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0.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1.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2.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3.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4.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omments1.xml" ContentType="application/vnd.openxmlformats-officedocument.spreadsheetml.comment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7.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omments2.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0.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1.xml" ContentType="application/vnd.openxmlformats-officedocument.drawingml.chartshape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0"/>
  <workbookPr/>
  <mc:AlternateContent xmlns:mc="http://schemas.openxmlformats.org/markup-compatibility/2006">
    <mc:Choice Requires="x15">
      <x15ac:absPath xmlns:x15ac="http://schemas.microsoft.com/office/spreadsheetml/2010/11/ac" url="/Users/rhashimoto/Desktop/HS/13_Data/"/>
    </mc:Choice>
  </mc:AlternateContent>
  <xr:revisionPtr revIDLastSave="0" documentId="13_ncr:1_{D81EE3B5-2D33-2C46-BAF0-88A84AD4E061}" xr6:coauthVersionLast="47" xr6:coauthVersionMax="47" xr10:uidLastSave="{00000000-0000-0000-0000-000000000000}"/>
  <bookViews>
    <workbookView xWindow="38400" yWindow="500" windowWidth="38400" windowHeight="19660" activeTab="6" xr2:uid="{00000000-000D-0000-FFFF-FFFF00000000}"/>
  </bookViews>
  <sheets>
    <sheet name="ReadMe" sheetId="1" r:id="rId1"/>
    <sheet name="Est_Input" sheetId="30" r:id="rId2"/>
    <sheet name="x-form-&gt;" sheetId="7" r:id="rId3"/>
    <sheet name="G" sheetId="35" r:id="rId4"/>
    <sheet name="E" sheetId="37" r:id="rId5"/>
    <sheet name="Gdata" sheetId="34" r:id="rId6"/>
    <sheet name="Agg" sheetId="24" r:id="rId7"/>
    <sheet name="l_pi_c" sheetId="8" r:id="rId8"/>
    <sheet name="l_IC,pi_d" sheetId="11" r:id="rId9"/>
    <sheet name="l_Output" sheetId="12" r:id="rId10"/>
    <sheet name="l_Solow" sheetId="36" r:id="rId11"/>
    <sheet name="l_HC,WC" sheetId="18" r:id="rId12"/>
    <sheet name="l_NSR" sheetId="20" r:id="rId13"/>
    <sheet name="l_NB,NEC" sheetId="23" r:id="rId14"/>
    <sheet name="Pop" sheetId="10" r:id="rId15"/>
    <sheet name="fdr,edr" sheetId="32" r:id="rId16"/>
    <sheet name="fdr,edr (TFP)" sheetId="41" r:id="rId17"/>
    <sheet name="data-&gt;" sheetId="2" r:id="rId18"/>
    <sheet name="rG_h23" sheetId="3" r:id="rId19"/>
    <sheet name="nG_h23" sheetId="4" r:id="rId20"/>
    <sheet name="rG" sheetId="5" r:id="rId21"/>
    <sheet name="nG" sheetId="6" r:id="rId22"/>
    <sheet name="W" sheetId="13" r:id="rId23"/>
    <sheet name="W_h23" sheetId="14" r:id="rId24"/>
    <sheet name="HC" sheetId="16" r:id="rId25"/>
    <sheet name="L" sheetId="9" r:id="rId26"/>
    <sheet name="NSR" sheetId="19" r:id="rId27"/>
    <sheet name="FoF" sheetId="21" r:id="rId28"/>
    <sheet name="TSE" sheetId="22" r:id="rId29"/>
    <sheet name="Prec" sheetId="27" r:id="rId30"/>
    <sheet name="KC_prev" sheetId="28" r:id="rId31"/>
    <sheet name="KC" sheetId="29" r:id="rId32"/>
    <sheet name="Flood" sheetId="31" r:id="rId33"/>
    <sheet name="Flood_Util" sheetId="38" r:id="rId34"/>
    <sheet name="MLIT" sheetId="42" r:id="rId35"/>
    <sheet name="MLIT2" sheetId="44" r:id="rId36"/>
    <sheet name="PrefStock" sheetId="43" r:id="rId37"/>
  </sheets>
  <externalReferences>
    <externalReference r:id="rId38"/>
  </externalReferences>
  <definedNames>
    <definedName name="_xlnm._FilterDatabase" localSheetId="28" hidden="1">TSE!$A$6:$BV$540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KAN">[1]台風10号!#REF!</definedName>
    <definedName name="KIN">[1]台風10号!#REF!</definedName>
    <definedName name="NAKA">[1]台風10号!#REF!</definedName>
    <definedName name="OA">[1]台風10号!#REF!</definedName>
    <definedName name="_xlnm.Print_Area" localSheetId="4">E!$A$1:$D$10</definedName>
    <definedName name="_xlnm.Print_Area" localSheetId="3">G!$A$1:$D$10</definedName>
    <definedName name="_xlnm.Print_Area" localSheetId="34">MLIT!$B$1:$AF$56</definedName>
    <definedName name="_xlnm.Print_Area" localSheetId="35">MLIT2!$A$1:$Q$61</definedName>
    <definedName name="_xlnm.Print_Titles" localSheetId="28">TSE!$A:$B,TSE!$4:$4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64" i="24" l="1"/>
  <c r="AI164" i="24"/>
  <c r="AH164" i="24"/>
  <c r="AG164" i="24"/>
  <c r="AJ163" i="24"/>
  <c r="AI163" i="24"/>
  <c r="AH163" i="24"/>
  <c r="AG163" i="24"/>
  <c r="AJ162" i="24"/>
  <c r="AI162" i="24"/>
  <c r="AH162" i="24"/>
  <c r="AG162" i="24"/>
  <c r="AJ161" i="24"/>
  <c r="AI161" i="24"/>
  <c r="AH161" i="24"/>
  <c r="AG161" i="24"/>
  <c r="AJ160" i="24"/>
  <c r="AI160" i="24"/>
  <c r="AH160" i="24"/>
  <c r="AG160" i="24"/>
  <c r="AJ159" i="24"/>
  <c r="AI159" i="24"/>
  <c r="AH159" i="24"/>
  <c r="AG159" i="24"/>
  <c r="AJ158" i="24"/>
  <c r="AI158" i="24"/>
  <c r="AH158" i="24"/>
  <c r="AG158" i="24"/>
  <c r="AJ157" i="24"/>
  <c r="AI157" i="24"/>
  <c r="AH157" i="24"/>
  <c r="AG157" i="24"/>
  <c r="AJ156" i="24"/>
  <c r="AI156" i="24"/>
  <c r="AH156" i="24"/>
  <c r="AG156" i="24"/>
  <c r="AJ155" i="24"/>
  <c r="AI155" i="24"/>
  <c r="AH155" i="24"/>
  <c r="AG155" i="24"/>
  <c r="AJ154" i="24"/>
  <c r="AI154" i="24"/>
  <c r="AH154" i="24"/>
  <c r="AG154" i="24"/>
  <c r="AJ153" i="24"/>
  <c r="AI153" i="24"/>
  <c r="AH153" i="24"/>
  <c r="AG153" i="24"/>
  <c r="AJ152" i="24"/>
  <c r="AI152" i="24"/>
  <c r="AH152" i="24"/>
  <c r="AG152" i="24"/>
  <c r="AJ151" i="24"/>
  <c r="AI151" i="24"/>
  <c r="AH151" i="24"/>
  <c r="AG151" i="24"/>
  <c r="AJ150" i="24"/>
  <c r="AI150" i="24"/>
  <c r="AH150" i="24"/>
  <c r="AG150" i="24"/>
  <c r="AJ149" i="24"/>
  <c r="AI149" i="24"/>
  <c r="AH149" i="24"/>
  <c r="AG149" i="24"/>
  <c r="AJ148" i="24"/>
  <c r="AI148" i="24"/>
  <c r="AH148" i="24"/>
  <c r="AG148" i="24"/>
  <c r="AJ147" i="24"/>
  <c r="AI147" i="24"/>
  <c r="AH147" i="24"/>
  <c r="AG147" i="24"/>
  <c r="AJ146" i="24"/>
  <c r="AI146" i="24"/>
  <c r="AH146" i="24"/>
  <c r="AG146" i="24"/>
  <c r="AJ145" i="24"/>
  <c r="AI145" i="24"/>
  <c r="AH145" i="24"/>
  <c r="AG145" i="24"/>
  <c r="AJ144" i="24"/>
  <c r="AI144" i="24"/>
  <c r="AH144" i="24"/>
  <c r="AG144" i="24"/>
  <c r="AJ143" i="24"/>
  <c r="AI143" i="24"/>
  <c r="AH143" i="24"/>
  <c r="AG143" i="24"/>
  <c r="AJ142" i="24"/>
  <c r="AI142" i="24"/>
  <c r="AH142" i="24"/>
  <c r="AG142" i="24"/>
  <c r="AJ141" i="24"/>
  <c r="AI141" i="24"/>
  <c r="AH141" i="24"/>
  <c r="AG141" i="24"/>
  <c r="AJ140" i="24"/>
  <c r="AI140" i="24"/>
  <c r="AH140" i="24"/>
  <c r="AG140" i="24"/>
  <c r="AJ139" i="24"/>
  <c r="AI139" i="24"/>
  <c r="AH139" i="24"/>
  <c r="AG139" i="24"/>
  <c r="AJ138" i="24"/>
  <c r="AI138" i="24"/>
  <c r="AH138" i="24"/>
  <c r="AG138" i="24"/>
  <c r="AJ137" i="24"/>
  <c r="AI137" i="24"/>
  <c r="AH137" i="24"/>
  <c r="AG137" i="24"/>
  <c r="AJ136" i="24"/>
  <c r="AI136" i="24"/>
  <c r="AH136" i="24"/>
  <c r="AG136" i="24"/>
  <c r="AJ135" i="24"/>
  <c r="AI135" i="24"/>
  <c r="AH135" i="24"/>
  <c r="AG135" i="24"/>
  <c r="AJ134" i="24"/>
  <c r="AI134" i="24"/>
  <c r="AH134" i="24"/>
  <c r="AG134" i="24"/>
  <c r="AJ133" i="24"/>
  <c r="AI133" i="24"/>
  <c r="AH133" i="24"/>
  <c r="AG133" i="24"/>
  <c r="AJ132" i="24"/>
  <c r="AI132" i="24"/>
  <c r="AH132" i="24"/>
  <c r="AG132" i="24"/>
  <c r="AJ131" i="24"/>
  <c r="AI131" i="24"/>
  <c r="AH131" i="24"/>
  <c r="AG131" i="24"/>
  <c r="AJ130" i="24"/>
  <c r="AI130" i="24"/>
  <c r="AH130" i="24"/>
  <c r="AG130" i="24"/>
  <c r="AJ129" i="24"/>
  <c r="AI129" i="24"/>
  <c r="AH129" i="24"/>
  <c r="AG129" i="24"/>
  <c r="AJ128" i="24"/>
  <c r="AI128" i="24"/>
  <c r="AH128" i="24"/>
  <c r="AG128" i="24"/>
  <c r="AJ127" i="24"/>
  <c r="AI127" i="24"/>
  <c r="AH127" i="24"/>
  <c r="AG127" i="24"/>
  <c r="AJ126" i="24"/>
  <c r="AI126" i="24"/>
  <c r="AH126" i="24"/>
  <c r="AG126" i="24"/>
  <c r="AJ125" i="24"/>
  <c r="AI125" i="24"/>
  <c r="AH125" i="24"/>
  <c r="AG125" i="24"/>
  <c r="AJ124" i="24"/>
  <c r="AI124" i="24"/>
  <c r="AH124" i="24"/>
  <c r="AG124" i="24"/>
  <c r="AJ123" i="24"/>
  <c r="AI123" i="24"/>
  <c r="AH123" i="24"/>
  <c r="AG123" i="24"/>
  <c r="AJ122" i="24"/>
  <c r="AI122" i="24"/>
  <c r="AH122" i="24"/>
  <c r="AG122" i="24"/>
  <c r="AJ121" i="24"/>
  <c r="AI121" i="24"/>
  <c r="AH121" i="24"/>
  <c r="AG121" i="24"/>
  <c r="AJ120" i="24"/>
  <c r="AI120" i="24"/>
  <c r="AH120" i="24"/>
  <c r="AG120" i="24"/>
  <c r="AJ119" i="24"/>
  <c r="AI119" i="24"/>
  <c r="AH119" i="24"/>
  <c r="AG119" i="24"/>
  <c r="AJ118" i="24"/>
  <c r="AI118" i="24"/>
  <c r="AH118" i="24"/>
  <c r="AG118" i="24"/>
  <c r="AJ117" i="24"/>
  <c r="AI117" i="24"/>
  <c r="AH117" i="24"/>
  <c r="AG117" i="24"/>
  <c r="AJ116" i="24"/>
  <c r="AI116" i="24"/>
  <c r="AH116" i="24"/>
  <c r="AG116" i="24"/>
  <c r="AJ115" i="24"/>
  <c r="AI115" i="24"/>
  <c r="AH115" i="24"/>
  <c r="AG115" i="24"/>
  <c r="AJ114" i="24"/>
  <c r="AI114" i="24"/>
  <c r="AH114" i="24"/>
  <c r="AG114" i="24"/>
  <c r="AJ113" i="24"/>
  <c r="AI113" i="24"/>
  <c r="AH113" i="24"/>
  <c r="AG113" i="24"/>
  <c r="AJ112" i="24"/>
  <c r="AI112" i="24"/>
  <c r="AH112" i="24"/>
  <c r="AG112" i="24"/>
  <c r="AJ111" i="24"/>
  <c r="AI111" i="24"/>
  <c r="AH111" i="24"/>
  <c r="AG111" i="24"/>
  <c r="AJ110" i="24"/>
  <c r="AI110" i="24"/>
  <c r="AH110" i="24"/>
  <c r="AG110" i="24"/>
  <c r="AJ109" i="24"/>
  <c r="AI109" i="24"/>
  <c r="AH109" i="24"/>
  <c r="AG109" i="24"/>
  <c r="AJ108" i="24"/>
  <c r="AI108" i="24"/>
  <c r="AH108" i="24"/>
  <c r="AG108" i="24"/>
  <c r="AJ107" i="24"/>
  <c r="AI107" i="24"/>
  <c r="AH107" i="24"/>
  <c r="AG107" i="24"/>
  <c r="AJ106" i="24"/>
  <c r="AI106" i="24"/>
  <c r="AH106" i="24"/>
  <c r="AG106" i="24"/>
  <c r="AJ105" i="24"/>
  <c r="AI105" i="24"/>
  <c r="AH105" i="24"/>
  <c r="AG105" i="24"/>
  <c r="AJ104" i="24"/>
  <c r="AI104" i="24"/>
  <c r="AH104" i="24"/>
  <c r="AG104" i="24"/>
  <c r="AJ103" i="24"/>
  <c r="AI103" i="24"/>
  <c r="AH103" i="24"/>
  <c r="AG103" i="24"/>
  <c r="AJ102" i="24"/>
  <c r="AI102" i="24"/>
  <c r="AH102" i="24"/>
  <c r="AG102" i="24"/>
  <c r="AJ101" i="24"/>
  <c r="AI101" i="24"/>
  <c r="AH101" i="24"/>
  <c r="AG101" i="24"/>
  <c r="AJ100" i="24"/>
  <c r="AI100" i="24"/>
  <c r="AH100" i="24"/>
  <c r="AG100" i="24"/>
  <c r="AJ99" i="24"/>
  <c r="AI99" i="24"/>
  <c r="AH99" i="24"/>
  <c r="AG99" i="24"/>
  <c r="AJ98" i="24"/>
  <c r="AI98" i="24"/>
  <c r="AH98" i="24"/>
  <c r="AG98" i="24"/>
  <c r="AJ97" i="24"/>
  <c r="AI97" i="24"/>
  <c r="AH97" i="24"/>
  <c r="AG97" i="24"/>
  <c r="AJ96" i="24"/>
  <c r="AI96" i="24"/>
  <c r="AH96" i="24"/>
  <c r="AG96" i="24"/>
  <c r="AJ95" i="24"/>
  <c r="AI95" i="24"/>
  <c r="AH95" i="24"/>
  <c r="AG95" i="24"/>
  <c r="AJ94" i="24"/>
  <c r="AI94" i="24"/>
  <c r="AH94" i="24"/>
  <c r="AG94" i="24"/>
  <c r="AJ93" i="24"/>
  <c r="AI93" i="24"/>
  <c r="AH93" i="24"/>
  <c r="AG93" i="24"/>
  <c r="AJ92" i="24"/>
  <c r="AI92" i="24"/>
  <c r="AH92" i="24"/>
  <c r="AG92" i="24"/>
  <c r="AJ91" i="24"/>
  <c r="AI91" i="24"/>
  <c r="AH91" i="24"/>
  <c r="AG91" i="24"/>
  <c r="AJ90" i="24"/>
  <c r="AI90" i="24"/>
  <c r="AH90" i="24"/>
  <c r="AG90" i="24"/>
  <c r="AJ89" i="24"/>
  <c r="AI89" i="24"/>
  <c r="AH89" i="24"/>
  <c r="AG89" i="24"/>
  <c r="AJ88" i="24"/>
  <c r="AI88" i="24"/>
  <c r="AH88" i="24"/>
  <c r="AG88" i="24"/>
  <c r="AJ87" i="24"/>
  <c r="AI87" i="24"/>
  <c r="AH87" i="24"/>
  <c r="AG87" i="24"/>
  <c r="AJ86" i="24"/>
  <c r="AI86" i="24"/>
  <c r="AH86" i="24"/>
  <c r="AG86" i="24"/>
  <c r="AJ85" i="24"/>
  <c r="AI85" i="24"/>
  <c r="AH85" i="24"/>
  <c r="AG85" i="24"/>
  <c r="AJ84" i="24"/>
  <c r="AI84" i="24"/>
  <c r="AH84" i="24"/>
  <c r="AG84" i="24"/>
  <c r="AJ83" i="24"/>
  <c r="AI83" i="24"/>
  <c r="AH83" i="24"/>
  <c r="AG83" i="24"/>
  <c r="AJ82" i="24"/>
  <c r="AI82" i="24"/>
  <c r="AH82" i="24"/>
  <c r="AG82" i="24"/>
  <c r="AJ81" i="24"/>
  <c r="AI81" i="24"/>
  <c r="AH81" i="24"/>
  <c r="AG81" i="24"/>
  <c r="AJ80" i="24"/>
  <c r="AI80" i="24"/>
  <c r="AH80" i="24"/>
  <c r="AG80" i="24"/>
  <c r="AJ79" i="24"/>
  <c r="AI79" i="24"/>
  <c r="AH79" i="24"/>
  <c r="AG79" i="24"/>
  <c r="AJ78" i="24"/>
  <c r="AI78" i="24"/>
  <c r="AH78" i="24"/>
  <c r="AG78" i="24"/>
  <c r="AJ77" i="24"/>
  <c r="AI77" i="24"/>
  <c r="AH77" i="24"/>
  <c r="AG77" i="24"/>
  <c r="AJ76" i="24"/>
  <c r="AI76" i="24"/>
  <c r="AH76" i="24"/>
  <c r="AG76" i="24"/>
  <c r="AJ75" i="24"/>
  <c r="AI75" i="24"/>
  <c r="AH75" i="24"/>
  <c r="AG75" i="24"/>
  <c r="AJ74" i="24"/>
  <c r="AI74" i="24"/>
  <c r="AH74" i="24"/>
  <c r="AG74" i="24"/>
  <c r="AJ73" i="24"/>
  <c r="AI73" i="24"/>
  <c r="AH73" i="24"/>
  <c r="AG73" i="24"/>
  <c r="AJ72" i="24"/>
  <c r="AI72" i="24"/>
  <c r="AH72" i="24"/>
  <c r="AG72" i="24"/>
  <c r="AJ71" i="24"/>
  <c r="AI71" i="24"/>
  <c r="AH71" i="24"/>
  <c r="AG71" i="24"/>
  <c r="AJ70" i="24"/>
  <c r="AI70" i="24"/>
  <c r="AH70" i="24"/>
  <c r="AG70" i="24"/>
  <c r="AJ69" i="24"/>
  <c r="AI69" i="24"/>
  <c r="AH69" i="24"/>
  <c r="AG69" i="24"/>
  <c r="AJ68" i="24"/>
  <c r="AI68" i="24"/>
  <c r="AH68" i="24"/>
  <c r="AG68" i="24"/>
  <c r="AJ67" i="24"/>
  <c r="AI67" i="24"/>
  <c r="AH67" i="24"/>
  <c r="AG67" i="24"/>
  <c r="AJ66" i="24"/>
  <c r="AI66" i="24"/>
  <c r="AH66" i="24"/>
  <c r="AG66" i="24"/>
  <c r="AJ65" i="24"/>
  <c r="AI65" i="24"/>
  <c r="AH65" i="24"/>
  <c r="AG65" i="24"/>
  <c r="AJ64" i="24"/>
  <c r="AI64" i="24"/>
  <c r="AH64" i="24"/>
  <c r="AG64" i="24"/>
  <c r="AJ63" i="24"/>
  <c r="AI63" i="24"/>
  <c r="AH63" i="24"/>
  <c r="AG63" i="24"/>
  <c r="AJ62" i="24"/>
  <c r="AI62" i="24"/>
  <c r="AH62" i="24"/>
  <c r="AG62" i="24"/>
  <c r="AJ61" i="24"/>
  <c r="AI61" i="24"/>
  <c r="AH61" i="24"/>
  <c r="AG61" i="24"/>
  <c r="AJ60" i="24"/>
  <c r="AI60" i="24"/>
  <c r="AH60" i="24"/>
  <c r="AG60" i="24"/>
  <c r="AJ59" i="24"/>
  <c r="AI59" i="24"/>
  <c r="AH59" i="24"/>
  <c r="AG59" i="24"/>
  <c r="AJ58" i="24"/>
  <c r="AI58" i="24"/>
  <c r="AH58" i="24"/>
  <c r="AG58" i="24"/>
  <c r="AJ57" i="24"/>
  <c r="AI57" i="24"/>
  <c r="AH57" i="24"/>
  <c r="AG57" i="24"/>
  <c r="AJ56" i="24"/>
  <c r="AI56" i="24"/>
  <c r="AH56" i="24"/>
  <c r="AG56" i="24"/>
  <c r="AJ55" i="24"/>
  <c r="AI55" i="24"/>
  <c r="AH55" i="24"/>
  <c r="AG55" i="24"/>
  <c r="AJ54" i="24"/>
  <c r="AI54" i="24"/>
  <c r="AH54" i="24"/>
  <c r="AG54" i="24"/>
  <c r="AJ53" i="24"/>
  <c r="AI53" i="24"/>
  <c r="AH53" i="24"/>
  <c r="AG53" i="24"/>
  <c r="AJ52" i="24"/>
  <c r="AI52" i="24"/>
  <c r="AH52" i="24"/>
  <c r="AG52" i="24"/>
  <c r="AJ51" i="24"/>
  <c r="AI51" i="24"/>
  <c r="AH51" i="24"/>
  <c r="AG51" i="24"/>
  <c r="AJ50" i="24"/>
  <c r="AI50" i="24"/>
  <c r="AH50" i="24"/>
  <c r="AG50" i="24"/>
  <c r="AJ49" i="24"/>
  <c r="AI49" i="24"/>
  <c r="AH49" i="24"/>
  <c r="AG49" i="24"/>
  <c r="AJ48" i="24"/>
  <c r="AI48" i="24"/>
  <c r="AH48" i="24"/>
  <c r="AG48" i="24"/>
  <c r="AJ47" i="24"/>
  <c r="AI47" i="24"/>
  <c r="AH47" i="24"/>
  <c r="AG47" i="24"/>
  <c r="AJ46" i="24"/>
  <c r="AI46" i="24"/>
  <c r="AH46" i="24"/>
  <c r="AG46" i="24"/>
  <c r="AJ45" i="24"/>
  <c r="AI45" i="24"/>
  <c r="AH45" i="24"/>
  <c r="AG45" i="24"/>
  <c r="AJ44" i="24"/>
  <c r="AI44" i="24"/>
  <c r="AH44" i="24"/>
  <c r="AG44" i="24"/>
  <c r="AJ43" i="24"/>
  <c r="AI43" i="24"/>
  <c r="AH43" i="24"/>
  <c r="AG43" i="24"/>
  <c r="AJ42" i="24"/>
  <c r="AI42" i="24"/>
  <c r="AH42" i="24"/>
  <c r="AG42" i="24"/>
  <c r="AJ41" i="24"/>
  <c r="AI41" i="24"/>
  <c r="AH41" i="24"/>
  <c r="AG41" i="24"/>
  <c r="AJ40" i="24"/>
  <c r="AI40" i="24"/>
  <c r="AH40" i="24"/>
  <c r="AG40" i="24"/>
  <c r="AJ39" i="24"/>
  <c r="AI39" i="24"/>
  <c r="AH39" i="24"/>
  <c r="AG39" i="24"/>
  <c r="AJ38" i="24"/>
  <c r="AI38" i="24"/>
  <c r="AH38" i="24"/>
  <c r="AG38" i="24"/>
  <c r="AJ37" i="24"/>
  <c r="AI37" i="24"/>
  <c r="AH37" i="24"/>
  <c r="AG37" i="24"/>
  <c r="AJ36" i="24"/>
  <c r="AI36" i="24"/>
  <c r="AH36" i="24"/>
  <c r="AG36" i="24"/>
  <c r="AJ35" i="24"/>
  <c r="AI35" i="24"/>
  <c r="AH35" i="24"/>
  <c r="AG35" i="24"/>
  <c r="AJ34" i="24"/>
  <c r="AI34" i="24"/>
  <c r="AH34" i="24"/>
  <c r="AG34" i="24"/>
  <c r="AJ33" i="24"/>
  <c r="AI33" i="24"/>
  <c r="AH33" i="24"/>
  <c r="AG33" i="24"/>
  <c r="AJ32" i="24"/>
  <c r="AI32" i="24"/>
  <c r="AH32" i="24"/>
  <c r="AG32" i="24"/>
  <c r="AG2" i="24" s="1"/>
  <c r="AJ31" i="24"/>
  <c r="AI31" i="24"/>
  <c r="AH31" i="24"/>
  <c r="AG31" i="24"/>
  <c r="AJ30" i="24"/>
  <c r="AI30" i="24"/>
  <c r="AH30" i="24"/>
  <c r="AG30" i="24"/>
  <c r="AJ29" i="24"/>
  <c r="AI29" i="24"/>
  <c r="AH29" i="24"/>
  <c r="AG29" i="24"/>
  <c r="AJ28" i="24"/>
  <c r="AI28" i="24"/>
  <c r="AH28" i="24"/>
  <c r="AG28" i="24"/>
  <c r="AJ27" i="24"/>
  <c r="AI27" i="24"/>
  <c r="AH27" i="24"/>
  <c r="AG27" i="24"/>
  <c r="AJ26" i="24"/>
  <c r="AI26" i="24"/>
  <c r="AH26" i="24"/>
  <c r="AG26" i="24"/>
  <c r="AJ25" i="24"/>
  <c r="AI25" i="24"/>
  <c r="AH25" i="24"/>
  <c r="AG25" i="24"/>
  <c r="AJ24" i="24"/>
  <c r="AI24" i="24"/>
  <c r="AH24" i="24"/>
  <c r="AG24" i="24"/>
  <c r="AJ23" i="24"/>
  <c r="AI23" i="24"/>
  <c r="AH23" i="24"/>
  <c r="AG23" i="24"/>
  <c r="AJ22" i="24"/>
  <c r="AI22" i="24"/>
  <c r="AH22" i="24"/>
  <c r="AG22" i="24"/>
  <c r="AJ21" i="24"/>
  <c r="AI21" i="24"/>
  <c r="AH21" i="24"/>
  <c r="AG21" i="24"/>
  <c r="AJ20" i="24"/>
  <c r="AI20" i="24"/>
  <c r="AH20" i="24"/>
  <c r="AG20" i="24"/>
  <c r="AJ19" i="24"/>
  <c r="AI19" i="24"/>
  <c r="AH19" i="24"/>
  <c r="AG19" i="24"/>
  <c r="AJ18" i="24"/>
  <c r="AI18" i="24"/>
  <c r="AH18" i="24"/>
  <c r="AG18" i="24"/>
  <c r="AJ17" i="24"/>
  <c r="AI17" i="24"/>
  <c r="AH17" i="24"/>
  <c r="AG17" i="24"/>
  <c r="AJ16" i="24"/>
  <c r="AI16" i="24"/>
  <c r="AH16" i="24"/>
  <c r="AG16" i="24"/>
  <c r="AJ15" i="24"/>
  <c r="AI15" i="24"/>
  <c r="AH15" i="24"/>
  <c r="AG15" i="24"/>
  <c r="AJ14" i="24"/>
  <c r="AI14" i="24"/>
  <c r="AH14" i="24"/>
  <c r="AG14" i="24"/>
  <c r="AJ13" i="24"/>
  <c r="AI13" i="24"/>
  <c r="AH13" i="24"/>
  <c r="AG13" i="24"/>
  <c r="AJ12" i="24"/>
  <c r="AI12" i="24"/>
  <c r="AH12" i="24"/>
  <c r="AG12" i="24"/>
  <c r="AJ11" i="24"/>
  <c r="AJ3" i="24" s="1"/>
  <c r="AI11" i="24"/>
  <c r="AH11" i="24"/>
  <c r="AG11" i="24"/>
  <c r="AJ10" i="24"/>
  <c r="AI10" i="24"/>
  <c r="AH10" i="24"/>
  <c r="AG10" i="24"/>
  <c r="AG3" i="24" s="1"/>
  <c r="AJ9" i="24"/>
  <c r="AJ2" i="24" s="1"/>
  <c r="AI9" i="24"/>
  <c r="AI2" i="24" s="1"/>
  <c r="AH9" i="24"/>
  <c r="AH2" i="24" s="1"/>
  <c r="AG9" i="24"/>
  <c r="AI3" i="24"/>
  <c r="AH3" i="24" l="1"/>
  <c r="AE164" i="24"/>
  <c r="AD164" i="24"/>
  <c r="AC164" i="24"/>
  <c r="AB164" i="24"/>
  <c r="AE163" i="24"/>
  <c r="AD163" i="24"/>
  <c r="AC163" i="24"/>
  <c r="AB163" i="24"/>
  <c r="AE162" i="24"/>
  <c r="AD162" i="24"/>
  <c r="AC162" i="24"/>
  <c r="AB162" i="24"/>
  <c r="AE161" i="24"/>
  <c r="AD161" i="24"/>
  <c r="AC161" i="24"/>
  <c r="AB161" i="24"/>
  <c r="AE160" i="24"/>
  <c r="AD160" i="24"/>
  <c r="AC160" i="24"/>
  <c r="AB160" i="24"/>
  <c r="AE159" i="24"/>
  <c r="AD159" i="24"/>
  <c r="AC159" i="24"/>
  <c r="AB159" i="24"/>
  <c r="AE158" i="24"/>
  <c r="AD158" i="24"/>
  <c r="AC158" i="24"/>
  <c r="AB158" i="24"/>
  <c r="AE157" i="24"/>
  <c r="AD157" i="24"/>
  <c r="AC157" i="24"/>
  <c r="AB157" i="24"/>
  <c r="AE156" i="24"/>
  <c r="AD156" i="24"/>
  <c r="AC156" i="24"/>
  <c r="AB156" i="24"/>
  <c r="AE155" i="24"/>
  <c r="AD155" i="24"/>
  <c r="AC155" i="24"/>
  <c r="AB155" i="24"/>
  <c r="AE154" i="24"/>
  <c r="AD154" i="24"/>
  <c r="AC154" i="24"/>
  <c r="AB154" i="24"/>
  <c r="AE153" i="24"/>
  <c r="AD153" i="24"/>
  <c r="AC153" i="24"/>
  <c r="AB153" i="24"/>
  <c r="AE152" i="24"/>
  <c r="AD152" i="24"/>
  <c r="AC152" i="24"/>
  <c r="AB152" i="24"/>
  <c r="AE151" i="24"/>
  <c r="AD151" i="24"/>
  <c r="AC151" i="24"/>
  <c r="AB151" i="24"/>
  <c r="AE150" i="24"/>
  <c r="AD150" i="24"/>
  <c r="AC150" i="24"/>
  <c r="AB150" i="24"/>
  <c r="AE149" i="24"/>
  <c r="AD149" i="24"/>
  <c r="AC149" i="24"/>
  <c r="AB149" i="24"/>
  <c r="AE148" i="24"/>
  <c r="AD148" i="24"/>
  <c r="AC148" i="24"/>
  <c r="AB148" i="24"/>
  <c r="AE147" i="24"/>
  <c r="AD147" i="24"/>
  <c r="AC147" i="24"/>
  <c r="AB147" i="24"/>
  <c r="AE146" i="24"/>
  <c r="AD146" i="24"/>
  <c r="AC146" i="24"/>
  <c r="AB146" i="24"/>
  <c r="AE145" i="24"/>
  <c r="AD145" i="24"/>
  <c r="AC145" i="24"/>
  <c r="AB145" i="24"/>
  <c r="AE144" i="24"/>
  <c r="AD144" i="24"/>
  <c r="AC144" i="24"/>
  <c r="AB144" i="24"/>
  <c r="AE143" i="24"/>
  <c r="AD143" i="24"/>
  <c r="AC143" i="24"/>
  <c r="AB143" i="24"/>
  <c r="AE142" i="24"/>
  <c r="AD142" i="24"/>
  <c r="AC142" i="24"/>
  <c r="AB142" i="24"/>
  <c r="AE141" i="24"/>
  <c r="AD141" i="24"/>
  <c r="AC141" i="24"/>
  <c r="AB141" i="24"/>
  <c r="AE140" i="24"/>
  <c r="AD140" i="24"/>
  <c r="AC140" i="24"/>
  <c r="AB140" i="24"/>
  <c r="AE139" i="24"/>
  <c r="AD139" i="24"/>
  <c r="AC139" i="24"/>
  <c r="AB139" i="24"/>
  <c r="AE138" i="24"/>
  <c r="AD138" i="24"/>
  <c r="AC138" i="24"/>
  <c r="AB138" i="24"/>
  <c r="AE137" i="24"/>
  <c r="AD137" i="24"/>
  <c r="AC137" i="24"/>
  <c r="AB137" i="24"/>
  <c r="AE136" i="24"/>
  <c r="AD136" i="24"/>
  <c r="AC136" i="24"/>
  <c r="AB136" i="24"/>
  <c r="AE135" i="24"/>
  <c r="AD135" i="24"/>
  <c r="AC135" i="24"/>
  <c r="AB135" i="24"/>
  <c r="AE134" i="24"/>
  <c r="AD134" i="24"/>
  <c r="AC134" i="24"/>
  <c r="AB134" i="24"/>
  <c r="AE133" i="24"/>
  <c r="AD133" i="24"/>
  <c r="AC133" i="24"/>
  <c r="AB133" i="24"/>
  <c r="AE132" i="24"/>
  <c r="AD132" i="24"/>
  <c r="AC132" i="24"/>
  <c r="AB132" i="24"/>
  <c r="AE131" i="24"/>
  <c r="AD131" i="24"/>
  <c r="AC131" i="24"/>
  <c r="AB131" i="24"/>
  <c r="AE130" i="24"/>
  <c r="AD130" i="24"/>
  <c r="AC130" i="24"/>
  <c r="AB130" i="24"/>
  <c r="AE129" i="24"/>
  <c r="AD129" i="24"/>
  <c r="AC129" i="24"/>
  <c r="AB129" i="24"/>
  <c r="AE128" i="24"/>
  <c r="AD128" i="24"/>
  <c r="AC128" i="24"/>
  <c r="AB128" i="24"/>
  <c r="AE127" i="24"/>
  <c r="AD127" i="24"/>
  <c r="AC127" i="24"/>
  <c r="AB127" i="24"/>
  <c r="AE126" i="24"/>
  <c r="AD126" i="24"/>
  <c r="AC126" i="24"/>
  <c r="AB126" i="24"/>
  <c r="AE125" i="24"/>
  <c r="AD125" i="24"/>
  <c r="AC125" i="24"/>
  <c r="AB125" i="24"/>
  <c r="AE124" i="24"/>
  <c r="AD124" i="24"/>
  <c r="AC124" i="24"/>
  <c r="AB124" i="24"/>
  <c r="AE123" i="24"/>
  <c r="AD123" i="24"/>
  <c r="AC123" i="24"/>
  <c r="AB123" i="24"/>
  <c r="AE122" i="24"/>
  <c r="AD122" i="24"/>
  <c r="AC122" i="24"/>
  <c r="AB122" i="24"/>
  <c r="AE121" i="24"/>
  <c r="AD121" i="24"/>
  <c r="AC121" i="24"/>
  <c r="AB121" i="24"/>
  <c r="AE120" i="24"/>
  <c r="AD120" i="24"/>
  <c r="AC120" i="24"/>
  <c r="AB120" i="24"/>
  <c r="AE119" i="24"/>
  <c r="AD119" i="24"/>
  <c r="AC119" i="24"/>
  <c r="AB119" i="24"/>
  <c r="AE118" i="24"/>
  <c r="AD118" i="24"/>
  <c r="AC118" i="24"/>
  <c r="AB118" i="24"/>
  <c r="AE117" i="24"/>
  <c r="AD117" i="24"/>
  <c r="AC117" i="24"/>
  <c r="AB117" i="24"/>
  <c r="AE116" i="24"/>
  <c r="AD116" i="24"/>
  <c r="AC116" i="24"/>
  <c r="AB116" i="24"/>
  <c r="AE115" i="24"/>
  <c r="AD115" i="24"/>
  <c r="AC115" i="24"/>
  <c r="AB115" i="24"/>
  <c r="AE114" i="24"/>
  <c r="AD114" i="24"/>
  <c r="AC114" i="24"/>
  <c r="AB114" i="24"/>
  <c r="AE113" i="24"/>
  <c r="AD113" i="24"/>
  <c r="AC113" i="24"/>
  <c r="AB113" i="24"/>
  <c r="AE112" i="24"/>
  <c r="AD112" i="24"/>
  <c r="AC112" i="24"/>
  <c r="AB112" i="24"/>
  <c r="AE111" i="24"/>
  <c r="AD111" i="24"/>
  <c r="AC111" i="24"/>
  <c r="AB111" i="24"/>
  <c r="AE110" i="24"/>
  <c r="AD110" i="24"/>
  <c r="AC110" i="24"/>
  <c r="AB110" i="24"/>
  <c r="AE109" i="24"/>
  <c r="AD109" i="24"/>
  <c r="AC109" i="24"/>
  <c r="AB109" i="24"/>
  <c r="AE108" i="24"/>
  <c r="AD108" i="24"/>
  <c r="AC108" i="24"/>
  <c r="AB108" i="24"/>
  <c r="AE107" i="24"/>
  <c r="AD107" i="24"/>
  <c r="AC107" i="24"/>
  <c r="AB107" i="24"/>
  <c r="AE106" i="24"/>
  <c r="AD106" i="24"/>
  <c r="AC106" i="24"/>
  <c r="AB106" i="24"/>
  <c r="AE105" i="24"/>
  <c r="AD105" i="24"/>
  <c r="AC105" i="24"/>
  <c r="AB105" i="24"/>
  <c r="AE104" i="24"/>
  <c r="AD104" i="24"/>
  <c r="AC104" i="24"/>
  <c r="AB104" i="24"/>
  <c r="AE103" i="24"/>
  <c r="AD103" i="24"/>
  <c r="AC103" i="24"/>
  <c r="AB103" i="24"/>
  <c r="AE102" i="24"/>
  <c r="AD102" i="24"/>
  <c r="AC102" i="24"/>
  <c r="AB102" i="24"/>
  <c r="AE101" i="24"/>
  <c r="AD101" i="24"/>
  <c r="AC101" i="24"/>
  <c r="AB101" i="24"/>
  <c r="AE100" i="24"/>
  <c r="AD100" i="24"/>
  <c r="AC100" i="24"/>
  <c r="AB100" i="24"/>
  <c r="AE99" i="24"/>
  <c r="AD99" i="24"/>
  <c r="AC99" i="24"/>
  <c r="AB99" i="24"/>
  <c r="AE98" i="24"/>
  <c r="AD98" i="24"/>
  <c r="AC98" i="24"/>
  <c r="AB98" i="24"/>
  <c r="AE97" i="24"/>
  <c r="AD97" i="24"/>
  <c r="AC97" i="24"/>
  <c r="AB97" i="24"/>
  <c r="AE96" i="24"/>
  <c r="AD96" i="24"/>
  <c r="AC96" i="24"/>
  <c r="AB96" i="24"/>
  <c r="AE95" i="24"/>
  <c r="AD95" i="24"/>
  <c r="AC95" i="24"/>
  <c r="AB95" i="24"/>
  <c r="AE94" i="24"/>
  <c r="AD94" i="24"/>
  <c r="AC94" i="24"/>
  <c r="AB94" i="24"/>
  <c r="AE93" i="24"/>
  <c r="AD93" i="24"/>
  <c r="AC93" i="24"/>
  <c r="AB93" i="24"/>
  <c r="AE92" i="24"/>
  <c r="AD92" i="24"/>
  <c r="AC92" i="24"/>
  <c r="AB92" i="24"/>
  <c r="AE91" i="24"/>
  <c r="AD91" i="24"/>
  <c r="AC91" i="24"/>
  <c r="AB91" i="24"/>
  <c r="AE90" i="24"/>
  <c r="AD90" i="24"/>
  <c r="AC90" i="24"/>
  <c r="AB90" i="24"/>
  <c r="AE89" i="24"/>
  <c r="AD89" i="24"/>
  <c r="AC89" i="24"/>
  <c r="AB89" i="24"/>
  <c r="AE88" i="24"/>
  <c r="AD88" i="24"/>
  <c r="AC88" i="24"/>
  <c r="AB88" i="24"/>
  <c r="AE87" i="24"/>
  <c r="AD87" i="24"/>
  <c r="AC87" i="24"/>
  <c r="AB87" i="24"/>
  <c r="AE86" i="24"/>
  <c r="AD86" i="24"/>
  <c r="AC86" i="24"/>
  <c r="AB86" i="24"/>
  <c r="AE85" i="24"/>
  <c r="AD85" i="24"/>
  <c r="AC85" i="24"/>
  <c r="AB85" i="24"/>
  <c r="AE84" i="24"/>
  <c r="AD84" i="24"/>
  <c r="AC84" i="24"/>
  <c r="AB84" i="24"/>
  <c r="AE83" i="24"/>
  <c r="AD83" i="24"/>
  <c r="AC83" i="24"/>
  <c r="AB83" i="24"/>
  <c r="AE82" i="24"/>
  <c r="AD82" i="24"/>
  <c r="AC82" i="24"/>
  <c r="AB82" i="24"/>
  <c r="AE81" i="24"/>
  <c r="AD81" i="24"/>
  <c r="AC81" i="24"/>
  <c r="AB81" i="24"/>
  <c r="AE80" i="24"/>
  <c r="AD80" i="24"/>
  <c r="AC80" i="24"/>
  <c r="AB80" i="24"/>
  <c r="AE79" i="24"/>
  <c r="AD79" i="24"/>
  <c r="AC79" i="24"/>
  <c r="AB79" i="24"/>
  <c r="AE78" i="24"/>
  <c r="AD78" i="24"/>
  <c r="AC78" i="24"/>
  <c r="AB78" i="24"/>
  <c r="AE77" i="24"/>
  <c r="AD77" i="24"/>
  <c r="AC77" i="24"/>
  <c r="AB77" i="24"/>
  <c r="AE76" i="24"/>
  <c r="AD76" i="24"/>
  <c r="AC76" i="24"/>
  <c r="AB76" i="24"/>
  <c r="AE75" i="24"/>
  <c r="AD75" i="24"/>
  <c r="AC75" i="24"/>
  <c r="AB75" i="24"/>
  <c r="AE74" i="24"/>
  <c r="AD74" i="24"/>
  <c r="AC74" i="24"/>
  <c r="AB74" i="24"/>
  <c r="AE73" i="24"/>
  <c r="AD73" i="24"/>
  <c r="AC73" i="24"/>
  <c r="AB73" i="24"/>
  <c r="AE72" i="24"/>
  <c r="AD72" i="24"/>
  <c r="AC72" i="24"/>
  <c r="AB72" i="24"/>
  <c r="AE71" i="24"/>
  <c r="AD71" i="24"/>
  <c r="AC71" i="24"/>
  <c r="AB71" i="24"/>
  <c r="AE70" i="24"/>
  <c r="AD70" i="24"/>
  <c r="AC70" i="24"/>
  <c r="AB70" i="24"/>
  <c r="AE69" i="24"/>
  <c r="AD69" i="24"/>
  <c r="AC69" i="24"/>
  <c r="AB69" i="24"/>
  <c r="AE68" i="24"/>
  <c r="AD68" i="24"/>
  <c r="AC68" i="24"/>
  <c r="AB68" i="24"/>
  <c r="AE67" i="24"/>
  <c r="AD67" i="24"/>
  <c r="AC67" i="24"/>
  <c r="AB67" i="24"/>
  <c r="AE66" i="24"/>
  <c r="AD66" i="24"/>
  <c r="AC66" i="24"/>
  <c r="AB66" i="24"/>
  <c r="AE65" i="24"/>
  <c r="AD65" i="24"/>
  <c r="AC65" i="24"/>
  <c r="AB65" i="24"/>
  <c r="AE64" i="24"/>
  <c r="AD64" i="24"/>
  <c r="AC64" i="24"/>
  <c r="AB64" i="24"/>
  <c r="AE63" i="24"/>
  <c r="AD63" i="24"/>
  <c r="AC63" i="24"/>
  <c r="AB63" i="24"/>
  <c r="AE62" i="24"/>
  <c r="AD62" i="24"/>
  <c r="AC62" i="24"/>
  <c r="AB62" i="24"/>
  <c r="AE61" i="24"/>
  <c r="AD61" i="24"/>
  <c r="AC61" i="24"/>
  <c r="AB61" i="24"/>
  <c r="AE60" i="24"/>
  <c r="AD60" i="24"/>
  <c r="AC60" i="24"/>
  <c r="AB60" i="24"/>
  <c r="AE59" i="24"/>
  <c r="AD59" i="24"/>
  <c r="AC59" i="24"/>
  <c r="AB59" i="24"/>
  <c r="AE58" i="24"/>
  <c r="AD58" i="24"/>
  <c r="AC58" i="24"/>
  <c r="AB58" i="24"/>
  <c r="AE57" i="24"/>
  <c r="AD57" i="24"/>
  <c r="AC57" i="24"/>
  <c r="AB57" i="24"/>
  <c r="AE56" i="24"/>
  <c r="AD56" i="24"/>
  <c r="AC56" i="24"/>
  <c r="AB56" i="24"/>
  <c r="AE55" i="24"/>
  <c r="AD55" i="24"/>
  <c r="AC55" i="24"/>
  <c r="AB55" i="24"/>
  <c r="AE54" i="24"/>
  <c r="AD54" i="24"/>
  <c r="AC54" i="24"/>
  <c r="AB54" i="24"/>
  <c r="AE53" i="24"/>
  <c r="AD53" i="24"/>
  <c r="AC53" i="24"/>
  <c r="AB53" i="24"/>
  <c r="AE52" i="24"/>
  <c r="AD52" i="24"/>
  <c r="AC52" i="24"/>
  <c r="AB52" i="24"/>
  <c r="AE51" i="24"/>
  <c r="AD51" i="24"/>
  <c r="AC51" i="24"/>
  <c r="AB51" i="24"/>
  <c r="AE50" i="24"/>
  <c r="AD50" i="24"/>
  <c r="AC50" i="24"/>
  <c r="AB50" i="24"/>
  <c r="AE49" i="24"/>
  <c r="AD49" i="24"/>
  <c r="AC49" i="24"/>
  <c r="AB49" i="24"/>
  <c r="AE48" i="24"/>
  <c r="AD48" i="24"/>
  <c r="AC48" i="24"/>
  <c r="AB48" i="24"/>
  <c r="AE47" i="24"/>
  <c r="AD47" i="24"/>
  <c r="AC47" i="24"/>
  <c r="AB47" i="24"/>
  <c r="AE46" i="24"/>
  <c r="AD46" i="24"/>
  <c r="AC46" i="24"/>
  <c r="AB46" i="24"/>
  <c r="AE45" i="24"/>
  <c r="AD45" i="24"/>
  <c r="AC45" i="24"/>
  <c r="AB45" i="24"/>
  <c r="AE44" i="24"/>
  <c r="AD44" i="24"/>
  <c r="AC44" i="24"/>
  <c r="AB44" i="24"/>
  <c r="AE43" i="24"/>
  <c r="AD43" i="24"/>
  <c r="AC43" i="24"/>
  <c r="AB43" i="24"/>
  <c r="AE42" i="24"/>
  <c r="AD42" i="24"/>
  <c r="AC42" i="24"/>
  <c r="AB42" i="24"/>
  <c r="AE41" i="24"/>
  <c r="AD41" i="24"/>
  <c r="AC41" i="24"/>
  <c r="AB41" i="24"/>
  <c r="AE40" i="24"/>
  <c r="AD40" i="24"/>
  <c r="AC40" i="24"/>
  <c r="AB40" i="24"/>
  <c r="AE39" i="24"/>
  <c r="AD39" i="24"/>
  <c r="AC39" i="24"/>
  <c r="AB39" i="24"/>
  <c r="AE38" i="24"/>
  <c r="AD38" i="24"/>
  <c r="AC38" i="24"/>
  <c r="AB38" i="24"/>
  <c r="AE37" i="24"/>
  <c r="AD37" i="24"/>
  <c r="AC37" i="24"/>
  <c r="AB37" i="24"/>
  <c r="AE36" i="24"/>
  <c r="AD36" i="24"/>
  <c r="AC36" i="24"/>
  <c r="AB36" i="24"/>
  <c r="AE35" i="24"/>
  <c r="AD35" i="24"/>
  <c r="AC35" i="24"/>
  <c r="AB35" i="24"/>
  <c r="AE34" i="24"/>
  <c r="AD34" i="24"/>
  <c r="AC34" i="24"/>
  <c r="AB34" i="24"/>
  <c r="AE33" i="24"/>
  <c r="AD33" i="24"/>
  <c r="AC33" i="24"/>
  <c r="AB33" i="24"/>
  <c r="AE32" i="24"/>
  <c r="AD32" i="24"/>
  <c r="AC32" i="24"/>
  <c r="AB32" i="24"/>
  <c r="AE31" i="24"/>
  <c r="AD31" i="24"/>
  <c r="AC31" i="24"/>
  <c r="AB31" i="24"/>
  <c r="AE30" i="24"/>
  <c r="AD30" i="24"/>
  <c r="AC30" i="24"/>
  <c r="AB30" i="24"/>
  <c r="AE29" i="24"/>
  <c r="AD29" i="24"/>
  <c r="AC29" i="24"/>
  <c r="AB29" i="24"/>
  <c r="AE28" i="24"/>
  <c r="AD28" i="24"/>
  <c r="AC28" i="24"/>
  <c r="AB28" i="24"/>
  <c r="AE27" i="24"/>
  <c r="AD27" i="24"/>
  <c r="AC27" i="24"/>
  <c r="AB27" i="24"/>
  <c r="AE26" i="24"/>
  <c r="AD26" i="24"/>
  <c r="AC26" i="24"/>
  <c r="AB26" i="24"/>
  <c r="AE25" i="24"/>
  <c r="AD25" i="24"/>
  <c r="AC25" i="24"/>
  <c r="AB25" i="24"/>
  <c r="AE24" i="24"/>
  <c r="AD24" i="24"/>
  <c r="AC24" i="24"/>
  <c r="AB24" i="24"/>
  <c r="AE23" i="24"/>
  <c r="AD23" i="24"/>
  <c r="AC23" i="24"/>
  <c r="AB23" i="24"/>
  <c r="AE22" i="24"/>
  <c r="AD22" i="24"/>
  <c r="AC22" i="24"/>
  <c r="AB22" i="24"/>
  <c r="AE21" i="24"/>
  <c r="AD21" i="24"/>
  <c r="AC21" i="24"/>
  <c r="AB21" i="24"/>
  <c r="AE20" i="24"/>
  <c r="AD20" i="24"/>
  <c r="AC20" i="24"/>
  <c r="AB20" i="24"/>
  <c r="AE19" i="24"/>
  <c r="AD19" i="24"/>
  <c r="AC19" i="24"/>
  <c r="AB19" i="24"/>
  <c r="AE18" i="24"/>
  <c r="AD18" i="24"/>
  <c r="AC18" i="24"/>
  <c r="AB18" i="24"/>
  <c r="AE17" i="24"/>
  <c r="AD17" i="24"/>
  <c r="AC17" i="24"/>
  <c r="AB17" i="24"/>
  <c r="AE16" i="24"/>
  <c r="AD16" i="24"/>
  <c r="AC16" i="24"/>
  <c r="AB16" i="24"/>
  <c r="AE15" i="24"/>
  <c r="AD15" i="24"/>
  <c r="AC15" i="24"/>
  <c r="AB15" i="24"/>
  <c r="AE14" i="24"/>
  <c r="AD14" i="24"/>
  <c r="AC14" i="24"/>
  <c r="AB14" i="24"/>
  <c r="AE13" i="24"/>
  <c r="AD13" i="24"/>
  <c r="AC13" i="24"/>
  <c r="AB13" i="24"/>
  <c r="AE12" i="24"/>
  <c r="AD12" i="24"/>
  <c r="AC12" i="24"/>
  <c r="AB12" i="24"/>
  <c r="AE11" i="24"/>
  <c r="AD11" i="24"/>
  <c r="AC11" i="24"/>
  <c r="AB11" i="24"/>
  <c r="AE10" i="24"/>
  <c r="AD10" i="24"/>
  <c r="AC10" i="24"/>
  <c r="AB10" i="24"/>
  <c r="AB3" i="24" s="1"/>
  <c r="AE9" i="24"/>
  <c r="AE3" i="24" s="1"/>
  <c r="AD9" i="24"/>
  <c r="AD3" i="24" s="1"/>
  <c r="AC9" i="24"/>
  <c r="AC2" i="24" s="1"/>
  <c r="AB9" i="24"/>
  <c r="AE2" i="24"/>
  <c r="AC3" i="24" l="1"/>
  <c r="AD2" i="24"/>
  <c r="AB2" i="24"/>
  <c r="F226" i="41"/>
  <c r="H226" i="41" s="1"/>
  <c r="H226" i="32"/>
  <c r="G226" i="32"/>
  <c r="F227" i="32"/>
  <c r="F227" i="41" s="1"/>
  <c r="H227" i="32" l="1"/>
  <c r="F228" i="32"/>
  <c r="G227" i="32"/>
  <c r="G226" i="41"/>
  <c r="H227" i="41"/>
  <c r="G227" i="41"/>
  <c r="F229" i="32" l="1"/>
  <c r="F228" i="41"/>
  <c r="G228" i="32"/>
  <c r="H228" i="32"/>
  <c r="H228" i="41" l="1"/>
  <c r="G228" i="41"/>
  <c r="F230" i="32"/>
  <c r="H229" i="32"/>
  <c r="F229" i="41"/>
  <c r="G229" i="32"/>
  <c r="G229" i="41" l="1"/>
  <c r="H229" i="41"/>
  <c r="F231" i="32"/>
  <c r="F230" i="41"/>
  <c r="G230" i="32"/>
  <c r="H230" i="32"/>
  <c r="DC5" i="43"/>
  <c r="DC6" i="43"/>
  <c r="DC7" i="43"/>
  <c r="DC8" i="43"/>
  <c r="DC9" i="43"/>
  <c r="DC10" i="43"/>
  <c r="DC11" i="43"/>
  <c r="DC12" i="43"/>
  <c r="DC13" i="43"/>
  <c r="Q51" i="44"/>
  <c r="N51" i="44"/>
  <c r="K51" i="44"/>
  <c r="F51" i="44"/>
  <c r="H51" i="44" s="1"/>
  <c r="Q50" i="44"/>
  <c r="N50" i="44"/>
  <c r="K50" i="44"/>
  <c r="F50" i="44"/>
  <c r="H50" i="44" s="1"/>
  <c r="Q49" i="44"/>
  <c r="N49" i="44"/>
  <c r="K49" i="44"/>
  <c r="F49" i="44"/>
  <c r="H49" i="44" s="1"/>
  <c r="Q48" i="44"/>
  <c r="N48" i="44"/>
  <c r="K48" i="44"/>
  <c r="F48" i="44"/>
  <c r="H48" i="44" s="1"/>
  <c r="Q47" i="44"/>
  <c r="N47" i="44"/>
  <c r="K47" i="44"/>
  <c r="H47" i="44"/>
  <c r="F47" i="44"/>
  <c r="Q46" i="44"/>
  <c r="N46" i="44"/>
  <c r="K46" i="44"/>
  <c r="F46" i="44"/>
  <c r="H46" i="44" s="1"/>
  <c r="Q45" i="44"/>
  <c r="N45" i="44"/>
  <c r="K45" i="44"/>
  <c r="F45" i="44"/>
  <c r="H45" i="44" s="1"/>
  <c r="Q44" i="44"/>
  <c r="N44" i="44"/>
  <c r="K44" i="44"/>
  <c r="F44" i="44"/>
  <c r="H44" i="44" s="1"/>
  <c r="Q43" i="44"/>
  <c r="N43" i="44"/>
  <c r="K43" i="44"/>
  <c r="F43" i="44"/>
  <c r="H43" i="44" s="1"/>
  <c r="Q42" i="44"/>
  <c r="N42" i="44"/>
  <c r="K42" i="44"/>
  <c r="F42" i="44"/>
  <c r="H42" i="44" s="1"/>
  <c r="Q41" i="44"/>
  <c r="N41" i="44"/>
  <c r="K41" i="44"/>
  <c r="F41" i="44"/>
  <c r="H41" i="44" s="1"/>
  <c r="K33" i="44"/>
  <c r="M33" i="44" s="1"/>
  <c r="J33" i="44"/>
  <c r="L33" i="44" s="1"/>
  <c r="H33" i="44"/>
  <c r="O33" i="44" s="1"/>
  <c r="Q33" i="44" s="1"/>
  <c r="N32" i="44"/>
  <c r="L32" i="44"/>
  <c r="K32" i="44"/>
  <c r="O32" i="44" s="1"/>
  <c r="J32" i="44"/>
  <c r="H32" i="44"/>
  <c r="I32" i="44" s="1"/>
  <c r="K31" i="44"/>
  <c r="M31" i="44" s="1"/>
  <c r="J31" i="44"/>
  <c r="L31" i="44" s="1"/>
  <c r="H31" i="44"/>
  <c r="N31" i="44" s="1"/>
  <c r="P31" i="44" s="1"/>
  <c r="K30" i="44"/>
  <c r="M30" i="44" s="1"/>
  <c r="J30" i="44"/>
  <c r="L30" i="44" s="1"/>
  <c r="H30" i="44"/>
  <c r="K29" i="44"/>
  <c r="M29" i="44" s="1"/>
  <c r="J29" i="44"/>
  <c r="L29" i="44" s="1"/>
  <c r="H29" i="44"/>
  <c r="O29" i="44" s="1"/>
  <c r="Q29" i="44" s="1"/>
  <c r="K28" i="44"/>
  <c r="M28" i="44" s="1"/>
  <c r="J28" i="44"/>
  <c r="L28" i="44" s="1"/>
  <c r="H28" i="44"/>
  <c r="O28" i="44" s="1"/>
  <c r="Q28" i="44" s="1"/>
  <c r="K27" i="44"/>
  <c r="M27" i="44" s="1"/>
  <c r="J27" i="44"/>
  <c r="L27" i="44" s="1"/>
  <c r="H27" i="44"/>
  <c r="I27" i="44" s="1"/>
  <c r="K26" i="44"/>
  <c r="M26" i="44" s="1"/>
  <c r="J26" i="44"/>
  <c r="L26" i="44" s="1"/>
  <c r="H26" i="44"/>
  <c r="I26" i="44" s="1"/>
  <c r="K25" i="44"/>
  <c r="J25" i="44"/>
  <c r="L25" i="44" s="1"/>
  <c r="H25" i="44"/>
  <c r="I25" i="44" s="1"/>
  <c r="K12" i="44"/>
  <c r="M12" i="44" s="1"/>
  <c r="J12" i="44"/>
  <c r="N12" i="44" s="1"/>
  <c r="I12" i="44"/>
  <c r="K11" i="44"/>
  <c r="M11" i="44" s="1"/>
  <c r="J11" i="44"/>
  <c r="N11" i="44" s="1"/>
  <c r="I11" i="44"/>
  <c r="N10" i="44"/>
  <c r="K10" i="44"/>
  <c r="M10" i="44" s="1"/>
  <c r="J10" i="44"/>
  <c r="L10" i="44" s="1"/>
  <c r="I10" i="44"/>
  <c r="K9" i="44"/>
  <c r="O9" i="44" s="1"/>
  <c r="J9" i="44"/>
  <c r="L9" i="44" s="1"/>
  <c r="I9" i="44"/>
  <c r="K8" i="44"/>
  <c r="O8" i="44" s="1"/>
  <c r="J8" i="44"/>
  <c r="N8" i="44" s="1"/>
  <c r="I8" i="44"/>
  <c r="K7" i="44"/>
  <c r="O7" i="44" s="1"/>
  <c r="J7" i="44"/>
  <c r="N7" i="44" s="1"/>
  <c r="I7" i="44"/>
  <c r="K6" i="44"/>
  <c r="M6" i="44" s="1"/>
  <c r="J6" i="44"/>
  <c r="N6" i="44" s="1"/>
  <c r="I6" i="44"/>
  <c r="K5" i="44"/>
  <c r="M5" i="44" s="1"/>
  <c r="J5" i="44"/>
  <c r="N5" i="44" s="1"/>
  <c r="I5" i="44"/>
  <c r="K4" i="44"/>
  <c r="M4" i="44" s="1"/>
  <c r="J4" i="44"/>
  <c r="L4" i="44" s="1"/>
  <c r="H4" i="44"/>
  <c r="N4" i="44" s="1"/>
  <c r="P4" i="44" s="1"/>
  <c r="DE12" i="43" l="1"/>
  <c r="Q10" i="44"/>
  <c r="I28" i="44"/>
  <c r="O10" i="44"/>
  <c r="O25" i="44"/>
  <c r="DC14" i="43"/>
  <c r="DE9" i="43" s="1"/>
  <c r="M25" i="44"/>
  <c r="N27" i="44"/>
  <c r="P27" i="44" s="1"/>
  <c r="P32" i="44"/>
  <c r="O27" i="44"/>
  <c r="Q27" i="44" s="1"/>
  <c r="N30" i="44"/>
  <c r="P30" i="44" s="1"/>
  <c r="H230" i="41"/>
  <c r="G230" i="41"/>
  <c r="F232" i="32"/>
  <c r="F231" i="41"/>
  <c r="G231" i="32"/>
  <c r="H231" i="32"/>
  <c r="P10" i="44"/>
  <c r="Q7" i="44"/>
  <c r="L5" i="44"/>
  <c r="P5" i="44" s="1"/>
  <c r="I30" i="44"/>
  <c r="M32" i="44"/>
  <c r="Q32" i="44" s="1"/>
  <c r="O5" i="44"/>
  <c r="Q5" i="44" s="1"/>
  <c r="L8" i="44"/>
  <c r="P8" i="44" s="1"/>
  <c r="N25" i="44"/>
  <c r="P25" i="44" s="1"/>
  <c r="O6" i="44"/>
  <c r="Q6" i="44" s="1"/>
  <c r="M9" i="44"/>
  <c r="Q9" i="44" s="1"/>
  <c r="O26" i="44"/>
  <c r="Q26" i="44" s="1"/>
  <c r="O31" i="44"/>
  <c r="Q31" i="44" s="1"/>
  <c r="O4" i="44"/>
  <c r="Q4" i="44" s="1"/>
  <c r="O12" i="44"/>
  <c r="Q12" i="44" s="1"/>
  <c r="M7" i="44"/>
  <c r="N29" i="44"/>
  <c r="P29" i="44" s="1"/>
  <c r="M8" i="44"/>
  <c r="Q8" i="44" s="1"/>
  <c r="L11" i="44"/>
  <c r="P11" i="44" s="1"/>
  <c r="O30" i="44"/>
  <c r="Q30" i="44" s="1"/>
  <c r="I33" i="44"/>
  <c r="L6" i="44"/>
  <c r="P6" i="44" s="1"/>
  <c r="O11" i="44"/>
  <c r="Q11" i="44" s="1"/>
  <c r="N28" i="44"/>
  <c r="P28" i="44" s="1"/>
  <c r="I31" i="44"/>
  <c r="N33" i="44"/>
  <c r="P33" i="44" s="1"/>
  <c r="I4" i="44"/>
  <c r="N26" i="44"/>
  <c r="P26" i="44" s="1"/>
  <c r="N9" i="44"/>
  <c r="P9" i="44" s="1"/>
  <c r="I29" i="44"/>
  <c r="L12" i="44"/>
  <c r="P12" i="44" s="1"/>
  <c r="L7" i="44"/>
  <c r="P7" i="44" s="1"/>
  <c r="DE5" i="43" l="1"/>
  <c r="Q25" i="44"/>
  <c r="DE8" i="43"/>
  <c r="DE10" i="43"/>
  <c r="DE7" i="43"/>
  <c r="DE11" i="43"/>
  <c r="DE14" i="43"/>
  <c r="DE6" i="43"/>
  <c r="DE13" i="43"/>
  <c r="H231" i="41"/>
  <c r="G231" i="41"/>
  <c r="F233" i="32"/>
  <c r="F232" i="41"/>
  <c r="G232" i="32"/>
  <c r="H232" i="32"/>
  <c r="CX52" i="43"/>
  <c r="CX51" i="43"/>
  <c r="CX50" i="43"/>
  <c r="CX49" i="43"/>
  <c r="CX48" i="43"/>
  <c r="CX47" i="43"/>
  <c r="CX46" i="43"/>
  <c r="CX45" i="43"/>
  <c r="CX44" i="43"/>
  <c r="CX43" i="43"/>
  <c r="CX42" i="43"/>
  <c r="CX41" i="43"/>
  <c r="CX40" i="43"/>
  <c r="CX39" i="43"/>
  <c r="CX38" i="43"/>
  <c r="CX37" i="43"/>
  <c r="CX36" i="43"/>
  <c r="CX35" i="43"/>
  <c r="CX34" i="43"/>
  <c r="CX33" i="43"/>
  <c r="CX32" i="43"/>
  <c r="CX31" i="43"/>
  <c r="CX30" i="43"/>
  <c r="CX29" i="43"/>
  <c r="CX28" i="43"/>
  <c r="CX27" i="43"/>
  <c r="CX26" i="43"/>
  <c r="CX25" i="43"/>
  <c r="CX24" i="43"/>
  <c r="CX23" i="43"/>
  <c r="CX22" i="43"/>
  <c r="CX21" i="43"/>
  <c r="CX20" i="43"/>
  <c r="CX19" i="43"/>
  <c r="CX18" i="43"/>
  <c r="CX17" i="43"/>
  <c r="CX16" i="43"/>
  <c r="CX15" i="43"/>
  <c r="CX14" i="43"/>
  <c r="CX13" i="43"/>
  <c r="CX12" i="43"/>
  <c r="CX11" i="43"/>
  <c r="CX10" i="43"/>
  <c r="CX9" i="43"/>
  <c r="CX8" i="43"/>
  <c r="CX7" i="43"/>
  <c r="CX6" i="43"/>
  <c r="CX5" i="43"/>
  <c r="AR46" i="43"/>
  <c r="AR44" i="43"/>
  <c r="AR40" i="43"/>
  <c r="AR31" i="43"/>
  <c r="AQ59" i="43"/>
  <c r="AP59" i="43"/>
  <c r="AO59" i="43"/>
  <c r="AN59" i="43"/>
  <c r="AM59" i="43"/>
  <c r="AL59" i="43"/>
  <c r="AK59" i="43"/>
  <c r="AJ59" i="43"/>
  <c r="AI59" i="43"/>
  <c r="AH59" i="43"/>
  <c r="AG59" i="43"/>
  <c r="AF59" i="43"/>
  <c r="AE59" i="43"/>
  <c r="AD59" i="43"/>
  <c r="AC59" i="43"/>
  <c r="AB59" i="43"/>
  <c r="AA59" i="43"/>
  <c r="Z59" i="43"/>
  <c r="Y59" i="43"/>
  <c r="X59" i="43"/>
  <c r="W59" i="43"/>
  <c r="V59" i="43"/>
  <c r="U59" i="43"/>
  <c r="T59" i="43"/>
  <c r="S59" i="43"/>
  <c r="R59" i="43"/>
  <c r="Q59" i="43"/>
  <c r="P59" i="43"/>
  <c r="O59" i="43"/>
  <c r="N59" i="43"/>
  <c r="M59" i="43"/>
  <c r="L59" i="43"/>
  <c r="K59" i="43"/>
  <c r="J59" i="43"/>
  <c r="I59" i="43"/>
  <c r="H59" i="43"/>
  <c r="G59" i="43"/>
  <c r="F59" i="43"/>
  <c r="E59" i="43"/>
  <c r="D59" i="43"/>
  <c r="AQ58" i="43"/>
  <c r="AP58" i="43"/>
  <c r="AO58" i="43"/>
  <c r="AN58" i="43"/>
  <c r="AM58" i="43"/>
  <c r="AL58" i="43"/>
  <c r="AK58" i="43"/>
  <c r="AJ58" i="43"/>
  <c r="AI58" i="43"/>
  <c r="AH58" i="43"/>
  <c r="AG58" i="43"/>
  <c r="AF58" i="43"/>
  <c r="AE58" i="43"/>
  <c r="AD58" i="43"/>
  <c r="AC58" i="43"/>
  <c r="AB58" i="43"/>
  <c r="AA58" i="43"/>
  <c r="Z58" i="43"/>
  <c r="Y58" i="43"/>
  <c r="X58" i="43"/>
  <c r="W58" i="43"/>
  <c r="V58" i="43"/>
  <c r="U58" i="43"/>
  <c r="T58" i="43"/>
  <c r="S58" i="43"/>
  <c r="R58" i="43"/>
  <c r="Q58" i="43"/>
  <c r="P58" i="43"/>
  <c r="O58" i="43"/>
  <c r="N58" i="43"/>
  <c r="M58" i="43"/>
  <c r="L58" i="43"/>
  <c r="K58" i="43"/>
  <c r="J58" i="43"/>
  <c r="I58" i="43"/>
  <c r="H58" i="43"/>
  <c r="G58" i="43"/>
  <c r="F58" i="43"/>
  <c r="E58" i="43"/>
  <c r="D58" i="43"/>
  <c r="AQ57" i="43"/>
  <c r="AP57" i="43"/>
  <c r="AO57" i="43"/>
  <c r="AN57" i="43"/>
  <c r="AM57" i="43"/>
  <c r="AL57" i="43"/>
  <c r="AK57" i="43"/>
  <c r="AJ57" i="43"/>
  <c r="AI57" i="43"/>
  <c r="AH57" i="43"/>
  <c r="AG57" i="43"/>
  <c r="AF57" i="43"/>
  <c r="AE57" i="43"/>
  <c r="AD57" i="43"/>
  <c r="AC57" i="43"/>
  <c r="AB57" i="43"/>
  <c r="AA57" i="43"/>
  <c r="Z57" i="43"/>
  <c r="Y57" i="43"/>
  <c r="X57" i="43"/>
  <c r="W57" i="43"/>
  <c r="V57" i="43"/>
  <c r="U57" i="43"/>
  <c r="T57" i="43"/>
  <c r="S57" i="43"/>
  <c r="R57" i="43"/>
  <c r="Q57" i="43"/>
  <c r="P57" i="43"/>
  <c r="O57" i="43"/>
  <c r="N57" i="43"/>
  <c r="M57" i="43"/>
  <c r="L57" i="43"/>
  <c r="K57" i="43"/>
  <c r="J57" i="43"/>
  <c r="I57" i="43"/>
  <c r="H57" i="43"/>
  <c r="G57" i="43"/>
  <c r="F57" i="43"/>
  <c r="E57" i="43"/>
  <c r="D57" i="43"/>
  <c r="AQ56" i="43"/>
  <c r="AP56" i="43"/>
  <c r="AO56" i="43"/>
  <c r="AN56" i="43"/>
  <c r="AM56" i="43"/>
  <c r="AL56" i="43"/>
  <c r="AK56" i="43"/>
  <c r="AJ56" i="43"/>
  <c r="AI56" i="43"/>
  <c r="AH56" i="43"/>
  <c r="AG56" i="43"/>
  <c r="AF56" i="43"/>
  <c r="AE56" i="43"/>
  <c r="AD56" i="43"/>
  <c r="AC56" i="43"/>
  <c r="AB56" i="43"/>
  <c r="AA56" i="43"/>
  <c r="Z56" i="43"/>
  <c r="Y56" i="43"/>
  <c r="X56" i="43"/>
  <c r="W56" i="43"/>
  <c r="V56" i="43"/>
  <c r="U56" i="43"/>
  <c r="T56" i="43"/>
  <c r="S56" i="43"/>
  <c r="R56" i="43"/>
  <c r="Q56" i="43"/>
  <c r="P56" i="43"/>
  <c r="O56" i="43"/>
  <c r="N56" i="43"/>
  <c r="M56" i="43"/>
  <c r="L56" i="43"/>
  <c r="K56" i="43"/>
  <c r="J56" i="43"/>
  <c r="I56" i="43"/>
  <c r="H56" i="43"/>
  <c r="G56" i="43"/>
  <c r="F56" i="43"/>
  <c r="E56" i="43"/>
  <c r="D56" i="43"/>
  <c r="AQ55" i="43"/>
  <c r="AR55" i="43" s="1"/>
  <c r="AP55" i="43"/>
  <c r="AO55" i="43"/>
  <c r="AN55" i="43"/>
  <c r="AM55" i="43"/>
  <c r="AL55" i="43"/>
  <c r="AK55" i="43"/>
  <c r="AJ55" i="43"/>
  <c r="AI55" i="43"/>
  <c r="AH55" i="43"/>
  <c r="AG55" i="43"/>
  <c r="AF55" i="43"/>
  <c r="AE55" i="43"/>
  <c r="AD55" i="43"/>
  <c r="AC55" i="43"/>
  <c r="AB55" i="43"/>
  <c r="AA55" i="43"/>
  <c r="Z55" i="43"/>
  <c r="Y55" i="43"/>
  <c r="X55" i="43"/>
  <c r="W55" i="43"/>
  <c r="V55" i="43"/>
  <c r="U55" i="43"/>
  <c r="T55" i="43"/>
  <c r="S55" i="43"/>
  <c r="R55" i="43"/>
  <c r="Q55" i="43"/>
  <c r="P55" i="43"/>
  <c r="O55" i="43"/>
  <c r="N55" i="43"/>
  <c r="M55" i="43"/>
  <c r="L55" i="43"/>
  <c r="K55" i="43"/>
  <c r="J55" i="43"/>
  <c r="I55" i="43"/>
  <c r="H55" i="43"/>
  <c r="G55" i="43"/>
  <c r="F55" i="43"/>
  <c r="E55" i="43"/>
  <c r="D55" i="43"/>
  <c r="AQ54" i="43"/>
  <c r="AP54" i="43"/>
  <c r="AO54" i="43"/>
  <c r="AN54" i="43"/>
  <c r="AM54" i="43"/>
  <c r="AL54" i="43"/>
  <c r="AK54" i="43"/>
  <c r="AJ54" i="43"/>
  <c r="AI54" i="43"/>
  <c r="AH54" i="43"/>
  <c r="AG54" i="43"/>
  <c r="AF54" i="43"/>
  <c r="AE54" i="43"/>
  <c r="AD54" i="43"/>
  <c r="AC54" i="43"/>
  <c r="AB54" i="43"/>
  <c r="AA54" i="43"/>
  <c r="Z54" i="43"/>
  <c r="Y54" i="43"/>
  <c r="X54" i="43"/>
  <c r="W54" i="43"/>
  <c r="V54" i="43"/>
  <c r="U54" i="43"/>
  <c r="T54" i="43"/>
  <c r="S54" i="43"/>
  <c r="R54" i="43"/>
  <c r="Q54" i="43"/>
  <c r="P54" i="43"/>
  <c r="O54" i="43"/>
  <c r="N54" i="43"/>
  <c r="M54" i="43"/>
  <c r="L54" i="43"/>
  <c r="K54" i="43"/>
  <c r="J54" i="43"/>
  <c r="I54" i="43"/>
  <c r="H54" i="43"/>
  <c r="G54" i="43"/>
  <c r="F54" i="43"/>
  <c r="E54" i="43"/>
  <c r="D54" i="43"/>
  <c r="AQ53" i="43"/>
  <c r="AR53" i="43" s="1"/>
  <c r="AP53" i="43"/>
  <c r="AO53" i="43"/>
  <c r="AN53" i="43"/>
  <c r="AM53" i="43"/>
  <c r="AL53" i="43"/>
  <c r="AK53" i="43"/>
  <c r="AJ53" i="43"/>
  <c r="AI53" i="43"/>
  <c r="AH53" i="43"/>
  <c r="AG53" i="43"/>
  <c r="AF53" i="43"/>
  <c r="AE53" i="43"/>
  <c r="AD53" i="43"/>
  <c r="AC53" i="43"/>
  <c r="AB53" i="43"/>
  <c r="AA53" i="43"/>
  <c r="Z53" i="43"/>
  <c r="Y53" i="43"/>
  <c r="X53" i="43"/>
  <c r="W53" i="43"/>
  <c r="V53" i="43"/>
  <c r="U53" i="43"/>
  <c r="T53" i="43"/>
  <c r="S53" i="43"/>
  <c r="R53" i="43"/>
  <c r="Q53" i="43"/>
  <c r="P53" i="43"/>
  <c r="O53" i="43"/>
  <c r="N53" i="43"/>
  <c r="M53" i="43"/>
  <c r="L53" i="43"/>
  <c r="K53" i="43"/>
  <c r="J53" i="43"/>
  <c r="I53" i="43"/>
  <c r="H53" i="43"/>
  <c r="G53" i="43"/>
  <c r="F53" i="43"/>
  <c r="E53" i="43"/>
  <c r="D53" i="43"/>
  <c r="AQ52" i="43"/>
  <c r="AR52" i="43" s="1"/>
  <c r="AP52" i="43"/>
  <c r="AO52" i="43"/>
  <c r="AN52" i="43"/>
  <c r="AM52" i="43"/>
  <c r="AL52" i="43"/>
  <c r="AK52" i="43"/>
  <c r="AJ52" i="43"/>
  <c r="AI52" i="43"/>
  <c r="AH52" i="43"/>
  <c r="AG52" i="43"/>
  <c r="AF52" i="43"/>
  <c r="AE52" i="43"/>
  <c r="AD52" i="43"/>
  <c r="AC52" i="43"/>
  <c r="AB52" i="43"/>
  <c r="AA52" i="43"/>
  <c r="Z52" i="43"/>
  <c r="Y52" i="43"/>
  <c r="X52" i="43"/>
  <c r="W52" i="43"/>
  <c r="V52" i="43"/>
  <c r="U52" i="43"/>
  <c r="T52" i="43"/>
  <c r="S52" i="43"/>
  <c r="R52" i="43"/>
  <c r="Q52" i="43"/>
  <c r="P52" i="43"/>
  <c r="O52" i="43"/>
  <c r="N52" i="43"/>
  <c r="M52" i="43"/>
  <c r="L52" i="43"/>
  <c r="K52" i="43"/>
  <c r="J52" i="43"/>
  <c r="I52" i="43"/>
  <c r="H52" i="43"/>
  <c r="G52" i="43"/>
  <c r="F52" i="43"/>
  <c r="E52" i="43"/>
  <c r="D52" i="43"/>
  <c r="AQ51" i="43"/>
  <c r="AR51" i="43" s="1"/>
  <c r="AP51" i="43"/>
  <c r="AO51" i="43"/>
  <c r="AN51" i="43"/>
  <c r="AM51" i="43"/>
  <c r="AL51" i="43"/>
  <c r="AK51" i="43"/>
  <c r="AJ51" i="43"/>
  <c r="AI51" i="43"/>
  <c r="AH51" i="43"/>
  <c r="AG51" i="43"/>
  <c r="AF51" i="43"/>
  <c r="AE51" i="43"/>
  <c r="AD51" i="43"/>
  <c r="AC51" i="43"/>
  <c r="AB51" i="43"/>
  <c r="AA51" i="43"/>
  <c r="Z51" i="43"/>
  <c r="Y51" i="43"/>
  <c r="X51" i="43"/>
  <c r="W51" i="43"/>
  <c r="V51" i="43"/>
  <c r="U51" i="43"/>
  <c r="T51" i="43"/>
  <c r="S51" i="43"/>
  <c r="R51" i="43"/>
  <c r="Q51" i="43"/>
  <c r="P51" i="43"/>
  <c r="O51" i="43"/>
  <c r="N51" i="43"/>
  <c r="M51" i="43"/>
  <c r="L51" i="43"/>
  <c r="K51" i="43"/>
  <c r="J51" i="43"/>
  <c r="I51" i="43"/>
  <c r="H51" i="43"/>
  <c r="G51" i="43"/>
  <c r="F51" i="43"/>
  <c r="E51" i="43"/>
  <c r="D51" i="43"/>
  <c r="AQ50" i="43"/>
  <c r="AR50" i="43" s="1"/>
  <c r="AP50" i="43"/>
  <c r="AO50" i="43"/>
  <c r="AN50" i="43"/>
  <c r="AM50" i="43"/>
  <c r="AL50" i="43"/>
  <c r="AK50" i="43"/>
  <c r="AJ50" i="43"/>
  <c r="AI50" i="43"/>
  <c r="AH50" i="43"/>
  <c r="AG50" i="43"/>
  <c r="AF50" i="43"/>
  <c r="AE50" i="43"/>
  <c r="AD50" i="43"/>
  <c r="AC50" i="43"/>
  <c r="AB50" i="43"/>
  <c r="AA50" i="43"/>
  <c r="Z50" i="43"/>
  <c r="Y50" i="43"/>
  <c r="X50" i="43"/>
  <c r="W50" i="43"/>
  <c r="V50" i="43"/>
  <c r="U50" i="43"/>
  <c r="T50" i="43"/>
  <c r="S50" i="43"/>
  <c r="R50" i="43"/>
  <c r="Q50" i="43"/>
  <c r="P50" i="43"/>
  <c r="O50" i="43"/>
  <c r="N50" i="43"/>
  <c r="M50" i="43"/>
  <c r="L50" i="43"/>
  <c r="K50" i="43"/>
  <c r="J50" i="43"/>
  <c r="I50" i="43"/>
  <c r="H50" i="43"/>
  <c r="G50" i="43"/>
  <c r="F50" i="43"/>
  <c r="E50" i="43"/>
  <c r="D50" i="43"/>
  <c r="AQ49" i="43"/>
  <c r="AR49" i="43" s="1"/>
  <c r="AP49" i="43"/>
  <c r="AO49" i="43"/>
  <c r="AN49" i="43"/>
  <c r="AM49" i="43"/>
  <c r="AL49" i="43"/>
  <c r="AK49" i="43"/>
  <c r="AJ49" i="43"/>
  <c r="AI49" i="43"/>
  <c r="AH49" i="43"/>
  <c r="AG49" i="43"/>
  <c r="AF49" i="43"/>
  <c r="AE49" i="43"/>
  <c r="AD49" i="43"/>
  <c r="AC49" i="43"/>
  <c r="AB49" i="43"/>
  <c r="AA49" i="43"/>
  <c r="Z49" i="43"/>
  <c r="Y49" i="43"/>
  <c r="X49" i="43"/>
  <c r="W49" i="43"/>
  <c r="V49" i="43"/>
  <c r="U49" i="43"/>
  <c r="T49" i="43"/>
  <c r="S49" i="43"/>
  <c r="R49" i="43"/>
  <c r="Q49" i="43"/>
  <c r="P49" i="43"/>
  <c r="O49" i="43"/>
  <c r="N49" i="43"/>
  <c r="M49" i="43"/>
  <c r="L49" i="43"/>
  <c r="K49" i="43"/>
  <c r="J49" i="43"/>
  <c r="I49" i="43"/>
  <c r="H49" i="43"/>
  <c r="G49" i="43"/>
  <c r="F49" i="43"/>
  <c r="E49" i="43"/>
  <c r="D49" i="43"/>
  <c r="AQ48" i="43"/>
  <c r="AR48" i="43" s="1"/>
  <c r="AP48" i="43"/>
  <c r="AO48" i="43"/>
  <c r="AN48" i="43"/>
  <c r="AM48" i="43"/>
  <c r="AL48" i="43"/>
  <c r="AK48" i="43"/>
  <c r="AJ48" i="43"/>
  <c r="AI48" i="43"/>
  <c r="AH48" i="43"/>
  <c r="AG48" i="43"/>
  <c r="AF48" i="43"/>
  <c r="AE48" i="43"/>
  <c r="AD48" i="43"/>
  <c r="AC48" i="43"/>
  <c r="AB48" i="43"/>
  <c r="AA48" i="43"/>
  <c r="Z48" i="43"/>
  <c r="Y48" i="43"/>
  <c r="X48" i="43"/>
  <c r="W48" i="43"/>
  <c r="V48" i="43"/>
  <c r="U48" i="43"/>
  <c r="T48" i="43"/>
  <c r="S48" i="43"/>
  <c r="R48" i="43"/>
  <c r="Q48" i="43"/>
  <c r="P48" i="43"/>
  <c r="O48" i="43"/>
  <c r="N48" i="43"/>
  <c r="M48" i="43"/>
  <c r="L48" i="43"/>
  <c r="K48" i="43"/>
  <c r="J48" i="43"/>
  <c r="I48" i="43"/>
  <c r="H48" i="43"/>
  <c r="G48" i="43"/>
  <c r="F48" i="43"/>
  <c r="E48" i="43"/>
  <c r="D48" i="43"/>
  <c r="AQ47" i="43"/>
  <c r="AR47" i="43" s="1"/>
  <c r="AP47" i="43"/>
  <c r="AO47" i="43"/>
  <c r="AN47" i="43"/>
  <c r="AM47" i="43"/>
  <c r="AL47" i="43"/>
  <c r="AK47" i="43"/>
  <c r="AJ47" i="43"/>
  <c r="AI47" i="43"/>
  <c r="AH47" i="43"/>
  <c r="AG47" i="43"/>
  <c r="AF47" i="43"/>
  <c r="AE47" i="43"/>
  <c r="AD47" i="43"/>
  <c r="AC47" i="43"/>
  <c r="AB47" i="43"/>
  <c r="AA47" i="43"/>
  <c r="Z47" i="43"/>
  <c r="Y47" i="43"/>
  <c r="X47" i="43"/>
  <c r="W47" i="43"/>
  <c r="V47" i="43"/>
  <c r="U47" i="43"/>
  <c r="T47" i="43"/>
  <c r="S47" i="43"/>
  <c r="R47" i="43"/>
  <c r="Q47" i="43"/>
  <c r="P47" i="43"/>
  <c r="O47" i="43"/>
  <c r="N47" i="43"/>
  <c r="M47" i="43"/>
  <c r="L47" i="43"/>
  <c r="K47" i="43"/>
  <c r="J47" i="43"/>
  <c r="I47" i="43"/>
  <c r="H47" i="43"/>
  <c r="G47" i="43"/>
  <c r="F47" i="43"/>
  <c r="E47" i="43"/>
  <c r="D47" i="43"/>
  <c r="AQ46" i="43"/>
  <c r="AP46" i="43"/>
  <c r="AO46" i="43"/>
  <c r="AN46" i="43"/>
  <c r="AM46" i="43"/>
  <c r="AL46" i="43"/>
  <c r="AK46" i="43"/>
  <c r="AJ46" i="43"/>
  <c r="AI46" i="43"/>
  <c r="AH46" i="43"/>
  <c r="AG46" i="43"/>
  <c r="AF46" i="43"/>
  <c r="AE46" i="43"/>
  <c r="AD46" i="43"/>
  <c r="AC46" i="43"/>
  <c r="AB46" i="43"/>
  <c r="AA46" i="43"/>
  <c r="Z46" i="43"/>
  <c r="Y46" i="43"/>
  <c r="X46" i="43"/>
  <c r="W46" i="43"/>
  <c r="V46" i="43"/>
  <c r="U46" i="43"/>
  <c r="T46" i="43"/>
  <c r="S46" i="43"/>
  <c r="R46" i="43"/>
  <c r="Q46" i="43"/>
  <c r="P46" i="43"/>
  <c r="O46" i="43"/>
  <c r="N46" i="43"/>
  <c r="M46" i="43"/>
  <c r="L46" i="43"/>
  <c r="K46" i="43"/>
  <c r="J46" i="43"/>
  <c r="I46" i="43"/>
  <c r="H46" i="43"/>
  <c r="G46" i="43"/>
  <c r="F46" i="43"/>
  <c r="E46" i="43"/>
  <c r="D46" i="43"/>
  <c r="AQ45" i="43"/>
  <c r="AR45" i="43" s="1"/>
  <c r="AP45" i="43"/>
  <c r="AO45" i="43"/>
  <c r="AN45" i="43"/>
  <c r="AM45" i="43"/>
  <c r="AL45" i="43"/>
  <c r="AK45" i="43"/>
  <c r="AJ45" i="43"/>
  <c r="AI45" i="43"/>
  <c r="AH45" i="43"/>
  <c r="AG45" i="43"/>
  <c r="AF45" i="43"/>
  <c r="AE45" i="43"/>
  <c r="AD45" i="43"/>
  <c r="AC45" i="43"/>
  <c r="AB45" i="43"/>
  <c r="AA45" i="43"/>
  <c r="Z45" i="43"/>
  <c r="Y45" i="43"/>
  <c r="X45" i="43"/>
  <c r="W45" i="43"/>
  <c r="V45" i="43"/>
  <c r="U45" i="43"/>
  <c r="T45" i="43"/>
  <c r="S45" i="43"/>
  <c r="R45" i="43"/>
  <c r="Q45" i="43"/>
  <c r="P45" i="43"/>
  <c r="O45" i="43"/>
  <c r="N45" i="43"/>
  <c r="M45" i="43"/>
  <c r="L45" i="43"/>
  <c r="K45" i="43"/>
  <c r="J45" i="43"/>
  <c r="I45" i="43"/>
  <c r="H45" i="43"/>
  <c r="G45" i="43"/>
  <c r="F45" i="43"/>
  <c r="E45" i="43"/>
  <c r="D45" i="43"/>
  <c r="AQ44" i="43"/>
  <c r="DB13" i="43" s="1"/>
  <c r="AP44" i="43"/>
  <c r="AO44" i="43"/>
  <c r="AN44" i="43"/>
  <c r="AM44" i="43"/>
  <c r="AL44" i="43"/>
  <c r="AK44" i="43"/>
  <c r="AJ44" i="43"/>
  <c r="AI44" i="43"/>
  <c r="AH44" i="43"/>
  <c r="AG44" i="43"/>
  <c r="AF44" i="43"/>
  <c r="AE44" i="43"/>
  <c r="AD44" i="43"/>
  <c r="AC44" i="43"/>
  <c r="AB44" i="43"/>
  <c r="AA44" i="43"/>
  <c r="Z44" i="43"/>
  <c r="Y44" i="43"/>
  <c r="X44" i="43"/>
  <c r="W44" i="43"/>
  <c r="V44" i="43"/>
  <c r="U44" i="43"/>
  <c r="T44" i="43"/>
  <c r="S44" i="43"/>
  <c r="R44" i="43"/>
  <c r="Q44" i="43"/>
  <c r="P44" i="43"/>
  <c r="O44" i="43"/>
  <c r="N44" i="43"/>
  <c r="M44" i="43"/>
  <c r="L44" i="43"/>
  <c r="K44" i="43"/>
  <c r="J44" i="43"/>
  <c r="I44" i="43"/>
  <c r="H44" i="43"/>
  <c r="G44" i="43"/>
  <c r="F44" i="43"/>
  <c r="E44" i="43"/>
  <c r="D44" i="43"/>
  <c r="AQ43" i="43"/>
  <c r="AR43" i="43" s="1"/>
  <c r="AP43" i="43"/>
  <c r="AO43" i="43"/>
  <c r="AN43" i="43"/>
  <c r="AM43" i="43"/>
  <c r="AL43" i="43"/>
  <c r="AK43" i="43"/>
  <c r="AJ43" i="43"/>
  <c r="AI43" i="43"/>
  <c r="AH43" i="43"/>
  <c r="AG43" i="43"/>
  <c r="AF43" i="43"/>
  <c r="AE43" i="43"/>
  <c r="AD43" i="43"/>
  <c r="AC43" i="43"/>
  <c r="AB43" i="43"/>
  <c r="AA43" i="43"/>
  <c r="Z43" i="43"/>
  <c r="Y43" i="43"/>
  <c r="X43" i="43"/>
  <c r="W43" i="43"/>
  <c r="V43" i="43"/>
  <c r="U43" i="43"/>
  <c r="T43" i="43"/>
  <c r="S43" i="43"/>
  <c r="R43" i="43"/>
  <c r="Q43" i="43"/>
  <c r="P43" i="43"/>
  <c r="O43" i="43"/>
  <c r="N43" i="43"/>
  <c r="M43" i="43"/>
  <c r="L43" i="43"/>
  <c r="K43" i="43"/>
  <c r="J43" i="43"/>
  <c r="I43" i="43"/>
  <c r="H43" i="43"/>
  <c r="G43" i="43"/>
  <c r="F43" i="43"/>
  <c r="E43" i="43"/>
  <c r="D43" i="43"/>
  <c r="AQ42" i="43"/>
  <c r="AR42" i="43" s="1"/>
  <c r="AP42" i="43"/>
  <c r="AO42" i="43"/>
  <c r="AN42" i="43"/>
  <c r="AM42" i="43"/>
  <c r="AL42" i="43"/>
  <c r="AK42" i="43"/>
  <c r="AJ42" i="43"/>
  <c r="AI42" i="43"/>
  <c r="AH42" i="43"/>
  <c r="AG42" i="43"/>
  <c r="AF42" i="43"/>
  <c r="AE42" i="43"/>
  <c r="AD42" i="43"/>
  <c r="AC42" i="43"/>
  <c r="AB42" i="43"/>
  <c r="AA42" i="43"/>
  <c r="Z42" i="43"/>
  <c r="Y42" i="43"/>
  <c r="X42" i="43"/>
  <c r="W42" i="43"/>
  <c r="V42" i="43"/>
  <c r="U42" i="43"/>
  <c r="T42" i="43"/>
  <c r="S42" i="43"/>
  <c r="R42" i="43"/>
  <c r="Q42" i="43"/>
  <c r="P42" i="43"/>
  <c r="O42" i="43"/>
  <c r="N42" i="43"/>
  <c r="M42" i="43"/>
  <c r="L42" i="43"/>
  <c r="K42" i="43"/>
  <c r="J42" i="43"/>
  <c r="I42" i="43"/>
  <c r="H42" i="43"/>
  <c r="G42" i="43"/>
  <c r="F42" i="43"/>
  <c r="E42" i="43"/>
  <c r="D42" i="43"/>
  <c r="AQ41" i="43"/>
  <c r="AR41" i="43" s="1"/>
  <c r="AP41" i="43"/>
  <c r="AO41" i="43"/>
  <c r="AN41" i="43"/>
  <c r="AM41" i="43"/>
  <c r="AL41" i="43"/>
  <c r="AK41" i="43"/>
  <c r="AJ41" i="43"/>
  <c r="AI41" i="43"/>
  <c r="AH41" i="43"/>
  <c r="AG41" i="43"/>
  <c r="AF41" i="43"/>
  <c r="AE41" i="43"/>
  <c r="AD41" i="43"/>
  <c r="AC41" i="43"/>
  <c r="AB41" i="43"/>
  <c r="AA41" i="43"/>
  <c r="Z41" i="43"/>
  <c r="Y41" i="43"/>
  <c r="X41" i="43"/>
  <c r="W41" i="43"/>
  <c r="V41" i="43"/>
  <c r="U41" i="43"/>
  <c r="T41" i="43"/>
  <c r="S41" i="43"/>
  <c r="R41" i="43"/>
  <c r="Q41" i="43"/>
  <c r="P41" i="43"/>
  <c r="O41" i="43"/>
  <c r="N41" i="43"/>
  <c r="M41" i="43"/>
  <c r="L41" i="43"/>
  <c r="K41" i="43"/>
  <c r="J41" i="43"/>
  <c r="I41" i="43"/>
  <c r="H41" i="43"/>
  <c r="G41" i="43"/>
  <c r="F41" i="43"/>
  <c r="E41" i="43"/>
  <c r="D41" i="43"/>
  <c r="AQ40" i="43"/>
  <c r="DB12" i="43" s="1"/>
  <c r="AP40" i="43"/>
  <c r="AO40" i="43"/>
  <c r="AN40" i="43"/>
  <c r="AM40" i="43"/>
  <c r="AL40" i="43"/>
  <c r="AK40" i="43"/>
  <c r="AJ40" i="43"/>
  <c r="AI40" i="43"/>
  <c r="AH40" i="43"/>
  <c r="AG40" i="43"/>
  <c r="AF40" i="43"/>
  <c r="AE40" i="43"/>
  <c r="AD40" i="43"/>
  <c r="AC40" i="43"/>
  <c r="AB40" i="43"/>
  <c r="AA40" i="43"/>
  <c r="Z40" i="43"/>
  <c r="Y40" i="43"/>
  <c r="X40" i="43"/>
  <c r="W40" i="43"/>
  <c r="V40" i="43"/>
  <c r="U40" i="43"/>
  <c r="T40" i="43"/>
  <c r="S40" i="43"/>
  <c r="R40" i="43"/>
  <c r="Q40" i="43"/>
  <c r="P40" i="43"/>
  <c r="O40" i="43"/>
  <c r="N40" i="43"/>
  <c r="M40" i="43"/>
  <c r="L40" i="43"/>
  <c r="K40" i="43"/>
  <c r="J40" i="43"/>
  <c r="I40" i="43"/>
  <c r="H40" i="43"/>
  <c r="G40" i="43"/>
  <c r="F40" i="43"/>
  <c r="E40" i="43"/>
  <c r="D40" i="43"/>
  <c r="AQ39" i="43"/>
  <c r="AR39" i="43" s="1"/>
  <c r="AP39" i="43"/>
  <c r="AO39" i="43"/>
  <c r="AN39" i="43"/>
  <c r="AM39" i="43"/>
  <c r="AL39" i="43"/>
  <c r="AK39" i="43"/>
  <c r="AJ39" i="43"/>
  <c r="AI39" i="43"/>
  <c r="AH39" i="43"/>
  <c r="AG39" i="43"/>
  <c r="AF39" i="43"/>
  <c r="AE39" i="43"/>
  <c r="AD39" i="43"/>
  <c r="AC39" i="43"/>
  <c r="AB39" i="43"/>
  <c r="AA39" i="43"/>
  <c r="Z39" i="43"/>
  <c r="Y39" i="43"/>
  <c r="X39" i="43"/>
  <c r="W39" i="43"/>
  <c r="V39" i="43"/>
  <c r="U39" i="43"/>
  <c r="T39" i="43"/>
  <c r="S39" i="43"/>
  <c r="R39" i="43"/>
  <c r="Q39" i="43"/>
  <c r="P39" i="43"/>
  <c r="O39" i="43"/>
  <c r="N39" i="43"/>
  <c r="M39" i="43"/>
  <c r="L39" i="43"/>
  <c r="K39" i="43"/>
  <c r="J39" i="43"/>
  <c r="I39" i="43"/>
  <c r="H39" i="43"/>
  <c r="G39" i="43"/>
  <c r="F39" i="43"/>
  <c r="E39" i="43"/>
  <c r="D39" i="43"/>
  <c r="AQ38" i="43"/>
  <c r="AR38" i="43" s="1"/>
  <c r="AP38" i="43"/>
  <c r="AO38" i="43"/>
  <c r="AN38" i="43"/>
  <c r="AM38" i="43"/>
  <c r="AL38" i="43"/>
  <c r="AK38" i="43"/>
  <c r="AJ38" i="43"/>
  <c r="AI38" i="43"/>
  <c r="AH38" i="43"/>
  <c r="AG38" i="43"/>
  <c r="AF38" i="43"/>
  <c r="AE38" i="43"/>
  <c r="AD38" i="43"/>
  <c r="AC38" i="43"/>
  <c r="AB38" i="43"/>
  <c r="AA38" i="43"/>
  <c r="Z38" i="43"/>
  <c r="Y38" i="43"/>
  <c r="X38" i="43"/>
  <c r="W38" i="43"/>
  <c r="V38" i="43"/>
  <c r="U38" i="43"/>
  <c r="T38" i="43"/>
  <c r="S38" i="43"/>
  <c r="R38" i="43"/>
  <c r="Q38" i="43"/>
  <c r="P38" i="43"/>
  <c r="O38" i="43"/>
  <c r="N38" i="43"/>
  <c r="M38" i="43"/>
  <c r="L38" i="43"/>
  <c r="K38" i="43"/>
  <c r="J38" i="43"/>
  <c r="I38" i="43"/>
  <c r="H38" i="43"/>
  <c r="G38" i="43"/>
  <c r="F38" i="43"/>
  <c r="E38" i="43"/>
  <c r="D38" i="43"/>
  <c r="AQ37" i="43"/>
  <c r="AR37" i="43" s="1"/>
  <c r="AP37" i="43"/>
  <c r="AO37" i="43"/>
  <c r="AN37" i="43"/>
  <c r="AM37" i="43"/>
  <c r="AL37" i="43"/>
  <c r="AK37" i="43"/>
  <c r="AJ37" i="43"/>
  <c r="AI37" i="43"/>
  <c r="AH37" i="43"/>
  <c r="AG37" i="43"/>
  <c r="AF37" i="43"/>
  <c r="AE37" i="43"/>
  <c r="AD37" i="43"/>
  <c r="AC37" i="43"/>
  <c r="AB37" i="43"/>
  <c r="AA37" i="43"/>
  <c r="Z37" i="43"/>
  <c r="Y37" i="43"/>
  <c r="X37" i="43"/>
  <c r="W37" i="43"/>
  <c r="V37" i="43"/>
  <c r="U37" i="43"/>
  <c r="T37" i="43"/>
  <c r="S37" i="43"/>
  <c r="R37" i="43"/>
  <c r="Q37" i="43"/>
  <c r="P37" i="43"/>
  <c r="O37" i="43"/>
  <c r="N37" i="43"/>
  <c r="M37" i="43"/>
  <c r="L37" i="43"/>
  <c r="K37" i="43"/>
  <c r="J37" i="43"/>
  <c r="I37" i="43"/>
  <c r="H37" i="43"/>
  <c r="G37" i="43"/>
  <c r="F37" i="43"/>
  <c r="E37" i="43"/>
  <c r="D37" i="43"/>
  <c r="AQ36" i="43"/>
  <c r="AR36" i="43" s="1"/>
  <c r="AP36" i="43"/>
  <c r="AO36" i="43"/>
  <c r="AN36" i="43"/>
  <c r="AM36" i="43"/>
  <c r="AL36" i="43"/>
  <c r="AK36" i="43"/>
  <c r="AJ36" i="43"/>
  <c r="AI36" i="43"/>
  <c r="AH36" i="43"/>
  <c r="AG36" i="43"/>
  <c r="AF36" i="43"/>
  <c r="AE36" i="43"/>
  <c r="AD36" i="43"/>
  <c r="AC36" i="43"/>
  <c r="AB36" i="43"/>
  <c r="AA36" i="43"/>
  <c r="Z36" i="43"/>
  <c r="Y36" i="43"/>
  <c r="X36" i="43"/>
  <c r="W36" i="43"/>
  <c r="V36" i="43"/>
  <c r="U36" i="43"/>
  <c r="T36" i="43"/>
  <c r="S36" i="43"/>
  <c r="R36" i="43"/>
  <c r="Q36" i="43"/>
  <c r="P36" i="43"/>
  <c r="O36" i="43"/>
  <c r="N36" i="43"/>
  <c r="M36" i="43"/>
  <c r="L36" i="43"/>
  <c r="K36" i="43"/>
  <c r="J36" i="43"/>
  <c r="I36" i="43"/>
  <c r="H36" i="43"/>
  <c r="G36" i="43"/>
  <c r="F36" i="43"/>
  <c r="E36" i="43"/>
  <c r="D36" i="43"/>
  <c r="AQ35" i="43"/>
  <c r="AP35" i="43"/>
  <c r="AO35" i="43"/>
  <c r="AN35" i="43"/>
  <c r="AM35" i="43"/>
  <c r="AL35" i="43"/>
  <c r="AK35" i="43"/>
  <c r="AJ35" i="43"/>
  <c r="AI35" i="43"/>
  <c r="AH35" i="43"/>
  <c r="AG35" i="43"/>
  <c r="AF35" i="43"/>
  <c r="AE35" i="43"/>
  <c r="AD35" i="43"/>
  <c r="AC35" i="43"/>
  <c r="AB35" i="43"/>
  <c r="AA35" i="43"/>
  <c r="Z35" i="43"/>
  <c r="Y35" i="43"/>
  <c r="X35" i="43"/>
  <c r="W35" i="43"/>
  <c r="V35" i="43"/>
  <c r="U35" i="43"/>
  <c r="T35" i="43"/>
  <c r="S35" i="43"/>
  <c r="R35" i="43"/>
  <c r="Q35" i="43"/>
  <c r="P35" i="43"/>
  <c r="O35" i="43"/>
  <c r="N35" i="43"/>
  <c r="M35" i="43"/>
  <c r="L35" i="43"/>
  <c r="K35" i="43"/>
  <c r="J35" i="43"/>
  <c r="I35" i="43"/>
  <c r="H35" i="43"/>
  <c r="G35" i="43"/>
  <c r="F35" i="43"/>
  <c r="E35" i="43"/>
  <c r="D35" i="43"/>
  <c r="AQ34" i="43"/>
  <c r="AR34" i="43" s="1"/>
  <c r="AP34" i="43"/>
  <c r="AO34" i="43"/>
  <c r="AN34" i="43"/>
  <c r="AM34" i="43"/>
  <c r="AL34" i="43"/>
  <c r="AK34" i="43"/>
  <c r="AJ34" i="43"/>
  <c r="AI34" i="43"/>
  <c r="AH34" i="43"/>
  <c r="AG34" i="43"/>
  <c r="AF34" i="43"/>
  <c r="AE34" i="43"/>
  <c r="AD34" i="43"/>
  <c r="AC34" i="43"/>
  <c r="AB34" i="43"/>
  <c r="AA34" i="43"/>
  <c r="Z34" i="43"/>
  <c r="Y34" i="43"/>
  <c r="X34" i="43"/>
  <c r="W34" i="43"/>
  <c r="V34" i="43"/>
  <c r="U34" i="43"/>
  <c r="T34" i="43"/>
  <c r="S34" i="43"/>
  <c r="R34" i="43"/>
  <c r="Q34" i="43"/>
  <c r="P34" i="43"/>
  <c r="O34" i="43"/>
  <c r="N34" i="43"/>
  <c r="M34" i="43"/>
  <c r="L34" i="43"/>
  <c r="K34" i="43"/>
  <c r="J34" i="43"/>
  <c r="I34" i="43"/>
  <c r="H34" i="43"/>
  <c r="G34" i="43"/>
  <c r="F34" i="43"/>
  <c r="E34" i="43"/>
  <c r="D34" i="43"/>
  <c r="AQ33" i="43"/>
  <c r="AR33" i="43" s="1"/>
  <c r="AP33" i="43"/>
  <c r="AO33" i="43"/>
  <c r="AN33" i="43"/>
  <c r="AM33" i="43"/>
  <c r="AL33" i="43"/>
  <c r="AK33" i="43"/>
  <c r="AJ33" i="43"/>
  <c r="AI33" i="43"/>
  <c r="AH33" i="43"/>
  <c r="AG33" i="43"/>
  <c r="AF33" i="43"/>
  <c r="AE33" i="43"/>
  <c r="AD33" i="43"/>
  <c r="AC33" i="43"/>
  <c r="AB33" i="43"/>
  <c r="AA33" i="43"/>
  <c r="Z33" i="43"/>
  <c r="Y33" i="43"/>
  <c r="X33" i="43"/>
  <c r="W33" i="43"/>
  <c r="V33" i="43"/>
  <c r="U33" i="43"/>
  <c r="T33" i="43"/>
  <c r="S33" i="43"/>
  <c r="R33" i="43"/>
  <c r="Q33" i="43"/>
  <c r="P33" i="43"/>
  <c r="O33" i="43"/>
  <c r="N33" i="43"/>
  <c r="M33" i="43"/>
  <c r="L33" i="43"/>
  <c r="K33" i="43"/>
  <c r="J33" i="43"/>
  <c r="I33" i="43"/>
  <c r="H33" i="43"/>
  <c r="G33" i="43"/>
  <c r="F33" i="43"/>
  <c r="E33" i="43"/>
  <c r="D33" i="43"/>
  <c r="AQ32" i="43"/>
  <c r="AR32" i="43" s="1"/>
  <c r="AP32" i="43"/>
  <c r="AO32" i="43"/>
  <c r="AN32" i="43"/>
  <c r="AM32" i="43"/>
  <c r="AL32" i="43"/>
  <c r="AK32" i="43"/>
  <c r="AJ32" i="43"/>
  <c r="AI32" i="43"/>
  <c r="AH32" i="43"/>
  <c r="AG32" i="43"/>
  <c r="AF32" i="43"/>
  <c r="AE32" i="43"/>
  <c r="AD32" i="43"/>
  <c r="AC32" i="43"/>
  <c r="AB32" i="43"/>
  <c r="AA32" i="43"/>
  <c r="Z32" i="43"/>
  <c r="Y32" i="43"/>
  <c r="X32" i="43"/>
  <c r="W32" i="43"/>
  <c r="V32" i="43"/>
  <c r="U32" i="43"/>
  <c r="T32" i="43"/>
  <c r="S32" i="43"/>
  <c r="R32" i="43"/>
  <c r="Q32" i="43"/>
  <c r="P32" i="43"/>
  <c r="O32" i="43"/>
  <c r="N32" i="43"/>
  <c r="M32" i="43"/>
  <c r="L32" i="43"/>
  <c r="K32" i="43"/>
  <c r="J32" i="43"/>
  <c r="I32" i="43"/>
  <c r="H32" i="43"/>
  <c r="G32" i="43"/>
  <c r="F32" i="43"/>
  <c r="E32" i="43"/>
  <c r="D32" i="43"/>
  <c r="AQ31" i="43"/>
  <c r="AP31" i="43"/>
  <c r="AO31" i="43"/>
  <c r="AN31" i="43"/>
  <c r="AM31" i="43"/>
  <c r="AL31" i="43"/>
  <c r="AK31" i="43"/>
  <c r="AJ31" i="43"/>
  <c r="AI31" i="43"/>
  <c r="AH31" i="43"/>
  <c r="AG31" i="43"/>
  <c r="AF31" i="43"/>
  <c r="AE31" i="43"/>
  <c r="AD31" i="43"/>
  <c r="AC31" i="43"/>
  <c r="AB31" i="43"/>
  <c r="AA31" i="43"/>
  <c r="Z31" i="43"/>
  <c r="Y31" i="43"/>
  <c r="X31" i="43"/>
  <c r="W31" i="43"/>
  <c r="V31" i="43"/>
  <c r="U31" i="43"/>
  <c r="T31" i="43"/>
  <c r="S31" i="43"/>
  <c r="R31" i="43"/>
  <c r="Q31" i="43"/>
  <c r="P31" i="43"/>
  <c r="O31" i="43"/>
  <c r="N31" i="43"/>
  <c r="M31" i="43"/>
  <c r="L31" i="43"/>
  <c r="K31" i="43"/>
  <c r="J31" i="43"/>
  <c r="I31" i="43"/>
  <c r="H31" i="43"/>
  <c r="G31" i="43"/>
  <c r="F31" i="43"/>
  <c r="E31" i="43"/>
  <c r="D31" i="43"/>
  <c r="AQ30" i="43"/>
  <c r="AR30" i="43" s="1"/>
  <c r="AP30" i="43"/>
  <c r="AO30" i="43"/>
  <c r="AN30" i="43"/>
  <c r="AM30" i="43"/>
  <c r="AL30" i="43"/>
  <c r="AK30" i="43"/>
  <c r="AJ30" i="43"/>
  <c r="AI30" i="43"/>
  <c r="AH30" i="43"/>
  <c r="AG30" i="43"/>
  <c r="AF30" i="43"/>
  <c r="AE30" i="43"/>
  <c r="AD30" i="43"/>
  <c r="AC30" i="43"/>
  <c r="AB30" i="43"/>
  <c r="AA30" i="43"/>
  <c r="Z30" i="43"/>
  <c r="Y30" i="43"/>
  <c r="X30" i="43"/>
  <c r="W30" i="43"/>
  <c r="V30" i="43"/>
  <c r="U30" i="43"/>
  <c r="T30" i="43"/>
  <c r="S30" i="43"/>
  <c r="R30" i="43"/>
  <c r="Q30" i="43"/>
  <c r="P30" i="43"/>
  <c r="O30" i="43"/>
  <c r="N30" i="43"/>
  <c r="M30" i="43"/>
  <c r="L30" i="43"/>
  <c r="K30" i="43"/>
  <c r="J30" i="43"/>
  <c r="I30" i="43"/>
  <c r="H30" i="43"/>
  <c r="G30" i="43"/>
  <c r="F30" i="43"/>
  <c r="E30" i="43"/>
  <c r="D30" i="43"/>
  <c r="AQ29" i="43"/>
  <c r="DB10" i="43" s="1"/>
  <c r="AP29" i="43"/>
  <c r="AO29" i="43"/>
  <c r="AN29" i="43"/>
  <c r="AM29" i="43"/>
  <c r="AL29" i="43"/>
  <c r="AK29" i="43"/>
  <c r="AJ29" i="43"/>
  <c r="AI29" i="43"/>
  <c r="AH29" i="43"/>
  <c r="AG29" i="43"/>
  <c r="AF29" i="43"/>
  <c r="AE29" i="43"/>
  <c r="AD29" i="43"/>
  <c r="AC29" i="43"/>
  <c r="AB29" i="43"/>
  <c r="AA29" i="43"/>
  <c r="Z29" i="43"/>
  <c r="Y29" i="43"/>
  <c r="X29" i="43"/>
  <c r="W29" i="43"/>
  <c r="V29" i="43"/>
  <c r="U29" i="43"/>
  <c r="T29" i="43"/>
  <c r="S29" i="43"/>
  <c r="R29" i="43"/>
  <c r="Q29" i="43"/>
  <c r="P29" i="43"/>
  <c r="O29" i="43"/>
  <c r="N29" i="43"/>
  <c r="M29" i="43"/>
  <c r="L29" i="43"/>
  <c r="K29" i="43"/>
  <c r="J29" i="43"/>
  <c r="I29" i="43"/>
  <c r="H29" i="43"/>
  <c r="G29" i="43"/>
  <c r="F29" i="43"/>
  <c r="E29" i="43"/>
  <c r="D29" i="43"/>
  <c r="AQ28" i="43"/>
  <c r="AR28" i="43" s="1"/>
  <c r="AP28" i="43"/>
  <c r="AO28" i="43"/>
  <c r="AN28" i="43"/>
  <c r="AM28" i="43"/>
  <c r="AL28" i="43"/>
  <c r="AK28" i="43"/>
  <c r="AJ28" i="43"/>
  <c r="AI28" i="43"/>
  <c r="AH28" i="43"/>
  <c r="AG28" i="43"/>
  <c r="AF28" i="43"/>
  <c r="AE28" i="43"/>
  <c r="AD28" i="43"/>
  <c r="AC28" i="43"/>
  <c r="AB28" i="43"/>
  <c r="AA28" i="43"/>
  <c r="Z28" i="43"/>
  <c r="Y28" i="43"/>
  <c r="X28" i="43"/>
  <c r="W28" i="43"/>
  <c r="V28" i="43"/>
  <c r="U28" i="43"/>
  <c r="T28" i="43"/>
  <c r="S28" i="43"/>
  <c r="R28" i="43"/>
  <c r="Q28" i="43"/>
  <c r="P28" i="43"/>
  <c r="O28" i="43"/>
  <c r="N28" i="43"/>
  <c r="M28" i="43"/>
  <c r="L28" i="43"/>
  <c r="K28" i="43"/>
  <c r="J28" i="43"/>
  <c r="I28" i="43"/>
  <c r="H28" i="43"/>
  <c r="G28" i="43"/>
  <c r="F28" i="43"/>
  <c r="E28" i="43"/>
  <c r="D28" i="43"/>
  <c r="AQ27" i="43"/>
  <c r="AR27" i="43" s="1"/>
  <c r="AP27" i="43"/>
  <c r="AO27" i="43"/>
  <c r="AN27" i="43"/>
  <c r="AM27" i="43"/>
  <c r="AL27" i="43"/>
  <c r="AK27" i="43"/>
  <c r="AJ27" i="43"/>
  <c r="AI27" i="43"/>
  <c r="AH27" i="43"/>
  <c r="AG27" i="43"/>
  <c r="AF27" i="43"/>
  <c r="AE27" i="43"/>
  <c r="AD27" i="43"/>
  <c r="AC27" i="43"/>
  <c r="AB27" i="43"/>
  <c r="AA27" i="43"/>
  <c r="Z27" i="43"/>
  <c r="Y27" i="43"/>
  <c r="X27" i="43"/>
  <c r="W27" i="43"/>
  <c r="V27" i="43"/>
  <c r="U27" i="43"/>
  <c r="T27" i="43"/>
  <c r="S27" i="43"/>
  <c r="R27" i="43"/>
  <c r="Q27" i="43"/>
  <c r="P27" i="43"/>
  <c r="O27" i="43"/>
  <c r="N27" i="43"/>
  <c r="M27" i="43"/>
  <c r="L27" i="43"/>
  <c r="K27" i="43"/>
  <c r="J27" i="43"/>
  <c r="I27" i="43"/>
  <c r="H27" i="43"/>
  <c r="G27" i="43"/>
  <c r="F27" i="43"/>
  <c r="E27" i="43"/>
  <c r="D27" i="43"/>
  <c r="AQ26" i="43"/>
  <c r="AR26" i="43" s="1"/>
  <c r="AP26" i="43"/>
  <c r="AO26" i="43"/>
  <c r="AN26" i="43"/>
  <c r="AM26" i="43"/>
  <c r="AL26" i="43"/>
  <c r="AK26" i="43"/>
  <c r="AJ26" i="43"/>
  <c r="AI26" i="43"/>
  <c r="AH26" i="43"/>
  <c r="AG26" i="43"/>
  <c r="AF26" i="43"/>
  <c r="AE26" i="43"/>
  <c r="AD26" i="43"/>
  <c r="AC26" i="43"/>
  <c r="AB26" i="43"/>
  <c r="AA26" i="43"/>
  <c r="Z26" i="43"/>
  <c r="Y26" i="43"/>
  <c r="X26" i="43"/>
  <c r="W26" i="43"/>
  <c r="V26" i="43"/>
  <c r="U26" i="43"/>
  <c r="T26" i="43"/>
  <c r="S26" i="43"/>
  <c r="R26" i="43"/>
  <c r="Q26" i="43"/>
  <c r="P26" i="43"/>
  <c r="O26" i="43"/>
  <c r="N26" i="43"/>
  <c r="M26" i="43"/>
  <c r="L26" i="43"/>
  <c r="K26" i="43"/>
  <c r="J26" i="43"/>
  <c r="I26" i="43"/>
  <c r="H26" i="43"/>
  <c r="G26" i="43"/>
  <c r="F26" i="43"/>
  <c r="E26" i="43"/>
  <c r="D26" i="43"/>
  <c r="AQ25" i="43"/>
  <c r="AR25" i="43" s="1"/>
  <c r="AP25" i="43"/>
  <c r="AO25" i="43"/>
  <c r="AN25" i="43"/>
  <c r="AM25" i="43"/>
  <c r="AL25" i="43"/>
  <c r="AK25" i="43"/>
  <c r="AJ25" i="43"/>
  <c r="AI25" i="43"/>
  <c r="AH25" i="43"/>
  <c r="AG25" i="43"/>
  <c r="AF25" i="43"/>
  <c r="AE25" i="43"/>
  <c r="AD25" i="43"/>
  <c r="AC25" i="43"/>
  <c r="AB25" i="43"/>
  <c r="AA25" i="43"/>
  <c r="Z25" i="43"/>
  <c r="Y25" i="43"/>
  <c r="X25" i="43"/>
  <c r="W25" i="43"/>
  <c r="V25" i="43"/>
  <c r="U25" i="43"/>
  <c r="T25" i="43"/>
  <c r="S25" i="43"/>
  <c r="R25" i="43"/>
  <c r="Q25" i="43"/>
  <c r="P25" i="43"/>
  <c r="O25" i="43"/>
  <c r="N25" i="43"/>
  <c r="M25" i="43"/>
  <c r="L25" i="43"/>
  <c r="K25" i="43"/>
  <c r="J25" i="43"/>
  <c r="I25" i="43"/>
  <c r="H25" i="43"/>
  <c r="G25" i="43"/>
  <c r="F25" i="43"/>
  <c r="E25" i="43"/>
  <c r="D25" i="43"/>
  <c r="AQ24" i="43"/>
  <c r="AR24" i="43" s="1"/>
  <c r="AP24" i="43"/>
  <c r="AO24" i="43"/>
  <c r="AN24" i="43"/>
  <c r="AM24" i="43"/>
  <c r="AL24" i="43"/>
  <c r="AK24" i="43"/>
  <c r="AJ24" i="43"/>
  <c r="AI24" i="43"/>
  <c r="AH24" i="43"/>
  <c r="AG24" i="43"/>
  <c r="AF24" i="43"/>
  <c r="AE24" i="43"/>
  <c r="AD24" i="43"/>
  <c r="AC24" i="43"/>
  <c r="AB24" i="43"/>
  <c r="AA24" i="43"/>
  <c r="Z24" i="43"/>
  <c r="Y24" i="43"/>
  <c r="X24" i="43"/>
  <c r="W24" i="43"/>
  <c r="V24" i="43"/>
  <c r="U24" i="43"/>
  <c r="T24" i="43"/>
  <c r="S24" i="43"/>
  <c r="R24" i="43"/>
  <c r="Q24" i="43"/>
  <c r="P24" i="43"/>
  <c r="O24" i="43"/>
  <c r="N24" i="43"/>
  <c r="M24" i="43"/>
  <c r="L24" i="43"/>
  <c r="K24" i="43"/>
  <c r="J24" i="43"/>
  <c r="I24" i="43"/>
  <c r="H24" i="43"/>
  <c r="G24" i="43"/>
  <c r="F24" i="43"/>
  <c r="E24" i="43"/>
  <c r="D24" i="43"/>
  <c r="AQ23" i="43"/>
  <c r="AR23" i="43" s="1"/>
  <c r="AP23" i="43"/>
  <c r="AO23" i="43"/>
  <c r="AN23" i="43"/>
  <c r="AM23" i="43"/>
  <c r="AL23" i="43"/>
  <c r="AK23" i="43"/>
  <c r="AJ23" i="43"/>
  <c r="AI23" i="43"/>
  <c r="AH23" i="43"/>
  <c r="AG23" i="43"/>
  <c r="AF23" i="43"/>
  <c r="AE23" i="43"/>
  <c r="AD23" i="43"/>
  <c r="AC23" i="43"/>
  <c r="AB23" i="43"/>
  <c r="AA23" i="43"/>
  <c r="Z23" i="43"/>
  <c r="Y23" i="43"/>
  <c r="X23" i="43"/>
  <c r="W23" i="43"/>
  <c r="V23" i="43"/>
  <c r="U23" i="43"/>
  <c r="T23" i="43"/>
  <c r="S23" i="43"/>
  <c r="R23" i="43"/>
  <c r="Q23" i="43"/>
  <c r="P23" i="43"/>
  <c r="O23" i="43"/>
  <c r="N23" i="43"/>
  <c r="M23" i="43"/>
  <c r="L23" i="43"/>
  <c r="K23" i="43"/>
  <c r="J23" i="43"/>
  <c r="I23" i="43"/>
  <c r="H23" i="43"/>
  <c r="G23" i="43"/>
  <c r="F23" i="43"/>
  <c r="E23" i="43"/>
  <c r="D23" i="43"/>
  <c r="AQ22" i="43"/>
  <c r="AR22" i="43" s="1"/>
  <c r="AP22" i="43"/>
  <c r="AO22" i="43"/>
  <c r="AN22" i="43"/>
  <c r="AM22" i="43"/>
  <c r="AL22" i="43"/>
  <c r="AK22" i="43"/>
  <c r="AJ22" i="43"/>
  <c r="AI22" i="43"/>
  <c r="AH22" i="43"/>
  <c r="AG22" i="43"/>
  <c r="AF22" i="43"/>
  <c r="AE22" i="43"/>
  <c r="AD22" i="43"/>
  <c r="AC22" i="43"/>
  <c r="AB22" i="43"/>
  <c r="AA22" i="43"/>
  <c r="Z22" i="43"/>
  <c r="Y22" i="43"/>
  <c r="X22" i="43"/>
  <c r="W22" i="43"/>
  <c r="V22" i="43"/>
  <c r="U22" i="43"/>
  <c r="T22" i="43"/>
  <c r="S22" i="43"/>
  <c r="R22" i="43"/>
  <c r="Q22" i="43"/>
  <c r="P22" i="43"/>
  <c r="O22" i="43"/>
  <c r="N22" i="43"/>
  <c r="M22" i="43"/>
  <c r="L22" i="43"/>
  <c r="K22" i="43"/>
  <c r="J22" i="43"/>
  <c r="I22" i="43"/>
  <c r="H22" i="43"/>
  <c r="G22" i="43"/>
  <c r="F22" i="43"/>
  <c r="E22" i="43"/>
  <c r="D22" i="43"/>
  <c r="AQ21" i="43"/>
  <c r="AR21" i="43" s="1"/>
  <c r="AP21" i="43"/>
  <c r="AO21" i="43"/>
  <c r="AN21" i="43"/>
  <c r="AM21" i="43"/>
  <c r="AL21" i="43"/>
  <c r="AK21" i="43"/>
  <c r="AJ21" i="43"/>
  <c r="AI21" i="43"/>
  <c r="AH21" i="43"/>
  <c r="AG21" i="43"/>
  <c r="AF21" i="43"/>
  <c r="AE21" i="43"/>
  <c r="AD21" i="43"/>
  <c r="AC21" i="43"/>
  <c r="AB21" i="43"/>
  <c r="AA21" i="43"/>
  <c r="Z21" i="43"/>
  <c r="Y21" i="43"/>
  <c r="X21" i="43"/>
  <c r="W21" i="43"/>
  <c r="V21" i="43"/>
  <c r="U21" i="43"/>
  <c r="T21" i="43"/>
  <c r="S21" i="43"/>
  <c r="R21" i="43"/>
  <c r="Q21" i="43"/>
  <c r="P21" i="43"/>
  <c r="O21" i="43"/>
  <c r="N21" i="43"/>
  <c r="M21" i="43"/>
  <c r="L21" i="43"/>
  <c r="K21" i="43"/>
  <c r="J21" i="43"/>
  <c r="I21" i="43"/>
  <c r="H21" i="43"/>
  <c r="G21" i="43"/>
  <c r="F21" i="43"/>
  <c r="E21" i="43"/>
  <c r="D21" i="43"/>
  <c r="AQ20" i="43"/>
  <c r="DB9" i="43" s="1"/>
  <c r="AP20" i="43"/>
  <c r="AO20" i="43"/>
  <c r="AN20" i="43"/>
  <c r="AM20" i="43"/>
  <c r="AL20" i="43"/>
  <c r="AK20" i="43"/>
  <c r="AJ20" i="43"/>
  <c r="AI20" i="43"/>
  <c r="AH20" i="43"/>
  <c r="AG20" i="43"/>
  <c r="AF20" i="43"/>
  <c r="AE20" i="43"/>
  <c r="AD20" i="43"/>
  <c r="AC20" i="43"/>
  <c r="AB20" i="43"/>
  <c r="AA20" i="43"/>
  <c r="Z20" i="43"/>
  <c r="Y20" i="43"/>
  <c r="X20" i="43"/>
  <c r="W20" i="43"/>
  <c r="V20" i="43"/>
  <c r="U20" i="43"/>
  <c r="T20" i="43"/>
  <c r="S20" i="43"/>
  <c r="R20" i="43"/>
  <c r="Q20" i="43"/>
  <c r="P20" i="43"/>
  <c r="O20" i="43"/>
  <c r="N20" i="43"/>
  <c r="M20" i="43"/>
  <c r="L20" i="43"/>
  <c r="K20" i="43"/>
  <c r="J20" i="43"/>
  <c r="I20" i="43"/>
  <c r="H20" i="43"/>
  <c r="G20" i="43"/>
  <c r="F20" i="43"/>
  <c r="E20" i="43"/>
  <c r="D20" i="43"/>
  <c r="AQ19" i="43"/>
  <c r="AR19" i="43" s="1"/>
  <c r="AP19" i="43"/>
  <c r="AO19" i="43"/>
  <c r="AN19" i="43"/>
  <c r="AM19" i="43"/>
  <c r="AL19" i="43"/>
  <c r="AK19" i="43"/>
  <c r="AJ19" i="43"/>
  <c r="AI19" i="43"/>
  <c r="AH19" i="43"/>
  <c r="AG19" i="43"/>
  <c r="AF19" i="43"/>
  <c r="AE19" i="43"/>
  <c r="AD19" i="43"/>
  <c r="AC19" i="43"/>
  <c r="AB19" i="43"/>
  <c r="AA19" i="43"/>
  <c r="Z19" i="43"/>
  <c r="Y19" i="43"/>
  <c r="X19" i="43"/>
  <c r="W19" i="43"/>
  <c r="V19" i="43"/>
  <c r="U19" i="43"/>
  <c r="T19" i="43"/>
  <c r="S19" i="43"/>
  <c r="R19" i="43"/>
  <c r="Q19" i="43"/>
  <c r="P19" i="43"/>
  <c r="O19" i="43"/>
  <c r="N19" i="43"/>
  <c r="M19" i="43"/>
  <c r="L19" i="43"/>
  <c r="K19" i="43"/>
  <c r="J19" i="43"/>
  <c r="I19" i="43"/>
  <c r="H19" i="43"/>
  <c r="G19" i="43"/>
  <c r="F19" i="43"/>
  <c r="E19" i="43"/>
  <c r="D19" i="43"/>
  <c r="AQ18" i="43"/>
  <c r="AR18" i="43" s="1"/>
  <c r="AP18" i="43"/>
  <c r="AO18" i="43"/>
  <c r="AN18" i="43"/>
  <c r="AM18" i="43"/>
  <c r="AL18" i="43"/>
  <c r="AK18" i="43"/>
  <c r="AJ18" i="43"/>
  <c r="AI18" i="43"/>
  <c r="AH18" i="43"/>
  <c r="AG18" i="43"/>
  <c r="AF18" i="43"/>
  <c r="AE18" i="43"/>
  <c r="AD18" i="43"/>
  <c r="AC18" i="43"/>
  <c r="AB18" i="43"/>
  <c r="AA18" i="43"/>
  <c r="Z18" i="43"/>
  <c r="Y18" i="43"/>
  <c r="X18" i="43"/>
  <c r="W18" i="43"/>
  <c r="V18" i="43"/>
  <c r="U18" i="43"/>
  <c r="T18" i="43"/>
  <c r="S18" i="43"/>
  <c r="R18" i="43"/>
  <c r="Q18" i="43"/>
  <c r="P18" i="43"/>
  <c r="O18" i="43"/>
  <c r="N18" i="43"/>
  <c r="M18" i="43"/>
  <c r="L18" i="43"/>
  <c r="K18" i="43"/>
  <c r="J18" i="43"/>
  <c r="I18" i="43"/>
  <c r="H18" i="43"/>
  <c r="G18" i="43"/>
  <c r="F18" i="43"/>
  <c r="E18" i="43"/>
  <c r="D18" i="43"/>
  <c r="AQ17" i="43"/>
  <c r="AR17" i="43" s="1"/>
  <c r="AP17" i="43"/>
  <c r="AO17" i="43"/>
  <c r="AN17" i="43"/>
  <c r="AM17" i="43"/>
  <c r="AL17" i="43"/>
  <c r="AK17" i="43"/>
  <c r="AJ17" i="43"/>
  <c r="AI17" i="43"/>
  <c r="AH17" i="43"/>
  <c r="AG17" i="43"/>
  <c r="AF17" i="43"/>
  <c r="AE17" i="43"/>
  <c r="AD17" i="43"/>
  <c r="AC17" i="43"/>
  <c r="AB17" i="43"/>
  <c r="AA17" i="43"/>
  <c r="Z17" i="43"/>
  <c r="Y17" i="43"/>
  <c r="X17" i="43"/>
  <c r="W17" i="43"/>
  <c r="V17" i="43"/>
  <c r="U17" i="43"/>
  <c r="T17" i="43"/>
  <c r="S17" i="43"/>
  <c r="R17" i="43"/>
  <c r="Q17" i="43"/>
  <c r="P17" i="43"/>
  <c r="O17" i="43"/>
  <c r="N17" i="43"/>
  <c r="M17" i="43"/>
  <c r="L17" i="43"/>
  <c r="K17" i="43"/>
  <c r="J17" i="43"/>
  <c r="I17" i="43"/>
  <c r="H17" i="43"/>
  <c r="G17" i="43"/>
  <c r="F17" i="43"/>
  <c r="E17" i="43"/>
  <c r="D17" i="43"/>
  <c r="AQ16" i="43"/>
  <c r="AR16" i="43" s="1"/>
  <c r="AP16" i="43"/>
  <c r="AO16" i="43"/>
  <c r="AN16" i="43"/>
  <c r="AM16" i="43"/>
  <c r="AL16" i="43"/>
  <c r="AK16" i="43"/>
  <c r="AJ16" i="43"/>
  <c r="AI16" i="43"/>
  <c r="AH16" i="43"/>
  <c r="AG16" i="43"/>
  <c r="AF16" i="43"/>
  <c r="AE16" i="43"/>
  <c r="AD16" i="43"/>
  <c r="AC16" i="43"/>
  <c r="AB16" i="43"/>
  <c r="AA16" i="43"/>
  <c r="Z16" i="43"/>
  <c r="Y16" i="43"/>
  <c r="X16" i="43"/>
  <c r="W16" i="43"/>
  <c r="V16" i="43"/>
  <c r="U16" i="43"/>
  <c r="T16" i="43"/>
  <c r="S16" i="43"/>
  <c r="R16" i="43"/>
  <c r="Q16" i="43"/>
  <c r="P16" i="43"/>
  <c r="O16" i="43"/>
  <c r="N16" i="43"/>
  <c r="M16" i="43"/>
  <c r="L16" i="43"/>
  <c r="K16" i="43"/>
  <c r="J16" i="43"/>
  <c r="I16" i="43"/>
  <c r="H16" i="43"/>
  <c r="G16" i="43"/>
  <c r="F16" i="43"/>
  <c r="E16" i="43"/>
  <c r="D16" i="43"/>
  <c r="AQ15" i="43"/>
  <c r="AR15" i="43" s="1"/>
  <c r="AP15" i="43"/>
  <c r="AO15" i="43"/>
  <c r="AN15" i="43"/>
  <c r="AM15" i="43"/>
  <c r="AL15" i="43"/>
  <c r="AK15" i="43"/>
  <c r="AJ15" i="43"/>
  <c r="AI15" i="43"/>
  <c r="AH15" i="43"/>
  <c r="AG15" i="43"/>
  <c r="AF15" i="43"/>
  <c r="AE15" i="43"/>
  <c r="AD15" i="43"/>
  <c r="AC15" i="43"/>
  <c r="AB15" i="43"/>
  <c r="AA15" i="43"/>
  <c r="Z15" i="43"/>
  <c r="Y15" i="43"/>
  <c r="X15" i="43"/>
  <c r="W15" i="43"/>
  <c r="V15" i="43"/>
  <c r="U15" i="43"/>
  <c r="T15" i="43"/>
  <c r="S15" i="43"/>
  <c r="R15" i="43"/>
  <c r="Q15" i="43"/>
  <c r="P15" i="43"/>
  <c r="O15" i="43"/>
  <c r="N15" i="43"/>
  <c r="M15" i="43"/>
  <c r="L15" i="43"/>
  <c r="K15" i="43"/>
  <c r="J15" i="43"/>
  <c r="I15" i="43"/>
  <c r="H15" i="43"/>
  <c r="G15" i="43"/>
  <c r="F15" i="43"/>
  <c r="E15" i="43"/>
  <c r="D15" i="43"/>
  <c r="AQ14" i="43"/>
  <c r="AR14" i="43" s="1"/>
  <c r="AP14" i="43"/>
  <c r="AO14" i="43"/>
  <c r="AN14" i="43"/>
  <c r="AM14" i="43"/>
  <c r="AL14" i="43"/>
  <c r="AK14" i="43"/>
  <c r="AJ14" i="43"/>
  <c r="AI14" i="43"/>
  <c r="AH14" i="43"/>
  <c r="AG14" i="43"/>
  <c r="AF14" i="43"/>
  <c r="AE14" i="43"/>
  <c r="AD14" i="43"/>
  <c r="AC14" i="43"/>
  <c r="AB14" i="43"/>
  <c r="AA14" i="43"/>
  <c r="Z14" i="43"/>
  <c r="Y14" i="43"/>
  <c r="X14" i="43"/>
  <c r="W14" i="43"/>
  <c r="V14" i="43"/>
  <c r="U14" i="43"/>
  <c r="T14" i="43"/>
  <c r="S14" i="43"/>
  <c r="R14" i="43"/>
  <c r="Q14" i="43"/>
  <c r="P14" i="43"/>
  <c r="O14" i="43"/>
  <c r="N14" i="43"/>
  <c r="M14" i="43"/>
  <c r="L14" i="43"/>
  <c r="K14" i="43"/>
  <c r="J14" i="43"/>
  <c r="I14" i="43"/>
  <c r="H14" i="43"/>
  <c r="G14" i="43"/>
  <c r="F14" i="43"/>
  <c r="E14" i="43"/>
  <c r="D14" i="43"/>
  <c r="AQ13" i="43"/>
  <c r="AP13" i="43"/>
  <c r="AO13" i="43"/>
  <c r="AN13" i="43"/>
  <c r="AM13" i="43"/>
  <c r="AL13" i="43"/>
  <c r="AK13" i="43"/>
  <c r="AJ13" i="43"/>
  <c r="AI13" i="43"/>
  <c r="AH13" i="43"/>
  <c r="AG13" i="43"/>
  <c r="AF13" i="43"/>
  <c r="AE13" i="43"/>
  <c r="AD13" i="43"/>
  <c r="AC13" i="43"/>
  <c r="AB13" i="43"/>
  <c r="AA13" i="43"/>
  <c r="Z13" i="43"/>
  <c r="Y13" i="43"/>
  <c r="X13" i="43"/>
  <c r="W13" i="43"/>
  <c r="V13" i="43"/>
  <c r="U13" i="43"/>
  <c r="T13" i="43"/>
  <c r="S13" i="43"/>
  <c r="R13" i="43"/>
  <c r="Q13" i="43"/>
  <c r="P13" i="43"/>
  <c r="O13" i="43"/>
  <c r="N13" i="43"/>
  <c r="M13" i="43"/>
  <c r="L13" i="43"/>
  <c r="K13" i="43"/>
  <c r="J13" i="43"/>
  <c r="I13" i="43"/>
  <c r="H13" i="43"/>
  <c r="G13" i="43"/>
  <c r="F13" i="43"/>
  <c r="E13" i="43"/>
  <c r="D13" i="43"/>
  <c r="AQ12" i="43"/>
  <c r="AP12" i="43"/>
  <c r="AO12" i="43"/>
  <c r="AN12" i="43"/>
  <c r="AM12" i="43"/>
  <c r="AL12" i="43"/>
  <c r="AK12" i="43"/>
  <c r="AJ12" i="43"/>
  <c r="AI12" i="43"/>
  <c r="AH12" i="43"/>
  <c r="AG12" i="43"/>
  <c r="AF12" i="43"/>
  <c r="AE12" i="43"/>
  <c r="AD12" i="43"/>
  <c r="AC12" i="43"/>
  <c r="AB12" i="43"/>
  <c r="AA12" i="43"/>
  <c r="Z12" i="43"/>
  <c r="Y12" i="43"/>
  <c r="X12" i="43"/>
  <c r="W12" i="43"/>
  <c r="V12" i="43"/>
  <c r="U12" i="43"/>
  <c r="T12" i="43"/>
  <c r="S12" i="43"/>
  <c r="R12" i="43"/>
  <c r="Q12" i="43"/>
  <c r="P12" i="43"/>
  <c r="O12" i="43"/>
  <c r="N12" i="43"/>
  <c r="M12" i="43"/>
  <c r="L12" i="43"/>
  <c r="K12" i="43"/>
  <c r="J12" i="43"/>
  <c r="I12" i="43"/>
  <c r="H12" i="43"/>
  <c r="G12" i="43"/>
  <c r="F12" i="43"/>
  <c r="E12" i="43"/>
  <c r="D12" i="43"/>
  <c r="AQ11" i="43"/>
  <c r="AR11" i="43" s="1"/>
  <c r="AP11" i="43"/>
  <c r="AO11" i="43"/>
  <c r="AN11" i="43"/>
  <c r="AM11" i="43"/>
  <c r="AL11" i="43"/>
  <c r="AK11" i="43"/>
  <c r="AJ11" i="43"/>
  <c r="AI11" i="43"/>
  <c r="AH11" i="43"/>
  <c r="AG11" i="43"/>
  <c r="AF11" i="43"/>
  <c r="AE11" i="43"/>
  <c r="AD11" i="43"/>
  <c r="AC11" i="43"/>
  <c r="AB11" i="43"/>
  <c r="AA11" i="43"/>
  <c r="Z11" i="43"/>
  <c r="Y11" i="43"/>
  <c r="X11" i="43"/>
  <c r="W11" i="43"/>
  <c r="V11" i="43"/>
  <c r="U11" i="43"/>
  <c r="T11" i="43"/>
  <c r="S11" i="43"/>
  <c r="R11" i="43"/>
  <c r="Q11" i="43"/>
  <c r="P11" i="43"/>
  <c r="O11" i="43"/>
  <c r="N11" i="43"/>
  <c r="M11" i="43"/>
  <c r="L11" i="43"/>
  <c r="K11" i="43"/>
  <c r="J11" i="43"/>
  <c r="I11" i="43"/>
  <c r="H11" i="43"/>
  <c r="G11" i="43"/>
  <c r="F11" i="43"/>
  <c r="E11" i="43"/>
  <c r="D11" i="43"/>
  <c r="AQ10" i="43"/>
  <c r="AR10" i="43" s="1"/>
  <c r="AP10" i="43"/>
  <c r="AO10" i="43"/>
  <c r="AN10" i="43"/>
  <c r="AM10" i="43"/>
  <c r="AL10" i="43"/>
  <c r="AK10" i="43"/>
  <c r="AJ10" i="43"/>
  <c r="AI10" i="43"/>
  <c r="AH10" i="43"/>
  <c r="AG10" i="43"/>
  <c r="AF10" i="43"/>
  <c r="AE10" i="43"/>
  <c r="AD10" i="43"/>
  <c r="AC10" i="43"/>
  <c r="AB10" i="43"/>
  <c r="AA10" i="43"/>
  <c r="Z10" i="43"/>
  <c r="Y10" i="43"/>
  <c r="X10" i="43"/>
  <c r="W10" i="43"/>
  <c r="V10" i="43"/>
  <c r="U10" i="43"/>
  <c r="T10" i="43"/>
  <c r="S10" i="43"/>
  <c r="R10" i="43"/>
  <c r="Q10" i="43"/>
  <c r="P10" i="43"/>
  <c r="O10" i="43"/>
  <c r="N10" i="43"/>
  <c r="M10" i="43"/>
  <c r="L10" i="43"/>
  <c r="K10" i="43"/>
  <c r="J10" i="43"/>
  <c r="I10" i="43"/>
  <c r="H10" i="43"/>
  <c r="G10" i="43"/>
  <c r="F10" i="43"/>
  <c r="E10" i="43"/>
  <c r="D10" i="43"/>
  <c r="AQ9" i="43"/>
  <c r="AR9" i="43" s="1"/>
  <c r="AP9" i="43"/>
  <c r="AO9" i="43"/>
  <c r="AN9" i="43"/>
  <c r="AM9" i="43"/>
  <c r="AL9" i="43"/>
  <c r="AK9" i="43"/>
  <c r="AJ9" i="43"/>
  <c r="AI9" i="43"/>
  <c r="AH9" i="43"/>
  <c r="AG9" i="43"/>
  <c r="AF9" i="43"/>
  <c r="AE9" i="43"/>
  <c r="AD9" i="43"/>
  <c r="AC9" i="43"/>
  <c r="AB9" i="43"/>
  <c r="AA9" i="43"/>
  <c r="Z9" i="43"/>
  <c r="Y9" i="43"/>
  <c r="X9" i="43"/>
  <c r="W9" i="43"/>
  <c r="V9" i="43"/>
  <c r="U9" i="43"/>
  <c r="T9" i="43"/>
  <c r="S9" i="43"/>
  <c r="R9" i="43"/>
  <c r="Q9" i="43"/>
  <c r="P9" i="43"/>
  <c r="O9" i="43"/>
  <c r="N9" i="43"/>
  <c r="M9" i="43"/>
  <c r="L9" i="43"/>
  <c r="K9" i="43"/>
  <c r="J9" i="43"/>
  <c r="I9" i="43"/>
  <c r="H9" i="43"/>
  <c r="G9" i="43"/>
  <c r="F9" i="43"/>
  <c r="E9" i="43"/>
  <c r="D9" i="43"/>
  <c r="AQ8" i="43"/>
  <c r="AR8" i="43" s="1"/>
  <c r="AP8" i="43"/>
  <c r="AO8" i="43"/>
  <c r="AN8" i="43"/>
  <c r="AM8" i="43"/>
  <c r="AL8" i="43"/>
  <c r="AK8" i="43"/>
  <c r="AJ8" i="43"/>
  <c r="AI8" i="43"/>
  <c r="AH8" i="43"/>
  <c r="AG8" i="43"/>
  <c r="AF8" i="43"/>
  <c r="AE8" i="43"/>
  <c r="AD8" i="43"/>
  <c r="AC8" i="43"/>
  <c r="AB8" i="43"/>
  <c r="AA8" i="43"/>
  <c r="Z8" i="43"/>
  <c r="Y8" i="43"/>
  <c r="X8" i="43"/>
  <c r="W8" i="43"/>
  <c r="V8" i="43"/>
  <c r="U8" i="43"/>
  <c r="T8" i="43"/>
  <c r="S8" i="43"/>
  <c r="R8" i="43"/>
  <c r="Q8" i="43"/>
  <c r="P8" i="43"/>
  <c r="O8" i="43"/>
  <c r="N8" i="43"/>
  <c r="M8" i="43"/>
  <c r="L8" i="43"/>
  <c r="K8" i="43"/>
  <c r="J8" i="43"/>
  <c r="I8" i="43"/>
  <c r="H8" i="43"/>
  <c r="G8" i="43"/>
  <c r="F8" i="43"/>
  <c r="E8" i="43"/>
  <c r="D8" i="43"/>
  <c r="AQ7" i="43"/>
  <c r="AR7" i="43" s="1"/>
  <c r="AP7" i="43"/>
  <c r="AO7" i="43"/>
  <c r="AN7" i="43"/>
  <c r="AM7" i="43"/>
  <c r="AL7" i="43"/>
  <c r="AK7" i="43"/>
  <c r="AJ7" i="43"/>
  <c r="AI7" i="43"/>
  <c r="AH7" i="43"/>
  <c r="AG7" i="43"/>
  <c r="AF7" i="43"/>
  <c r="AE7" i="43"/>
  <c r="AD7" i="43"/>
  <c r="AC7" i="43"/>
  <c r="AB7" i="43"/>
  <c r="AA7" i="43"/>
  <c r="Z7" i="43"/>
  <c r="Y7" i="43"/>
  <c r="X7" i="43"/>
  <c r="W7" i="43"/>
  <c r="V7" i="43"/>
  <c r="U7" i="43"/>
  <c r="T7" i="43"/>
  <c r="S7" i="43"/>
  <c r="R7" i="43"/>
  <c r="Q7" i="43"/>
  <c r="P7" i="43"/>
  <c r="O7" i="43"/>
  <c r="N7" i="43"/>
  <c r="M7" i="43"/>
  <c r="L7" i="43"/>
  <c r="K7" i="43"/>
  <c r="J7" i="43"/>
  <c r="I7" i="43"/>
  <c r="H7" i="43"/>
  <c r="G7" i="43"/>
  <c r="F7" i="43"/>
  <c r="E7" i="43"/>
  <c r="D7" i="43"/>
  <c r="AQ6" i="43"/>
  <c r="AP6" i="43"/>
  <c r="AO6" i="43"/>
  <c r="AN6" i="43"/>
  <c r="AM6" i="43"/>
  <c r="AL6" i="43"/>
  <c r="AK6" i="43"/>
  <c r="AJ6" i="43"/>
  <c r="AI6" i="43"/>
  <c r="AH6" i="43"/>
  <c r="AG6" i="43"/>
  <c r="AF6" i="43"/>
  <c r="AE6" i="43"/>
  <c r="AD6" i="43"/>
  <c r="AC6" i="43"/>
  <c r="AB6" i="43"/>
  <c r="AA6" i="43"/>
  <c r="Z6" i="43"/>
  <c r="Y6" i="43"/>
  <c r="X6" i="43"/>
  <c r="W6" i="43"/>
  <c r="V6" i="43"/>
  <c r="U6" i="43"/>
  <c r="T6" i="43"/>
  <c r="S6" i="43"/>
  <c r="R6" i="43"/>
  <c r="Q6" i="43"/>
  <c r="P6" i="43"/>
  <c r="O6" i="43"/>
  <c r="N6" i="43"/>
  <c r="M6" i="43"/>
  <c r="L6" i="43"/>
  <c r="K6" i="43"/>
  <c r="J6" i="43"/>
  <c r="I6" i="43"/>
  <c r="H6" i="43"/>
  <c r="G6" i="43"/>
  <c r="F6" i="43"/>
  <c r="E6" i="43"/>
  <c r="D6" i="43"/>
  <c r="AQ5" i="43"/>
  <c r="DB5" i="43" s="1"/>
  <c r="AP5" i="43"/>
  <c r="AO5" i="43"/>
  <c r="AN5" i="43"/>
  <c r="AM5" i="43"/>
  <c r="AL5" i="43"/>
  <c r="AK5" i="43"/>
  <c r="AJ5" i="43"/>
  <c r="AI5" i="43"/>
  <c r="AH5" i="43"/>
  <c r="AG5" i="43"/>
  <c r="AF5" i="43"/>
  <c r="AE5" i="43"/>
  <c r="AD5" i="43"/>
  <c r="AC5" i="43"/>
  <c r="AB5" i="43"/>
  <c r="AA5" i="43"/>
  <c r="Z5" i="43"/>
  <c r="Y5" i="43"/>
  <c r="X5" i="43"/>
  <c r="W5" i="43"/>
  <c r="V5" i="43"/>
  <c r="U5" i="43"/>
  <c r="T5" i="43"/>
  <c r="S5" i="43"/>
  <c r="R5" i="43"/>
  <c r="Q5" i="43"/>
  <c r="P5" i="43"/>
  <c r="O5" i="43"/>
  <c r="N5" i="43"/>
  <c r="M5" i="43"/>
  <c r="L5" i="43"/>
  <c r="K5" i="43"/>
  <c r="J5" i="43"/>
  <c r="I5" i="43"/>
  <c r="H5" i="43"/>
  <c r="G5" i="43"/>
  <c r="F5" i="43"/>
  <c r="E5" i="43"/>
  <c r="D5" i="43"/>
  <c r="W66" i="42"/>
  <c r="V66" i="42"/>
  <c r="U66" i="42"/>
  <c r="T66" i="42"/>
  <c r="S66" i="42"/>
  <c r="R66" i="42"/>
  <c r="M66" i="42"/>
  <c r="W65" i="42"/>
  <c r="V65" i="42"/>
  <c r="U65" i="42"/>
  <c r="T65" i="42"/>
  <c r="S65" i="42"/>
  <c r="R65" i="42"/>
  <c r="M65" i="42"/>
  <c r="W64" i="42"/>
  <c r="V64" i="42"/>
  <c r="U64" i="42"/>
  <c r="T64" i="42"/>
  <c r="S64" i="42"/>
  <c r="R64" i="42"/>
  <c r="M64" i="42"/>
  <c r="W63" i="42"/>
  <c r="V63" i="42"/>
  <c r="U63" i="42"/>
  <c r="T63" i="42"/>
  <c r="S63" i="42"/>
  <c r="R63" i="42"/>
  <c r="M63" i="42"/>
  <c r="W62" i="42"/>
  <c r="V62" i="42"/>
  <c r="U62" i="42"/>
  <c r="T62" i="42"/>
  <c r="S62" i="42"/>
  <c r="R62" i="42"/>
  <c r="M62" i="42"/>
  <c r="W61" i="42"/>
  <c r="V61" i="42"/>
  <c r="U61" i="42"/>
  <c r="T61" i="42"/>
  <c r="S61" i="42"/>
  <c r="R61" i="42"/>
  <c r="M61" i="42"/>
  <c r="W60" i="42"/>
  <c r="V60" i="42"/>
  <c r="U60" i="42"/>
  <c r="T60" i="42"/>
  <c r="S60" i="42"/>
  <c r="R60" i="42"/>
  <c r="M60" i="42"/>
  <c r="W59" i="42"/>
  <c r="V59" i="42"/>
  <c r="U59" i="42"/>
  <c r="T59" i="42"/>
  <c r="S59" i="42"/>
  <c r="R59" i="42"/>
  <c r="M59" i="42"/>
  <c r="W58" i="42"/>
  <c r="V58" i="42"/>
  <c r="U58" i="42"/>
  <c r="T58" i="42"/>
  <c r="S58" i="42"/>
  <c r="R58" i="42"/>
  <c r="M58" i="42"/>
  <c r="W51" i="42"/>
  <c r="M51" i="42"/>
  <c r="C51" i="42"/>
  <c r="Y50" i="42"/>
  <c r="AA50" i="42" s="1"/>
  <c r="X50" i="42"/>
  <c r="O50" i="42"/>
  <c r="P50" i="42" s="1"/>
  <c r="N50" i="42"/>
  <c r="Q50" i="42" s="1"/>
  <c r="E50" i="42"/>
  <c r="G50" i="42" s="1"/>
  <c r="D50" i="42"/>
  <c r="Y49" i="42"/>
  <c r="Z49" i="42" s="1"/>
  <c r="X49" i="42"/>
  <c r="O49" i="42"/>
  <c r="Q49" i="42" s="1"/>
  <c r="N49" i="42"/>
  <c r="E49" i="42"/>
  <c r="F49" i="42" s="1"/>
  <c r="D49" i="42"/>
  <c r="G49" i="42" s="1"/>
  <c r="Y48" i="42"/>
  <c r="AA48" i="42" s="1"/>
  <c r="X48" i="42"/>
  <c r="O48" i="42"/>
  <c r="P48" i="42" s="1"/>
  <c r="N48" i="42"/>
  <c r="E48" i="42"/>
  <c r="G48" i="42" s="1"/>
  <c r="D48" i="42"/>
  <c r="Y47" i="42"/>
  <c r="Z47" i="42" s="1"/>
  <c r="X47" i="42"/>
  <c r="AA47" i="42" s="1"/>
  <c r="P47" i="42"/>
  <c r="O47" i="42"/>
  <c r="N47" i="42"/>
  <c r="E47" i="42"/>
  <c r="F47" i="42" s="1"/>
  <c r="D47" i="42"/>
  <c r="G47" i="42" s="1"/>
  <c r="Y46" i="42"/>
  <c r="X46" i="42"/>
  <c r="O46" i="42"/>
  <c r="P46" i="42" s="1"/>
  <c r="N46" i="42"/>
  <c r="Q46" i="42" s="1"/>
  <c r="E46" i="42"/>
  <c r="G46" i="42" s="1"/>
  <c r="D46" i="42"/>
  <c r="Y45" i="42"/>
  <c r="Z45" i="42" s="1"/>
  <c r="X45" i="42"/>
  <c r="O45" i="42"/>
  <c r="N45" i="42"/>
  <c r="N61" i="42" s="1"/>
  <c r="E45" i="42"/>
  <c r="F45" i="42" s="1"/>
  <c r="D45" i="42"/>
  <c r="G45" i="42" s="1"/>
  <c r="Y44" i="42"/>
  <c r="X44" i="42"/>
  <c r="O44" i="42"/>
  <c r="P44" i="42" s="1"/>
  <c r="N44" i="42"/>
  <c r="Q44" i="42" s="1"/>
  <c r="E44" i="42"/>
  <c r="D44" i="42"/>
  <c r="D51" i="42" s="1"/>
  <c r="Y43" i="42"/>
  <c r="Z43" i="42" s="1"/>
  <c r="X43" i="42"/>
  <c r="AA43" i="42" s="1"/>
  <c r="O43" i="42"/>
  <c r="N43" i="42"/>
  <c r="E43" i="42"/>
  <c r="F43" i="42" s="1"/>
  <c r="D43" i="42"/>
  <c r="Y42" i="42"/>
  <c r="X42" i="42"/>
  <c r="O42" i="42"/>
  <c r="N42" i="42"/>
  <c r="N51" i="42" s="1"/>
  <c r="E42" i="42"/>
  <c r="F42" i="42" s="1"/>
  <c r="D42" i="42"/>
  <c r="W32" i="42"/>
  <c r="M32" i="42"/>
  <c r="D32" i="42"/>
  <c r="C32" i="42"/>
  <c r="Y31" i="42"/>
  <c r="Z31" i="42" s="1"/>
  <c r="X31" i="42"/>
  <c r="O31" i="42"/>
  <c r="N31" i="42"/>
  <c r="E31" i="42"/>
  <c r="F31" i="42" s="1"/>
  <c r="D31" i="42"/>
  <c r="G31" i="42" s="1"/>
  <c r="Y30" i="42"/>
  <c r="Z30" i="42" s="1"/>
  <c r="X30" i="42"/>
  <c r="O30" i="42"/>
  <c r="P30" i="42" s="1"/>
  <c r="N30" i="42"/>
  <c r="E30" i="42"/>
  <c r="F30" i="42" s="1"/>
  <c r="D30" i="42"/>
  <c r="Y29" i="42"/>
  <c r="Z29" i="42" s="1"/>
  <c r="X29" i="42"/>
  <c r="AA29" i="42" s="1"/>
  <c r="O29" i="42"/>
  <c r="P29" i="42" s="1"/>
  <c r="N29" i="42"/>
  <c r="E29" i="42"/>
  <c r="F29" i="42" s="1"/>
  <c r="D29" i="42"/>
  <c r="Y28" i="42"/>
  <c r="X28" i="42"/>
  <c r="O28" i="42"/>
  <c r="P28" i="42" s="1"/>
  <c r="N28" i="42"/>
  <c r="Q28" i="42" s="1"/>
  <c r="E28" i="42"/>
  <c r="F28" i="42" s="1"/>
  <c r="D28" i="42"/>
  <c r="Y27" i="42"/>
  <c r="Z27" i="42" s="1"/>
  <c r="X27" i="42"/>
  <c r="O27" i="42"/>
  <c r="P27" i="42" s="1"/>
  <c r="N27" i="42"/>
  <c r="E27" i="42"/>
  <c r="F27" i="42" s="1"/>
  <c r="D27" i="42"/>
  <c r="G27" i="42" s="1"/>
  <c r="Y26" i="42"/>
  <c r="Z26" i="42" s="1"/>
  <c r="X26" i="42"/>
  <c r="O26" i="42"/>
  <c r="P26" i="42" s="1"/>
  <c r="N26" i="42"/>
  <c r="E26" i="42"/>
  <c r="F26" i="42" s="1"/>
  <c r="D26" i="42"/>
  <c r="Y25" i="42"/>
  <c r="Z25" i="42" s="1"/>
  <c r="X25" i="42"/>
  <c r="AA25" i="42" s="1"/>
  <c r="O25" i="42"/>
  <c r="N25" i="42"/>
  <c r="N60" i="42" s="1"/>
  <c r="E25" i="42"/>
  <c r="F25" i="42" s="1"/>
  <c r="D25" i="42"/>
  <c r="Y24" i="42"/>
  <c r="X24" i="42"/>
  <c r="O24" i="42"/>
  <c r="P24" i="42" s="1"/>
  <c r="N24" i="42"/>
  <c r="Q24" i="42" s="1"/>
  <c r="E24" i="42"/>
  <c r="D24" i="42"/>
  <c r="Y23" i="42"/>
  <c r="Z23" i="42" s="1"/>
  <c r="X23" i="42"/>
  <c r="O23" i="42"/>
  <c r="N23" i="42"/>
  <c r="E23" i="42"/>
  <c r="F23" i="42" s="1"/>
  <c r="D23" i="42"/>
  <c r="G23" i="42" s="1"/>
  <c r="W13" i="42"/>
  <c r="M13" i="42"/>
  <c r="C13" i="42"/>
  <c r="Y12" i="42"/>
  <c r="X12" i="42"/>
  <c r="AA12" i="42" s="1"/>
  <c r="O12" i="42"/>
  <c r="P12" i="42" s="1"/>
  <c r="N12" i="42"/>
  <c r="N66" i="42" s="1"/>
  <c r="E12" i="42"/>
  <c r="F12" i="42" s="1"/>
  <c r="D12" i="42"/>
  <c r="G12" i="42" s="1"/>
  <c r="Y11" i="42"/>
  <c r="X11" i="42"/>
  <c r="O11" i="42"/>
  <c r="N11" i="42"/>
  <c r="N65" i="42" s="1"/>
  <c r="G11" i="42"/>
  <c r="E11" i="42"/>
  <c r="F11" i="42" s="1"/>
  <c r="D11" i="42"/>
  <c r="Y10" i="42"/>
  <c r="Z10" i="42" s="1"/>
  <c r="X10" i="42"/>
  <c r="AA10" i="42" s="1"/>
  <c r="O10" i="42"/>
  <c r="P10" i="42" s="1"/>
  <c r="N10" i="42"/>
  <c r="N64" i="42" s="1"/>
  <c r="E10" i="42"/>
  <c r="F10" i="42" s="1"/>
  <c r="D10" i="42"/>
  <c r="G10" i="42" s="1"/>
  <c r="Y9" i="42"/>
  <c r="Z9" i="42" s="1"/>
  <c r="X9" i="42"/>
  <c r="AA9" i="42" s="1"/>
  <c r="O9" i="42"/>
  <c r="O63" i="42" s="1"/>
  <c r="N9" i="42"/>
  <c r="N63" i="42" s="1"/>
  <c r="E9" i="42"/>
  <c r="F9" i="42" s="1"/>
  <c r="D9" i="42"/>
  <c r="G9" i="42" s="1"/>
  <c r="Y8" i="42"/>
  <c r="Z8" i="42" s="1"/>
  <c r="X8" i="42"/>
  <c r="X62" i="42" s="1"/>
  <c r="O8" i="42"/>
  <c r="P8" i="42" s="1"/>
  <c r="P62" i="42" s="1"/>
  <c r="N8" i="42"/>
  <c r="N62" i="42" s="1"/>
  <c r="E8" i="42"/>
  <c r="F8" i="42" s="1"/>
  <c r="D8" i="42"/>
  <c r="G8" i="42" s="1"/>
  <c r="Y7" i="42"/>
  <c r="Z7" i="42" s="1"/>
  <c r="X7" i="42"/>
  <c r="X61" i="42" s="1"/>
  <c r="O7" i="42"/>
  <c r="P7" i="42" s="1"/>
  <c r="N7" i="42"/>
  <c r="E7" i="42"/>
  <c r="F7" i="42" s="1"/>
  <c r="D7" i="42"/>
  <c r="G7" i="42" s="1"/>
  <c r="Y6" i="42"/>
  <c r="Z6" i="42" s="1"/>
  <c r="X6" i="42"/>
  <c r="X60" i="42" s="1"/>
  <c r="O6" i="42"/>
  <c r="P6" i="42" s="1"/>
  <c r="N6" i="42"/>
  <c r="E6" i="42"/>
  <c r="F6" i="42" s="1"/>
  <c r="D6" i="42"/>
  <c r="Y5" i="42"/>
  <c r="Z5" i="42" s="1"/>
  <c r="X5" i="42"/>
  <c r="AA5" i="42" s="1"/>
  <c r="O5" i="42"/>
  <c r="O13" i="42" s="1"/>
  <c r="N5" i="42"/>
  <c r="E5" i="42"/>
  <c r="F5" i="42" s="1"/>
  <c r="D5" i="42"/>
  <c r="G5" i="42" s="1"/>
  <c r="Y4" i="42"/>
  <c r="Y13" i="42" s="1"/>
  <c r="X4" i="42"/>
  <c r="AA4" i="42" s="1"/>
  <c r="Q4" i="42"/>
  <c r="O4" i="42"/>
  <c r="P4" i="42" s="1"/>
  <c r="N4" i="42"/>
  <c r="E4" i="42"/>
  <c r="D4" i="42"/>
  <c r="D13" i="42" s="1"/>
  <c r="AR6" i="43" l="1"/>
  <c r="DB6" i="43"/>
  <c r="DB14" i="43" s="1"/>
  <c r="AR12" i="43"/>
  <c r="DB7" i="43"/>
  <c r="AR13" i="43"/>
  <c r="DB8" i="43"/>
  <c r="AR35" i="43"/>
  <c r="DB11" i="43"/>
  <c r="AR54" i="43"/>
  <c r="AR56" i="43"/>
  <c r="AR57" i="43"/>
  <c r="AR58" i="43"/>
  <c r="AR59" i="43"/>
  <c r="AR29" i="43"/>
  <c r="Q5" i="42"/>
  <c r="Q13" i="42" s="1"/>
  <c r="Q6" i="42"/>
  <c r="Q7" i="42"/>
  <c r="Q42" i="42"/>
  <c r="F46" i="42"/>
  <c r="Q47" i="42"/>
  <c r="AR5" i="43"/>
  <c r="Q12" i="42"/>
  <c r="X51" i="42"/>
  <c r="Y58" i="42"/>
  <c r="Q8" i="42"/>
  <c r="Q62" i="42" s="1"/>
  <c r="X65" i="42"/>
  <c r="G44" i="42"/>
  <c r="X63" i="42"/>
  <c r="Q10" i="42"/>
  <c r="Q45" i="42"/>
  <c r="AR20" i="43"/>
  <c r="E13" i="42"/>
  <c r="G6" i="42"/>
  <c r="AA11" i="42"/>
  <c r="G26" i="42"/>
  <c r="Q27" i="42"/>
  <c r="AA28" i="42"/>
  <c r="G30" i="42"/>
  <c r="Q31" i="42"/>
  <c r="AA45" i="42"/>
  <c r="AA46" i="42"/>
  <c r="O61" i="42"/>
  <c r="O62" i="42"/>
  <c r="AA7" i="42"/>
  <c r="Y66" i="42"/>
  <c r="P45" i="42"/>
  <c r="N58" i="42"/>
  <c r="G25" i="42"/>
  <c r="Q26" i="42"/>
  <c r="AA27" i="42"/>
  <c r="G29" i="42"/>
  <c r="Q30" i="42"/>
  <c r="AA31" i="42"/>
  <c r="AA66" i="42" s="1"/>
  <c r="Q43" i="42"/>
  <c r="Q51" i="42" s="1"/>
  <c r="Q48" i="42"/>
  <c r="AA49" i="42"/>
  <c r="AA65" i="42" s="1"/>
  <c r="Z50" i="42"/>
  <c r="G232" i="41"/>
  <c r="H232" i="41"/>
  <c r="F234" i="32"/>
  <c r="F233" i="41"/>
  <c r="G233" i="32"/>
  <c r="H233" i="32"/>
  <c r="O60" i="42"/>
  <c r="P25" i="42"/>
  <c r="P60" i="42" s="1"/>
  <c r="P43" i="42"/>
  <c r="Z48" i="42"/>
  <c r="Z64" i="42" s="1"/>
  <c r="G4" i="42"/>
  <c r="Z61" i="42"/>
  <c r="Q9" i="42"/>
  <c r="Q63" i="42" s="1"/>
  <c r="P64" i="42"/>
  <c r="F32" i="42"/>
  <c r="Y60" i="42"/>
  <c r="AA44" i="42"/>
  <c r="Z46" i="42"/>
  <c r="Z62" i="42" s="1"/>
  <c r="O65" i="42"/>
  <c r="N32" i="42"/>
  <c r="Q23" i="42"/>
  <c r="Q32" i="42" s="1"/>
  <c r="X59" i="42"/>
  <c r="AA24" i="42"/>
  <c r="Y51" i="42"/>
  <c r="AA42" i="42"/>
  <c r="Z44" i="42"/>
  <c r="F50" i="42"/>
  <c r="N59" i="42"/>
  <c r="AA8" i="42"/>
  <c r="Z63" i="42"/>
  <c r="X64" i="42"/>
  <c r="Q11" i="42"/>
  <c r="Q65" i="42" s="1"/>
  <c r="O32" i="42"/>
  <c r="O58" i="42"/>
  <c r="P23" i="42"/>
  <c r="P58" i="42" s="1"/>
  <c r="Y59" i="42"/>
  <c r="Y32" i="42"/>
  <c r="Z24" i="42"/>
  <c r="Z32" i="42" s="1"/>
  <c r="Z28" i="42"/>
  <c r="Y63" i="42"/>
  <c r="O66" i="42"/>
  <c r="P31" i="42"/>
  <c r="P66" i="42" s="1"/>
  <c r="Z42" i="42"/>
  <c r="F48" i="42"/>
  <c r="F51" i="42" s="1"/>
  <c r="E32" i="42"/>
  <c r="F24" i="42"/>
  <c r="Z60" i="42"/>
  <c r="AA6" i="42"/>
  <c r="O59" i="42"/>
  <c r="AA23" i="42"/>
  <c r="X32" i="42"/>
  <c r="X58" i="42"/>
  <c r="AA64" i="42"/>
  <c r="Y65" i="42"/>
  <c r="X66" i="42"/>
  <c r="E51" i="42"/>
  <c r="G42" i="42"/>
  <c r="F44" i="42"/>
  <c r="P49" i="42"/>
  <c r="AA59" i="42"/>
  <c r="Y64" i="42"/>
  <c r="AA63" i="42"/>
  <c r="P61" i="42"/>
  <c r="X13" i="42"/>
  <c r="G24" i="42"/>
  <c r="Q25" i="42"/>
  <c r="AA26" i="42"/>
  <c r="AA61" i="42" s="1"/>
  <c r="G28" i="42"/>
  <c r="Q29" i="42"/>
  <c r="AA30" i="42"/>
  <c r="AA58" i="42"/>
  <c r="O51" i="42"/>
  <c r="Y62" i="42"/>
  <c r="F4" i="42"/>
  <c r="F13" i="42" s="1"/>
  <c r="Z4" i="42"/>
  <c r="P5" i="42"/>
  <c r="P9" i="42"/>
  <c r="P63" i="42" s="1"/>
  <c r="P11" i="42"/>
  <c r="Z12" i="42"/>
  <c r="Z66" i="42" s="1"/>
  <c r="N13" i="42"/>
  <c r="Y61" i="42"/>
  <c r="P42" i="42"/>
  <c r="G43" i="42"/>
  <c r="O64" i="42"/>
  <c r="Z11" i="42"/>
  <c r="Z65" i="42" s="1"/>
  <c r="DD14" i="43" l="1"/>
  <c r="DD12" i="43"/>
  <c r="DD5" i="43"/>
  <c r="DD9" i="43"/>
  <c r="DD10" i="43"/>
  <c r="DD13" i="43"/>
  <c r="DD7" i="43"/>
  <c r="P65" i="42"/>
  <c r="P13" i="42"/>
  <c r="G32" i="42"/>
  <c r="Q59" i="42"/>
  <c r="AA62" i="42"/>
  <c r="Q61" i="42"/>
  <c r="DD11" i="43"/>
  <c r="Q64" i="42"/>
  <c r="AA60" i="42"/>
  <c r="G13" i="42"/>
  <c r="DD6" i="43"/>
  <c r="P59" i="42"/>
  <c r="AA51" i="42"/>
  <c r="Q66" i="42"/>
  <c r="Q60" i="42"/>
  <c r="DD8" i="43"/>
  <c r="H233" i="41"/>
  <c r="G233" i="41"/>
  <c r="G234" i="32"/>
  <c r="F234" i="41"/>
  <c r="H234" i="32"/>
  <c r="Z59" i="42"/>
  <c r="AA13" i="42"/>
  <c r="Q58" i="42"/>
  <c r="AA32" i="42"/>
  <c r="Z58" i="42"/>
  <c r="Z13" i="42"/>
  <c r="G51" i="42"/>
  <c r="P51" i="42"/>
  <c r="Z51" i="42"/>
  <c r="P32" i="42"/>
  <c r="H234" i="41" l="1"/>
  <c r="G234" i="41"/>
  <c r="O148" i="41"/>
  <c r="I62" i="28"/>
  <c r="I61" i="28"/>
  <c r="I60" i="28"/>
  <c r="I59" i="28"/>
  <c r="I58" i="28"/>
  <c r="I57" i="28"/>
  <c r="I56" i="28"/>
  <c r="I55"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I12" i="28"/>
  <c r="I11" i="28"/>
  <c r="I10" i="28"/>
  <c r="I9" i="28"/>
  <c r="I8" i="28"/>
  <c r="I7" i="28"/>
  <c r="B23" i="41"/>
  <c r="B24" i="41"/>
  <c r="B25" i="41"/>
  <c r="B26" i="41"/>
  <c r="B27" i="41"/>
  <c r="B28" i="41"/>
  <c r="B29" i="41"/>
  <c r="B30" i="41"/>
  <c r="B31" i="41"/>
  <c r="B32" i="41"/>
  <c r="B33" i="41"/>
  <c r="B34" i="41"/>
  <c r="B35" i="41"/>
  <c r="B36" i="41"/>
  <c r="B37" i="41"/>
  <c r="B38" i="41"/>
  <c r="B39" i="41"/>
  <c r="B40" i="41"/>
  <c r="B41" i="41"/>
  <c r="B42" i="41"/>
  <c r="B22" i="41"/>
  <c r="B21" i="41"/>
  <c r="B20" i="41"/>
  <c r="B19" i="41"/>
  <c r="B18" i="41"/>
  <c r="B17" i="41"/>
  <c r="B16" i="41"/>
  <c r="B15" i="41"/>
  <c r="B14" i="41"/>
  <c r="B13" i="41"/>
  <c r="B12" i="41"/>
  <c r="B11" i="41"/>
  <c r="B10" i="41"/>
  <c r="B9" i="41"/>
  <c r="B8" i="41"/>
  <c r="B7" i="41"/>
  <c r="B6" i="41"/>
  <c r="B5" i="41"/>
  <c r="B4" i="41"/>
  <c r="B3" i="41"/>
  <c r="C42" i="41"/>
  <c r="C41" i="41"/>
  <c r="C40" i="41"/>
  <c r="C39" i="41"/>
  <c r="C38" i="41"/>
  <c r="C37" i="41"/>
  <c r="C36" i="41"/>
  <c r="C35" i="41"/>
  <c r="C34" i="41"/>
  <c r="C33" i="41"/>
  <c r="D5" i="41" s="1"/>
  <c r="C32" i="41"/>
  <c r="C31" i="41"/>
  <c r="C30" i="41"/>
  <c r="C29" i="41"/>
  <c r="C28" i="41"/>
  <c r="C27" i="41"/>
  <c r="C26" i="41"/>
  <c r="C25" i="41"/>
  <c r="C24" i="41"/>
  <c r="C23" i="41"/>
  <c r="C22" i="41"/>
  <c r="C21" i="41"/>
  <c r="C20" i="41"/>
  <c r="C19" i="41"/>
  <c r="C18" i="41"/>
  <c r="C17" i="41"/>
  <c r="C16" i="41"/>
  <c r="C15" i="41"/>
  <c r="C14" i="41"/>
  <c r="C13" i="41"/>
  <c r="C12" i="41"/>
  <c r="C11" i="41"/>
  <c r="C10" i="41"/>
  <c r="C9" i="41"/>
  <c r="C8" i="41"/>
  <c r="C7" i="41"/>
  <c r="C6" i="41"/>
  <c r="C5" i="41"/>
  <c r="K4" i="41"/>
  <c r="K5" i="41" s="1"/>
  <c r="K6" i="41" s="1"/>
  <c r="J4" i="41"/>
  <c r="H4" i="41" s="1"/>
  <c r="I4" i="41"/>
  <c r="I5" i="41" s="1"/>
  <c r="I6" i="41" s="1"/>
  <c r="I7" i="41" s="1"/>
  <c r="I8" i="41" s="1"/>
  <c r="I9" i="41" s="1"/>
  <c r="I10" i="41" s="1"/>
  <c r="I11" i="41" s="1"/>
  <c r="I12" i="41" s="1"/>
  <c r="I13" i="41" s="1"/>
  <c r="I14" i="41" s="1"/>
  <c r="I15" i="41" s="1"/>
  <c r="I16" i="41" s="1"/>
  <c r="I17" i="41" s="1"/>
  <c r="I18" i="41" s="1"/>
  <c r="I19" i="41" s="1"/>
  <c r="I20" i="41" s="1"/>
  <c r="I21" i="41" s="1"/>
  <c r="I22" i="41" s="1"/>
  <c r="I23" i="41" s="1"/>
  <c r="I24" i="41" s="1"/>
  <c r="I25" i="41" s="1"/>
  <c r="I26" i="41" s="1"/>
  <c r="I27" i="41" s="1"/>
  <c r="I28" i="41" s="1"/>
  <c r="I29" i="41" s="1"/>
  <c r="I30" i="41" s="1"/>
  <c r="I31" i="41" s="1"/>
  <c r="I32" i="41" s="1"/>
  <c r="I33" i="41" s="1"/>
  <c r="I34" i="41" s="1"/>
  <c r="I35" i="41" s="1"/>
  <c r="I36" i="41" s="1"/>
  <c r="I37" i="41" s="1"/>
  <c r="I38" i="41" s="1"/>
  <c r="I39" i="41" s="1"/>
  <c r="I40" i="41" s="1"/>
  <c r="I41" i="41" s="1"/>
  <c r="I42" i="41" s="1"/>
  <c r="I43" i="41" s="1"/>
  <c r="I44" i="41" s="1"/>
  <c r="I45" i="41" s="1"/>
  <c r="I46" i="41" s="1"/>
  <c r="I47" i="41" s="1"/>
  <c r="I48" i="41" s="1"/>
  <c r="I49" i="41" s="1"/>
  <c r="I50" i="41" s="1"/>
  <c r="I51" i="41" s="1"/>
  <c r="I52" i="41" s="1"/>
  <c r="I53" i="41" s="1"/>
  <c r="I54" i="41" s="1"/>
  <c r="I55" i="41" s="1"/>
  <c r="I56" i="41" s="1"/>
  <c r="I57" i="41" s="1"/>
  <c r="I58" i="41" s="1"/>
  <c r="I59" i="41" s="1"/>
  <c r="I60" i="41" s="1"/>
  <c r="I61" i="41" s="1"/>
  <c r="I62" i="41" s="1"/>
  <c r="I63" i="41" s="1"/>
  <c r="I64" i="41" s="1"/>
  <c r="I65" i="41" s="1"/>
  <c r="I66" i="41" s="1"/>
  <c r="I67" i="41" s="1"/>
  <c r="I68" i="41" s="1"/>
  <c r="I69" i="41" s="1"/>
  <c r="I70" i="41" s="1"/>
  <c r="I71" i="41" s="1"/>
  <c r="I72" i="41" s="1"/>
  <c r="I73" i="41" s="1"/>
  <c r="I74" i="41" s="1"/>
  <c r="I75" i="41" s="1"/>
  <c r="I76" i="41" s="1"/>
  <c r="I77" i="41" s="1"/>
  <c r="I78" i="41" s="1"/>
  <c r="I79" i="41" s="1"/>
  <c r="I80" i="41" s="1"/>
  <c r="I81" i="41" s="1"/>
  <c r="I82" i="41" s="1"/>
  <c r="I83" i="41" s="1"/>
  <c r="I84" i="41" s="1"/>
  <c r="I85" i="41" s="1"/>
  <c r="I86" i="41" s="1"/>
  <c r="I87" i="41" s="1"/>
  <c r="I88" i="41" s="1"/>
  <c r="I89" i="41" s="1"/>
  <c r="I90" i="41" s="1"/>
  <c r="I91" i="41" s="1"/>
  <c r="I92" i="41" s="1"/>
  <c r="I93" i="41" s="1"/>
  <c r="I94" i="41" s="1"/>
  <c r="I95" i="41" s="1"/>
  <c r="I96" i="41" s="1"/>
  <c r="I97" i="41" s="1"/>
  <c r="I98" i="41" s="1"/>
  <c r="I99" i="41" s="1"/>
  <c r="I100" i="41" s="1"/>
  <c r="I101" i="41" s="1"/>
  <c r="I102" i="41" s="1"/>
  <c r="I103" i="41" s="1"/>
  <c r="I104" i="41" s="1"/>
  <c r="I105" i="41" s="1"/>
  <c r="I106" i="41" s="1"/>
  <c r="I107" i="41" s="1"/>
  <c r="I108" i="41" s="1"/>
  <c r="I109" i="41" s="1"/>
  <c r="I110" i="41" s="1"/>
  <c r="I111" i="41" s="1"/>
  <c r="I112" i="41" s="1"/>
  <c r="I113" i="41" s="1"/>
  <c r="I114" i="41" s="1"/>
  <c r="I115" i="41" s="1"/>
  <c r="I116" i="41" s="1"/>
  <c r="I117" i="41" s="1"/>
  <c r="I118" i="41" s="1"/>
  <c r="I119" i="41" s="1"/>
  <c r="I120" i="41" s="1"/>
  <c r="I121" i="41" s="1"/>
  <c r="I122" i="41" s="1"/>
  <c r="I123" i="41" s="1"/>
  <c r="I124" i="41" s="1"/>
  <c r="I125" i="41" s="1"/>
  <c r="I126" i="41" s="1"/>
  <c r="I127" i="41" s="1"/>
  <c r="I128" i="41" s="1"/>
  <c r="I129" i="41" s="1"/>
  <c r="I130" i="41" s="1"/>
  <c r="I131" i="41" s="1"/>
  <c r="I132" i="41" s="1"/>
  <c r="I133" i="41" s="1"/>
  <c r="I134" i="41" s="1"/>
  <c r="I135" i="41" s="1"/>
  <c r="I136" i="41" s="1"/>
  <c r="I137" i="41" s="1"/>
  <c r="I138" i="41" s="1"/>
  <c r="I139" i="41" s="1"/>
  <c r="I140" i="41" s="1"/>
  <c r="I141" i="41" s="1"/>
  <c r="I142" i="41" s="1"/>
  <c r="I143" i="41" s="1"/>
  <c r="I144" i="41" s="1"/>
  <c r="I145" i="41" s="1"/>
  <c r="I146" i="41" s="1"/>
  <c r="I147" i="41" s="1"/>
  <c r="I148" i="41" s="1"/>
  <c r="I149" i="41" s="1"/>
  <c r="I150" i="41" s="1"/>
  <c r="I151" i="41" s="1"/>
  <c r="I152" i="41" s="1"/>
  <c r="I153" i="41" s="1"/>
  <c r="I154" i="41" s="1"/>
  <c r="I155" i="41" s="1"/>
  <c r="I156" i="41" s="1"/>
  <c r="I157" i="41" s="1"/>
  <c r="I158" i="41" s="1"/>
  <c r="I159" i="41" s="1"/>
  <c r="I160" i="41" s="1"/>
  <c r="I161" i="41" s="1"/>
  <c r="I162" i="41" s="1"/>
  <c r="I163" i="41" s="1"/>
  <c r="I164" i="41" s="1"/>
  <c r="I165" i="41" s="1"/>
  <c r="I166" i="41" s="1"/>
  <c r="C4" i="41"/>
  <c r="A4" i="41"/>
  <c r="A5" i="41" s="1"/>
  <c r="A6" i="41" s="1"/>
  <c r="A7" i="41" s="1"/>
  <c r="A8" i="41" s="1"/>
  <c r="A9" i="41" s="1"/>
  <c r="H3" i="41"/>
  <c r="C3" i="41"/>
  <c r="O148" i="32"/>
  <c r="O63" i="32"/>
  <c r="O102" i="32"/>
  <c r="O128"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B5" i="32"/>
  <c r="B4" i="32"/>
  <c r="B3" i="32"/>
  <c r="D30" i="41" l="1"/>
  <c r="D32" i="41"/>
  <c r="D12" i="41"/>
  <c r="D27" i="41"/>
  <c r="D24" i="41"/>
  <c r="D35" i="41"/>
  <c r="D36" i="41"/>
  <c r="D10" i="41"/>
  <c r="D33" i="41"/>
  <c r="D9" i="41"/>
  <c r="D8" i="41"/>
  <c r="D13" i="41"/>
  <c r="D28" i="41"/>
  <c r="D11" i="41"/>
  <c r="D14" i="41"/>
  <c r="D15" i="41"/>
  <c r="D26" i="41"/>
  <c r="D16" i="41"/>
  <c r="D25" i="41"/>
  <c r="D19" i="41"/>
  <c r="D41" i="41"/>
  <c r="D4" i="41"/>
  <c r="D21" i="41"/>
  <c r="D40" i="41"/>
  <c r="D22" i="41"/>
  <c r="N183" i="41"/>
  <c r="N184" i="41"/>
  <c r="N185" i="41"/>
  <c r="N186" i="41"/>
  <c r="N187" i="41"/>
  <c r="N188" i="41"/>
  <c r="N189" i="41"/>
  <c r="N190" i="41"/>
  <c r="N191" i="41"/>
  <c r="N205" i="41"/>
  <c r="N213" i="41"/>
  <c r="N207" i="41"/>
  <c r="N208" i="41"/>
  <c r="N211" i="41"/>
  <c r="N206" i="41"/>
  <c r="N209" i="41"/>
  <c r="N212" i="41"/>
  <c r="N210" i="41"/>
  <c r="N226" i="41"/>
  <c r="N198" i="41"/>
  <c r="N227" i="41"/>
  <c r="N194" i="41"/>
  <c r="N196" i="41"/>
  <c r="N197" i="41"/>
  <c r="N199" i="41"/>
  <c r="N202" i="41"/>
  <c r="N195" i="41"/>
  <c r="N201" i="41"/>
  <c r="N200" i="41"/>
  <c r="N223" i="41"/>
  <c r="N222" i="41"/>
  <c r="N220" i="41"/>
  <c r="N217" i="41"/>
  <c r="N216" i="41"/>
  <c r="N221" i="41"/>
  <c r="N219" i="41"/>
  <c r="N218" i="41"/>
  <c r="N228" i="41"/>
  <c r="N229" i="41"/>
  <c r="N230" i="41"/>
  <c r="N231" i="41"/>
  <c r="N232" i="41"/>
  <c r="N233" i="41"/>
  <c r="D3" i="41"/>
  <c r="D23" i="41"/>
  <c r="N234" i="41"/>
  <c r="D6" i="41"/>
  <c r="D34" i="41"/>
  <c r="J5" i="41"/>
  <c r="H5" i="41" s="1"/>
  <c r="D17" i="41"/>
  <c r="D20" i="41"/>
  <c r="D42" i="41"/>
  <c r="N180" i="41"/>
  <c r="N178" i="41"/>
  <c r="N176" i="41"/>
  <c r="N175" i="41"/>
  <c r="N172" i="41"/>
  <c r="N171" i="41"/>
  <c r="N181" i="41" s="1"/>
  <c r="N179" i="41"/>
  <c r="N177" i="41"/>
  <c r="N174" i="41"/>
  <c r="N173" i="41"/>
  <c r="N170" i="41"/>
  <c r="N169" i="41"/>
  <c r="D7" i="41"/>
  <c r="D29" i="41"/>
  <c r="D37" i="41"/>
  <c r="A10" i="41"/>
  <c r="D18" i="41"/>
  <c r="K7" i="41"/>
  <c r="D39" i="41"/>
  <c r="D31" i="41"/>
  <c r="D38" i="41"/>
  <c r="J6" i="41" l="1"/>
  <c r="H6" i="41" s="1"/>
  <c r="K8" i="41"/>
  <c r="A11" i="41"/>
  <c r="E167" i="36"/>
  <c r="D167" i="36"/>
  <c r="H62" i="28"/>
  <c r="H61" i="28"/>
  <c r="H60" i="28"/>
  <c r="H59" i="28"/>
  <c r="H58" i="28"/>
  <c r="H57" i="28"/>
  <c r="H56" i="28"/>
  <c r="H55" i="28"/>
  <c r="H54" i="28"/>
  <c r="H53" i="28"/>
  <c r="H52" i="28"/>
  <c r="H51" i="28"/>
  <c r="H50" i="28"/>
  <c r="H49" i="28"/>
  <c r="H48" i="28"/>
  <c r="H47" i="28"/>
  <c r="H46" i="28"/>
  <c r="H45" i="28"/>
  <c r="H44" i="28"/>
  <c r="H43" i="28"/>
  <c r="H42" i="28"/>
  <c r="H41" i="28"/>
  <c r="H40" i="28"/>
  <c r="H39" i="28"/>
  <c r="H38" i="28"/>
  <c r="H37" i="28"/>
  <c r="H36" i="28"/>
  <c r="H35" i="28"/>
  <c r="H34"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8" i="28"/>
  <c r="H7" i="28"/>
  <c r="G115" i="29"/>
  <c r="H115" i="29" s="1"/>
  <c r="J115" i="29" s="1"/>
  <c r="G111" i="29"/>
  <c r="G107" i="29"/>
  <c r="G103" i="29"/>
  <c r="G104" i="29" s="1"/>
  <c r="G105" i="29" s="1"/>
  <c r="G106" i="29" s="1"/>
  <c r="H106" i="29" s="1"/>
  <c r="G99" i="29"/>
  <c r="G95" i="29"/>
  <c r="G91" i="29"/>
  <c r="G87" i="29"/>
  <c r="G88" i="29" s="1"/>
  <c r="G89" i="29" s="1"/>
  <c r="G90" i="29" s="1"/>
  <c r="H90" i="29" s="1"/>
  <c r="G83" i="29"/>
  <c r="G79" i="29"/>
  <c r="G75" i="29"/>
  <c r="G71" i="29"/>
  <c r="G72" i="29" s="1"/>
  <c r="G73" i="29" s="1"/>
  <c r="G74" i="29" s="1"/>
  <c r="H74" i="29" s="1"/>
  <c r="G67" i="29"/>
  <c r="G63" i="29"/>
  <c r="G59" i="29"/>
  <c r="G55" i="29"/>
  <c r="G56" i="29" s="1"/>
  <c r="G57" i="29" s="1"/>
  <c r="G58" i="29" s="1"/>
  <c r="H58" i="29" s="1"/>
  <c r="G51" i="29"/>
  <c r="G47" i="29"/>
  <c r="G43" i="29"/>
  <c r="G39" i="29"/>
  <c r="G40" i="29" s="1"/>
  <c r="G41" i="29" s="1"/>
  <c r="G42" i="29" s="1"/>
  <c r="H42" i="29" s="1"/>
  <c r="G35" i="29"/>
  <c r="G31" i="29"/>
  <c r="G27" i="29"/>
  <c r="G23" i="29"/>
  <c r="G24" i="29" s="1"/>
  <c r="G25" i="29" s="1"/>
  <c r="G26" i="29" s="1"/>
  <c r="H26" i="29" s="1"/>
  <c r="G19" i="29"/>
  <c r="G15" i="29"/>
  <c r="G11" i="29"/>
  <c r="H11" i="29" s="1"/>
  <c r="G7" i="29"/>
  <c r="H7" i="29" s="1"/>
  <c r="I42" i="29" l="1"/>
  <c r="J42" i="29"/>
  <c r="P94" i="41" s="1"/>
  <c r="I74" i="29"/>
  <c r="P126" i="32" s="1"/>
  <c r="D126" i="36" s="1"/>
  <c r="J74" i="29"/>
  <c r="P126" i="41" s="1"/>
  <c r="I106" i="29"/>
  <c r="P158" i="32" s="1"/>
  <c r="D158" i="36" s="1"/>
  <c r="J106" i="29"/>
  <c r="P158" i="41" s="1"/>
  <c r="I115" i="29"/>
  <c r="I90" i="29"/>
  <c r="J90" i="29"/>
  <c r="P142" i="41" s="1"/>
  <c r="H24" i="29"/>
  <c r="I58" i="29"/>
  <c r="J58" i="29"/>
  <c r="P110" i="41" s="1"/>
  <c r="H56" i="29"/>
  <c r="I26" i="29"/>
  <c r="J26" i="29"/>
  <c r="P78" i="41" s="1"/>
  <c r="H72" i="29"/>
  <c r="I7" i="29"/>
  <c r="J7" i="29"/>
  <c r="P59" i="41" s="1"/>
  <c r="I11" i="29"/>
  <c r="J11" i="29"/>
  <c r="P63" i="41" s="1"/>
  <c r="H88" i="29"/>
  <c r="J7" i="41"/>
  <c r="J8" i="41" s="1"/>
  <c r="G8" i="29"/>
  <c r="G9" i="29" s="1"/>
  <c r="G10" i="29" s="1"/>
  <c r="H10" i="29" s="1"/>
  <c r="G12" i="29"/>
  <c r="H40" i="29"/>
  <c r="H104" i="29"/>
  <c r="P59" i="32"/>
  <c r="D59" i="36" s="1"/>
  <c r="G80" i="29"/>
  <c r="H79" i="29"/>
  <c r="H43" i="29"/>
  <c r="G44" i="29"/>
  <c r="G64" i="29"/>
  <c r="H63" i="29"/>
  <c r="H107" i="29"/>
  <c r="G108" i="29"/>
  <c r="P78" i="32"/>
  <c r="D78" i="36" s="1"/>
  <c r="P142" i="32"/>
  <c r="D142" i="36" s="1"/>
  <c r="G112" i="29"/>
  <c r="H111" i="29"/>
  <c r="P63" i="32"/>
  <c r="D63" i="36" s="1"/>
  <c r="H67" i="29"/>
  <c r="G68" i="29"/>
  <c r="H27" i="29"/>
  <c r="G28" i="29"/>
  <c r="H91" i="29"/>
  <c r="G92" i="29"/>
  <c r="H9" i="29"/>
  <c r="G96" i="29"/>
  <c r="H95" i="29"/>
  <c r="P110" i="32"/>
  <c r="D110" i="36" s="1"/>
  <c r="G48" i="29"/>
  <c r="H47" i="29"/>
  <c r="H51" i="29"/>
  <c r="G52" i="29"/>
  <c r="G32" i="29"/>
  <c r="H31" i="29"/>
  <c r="H75" i="29"/>
  <c r="G76" i="29"/>
  <c r="H35" i="29"/>
  <c r="G36" i="29"/>
  <c r="H99" i="29"/>
  <c r="G100" i="29"/>
  <c r="G16" i="29"/>
  <c r="H15" i="29"/>
  <c r="H59" i="29"/>
  <c r="G60" i="29"/>
  <c r="P94" i="32"/>
  <c r="D94" i="36" s="1"/>
  <c r="H19" i="29"/>
  <c r="G20" i="29"/>
  <c r="H83" i="29"/>
  <c r="G84" i="29"/>
  <c r="H23" i="29"/>
  <c r="H39" i="29"/>
  <c r="H55" i="29"/>
  <c r="H71" i="29"/>
  <c r="H87" i="29"/>
  <c r="H103" i="29"/>
  <c r="H25" i="29"/>
  <c r="H41" i="29"/>
  <c r="H57" i="29"/>
  <c r="H73" i="29"/>
  <c r="H89" i="29"/>
  <c r="H105" i="29"/>
  <c r="A12" i="41"/>
  <c r="K9" i="41"/>
  <c r="J9" i="41"/>
  <c r="H8" i="41"/>
  <c r="H7" i="41"/>
  <c r="C168" i="36"/>
  <c r="B168" i="36"/>
  <c r="C167" i="36"/>
  <c r="B167" i="36"/>
  <c r="C166" i="36"/>
  <c r="B166" i="36"/>
  <c r="C165" i="36"/>
  <c r="B165" i="36"/>
  <c r="C164" i="36"/>
  <c r="B164" i="36"/>
  <c r="C163" i="36"/>
  <c r="B163" i="36"/>
  <c r="C162" i="36"/>
  <c r="B162" i="36"/>
  <c r="C161" i="36"/>
  <c r="B161" i="36"/>
  <c r="C160" i="36"/>
  <c r="B160" i="36"/>
  <c r="C159" i="36"/>
  <c r="B159" i="36"/>
  <c r="C158" i="36"/>
  <c r="B158" i="36"/>
  <c r="C157" i="36"/>
  <c r="B157" i="36"/>
  <c r="C156" i="36"/>
  <c r="B156" i="36"/>
  <c r="C155" i="36"/>
  <c r="B155" i="36"/>
  <c r="C154" i="36"/>
  <c r="B154" i="36"/>
  <c r="C153" i="36"/>
  <c r="B153" i="36"/>
  <c r="C152" i="36"/>
  <c r="B152" i="36"/>
  <c r="C151" i="36"/>
  <c r="B151" i="36"/>
  <c r="C150" i="36"/>
  <c r="B150" i="36"/>
  <c r="C149" i="36"/>
  <c r="B149" i="36"/>
  <c r="C148" i="36"/>
  <c r="B148" i="36"/>
  <c r="C147" i="36"/>
  <c r="B147" i="36"/>
  <c r="C146" i="36"/>
  <c r="B146" i="36"/>
  <c r="C145" i="36"/>
  <c r="B145" i="36"/>
  <c r="C144" i="36"/>
  <c r="B144" i="36"/>
  <c r="C143" i="36"/>
  <c r="B143" i="36"/>
  <c r="C142" i="36"/>
  <c r="B142" i="36"/>
  <c r="C141" i="36"/>
  <c r="B141" i="36"/>
  <c r="C140" i="36"/>
  <c r="B140" i="36"/>
  <c r="C139" i="36"/>
  <c r="B139" i="36"/>
  <c r="C138" i="36"/>
  <c r="B138" i="36"/>
  <c r="C137" i="36"/>
  <c r="B137" i="36"/>
  <c r="C136" i="36"/>
  <c r="B136" i="36"/>
  <c r="C135" i="36"/>
  <c r="B135" i="36"/>
  <c r="C134" i="36"/>
  <c r="B134" i="36"/>
  <c r="C133" i="36"/>
  <c r="B133" i="36"/>
  <c r="C132" i="36"/>
  <c r="B132" i="36"/>
  <c r="C131" i="36"/>
  <c r="B131" i="36"/>
  <c r="C130" i="36"/>
  <c r="B130" i="36"/>
  <c r="C129" i="36"/>
  <c r="B129" i="36"/>
  <c r="C128" i="36"/>
  <c r="B128" i="36"/>
  <c r="C127" i="36"/>
  <c r="B127" i="36"/>
  <c r="C126" i="36"/>
  <c r="B126" i="36"/>
  <c r="C125" i="36"/>
  <c r="B125" i="36"/>
  <c r="C124" i="36"/>
  <c r="B124" i="36"/>
  <c r="C123" i="36"/>
  <c r="B123" i="36"/>
  <c r="C122" i="36"/>
  <c r="B122" i="36"/>
  <c r="C121" i="36"/>
  <c r="B121" i="36"/>
  <c r="C120" i="36"/>
  <c r="B120" i="36"/>
  <c r="C119" i="36"/>
  <c r="B119" i="36"/>
  <c r="C118" i="36"/>
  <c r="B118" i="36"/>
  <c r="C117" i="36"/>
  <c r="B117" i="36"/>
  <c r="C116" i="36"/>
  <c r="B116" i="36"/>
  <c r="C115" i="36"/>
  <c r="B115" i="36"/>
  <c r="C114" i="36"/>
  <c r="B114" i="36"/>
  <c r="C113" i="36"/>
  <c r="B113" i="36"/>
  <c r="C112" i="36"/>
  <c r="B112" i="36"/>
  <c r="C111" i="36"/>
  <c r="B111" i="36"/>
  <c r="C110" i="36"/>
  <c r="B110" i="36"/>
  <c r="C109" i="36"/>
  <c r="B109" i="36"/>
  <c r="C108" i="36"/>
  <c r="B108" i="36"/>
  <c r="C107" i="36"/>
  <c r="B107" i="36"/>
  <c r="C106" i="36"/>
  <c r="B106" i="36"/>
  <c r="C105" i="36"/>
  <c r="B105" i="36"/>
  <c r="C104" i="36"/>
  <c r="B104" i="36"/>
  <c r="C103" i="36"/>
  <c r="B103" i="36"/>
  <c r="C102" i="36"/>
  <c r="B102" i="36"/>
  <c r="C101" i="36"/>
  <c r="B101" i="36"/>
  <c r="C100" i="36"/>
  <c r="B100" i="36"/>
  <c r="C99" i="36"/>
  <c r="B99" i="36"/>
  <c r="C98" i="36"/>
  <c r="B98" i="36"/>
  <c r="C97" i="36"/>
  <c r="B97" i="36"/>
  <c r="C96" i="36"/>
  <c r="B96" i="36"/>
  <c r="C95" i="36"/>
  <c r="B95" i="36"/>
  <c r="C94" i="36"/>
  <c r="B94" i="36"/>
  <c r="C93" i="36"/>
  <c r="B93" i="36"/>
  <c r="C92" i="36"/>
  <c r="B92" i="36"/>
  <c r="C91" i="36"/>
  <c r="B91" i="36"/>
  <c r="C90" i="36"/>
  <c r="B90" i="36"/>
  <c r="C89" i="36"/>
  <c r="B89" i="36"/>
  <c r="C88" i="36"/>
  <c r="B88" i="36"/>
  <c r="C87" i="36"/>
  <c r="B87" i="36"/>
  <c r="C86" i="36"/>
  <c r="B86" i="36"/>
  <c r="C85" i="36"/>
  <c r="B85" i="36"/>
  <c r="C84" i="36"/>
  <c r="B84" i="36"/>
  <c r="C83" i="36"/>
  <c r="B83" i="36"/>
  <c r="C82" i="36"/>
  <c r="B82" i="36"/>
  <c r="C81" i="36"/>
  <c r="B81" i="36"/>
  <c r="C80" i="36"/>
  <c r="B80" i="36"/>
  <c r="C79" i="36"/>
  <c r="B79" i="36"/>
  <c r="C78" i="36"/>
  <c r="B78" i="36"/>
  <c r="C77" i="36"/>
  <c r="B77" i="36"/>
  <c r="C76" i="36"/>
  <c r="B76" i="36"/>
  <c r="C75" i="36"/>
  <c r="B75" i="36"/>
  <c r="C74" i="36"/>
  <c r="B74" i="36"/>
  <c r="C73" i="36"/>
  <c r="B73" i="36"/>
  <c r="C72" i="36"/>
  <c r="B72" i="36"/>
  <c r="C71" i="36"/>
  <c r="B71" i="36"/>
  <c r="C70" i="36"/>
  <c r="B70" i="36"/>
  <c r="C69" i="36"/>
  <c r="B69" i="36"/>
  <c r="C68" i="36"/>
  <c r="B68" i="36"/>
  <c r="C67" i="36"/>
  <c r="B67" i="36"/>
  <c r="C66" i="36"/>
  <c r="B66" i="36"/>
  <c r="C65" i="36"/>
  <c r="B65" i="36"/>
  <c r="C64" i="36"/>
  <c r="B64" i="36"/>
  <c r="C63" i="36"/>
  <c r="B63" i="36"/>
  <c r="C62" i="36"/>
  <c r="B62" i="36"/>
  <c r="C61" i="36"/>
  <c r="B61" i="36"/>
  <c r="C60" i="36"/>
  <c r="B60" i="36"/>
  <c r="C59" i="36"/>
  <c r="B59" i="36"/>
  <c r="C58" i="36"/>
  <c r="B58" i="36"/>
  <c r="C57" i="36"/>
  <c r="B57" i="36"/>
  <c r="C56" i="36"/>
  <c r="B56" i="36"/>
  <c r="C55" i="36"/>
  <c r="B55" i="36"/>
  <c r="C54" i="36"/>
  <c r="B54" i="36"/>
  <c r="C53" i="36"/>
  <c r="B53" i="36"/>
  <c r="C52" i="36"/>
  <c r="B52" i="36"/>
  <c r="C51" i="36"/>
  <c r="B51" i="36"/>
  <c r="C50" i="36"/>
  <c r="B50" i="36"/>
  <c r="C49" i="36"/>
  <c r="B49" i="36"/>
  <c r="C48" i="36"/>
  <c r="B48" i="36"/>
  <c r="C47" i="36"/>
  <c r="B47" i="36"/>
  <c r="C46" i="36"/>
  <c r="B46" i="36"/>
  <c r="C45" i="36"/>
  <c r="B45" i="36"/>
  <c r="C44" i="36"/>
  <c r="B44" i="36"/>
  <c r="C43" i="36"/>
  <c r="B43" i="36"/>
  <c r="C42" i="36"/>
  <c r="B42" i="36"/>
  <c r="C41" i="36"/>
  <c r="B41" i="36"/>
  <c r="C40" i="36"/>
  <c r="B40" i="36"/>
  <c r="C39" i="36"/>
  <c r="B39" i="36"/>
  <c r="C38" i="36"/>
  <c r="B38" i="36"/>
  <c r="C37" i="36"/>
  <c r="B37" i="36"/>
  <c r="C36" i="36"/>
  <c r="B36" i="36"/>
  <c r="C35" i="36"/>
  <c r="B35" i="36"/>
  <c r="C34" i="36"/>
  <c r="B34" i="36"/>
  <c r="C33" i="36"/>
  <c r="B33" i="36"/>
  <c r="C32" i="36"/>
  <c r="B32" i="36"/>
  <c r="C31" i="36"/>
  <c r="B31" i="36"/>
  <c r="C30" i="36"/>
  <c r="B30" i="36"/>
  <c r="C29" i="36"/>
  <c r="B29" i="36"/>
  <c r="C28" i="36"/>
  <c r="B28" i="36"/>
  <c r="C27" i="36"/>
  <c r="B27" i="36"/>
  <c r="C26" i="36"/>
  <c r="B26" i="36"/>
  <c r="C25" i="36"/>
  <c r="B25" i="36"/>
  <c r="C24" i="36"/>
  <c r="B24" i="36"/>
  <c r="C23" i="36"/>
  <c r="B23" i="36"/>
  <c r="C22" i="36"/>
  <c r="B22" i="36"/>
  <c r="C21" i="36"/>
  <c r="B21" i="36"/>
  <c r="C20" i="36"/>
  <c r="B20" i="36"/>
  <c r="C19" i="36"/>
  <c r="B19" i="36"/>
  <c r="C18" i="36"/>
  <c r="B18" i="36"/>
  <c r="C17" i="36"/>
  <c r="B17" i="36"/>
  <c r="C16" i="36"/>
  <c r="B16" i="36"/>
  <c r="C15" i="36"/>
  <c r="B15" i="36"/>
  <c r="C14" i="36"/>
  <c r="B14" i="36"/>
  <c r="C13" i="36"/>
  <c r="B13" i="36"/>
  <c r="C12" i="36"/>
  <c r="B12" i="36"/>
  <c r="C11" i="36"/>
  <c r="B11" i="36"/>
  <c r="C10" i="36"/>
  <c r="B10" i="36"/>
  <c r="C9" i="36"/>
  <c r="B9" i="36"/>
  <c r="C8" i="36"/>
  <c r="B8" i="36"/>
  <c r="C7" i="36"/>
  <c r="B7" i="36"/>
  <c r="C6" i="36"/>
  <c r="B6" i="36"/>
  <c r="C5" i="36"/>
  <c r="B5" i="36"/>
  <c r="C4" i="36"/>
  <c r="B4" i="36"/>
  <c r="A4" i="36"/>
  <c r="A5" i="36" s="1"/>
  <c r="A6" i="36" s="1"/>
  <c r="A7" i="36" s="1"/>
  <c r="A8" i="36" s="1"/>
  <c r="A9" i="36" s="1"/>
  <c r="A10" i="36" s="1"/>
  <c r="C3" i="36"/>
  <c r="B3" i="36"/>
  <c r="I9" i="29" l="1"/>
  <c r="J9" i="29"/>
  <c r="P61" i="41" s="1"/>
  <c r="I103" i="29"/>
  <c r="J103" i="29"/>
  <c r="P155" i="41" s="1"/>
  <c r="I105" i="29"/>
  <c r="J105" i="29"/>
  <c r="P157" i="41" s="1"/>
  <c r="I99" i="29"/>
  <c r="J99" i="29"/>
  <c r="P151" i="41" s="1"/>
  <c r="I10" i="29"/>
  <c r="J10" i="29"/>
  <c r="P62" i="41" s="1"/>
  <c r="I71" i="29"/>
  <c r="P123" i="32" s="1"/>
  <c r="D123" i="36" s="1"/>
  <c r="J71" i="29"/>
  <c r="P123" i="41" s="1"/>
  <c r="I35" i="29"/>
  <c r="J35" i="29"/>
  <c r="P87" i="41" s="1"/>
  <c r="I47" i="29"/>
  <c r="J47" i="29"/>
  <c r="P99" i="41" s="1"/>
  <c r="I111" i="29"/>
  <c r="J111" i="29"/>
  <c r="P163" i="41" s="1"/>
  <c r="I72" i="29"/>
  <c r="P124" i="32" s="1"/>
  <c r="D124" i="36" s="1"/>
  <c r="J72" i="29"/>
  <c r="P124" i="41" s="1"/>
  <c r="I89" i="29"/>
  <c r="J89" i="29"/>
  <c r="P141" i="41" s="1"/>
  <c r="I55" i="29"/>
  <c r="J55" i="29"/>
  <c r="P107" i="41" s="1"/>
  <c r="H8" i="29"/>
  <c r="I91" i="29"/>
  <c r="J91" i="29"/>
  <c r="P143" i="41" s="1"/>
  <c r="I43" i="29"/>
  <c r="J43" i="29"/>
  <c r="P95" i="41" s="1"/>
  <c r="I104" i="29"/>
  <c r="P156" i="32" s="1"/>
  <c r="D156" i="36" s="1"/>
  <c r="J104" i="29"/>
  <c r="P156" i="41" s="1"/>
  <c r="I73" i="29"/>
  <c r="J73" i="29"/>
  <c r="P125" i="41" s="1"/>
  <c r="I39" i="29"/>
  <c r="J39" i="29"/>
  <c r="P91" i="41" s="1"/>
  <c r="I59" i="29"/>
  <c r="J59" i="29"/>
  <c r="P111" i="41" s="1"/>
  <c r="I79" i="29"/>
  <c r="J79" i="29"/>
  <c r="P131" i="41" s="1"/>
  <c r="I40" i="29"/>
  <c r="P92" i="32" s="1"/>
  <c r="D92" i="36" s="1"/>
  <c r="J40" i="29"/>
  <c r="P92" i="41" s="1"/>
  <c r="I57" i="29"/>
  <c r="P109" i="32" s="1"/>
  <c r="D109" i="36" s="1"/>
  <c r="J57" i="29"/>
  <c r="P109" i="41" s="1"/>
  <c r="I23" i="29"/>
  <c r="J23" i="29"/>
  <c r="P75" i="41" s="1"/>
  <c r="I15" i="29"/>
  <c r="J15" i="29"/>
  <c r="P67" i="41" s="1"/>
  <c r="I75" i="29"/>
  <c r="J75" i="29"/>
  <c r="P127" i="41" s="1"/>
  <c r="I27" i="29"/>
  <c r="J27" i="29"/>
  <c r="P79" i="41" s="1"/>
  <c r="I88" i="29"/>
  <c r="P140" i="32" s="1"/>
  <c r="D140" i="36" s="1"/>
  <c r="J88" i="29"/>
  <c r="P140" i="41" s="1"/>
  <c r="I56" i="29"/>
  <c r="P108" i="32" s="1"/>
  <c r="D108" i="36" s="1"/>
  <c r="J56" i="29"/>
  <c r="P108" i="41" s="1"/>
  <c r="I41" i="29"/>
  <c r="J41" i="29"/>
  <c r="P93" i="41" s="1"/>
  <c r="I31" i="29"/>
  <c r="J31" i="29"/>
  <c r="P83" i="41" s="1"/>
  <c r="I95" i="29"/>
  <c r="P147" i="32" s="1"/>
  <c r="D147" i="36" s="1"/>
  <c r="J95" i="29"/>
  <c r="P147" i="41" s="1"/>
  <c r="I25" i="29"/>
  <c r="J25" i="29"/>
  <c r="P77" i="41" s="1"/>
  <c r="I83" i="29"/>
  <c r="J83" i="29"/>
  <c r="P135" i="41" s="1"/>
  <c r="I67" i="29"/>
  <c r="J67" i="29"/>
  <c r="P119" i="41" s="1"/>
  <c r="I107" i="29"/>
  <c r="J107" i="29"/>
  <c r="P159" i="41" s="1"/>
  <c r="I63" i="29"/>
  <c r="J63" i="29"/>
  <c r="P115" i="41" s="1"/>
  <c r="I24" i="29"/>
  <c r="P76" i="32" s="1"/>
  <c r="D76" i="36" s="1"/>
  <c r="J24" i="29"/>
  <c r="P76" i="41" s="1"/>
  <c r="I87" i="29"/>
  <c r="J87" i="29"/>
  <c r="P139" i="41" s="1"/>
  <c r="I19" i="29"/>
  <c r="J19" i="29"/>
  <c r="P71" i="41" s="1"/>
  <c r="I51" i="29"/>
  <c r="P103" i="32" s="1"/>
  <c r="D103" i="36" s="1"/>
  <c r="J51" i="29"/>
  <c r="P103" i="41" s="1"/>
  <c r="G13" i="29"/>
  <c r="H12" i="29"/>
  <c r="P77" i="32"/>
  <c r="D77" i="36" s="1"/>
  <c r="G101" i="29"/>
  <c r="H100" i="29"/>
  <c r="P127" i="32"/>
  <c r="D127" i="36" s="1"/>
  <c r="G49" i="29"/>
  <c r="H48" i="29"/>
  <c r="G97" i="29"/>
  <c r="H96" i="29"/>
  <c r="P119" i="32"/>
  <c r="D119" i="36" s="1"/>
  <c r="P131" i="32"/>
  <c r="D131" i="36" s="1"/>
  <c r="P155" i="32"/>
  <c r="D155" i="36" s="1"/>
  <c r="P151" i="32"/>
  <c r="D151" i="36" s="1"/>
  <c r="P83" i="32"/>
  <c r="D83" i="36" s="1"/>
  <c r="P61" i="32"/>
  <c r="D61" i="36" s="1"/>
  <c r="G81" i="29"/>
  <c r="H80" i="29"/>
  <c r="P139" i="32"/>
  <c r="D139" i="36" s="1"/>
  <c r="G61" i="29"/>
  <c r="H60" i="29"/>
  <c r="H36" i="29"/>
  <c r="G37" i="29"/>
  <c r="H108" i="29"/>
  <c r="G109" i="29"/>
  <c r="P157" i="32"/>
  <c r="D157" i="36" s="1"/>
  <c r="H84" i="29"/>
  <c r="G85" i="29"/>
  <c r="P111" i="32"/>
  <c r="D111" i="36" s="1"/>
  <c r="P87" i="32"/>
  <c r="D87" i="36" s="1"/>
  <c r="H52" i="29"/>
  <c r="G53" i="29"/>
  <c r="H92" i="29"/>
  <c r="G93" i="29"/>
  <c r="P159" i="32"/>
  <c r="D159" i="36" s="1"/>
  <c r="G33" i="29"/>
  <c r="H32" i="29"/>
  <c r="P107" i="32"/>
  <c r="D107" i="36" s="1"/>
  <c r="P135" i="32"/>
  <c r="D135" i="36" s="1"/>
  <c r="P67" i="32"/>
  <c r="D67" i="36" s="1"/>
  <c r="P143" i="32"/>
  <c r="D143" i="36" s="1"/>
  <c r="P163" i="32"/>
  <c r="D163" i="36" s="1"/>
  <c r="P115" i="32"/>
  <c r="D115" i="36" s="1"/>
  <c r="P62" i="32"/>
  <c r="D62" i="36" s="1"/>
  <c r="P141" i="32"/>
  <c r="D141" i="36" s="1"/>
  <c r="P125" i="32"/>
  <c r="D125" i="36" s="1"/>
  <c r="P91" i="32"/>
  <c r="D91" i="36" s="1"/>
  <c r="H20" i="29"/>
  <c r="G21" i="29"/>
  <c r="G17" i="29"/>
  <c r="H16" i="29"/>
  <c r="G29" i="29"/>
  <c r="H28" i="29"/>
  <c r="G113" i="29"/>
  <c r="H112" i="29"/>
  <c r="G65" i="29"/>
  <c r="H64" i="29"/>
  <c r="P58" i="41"/>
  <c r="P57" i="41" s="1"/>
  <c r="P56" i="41" s="1"/>
  <c r="P55" i="41" s="1"/>
  <c r="P54" i="41" s="1"/>
  <c r="P53" i="41" s="1"/>
  <c r="P52" i="41" s="1"/>
  <c r="P51" i="41" s="1"/>
  <c r="P50" i="41" s="1"/>
  <c r="P49" i="41" s="1"/>
  <c r="P48" i="41" s="1"/>
  <c r="P47" i="41" s="1"/>
  <c r="P46" i="41" s="1"/>
  <c r="P45" i="41" s="1"/>
  <c r="P44" i="41" s="1"/>
  <c r="P43" i="41" s="1"/>
  <c r="P42" i="41" s="1"/>
  <c r="P41" i="41" s="1"/>
  <c r="P40" i="41" s="1"/>
  <c r="P39" i="41" s="1"/>
  <c r="P38" i="41" s="1"/>
  <c r="P37" i="41" s="1"/>
  <c r="P36" i="41" s="1"/>
  <c r="P35" i="41" s="1"/>
  <c r="P34" i="41" s="1"/>
  <c r="P33" i="41" s="1"/>
  <c r="P32" i="41" s="1"/>
  <c r="P31" i="41" s="1"/>
  <c r="P30" i="41" s="1"/>
  <c r="P29" i="41" s="1"/>
  <c r="P28" i="41" s="1"/>
  <c r="P27" i="41" s="1"/>
  <c r="P26" i="41" s="1"/>
  <c r="P25" i="41" s="1"/>
  <c r="P24" i="41" s="1"/>
  <c r="P23" i="41" s="1"/>
  <c r="P22" i="41" s="1"/>
  <c r="P21" i="41" s="1"/>
  <c r="P20" i="41" s="1"/>
  <c r="P19" i="41" s="1"/>
  <c r="P18" i="41" s="1"/>
  <c r="P17" i="41" s="1"/>
  <c r="P16" i="41" s="1"/>
  <c r="P15" i="41" s="1"/>
  <c r="P14" i="41" s="1"/>
  <c r="P13" i="41" s="1"/>
  <c r="P12" i="41" s="1"/>
  <c r="P11" i="41" s="1"/>
  <c r="P10" i="41" s="1"/>
  <c r="P9" i="41" s="1"/>
  <c r="P8" i="41" s="1"/>
  <c r="P7" i="41" s="1"/>
  <c r="P6" i="41" s="1"/>
  <c r="P5" i="41" s="1"/>
  <c r="P4" i="41" s="1"/>
  <c r="P3" i="41" s="1"/>
  <c r="P75" i="32"/>
  <c r="D75" i="36" s="1"/>
  <c r="P71" i="32"/>
  <c r="D71" i="36" s="1"/>
  <c r="P79" i="32"/>
  <c r="D79" i="36" s="1"/>
  <c r="G45" i="29"/>
  <c r="H44" i="29"/>
  <c r="P93" i="32"/>
  <c r="D93" i="36" s="1"/>
  <c r="H76" i="29"/>
  <c r="G77" i="29"/>
  <c r="P99" i="32"/>
  <c r="D99" i="36" s="1"/>
  <c r="G69" i="29"/>
  <c r="H68" i="29"/>
  <c r="P95" i="32"/>
  <c r="D95" i="36" s="1"/>
  <c r="H9" i="41"/>
  <c r="J10" i="41"/>
  <c r="K10" i="41"/>
  <c r="A13" i="41"/>
  <c r="A11" i="36"/>
  <c r="A12" i="36" s="1"/>
  <c r="A13" i="36" s="1"/>
  <c r="A14" i="36" s="1"/>
  <c r="A15" i="36" s="1"/>
  <c r="A16" i="36" s="1"/>
  <c r="A17" i="36" s="1"/>
  <c r="A18" i="36" s="1"/>
  <c r="A19" i="36" s="1"/>
  <c r="A20" i="36" s="1"/>
  <c r="A21" i="36" s="1"/>
  <c r="A22" i="36" s="1"/>
  <c r="A23" i="36" s="1"/>
  <c r="A24" i="36" s="1"/>
  <c r="A25" i="36" s="1"/>
  <c r="A26" i="36" s="1"/>
  <c r="A27" i="36" s="1"/>
  <c r="B6" i="34"/>
  <c r="C5" i="34"/>
  <c r="B2" i="34"/>
  <c r="B1" i="34"/>
  <c r="I52" i="29" l="1"/>
  <c r="J52" i="29"/>
  <c r="P104" i="41" s="1"/>
  <c r="I28" i="29"/>
  <c r="J28" i="29"/>
  <c r="P80" i="41" s="1"/>
  <c r="I20" i="29"/>
  <c r="J20" i="29"/>
  <c r="P72" i="41" s="1"/>
  <c r="I112" i="29"/>
  <c r="J112" i="29"/>
  <c r="P164" i="41" s="1"/>
  <c r="I12" i="29"/>
  <c r="J12" i="29"/>
  <c r="P64" i="41" s="1"/>
  <c r="I108" i="29"/>
  <c r="J108" i="29"/>
  <c r="P160" i="41" s="1"/>
  <c r="I76" i="29"/>
  <c r="J76" i="29"/>
  <c r="P128" i="41" s="1"/>
  <c r="I16" i="29"/>
  <c r="J16" i="29"/>
  <c r="P68" i="41" s="1"/>
  <c r="I36" i="29"/>
  <c r="J36" i="29"/>
  <c r="P88" i="41" s="1"/>
  <c r="I92" i="29"/>
  <c r="J92" i="29"/>
  <c r="P144" i="41" s="1"/>
  <c r="I84" i="29"/>
  <c r="J84" i="29"/>
  <c r="P136" i="41" s="1"/>
  <c r="I68" i="29"/>
  <c r="J68" i="29"/>
  <c r="P120" i="41" s="1"/>
  <c r="I100" i="29"/>
  <c r="J100" i="29"/>
  <c r="P152" i="41" s="1"/>
  <c r="I8" i="29"/>
  <c r="P60" i="32" s="1"/>
  <c r="D60" i="36" s="1"/>
  <c r="J8" i="29"/>
  <c r="P60" i="41" s="1"/>
  <c r="I96" i="29"/>
  <c r="J96" i="29"/>
  <c r="P148" i="41" s="1"/>
  <c r="I44" i="29"/>
  <c r="J44" i="29"/>
  <c r="P96" i="41" s="1"/>
  <c r="I64" i="29"/>
  <c r="J64" i="29"/>
  <c r="P116" i="41" s="1"/>
  <c r="I32" i="29"/>
  <c r="P84" i="32" s="1"/>
  <c r="D84" i="36" s="1"/>
  <c r="J32" i="29"/>
  <c r="P84" i="41" s="1"/>
  <c r="I80" i="29"/>
  <c r="J80" i="29"/>
  <c r="P132" i="41" s="1"/>
  <c r="I48" i="29"/>
  <c r="J48" i="29"/>
  <c r="P100" i="41" s="1"/>
  <c r="I60" i="29"/>
  <c r="J60" i="29"/>
  <c r="P112" i="41" s="1"/>
  <c r="P64" i="32"/>
  <c r="D64" i="36" s="1"/>
  <c r="G14" i="29"/>
  <c r="H14" i="29" s="1"/>
  <c r="H13" i="29"/>
  <c r="P100" i="32"/>
  <c r="D100" i="36" s="1"/>
  <c r="P128" i="32"/>
  <c r="D128" i="36" s="1"/>
  <c r="G30" i="29"/>
  <c r="H30" i="29" s="1"/>
  <c r="H29" i="29"/>
  <c r="G50" i="29"/>
  <c r="H50" i="29" s="1"/>
  <c r="H49" i="29"/>
  <c r="P80" i="32"/>
  <c r="D80" i="36" s="1"/>
  <c r="P120" i="32"/>
  <c r="D120" i="36" s="1"/>
  <c r="P68" i="32"/>
  <c r="D68" i="36" s="1"/>
  <c r="G110" i="29"/>
  <c r="H110" i="29" s="1"/>
  <c r="H109" i="29"/>
  <c r="G70" i="29"/>
  <c r="H70" i="29" s="1"/>
  <c r="H69" i="29"/>
  <c r="G18" i="29"/>
  <c r="H18" i="29" s="1"/>
  <c r="H17" i="29"/>
  <c r="P160" i="32"/>
  <c r="D160" i="36" s="1"/>
  <c r="G78" i="29"/>
  <c r="H78" i="29" s="1"/>
  <c r="H77" i="29"/>
  <c r="P96" i="32"/>
  <c r="D96" i="36" s="1"/>
  <c r="P116" i="32"/>
  <c r="D116" i="36" s="1"/>
  <c r="G22" i="29"/>
  <c r="H22" i="29" s="1"/>
  <c r="H21" i="29"/>
  <c r="G94" i="29"/>
  <c r="H94" i="29" s="1"/>
  <c r="H93" i="29"/>
  <c r="G86" i="29"/>
  <c r="H86" i="29" s="1"/>
  <c r="H85" i="29"/>
  <c r="G38" i="29"/>
  <c r="H38" i="29" s="1"/>
  <c r="H37" i="29"/>
  <c r="P152" i="32"/>
  <c r="D152" i="36" s="1"/>
  <c r="G66" i="29"/>
  <c r="H66" i="29" s="1"/>
  <c r="H65" i="29"/>
  <c r="G34" i="29"/>
  <c r="H34" i="29" s="1"/>
  <c r="H33" i="29"/>
  <c r="P136" i="32"/>
  <c r="D136" i="36" s="1"/>
  <c r="P88" i="32"/>
  <c r="D88" i="36" s="1"/>
  <c r="G102" i="29"/>
  <c r="H102" i="29" s="1"/>
  <c r="H101" i="29"/>
  <c r="G46" i="29"/>
  <c r="H46" i="29" s="1"/>
  <c r="H45" i="29"/>
  <c r="P72" i="32"/>
  <c r="D72" i="36" s="1"/>
  <c r="P144" i="32"/>
  <c r="D144" i="36" s="1"/>
  <c r="P164" i="32"/>
  <c r="D164" i="36" s="1"/>
  <c r="G54" i="29"/>
  <c r="H54" i="29" s="1"/>
  <c r="H53" i="29"/>
  <c r="P112" i="32"/>
  <c r="D112" i="36" s="1"/>
  <c r="P132" i="32"/>
  <c r="D132" i="36" s="1"/>
  <c r="P148" i="32"/>
  <c r="D148" i="36" s="1"/>
  <c r="G114" i="29"/>
  <c r="H114" i="29" s="1"/>
  <c r="H113" i="29"/>
  <c r="P104" i="32"/>
  <c r="D104" i="36" s="1"/>
  <c r="G62" i="29"/>
  <c r="H62" i="29" s="1"/>
  <c r="H61" i="29"/>
  <c r="G82" i="29"/>
  <c r="H82" i="29" s="1"/>
  <c r="H81" i="29"/>
  <c r="G98" i="29"/>
  <c r="H98" i="29" s="1"/>
  <c r="H97" i="29"/>
  <c r="A14" i="41"/>
  <c r="K11" i="41"/>
  <c r="J11" i="41"/>
  <c r="H10" i="41"/>
  <c r="A28" i="36"/>
  <c r="B7" i="34"/>
  <c r="C7" i="34" s="1"/>
  <c r="C6" i="34"/>
  <c r="C42" i="32"/>
  <c r="I21" i="29" l="1"/>
  <c r="J21" i="29"/>
  <c r="P73" i="41" s="1"/>
  <c r="I50" i="29"/>
  <c r="J50" i="29"/>
  <c r="P102" i="41" s="1"/>
  <c r="I29" i="29"/>
  <c r="J29" i="29"/>
  <c r="P81" i="41" s="1"/>
  <c r="I98" i="29"/>
  <c r="J98" i="29"/>
  <c r="P150" i="41" s="1"/>
  <c r="I114" i="29"/>
  <c r="J114" i="29"/>
  <c r="P166" i="41" s="1"/>
  <c r="I46" i="29"/>
  <c r="J46" i="29"/>
  <c r="P98" i="41" s="1"/>
  <c r="I66" i="29"/>
  <c r="J66" i="29"/>
  <c r="P118" i="41" s="1"/>
  <c r="I38" i="29"/>
  <c r="J38" i="29"/>
  <c r="P90" i="41" s="1"/>
  <c r="I22" i="29"/>
  <c r="J22" i="29"/>
  <c r="P74" i="41" s="1"/>
  <c r="I30" i="29"/>
  <c r="J30" i="29"/>
  <c r="P82" i="41" s="1"/>
  <c r="I97" i="29"/>
  <c r="J97" i="29"/>
  <c r="P149" i="41" s="1"/>
  <c r="I113" i="29"/>
  <c r="J113" i="29"/>
  <c r="P165" i="41" s="1"/>
  <c r="I37" i="29"/>
  <c r="J37" i="29"/>
  <c r="P89" i="41" s="1"/>
  <c r="I81" i="29"/>
  <c r="J81" i="29"/>
  <c r="P133" i="41" s="1"/>
  <c r="I101" i="29"/>
  <c r="J101" i="29"/>
  <c r="P153" i="41" s="1"/>
  <c r="I85" i="29"/>
  <c r="J85" i="29"/>
  <c r="P137" i="41" s="1"/>
  <c r="I13" i="29"/>
  <c r="J13" i="29"/>
  <c r="P65" i="41" s="1"/>
  <c r="I14" i="29"/>
  <c r="J14" i="29"/>
  <c r="P66" i="41" s="1"/>
  <c r="I61" i="29"/>
  <c r="J61" i="29"/>
  <c r="P113" i="41" s="1"/>
  <c r="I93" i="29"/>
  <c r="J93" i="29"/>
  <c r="P145" i="41" s="1"/>
  <c r="I17" i="29"/>
  <c r="J17" i="29"/>
  <c r="P69" i="41" s="1"/>
  <c r="I69" i="29"/>
  <c r="J69" i="29"/>
  <c r="P121" i="41" s="1"/>
  <c r="I45" i="29"/>
  <c r="J45" i="29"/>
  <c r="P97" i="41" s="1"/>
  <c r="I65" i="29"/>
  <c r="J65" i="29"/>
  <c r="P117" i="41" s="1"/>
  <c r="I33" i="29"/>
  <c r="J33" i="29"/>
  <c r="P85" i="41" s="1"/>
  <c r="I82" i="29"/>
  <c r="J82" i="29"/>
  <c r="P134" i="41" s="1"/>
  <c r="I102" i="29"/>
  <c r="J102" i="29"/>
  <c r="P154" i="41" s="1"/>
  <c r="I34" i="29"/>
  <c r="J34" i="29"/>
  <c r="P86" i="41" s="1"/>
  <c r="I86" i="29"/>
  <c r="J86" i="29"/>
  <c r="P138" i="41" s="1"/>
  <c r="I62" i="29"/>
  <c r="J62" i="29"/>
  <c r="P114" i="41" s="1"/>
  <c r="I94" i="29"/>
  <c r="J94" i="29"/>
  <c r="P146" i="41" s="1"/>
  <c r="I18" i="29"/>
  <c r="J18" i="29"/>
  <c r="P70" i="41" s="1"/>
  <c r="I70" i="29"/>
  <c r="J70" i="29"/>
  <c r="P122" i="41" s="1"/>
  <c r="I53" i="29"/>
  <c r="P105" i="32" s="1"/>
  <c r="D105" i="36" s="1"/>
  <c r="J53" i="29"/>
  <c r="P105" i="41" s="1"/>
  <c r="I77" i="29"/>
  <c r="J77" i="29"/>
  <c r="P129" i="41" s="1"/>
  <c r="I109" i="29"/>
  <c r="J109" i="29"/>
  <c r="P161" i="41" s="1"/>
  <c r="I54" i="29"/>
  <c r="J54" i="29"/>
  <c r="P106" i="41" s="1"/>
  <c r="I78" i="29"/>
  <c r="J78" i="29"/>
  <c r="P130" i="41" s="1"/>
  <c r="I110" i="29"/>
  <c r="J110" i="29"/>
  <c r="P162" i="41" s="1"/>
  <c r="I49" i="29"/>
  <c r="J49" i="29"/>
  <c r="P101" i="41" s="1"/>
  <c r="P65" i="32"/>
  <c r="D65" i="36" s="1"/>
  <c r="P66" i="32"/>
  <c r="D66" i="36" s="1"/>
  <c r="P134" i="32"/>
  <c r="D134" i="36" s="1"/>
  <c r="P86" i="32"/>
  <c r="D86" i="36" s="1"/>
  <c r="P138" i="32"/>
  <c r="D138" i="36" s="1"/>
  <c r="P113" i="32"/>
  <c r="D113" i="36" s="1"/>
  <c r="P145" i="32"/>
  <c r="D145" i="36" s="1"/>
  <c r="P69" i="32"/>
  <c r="D69" i="36" s="1"/>
  <c r="P121" i="32"/>
  <c r="D121" i="36" s="1"/>
  <c r="P166" i="32"/>
  <c r="P122" i="32"/>
  <c r="D122" i="36" s="1"/>
  <c r="P129" i="32"/>
  <c r="D129" i="36" s="1"/>
  <c r="P161" i="32"/>
  <c r="D161" i="36" s="1"/>
  <c r="P114" i="32"/>
  <c r="D114" i="36" s="1"/>
  <c r="P146" i="32"/>
  <c r="D146" i="36" s="1"/>
  <c r="P70" i="32"/>
  <c r="D70" i="36" s="1"/>
  <c r="P106" i="32"/>
  <c r="D106" i="36" s="1"/>
  <c r="P130" i="32"/>
  <c r="D130" i="36" s="1"/>
  <c r="P162" i="32"/>
  <c r="P154" i="32"/>
  <c r="D154" i="36" s="1"/>
  <c r="P149" i="32"/>
  <c r="D149" i="36" s="1"/>
  <c r="P165" i="32"/>
  <c r="P97" i="32"/>
  <c r="D97" i="36" s="1"/>
  <c r="P117" i="32"/>
  <c r="D117" i="36" s="1"/>
  <c r="P89" i="32"/>
  <c r="D89" i="36" s="1"/>
  <c r="P73" i="32"/>
  <c r="D73" i="36" s="1"/>
  <c r="P101" i="32"/>
  <c r="D101" i="36" s="1"/>
  <c r="P98" i="32"/>
  <c r="D98" i="36" s="1"/>
  <c r="P150" i="32"/>
  <c r="D150" i="36" s="1"/>
  <c r="P118" i="32"/>
  <c r="D118" i="36" s="1"/>
  <c r="P90" i="32"/>
  <c r="D90" i="36" s="1"/>
  <c r="P74" i="32"/>
  <c r="D74" i="36" s="1"/>
  <c r="P102" i="32"/>
  <c r="D102" i="36" s="1"/>
  <c r="P81" i="32"/>
  <c r="D81" i="36" s="1"/>
  <c r="P133" i="32"/>
  <c r="D133" i="36" s="1"/>
  <c r="P153" i="32"/>
  <c r="D153" i="36" s="1"/>
  <c r="P85" i="32"/>
  <c r="D85" i="36" s="1"/>
  <c r="P137" i="32"/>
  <c r="D137" i="36" s="1"/>
  <c r="P82" i="32"/>
  <c r="D82" i="36" s="1"/>
  <c r="H11" i="41"/>
  <c r="K12" i="41"/>
  <c r="J12" i="41"/>
  <c r="A15" i="41"/>
  <c r="A29" i="36"/>
  <c r="B8" i="34"/>
  <c r="B9" i="34" s="1"/>
  <c r="A9" i="34" s="1"/>
  <c r="P181" i="41" l="1"/>
  <c r="P208" i="41"/>
  <c r="P234" i="41"/>
  <c r="P201" i="41"/>
  <c r="P202" i="41"/>
  <c r="P184" i="41"/>
  <c r="P176" i="41"/>
  <c r="P173" i="41"/>
  <c r="P219" i="41"/>
  <c r="P190" i="41"/>
  <c r="P197" i="41"/>
  <c r="P189" i="41"/>
  <c r="P230" i="41"/>
  <c r="P187" i="41"/>
  <c r="P232" i="41"/>
  <c r="P194" i="41"/>
  <c r="P211" i="41"/>
  <c r="P233" i="41"/>
  <c r="P207" i="41"/>
  <c r="P220" i="41"/>
  <c r="P222" i="41"/>
  <c r="P191" i="41"/>
  <c r="P174" i="41"/>
  <c r="P226" i="41"/>
  <c r="P200" i="41"/>
  <c r="P171" i="41"/>
  <c r="P210" i="41"/>
  <c r="P169" i="41"/>
  <c r="P209" i="41"/>
  <c r="P195" i="41"/>
  <c r="P196" i="41"/>
  <c r="P186" i="41"/>
  <c r="P179" i="41"/>
  <c r="P227" i="41"/>
  <c r="P231" i="41"/>
  <c r="P206" i="41"/>
  <c r="P199" i="41"/>
  <c r="P221" i="41"/>
  <c r="P183" i="41"/>
  <c r="P172" i="41"/>
  <c r="P205" i="41"/>
  <c r="P198" i="41"/>
  <c r="P213" i="41"/>
  <c r="P218" i="41"/>
  <c r="P188" i="41"/>
  <c r="P217" i="41"/>
  <c r="P180" i="41"/>
  <c r="P229" i="41"/>
  <c r="P228" i="41"/>
  <c r="P212" i="41"/>
  <c r="P216" i="41"/>
  <c r="P223" i="41"/>
  <c r="P185" i="41"/>
  <c r="P177" i="41"/>
  <c r="P175" i="41"/>
  <c r="P170" i="41"/>
  <c r="P178" i="41"/>
  <c r="P233" i="32"/>
  <c r="P211" i="32"/>
  <c r="P209" i="32"/>
  <c r="P231" i="32"/>
  <c r="P206" i="32"/>
  <c r="P205" i="32"/>
  <c r="P213" i="32"/>
  <c r="P226" i="32"/>
  <c r="P212" i="32"/>
  <c r="P210" i="32"/>
  <c r="P232" i="32"/>
  <c r="P208" i="32"/>
  <c r="P207" i="32"/>
  <c r="P230" i="32"/>
  <c r="P229" i="32"/>
  <c r="P228" i="32"/>
  <c r="P227" i="32"/>
  <c r="P234" i="32"/>
  <c r="D162" i="36"/>
  <c r="P218" i="32"/>
  <c r="P201" i="32"/>
  <c r="P223" i="32"/>
  <c r="P200" i="32"/>
  <c r="P220" i="32"/>
  <c r="P197" i="32"/>
  <c r="P196" i="32"/>
  <c r="P195" i="32"/>
  <c r="P194" i="32"/>
  <c r="P217" i="32"/>
  <c r="P216" i="32"/>
  <c r="P202" i="32"/>
  <c r="P222" i="32"/>
  <c r="P199" i="32"/>
  <c r="P221" i="32"/>
  <c r="P198" i="32"/>
  <c r="P219" i="32"/>
  <c r="P191" i="32"/>
  <c r="P190" i="32"/>
  <c r="P188" i="32"/>
  <c r="P189" i="32"/>
  <c r="P187" i="32"/>
  <c r="P186" i="32"/>
  <c r="P185" i="32"/>
  <c r="P184" i="32"/>
  <c r="P183" i="32"/>
  <c r="P175" i="32"/>
  <c r="P173" i="32"/>
  <c r="P178" i="32"/>
  <c r="P177" i="32"/>
  <c r="P169" i="32"/>
  <c r="P171" i="32"/>
  <c r="P181" i="32" s="1"/>
  <c r="P179" i="32"/>
  <c r="P172" i="32"/>
  <c r="P180" i="32"/>
  <c r="P176" i="32"/>
  <c r="P170" i="32"/>
  <c r="P174" i="32"/>
  <c r="D166" i="36"/>
  <c r="D165" i="36"/>
  <c r="H12" i="41"/>
  <c r="A16" i="41"/>
  <c r="K13" i="41"/>
  <c r="J13" i="41"/>
  <c r="A30" i="36"/>
  <c r="C8" i="34"/>
  <c r="C9" i="34"/>
  <c r="B10" i="34"/>
  <c r="H13" i="41" l="1"/>
  <c r="A17" i="41"/>
  <c r="K14" i="41"/>
  <c r="J14" i="41"/>
  <c r="A31" i="36"/>
  <c r="C10" i="34"/>
  <c r="B11" i="34"/>
  <c r="K15" i="41" l="1"/>
  <c r="J15" i="41"/>
  <c r="H14" i="41"/>
  <c r="A18" i="41"/>
  <c r="A32" i="36"/>
  <c r="C11" i="34"/>
  <c r="B12" i="34"/>
  <c r="A19" i="41" l="1"/>
  <c r="H15" i="41"/>
  <c r="J16" i="41"/>
  <c r="K16" i="41"/>
  <c r="A33" i="36"/>
  <c r="B13" i="34"/>
  <c r="C12" i="34"/>
  <c r="I4" i="32"/>
  <c r="I5" i="32" s="1"/>
  <c r="I6" i="32" s="1"/>
  <c r="I7" i="32" s="1"/>
  <c r="I8" i="32" s="1"/>
  <c r="I9" i="32" s="1"/>
  <c r="I10" i="32" s="1"/>
  <c r="I11" i="32" s="1"/>
  <c r="I12" i="32" s="1"/>
  <c r="I13" i="32" s="1"/>
  <c r="I14" i="32" s="1"/>
  <c r="I15" i="32" s="1"/>
  <c r="I16" i="32" s="1"/>
  <c r="I17" i="32" s="1"/>
  <c r="I18" i="32" s="1"/>
  <c r="I19" i="32" s="1"/>
  <c r="I20" i="32" s="1"/>
  <c r="I21" i="32" s="1"/>
  <c r="I22" i="32" s="1"/>
  <c r="I23" i="32" s="1"/>
  <c r="I24" i="32" s="1"/>
  <c r="I25" i="32" s="1"/>
  <c r="I26" i="32" s="1"/>
  <c r="I27" i="32" s="1"/>
  <c r="I28" i="32" s="1"/>
  <c r="I29" i="32" s="1"/>
  <c r="I30" i="32" s="1"/>
  <c r="I31" i="32" s="1"/>
  <c r="I32" i="32" s="1"/>
  <c r="I33" i="32" s="1"/>
  <c r="I34" i="32" s="1"/>
  <c r="I35" i="32" s="1"/>
  <c r="I36" i="32" s="1"/>
  <c r="I37" i="32" s="1"/>
  <c r="I38" i="32" s="1"/>
  <c r="I39" i="32" s="1"/>
  <c r="I40" i="32" s="1"/>
  <c r="I41" i="32" s="1"/>
  <c r="I42" i="32" s="1"/>
  <c r="I43" i="32" s="1"/>
  <c r="I44" i="32" s="1"/>
  <c r="I45" i="32" s="1"/>
  <c r="I46" i="32" s="1"/>
  <c r="I47" i="32" s="1"/>
  <c r="I48" i="32" s="1"/>
  <c r="I49" i="32" s="1"/>
  <c r="I50" i="32" s="1"/>
  <c r="I51" i="32" s="1"/>
  <c r="I52" i="32" s="1"/>
  <c r="I53" i="32" s="1"/>
  <c r="I54" i="32" s="1"/>
  <c r="I55" i="32" s="1"/>
  <c r="I56" i="32" s="1"/>
  <c r="I57" i="32" s="1"/>
  <c r="I58" i="32" s="1"/>
  <c r="I59" i="32" s="1"/>
  <c r="I60" i="32" s="1"/>
  <c r="I61" i="32" s="1"/>
  <c r="I62" i="32" s="1"/>
  <c r="I63" i="32" s="1"/>
  <c r="I64" i="32" s="1"/>
  <c r="I65" i="32" s="1"/>
  <c r="I66" i="32" s="1"/>
  <c r="I67" i="32" s="1"/>
  <c r="I68" i="32" s="1"/>
  <c r="I69" i="32" s="1"/>
  <c r="I70" i="32" s="1"/>
  <c r="I71" i="32" s="1"/>
  <c r="I72" i="32" s="1"/>
  <c r="I73" i="32" s="1"/>
  <c r="I74" i="32" s="1"/>
  <c r="I75" i="32" s="1"/>
  <c r="I76" i="32" s="1"/>
  <c r="I77" i="32" s="1"/>
  <c r="I78" i="32" s="1"/>
  <c r="I79" i="32" s="1"/>
  <c r="I80" i="32" s="1"/>
  <c r="I81" i="32" s="1"/>
  <c r="I82" i="32" s="1"/>
  <c r="I83" i="32" s="1"/>
  <c r="I84" i="32" s="1"/>
  <c r="I85" i="32" s="1"/>
  <c r="I86" i="32" s="1"/>
  <c r="I87" i="32" s="1"/>
  <c r="I88" i="32" s="1"/>
  <c r="I89" i="32" s="1"/>
  <c r="I90" i="32" s="1"/>
  <c r="I91" i="32" s="1"/>
  <c r="I92" i="32" s="1"/>
  <c r="I93" i="32" s="1"/>
  <c r="I94" i="32" s="1"/>
  <c r="I95" i="32" s="1"/>
  <c r="I96" i="32" s="1"/>
  <c r="I97" i="32" s="1"/>
  <c r="I98" i="32" s="1"/>
  <c r="I99" i="32" s="1"/>
  <c r="I100" i="32" s="1"/>
  <c r="I101" i="32" s="1"/>
  <c r="I102" i="32" s="1"/>
  <c r="I103" i="32" s="1"/>
  <c r="I104" i="32" s="1"/>
  <c r="I105" i="32" s="1"/>
  <c r="I106" i="32" s="1"/>
  <c r="I107" i="32" s="1"/>
  <c r="I108" i="32" s="1"/>
  <c r="I109" i="32" s="1"/>
  <c r="I110" i="32" s="1"/>
  <c r="I111" i="32" s="1"/>
  <c r="I112" i="32" s="1"/>
  <c r="I113" i="32" s="1"/>
  <c r="I114" i="32" s="1"/>
  <c r="I115" i="32" s="1"/>
  <c r="I116" i="32" s="1"/>
  <c r="I117" i="32" s="1"/>
  <c r="I118" i="32" s="1"/>
  <c r="I119" i="32" s="1"/>
  <c r="I120" i="32" s="1"/>
  <c r="I121" i="32" s="1"/>
  <c r="I122" i="32" s="1"/>
  <c r="I123" i="32" s="1"/>
  <c r="I124" i="32" s="1"/>
  <c r="I125" i="32" s="1"/>
  <c r="I126" i="32" s="1"/>
  <c r="I127" i="32" s="1"/>
  <c r="I128" i="32" s="1"/>
  <c r="I129" i="32" s="1"/>
  <c r="I130" i="32" s="1"/>
  <c r="I131" i="32" s="1"/>
  <c r="I132" i="32" s="1"/>
  <c r="I133" i="32" s="1"/>
  <c r="I134" i="32" s="1"/>
  <c r="I135" i="32" s="1"/>
  <c r="I136" i="32" s="1"/>
  <c r="I137" i="32" s="1"/>
  <c r="I138" i="32" s="1"/>
  <c r="I139" i="32" s="1"/>
  <c r="I140" i="32" s="1"/>
  <c r="I141" i="32" s="1"/>
  <c r="I142" i="32" s="1"/>
  <c r="I143" i="32" s="1"/>
  <c r="I144" i="32" s="1"/>
  <c r="I145" i="32" s="1"/>
  <c r="I146" i="32" s="1"/>
  <c r="I147" i="32" s="1"/>
  <c r="I148" i="32" s="1"/>
  <c r="I149" i="32" s="1"/>
  <c r="I150" i="32" s="1"/>
  <c r="I151" i="32" s="1"/>
  <c r="I152" i="32" s="1"/>
  <c r="I153" i="32" s="1"/>
  <c r="I154" i="32" s="1"/>
  <c r="I155" i="32" s="1"/>
  <c r="I156" i="32" s="1"/>
  <c r="I157" i="32" s="1"/>
  <c r="I158" i="32" s="1"/>
  <c r="I159" i="32" s="1"/>
  <c r="I160" i="32" s="1"/>
  <c r="I161" i="32" s="1"/>
  <c r="I162" i="32" s="1"/>
  <c r="I163" i="32" s="1"/>
  <c r="I164" i="32" s="1"/>
  <c r="I165" i="32" s="1"/>
  <c r="I166" i="32" s="1"/>
  <c r="A20" i="41" l="1"/>
  <c r="K17" i="41"/>
  <c r="J17" i="41"/>
  <c r="H16" i="41"/>
  <c r="A34" i="36"/>
  <c r="C13" i="34"/>
  <c r="B14" i="34"/>
  <c r="A21" i="41" l="1"/>
  <c r="H17" i="41"/>
  <c r="J18" i="41"/>
  <c r="K18" i="41"/>
  <c r="A35" i="36"/>
  <c r="C14" i="34"/>
  <c r="B15" i="34"/>
  <c r="K4" i="32"/>
  <c r="K5" i="32" s="1"/>
  <c r="J4" i="32"/>
  <c r="H3" i="32"/>
  <c r="A4" i="32"/>
  <c r="C6" i="32"/>
  <c r="C5" i="32"/>
  <c r="C4" i="32"/>
  <c r="C3" i="32"/>
  <c r="C41" i="32"/>
  <c r="C40" i="32"/>
  <c r="C39" i="32"/>
  <c r="C38" i="32"/>
  <c r="C37" i="32"/>
  <c r="C36" i="32"/>
  <c r="C35" i="32"/>
  <c r="C34" i="32"/>
  <c r="C33" i="32"/>
  <c r="C32" i="32"/>
  <c r="C31" i="32"/>
  <c r="C30" i="32"/>
  <c r="C29" i="32"/>
  <c r="C28" i="32"/>
  <c r="C27" i="32"/>
  <c r="C26" i="32"/>
  <c r="C25" i="32"/>
  <c r="C24" i="32"/>
  <c r="C23" i="32"/>
  <c r="C22" i="32"/>
  <c r="C21" i="32"/>
  <c r="C20" i="32"/>
  <c r="C19" i="32"/>
  <c r="C18" i="32"/>
  <c r="C17" i="32"/>
  <c r="C16" i="32"/>
  <c r="C15" i="32"/>
  <c r="C14" i="32"/>
  <c r="C13" i="32"/>
  <c r="C12" i="32"/>
  <c r="C11" i="32"/>
  <c r="C10" i="32"/>
  <c r="C9" i="32"/>
  <c r="C8" i="32"/>
  <c r="C7" i="32"/>
  <c r="N191" i="32" l="1"/>
  <c r="N201" i="32"/>
  <c r="N230" i="32"/>
  <c r="N234" i="32"/>
  <c r="N199" i="32"/>
  <c r="N188" i="32"/>
  <c r="N202" i="32"/>
  <c r="N187" i="32"/>
  <c r="N185" i="32"/>
  <c r="N206" i="32"/>
  <c r="N213" i="32"/>
  <c r="N184" i="32"/>
  <c r="N195" i="32"/>
  <c r="N233" i="32"/>
  <c r="N183" i="32"/>
  <c r="N208" i="32"/>
  <c r="N200" i="32"/>
  <c r="N226" i="32"/>
  <c r="N194" i="32"/>
  <c r="N231" i="32"/>
  <c r="N186" i="32"/>
  <c r="N205" i="32"/>
  <c r="N196" i="32"/>
  <c r="N232" i="32"/>
  <c r="N210" i="32"/>
  <c r="N211" i="32"/>
  <c r="N228" i="32"/>
  <c r="N197" i="32"/>
  <c r="N212" i="32"/>
  <c r="N229" i="32"/>
  <c r="N190" i="32"/>
  <c r="N209" i="32"/>
  <c r="N189" i="32"/>
  <c r="N227" i="32"/>
  <c r="N207" i="32"/>
  <c r="N198" i="32"/>
  <c r="D42" i="32"/>
  <c r="N216" i="32"/>
  <c r="N170" i="32"/>
  <c r="N171" i="32"/>
  <c r="N181" i="32" s="1"/>
  <c r="N175" i="32"/>
  <c r="N218" i="32"/>
  <c r="N219" i="32"/>
  <c r="N180" i="32"/>
  <c r="N174" i="32"/>
  <c r="N178" i="32"/>
  <c r="N221" i="32"/>
  <c r="N179" i="32"/>
  <c r="N220" i="32"/>
  <c r="N177" i="32"/>
  <c r="N222" i="32"/>
  <c r="N173" i="32"/>
  <c r="N223" i="32"/>
  <c r="N172" i="32"/>
  <c r="N176" i="32"/>
  <c r="N169" i="32"/>
  <c r="N217" i="32"/>
  <c r="A22" i="41"/>
  <c r="K19" i="41"/>
  <c r="J19" i="41"/>
  <c r="H18" i="41"/>
  <c r="A36" i="36"/>
  <c r="C15" i="34"/>
  <c r="B16" i="34"/>
  <c r="A5" i="32"/>
  <c r="D4" i="32"/>
  <c r="P58" i="32"/>
  <c r="D6" i="32"/>
  <c r="J5" i="32"/>
  <c r="H5" i="32" s="1"/>
  <c r="K6" i="32"/>
  <c r="H4" i="32"/>
  <c r="D3" i="32"/>
  <c r="D5" i="32"/>
  <c r="D24" i="32"/>
  <c r="D8" i="32"/>
  <c r="D12" i="32"/>
  <c r="D23" i="32"/>
  <c r="D19" i="32"/>
  <c r="D13" i="32"/>
  <c r="D33" i="32"/>
  <c r="D7" i="32"/>
  <c r="D14" i="32"/>
  <c r="D16" i="32"/>
  <c r="D9" i="32"/>
  <c r="D22" i="32"/>
  <c r="D30" i="32"/>
  <c r="D39" i="32"/>
  <c r="D41" i="32"/>
  <c r="D10" i="32"/>
  <c r="D20" i="32"/>
  <c r="D21" i="32"/>
  <c r="D38" i="32"/>
  <c r="D40" i="32"/>
  <c r="D28" i="32"/>
  <c r="D36" i="32"/>
  <c r="D17" i="32"/>
  <c r="D29" i="32"/>
  <c r="D35" i="32"/>
  <c r="D11" i="32"/>
  <c r="D18" i="32"/>
  <c r="D26" i="32"/>
  <c r="D27" i="32"/>
  <c r="D37" i="32"/>
  <c r="D25" i="32"/>
  <c r="D34" i="32"/>
  <c r="D31" i="32"/>
  <c r="D15" i="32"/>
  <c r="D32" i="32"/>
  <c r="J6" i="32" l="1"/>
  <c r="H6" i="32" s="1"/>
  <c r="K20" i="41"/>
  <c r="J20" i="41"/>
  <c r="H19" i="41"/>
  <c r="A23" i="41"/>
  <c r="D58" i="36"/>
  <c r="P57" i="32"/>
  <c r="A37" i="36"/>
  <c r="B17" i="34"/>
  <c r="C16" i="34"/>
  <c r="A6" i="32"/>
  <c r="K7" i="32"/>
  <c r="J7" i="32" l="1"/>
  <c r="H7" i="32" s="1"/>
  <c r="H20" i="41"/>
  <c r="A24" i="41"/>
  <c r="K21" i="41"/>
  <c r="J21" i="41"/>
  <c r="P56" i="32"/>
  <c r="D57" i="36"/>
  <c r="A38" i="36"/>
  <c r="C17" i="34"/>
  <c r="B18" i="34"/>
  <c r="A7" i="32"/>
  <c r="K8" i="32"/>
  <c r="J8" i="32"/>
  <c r="A2" i="24"/>
  <c r="A1" i="24"/>
  <c r="C453" i="27"/>
  <c r="C452" i="27"/>
  <c r="C451" i="27"/>
  <c r="C450" i="27"/>
  <c r="C449" i="27"/>
  <c r="C448" i="27"/>
  <c r="C447" i="27"/>
  <c r="C446" i="27"/>
  <c r="C445" i="27"/>
  <c r="C444" i="27"/>
  <c r="C443" i="27"/>
  <c r="C442" i="27"/>
  <c r="C441" i="27"/>
  <c r="C440" i="27"/>
  <c r="C439" i="27"/>
  <c r="C438" i="27"/>
  <c r="C437" i="27"/>
  <c r="C436" i="27"/>
  <c r="C435" i="27"/>
  <c r="C434" i="27"/>
  <c r="C433" i="27"/>
  <c r="C432" i="27"/>
  <c r="C431" i="27"/>
  <c r="C430" i="27"/>
  <c r="C429" i="27"/>
  <c r="C428" i="27"/>
  <c r="C427" i="27"/>
  <c r="C426" i="27"/>
  <c r="C425" i="27"/>
  <c r="C424" i="27"/>
  <c r="C423" i="27"/>
  <c r="C422" i="27"/>
  <c r="C421" i="27"/>
  <c r="C420" i="27"/>
  <c r="C419" i="27"/>
  <c r="C418" i="27"/>
  <c r="C417" i="27"/>
  <c r="C416" i="27"/>
  <c r="C415" i="27"/>
  <c r="C414" i="27"/>
  <c r="C413" i="27"/>
  <c r="C412" i="27"/>
  <c r="C411" i="27"/>
  <c r="C410" i="27"/>
  <c r="C409" i="27"/>
  <c r="C408" i="27"/>
  <c r="C407" i="27"/>
  <c r="C406" i="27"/>
  <c r="C405" i="27"/>
  <c r="C404" i="27"/>
  <c r="C403" i="27"/>
  <c r="C402" i="27"/>
  <c r="C401" i="27"/>
  <c r="C400" i="27"/>
  <c r="C399" i="27"/>
  <c r="C398" i="27"/>
  <c r="C397" i="27"/>
  <c r="C396" i="27"/>
  <c r="C395" i="27"/>
  <c r="C394" i="27"/>
  <c r="C393" i="27"/>
  <c r="C392" i="27"/>
  <c r="C391" i="27"/>
  <c r="C390" i="27"/>
  <c r="C389" i="27"/>
  <c r="C388" i="27"/>
  <c r="C387" i="27"/>
  <c r="C386" i="27"/>
  <c r="C385" i="27"/>
  <c r="C384" i="27"/>
  <c r="C383" i="27"/>
  <c r="C382" i="27"/>
  <c r="C381" i="27"/>
  <c r="C380" i="27"/>
  <c r="C379" i="27"/>
  <c r="C378" i="27"/>
  <c r="C377" i="27"/>
  <c r="C376" i="27"/>
  <c r="C375" i="27"/>
  <c r="C374" i="27"/>
  <c r="C373" i="27"/>
  <c r="C372" i="27"/>
  <c r="C371" i="27"/>
  <c r="C370" i="27"/>
  <c r="C369" i="27"/>
  <c r="C368" i="27"/>
  <c r="C367" i="27"/>
  <c r="C366" i="27"/>
  <c r="C365"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453" i="27"/>
  <c r="A452" i="27"/>
  <c r="A451" i="27"/>
  <c r="A450" i="27"/>
  <c r="A449" i="27"/>
  <c r="A448" i="27"/>
  <c r="A447" i="27"/>
  <c r="A446" i="27"/>
  <c r="A445" i="27"/>
  <c r="A444" i="27"/>
  <c r="A443" i="27"/>
  <c r="A442" i="27"/>
  <c r="A441" i="27"/>
  <c r="A440" i="27"/>
  <c r="A439" i="27"/>
  <c r="A438" i="27"/>
  <c r="A437" i="27"/>
  <c r="A436" i="27"/>
  <c r="A435" i="27"/>
  <c r="A434" i="27"/>
  <c r="A433" i="27"/>
  <c r="A432" i="27"/>
  <c r="A431" i="27"/>
  <c r="A430" i="27"/>
  <c r="A429" i="27"/>
  <c r="A428" i="27"/>
  <c r="A427" i="27"/>
  <c r="A426" i="27"/>
  <c r="A425" i="27"/>
  <c r="A424" i="27"/>
  <c r="A423" i="27"/>
  <c r="A422" i="27"/>
  <c r="A421" i="27"/>
  <c r="A420" i="27"/>
  <c r="A419" i="27"/>
  <c r="A418" i="27"/>
  <c r="A417" i="27"/>
  <c r="A416" i="27"/>
  <c r="A415" i="27"/>
  <c r="A414" i="27"/>
  <c r="A413" i="27"/>
  <c r="A412" i="27"/>
  <c r="A411" i="27"/>
  <c r="A410" i="27"/>
  <c r="A409" i="27"/>
  <c r="A408" i="27"/>
  <c r="A407" i="27"/>
  <c r="A406" i="27"/>
  <c r="A405" i="27"/>
  <c r="A404" i="27"/>
  <c r="A403" i="27"/>
  <c r="A402" i="27"/>
  <c r="A401" i="27"/>
  <c r="A400" i="27"/>
  <c r="A399" i="27"/>
  <c r="A398" i="27"/>
  <c r="A397" i="27"/>
  <c r="A396" i="27"/>
  <c r="A395" i="27"/>
  <c r="A394" i="27"/>
  <c r="A393" i="27"/>
  <c r="A392" i="27"/>
  <c r="A391" i="27"/>
  <c r="A390" i="27"/>
  <c r="A389" i="27"/>
  <c r="A388" i="27"/>
  <c r="A387" i="27"/>
  <c r="A386" i="27"/>
  <c r="A385" i="27"/>
  <c r="A384" i="27"/>
  <c r="A383" i="27"/>
  <c r="A382" i="27"/>
  <c r="A381" i="27"/>
  <c r="A380" i="27"/>
  <c r="A379" i="27"/>
  <c r="A378" i="27"/>
  <c r="A377" i="27"/>
  <c r="A376" i="27"/>
  <c r="A375" i="27"/>
  <c r="A374" i="27"/>
  <c r="A373" i="27"/>
  <c r="A372" i="27"/>
  <c r="A371" i="27"/>
  <c r="A370" i="27"/>
  <c r="A369" i="27"/>
  <c r="A368" i="27"/>
  <c r="A367" i="27"/>
  <c r="A366" i="27"/>
  <c r="A365" i="27"/>
  <c r="A364" i="27"/>
  <c r="A363" i="27"/>
  <c r="A362" i="27"/>
  <c r="A361" i="27"/>
  <c r="A360" i="27"/>
  <c r="A359" i="27"/>
  <c r="A358" i="27"/>
  <c r="A357" i="27"/>
  <c r="A356" i="27"/>
  <c r="A355" i="27"/>
  <c r="A354" i="27"/>
  <c r="A353" i="27"/>
  <c r="A352" i="27"/>
  <c r="A351" i="27"/>
  <c r="A350" i="27"/>
  <c r="A349" i="27"/>
  <c r="A348" i="27"/>
  <c r="A347" i="27"/>
  <c r="A346" i="27"/>
  <c r="A345" i="27"/>
  <c r="A344" i="27"/>
  <c r="A343" i="27"/>
  <c r="A342" i="27"/>
  <c r="A341" i="27"/>
  <c r="A340" i="27"/>
  <c r="A339" i="27"/>
  <c r="A338" i="27"/>
  <c r="A337" i="27"/>
  <c r="A336" i="27"/>
  <c r="A335" i="27"/>
  <c r="A334" i="27"/>
  <c r="A333" i="27"/>
  <c r="A332" i="27"/>
  <c r="A331" i="27"/>
  <c r="A330" i="27"/>
  <c r="A329" i="27"/>
  <c r="A328" i="27"/>
  <c r="A327" i="27"/>
  <c r="A326" i="27"/>
  <c r="A325" i="27"/>
  <c r="A324" i="27"/>
  <c r="A323" i="27"/>
  <c r="A322" i="27"/>
  <c r="A321" i="27"/>
  <c r="A320" i="27"/>
  <c r="A319" i="27"/>
  <c r="A318" i="27"/>
  <c r="A317" i="27"/>
  <c r="A316" i="27"/>
  <c r="A315" i="27"/>
  <c r="A314" i="27"/>
  <c r="A313" i="27"/>
  <c r="A312" i="27"/>
  <c r="A311" i="27"/>
  <c r="A310" i="27"/>
  <c r="A309" i="27"/>
  <c r="A308" i="27"/>
  <c r="A307" i="27"/>
  <c r="A306" i="27"/>
  <c r="A305" i="27"/>
  <c r="A304" i="27"/>
  <c r="A303" i="27"/>
  <c r="A302" i="27"/>
  <c r="A301" i="27"/>
  <c r="A300" i="27"/>
  <c r="A299" i="27"/>
  <c r="A298" i="27"/>
  <c r="A297" i="27"/>
  <c r="A296" i="27"/>
  <c r="A295" i="27"/>
  <c r="A294" i="27"/>
  <c r="A293" i="27"/>
  <c r="A292" i="27"/>
  <c r="A291" i="27"/>
  <c r="A290" i="27"/>
  <c r="A289" i="27"/>
  <c r="A288" i="27"/>
  <c r="A287" i="27"/>
  <c r="A286" i="27"/>
  <c r="A285" i="27"/>
  <c r="A284" i="27"/>
  <c r="A283" i="27"/>
  <c r="A282" i="27"/>
  <c r="A281" i="27"/>
  <c r="A280" i="27"/>
  <c r="A279" i="27"/>
  <c r="A278" i="27"/>
  <c r="A277" i="27"/>
  <c r="A276" i="27"/>
  <c r="A275" i="27"/>
  <c r="A274" i="27"/>
  <c r="A273" i="27"/>
  <c r="A272" i="27"/>
  <c r="A271" i="27"/>
  <c r="A270" i="27"/>
  <c r="A269" i="27"/>
  <c r="A268" i="27"/>
  <c r="A267" i="27"/>
  <c r="A266" i="27"/>
  <c r="A265" i="27"/>
  <c r="A264" i="27"/>
  <c r="A263" i="27"/>
  <c r="A262" i="27"/>
  <c r="A261" i="27"/>
  <c r="A260" i="27"/>
  <c r="A259" i="27"/>
  <c r="A258" i="27"/>
  <c r="A257" i="27"/>
  <c r="A256" i="27"/>
  <c r="A255" i="27"/>
  <c r="A254" i="27"/>
  <c r="A253" i="27"/>
  <c r="A252" i="27"/>
  <c r="A251" i="27"/>
  <c r="A250" i="27"/>
  <c r="A249" i="27"/>
  <c r="A248" i="27"/>
  <c r="A247" i="27"/>
  <c r="A246" i="27"/>
  <c r="A245" i="27"/>
  <c r="A244" i="27"/>
  <c r="A243" i="27"/>
  <c r="A242" i="27"/>
  <c r="A241" i="27"/>
  <c r="A240" i="27"/>
  <c r="A239" i="27"/>
  <c r="A238" i="27"/>
  <c r="A237" i="27"/>
  <c r="A236" i="27"/>
  <c r="A235" i="27"/>
  <c r="A234" i="27"/>
  <c r="A233" i="27"/>
  <c r="A232" i="27"/>
  <c r="A231" i="27"/>
  <c r="A230" i="27"/>
  <c r="A229" i="27"/>
  <c r="A228" i="27"/>
  <c r="A227" i="27"/>
  <c r="A226" i="27"/>
  <c r="A225" i="27"/>
  <c r="A224" i="27"/>
  <c r="A223" i="27"/>
  <c r="A222" i="27"/>
  <c r="A221" i="27"/>
  <c r="A220" i="27"/>
  <c r="A219" i="27"/>
  <c r="A218" i="27"/>
  <c r="A217" i="27"/>
  <c r="A216" i="27"/>
  <c r="A215" i="27"/>
  <c r="A214" i="27"/>
  <c r="A213" i="27"/>
  <c r="A212" i="27"/>
  <c r="A211" i="27"/>
  <c r="A210" i="27"/>
  <c r="A209" i="27"/>
  <c r="A208" i="27"/>
  <c r="A207" i="27"/>
  <c r="A206" i="27"/>
  <c r="A205" i="27"/>
  <c r="A204" i="27"/>
  <c r="A203" i="27"/>
  <c r="A202" i="27"/>
  <c r="A201" i="27"/>
  <c r="A200" i="27"/>
  <c r="A199" i="27"/>
  <c r="A198" i="27"/>
  <c r="A197" i="27"/>
  <c r="A196" i="27"/>
  <c r="A195" i="27"/>
  <c r="A194" i="27"/>
  <c r="A193" i="27"/>
  <c r="A192" i="27"/>
  <c r="A191" i="27"/>
  <c r="A190" i="27"/>
  <c r="A189" i="27"/>
  <c r="A188" i="27"/>
  <c r="A187" i="27"/>
  <c r="A186" i="27"/>
  <c r="A185" i="27"/>
  <c r="A184" i="27"/>
  <c r="A183" i="27"/>
  <c r="A182" i="27"/>
  <c r="A181" i="27"/>
  <c r="A180" i="27"/>
  <c r="A179" i="27"/>
  <c r="A178" i="27"/>
  <c r="A177" i="27"/>
  <c r="A176" i="27"/>
  <c r="A175" i="27"/>
  <c r="A174"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4" i="27"/>
  <c r="A3" i="27"/>
  <c r="A2" i="27"/>
  <c r="H21" i="41" l="1"/>
  <c r="A25" i="41"/>
  <c r="K22" i="41"/>
  <c r="J22" i="41"/>
  <c r="P55" i="32"/>
  <c r="D56" i="36"/>
  <c r="A39" i="36"/>
  <c r="C18" i="34"/>
  <c r="B19" i="34"/>
  <c r="H8" i="32"/>
  <c r="A8" i="32"/>
  <c r="J9" i="32"/>
  <c r="K9" i="32"/>
  <c r="A26" i="41" l="1"/>
  <c r="H22" i="41"/>
  <c r="K23" i="41"/>
  <c r="J23" i="41"/>
  <c r="P54" i="32"/>
  <c r="D55" i="36"/>
  <c r="A40" i="36"/>
  <c r="C19" i="34"/>
  <c r="B20" i="34"/>
  <c r="A9" i="32"/>
  <c r="K10" i="32"/>
  <c r="J10" i="32"/>
  <c r="H9" i="32"/>
  <c r="H23" i="41" l="1"/>
  <c r="A27" i="41"/>
  <c r="K24" i="41"/>
  <c r="J24" i="41"/>
  <c r="P53" i="32"/>
  <c r="D54" i="36"/>
  <c r="A41" i="36"/>
  <c r="B21" i="34"/>
  <c r="C20" i="34"/>
  <c r="A10" i="32"/>
  <c r="H10" i="32"/>
  <c r="J11" i="32"/>
  <c r="K11" i="32"/>
  <c r="H24" i="41" l="1"/>
  <c r="K25" i="41"/>
  <c r="J25" i="41"/>
  <c r="A28" i="41"/>
  <c r="P52" i="32"/>
  <c r="D53" i="36"/>
  <c r="A42" i="36"/>
  <c r="C21" i="34"/>
  <c r="B22" i="34"/>
  <c r="A11" i="32"/>
  <c r="K12" i="32"/>
  <c r="J12" i="32"/>
  <c r="H11" i="32"/>
  <c r="A29" i="41" l="1"/>
  <c r="H25" i="41"/>
  <c r="J26" i="41"/>
  <c r="K26" i="41"/>
  <c r="P51" i="32"/>
  <c r="D52" i="36"/>
  <c r="A43" i="36"/>
  <c r="C22" i="34"/>
  <c r="B23" i="34"/>
  <c r="H12" i="32"/>
  <c r="A12" i="32"/>
  <c r="K13" i="32"/>
  <c r="J13" i="32"/>
  <c r="H26" i="41" l="1"/>
  <c r="K27" i="41"/>
  <c r="J27" i="41"/>
  <c r="A30" i="41"/>
  <c r="P50" i="32"/>
  <c r="D51" i="36"/>
  <c r="A44" i="36"/>
  <c r="C23" i="34"/>
  <c r="B24" i="34"/>
  <c r="H13" i="32"/>
  <c r="A13" i="32"/>
  <c r="J14" i="32"/>
  <c r="K14" i="32"/>
  <c r="A31" i="41" l="1"/>
  <c r="H27" i="41"/>
  <c r="K28" i="41"/>
  <c r="J28" i="41"/>
  <c r="P49" i="32"/>
  <c r="D50" i="36"/>
  <c r="A45" i="36"/>
  <c r="B25" i="34"/>
  <c r="A25" i="34" s="1"/>
  <c r="C24" i="34"/>
  <c r="A14" i="32"/>
  <c r="J15" i="32"/>
  <c r="K15" i="32"/>
  <c r="H14" i="32"/>
  <c r="K29" i="41" l="1"/>
  <c r="J29" i="41"/>
  <c r="A32" i="41"/>
  <c r="H28" i="41"/>
  <c r="P48" i="32"/>
  <c r="D49" i="36"/>
  <c r="A46" i="36"/>
  <c r="C25" i="34"/>
  <c r="B26" i="34"/>
  <c r="A15" i="32"/>
  <c r="J16" i="32"/>
  <c r="K16" i="32"/>
  <c r="H15" i="32"/>
  <c r="H29" i="41" l="1"/>
  <c r="J30" i="41"/>
  <c r="K30" i="41"/>
  <c r="A33" i="41"/>
  <c r="P47" i="32"/>
  <c r="D48" i="36"/>
  <c r="A47" i="36"/>
  <c r="B27" i="34"/>
  <c r="C26" i="34"/>
  <c r="A16" i="32"/>
  <c r="K17" i="32"/>
  <c r="J17" i="32"/>
  <c r="H16" i="32"/>
  <c r="A34" i="41" l="1"/>
  <c r="K31" i="41"/>
  <c r="J31" i="41"/>
  <c r="H30" i="41"/>
  <c r="P46" i="32"/>
  <c r="D47" i="36"/>
  <c r="A48" i="36"/>
  <c r="C27" i="34"/>
  <c r="B28" i="34"/>
  <c r="H17" i="32"/>
  <c r="A17" i="32"/>
  <c r="K18" i="32"/>
  <c r="J18" i="32"/>
  <c r="H31" i="41" l="1"/>
  <c r="K32" i="41"/>
  <c r="J32" i="41"/>
  <c r="A35" i="41"/>
  <c r="P45" i="32"/>
  <c r="D46" i="36"/>
  <c r="A49" i="36"/>
  <c r="B29" i="34"/>
  <c r="C28" i="34"/>
  <c r="A18" i="32"/>
  <c r="H18" i="32"/>
  <c r="K19" i="32"/>
  <c r="J19" i="32"/>
  <c r="A36" i="41" l="1"/>
  <c r="H32" i="41"/>
  <c r="K33" i="41"/>
  <c r="J33" i="41"/>
  <c r="P44" i="32"/>
  <c r="D45" i="36"/>
  <c r="A50" i="36"/>
  <c r="C29" i="34"/>
  <c r="B30" i="34"/>
  <c r="H19" i="32"/>
  <c r="A19" i="32"/>
  <c r="K20" i="32"/>
  <c r="J20" i="32"/>
  <c r="J34" i="41" l="1"/>
  <c r="K34" i="41"/>
  <c r="H33" i="41"/>
  <c r="A37" i="41"/>
  <c r="P43" i="32"/>
  <c r="D44" i="36"/>
  <c r="A51" i="36"/>
  <c r="C30" i="34"/>
  <c r="B31" i="34"/>
  <c r="A20" i="32"/>
  <c r="H20" i="32"/>
  <c r="K21" i="32"/>
  <c r="J21" i="32"/>
  <c r="A38" i="41" l="1"/>
  <c r="J35" i="41"/>
  <c r="K35" i="41"/>
  <c r="H34" i="41"/>
  <c r="P42" i="32"/>
  <c r="D43" i="36"/>
  <c r="A52" i="36"/>
  <c r="C31" i="34"/>
  <c r="B32" i="34"/>
  <c r="H21" i="32"/>
  <c r="A21" i="32"/>
  <c r="K22" i="32"/>
  <c r="J22" i="32"/>
  <c r="A39" i="41" l="1"/>
  <c r="K36" i="41"/>
  <c r="J36" i="41"/>
  <c r="H35" i="41"/>
  <c r="P41" i="32"/>
  <c r="D42" i="36"/>
  <c r="A53" i="36"/>
  <c r="B33" i="34"/>
  <c r="C32" i="34"/>
  <c r="A22" i="32"/>
  <c r="H22" i="32"/>
  <c r="K23" i="32"/>
  <c r="J23" i="32"/>
  <c r="H36" i="41" l="1"/>
  <c r="K37" i="41"/>
  <c r="J37" i="41"/>
  <c r="A40" i="41"/>
  <c r="P40" i="32"/>
  <c r="D41" i="36"/>
  <c r="A54" i="36"/>
  <c r="C33" i="34"/>
  <c r="B34" i="34"/>
  <c r="H23" i="32"/>
  <c r="A23" i="32"/>
  <c r="K24" i="32"/>
  <c r="J24" i="32"/>
  <c r="J38" i="41" l="1"/>
  <c r="K38" i="41"/>
  <c r="A41" i="41"/>
  <c r="H37" i="41"/>
  <c r="P39" i="32"/>
  <c r="D40" i="36"/>
  <c r="A55" i="36"/>
  <c r="B35" i="34"/>
  <c r="C34" i="34"/>
  <c r="A24" i="32"/>
  <c r="H24" i="32"/>
  <c r="K25" i="32"/>
  <c r="J25" i="32"/>
  <c r="A42" i="41" l="1"/>
  <c r="K39" i="41"/>
  <c r="J39" i="41"/>
  <c r="H38" i="41"/>
  <c r="P38" i="32"/>
  <c r="D39" i="36"/>
  <c r="A56" i="36"/>
  <c r="B36" i="34"/>
  <c r="C35" i="34"/>
  <c r="H25" i="32"/>
  <c r="A25" i="32"/>
  <c r="K26" i="32"/>
  <c r="J26" i="32"/>
  <c r="H39" i="41" l="1"/>
  <c r="K40" i="41"/>
  <c r="J40" i="41"/>
  <c r="A43" i="41"/>
  <c r="N31" i="41" s="1"/>
  <c r="P37" i="32"/>
  <c r="D38" i="36"/>
  <c r="A57" i="36"/>
  <c r="B37" i="34"/>
  <c r="C36" i="34"/>
  <c r="A26" i="32"/>
  <c r="H26" i="32"/>
  <c r="J27" i="32"/>
  <c r="K27" i="32"/>
  <c r="N37" i="41" l="1"/>
  <c r="N40" i="41"/>
  <c r="H40" i="41"/>
  <c r="N4" i="41"/>
  <c r="N5" i="41"/>
  <c r="N3" i="41"/>
  <c r="N6" i="41"/>
  <c r="N8" i="41"/>
  <c r="N7" i="41"/>
  <c r="N9" i="41"/>
  <c r="N10" i="41"/>
  <c r="N11" i="41"/>
  <c r="N12" i="41"/>
  <c r="N13" i="41"/>
  <c r="N14" i="41"/>
  <c r="N15" i="41"/>
  <c r="N16" i="41"/>
  <c r="N17" i="41"/>
  <c r="N18" i="41"/>
  <c r="N19" i="41"/>
  <c r="N20" i="41"/>
  <c r="N21" i="41"/>
  <c r="N25" i="41"/>
  <c r="N22" i="41"/>
  <c r="N23" i="41"/>
  <c r="N24" i="41"/>
  <c r="N26" i="41"/>
  <c r="N27" i="41"/>
  <c r="N28" i="41"/>
  <c r="N29" i="41"/>
  <c r="N38" i="41"/>
  <c r="N33" i="41"/>
  <c r="N32" i="41"/>
  <c r="N30" i="41"/>
  <c r="N34" i="41"/>
  <c r="N36" i="41"/>
  <c r="N35" i="41"/>
  <c r="K41" i="41"/>
  <c r="J41" i="41"/>
  <c r="N39" i="41"/>
  <c r="P36" i="32"/>
  <c r="D37" i="36"/>
  <c r="A58" i="36"/>
  <c r="C37" i="34"/>
  <c r="B38" i="34"/>
  <c r="A27" i="32"/>
  <c r="K28" i="32"/>
  <c r="J28" i="32"/>
  <c r="H27" i="32"/>
  <c r="N41" i="41" l="1"/>
  <c r="H41" i="41"/>
  <c r="J42" i="41"/>
  <c r="K42" i="41"/>
  <c r="P35" i="32"/>
  <c r="D36" i="36"/>
  <c r="A59" i="36"/>
  <c r="B39" i="34"/>
  <c r="C38" i="34"/>
  <c r="A28" i="32"/>
  <c r="H28" i="32"/>
  <c r="J29" i="32"/>
  <c r="K29" i="32"/>
  <c r="K43" i="41" l="1"/>
  <c r="J43" i="41"/>
  <c r="N42" i="41"/>
  <c r="H42" i="41"/>
  <c r="P34" i="32"/>
  <c r="D35" i="36"/>
  <c r="A60" i="36"/>
  <c r="B40" i="34"/>
  <c r="C39" i="34"/>
  <c r="A29" i="32"/>
  <c r="K30" i="32"/>
  <c r="J30" i="32"/>
  <c r="H29" i="32"/>
  <c r="N43" i="41" l="1"/>
  <c r="H43" i="41"/>
  <c r="K44" i="41"/>
  <c r="J44" i="41"/>
  <c r="P33" i="32"/>
  <c r="D34" i="36"/>
  <c r="A61" i="36"/>
  <c r="B41" i="34"/>
  <c r="C40" i="34"/>
  <c r="A30" i="32"/>
  <c r="H30" i="32"/>
  <c r="J31" i="32"/>
  <c r="K31" i="32"/>
  <c r="H44" i="41" l="1"/>
  <c r="N44" i="41"/>
  <c r="K45" i="41"/>
  <c r="J45" i="41"/>
  <c r="P32" i="32"/>
  <c r="D33" i="36"/>
  <c r="A62" i="36"/>
  <c r="C41" i="34"/>
  <c r="B42" i="34"/>
  <c r="A31" i="32"/>
  <c r="K32" i="32"/>
  <c r="J32" i="32"/>
  <c r="H31" i="32"/>
  <c r="K46" i="41" l="1"/>
  <c r="J46" i="41"/>
  <c r="H45" i="41"/>
  <c r="N45" i="41"/>
  <c r="P31" i="32"/>
  <c r="D32" i="36"/>
  <c r="A63" i="36"/>
  <c r="B43" i="34"/>
  <c r="C42" i="34"/>
  <c r="A32" i="32"/>
  <c r="H32" i="32"/>
  <c r="J33" i="32"/>
  <c r="K33" i="32"/>
  <c r="H46" i="41" l="1"/>
  <c r="N46" i="41"/>
  <c r="J47" i="41"/>
  <c r="K47" i="41"/>
  <c r="P30" i="32"/>
  <c r="D31" i="36"/>
  <c r="A64" i="36"/>
  <c r="B44" i="34"/>
  <c r="C43" i="34"/>
  <c r="A33" i="32"/>
  <c r="K34" i="32"/>
  <c r="J34" i="32"/>
  <c r="H33" i="32"/>
  <c r="H47" i="41" l="1"/>
  <c r="N47" i="41"/>
  <c r="K48" i="41"/>
  <c r="J48" i="41"/>
  <c r="P29" i="32"/>
  <c r="D30" i="36"/>
  <c r="A65" i="36"/>
  <c r="B45" i="34"/>
  <c r="A45" i="34" s="1"/>
  <c r="C44" i="34"/>
  <c r="A34" i="32"/>
  <c r="H34" i="32"/>
  <c r="K35" i="32"/>
  <c r="J35" i="32"/>
  <c r="H48" i="41" l="1"/>
  <c r="N48" i="41"/>
  <c r="K49" i="41"/>
  <c r="J49" i="41"/>
  <c r="P28" i="32"/>
  <c r="D29" i="36"/>
  <c r="A66" i="36"/>
  <c r="C45" i="34"/>
  <c r="B46" i="34"/>
  <c r="H35" i="32"/>
  <c r="A35" i="32"/>
  <c r="J36" i="32"/>
  <c r="K36" i="32"/>
  <c r="H49" i="41" l="1"/>
  <c r="N49" i="41"/>
  <c r="K50" i="41"/>
  <c r="J50" i="41"/>
  <c r="P27" i="32"/>
  <c r="D28" i="36"/>
  <c r="A67" i="36"/>
  <c r="C46" i="34"/>
  <c r="B47" i="34"/>
  <c r="A36" i="32"/>
  <c r="K37" i="32"/>
  <c r="J37" i="32"/>
  <c r="H36" i="32"/>
  <c r="N50" i="41" l="1"/>
  <c r="H50" i="41"/>
  <c r="J51" i="41"/>
  <c r="K51" i="41"/>
  <c r="P26" i="32"/>
  <c r="D27" i="36"/>
  <c r="A68" i="36"/>
  <c r="B48" i="34"/>
  <c r="C47" i="34"/>
  <c r="H37" i="32"/>
  <c r="A37" i="32"/>
  <c r="J38" i="32"/>
  <c r="K38" i="32"/>
  <c r="K52" i="41" l="1"/>
  <c r="J52" i="41"/>
  <c r="H51" i="41"/>
  <c r="N51" i="41"/>
  <c r="P25" i="32"/>
  <c r="D26" i="36"/>
  <c r="A69" i="36"/>
  <c r="B49" i="34"/>
  <c r="C48" i="34"/>
  <c r="A38" i="32"/>
  <c r="J39" i="32"/>
  <c r="K39" i="32"/>
  <c r="H38" i="32"/>
  <c r="N52" i="41" l="1"/>
  <c r="H52" i="41"/>
  <c r="K53" i="41"/>
  <c r="J53" i="41"/>
  <c r="P24" i="32"/>
  <c r="D25" i="36"/>
  <c r="A70" i="36"/>
  <c r="C49" i="34"/>
  <c r="B50" i="34"/>
  <c r="A39" i="32"/>
  <c r="J40" i="32"/>
  <c r="K40" i="32"/>
  <c r="H39" i="32"/>
  <c r="K54" i="41" l="1"/>
  <c r="J54" i="41"/>
  <c r="N53" i="41"/>
  <c r="H53" i="41"/>
  <c r="P23" i="32"/>
  <c r="D24" i="36"/>
  <c r="A71" i="36"/>
  <c r="C50" i="34"/>
  <c r="B51" i="34"/>
  <c r="A40" i="32"/>
  <c r="K41" i="32"/>
  <c r="J41" i="32"/>
  <c r="H40" i="32"/>
  <c r="H54" i="41" l="1"/>
  <c r="N54" i="41"/>
  <c r="J55" i="41"/>
  <c r="K55" i="41"/>
  <c r="P22" i="32"/>
  <c r="D23" i="36"/>
  <c r="A72" i="36"/>
  <c r="B52" i="34"/>
  <c r="C51" i="34"/>
  <c r="H41" i="32"/>
  <c r="A41" i="32"/>
  <c r="K42" i="32"/>
  <c r="J42" i="32"/>
  <c r="K56" i="41" l="1"/>
  <c r="J56" i="41"/>
  <c r="H55" i="41"/>
  <c r="N55" i="41"/>
  <c r="P21" i="32"/>
  <c r="D22" i="36"/>
  <c r="A73" i="36"/>
  <c r="B53" i="34"/>
  <c r="C52" i="34"/>
  <c r="H42" i="32"/>
  <c r="A42" i="32"/>
  <c r="K43" i="32"/>
  <c r="J43" i="32"/>
  <c r="N56" i="41" l="1"/>
  <c r="H56" i="41"/>
  <c r="K57" i="41"/>
  <c r="J57" i="41"/>
  <c r="P20" i="32"/>
  <c r="D21" i="36"/>
  <c r="A74" i="36"/>
  <c r="C53" i="34"/>
  <c r="B54" i="34"/>
  <c r="H43" i="32"/>
  <c r="A43" i="32"/>
  <c r="K44" i="32"/>
  <c r="J44" i="32"/>
  <c r="H57" i="41" l="1"/>
  <c r="N57" i="41"/>
  <c r="J58" i="41"/>
  <c r="K58" i="41"/>
  <c r="P19" i="32"/>
  <c r="D20" i="36"/>
  <c r="A75" i="36"/>
  <c r="B55" i="34"/>
  <c r="C54" i="34"/>
  <c r="H44" i="32"/>
  <c r="K45" i="32"/>
  <c r="J45" i="32"/>
  <c r="J59" i="41" l="1"/>
  <c r="K59" i="41"/>
  <c r="N58" i="41"/>
  <c r="H58" i="41"/>
  <c r="P18" i="32"/>
  <c r="D19" i="36"/>
  <c r="A76" i="36"/>
  <c r="B56" i="34"/>
  <c r="C55" i="34"/>
  <c r="H45" i="32"/>
  <c r="K46" i="32"/>
  <c r="J46" i="32"/>
  <c r="K60" i="41" l="1"/>
  <c r="J60" i="41"/>
  <c r="N59" i="41"/>
  <c r="H59" i="41"/>
  <c r="P17" i="32"/>
  <c r="D18" i="36"/>
  <c r="A77" i="36"/>
  <c r="C56" i="34"/>
  <c r="B57" i="34"/>
  <c r="H46" i="32"/>
  <c r="K47" i="32"/>
  <c r="J47" i="32"/>
  <c r="K61" i="41" l="1"/>
  <c r="J61" i="41"/>
  <c r="N60" i="41"/>
  <c r="H60" i="41"/>
  <c r="P16" i="32"/>
  <c r="D17" i="36"/>
  <c r="A78" i="36"/>
  <c r="C57" i="34"/>
  <c r="B58" i="34"/>
  <c r="H47" i="32"/>
  <c r="K48" i="32"/>
  <c r="J48" i="32"/>
  <c r="J62" i="41" l="1"/>
  <c r="K62" i="41"/>
  <c r="N61" i="41"/>
  <c r="H61" i="41"/>
  <c r="P15" i="32"/>
  <c r="D16" i="36"/>
  <c r="A79" i="36"/>
  <c r="B59" i="34"/>
  <c r="C58" i="34"/>
  <c r="H48" i="32"/>
  <c r="J49" i="32"/>
  <c r="K49" i="32"/>
  <c r="J63" i="41" l="1"/>
  <c r="K63" i="41"/>
  <c r="H62" i="41"/>
  <c r="N62" i="41"/>
  <c r="P14" i="32"/>
  <c r="D15" i="36"/>
  <c r="A80" i="36"/>
  <c r="B60" i="34"/>
  <c r="C59" i="34"/>
  <c r="J50" i="32"/>
  <c r="K50" i="32"/>
  <c r="H49" i="32"/>
  <c r="J64" i="41" l="1"/>
  <c r="K64" i="41"/>
  <c r="H63" i="41"/>
  <c r="N63" i="41"/>
  <c r="P13" i="32"/>
  <c r="D14" i="36"/>
  <c r="A81" i="36"/>
  <c r="B61" i="34"/>
  <c r="C60" i="34"/>
  <c r="J51" i="32"/>
  <c r="K51" i="32"/>
  <c r="H50" i="32"/>
  <c r="K65" i="41" l="1"/>
  <c r="J65" i="41"/>
  <c r="N64" i="41"/>
  <c r="H64" i="41"/>
  <c r="P12" i="32"/>
  <c r="D13" i="36"/>
  <c r="A82" i="36"/>
  <c r="C61" i="34"/>
  <c r="B62" i="34"/>
  <c r="K52" i="32"/>
  <c r="J52" i="32"/>
  <c r="H51" i="32"/>
  <c r="H52" i="32" l="1"/>
  <c r="H65" i="41"/>
  <c r="N65" i="41"/>
  <c r="K66" i="41"/>
  <c r="J66" i="41"/>
  <c r="P11" i="32"/>
  <c r="D12" i="36"/>
  <c r="A83" i="36"/>
  <c r="B63" i="34"/>
  <c r="C62" i="34"/>
  <c r="J53" i="32"/>
  <c r="K53" i="32"/>
  <c r="N66" i="41" l="1"/>
  <c r="H66" i="41"/>
  <c r="K67" i="41"/>
  <c r="J67" i="41"/>
  <c r="P10" i="32"/>
  <c r="D11" i="36"/>
  <c r="A84" i="36"/>
  <c r="B64" i="34"/>
  <c r="C63" i="34"/>
  <c r="J54" i="32"/>
  <c r="K54" i="32"/>
  <c r="H53" i="32"/>
  <c r="J68" i="41" l="1"/>
  <c r="K68" i="41"/>
  <c r="H67" i="41"/>
  <c r="N67" i="41"/>
  <c r="P9" i="32"/>
  <c r="D10" i="36"/>
  <c r="A85" i="36"/>
  <c r="B65" i="34"/>
  <c r="A65" i="34" s="1"/>
  <c r="C64" i="34"/>
  <c r="J55" i="32"/>
  <c r="K55" i="32"/>
  <c r="H54" i="32"/>
  <c r="K69" i="41" l="1"/>
  <c r="J69" i="41"/>
  <c r="N68" i="41"/>
  <c r="H68" i="41"/>
  <c r="P8" i="32"/>
  <c r="D9" i="36"/>
  <c r="A86" i="36"/>
  <c r="C65" i="34"/>
  <c r="B66" i="34"/>
  <c r="J56" i="32"/>
  <c r="K56" i="32"/>
  <c r="H55" i="32"/>
  <c r="N69" i="41" l="1"/>
  <c r="H69" i="41"/>
  <c r="K70" i="41"/>
  <c r="J70" i="41"/>
  <c r="P7" i="32"/>
  <c r="D8" i="36"/>
  <c r="A87" i="36"/>
  <c r="B67" i="34"/>
  <c r="C66" i="34"/>
  <c r="J57" i="32"/>
  <c r="K57" i="32"/>
  <c r="H56" i="32"/>
  <c r="J71" i="41" l="1"/>
  <c r="K71" i="41"/>
  <c r="H70" i="41"/>
  <c r="N70" i="41"/>
  <c r="P6" i="32"/>
  <c r="D7" i="36"/>
  <c r="A88" i="36"/>
  <c r="C67" i="34"/>
  <c r="B68" i="34"/>
  <c r="K58" i="32"/>
  <c r="J58" i="32"/>
  <c r="H58" i="32" s="1"/>
  <c r="H57" i="32"/>
  <c r="J72" i="41" l="1"/>
  <c r="K72" i="41"/>
  <c r="N71" i="41"/>
  <c r="H71" i="41"/>
  <c r="P5" i="32"/>
  <c r="D6" i="36"/>
  <c r="A89" i="36"/>
  <c r="B69" i="34"/>
  <c r="C68" i="34"/>
  <c r="J59" i="32"/>
  <c r="K59" i="32"/>
  <c r="K73" i="41" l="1"/>
  <c r="J73" i="41"/>
  <c r="N72" i="41"/>
  <c r="H72" i="41"/>
  <c r="P4" i="32"/>
  <c r="D5" i="36"/>
  <c r="A90" i="36"/>
  <c r="C69" i="34"/>
  <c r="B70" i="34"/>
  <c r="K60" i="32"/>
  <c r="J60" i="32"/>
  <c r="H60" i="32" s="1"/>
  <c r="H59" i="32"/>
  <c r="N73" i="41" l="1"/>
  <c r="H73" i="41"/>
  <c r="K74" i="41"/>
  <c r="J74" i="41"/>
  <c r="P3" i="32"/>
  <c r="D3" i="36" s="1"/>
  <c r="D4" i="36"/>
  <c r="A91" i="36"/>
  <c r="B71" i="34"/>
  <c r="C70" i="34"/>
  <c r="J61" i="32"/>
  <c r="K61" i="32"/>
  <c r="N74" i="41" l="1"/>
  <c r="H74" i="41"/>
  <c r="J75" i="41"/>
  <c r="K75" i="41"/>
  <c r="A92" i="36"/>
  <c r="C71" i="34"/>
  <c r="B72" i="34"/>
  <c r="K62" i="32"/>
  <c r="J62" i="32"/>
  <c r="H62" i="32" s="1"/>
  <c r="H61" i="32"/>
  <c r="J76" i="41" l="1"/>
  <c r="K76" i="41"/>
  <c r="H75" i="41"/>
  <c r="N75" i="41"/>
  <c r="A93" i="36"/>
  <c r="B73" i="34"/>
  <c r="C72" i="34"/>
  <c r="K63" i="32"/>
  <c r="J63" i="32"/>
  <c r="K77" i="41" l="1"/>
  <c r="J77" i="41"/>
  <c r="H76" i="41"/>
  <c r="N76" i="41"/>
  <c r="A94" i="36"/>
  <c r="C73" i="34"/>
  <c r="B74" i="34"/>
  <c r="H63" i="32"/>
  <c r="K64" i="32"/>
  <c r="J64" i="32"/>
  <c r="H64" i="32" s="1"/>
  <c r="H77" i="41" l="1"/>
  <c r="N77" i="41"/>
  <c r="K78" i="41"/>
  <c r="J78" i="41"/>
  <c r="A95" i="36"/>
  <c r="B75" i="34"/>
  <c r="C74" i="34"/>
  <c r="K65" i="32"/>
  <c r="J65" i="32"/>
  <c r="H78" i="41" l="1"/>
  <c r="N78" i="41"/>
  <c r="K79" i="41"/>
  <c r="J79" i="41"/>
  <c r="A96" i="36"/>
  <c r="C75" i="34"/>
  <c r="B76" i="34"/>
  <c r="H65" i="32"/>
  <c r="K66" i="32"/>
  <c r="J66" i="32"/>
  <c r="H66" i="32" l="1"/>
  <c r="N79" i="41"/>
  <c r="H79" i="41"/>
  <c r="J80" i="41"/>
  <c r="K80" i="41"/>
  <c r="A97" i="36"/>
  <c r="B77" i="34"/>
  <c r="C76" i="34"/>
  <c r="K67" i="32"/>
  <c r="J67" i="32"/>
  <c r="K81" i="41" l="1"/>
  <c r="J81" i="41"/>
  <c r="N80" i="41"/>
  <c r="H80" i="41"/>
  <c r="A98" i="36"/>
  <c r="C77" i="34"/>
  <c r="B78" i="34"/>
  <c r="H67" i="32"/>
  <c r="J68" i="32"/>
  <c r="K68" i="32"/>
  <c r="N81" i="41" l="1"/>
  <c r="H81" i="41"/>
  <c r="K82" i="41"/>
  <c r="J82" i="41"/>
  <c r="A99" i="36"/>
  <c r="C78" i="34"/>
  <c r="B79" i="34"/>
  <c r="H68" i="32"/>
  <c r="J69" i="32"/>
  <c r="K69" i="32"/>
  <c r="J83" i="41" l="1"/>
  <c r="K83" i="41"/>
  <c r="N82" i="41"/>
  <c r="H82" i="41"/>
  <c r="A100" i="36"/>
  <c r="C79" i="34"/>
  <c r="B80" i="34"/>
  <c r="K70" i="32"/>
  <c r="J70" i="32"/>
  <c r="H69" i="32"/>
  <c r="J84" i="41" l="1"/>
  <c r="K84" i="41"/>
  <c r="H83" i="41"/>
  <c r="N83" i="41"/>
  <c r="A101" i="36"/>
  <c r="B81" i="34"/>
  <c r="C80" i="34"/>
  <c r="J71" i="32"/>
  <c r="K71" i="32"/>
  <c r="H70" i="32"/>
  <c r="K85" i="41" l="1"/>
  <c r="J85" i="41"/>
  <c r="N84" i="41"/>
  <c r="H84" i="41"/>
  <c r="A102" i="36"/>
  <c r="C81" i="34"/>
  <c r="B82" i="34"/>
  <c r="H71" i="32"/>
  <c r="K72" i="32"/>
  <c r="J72" i="32"/>
  <c r="N85" i="41" l="1"/>
  <c r="H85" i="41"/>
  <c r="J86" i="41"/>
  <c r="K86" i="41"/>
  <c r="A103" i="36"/>
  <c r="C82" i="34"/>
  <c r="B83" i="34"/>
  <c r="J73" i="32"/>
  <c r="K73" i="32"/>
  <c r="H72" i="32"/>
  <c r="J87" i="41" l="1"/>
  <c r="K87" i="41"/>
  <c r="H86" i="41"/>
  <c r="N86" i="41"/>
  <c r="A104" i="36"/>
  <c r="C83" i="34"/>
  <c r="B84" i="34"/>
  <c r="H73" i="32"/>
  <c r="K74" i="32"/>
  <c r="J74" i="32"/>
  <c r="J88" i="41" l="1"/>
  <c r="K88" i="41"/>
  <c r="N87" i="41"/>
  <c r="H87" i="41"/>
  <c r="A105" i="36"/>
  <c r="B85" i="34"/>
  <c r="C84" i="34"/>
  <c r="K75" i="32"/>
  <c r="J75" i="32"/>
  <c r="H74" i="32"/>
  <c r="K89" i="41" l="1"/>
  <c r="J89" i="41"/>
  <c r="H88" i="41"/>
  <c r="N88" i="41"/>
  <c r="A106" i="36"/>
  <c r="B86" i="34"/>
  <c r="C85" i="34"/>
  <c r="H75" i="32"/>
  <c r="K76" i="32"/>
  <c r="J76" i="32"/>
  <c r="H76" i="32" s="1"/>
  <c r="N89" i="41" l="1"/>
  <c r="H89" i="41"/>
  <c r="K90" i="41"/>
  <c r="J90" i="41"/>
  <c r="A107" i="36"/>
  <c r="C86" i="34"/>
  <c r="B87" i="34"/>
  <c r="J77" i="32"/>
  <c r="K77" i="32"/>
  <c r="J91" i="41" l="1"/>
  <c r="K91" i="41"/>
  <c r="N90" i="41"/>
  <c r="H90" i="41"/>
  <c r="A108" i="36"/>
  <c r="C87" i="34"/>
  <c r="B88" i="34"/>
  <c r="H77" i="32"/>
  <c r="J78" i="32"/>
  <c r="K78" i="32"/>
  <c r="J92" i="41" l="1"/>
  <c r="K92" i="41"/>
  <c r="H91" i="41"/>
  <c r="N91" i="41"/>
  <c r="A109" i="36"/>
  <c r="B89" i="34"/>
  <c r="C88" i="34"/>
  <c r="H78" i="32"/>
  <c r="K79" i="32"/>
  <c r="J79" i="32"/>
  <c r="K93" i="41" l="1"/>
  <c r="J93" i="41"/>
  <c r="H92" i="41"/>
  <c r="N92" i="41"/>
  <c r="A110" i="36"/>
  <c r="B90" i="34"/>
  <c r="C89" i="34"/>
  <c r="J80" i="32"/>
  <c r="K80" i="32"/>
  <c r="H79" i="32"/>
  <c r="N93" i="41" l="1"/>
  <c r="H93" i="41"/>
  <c r="K94" i="41"/>
  <c r="J94" i="41"/>
  <c r="A111" i="36"/>
  <c r="C90" i="34"/>
  <c r="B91" i="34"/>
  <c r="H80" i="32"/>
  <c r="J81" i="32"/>
  <c r="K81" i="32"/>
  <c r="K95" i="41" l="1"/>
  <c r="J95" i="41"/>
  <c r="H94" i="41"/>
  <c r="N94" i="41"/>
  <c r="A112" i="36"/>
  <c r="C91" i="34"/>
  <c r="B92" i="34"/>
  <c r="H81" i="32"/>
  <c r="K82" i="32"/>
  <c r="J82" i="32"/>
  <c r="N95" i="41" l="1"/>
  <c r="H95" i="41"/>
  <c r="J96" i="41"/>
  <c r="K96" i="41"/>
  <c r="A113" i="36"/>
  <c r="B93" i="34"/>
  <c r="C92" i="34"/>
  <c r="K83" i="32"/>
  <c r="J83" i="32"/>
  <c r="H82" i="32"/>
  <c r="N96" i="41" l="1"/>
  <c r="H96" i="41"/>
  <c r="K97" i="41"/>
  <c r="J97" i="41"/>
  <c r="A114" i="36"/>
  <c r="B94" i="34"/>
  <c r="C93" i="34"/>
  <c r="K84" i="32"/>
  <c r="J84" i="32"/>
  <c r="H83" i="32"/>
  <c r="K98" i="41" l="1"/>
  <c r="J98" i="41"/>
  <c r="H97" i="41"/>
  <c r="N97" i="41"/>
  <c r="A115" i="36"/>
  <c r="C94" i="34"/>
  <c r="B95" i="34"/>
  <c r="K85" i="32"/>
  <c r="J85" i="32"/>
  <c r="H84" i="32"/>
  <c r="N98" i="41" l="1"/>
  <c r="H98" i="41"/>
  <c r="K99" i="41"/>
  <c r="J99" i="41"/>
  <c r="A116" i="36"/>
  <c r="C95" i="34"/>
  <c r="B96" i="34"/>
  <c r="K86" i="32"/>
  <c r="J86" i="32"/>
  <c r="H85" i="32"/>
  <c r="J100" i="41" l="1"/>
  <c r="K100" i="41"/>
  <c r="H99" i="41"/>
  <c r="N99" i="41"/>
  <c r="A117" i="36"/>
  <c r="C96" i="34"/>
  <c r="B97" i="34"/>
  <c r="K87" i="32"/>
  <c r="J87" i="32"/>
  <c r="H86" i="32"/>
  <c r="K101" i="41" l="1"/>
  <c r="J101" i="41"/>
  <c r="N100" i="41"/>
  <c r="H100" i="41"/>
  <c r="A118" i="36"/>
  <c r="B98" i="34"/>
  <c r="C97" i="34"/>
  <c r="J88" i="32"/>
  <c r="K88" i="32"/>
  <c r="H87" i="32"/>
  <c r="H101" i="41" l="1"/>
  <c r="N101" i="41"/>
  <c r="J102" i="41"/>
  <c r="K102" i="41"/>
  <c r="A119" i="36"/>
  <c r="C98" i="34"/>
  <c r="B99" i="34"/>
  <c r="H88" i="32"/>
  <c r="K89" i="32"/>
  <c r="J89" i="32"/>
  <c r="H89" i="32" l="1"/>
  <c r="K103" i="41"/>
  <c r="J103" i="41"/>
  <c r="H102" i="41"/>
  <c r="N102" i="41"/>
  <c r="A120" i="36"/>
  <c r="C99" i="34"/>
  <c r="B100" i="34"/>
  <c r="K90" i="32"/>
  <c r="J90" i="32"/>
  <c r="H90" i="32" l="1"/>
  <c r="N103" i="41"/>
  <c r="H103" i="41"/>
  <c r="K104" i="41"/>
  <c r="J104" i="41"/>
  <c r="A121" i="36"/>
  <c r="C100" i="34"/>
  <c r="B101" i="34"/>
  <c r="K91" i="32"/>
  <c r="J91" i="32"/>
  <c r="H91" i="32" l="1"/>
  <c r="H104" i="41"/>
  <c r="N104" i="41"/>
  <c r="J105" i="41"/>
  <c r="K105" i="41"/>
  <c r="A122" i="36"/>
  <c r="B102" i="34"/>
  <c r="C101" i="34"/>
  <c r="K92" i="32"/>
  <c r="J92" i="32"/>
  <c r="H92" i="32" l="1"/>
  <c r="K106" i="41"/>
  <c r="J106" i="41"/>
  <c r="H105" i="41"/>
  <c r="N105" i="41"/>
  <c r="A123" i="36"/>
  <c r="C102" i="34"/>
  <c r="B103" i="34"/>
  <c r="K93" i="32"/>
  <c r="J93" i="32"/>
  <c r="H93" i="32" l="1"/>
  <c r="N106" i="41"/>
  <c r="H106" i="41"/>
  <c r="J107" i="41"/>
  <c r="K107" i="41"/>
  <c r="A124" i="36"/>
  <c r="C103" i="34"/>
  <c r="B104" i="34"/>
  <c r="K94" i="32"/>
  <c r="J94" i="32"/>
  <c r="H94" i="32" l="1"/>
  <c r="K108" i="41"/>
  <c r="J108" i="41"/>
  <c r="H107" i="41"/>
  <c r="N107" i="41"/>
  <c r="A125" i="36"/>
  <c r="C104" i="34"/>
  <c r="B105" i="34"/>
  <c r="A105" i="34" s="1"/>
  <c r="K95" i="32"/>
  <c r="J95" i="32"/>
  <c r="H95" i="32" l="1"/>
  <c r="N108" i="41"/>
  <c r="H108" i="41"/>
  <c r="K109" i="41"/>
  <c r="J109" i="41"/>
  <c r="A126" i="36"/>
  <c r="B106" i="34"/>
  <c r="C105" i="34"/>
  <c r="J96" i="32"/>
  <c r="K96" i="32"/>
  <c r="N109" i="41" l="1"/>
  <c r="H109" i="41"/>
  <c r="K110" i="41"/>
  <c r="J110" i="41"/>
  <c r="A127" i="36"/>
  <c r="C106" i="34"/>
  <c r="B107" i="34"/>
  <c r="J97" i="32"/>
  <c r="K97" i="32"/>
  <c r="H96" i="32"/>
  <c r="H110" i="41" l="1"/>
  <c r="N110" i="41"/>
  <c r="K111" i="41"/>
  <c r="J111" i="41"/>
  <c r="A128" i="36"/>
  <c r="C107" i="34"/>
  <c r="B108" i="34"/>
  <c r="H97" i="32"/>
  <c r="J98" i="32"/>
  <c r="K98" i="32"/>
  <c r="N111" i="41" l="1"/>
  <c r="H111" i="41"/>
  <c r="K112" i="41"/>
  <c r="J112" i="41"/>
  <c r="A129" i="36"/>
  <c r="C108" i="34"/>
  <c r="B109" i="34"/>
  <c r="K99" i="32"/>
  <c r="J99" i="32"/>
  <c r="H98" i="32"/>
  <c r="H99" i="32" l="1"/>
  <c r="K113" i="41"/>
  <c r="J113" i="41"/>
  <c r="H112" i="41"/>
  <c r="N112" i="41"/>
  <c r="A130" i="36"/>
  <c r="B110" i="34"/>
  <c r="C109" i="34"/>
  <c r="K100" i="32"/>
  <c r="J100" i="32"/>
  <c r="H100" i="32" l="1"/>
  <c r="H113" i="41"/>
  <c r="N113" i="41"/>
  <c r="K114" i="41"/>
  <c r="J114" i="41"/>
  <c r="A131" i="36"/>
  <c r="C110" i="34"/>
  <c r="B111" i="34"/>
  <c r="K101" i="32"/>
  <c r="J101" i="32"/>
  <c r="H101" i="32" l="1"/>
  <c r="N114" i="41"/>
  <c r="H114" i="41"/>
  <c r="J115" i="41"/>
  <c r="K115" i="41"/>
  <c r="A132" i="36"/>
  <c r="C111" i="34"/>
  <c r="B112" i="34"/>
  <c r="K102" i="32"/>
  <c r="J102" i="32"/>
  <c r="H102" i="32" l="1"/>
  <c r="K116" i="41"/>
  <c r="J116" i="41"/>
  <c r="H115" i="41"/>
  <c r="N115" i="41"/>
  <c r="A133" i="36"/>
  <c r="B113" i="34"/>
  <c r="C112" i="34"/>
  <c r="K103" i="32"/>
  <c r="J103" i="32"/>
  <c r="H103" i="32" l="1"/>
  <c r="N116" i="41"/>
  <c r="H116" i="41"/>
  <c r="K117" i="41"/>
  <c r="J117" i="41"/>
  <c r="A134" i="36"/>
  <c r="C113" i="34"/>
  <c r="B114" i="34"/>
  <c r="J104" i="32"/>
  <c r="K104" i="32"/>
  <c r="N117" i="41" l="1"/>
  <c r="H117" i="41"/>
  <c r="K118" i="41"/>
  <c r="J118" i="41"/>
  <c r="A135" i="36"/>
  <c r="B115" i="34"/>
  <c r="C114" i="34"/>
  <c r="K105" i="32"/>
  <c r="J105" i="32"/>
  <c r="H104" i="32"/>
  <c r="H105" i="32" l="1"/>
  <c r="K119" i="41"/>
  <c r="J119" i="41"/>
  <c r="H118" i="41"/>
  <c r="N118" i="41"/>
  <c r="A136" i="36"/>
  <c r="B116" i="34"/>
  <c r="C115" i="34"/>
  <c r="K106" i="32"/>
  <c r="J106" i="32"/>
  <c r="H106" i="32" l="1"/>
  <c r="N119" i="41"/>
  <c r="H119" i="41"/>
  <c r="K120" i="41"/>
  <c r="J120" i="41"/>
  <c r="A137" i="36"/>
  <c r="C116" i="34"/>
  <c r="B117" i="34"/>
  <c r="J107" i="32"/>
  <c r="K107" i="32"/>
  <c r="K121" i="41" l="1"/>
  <c r="J121" i="41"/>
  <c r="H120" i="41"/>
  <c r="N120" i="41"/>
  <c r="A138" i="36"/>
  <c r="B118" i="34"/>
  <c r="C117" i="34"/>
  <c r="K108" i="32"/>
  <c r="J108" i="32"/>
  <c r="H107" i="32"/>
  <c r="H108" i="32" l="1"/>
  <c r="H121" i="41"/>
  <c r="N121" i="41"/>
  <c r="K122" i="41"/>
  <c r="J122" i="41"/>
  <c r="A139" i="36"/>
  <c r="C118" i="34"/>
  <c r="B119" i="34"/>
  <c r="K109" i="32"/>
  <c r="J109" i="32"/>
  <c r="H109" i="32" l="1"/>
  <c r="N122" i="41"/>
  <c r="H122" i="41"/>
  <c r="J123" i="41"/>
  <c r="K123" i="41"/>
  <c r="A140" i="36"/>
  <c r="C119" i="34"/>
  <c r="B120" i="34"/>
  <c r="K110" i="32"/>
  <c r="J110" i="32"/>
  <c r="H110" i="32" l="1"/>
  <c r="H123" i="41"/>
  <c r="N123" i="41"/>
  <c r="K124" i="41"/>
  <c r="J124" i="41"/>
  <c r="A141" i="36"/>
  <c r="C120" i="34"/>
  <c r="B121" i="34"/>
  <c r="K111" i="32"/>
  <c r="J111" i="32"/>
  <c r="H111" i="32" s="1"/>
  <c r="N124" i="41" l="1"/>
  <c r="H124" i="41"/>
  <c r="K125" i="41"/>
  <c r="J125" i="41"/>
  <c r="A142" i="36"/>
  <c r="B122" i="34"/>
  <c r="C121" i="34"/>
  <c r="J112" i="32"/>
  <c r="K112" i="32"/>
  <c r="N125" i="41" l="1"/>
  <c r="H125" i="41"/>
  <c r="K126" i="41"/>
  <c r="J126" i="41"/>
  <c r="A143" i="36"/>
  <c r="C122" i="34"/>
  <c r="B123" i="34"/>
  <c r="K113" i="32"/>
  <c r="J113" i="32"/>
  <c r="H112" i="32"/>
  <c r="H113" i="32" l="1"/>
  <c r="K127" i="41"/>
  <c r="J127" i="41"/>
  <c r="H126" i="41"/>
  <c r="N126" i="41"/>
  <c r="A144" i="36"/>
  <c r="C123" i="34"/>
  <c r="B124" i="34"/>
  <c r="K114" i="32"/>
  <c r="J114" i="32"/>
  <c r="H114" i="32" l="1"/>
  <c r="N127" i="41"/>
  <c r="H127" i="41"/>
  <c r="K128" i="41"/>
  <c r="J128" i="41"/>
  <c r="A145" i="36"/>
  <c r="C124" i="34"/>
  <c r="B125" i="34"/>
  <c r="A125" i="34" s="1"/>
  <c r="K115" i="32"/>
  <c r="J115" i="32"/>
  <c r="H115" i="32" l="1"/>
  <c r="H128" i="41"/>
  <c r="N128" i="41"/>
  <c r="K129" i="41"/>
  <c r="J129" i="41"/>
  <c r="A146" i="36"/>
  <c r="B126" i="34"/>
  <c r="C125" i="34"/>
  <c r="K116" i="32"/>
  <c r="J116" i="32"/>
  <c r="H116" i="32" s="1"/>
  <c r="K130" i="41" l="1"/>
  <c r="J130" i="41"/>
  <c r="N129" i="41"/>
  <c r="H129" i="41"/>
  <c r="A147" i="36"/>
  <c r="C126" i="34"/>
  <c r="B127" i="34"/>
  <c r="K117" i="32"/>
  <c r="J117" i="32"/>
  <c r="H117" i="32" l="1"/>
  <c r="N130" i="41"/>
  <c r="H130" i="41"/>
  <c r="K131" i="41"/>
  <c r="J131" i="41"/>
  <c r="A148" i="36"/>
  <c r="C127" i="34"/>
  <c r="B128" i="34"/>
  <c r="K118" i="32"/>
  <c r="J118" i="32"/>
  <c r="H118" i="32" s="1"/>
  <c r="H131" i="41" l="1"/>
  <c r="N131" i="41"/>
  <c r="K132" i="41"/>
  <c r="J132" i="41"/>
  <c r="A149" i="36"/>
  <c r="C128" i="34"/>
  <c r="B129" i="34"/>
  <c r="K119" i="32"/>
  <c r="J119" i="32"/>
  <c r="H119" i="32" l="1"/>
  <c r="N132" i="41"/>
  <c r="H132" i="41"/>
  <c r="K133" i="41"/>
  <c r="J133" i="41"/>
  <c r="A150" i="36"/>
  <c r="B130" i="34"/>
  <c r="C129" i="34"/>
  <c r="J120" i="32"/>
  <c r="K120" i="32"/>
  <c r="K134" i="41" l="1"/>
  <c r="J134" i="41"/>
  <c r="H133" i="41"/>
  <c r="N133" i="41"/>
  <c r="A151" i="36"/>
  <c r="C130" i="34"/>
  <c r="B131" i="34"/>
  <c r="K121" i="32"/>
  <c r="J121" i="32"/>
  <c r="H120" i="32"/>
  <c r="H121" i="32" l="1"/>
  <c r="H134" i="41"/>
  <c r="N134" i="41"/>
  <c r="K135" i="41"/>
  <c r="J135" i="41"/>
  <c r="A152" i="36"/>
  <c r="C131" i="34"/>
  <c r="B132" i="34"/>
  <c r="K122" i="32"/>
  <c r="J122" i="32"/>
  <c r="H122" i="32" s="1"/>
  <c r="N135" i="41" l="1"/>
  <c r="H135" i="41"/>
  <c r="J136" i="41"/>
  <c r="K136" i="41"/>
  <c r="A153" i="36"/>
  <c r="C132" i="34"/>
  <c r="B133" i="34"/>
  <c r="K123" i="32"/>
  <c r="J123" i="32"/>
  <c r="H123" i="32" l="1"/>
  <c r="H136" i="41"/>
  <c r="N136" i="41"/>
  <c r="K137" i="41"/>
  <c r="J137" i="41"/>
  <c r="A154" i="36"/>
  <c r="B134" i="34"/>
  <c r="C133" i="34"/>
  <c r="K124" i="32"/>
  <c r="J124" i="32"/>
  <c r="H124" i="32" l="1"/>
  <c r="N137" i="41"/>
  <c r="H137" i="41"/>
  <c r="K138" i="41"/>
  <c r="J138" i="41"/>
  <c r="A155" i="36"/>
  <c r="C134" i="34"/>
  <c r="B135" i="34"/>
  <c r="K125" i="32"/>
  <c r="J125" i="32"/>
  <c r="H125" i="32" l="1"/>
  <c r="K139" i="41"/>
  <c r="J139" i="41"/>
  <c r="N138" i="41"/>
  <c r="H138" i="41"/>
  <c r="A156" i="36"/>
  <c r="C135" i="34"/>
  <c r="B136" i="34"/>
  <c r="J126" i="32"/>
  <c r="K126" i="32"/>
  <c r="H139" i="41" l="1"/>
  <c r="N139" i="41"/>
  <c r="K140" i="41"/>
  <c r="J140" i="41"/>
  <c r="A157" i="36"/>
  <c r="C136" i="34"/>
  <c r="B137" i="34"/>
  <c r="K127" i="32"/>
  <c r="J127" i="32"/>
  <c r="H126" i="32"/>
  <c r="H127" i="32" l="1"/>
  <c r="N140" i="41"/>
  <c r="H140" i="41"/>
  <c r="K141" i="41"/>
  <c r="J141" i="41"/>
  <c r="A158" i="36"/>
  <c r="B138" i="34"/>
  <c r="C137" i="34"/>
  <c r="J128" i="32"/>
  <c r="K128" i="32"/>
  <c r="H141" i="41" l="1"/>
  <c r="N141" i="41"/>
  <c r="K142" i="41"/>
  <c r="J142" i="41"/>
  <c r="A159" i="36"/>
  <c r="C138" i="34"/>
  <c r="B139" i="34"/>
  <c r="J129" i="32"/>
  <c r="K129" i="32"/>
  <c r="H128" i="32"/>
  <c r="H142" i="41" l="1"/>
  <c r="N142" i="41"/>
  <c r="K143" i="41"/>
  <c r="J143" i="41"/>
  <c r="A160" i="36"/>
  <c r="C139" i="34"/>
  <c r="B140" i="34"/>
  <c r="K130" i="32"/>
  <c r="J130" i="32"/>
  <c r="H129" i="32"/>
  <c r="H130" i="32" l="1"/>
  <c r="N143" i="41"/>
  <c r="H143" i="41"/>
  <c r="J144" i="41"/>
  <c r="K144" i="41"/>
  <c r="A161" i="36"/>
  <c r="C140" i="34"/>
  <c r="B141" i="34"/>
  <c r="J131" i="32"/>
  <c r="K131" i="32"/>
  <c r="H144" i="41" l="1"/>
  <c r="N144" i="41"/>
  <c r="K145" i="41"/>
  <c r="J145" i="41"/>
  <c r="A162" i="36"/>
  <c r="B142" i="34"/>
  <c r="C141" i="34"/>
  <c r="K132" i="32"/>
  <c r="J132" i="32"/>
  <c r="H131" i="32"/>
  <c r="H132" i="32" l="1"/>
  <c r="N145" i="41"/>
  <c r="H145" i="41"/>
  <c r="K146" i="41"/>
  <c r="J146" i="41"/>
  <c r="A163" i="36"/>
  <c r="C142" i="34"/>
  <c r="B143" i="34"/>
  <c r="J133" i="32"/>
  <c r="K133" i="32"/>
  <c r="K147" i="41" l="1"/>
  <c r="J147" i="41"/>
  <c r="N146" i="41"/>
  <c r="H146" i="41"/>
  <c r="A164" i="36"/>
  <c r="C143" i="34"/>
  <c r="B144" i="34"/>
  <c r="J134" i="32"/>
  <c r="K134" i="32"/>
  <c r="H133" i="32"/>
  <c r="H147" i="41" l="1"/>
  <c r="N147" i="41"/>
  <c r="K148" i="41"/>
  <c r="J148" i="41"/>
  <c r="A165" i="36"/>
  <c r="C144" i="34"/>
  <c r="B145" i="34"/>
  <c r="A145" i="34" s="1"/>
  <c r="J135" i="32"/>
  <c r="K135" i="32"/>
  <c r="H134" i="32"/>
  <c r="N148" i="41" l="1"/>
  <c r="H148" i="41"/>
  <c r="J149" i="41"/>
  <c r="K149" i="41"/>
  <c r="A166" i="36"/>
  <c r="B146" i="34"/>
  <c r="C145" i="34"/>
  <c r="J136" i="32"/>
  <c r="K136" i="32"/>
  <c r="H135" i="32"/>
  <c r="H149" i="41" l="1"/>
  <c r="N149" i="41"/>
  <c r="K150" i="41"/>
  <c r="J150" i="41"/>
  <c r="A167" i="36"/>
  <c r="C146" i="34"/>
  <c r="B147" i="34"/>
  <c r="K137" i="32"/>
  <c r="J137" i="32"/>
  <c r="H136" i="32"/>
  <c r="H137" i="32" l="1"/>
  <c r="N150" i="41"/>
  <c r="H150" i="41"/>
  <c r="K151" i="41"/>
  <c r="J151" i="41"/>
  <c r="A168" i="36"/>
  <c r="C147" i="34"/>
  <c r="B148" i="34"/>
  <c r="K138" i="32"/>
  <c r="J138" i="32"/>
  <c r="H138" i="32" l="1"/>
  <c r="K152" i="41"/>
  <c r="J152" i="41"/>
  <c r="N151" i="41"/>
  <c r="H151" i="41"/>
  <c r="C148" i="34"/>
  <c r="B149" i="34"/>
  <c r="K139" i="32"/>
  <c r="J139" i="32"/>
  <c r="H139" i="32" l="1"/>
  <c r="H152" i="41"/>
  <c r="N152" i="41"/>
  <c r="K153" i="41"/>
  <c r="J153" i="41"/>
  <c r="B150" i="34"/>
  <c r="C149" i="34"/>
  <c r="J140" i="32"/>
  <c r="K140" i="32"/>
  <c r="N153" i="41" l="1"/>
  <c r="H153" i="41"/>
  <c r="K154" i="41"/>
  <c r="J154" i="41"/>
  <c r="C150" i="34"/>
  <c r="B151" i="34"/>
  <c r="K141" i="32"/>
  <c r="J141" i="32"/>
  <c r="H141" i="32" s="1"/>
  <c r="H140" i="32"/>
  <c r="H154" i="41" l="1"/>
  <c r="N154" i="41"/>
  <c r="K155" i="41"/>
  <c r="J155" i="41"/>
  <c r="C151" i="34"/>
  <c r="B152" i="34"/>
  <c r="K142" i="32"/>
  <c r="J142" i="32"/>
  <c r="H142" i="32" s="1"/>
  <c r="H155" i="41" l="1"/>
  <c r="N155" i="41"/>
  <c r="K156" i="41"/>
  <c r="J156" i="41"/>
  <c r="C152" i="34"/>
  <c r="B153" i="34"/>
  <c r="K143" i="32"/>
  <c r="J143" i="32"/>
  <c r="H143" i="32" s="1"/>
  <c r="N156" i="41" l="1"/>
  <c r="H156" i="41"/>
  <c r="J157" i="41"/>
  <c r="K157" i="41"/>
  <c r="B154" i="34"/>
  <c r="C153" i="34"/>
  <c r="K144" i="32"/>
  <c r="J144" i="32"/>
  <c r="H144" i="32" s="1"/>
  <c r="H157" i="41" l="1"/>
  <c r="N157" i="41"/>
  <c r="K158" i="41"/>
  <c r="J158" i="41"/>
  <c r="C154" i="34"/>
  <c r="B155" i="34"/>
  <c r="J145" i="32"/>
  <c r="K145" i="32"/>
  <c r="N158" i="41" l="1"/>
  <c r="H158" i="41"/>
  <c r="K159" i="41"/>
  <c r="J159" i="41"/>
  <c r="C155" i="34"/>
  <c r="B156" i="34"/>
  <c r="J146" i="32"/>
  <c r="K146" i="32"/>
  <c r="H145" i="32"/>
  <c r="N159" i="41" l="1"/>
  <c r="H159" i="41"/>
  <c r="K160" i="41"/>
  <c r="J160" i="41"/>
  <c r="C156" i="34"/>
  <c r="B157" i="34"/>
  <c r="K147" i="32"/>
  <c r="J147" i="32"/>
  <c r="H147" i="32" s="1"/>
  <c r="H146" i="32"/>
  <c r="K161" i="41" l="1"/>
  <c r="J161" i="41"/>
  <c r="H160" i="41"/>
  <c r="N160" i="41"/>
  <c r="B158" i="34"/>
  <c r="C157" i="34"/>
  <c r="K148" i="32"/>
  <c r="J148" i="32"/>
  <c r="H148" i="32" s="1"/>
  <c r="N161" i="41" l="1"/>
  <c r="H161" i="41"/>
  <c r="K162" i="41"/>
  <c r="J162" i="41"/>
  <c r="C158" i="34"/>
  <c r="B159" i="34"/>
  <c r="K149" i="32"/>
  <c r="J149" i="32"/>
  <c r="H149" i="32" s="1"/>
  <c r="K163" i="41" l="1"/>
  <c r="J163" i="41"/>
  <c r="H163" i="41" s="1"/>
  <c r="H162" i="41"/>
  <c r="N162" i="41"/>
  <c r="C159" i="34"/>
  <c r="B160" i="34"/>
  <c r="J150" i="32"/>
  <c r="K150" i="32"/>
  <c r="K164" i="41" l="1"/>
  <c r="J164" i="41"/>
  <c r="C160" i="34"/>
  <c r="B161" i="34"/>
  <c r="J151" i="32"/>
  <c r="K151" i="32"/>
  <c r="H150" i="32"/>
  <c r="H164" i="41" l="1"/>
  <c r="K165" i="41"/>
  <c r="J165" i="41"/>
  <c r="H165" i="41" s="1"/>
  <c r="B162" i="34"/>
  <c r="C161" i="34"/>
  <c r="J152" i="32"/>
  <c r="K152" i="32"/>
  <c r="H151" i="32"/>
  <c r="B5" i="24"/>
  <c r="A6" i="24"/>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C168" i="23"/>
  <c r="L168" i="23" s="1"/>
  <c r="N168" i="23" s="1"/>
  <c r="C167" i="23"/>
  <c r="L167" i="23" s="1"/>
  <c r="N167" i="23" s="1"/>
  <c r="C166" i="23"/>
  <c r="L166" i="23" s="1"/>
  <c r="C165" i="23"/>
  <c r="L165" i="23" s="1"/>
  <c r="C164" i="23"/>
  <c r="L164" i="23" s="1"/>
  <c r="C163" i="23"/>
  <c r="L163" i="23" s="1"/>
  <c r="C162" i="23"/>
  <c r="L162" i="23" s="1"/>
  <c r="C161" i="23"/>
  <c r="L161" i="23" s="1"/>
  <c r="C160" i="23"/>
  <c r="L160" i="23" s="1"/>
  <c r="C159" i="23"/>
  <c r="L159" i="23" s="1"/>
  <c r="C158" i="23"/>
  <c r="L158" i="23" s="1"/>
  <c r="C157" i="23"/>
  <c r="L157" i="23" s="1"/>
  <c r="C156" i="23"/>
  <c r="L156" i="23" s="1"/>
  <c r="C155" i="23"/>
  <c r="L155" i="23" s="1"/>
  <c r="C154" i="23"/>
  <c r="L154" i="23" s="1"/>
  <c r="C153" i="23"/>
  <c r="L153" i="23" s="1"/>
  <c r="C152" i="23"/>
  <c r="L152" i="23" s="1"/>
  <c r="C151" i="23"/>
  <c r="L151" i="23" s="1"/>
  <c r="C150" i="23"/>
  <c r="L150" i="23" s="1"/>
  <c r="C149" i="23"/>
  <c r="L149" i="23" s="1"/>
  <c r="C148" i="23"/>
  <c r="L148" i="23" s="1"/>
  <c r="C147" i="23"/>
  <c r="L147" i="23" s="1"/>
  <c r="C146" i="23"/>
  <c r="L146" i="23" s="1"/>
  <c r="C145" i="23"/>
  <c r="L145" i="23" s="1"/>
  <c r="C144" i="23"/>
  <c r="L144" i="23" s="1"/>
  <c r="C143" i="23"/>
  <c r="L143" i="23" s="1"/>
  <c r="C142" i="23"/>
  <c r="L142" i="23" s="1"/>
  <c r="C141" i="23"/>
  <c r="L141" i="23" s="1"/>
  <c r="C140" i="23"/>
  <c r="L140" i="23" s="1"/>
  <c r="C139" i="23"/>
  <c r="L139" i="23" s="1"/>
  <c r="C138" i="23"/>
  <c r="L138" i="23" s="1"/>
  <c r="C137" i="23"/>
  <c r="L137" i="23" s="1"/>
  <c r="C136" i="23"/>
  <c r="L136" i="23" s="1"/>
  <c r="C135" i="23"/>
  <c r="L135" i="23" s="1"/>
  <c r="C134" i="23"/>
  <c r="L134" i="23" s="1"/>
  <c r="C133" i="23"/>
  <c r="L133" i="23" s="1"/>
  <c r="C132" i="23"/>
  <c r="L132" i="23" s="1"/>
  <c r="C131" i="23"/>
  <c r="L131" i="23" s="1"/>
  <c r="C130" i="23"/>
  <c r="L130" i="23" s="1"/>
  <c r="C129" i="23"/>
  <c r="L129" i="23" s="1"/>
  <c r="C128" i="23"/>
  <c r="L128" i="23" s="1"/>
  <c r="C127" i="23"/>
  <c r="L127" i="23" s="1"/>
  <c r="C126" i="23"/>
  <c r="L126" i="23" s="1"/>
  <c r="C125" i="23"/>
  <c r="L125" i="23" s="1"/>
  <c r="C124" i="23"/>
  <c r="L124" i="23" s="1"/>
  <c r="C123" i="23"/>
  <c r="L123" i="23" s="1"/>
  <c r="C122" i="23"/>
  <c r="L122" i="23" s="1"/>
  <c r="C121" i="23"/>
  <c r="L121" i="23" s="1"/>
  <c r="C120" i="23"/>
  <c r="L120" i="23" s="1"/>
  <c r="C119" i="23"/>
  <c r="L119" i="23" s="1"/>
  <c r="C118" i="23"/>
  <c r="L118" i="23" s="1"/>
  <c r="C117" i="23"/>
  <c r="L117" i="23" s="1"/>
  <c r="C116" i="23"/>
  <c r="L116" i="23" s="1"/>
  <c r="C115" i="23"/>
  <c r="L115" i="23" s="1"/>
  <c r="C114" i="23"/>
  <c r="L114" i="23" s="1"/>
  <c r="C113" i="23"/>
  <c r="L113" i="23" s="1"/>
  <c r="C112" i="23"/>
  <c r="L112" i="23" s="1"/>
  <c r="C111" i="23"/>
  <c r="L111" i="23" s="1"/>
  <c r="C110" i="23"/>
  <c r="L110" i="23" s="1"/>
  <c r="C109" i="23"/>
  <c r="L109" i="23" s="1"/>
  <c r="C108" i="23"/>
  <c r="L108" i="23" s="1"/>
  <c r="C107" i="23"/>
  <c r="L107" i="23" s="1"/>
  <c r="C106" i="23"/>
  <c r="L106" i="23" s="1"/>
  <c r="C105" i="23"/>
  <c r="L105" i="23" s="1"/>
  <c r="C104" i="23"/>
  <c r="L104" i="23" s="1"/>
  <c r="C103" i="23"/>
  <c r="C102" i="23" s="1"/>
  <c r="C101" i="23" s="1"/>
  <c r="C100" i="23" s="1"/>
  <c r="C99" i="23" s="1"/>
  <c r="C98" i="23" s="1"/>
  <c r="B168" i="23"/>
  <c r="K168" i="23" s="1"/>
  <c r="M168" i="23" s="1"/>
  <c r="B167" i="23"/>
  <c r="K167" i="23" s="1"/>
  <c r="M167" i="23" s="1"/>
  <c r="B166" i="23"/>
  <c r="K166" i="23" s="1"/>
  <c r="B165" i="23"/>
  <c r="K165" i="23" s="1"/>
  <c r="B164" i="23"/>
  <c r="K164" i="23" s="1"/>
  <c r="B163" i="23"/>
  <c r="K163" i="23" s="1"/>
  <c r="B162" i="23"/>
  <c r="K162" i="23" s="1"/>
  <c r="B161" i="23"/>
  <c r="K161" i="23" s="1"/>
  <c r="B160" i="23"/>
  <c r="K160" i="23" s="1"/>
  <c r="B159" i="23"/>
  <c r="K159" i="23" s="1"/>
  <c r="B158" i="23"/>
  <c r="K158" i="23" s="1"/>
  <c r="B157" i="23"/>
  <c r="K157" i="23" s="1"/>
  <c r="B156" i="23"/>
  <c r="K156" i="23" s="1"/>
  <c r="B155" i="23"/>
  <c r="K155" i="23" s="1"/>
  <c r="B154" i="23"/>
  <c r="K154" i="23" s="1"/>
  <c r="B153" i="23"/>
  <c r="K153" i="23" s="1"/>
  <c r="B152" i="23"/>
  <c r="K152" i="23" s="1"/>
  <c r="B151" i="23"/>
  <c r="K151" i="23" s="1"/>
  <c r="B150" i="23"/>
  <c r="K150" i="23" s="1"/>
  <c r="B149" i="23"/>
  <c r="K149" i="23" s="1"/>
  <c r="B148" i="23"/>
  <c r="K148" i="23" s="1"/>
  <c r="B147" i="23"/>
  <c r="K147" i="23" s="1"/>
  <c r="B146" i="23"/>
  <c r="K146" i="23" s="1"/>
  <c r="B145" i="23"/>
  <c r="K145" i="23" s="1"/>
  <c r="B144" i="23"/>
  <c r="K144" i="23" s="1"/>
  <c r="B143" i="23"/>
  <c r="K143" i="23" s="1"/>
  <c r="B142" i="23"/>
  <c r="K142" i="23" s="1"/>
  <c r="B141" i="23"/>
  <c r="K141" i="23" s="1"/>
  <c r="B140" i="23"/>
  <c r="K140" i="23" s="1"/>
  <c r="B139" i="23"/>
  <c r="K139" i="23" s="1"/>
  <c r="B138" i="23"/>
  <c r="K138" i="23" s="1"/>
  <c r="B137" i="23"/>
  <c r="K137" i="23" s="1"/>
  <c r="B136" i="23"/>
  <c r="K136" i="23" s="1"/>
  <c r="B135" i="23"/>
  <c r="K135" i="23" s="1"/>
  <c r="B134" i="23"/>
  <c r="K134" i="23" s="1"/>
  <c r="B133" i="23"/>
  <c r="K133" i="23" s="1"/>
  <c r="B132" i="23"/>
  <c r="K132" i="23" s="1"/>
  <c r="B131" i="23"/>
  <c r="K131" i="23" s="1"/>
  <c r="B130" i="23"/>
  <c r="K130" i="23" s="1"/>
  <c r="B129" i="23"/>
  <c r="K129" i="23" s="1"/>
  <c r="B128" i="23"/>
  <c r="K128" i="23" s="1"/>
  <c r="B127" i="23"/>
  <c r="K127" i="23" s="1"/>
  <c r="B126" i="23"/>
  <c r="K126" i="23" s="1"/>
  <c r="B125" i="23"/>
  <c r="K125" i="23" s="1"/>
  <c r="B124" i="23"/>
  <c r="K124" i="23" s="1"/>
  <c r="B123" i="23"/>
  <c r="K123" i="23" s="1"/>
  <c r="B122" i="23"/>
  <c r="K122" i="23" s="1"/>
  <c r="B121" i="23"/>
  <c r="K121" i="23" s="1"/>
  <c r="B120" i="23"/>
  <c r="K120" i="23" s="1"/>
  <c r="B119" i="23"/>
  <c r="K119" i="23" s="1"/>
  <c r="B118" i="23"/>
  <c r="K118" i="23" s="1"/>
  <c r="B117" i="23"/>
  <c r="K117" i="23" s="1"/>
  <c r="B116" i="23"/>
  <c r="K116" i="23" s="1"/>
  <c r="B115" i="23"/>
  <c r="K115" i="23" s="1"/>
  <c r="B114" i="23"/>
  <c r="K114" i="23" s="1"/>
  <c r="B113" i="23"/>
  <c r="K113" i="23" s="1"/>
  <c r="B112" i="23"/>
  <c r="K112" i="23" s="1"/>
  <c r="B111" i="23"/>
  <c r="K111" i="23" s="1"/>
  <c r="B110" i="23"/>
  <c r="K110" i="23" s="1"/>
  <c r="B109" i="23"/>
  <c r="K109" i="23" s="1"/>
  <c r="B108" i="23"/>
  <c r="K108" i="23" s="1"/>
  <c r="B107" i="23"/>
  <c r="K107" i="23" s="1"/>
  <c r="B106" i="23"/>
  <c r="K106" i="23" s="1"/>
  <c r="B105" i="23"/>
  <c r="K105" i="23" s="1"/>
  <c r="B104" i="23"/>
  <c r="K104" i="23" s="1"/>
  <c r="B103" i="23"/>
  <c r="A4" i="23"/>
  <c r="C156" i="20"/>
  <c r="I158" i="24" s="1"/>
  <c r="C121" i="20"/>
  <c r="I123" i="24" s="1"/>
  <c r="C105" i="20"/>
  <c r="I107" i="24" s="1"/>
  <c r="C92" i="20"/>
  <c r="I94" i="24" s="1"/>
  <c r="C28" i="20"/>
  <c r="I30" i="24" s="1"/>
  <c r="C17" i="20"/>
  <c r="I19" i="24" s="1"/>
  <c r="C16" i="20"/>
  <c r="I18" i="24" s="1"/>
  <c r="C10" i="20"/>
  <c r="I12" i="24" s="1"/>
  <c r="B23" i="20"/>
  <c r="B22" i="20"/>
  <c r="B21" i="20"/>
  <c r="J23" i="34" s="1"/>
  <c r="B20" i="20"/>
  <c r="J22" i="34" s="1"/>
  <c r="B19" i="20"/>
  <c r="B18" i="20"/>
  <c r="B17" i="20"/>
  <c r="J19" i="34" s="1"/>
  <c r="B16" i="20"/>
  <c r="J18" i="34" s="1"/>
  <c r="B15" i="20"/>
  <c r="B14" i="20"/>
  <c r="B13" i="20"/>
  <c r="J15" i="34" s="1"/>
  <c r="B12" i="20"/>
  <c r="J14" i="34" s="1"/>
  <c r="B11" i="20"/>
  <c r="B10" i="20"/>
  <c r="J12" i="34" s="1"/>
  <c r="B9" i="20"/>
  <c r="J11" i="34" s="1"/>
  <c r="B8" i="20"/>
  <c r="J10" i="34" s="1"/>
  <c r="B7" i="20"/>
  <c r="B6" i="20"/>
  <c r="C6" i="20" s="1"/>
  <c r="I8" i="24" s="1"/>
  <c r="B5" i="20"/>
  <c r="C5" i="20" s="1"/>
  <c r="I7" i="24" s="1"/>
  <c r="B4" i="20"/>
  <c r="C4" i="20" s="1"/>
  <c r="I6" i="24" s="1"/>
  <c r="B3" i="20"/>
  <c r="C3" i="20" s="1"/>
  <c r="B24" i="20"/>
  <c r="B168" i="20"/>
  <c r="C168" i="20" s="1"/>
  <c r="B167" i="20"/>
  <c r="C167" i="20" s="1"/>
  <c r="B166" i="20"/>
  <c r="B165" i="20"/>
  <c r="B164" i="20"/>
  <c r="B163" i="20"/>
  <c r="B162" i="20"/>
  <c r="B161" i="20"/>
  <c r="B160" i="20"/>
  <c r="B159" i="20"/>
  <c r="B158" i="20"/>
  <c r="B157" i="20"/>
  <c r="B156" i="20"/>
  <c r="J158" i="34" s="1"/>
  <c r="B155" i="20"/>
  <c r="B154" i="20"/>
  <c r="B153" i="20"/>
  <c r="J155" i="34" s="1"/>
  <c r="B152" i="20"/>
  <c r="B151" i="20"/>
  <c r="B150" i="20"/>
  <c r="B149" i="20"/>
  <c r="B148" i="20"/>
  <c r="B147" i="20"/>
  <c r="B146" i="20"/>
  <c r="B145" i="20"/>
  <c r="B144" i="20"/>
  <c r="B143" i="20"/>
  <c r="B142" i="20"/>
  <c r="B141" i="20"/>
  <c r="B140" i="20"/>
  <c r="J142" i="34" s="1"/>
  <c r="B139" i="20"/>
  <c r="B138" i="20"/>
  <c r="B137" i="20"/>
  <c r="J139" i="34" s="1"/>
  <c r="B136" i="20"/>
  <c r="B135" i="20"/>
  <c r="B134" i="20"/>
  <c r="B133" i="20"/>
  <c r="B132" i="20"/>
  <c r="B131" i="20"/>
  <c r="B130" i="20"/>
  <c r="B129" i="20"/>
  <c r="B128" i="20"/>
  <c r="B127" i="20"/>
  <c r="B126" i="20"/>
  <c r="B125" i="20"/>
  <c r="B124" i="20"/>
  <c r="J126" i="34" s="1"/>
  <c r="B123" i="20"/>
  <c r="B122" i="20"/>
  <c r="B121" i="20"/>
  <c r="J123" i="34" s="1"/>
  <c r="B120" i="20"/>
  <c r="B119" i="20"/>
  <c r="B118" i="20"/>
  <c r="B117" i="20"/>
  <c r="B116" i="20"/>
  <c r="B115" i="20"/>
  <c r="B114" i="20"/>
  <c r="B113" i="20"/>
  <c r="B112" i="20"/>
  <c r="B111" i="20"/>
  <c r="B110" i="20"/>
  <c r="B109" i="20"/>
  <c r="B108" i="20"/>
  <c r="J110" i="34" s="1"/>
  <c r="B107" i="20"/>
  <c r="B106" i="20"/>
  <c r="B105" i="20"/>
  <c r="J107" i="34" s="1"/>
  <c r="B104" i="20"/>
  <c r="B103" i="20"/>
  <c r="B102" i="20"/>
  <c r="B101" i="20"/>
  <c r="B100" i="20"/>
  <c r="B99" i="20"/>
  <c r="B98" i="20"/>
  <c r="B97" i="20"/>
  <c r="B96" i="20"/>
  <c r="B95" i="20"/>
  <c r="B94" i="20"/>
  <c r="B93" i="20"/>
  <c r="B92" i="20"/>
  <c r="J94" i="34" s="1"/>
  <c r="B91" i="20"/>
  <c r="B90" i="20"/>
  <c r="B89" i="20"/>
  <c r="J91" i="34" s="1"/>
  <c r="B88" i="20"/>
  <c r="B87" i="20"/>
  <c r="B86" i="20"/>
  <c r="B85" i="20"/>
  <c r="B84" i="20"/>
  <c r="B83" i="20"/>
  <c r="B82" i="20"/>
  <c r="B81" i="20"/>
  <c r="B80" i="20"/>
  <c r="B79" i="20"/>
  <c r="B78" i="20"/>
  <c r="B77" i="20"/>
  <c r="B76" i="20"/>
  <c r="J78" i="34" s="1"/>
  <c r="B75" i="20"/>
  <c r="B74" i="20"/>
  <c r="B73" i="20"/>
  <c r="J75" i="34" s="1"/>
  <c r="B72" i="20"/>
  <c r="B71" i="20"/>
  <c r="B70" i="20"/>
  <c r="B69" i="20"/>
  <c r="B68" i="20"/>
  <c r="B67" i="20"/>
  <c r="B66" i="20"/>
  <c r="B65" i="20"/>
  <c r="B64" i="20"/>
  <c r="B63" i="20"/>
  <c r="B62" i="20"/>
  <c r="B61" i="20"/>
  <c r="B60" i="20"/>
  <c r="J62" i="34" s="1"/>
  <c r="B59" i="20"/>
  <c r="B58" i="20"/>
  <c r="B57" i="20"/>
  <c r="J59" i="34" s="1"/>
  <c r="B56" i="20"/>
  <c r="B55" i="20"/>
  <c r="B54" i="20"/>
  <c r="B53" i="20"/>
  <c r="B52" i="20"/>
  <c r="B51" i="20"/>
  <c r="B50" i="20"/>
  <c r="B49" i="20"/>
  <c r="B48" i="20"/>
  <c r="B47" i="20"/>
  <c r="B46" i="20"/>
  <c r="B45" i="20"/>
  <c r="B44" i="20"/>
  <c r="J46" i="34" s="1"/>
  <c r="B43" i="20"/>
  <c r="B42" i="20"/>
  <c r="B41" i="20"/>
  <c r="J43" i="34" s="1"/>
  <c r="B40" i="20"/>
  <c r="B39" i="20"/>
  <c r="B38" i="20"/>
  <c r="B37" i="20"/>
  <c r="B36" i="20"/>
  <c r="B35" i="20"/>
  <c r="B34" i="20"/>
  <c r="B33" i="20"/>
  <c r="B32" i="20"/>
  <c r="B31" i="20"/>
  <c r="B30" i="20"/>
  <c r="B29" i="20"/>
  <c r="B28" i="20"/>
  <c r="J30" i="34" s="1"/>
  <c r="B27" i="20"/>
  <c r="B26" i="20"/>
  <c r="B25" i="20"/>
  <c r="J27" i="34" s="1"/>
  <c r="A4" i="20"/>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132" i="20" s="1"/>
  <c r="A133" i="20" s="1"/>
  <c r="A134" i="20" s="1"/>
  <c r="A135" i="20" s="1"/>
  <c r="A136" i="20" s="1"/>
  <c r="A137" i="20" s="1"/>
  <c r="A138" i="20" s="1"/>
  <c r="A139" i="20" s="1"/>
  <c r="A140" i="20" s="1"/>
  <c r="A141" i="20" s="1"/>
  <c r="A142" i="20" s="1"/>
  <c r="A143" i="20" s="1"/>
  <c r="A144" i="20" s="1"/>
  <c r="A145" i="20" s="1"/>
  <c r="A146" i="20" s="1"/>
  <c r="A147" i="20" s="1"/>
  <c r="A148" i="20" s="1"/>
  <c r="A149" i="20" s="1"/>
  <c r="A150" i="20" s="1"/>
  <c r="A151" i="20" s="1"/>
  <c r="A152" i="20" s="1"/>
  <c r="A153" i="20" s="1"/>
  <c r="A154" i="20" s="1"/>
  <c r="A155" i="20" s="1"/>
  <c r="A156" i="20" s="1"/>
  <c r="A157" i="20" s="1"/>
  <c r="A158" i="20" s="1"/>
  <c r="A159" i="20" s="1"/>
  <c r="A160" i="20" s="1"/>
  <c r="A161" i="20" s="1"/>
  <c r="A162" i="20" s="1"/>
  <c r="A163" i="20" s="1"/>
  <c r="A164" i="20" s="1"/>
  <c r="A165" i="20" s="1"/>
  <c r="A166" i="20" s="1"/>
  <c r="A167" i="20" s="1"/>
  <c r="A168" i="20" s="1"/>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M167" i="18" s="1"/>
  <c r="J168" i="18"/>
  <c r="M168" i="18" s="1"/>
  <c r="N168" i="18" s="1"/>
  <c r="B561" i="18"/>
  <c r="B560" i="18"/>
  <c r="B559" i="18"/>
  <c r="B558" i="18"/>
  <c r="B557" i="18"/>
  <c r="B556" i="18"/>
  <c r="B555" i="18"/>
  <c r="B554" i="18"/>
  <c r="B553" i="18"/>
  <c r="B552" i="18"/>
  <c r="B551" i="18"/>
  <c r="B550" i="18"/>
  <c r="B549" i="18"/>
  <c r="B548" i="18"/>
  <c r="B547" i="18"/>
  <c r="B546" i="18"/>
  <c r="B545" i="18"/>
  <c r="B544" i="18"/>
  <c r="B543" i="18"/>
  <c r="B542" i="18"/>
  <c r="B541" i="18"/>
  <c r="B540" i="18"/>
  <c r="B539" i="18"/>
  <c r="B538" i="18"/>
  <c r="B537" i="18"/>
  <c r="B536" i="18"/>
  <c r="B535" i="18"/>
  <c r="B534" i="18"/>
  <c r="B533" i="18"/>
  <c r="B532" i="18"/>
  <c r="B531" i="18"/>
  <c r="B530" i="18"/>
  <c r="B529" i="18"/>
  <c r="B528" i="18"/>
  <c r="B527" i="18"/>
  <c r="B526" i="18"/>
  <c r="B525" i="18"/>
  <c r="B524" i="18"/>
  <c r="B523" i="18"/>
  <c r="B522" i="18"/>
  <c r="B521" i="18"/>
  <c r="B520" i="18"/>
  <c r="B519" i="18"/>
  <c r="B518" i="18"/>
  <c r="B517" i="18"/>
  <c r="B516" i="18"/>
  <c r="B515" i="18"/>
  <c r="B514" i="18"/>
  <c r="B513" i="18"/>
  <c r="B512" i="18"/>
  <c r="B511" i="18"/>
  <c r="B510" i="18"/>
  <c r="B509" i="18"/>
  <c r="B508" i="18"/>
  <c r="B507" i="18"/>
  <c r="B506" i="18"/>
  <c r="B505" i="18"/>
  <c r="B504" i="18"/>
  <c r="B503" i="18"/>
  <c r="B502" i="18"/>
  <c r="B501" i="18"/>
  <c r="B500" i="18"/>
  <c r="B499" i="18"/>
  <c r="B498" i="18"/>
  <c r="B497" i="18"/>
  <c r="B496" i="18"/>
  <c r="B495" i="18"/>
  <c r="B494" i="18"/>
  <c r="B493" i="18"/>
  <c r="B492" i="18"/>
  <c r="B491" i="18"/>
  <c r="B490" i="18"/>
  <c r="B489" i="18"/>
  <c r="B488" i="18"/>
  <c r="B487" i="18"/>
  <c r="B486" i="18"/>
  <c r="B485" i="18"/>
  <c r="B484" i="18"/>
  <c r="B483" i="18"/>
  <c r="B482" i="18"/>
  <c r="B481" i="18"/>
  <c r="B480" i="18"/>
  <c r="B479" i="18"/>
  <c r="B478" i="18"/>
  <c r="B477" i="18"/>
  <c r="B476" i="18"/>
  <c r="B475" i="18"/>
  <c r="B474" i="18"/>
  <c r="B473" i="18"/>
  <c r="B472" i="18"/>
  <c r="B471" i="18"/>
  <c r="B470" i="18"/>
  <c r="B469" i="18"/>
  <c r="B468" i="18"/>
  <c r="B467" i="18"/>
  <c r="B466" i="18"/>
  <c r="B465" i="18"/>
  <c r="B464" i="18"/>
  <c r="B463" i="18"/>
  <c r="B462" i="18"/>
  <c r="B461" i="18"/>
  <c r="B460" i="18"/>
  <c r="B459" i="18"/>
  <c r="B458" i="18"/>
  <c r="B457" i="18"/>
  <c r="B456" i="18"/>
  <c r="B455" i="18"/>
  <c r="B454" i="18"/>
  <c r="B453" i="18"/>
  <c r="B452" i="18"/>
  <c r="B451" i="18"/>
  <c r="B450" i="18"/>
  <c r="B449" i="18"/>
  <c r="B448" i="18"/>
  <c r="B447" i="18"/>
  <c r="B446" i="18"/>
  <c r="B445" i="18"/>
  <c r="B444" i="18"/>
  <c r="B443" i="18"/>
  <c r="B442" i="18"/>
  <c r="B441" i="18"/>
  <c r="B440" i="18"/>
  <c r="B439" i="18"/>
  <c r="B438" i="18"/>
  <c r="B437" i="18"/>
  <c r="B436" i="18"/>
  <c r="B435" i="18"/>
  <c r="B434" i="18"/>
  <c r="B433" i="18"/>
  <c r="B432" i="18"/>
  <c r="B431" i="18"/>
  <c r="B430" i="18"/>
  <c r="B429" i="18"/>
  <c r="B428" i="18"/>
  <c r="B427" i="18"/>
  <c r="B426" i="18"/>
  <c r="B425" i="18"/>
  <c r="B424" i="18"/>
  <c r="B423" i="18"/>
  <c r="B422" i="18"/>
  <c r="B421" i="18"/>
  <c r="B420" i="18"/>
  <c r="B419" i="18"/>
  <c r="B418" i="18"/>
  <c r="B417" i="18"/>
  <c r="B416" i="18"/>
  <c r="B415" i="18"/>
  <c r="B414" i="18"/>
  <c r="B413" i="18"/>
  <c r="B412" i="18"/>
  <c r="B411" i="18"/>
  <c r="B410" i="18"/>
  <c r="B409" i="18"/>
  <c r="B408" i="18"/>
  <c r="B407" i="18"/>
  <c r="B406" i="18"/>
  <c r="B405" i="18"/>
  <c r="B404" i="18"/>
  <c r="B403" i="18"/>
  <c r="B402" i="18"/>
  <c r="B401" i="18"/>
  <c r="B400" i="18"/>
  <c r="B399" i="18"/>
  <c r="B398" i="18"/>
  <c r="B397" i="18"/>
  <c r="B396" i="18"/>
  <c r="B395" i="18"/>
  <c r="B394" i="18"/>
  <c r="B393" i="18"/>
  <c r="B392" i="18"/>
  <c r="B391" i="18"/>
  <c r="B390" i="18"/>
  <c r="B389" i="18"/>
  <c r="B388" i="18"/>
  <c r="B387" i="18"/>
  <c r="B386" i="18"/>
  <c r="B385" i="18"/>
  <c r="B384" i="18"/>
  <c r="B383" i="18"/>
  <c r="B382" i="18"/>
  <c r="B381" i="18"/>
  <c r="B380" i="18"/>
  <c r="B379" i="18"/>
  <c r="B378" i="18"/>
  <c r="B377" i="18"/>
  <c r="B376" i="18"/>
  <c r="B375" i="18"/>
  <c r="B374" i="18"/>
  <c r="B373" i="18"/>
  <c r="B372" i="18"/>
  <c r="B371" i="18"/>
  <c r="B370" i="18"/>
  <c r="B369" i="18"/>
  <c r="B368" i="18"/>
  <c r="B367" i="18"/>
  <c r="B366" i="18"/>
  <c r="B365" i="18"/>
  <c r="B364" i="18"/>
  <c r="B363" i="18"/>
  <c r="B362" i="18"/>
  <c r="B361" i="18"/>
  <c r="B360" i="18"/>
  <c r="B359" i="18"/>
  <c r="B358" i="18"/>
  <c r="B357" i="18"/>
  <c r="B356" i="18"/>
  <c r="B355" i="18"/>
  <c r="B354" i="18"/>
  <c r="B353" i="18"/>
  <c r="B352" i="18"/>
  <c r="B351" i="18"/>
  <c r="B350" i="18"/>
  <c r="B349" i="18"/>
  <c r="B348" i="18"/>
  <c r="B347" i="18"/>
  <c r="B346" i="18"/>
  <c r="B345" i="18"/>
  <c r="B344" i="18"/>
  <c r="B343" i="18"/>
  <c r="B342" i="18"/>
  <c r="B341" i="18"/>
  <c r="B340" i="18"/>
  <c r="B339" i="18"/>
  <c r="B338" i="18"/>
  <c r="B337" i="18"/>
  <c r="B336" i="18"/>
  <c r="B335" i="18"/>
  <c r="B334" i="18"/>
  <c r="B333" i="18"/>
  <c r="B332" i="18"/>
  <c r="B331" i="18"/>
  <c r="B330" i="18"/>
  <c r="B329" i="18"/>
  <c r="B328" i="18"/>
  <c r="B327" i="18"/>
  <c r="B326" i="18"/>
  <c r="B325" i="18"/>
  <c r="B324" i="18"/>
  <c r="B323" i="18"/>
  <c r="B322" i="18"/>
  <c r="B321" i="18"/>
  <c r="B320" i="18"/>
  <c r="B319" i="18"/>
  <c r="B318" i="18"/>
  <c r="B317" i="18"/>
  <c r="B316" i="18"/>
  <c r="B315" i="18"/>
  <c r="B314" i="18"/>
  <c r="B313" i="18"/>
  <c r="B312" i="18"/>
  <c r="B311" i="18"/>
  <c r="B310" i="18"/>
  <c r="B309" i="18"/>
  <c r="B308" i="18"/>
  <c r="B307" i="18"/>
  <c r="B306" i="18"/>
  <c r="B305" i="18"/>
  <c r="B304" i="18"/>
  <c r="B303" i="18"/>
  <c r="B302" i="18"/>
  <c r="B301" i="18"/>
  <c r="B300" i="18"/>
  <c r="B299" i="18"/>
  <c r="B298" i="18"/>
  <c r="B297" i="18"/>
  <c r="B296" i="18"/>
  <c r="B295" i="18"/>
  <c r="B294" i="18"/>
  <c r="B293" i="18"/>
  <c r="B292" i="18"/>
  <c r="B291" i="18"/>
  <c r="B290" i="18"/>
  <c r="B289" i="18"/>
  <c r="B288" i="18"/>
  <c r="B287" i="18"/>
  <c r="B286" i="18"/>
  <c r="B285" i="18"/>
  <c r="B284" i="18"/>
  <c r="B283" i="18"/>
  <c r="B282" i="18"/>
  <c r="B281" i="18"/>
  <c r="B280" i="18"/>
  <c r="B279" i="18"/>
  <c r="B278" i="18"/>
  <c r="B277" i="18"/>
  <c r="B276" i="18"/>
  <c r="B275" i="18"/>
  <c r="B274" i="18"/>
  <c r="B273" i="18"/>
  <c r="B272" i="18"/>
  <c r="B271" i="18"/>
  <c r="B270" i="18"/>
  <c r="B269" i="18"/>
  <c r="B268" i="18"/>
  <c r="B267" i="18"/>
  <c r="B266" i="18"/>
  <c r="B265" i="18"/>
  <c r="B264" i="18"/>
  <c r="B263" i="18"/>
  <c r="B262" i="18"/>
  <c r="B261" i="18"/>
  <c r="B260" i="18"/>
  <c r="B259" i="18"/>
  <c r="B258" i="18"/>
  <c r="B257" i="18"/>
  <c r="B256" i="18"/>
  <c r="B255" i="18"/>
  <c r="B254" i="18"/>
  <c r="B253" i="18"/>
  <c r="B252" i="18"/>
  <c r="B251" i="18"/>
  <c r="B250" i="18"/>
  <c r="B249" i="18"/>
  <c r="B248" i="18"/>
  <c r="B247" i="18"/>
  <c r="B246" i="18"/>
  <c r="B245" i="18"/>
  <c r="B244" i="18"/>
  <c r="B243" i="18"/>
  <c r="B242" i="18"/>
  <c r="B241" i="18"/>
  <c r="B240" i="18"/>
  <c r="B239" i="18"/>
  <c r="B238" i="18"/>
  <c r="B237" i="18"/>
  <c r="B236" i="18"/>
  <c r="B235" i="18"/>
  <c r="B234" i="18"/>
  <c r="B233" i="18"/>
  <c r="B232" i="18"/>
  <c r="B231" i="18"/>
  <c r="B230" i="18"/>
  <c r="B229" i="18"/>
  <c r="B228" i="18"/>
  <c r="B227" i="18"/>
  <c r="B226" i="18"/>
  <c r="B225" i="18"/>
  <c r="B224" i="18"/>
  <c r="B223" i="18"/>
  <c r="B222" i="18"/>
  <c r="B221" i="18"/>
  <c r="B220" i="18"/>
  <c r="B219" i="18"/>
  <c r="B218" i="18"/>
  <c r="B217" i="18"/>
  <c r="B216" i="18"/>
  <c r="B215" i="18"/>
  <c r="B214" i="18"/>
  <c r="B213" i="18"/>
  <c r="B212" i="18"/>
  <c r="B211" i="18"/>
  <c r="B210" i="18"/>
  <c r="B209" i="18"/>
  <c r="B208" i="18"/>
  <c r="B207" i="18"/>
  <c r="B206" i="18"/>
  <c r="B205" i="18"/>
  <c r="B204" i="18"/>
  <c r="B203" i="18"/>
  <c r="B202" i="18"/>
  <c r="B201" i="18"/>
  <c r="B200" i="18"/>
  <c r="B199" i="18"/>
  <c r="B198" i="18"/>
  <c r="B197" i="18"/>
  <c r="B196" i="18"/>
  <c r="B195" i="18"/>
  <c r="B194" i="18"/>
  <c r="B193" i="18"/>
  <c r="B192" i="18"/>
  <c r="B191" i="18"/>
  <c r="B190" i="18"/>
  <c r="B189" i="18"/>
  <c r="B188" i="18"/>
  <c r="B187" i="18"/>
  <c r="B186" i="18"/>
  <c r="B185" i="18"/>
  <c r="B184" i="18"/>
  <c r="B183" i="18"/>
  <c r="B182" i="18"/>
  <c r="B181" i="18"/>
  <c r="B180" i="18"/>
  <c r="B179" i="18"/>
  <c r="B178" i="18"/>
  <c r="B177" i="18"/>
  <c r="B176" i="18"/>
  <c r="B175" i="18"/>
  <c r="B174" i="18"/>
  <c r="B173" i="18"/>
  <c r="B172" i="18"/>
  <c r="B171" i="18"/>
  <c r="B170" i="18"/>
  <c r="B169" i="18"/>
  <c r="B168" i="18"/>
  <c r="B167" i="18"/>
  <c r="B166" i="18"/>
  <c r="B165" i="18"/>
  <c r="B164" i="18"/>
  <c r="B163" i="18"/>
  <c r="B162" i="18"/>
  <c r="B161" i="18"/>
  <c r="B160" i="18"/>
  <c r="B159" i="18"/>
  <c r="B158" i="18"/>
  <c r="B157" i="18"/>
  <c r="B156" i="18"/>
  <c r="B155" i="18"/>
  <c r="B154" i="18"/>
  <c r="B153" i="18"/>
  <c r="B152" i="18"/>
  <c r="B151" i="18"/>
  <c r="B150" i="18"/>
  <c r="B149" i="18"/>
  <c r="B148" i="18"/>
  <c r="B147" i="18"/>
  <c r="B146" i="18"/>
  <c r="B145" i="18"/>
  <c r="B144" i="18"/>
  <c r="B143" i="18"/>
  <c r="B142" i="18"/>
  <c r="B141" i="18"/>
  <c r="B140" i="18"/>
  <c r="B139" i="18"/>
  <c r="B138" i="18"/>
  <c r="B137" i="18"/>
  <c r="B136" i="18"/>
  <c r="B135" i="18"/>
  <c r="B134" i="18"/>
  <c r="B133" i="18"/>
  <c r="B132" i="18"/>
  <c r="B131" i="18"/>
  <c r="B130" i="18"/>
  <c r="B129" i="18"/>
  <c r="B128" i="18"/>
  <c r="B127" i="18"/>
  <c r="B126" i="18"/>
  <c r="B125" i="18"/>
  <c r="B124" i="18"/>
  <c r="B123" i="18"/>
  <c r="B122" i="18"/>
  <c r="B121" i="18"/>
  <c r="B120" i="18"/>
  <c r="B119" i="18"/>
  <c r="B118" i="18"/>
  <c r="B117" i="18"/>
  <c r="B116" i="18"/>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8" i="18"/>
  <c r="B7" i="18"/>
  <c r="B6" i="18"/>
  <c r="B5" i="18"/>
  <c r="B4" i="18"/>
  <c r="B3" i="18"/>
  <c r="E4" i="18"/>
  <c r="A4" i="18"/>
  <c r="A5" i="18" s="1"/>
  <c r="H4" i="18"/>
  <c r="H5" i="18" s="1"/>
  <c r="H6" i="18" s="1"/>
  <c r="H7" i="18" s="1"/>
  <c r="H8" i="18" s="1"/>
  <c r="H9" i="18" s="1"/>
  <c r="H10" i="18" s="1"/>
  <c r="H11" i="18" s="1"/>
  <c r="H12" i="18" s="1"/>
  <c r="H13" i="18" s="1"/>
  <c r="H14" i="18" s="1"/>
  <c r="H15" i="18" s="1"/>
  <c r="H16" i="18" s="1"/>
  <c r="H17" i="18" s="1"/>
  <c r="H18" i="18" s="1"/>
  <c r="H19" i="18" s="1"/>
  <c r="H20" i="18" s="1"/>
  <c r="H21" i="18" s="1"/>
  <c r="H22" i="18" s="1"/>
  <c r="H23" i="18" s="1"/>
  <c r="H24" i="18" s="1"/>
  <c r="H25" i="18" s="1"/>
  <c r="H26" i="18" s="1"/>
  <c r="H27" i="18" s="1"/>
  <c r="H28" i="18" s="1"/>
  <c r="H29" i="18" s="1"/>
  <c r="H30" i="18" s="1"/>
  <c r="H31" i="18" s="1"/>
  <c r="H32" i="18" s="1"/>
  <c r="H33" i="18" s="1"/>
  <c r="H34" i="18" s="1"/>
  <c r="H35" i="18" s="1"/>
  <c r="H36" i="18" s="1"/>
  <c r="H37" i="18" s="1"/>
  <c r="H38" i="18" s="1"/>
  <c r="H39" i="18" s="1"/>
  <c r="H40" i="18" s="1"/>
  <c r="H41" i="18" s="1"/>
  <c r="H42" i="18" s="1"/>
  <c r="H43" i="18" s="1"/>
  <c r="H44" i="18" s="1"/>
  <c r="H45" i="18" s="1"/>
  <c r="H46" i="18" s="1"/>
  <c r="H47" i="18" s="1"/>
  <c r="H48" i="18" s="1"/>
  <c r="H49" i="18" s="1"/>
  <c r="H50" i="18" s="1"/>
  <c r="H51" i="18" s="1"/>
  <c r="H52" i="18" s="1"/>
  <c r="H53" i="18" s="1"/>
  <c r="H54" i="18" s="1"/>
  <c r="H55" i="18" s="1"/>
  <c r="H56" i="18" s="1"/>
  <c r="H57" i="18" s="1"/>
  <c r="H58" i="18" s="1"/>
  <c r="H59" i="18" s="1"/>
  <c r="H60" i="18" s="1"/>
  <c r="H61" i="18" s="1"/>
  <c r="H62" i="18" s="1"/>
  <c r="H63" i="18" s="1"/>
  <c r="H64" i="18" s="1"/>
  <c r="H65" i="18" s="1"/>
  <c r="H66" i="18" s="1"/>
  <c r="H67" i="18" s="1"/>
  <c r="H68" i="18" s="1"/>
  <c r="H69" i="18" s="1"/>
  <c r="H70" i="18" s="1"/>
  <c r="H71" i="18" s="1"/>
  <c r="H72" i="18" s="1"/>
  <c r="H73" i="18" s="1"/>
  <c r="H74" i="18" s="1"/>
  <c r="H75" i="18" s="1"/>
  <c r="H76" i="18" s="1"/>
  <c r="H77" i="18" s="1"/>
  <c r="H78" i="18" s="1"/>
  <c r="H79" i="18" s="1"/>
  <c r="H80" i="18" s="1"/>
  <c r="H81" i="18" s="1"/>
  <c r="H82" i="18" s="1"/>
  <c r="H83" i="18" s="1"/>
  <c r="H84" i="18" s="1"/>
  <c r="H85" i="18" s="1"/>
  <c r="H86" i="18" s="1"/>
  <c r="H87" i="18" s="1"/>
  <c r="H88" i="18" s="1"/>
  <c r="H89" i="18" s="1"/>
  <c r="H90" i="18" s="1"/>
  <c r="H91" i="18" s="1"/>
  <c r="H92" i="18" s="1"/>
  <c r="H93" i="18" s="1"/>
  <c r="H94" i="18" s="1"/>
  <c r="H95" i="18" s="1"/>
  <c r="H96" i="18" s="1"/>
  <c r="H97" i="18" s="1"/>
  <c r="H98" i="18" s="1"/>
  <c r="H99" i="18" s="1"/>
  <c r="H100" i="18" s="1"/>
  <c r="H101" i="18" s="1"/>
  <c r="H102" i="18" s="1"/>
  <c r="H103" i="18" s="1"/>
  <c r="H104" i="18" s="1"/>
  <c r="H105" i="18" s="1"/>
  <c r="H106" i="18" s="1"/>
  <c r="H107" i="18" s="1"/>
  <c r="H108" i="18" s="1"/>
  <c r="H109" i="18" s="1"/>
  <c r="H110" i="18" s="1"/>
  <c r="H111" i="18" s="1"/>
  <c r="H112" i="18" s="1"/>
  <c r="H113" i="18" s="1"/>
  <c r="H114" i="18" s="1"/>
  <c r="H115" i="18" s="1"/>
  <c r="H116" i="18" s="1"/>
  <c r="H117" i="18" s="1"/>
  <c r="H118" i="18" s="1"/>
  <c r="H119" i="18" s="1"/>
  <c r="H120" i="18" s="1"/>
  <c r="H121" i="18" s="1"/>
  <c r="H122" i="18" s="1"/>
  <c r="H123" i="18" s="1"/>
  <c r="H124" i="18" s="1"/>
  <c r="H125" i="18" s="1"/>
  <c r="H126" i="18" s="1"/>
  <c r="H127" i="18" s="1"/>
  <c r="H128" i="18" s="1"/>
  <c r="H129" i="18" s="1"/>
  <c r="H130" i="18" s="1"/>
  <c r="H131" i="18" s="1"/>
  <c r="H132" i="18" s="1"/>
  <c r="H133" i="18" s="1"/>
  <c r="H134" i="18" s="1"/>
  <c r="H135" i="18" s="1"/>
  <c r="H136" i="18" s="1"/>
  <c r="H137" i="18" s="1"/>
  <c r="H138" i="18" s="1"/>
  <c r="H139" i="18" s="1"/>
  <c r="H140" i="18" s="1"/>
  <c r="H141" i="18" s="1"/>
  <c r="H142" i="18" s="1"/>
  <c r="H143" i="18" s="1"/>
  <c r="H144" i="18" s="1"/>
  <c r="H145" i="18" s="1"/>
  <c r="H146" i="18" s="1"/>
  <c r="H147" i="18" s="1"/>
  <c r="H148" i="18" s="1"/>
  <c r="H149" i="18" s="1"/>
  <c r="H150" i="18" s="1"/>
  <c r="H151" i="18" s="1"/>
  <c r="H152" i="18" s="1"/>
  <c r="H153" i="18" s="1"/>
  <c r="H154" i="18" s="1"/>
  <c r="H155" i="18" s="1"/>
  <c r="H156" i="18" s="1"/>
  <c r="H157" i="18" s="1"/>
  <c r="H158" i="18" s="1"/>
  <c r="H159" i="18" s="1"/>
  <c r="H160" i="18" s="1"/>
  <c r="H161" i="18" s="1"/>
  <c r="H162" i="18" s="1"/>
  <c r="H163" i="18" s="1"/>
  <c r="H164" i="18" s="1"/>
  <c r="H165" i="18" s="1"/>
  <c r="H166" i="18" s="1"/>
  <c r="H167" i="18" s="1"/>
  <c r="H168" i="18" s="1"/>
  <c r="I41" i="18"/>
  <c r="G41" i="36" s="1"/>
  <c r="I40" i="18"/>
  <c r="G40" i="36" s="1"/>
  <c r="I39" i="18"/>
  <c r="G39" i="36" s="1"/>
  <c r="I38" i="18"/>
  <c r="G38" i="36" s="1"/>
  <c r="I37" i="18"/>
  <c r="G37" i="36" s="1"/>
  <c r="I36" i="18"/>
  <c r="G36" i="36" s="1"/>
  <c r="I35" i="18"/>
  <c r="G35" i="36" s="1"/>
  <c r="I34" i="18"/>
  <c r="G34" i="36" s="1"/>
  <c r="I33" i="18"/>
  <c r="G33" i="36" s="1"/>
  <c r="I32" i="18"/>
  <c r="G32" i="36" s="1"/>
  <c r="I31" i="18"/>
  <c r="G31" i="36" s="1"/>
  <c r="I30" i="18"/>
  <c r="G30" i="36" s="1"/>
  <c r="I29" i="18"/>
  <c r="G29" i="36" s="1"/>
  <c r="I28" i="18"/>
  <c r="G28" i="36" s="1"/>
  <c r="I27" i="18"/>
  <c r="G27" i="36" s="1"/>
  <c r="I26" i="18"/>
  <c r="G26" i="36" s="1"/>
  <c r="I25" i="18"/>
  <c r="G25" i="36" s="1"/>
  <c r="I24" i="18"/>
  <c r="G24" i="36" s="1"/>
  <c r="I23" i="18"/>
  <c r="G23" i="36" s="1"/>
  <c r="I22" i="18"/>
  <c r="G22" i="36" s="1"/>
  <c r="I21" i="18"/>
  <c r="G21" i="36" s="1"/>
  <c r="I20" i="18"/>
  <c r="G20" i="36" s="1"/>
  <c r="I19" i="18"/>
  <c r="G19" i="36" s="1"/>
  <c r="I18" i="18"/>
  <c r="G18" i="36" s="1"/>
  <c r="I17" i="18"/>
  <c r="G17" i="36" s="1"/>
  <c r="I16" i="18"/>
  <c r="G16" i="36" s="1"/>
  <c r="I15" i="18"/>
  <c r="G15" i="36" s="1"/>
  <c r="I14" i="18"/>
  <c r="G14" i="36" s="1"/>
  <c r="I13" i="18"/>
  <c r="G13" i="36" s="1"/>
  <c r="I12" i="18"/>
  <c r="G12" i="36" s="1"/>
  <c r="I11" i="18"/>
  <c r="G11" i="36" s="1"/>
  <c r="I10" i="18"/>
  <c r="G10" i="36" s="1"/>
  <c r="I9" i="18"/>
  <c r="G9" i="36" s="1"/>
  <c r="I8" i="18"/>
  <c r="G8" i="36" s="1"/>
  <c r="I7" i="18"/>
  <c r="G7" i="36" s="1"/>
  <c r="I6" i="18"/>
  <c r="G6" i="36" s="1"/>
  <c r="I5" i="18"/>
  <c r="G5" i="36" s="1"/>
  <c r="I4" i="18"/>
  <c r="G4" i="36" s="1"/>
  <c r="I3" i="18"/>
  <c r="G3" i="36" s="1"/>
  <c r="I42" i="18"/>
  <c r="G42" i="36" s="1"/>
  <c r="I168" i="18"/>
  <c r="K168" i="18" s="1"/>
  <c r="I167" i="18"/>
  <c r="K167" i="18" s="1"/>
  <c r="I166" i="18"/>
  <c r="G166" i="36" s="1"/>
  <c r="I165" i="18"/>
  <c r="G165" i="36" s="1"/>
  <c r="I164" i="18"/>
  <c r="G164" i="36" s="1"/>
  <c r="I163" i="18"/>
  <c r="G163" i="36" s="1"/>
  <c r="I162" i="18"/>
  <c r="G162" i="36" s="1"/>
  <c r="I161" i="18"/>
  <c r="G161" i="36" s="1"/>
  <c r="I160" i="18"/>
  <c r="G160" i="36" s="1"/>
  <c r="I159" i="18"/>
  <c r="G159" i="36" s="1"/>
  <c r="I158" i="18"/>
  <c r="G158" i="36" s="1"/>
  <c r="I157" i="18"/>
  <c r="G157" i="36" s="1"/>
  <c r="I156" i="18"/>
  <c r="G156" i="36" s="1"/>
  <c r="I155" i="18"/>
  <c r="G155" i="36" s="1"/>
  <c r="I154" i="18"/>
  <c r="G154" i="36" s="1"/>
  <c r="I153" i="18"/>
  <c r="G153" i="36" s="1"/>
  <c r="I152" i="18"/>
  <c r="G152" i="36" s="1"/>
  <c r="I151" i="18"/>
  <c r="G151" i="36" s="1"/>
  <c r="I150" i="18"/>
  <c r="G150" i="36" s="1"/>
  <c r="I149" i="18"/>
  <c r="G149" i="36" s="1"/>
  <c r="I148" i="18"/>
  <c r="G148" i="36" s="1"/>
  <c r="I147" i="18"/>
  <c r="G147" i="36" s="1"/>
  <c r="I146" i="18"/>
  <c r="G146" i="36" s="1"/>
  <c r="I145" i="18"/>
  <c r="G145" i="36" s="1"/>
  <c r="I144" i="18"/>
  <c r="G144" i="36" s="1"/>
  <c r="I143" i="18"/>
  <c r="G143" i="36" s="1"/>
  <c r="I142" i="18"/>
  <c r="G142" i="36" s="1"/>
  <c r="I141" i="18"/>
  <c r="G141" i="36" s="1"/>
  <c r="I140" i="18"/>
  <c r="G140" i="36" s="1"/>
  <c r="I139" i="18"/>
  <c r="G139" i="36" s="1"/>
  <c r="I138" i="18"/>
  <c r="G138" i="36" s="1"/>
  <c r="I137" i="18"/>
  <c r="G137" i="36" s="1"/>
  <c r="I136" i="18"/>
  <c r="G136" i="36" s="1"/>
  <c r="I135" i="18"/>
  <c r="G135" i="36" s="1"/>
  <c r="I134" i="18"/>
  <c r="G134" i="36" s="1"/>
  <c r="I133" i="18"/>
  <c r="G133" i="36" s="1"/>
  <c r="I132" i="18"/>
  <c r="G132" i="36" s="1"/>
  <c r="I131" i="18"/>
  <c r="G131" i="36" s="1"/>
  <c r="I130" i="18"/>
  <c r="G130" i="36" s="1"/>
  <c r="I129" i="18"/>
  <c r="G129" i="36" s="1"/>
  <c r="I128" i="18"/>
  <c r="G128" i="36" s="1"/>
  <c r="I127" i="18"/>
  <c r="G127" i="36" s="1"/>
  <c r="I126" i="18"/>
  <c r="G126" i="36" s="1"/>
  <c r="I125" i="18"/>
  <c r="G125" i="36" s="1"/>
  <c r="I124" i="18"/>
  <c r="G124" i="36" s="1"/>
  <c r="I123" i="18"/>
  <c r="G123" i="36" s="1"/>
  <c r="I122" i="18"/>
  <c r="G122" i="36" s="1"/>
  <c r="I121" i="18"/>
  <c r="G121" i="36" s="1"/>
  <c r="I120" i="18"/>
  <c r="G120" i="36" s="1"/>
  <c r="I119" i="18"/>
  <c r="G119" i="36" s="1"/>
  <c r="I118" i="18"/>
  <c r="G118" i="36" s="1"/>
  <c r="I117" i="18"/>
  <c r="G117" i="36" s="1"/>
  <c r="I116" i="18"/>
  <c r="G116" i="36" s="1"/>
  <c r="I115" i="18"/>
  <c r="G115" i="36" s="1"/>
  <c r="I114" i="18"/>
  <c r="G114" i="36" s="1"/>
  <c r="I113" i="18"/>
  <c r="G113" i="36" s="1"/>
  <c r="I112" i="18"/>
  <c r="G112" i="36" s="1"/>
  <c r="I111" i="18"/>
  <c r="G111" i="36" s="1"/>
  <c r="I110" i="18"/>
  <c r="G110" i="36" s="1"/>
  <c r="I109" i="18"/>
  <c r="G109" i="36" s="1"/>
  <c r="I108" i="18"/>
  <c r="G108" i="36" s="1"/>
  <c r="I107" i="18"/>
  <c r="G107" i="36" s="1"/>
  <c r="I106" i="18"/>
  <c r="G106" i="36" s="1"/>
  <c r="I105" i="18"/>
  <c r="G105" i="36" s="1"/>
  <c r="I104" i="18"/>
  <c r="G104" i="36" s="1"/>
  <c r="I103" i="18"/>
  <c r="G103" i="36" s="1"/>
  <c r="I102" i="18"/>
  <c r="G102" i="36" s="1"/>
  <c r="I101" i="18"/>
  <c r="G101" i="36" s="1"/>
  <c r="I100" i="18"/>
  <c r="G100" i="36" s="1"/>
  <c r="I99" i="18"/>
  <c r="G99" i="36" s="1"/>
  <c r="I98" i="18"/>
  <c r="G98" i="36" s="1"/>
  <c r="I97" i="18"/>
  <c r="G97" i="36" s="1"/>
  <c r="I96" i="18"/>
  <c r="G96" i="36" s="1"/>
  <c r="I95" i="18"/>
  <c r="G95" i="36" s="1"/>
  <c r="I94" i="18"/>
  <c r="G94" i="36" s="1"/>
  <c r="I93" i="18"/>
  <c r="G93" i="36" s="1"/>
  <c r="I92" i="18"/>
  <c r="G92" i="36" s="1"/>
  <c r="I91" i="18"/>
  <c r="G91" i="36" s="1"/>
  <c r="I90" i="18"/>
  <c r="G90" i="36" s="1"/>
  <c r="I89" i="18"/>
  <c r="G89" i="36" s="1"/>
  <c r="I88" i="18"/>
  <c r="G88" i="36" s="1"/>
  <c r="I87" i="18"/>
  <c r="G87" i="36" s="1"/>
  <c r="I86" i="18"/>
  <c r="G86" i="36" s="1"/>
  <c r="I85" i="18"/>
  <c r="G85" i="36" s="1"/>
  <c r="I84" i="18"/>
  <c r="G84" i="36" s="1"/>
  <c r="I83" i="18"/>
  <c r="G83" i="36" s="1"/>
  <c r="I82" i="18"/>
  <c r="G82" i="36" s="1"/>
  <c r="I81" i="18"/>
  <c r="G81" i="36" s="1"/>
  <c r="I80" i="18"/>
  <c r="G80" i="36" s="1"/>
  <c r="I79" i="18"/>
  <c r="G79" i="36" s="1"/>
  <c r="I78" i="18"/>
  <c r="G78" i="36" s="1"/>
  <c r="I77" i="18"/>
  <c r="G77" i="36" s="1"/>
  <c r="I76" i="18"/>
  <c r="G76" i="36" s="1"/>
  <c r="I75" i="18"/>
  <c r="G75" i="36" s="1"/>
  <c r="I74" i="18"/>
  <c r="G74" i="36" s="1"/>
  <c r="I73" i="18"/>
  <c r="G73" i="36" s="1"/>
  <c r="I72" i="18"/>
  <c r="G72" i="36" s="1"/>
  <c r="I71" i="18"/>
  <c r="G71" i="36" s="1"/>
  <c r="I70" i="18"/>
  <c r="G70" i="36" s="1"/>
  <c r="I69" i="18"/>
  <c r="G69" i="36" s="1"/>
  <c r="I68" i="18"/>
  <c r="G68" i="36" s="1"/>
  <c r="I67" i="18"/>
  <c r="G67" i="36" s="1"/>
  <c r="I66" i="18"/>
  <c r="G66" i="36" s="1"/>
  <c r="I65" i="18"/>
  <c r="G65" i="36" s="1"/>
  <c r="I64" i="18"/>
  <c r="G64" i="36" s="1"/>
  <c r="I63" i="18"/>
  <c r="G63" i="36" s="1"/>
  <c r="I62" i="18"/>
  <c r="G62" i="36" s="1"/>
  <c r="I61" i="18"/>
  <c r="G61" i="36" s="1"/>
  <c r="I60" i="18"/>
  <c r="G60" i="36" s="1"/>
  <c r="I59" i="18"/>
  <c r="G59" i="36" s="1"/>
  <c r="I58" i="18"/>
  <c r="G58" i="36" s="1"/>
  <c r="I57" i="18"/>
  <c r="G57" i="36" s="1"/>
  <c r="I56" i="18"/>
  <c r="G56" i="36" s="1"/>
  <c r="I55" i="18"/>
  <c r="G55" i="36" s="1"/>
  <c r="I54" i="18"/>
  <c r="G54" i="36" s="1"/>
  <c r="I53" i="18"/>
  <c r="G53" i="36" s="1"/>
  <c r="I52" i="18"/>
  <c r="G52" i="36" s="1"/>
  <c r="I51" i="18"/>
  <c r="G51" i="36" s="1"/>
  <c r="I50" i="18"/>
  <c r="G50" i="36" s="1"/>
  <c r="I49" i="18"/>
  <c r="G49" i="36" s="1"/>
  <c r="I48" i="18"/>
  <c r="G48" i="36" s="1"/>
  <c r="I47" i="18"/>
  <c r="G47" i="36" s="1"/>
  <c r="I46" i="18"/>
  <c r="G46" i="36" s="1"/>
  <c r="I45" i="18"/>
  <c r="G45" i="36" s="1"/>
  <c r="I44" i="18"/>
  <c r="G44" i="36" s="1"/>
  <c r="I43" i="18"/>
  <c r="G43" i="36" s="1"/>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168" i="12"/>
  <c r="C168" i="12" s="1"/>
  <c r="B167" i="12"/>
  <c r="C167" i="12" s="1"/>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A4" i="12"/>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C168" i="11"/>
  <c r="D168" i="11" s="1"/>
  <c r="C167" i="11"/>
  <c r="C166" i="11"/>
  <c r="C165" i="11"/>
  <c r="C164" i="11"/>
  <c r="C163" i="11"/>
  <c r="F163" i="11" s="1"/>
  <c r="C162" i="11"/>
  <c r="C161" i="11"/>
  <c r="F161" i="11" s="1"/>
  <c r="C160" i="11"/>
  <c r="C159" i="11"/>
  <c r="F159" i="11" s="1"/>
  <c r="G161" i="34" s="1"/>
  <c r="C158" i="11"/>
  <c r="C157" i="11"/>
  <c r="C156" i="11"/>
  <c r="C155" i="11"/>
  <c r="F155" i="11" s="1"/>
  <c r="C154" i="11"/>
  <c r="C153" i="11"/>
  <c r="C152" i="11"/>
  <c r="C151" i="11"/>
  <c r="F151" i="11" s="1"/>
  <c r="G153" i="34" s="1"/>
  <c r="C150" i="11"/>
  <c r="C149" i="11"/>
  <c r="C148" i="11"/>
  <c r="C147" i="11"/>
  <c r="F147" i="11" s="1"/>
  <c r="C146" i="11"/>
  <c r="C145" i="11"/>
  <c r="F145" i="11" s="1"/>
  <c r="C144" i="11"/>
  <c r="C143" i="11"/>
  <c r="F143" i="11" s="1"/>
  <c r="G145" i="34" s="1"/>
  <c r="C142" i="11"/>
  <c r="C141" i="11"/>
  <c r="C140" i="11"/>
  <c r="C139" i="11"/>
  <c r="F139" i="11" s="1"/>
  <c r="C138" i="11"/>
  <c r="C137" i="11"/>
  <c r="F137" i="11" s="1"/>
  <c r="C136" i="11"/>
  <c r="C135" i="11"/>
  <c r="F135" i="11" s="1"/>
  <c r="G137" i="34" s="1"/>
  <c r="C134" i="11"/>
  <c r="C133" i="11"/>
  <c r="C132" i="11"/>
  <c r="C131" i="11"/>
  <c r="F131" i="11" s="1"/>
  <c r="C130" i="11"/>
  <c r="C129" i="11"/>
  <c r="C128" i="11"/>
  <c r="C127" i="11"/>
  <c r="F127" i="11" s="1"/>
  <c r="G129" i="34" s="1"/>
  <c r="C126" i="11"/>
  <c r="C125" i="11"/>
  <c r="C124" i="11"/>
  <c r="C123" i="11"/>
  <c r="F123" i="11" s="1"/>
  <c r="C122" i="11"/>
  <c r="C121" i="11"/>
  <c r="C120" i="11"/>
  <c r="C119" i="11"/>
  <c r="F119" i="11" s="1"/>
  <c r="G121" i="34" s="1"/>
  <c r="C118" i="11"/>
  <c r="C117" i="11"/>
  <c r="C116" i="11"/>
  <c r="C115" i="11"/>
  <c r="F115" i="11" s="1"/>
  <c r="C114" i="11"/>
  <c r="C113" i="11"/>
  <c r="C112" i="11"/>
  <c r="C111" i="11"/>
  <c r="F111" i="11" s="1"/>
  <c r="G113" i="34" s="1"/>
  <c r="C110" i="11"/>
  <c r="C109" i="11"/>
  <c r="C108" i="11"/>
  <c r="C107" i="11"/>
  <c r="F107" i="11" s="1"/>
  <c r="C106" i="11"/>
  <c r="C105" i="11"/>
  <c r="F105" i="11" s="1"/>
  <c r="C104" i="11"/>
  <c r="C103" i="11"/>
  <c r="F103" i="11" s="1"/>
  <c r="G105" i="34" s="1"/>
  <c r="C102" i="11"/>
  <c r="C101" i="11"/>
  <c r="C100" i="11"/>
  <c r="C99" i="11"/>
  <c r="F99" i="11" s="1"/>
  <c r="C98" i="11"/>
  <c r="C97" i="11"/>
  <c r="F97" i="11" s="1"/>
  <c r="C96" i="11"/>
  <c r="C95" i="11"/>
  <c r="F95" i="11" s="1"/>
  <c r="G97" i="34" s="1"/>
  <c r="C94" i="11"/>
  <c r="C93" i="11"/>
  <c r="C92" i="11"/>
  <c r="C91" i="11"/>
  <c r="F91" i="11" s="1"/>
  <c r="C90" i="11"/>
  <c r="C89" i="11"/>
  <c r="C88" i="11"/>
  <c r="C87" i="11"/>
  <c r="F87" i="11" s="1"/>
  <c r="G89" i="34" s="1"/>
  <c r="C86" i="11"/>
  <c r="C85" i="11"/>
  <c r="C84" i="11"/>
  <c r="C83" i="11"/>
  <c r="F83" i="11" s="1"/>
  <c r="C82" i="11"/>
  <c r="C81" i="11"/>
  <c r="F81" i="11" s="1"/>
  <c r="C80" i="11"/>
  <c r="C79" i="11"/>
  <c r="F79" i="11" s="1"/>
  <c r="G81" i="34" s="1"/>
  <c r="C78" i="11"/>
  <c r="C77" i="11"/>
  <c r="C76" i="11"/>
  <c r="C75" i="11"/>
  <c r="F75" i="11" s="1"/>
  <c r="C74" i="11"/>
  <c r="C73" i="11"/>
  <c r="F73" i="11" s="1"/>
  <c r="C72" i="11"/>
  <c r="C71" i="11"/>
  <c r="F71" i="11" s="1"/>
  <c r="G73" i="34" s="1"/>
  <c r="C70" i="11"/>
  <c r="C69" i="11"/>
  <c r="C68" i="11"/>
  <c r="C67" i="11"/>
  <c r="F67" i="11" s="1"/>
  <c r="C66" i="11"/>
  <c r="C65" i="11"/>
  <c r="C64" i="11"/>
  <c r="C63" i="11"/>
  <c r="F63" i="11" s="1"/>
  <c r="G65" i="34" s="1"/>
  <c r="C62" i="11"/>
  <c r="C61" i="11"/>
  <c r="C60" i="11"/>
  <c r="C59" i="11"/>
  <c r="F59" i="11" s="1"/>
  <c r="C58" i="11"/>
  <c r="C57" i="11"/>
  <c r="C56" i="11"/>
  <c r="C55" i="11"/>
  <c r="F55" i="11" s="1"/>
  <c r="G57" i="34" s="1"/>
  <c r="C54" i="11"/>
  <c r="C53" i="11"/>
  <c r="C52" i="11"/>
  <c r="C51" i="11"/>
  <c r="F51" i="11" s="1"/>
  <c r="C50" i="11"/>
  <c r="C49" i="11"/>
  <c r="C48" i="11"/>
  <c r="C47" i="11"/>
  <c r="F47" i="11" s="1"/>
  <c r="G49" i="34" s="1"/>
  <c r="C46" i="11"/>
  <c r="C45" i="11"/>
  <c r="C44" i="11"/>
  <c r="C43" i="11"/>
  <c r="F43" i="11" s="1"/>
  <c r="C42" i="11"/>
  <c r="C41" i="11"/>
  <c r="F41" i="11" s="1"/>
  <c r="C40" i="11"/>
  <c r="C39" i="11"/>
  <c r="F39" i="11" s="1"/>
  <c r="G41" i="34" s="1"/>
  <c r="C38" i="11"/>
  <c r="C37" i="11"/>
  <c r="C36" i="11"/>
  <c r="C35" i="11"/>
  <c r="F35" i="11" s="1"/>
  <c r="C34" i="11"/>
  <c r="C33" i="11"/>
  <c r="C32" i="11"/>
  <c r="C31" i="11"/>
  <c r="F31" i="11" s="1"/>
  <c r="G33" i="34" s="1"/>
  <c r="C30" i="11"/>
  <c r="C29" i="11"/>
  <c r="C28" i="11"/>
  <c r="C27" i="11"/>
  <c r="F27" i="11" s="1"/>
  <c r="C26" i="11"/>
  <c r="C25" i="11"/>
  <c r="C24" i="11"/>
  <c r="C23" i="11"/>
  <c r="F23" i="11" s="1"/>
  <c r="G25" i="34" s="1"/>
  <c r="C22" i="11"/>
  <c r="C21" i="11"/>
  <c r="C20" i="11"/>
  <c r="C19" i="11"/>
  <c r="F19" i="11" s="1"/>
  <c r="C18" i="11"/>
  <c r="C17" i="11"/>
  <c r="C16" i="11"/>
  <c r="C15" i="11"/>
  <c r="F15" i="11" s="1"/>
  <c r="G17" i="34" s="1"/>
  <c r="C14" i="11"/>
  <c r="C13" i="11"/>
  <c r="C12" i="11"/>
  <c r="C11" i="11"/>
  <c r="F11" i="11" s="1"/>
  <c r="C10" i="11"/>
  <c r="C9" i="11"/>
  <c r="C8" i="11"/>
  <c r="C7" i="11"/>
  <c r="F7" i="11" s="1"/>
  <c r="G9" i="34" s="1"/>
  <c r="C6" i="11"/>
  <c r="C5" i="11"/>
  <c r="C4" i="11"/>
  <c r="C3" i="11"/>
  <c r="F3" i="11" s="1"/>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F4" i="10"/>
  <c r="F5" i="10" s="1"/>
  <c r="C26" i="20" l="1"/>
  <c r="I28" i="24" s="1"/>
  <c r="J28" i="34"/>
  <c r="C34" i="20"/>
  <c r="I36" i="24" s="1"/>
  <c r="J36" i="34"/>
  <c r="C42" i="20"/>
  <c r="I44" i="24" s="1"/>
  <c r="J44" i="34"/>
  <c r="C50" i="20"/>
  <c r="I52" i="24" s="1"/>
  <c r="J52" i="34"/>
  <c r="C58" i="20"/>
  <c r="I60" i="24" s="1"/>
  <c r="J60" i="34"/>
  <c r="C66" i="20"/>
  <c r="I68" i="24" s="1"/>
  <c r="J68" i="34"/>
  <c r="C74" i="20"/>
  <c r="I76" i="24" s="1"/>
  <c r="J76" i="34"/>
  <c r="C82" i="20"/>
  <c r="I84" i="24" s="1"/>
  <c r="J84" i="34"/>
  <c r="C90" i="20"/>
  <c r="I92" i="24" s="1"/>
  <c r="J92" i="34"/>
  <c r="C98" i="20"/>
  <c r="I100" i="24" s="1"/>
  <c r="J100" i="34"/>
  <c r="C106" i="20"/>
  <c r="I108" i="24" s="1"/>
  <c r="J108" i="34"/>
  <c r="C114" i="20"/>
  <c r="I116" i="24" s="1"/>
  <c r="J116" i="34"/>
  <c r="C122" i="20"/>
  <c r="I124" i="24" s="1"/>
  <c r="J124" i="34"/>
  <c r="C130" i="20"/>
  <c r="I132" i="24" s="1"/>
  <c r="J132" i="34"/>
  <c r="C138" i="20"/>
  <c r="I140" i="24" s="1"/>
  <c r="J140" i="34"/>
  <c r="C146" i="20"/>
  <c r="I148" i="24" s="1"/>
  <c r="J148" i="34"/>
  <c r="C154" i="20"/>
  <c r="I156" i="24" s="1"/>
  <c r="J156" i="34"/>
  <c r="C162" i="20"/>
  <c r="I164" i="24" s="1"/>
  <c r="J164" i="34"/>
  <c r="C11" i="20"/>
  <c r="I13" i="24" s="1"/>
  <c r="J13" i="34"/>
  <c r="C19" i="20"/>
  <c r="I21" i="24" s="1"/>
  <c r="J21" i="34"/>
  <c r="G147" i="34"/>
  <c r="C27" i="20"/>
  <c r="I29" i="24" s="1"/>
  <c r="J29" i="34"/>
  <c r="C35" i="20"/>
  <c r="I37" i="24" s="1"/>
  <c r="J37" i="34"/>
  <c r="C43" i="20"/>
  <c r="I45" i="24" s="1"/>
  <c r="J45" i="34"/>
  <c r="C51" i="20"/>
  <c r="I53" i="24" s="1"/>
  <c r="J53" i="34"/>
  <c r="C59" i="20"/>
  <c r="I61" i="24" s="1"/>
  <c r="J61" i="34"/>
  <c r="C67" i="20"/>
  <c r="I69" i="24" s="1"/>
  <c r="J69" i="34"/>
  <c r="C75" i="20"/>
  <c r="I77" i="24" s="1"/>
  <c r="J77" i="34"/>
  <c r="C83" i="20"/>
  <c r="I85" i="24" s="1"/>
  <c r="J85" i="34"/>
  <c r="C91" i="20"/>
  <c r="I93" i="24" s="1"/>
  <c r="J93" i="34"/>
  <c r="C99" i="20"/>
  <c r="I101" i="24" s="1"/>
  <c r="J101" i="34"/>
  <c r="C107" i="20"/>
  <c r="I109" i="24" s="1"/>
  <c r="J109" i="34"/>
  <c r="C115" i="20"/>
  <c r="I117" i="24" s="1"/>
  <c r="J117" i="34"/>
  <c r="C123" i="20"/>
  <c r="I125" i="24" s="1"/>
  <c r="J125" i="34"/>
  <c r="C131" i="20"/>
  <c r="I133" i="24" s="1"/>
  <c r="J133" i="34"/>
  <c r="C139" i="20"/>
  <c r="I141" i="24" s="1"/>
  <c r="J141" i="34"/>
  <c r="C147" i="20"/>
  <c r="I149" i="24" s="1"/>
  <c r="J149" i="34"/>
  <c r="C155" i="20"/>
  <c r="I157" i="24" s="1"/>
  <c r="J157" i="34"/>
  <c r="C163" i="20"/>
  <c r="I165" i="24" s="1"/>
  <c r="J165" i="34"/>
  <c r="C12" i="20"/>
  <c r="I14" i="24" s="1"/>
  <c r="C41" i="20"/>
  <c r="I43" i="24" s="1"/>
  <c r="C36" i="20"/>
  <c r="I38" i="24" s="1"/>
  <c r="J38" i="34"/>
  <c r="C52" i="20"/>
  <c r="I54" i="24" s="1"/>
  <c r="J54" i="34"/>
  <c r="C68" i="20"/>
  <c r="I70" i="24" s="1"/>
  <c r="J70" i="34"/>
  <c r="C84" i="20"/>
  <c r="I86" i="24" s="1"/>
  <c r="J86" i="34"/>
  <c r="C100" i="20"/>
  <c r="I102" i="24" s="1"/>
  <c r="J102" i="34"/>
  <c r="C116" i="20"/>
  <c r="I118" i="24" s="1"/>
  <c r="J118" i="34"/>
  <c r="C132" i="20"/>
  <c r="I134" i="24" s="1"/>
  <c r="J134" i="34"/>
  <c r="C148" i="20"/>
  <c r="I150" i="24" s="1"/>
  <c r="J150" i="34"/>
  <c r="C164" i="20"/>
  <c r="I166" i="24" s="1"/>
  <c r="J166" i="34"/>
  <c r="C13" i="20"/>
  <c r="I15" i="24" s="1"/>
  <c r="C44" i="20"/>
  <c r="I46" i="24" s="1"/>
  <c r="C108" i="20"/>
  <c r="I110" i="24" s="1"/>
  <c r="G139" i="34"/>
  <c r="G29" i="34"/>
  <c r="G37" i="34"/>
  <c r="G45" i="34"/>
  <c r="G53" i="34"/>
  <c r="G61" i="34"/>
  <c r="G69" i="34"/>
  <c r="G77" i="34"/>
  <c r="G85" i="34"/>
  <c r="G93" i="34"/>
  <c r="G101" i="34"/>
  <c r="G109" i="34"/>
  <c r="G117" i="34"/>
  <c r="G125" i="34"/>
  <c r="G133" i="34"/>
  <c r="G141" i="34"/>
  <c r="G149" i="34"/>
  <c r="G157" i="34"/>
  <c r="G165" i="34"/>
  <c r="C29" i="20"/>
  <c r="I31" i="24" s="1"/>
  <c r="J31" i="34"/>
  <c r="C37" i="20"/>
  <c r="I39" i="24" s="1"/>
  <c r="J39" i="34"/>
  <c r="C45" i="20"/>
  <c r="I47" i="24" s="1"/>
  <c r="J47" i="34"/>
  <c r="C53" i="20"/>
  <c r="I55" i="24" s="1"/>
  <c r="J55" i="34"/>
  <c r="C61" i="20"/>
  <c r="I63" i="24" s="1"/>
  <c r="J63" i="34"/>
  <c r="C69" i="20"/>
  <c r="I71" i="24" s="1"/>
  <c r="J71" i="34"/>
  <c r="C77" i="20"/>
  <c r="I79" i="24" s="1"/>
  <c r="J79" i="34"/>
  <c r="C85" i="20"/>
  <c r="I87" i="24" s="1"/>
  <c r="J87" i="34"/>
  <c r="C93" i="20"/>
  <c r="I95" i="24" s="1"/>
  <c r="J95" i="34"/>
  <c r="C101" i="20"/>
  <c r="I103" i="24" s="1"/>
  <c r="J103" i="34"/>
  <c r="C109" i="20"/>
  <c r="I111" i="24" s="1"/>
  <c r="J111" i="34"/>
  <c r="C117" i="20"/>
  <c r="I119" i="24" s="1"/>
  <c r="J119" i="34"/>
  <c r="C125" i="20"/>
  <c r="I127" i="24" s="1"/>
  <c r="J127" i="34"/>
  <c r="C133" i="20"/>
  <c r="I135" i="24" s="1"/>
  <c r="J135" i="34"/>
  <c r="C141" i="20"/>
  <c r="I143" i="24" s="1"/>
  <c r="J143" i="34"/>
  <c r="C149" i="20"/>
  <c r="I151" i="24" s="1"/>
  <c r="J151" i="34"/>
  <c r="C157" i="20"/>
  <c r="I159" i="24" s="1"/>
  <c r="J159" i="34"/>
  <c r="C165" i="20"/>
  <c r="I167" i="24" s="1"/>
  <c r="J167" i="34"/>
  <c r="C14" i="20"/>
  <c r="I16" i="24" s="1"/>
  <c r="J16" i="34"/>
  <c r="C22" i="20"/>
  <c r="I24" i="24" s="1"/>
  <c r="J24" i="34"/>
  <c r="C57" i="20"/>
  <c r="I59" i="24" s="1"/>
  <c r="C30" i="20"/>
  <c r="I32" i="24" s="1"/>
  <c r="J32" i="34"/>
  <c r="C38" i="20"/>
  <c r="I40" i="24" s="1"/>
  <c r="J40" i="34"/>
  <c r="C46" i="20"/>
  <c r="I48" i="24" s="1"/>
  <c r="J48" i="34"/>
  <c r="C54" i="20"/>
  <c r="I56" i="24" s="1"/>
  <c r="J56" i="34"/>
  <c r="C62" i="20"/>
  <c r="I64" i="24" s="1"/>
  <c r="J64" i="34"/>
  <c r="C70" i="20"/>
  <c r="I72" i="24" s="1"/>
  <c r="J72" i="34"/>
  <c r="C78" i="20"/>
  <c r="I80" i="24" s="1"/>
  <c r="J80" i="34"/>
  <c r="C86" i="20"/>
  <c r="I88" i="24" s="1"/>
  <c r="J88" i="34"/>
  <c r="C94" i="20"/>
  <c r="I96" i="24" s="1"/>
  <c r="J96" i="34"/>
  <c r="C102" i="20"/>
  <c r="I104" i="24" s="1"/>
  <c r="J104" i="34"/>
  <c r="C110" i="20"/>
  <c r="I112" i="24" s="1"/>
  <c r="J112" i="34"/>
  <c r="C118" i="20"/>
  <c r="I120" i="24" s="1"/>
  <c r="J120" i="34"/>
  <c r="C126" i="20"/>
  <c r="I128" i="24" s="1"/>
  <c r="J128" i="34"/>
  <c r="C134" i="20"/>
  <c r="I136" i="24" s="1"/>
  <c r="J136" i="34"/>
  <c r="C142" i="20"/>
  <c r="I144" i="24" s="1"/>
  <c r="J144" i="34"/>
  <c r="C150" i="20"/>
  <c r="I152" i="24" s="1"/>
  <c r="J152" i="34"/>
  <c r="C158" i="20"/>
  <c r="I160" i="24" s="1"/>
  <c r="J160" i="34"/>
  <c r="C166" i="20"/>
  <c r="I168" i="24" s="1"/>
  <c r="J168" i="34"/>
  <c r="C7" i="20"/>
  <c r="I9" i="24" s="1"/>
  <c r="I3" i="24" s="1"/>
  <c r="J9" i="34"/>
  <c r="C15" i="20"/>
  <c r="I17" i="24" s="1"/>
  <c r="J17" i="34"/>
  <c r="C23" i="20"/>
  <c r="I25" i="24" s="1"/>
  <c r="J25" i="34"/>
  <c r="C60" i="20"/>
  <c r="I62" i="24" s="1"/>
  <c r="C124" i="20"/>
  <c r="I126" i="24" s="1"/>
  <c r="G13" i="34"/>
  <c r="G21" i="34"/>
  <c r="C31" i="20"/>
  <c r="I33" i="24" s="1"/>
  <c r="J33" i="34"/>
  <c r="C39" i="20"/>
  <c r="I41" i="24" s="1"/>
  <c r="J41" i="34"/>
  <c r="C47" i="20"/>
  <c r="I49" i="24" s="1"/>
  <c r="J49" i="34"/>
  <c r="C55" i="20"/>
  <c r="I57" i="24" s="1"/>
  <c r="J57" i="34"/>
  <c r="C63" i="20"/>
  <c r="I65" i="24" s="1"/>
  <c r="J65" i="34"/>
  <c r="C71" i="20"/>
  <c r="I73" i="24" s="1"/>
  <c r="J73" i="34"/>
  <c r="C79" i="20"/>
  <c r="I81" i="24" s="1"/>
  <c r="J81" i="34"/>
  <c r="C87" i="20"/>
  <c r="I89" i="24" s="1"/>
  <c r="J89" i="34"/>
  <c r="C95" i="20"/>
  <c r="I97" i="24" s="1"/>
  <c r="J97" i="34"/>
  <c r="C103" i="20"/>
  <c r="I105" i="24" s="1"/>
  <c r="J105" i="34"/>
  <c r="C111" i="20"/>
  <c r="I113" i="24" s="1"/>
  <c r="J113" i="34"/>
  <c r="C119" i="20"/>
  <c r="I121" i="24" s="1"/>
  <c r="J121" i="34"/>
  <c r="C127" i="20"/>
  <c r="I129" i="24" s="1"/>
  <c r="J129" i="34"/>
  <c r="C135" i="20"/>
  <c r="I137" i="24" s="1"/>
  <c r="J137" i="34"/>
  <c r="C143" i="20"/>
  <c r="I145" i="24" s="1"/>
  <c r="J145" i="34"/>
  <c r="C151" i="20"/>
  <c r="I153" i="24" s="1"/>
  <c r="J153" i="34"/>
  <c r="C159" i="20"/>
  <c r="I161" i="24" s="1"/>
  <c r="J161" i="34"/>
  <c r="C20" i="20"/>
  <c r="I22" i="24" s="1"/>
  <c r="C73" i="20"/>
  <c r="I75" i="24" s="1"/>
  <c r="C137" i="20"/>
  <c r="I139" i="24" s="1"/>
  <c r="C32" i="20"/>
  <c r="I34" i="24" s="1"/>
  <c r="J34" i="34"/>
  <c r="C40" i="20"/>
  <c r="I42" i="24" s="1"/>
  <c r="J42" i="34"/>
  <c r="C48" i="20"/>
  <c r="I50" i="24" s="1"/>
  <c r="J50" i="34"/>
  <c r="C56" i="20"/>
  <c r="I58" i="24" s="1"/>
  <c r="J58" i="34"/>
  <c r="C64" i="20"/>
  <c r="I66" i="24" s="1"/>
  <c r="J66" i="34"/>
  <c r="C72" i="20"/>
  <c r="I74" i="24" s="1"/>
  <c r="J74" i="34"/>
  <c r="C80" i="20"/>
  <c r="I82" i="24" s="1"/>
  <c r="J82" i="34"/>
  <c r="C88" i="20"/>
  <c r="I90" i="24" s="1"/>
  <c r="J90" i="34"/>
  <c r="C96" i="20"/>
  <c r="I98" i="24" s="1"/>
  <c r="J98" i="34"/>
  <c r="C104" i="20"/>
  <c r="I106" i="24" s="1"/>
  <c r="J106" i="34"/>
  <c r="C112" i="20"/>
  <c r="I114" i="24" s="1"/>
  <c r="J114" i="34"/>
  <c r="C120" i="20"/>
  <c r="I122" i="24" s="1"/>
  <c r="J122" i="34"/>
  <c r="C128" i="20"/>
  <c r="I130" i="24" s="1"/>
  <c r="J130" i="34"/>
  <c r="C136" i="20"/>
  <c r="I138" i="24" s="1"/>
  <c r="J138" i="34"/>
  <c r="C144" i="20"/>
  <c r="I146" i="24" s="1"/>
  <c r="J146" i="34"/>
  <c r="C152" i="20"/>
  <c r="I154" i="24" s="1"/>
  <c r="J154" i="34"/>
  <c r="C160" i="20"/>
  <c r="I162" i="24" s="1"/>
  <c r="J162" i="34"/>
  <c r="C8" i="20"/>
  <c r="I10" i="24" s="1"/>
  <c r="C21" i="20"/>
  <c r="I23" i="24" s="1"/>
  <c r="C76" i="20"/>
  <c r="I78" i="24" s="1"/>
  <c r="C140" i="20"/>
  <c r="I142" i="24" s="1"/>
  <c r="C33" i="20"/>
  <c r="I35" i="24" s="1"/>
  <c r="J35" i="34"/>
  <c r="C49" i="20"/>
  <c r="I51" i="24" s="1"/>
  <c r="J51" i="34"/>
  <c r="C65" i="20"/>
  <c r="I67" i="24" s="1"/>
  <c r="J67" i="34"/>
  <c r="C81" i="20"/>
  <c r="I83" i="24" s="1"/>
  <c r="J83" i="34"/>
  <c r="C97" i="20"/>
  <c r="I99" i="24" s="1"/>
  <c r="J99" i="34"/>
  <c r="C113" i="20"/>
  <c r="I115" i="24" s="1"/>
  <c r="J115" i="34"/>
  <c r="C129" i="20"/>
  <c r="I131" i="24" s="1"/>
  <c r="J131" i="34"/>
  <c r="C145" i="20"/>
  <c r="I147" i="24" s="1"/>
  <c r="J147" i="34"/>
  <c r="C161" i="20"/>
  <c r="I163" i="24" s="1"/>
  <c r="J163" i="34"/>
  <c r="C24" i="20"/>
  <c r="I26" i="24" s="1"/>
  <c r="J26" i="34"/>
  <c r="C18" i="20"/>
  <c r="I20" i="24" s="1"/>
  <c r="J20" i="34"/>
  <c r="C9" i="20"/>
  <c r="I11" i="24" s="1"/>
  <c r="C25" i="20"/>
  <c r="I27" i="24" s="1"/>
  <c r="C89" i="20"/>
  <c r="I91" i="24" s="1"/>
  <c r="C153" i="20"/>
  <c r="I155" i="24" s="1"/>
  <c r="K166" i="41"/>
  <c r="J166" i="41"/>
  <c r="B6" i="24"/>
  <c r="V6" i="24"/>
  <c r="C162" i="34"/>
  <c r="B163" i="34"/>
  <c r="J153" i="32"/>
  <c r="K153" i="32"/>
  <c r="H152" i="32"/>
  <c r="F6" i="10"/>
  <c r="L168" i="18"/>
  <c r="D167" i="11"/>
  <c r="F167" i="11"/>
  <c r="A5" i="23"/>
  <c r="I4" i="23" s="1"/>
  <c r="J4" i="23" s="1"/>
  <c r="F3" i="23"/>
  <c r="D3" i="23"/>
  <c r="I3" i="23"/>
  <c r="G3" i="23"/>
  <c r="E3" i="23"/>
  <c r="D4" i="23"/>
  <c r="B102" i="23"/>
  <c r="K103" i="23"/>
  <c r="G145" i="11"/>
  <c r="E147" i="24" s="1"/>
  <c r="C97" i="23"/>
  <c r="L98" i="23"/>
  <c r="L99" i="23"/>
  <c r="L100" i="23"/>
  <c r="L101" i="23"/>
  <c r="L102" i="23"/>
  <c r="L103" i="23"/>
  <c r="F9" i="11"/>
  <c r="G11" i="34" s="1"/>
  <c r="F17" i="11"/>
  <c r="G18" i="11" s="1"/>
  <c r="E20" i="24" s="1"/>
  <c r="F25" i="11"/>
  <c r="F33" i="11"/>
  <c r="F49" i="11"/>
  <c r="F57" i="11"/>
  <c r="F65" i="11"/>
  <c r="G67" i="34" s="1"/>
  <c r="F89" i="11"/>
  <c r="G91" i="34" s="1"/>
  <c r="F113" i="11"/>
  <c r="G115" i="34" s="1"/>
  <c r="F121" i="11"/>
  <c r="F129" i="11"/>
  <c r="F153" i="11"/>
  <c r="F8" i="11"/>
  <c r="F16" i="11"/>
  <c r="F24" i="11"/>
  <c r="F32" i="11"/>
  <c r="F40" i="11"/>
  <c r="F48" i="11"/>
  <c r="F56" i="11"/>
  <c r="F64" i="11"/>
  <c r="F72" i="11"/>
  <c r="F80" i="11"/>
  <c r="F88" i="11"/>
  <c r="F96" i="11"/>
  <c r="F104" i="11"/>
  <c r="F112" i="11"/>
  <c r="F120" i="11"/>
  <c r="F128" i="11"/>
  <c r="F136" i="11"/>
  <c r="F144" i="11"/>
  <c r="F152" i="11"/>
  <c r="F160" i="11"/>
  <c r="F168" i="11"/>
  <c r="G168" i="11" s="1"/>
  <c r="F10" i="11"/>
  <c r="F18" i="11"/>
  <c r="F26" i="11"/>
  <c r="F34" i="11"/>
  <c r="F42" i="11"/>
  <c r="F50" i="11"/>
  <c r="F58" i="11"/>
  <c r="F66" i="11"/>
  <c r="F74" i="11"/>
  <c r="F82" i="11"/>
  <c r="F90" i="11"/>
  <c r="F98" i="11"/>
  <c r="F106" i="11"/>
  <c r="F114" i="11"/>
  <c r="F122" i="11"/>
  <c r="F130" i="11"/>
  <c r="F138" i="11"/>
  <c r="F146" i="11"/>
  <c r="F154" i="11"/>
  <c r="F162" i="11"/>
  <c r="F4" i="11"/>
  <c r="G4" i="11" s="1"/>
  <c r="E6" i="24" s="1"/>
  <c r="F12" i="11"/>
  <c r="F20" i="11"/>
  <c r="F28" i="11"/>
  <c r="F36" i="11"/>
  <c r="F44" i="11"/>
  <c r="F52" i="11"/>
  <c r="F60" i="11"/>
  <c r="F68" i="11"/>
  <c r="F76" i="11"/>
  <c r="F84" i="11"/>
  <c r="F92" i="11"/>
  <c r="F100" i="11"/>
  <c r="F108" i="11"/>
  <c r="F116" i="11"/>
  <c r="F124" i="11"/>
  <c r="F132" i="11"/>
  <c r="F140" i="11"/>
  <c r="F148" i="11"/>
  <c r="F156" i="11"/>
  <c r="F164" i="11"/>
  <c r="F5" i="11"/>
  <c r="F13" i="11"/>
  <c r="F21" i="11"/>
  <c r="F29" i="11"/>
  <c r="G31" i="34" s="1"/>
  <c r="F37" i="11"/>
  <c r="G39" i="34" s="1"/>
  <c r="F45" i="11"/>
  <c r="G47" i="34" s="1"/>
  <c r="F53" i="11"/>
  <c r="G55" i="34" s="1"/>
  <c r="F61" i="11"/>
  <c r="G63" i="34" s="1"/>
  <c r="F69" i="11"/>
  <c r="F77" i="11"/>
  <c r="F85" i="11"/>
  <c r="F93" i="11"/>
  <c r="F101" i="11"/>
  <c r="G103" i="34" s="1"/>
  <c r="F109" i="11"/>
  <c r="G111" i="34" s="1"/>
  <c r="F117" i="11"/>
  <c r="G119" i="34" s="1"/>
  <c r="F125" i="11"/>
  <c r="G127" i="34" s="1"/>
  <c r="F133" i="11"/>
  <c r="F141" i="11"/>
  <c r="F149" i="11"/>
  <c r="F157" i="11"/>
  <c r="G159" i="34" s="1"/>
  <c r="F165" i="11"/>
  <c r="G167" i="34" s="1"/>
  <c r="F6" i="11"/>
  <c r="F14" i="11"/>
  <c r="G16" i="34" s="1"/>
  <c r="F22" i="11"/>
  <c r="F30" i="11"/>
  <c r="F38" i="11"/>
  <c r="F46" i="11"/>
  <c r="F54" i="11"/>
  <c r="F62" i="11"/>
  <c r="F70" i="11"/>
  <c r="F78" i="11"/>
  <c r="F86" i="11"/>
  <c r="F94" i="11"/>
  <c r="F102" i="11"/>
  <c r="F110" i="11"/>
  <c r="F118" i="11"/>
  <c r="F126" i="11"/>
  <c r="F134" i="11"/>
  <c r="F142" i="11"/>
  <c r="F150" i="11"/>
  <c r="F158" i="11"/>
  <c r="F166" i="11"/>
  <c r="A7" i="24"/>
  <c r="V7" i="24" s="1"/>
  <c r="G42" i="11"/>
  <c r="E44" i="24" s="1"/>
  <c r="G50" i="11"/>
  <c r="E52" i="24" s="1"/>
  <c r="G58" i="11"/>
  <c r="E60" i="24" s="1"/>
  <c r="G82" i="11"/>
  <c r="E84" i="24" s="1"/>
  <c r="G146" i="11"/>
  <c r="E148" i="24" s="1"/>
  <c r="A6" i="18"/>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E5" i="18"/>
  <c r="D168" i="12"/>
  <c r="E168" i="11"/>
  <c r="A101" i="1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B561" i="10"/>
  <c r="C561" i="10" s="1"/>
  <c r="B560" i="10"/>
  <c r="C560" i="10" s="1"/>
  <c r="B559" i="10"/>
  <c r="C559" i="10" s="1"/>
  <c r="B558" i="10"/>
  <c r="C558" i="10" s="1"/>
  <c r="B557" i="10"/>
  <c r="C557" i="10" s="1"/>
  <c r="B556" i="10"/>
  <c r="C556" i="10" s="1"/>
  <c r="B555" i="10"/>
  <c r="C555" i="10" s="1"/>
  <c r="B554" i="10"/>
  <c r="C554" i="10" s="1"/>
  <c r="B553" i="10"/>
  <c r="C553" i="10" s="1"/>
  <c r="B552" i="10"/>
  <c r="C552" i="10" s="1"/>
  <c r="B551" i="10"/>
  <c r="C551" i="10" s="1"/>
  <c r="B550" i="10"/>
  <c r="C550" i="10" s="1"/>
  <c r="B549" i="10"/>
  <c r="C549" i="10" s="1"/>
  <c r="B548" i="10"/>
  <c r="C548" i="10" s="1"/>
  <c r="B547" i="10"/>
  <c r="C547" i="10" s="1"/>
  <c r="B546" i="10"/>
  <c r="C546" i="10" s="1"/>
  <c r="B545" i="10"/>
  <c r="C545" i="10" s="1"/>
  <c r="B544" i="10"/>
  <c r="C544" i="10" s="1"/>
  <c r="B543" i="10"/>
  <c r="C543" i="10" s="1"/>
  <c r="B542" i="10"/>
  <c r="C542" i="10" s="1"/>
  <c r="B541" i="10"/>
  <c r="C541" i="10" s="1"/>
  <c r="B540" i="10"/>
  <c r="C540" i="10" s="1"/>
  <c r="B539" i="10"/>
  <c r="C539" i="10" s="1"/>
  <c r="B538" i="10"/>
  <c r="C538" i="10" s="1"/>
  <c r="B537" i="10"/>
  <c r="C537" i="10" s="1"/>
  <c r="B536" i="10"/>
  <c r="C536" i="10" s="1"/>
  <c r="B535" i="10"/>
  <c r="C535" i="10" s="1"/>
  <c r="B534" i="10"/>
  <c r="C534" i="10" s="1"/>
  <c r="B533" i="10"/>
  <c r="C533" i="10" s="1"/>
  <c r="B532" i="10"/>
  <c r="C532" i="10" s="1"/>
  <c r="B531" i="10"/>
  <c r="C531" i="10" s="1"/>
  <c r="B530" i="10"/>
  <c r="C530" i="10" s="1"/>
  <c r="B529" i="10"/>
  <c r="C529" i="10" s="1"/>
  <c r="B528" i="10"/>
  <c r="C528" i="10" s="1"/>
  <c r="B527" i="10"/>
  <c r="C527" i="10" s="1"/>
  <c r="B526" i="10"/>
  <c r="C526" i="10" s="1"/>
  <c r="B525" i="10"/>
  <c r="C525" i="10" s="1"/>
  <c r="B524" i="10"/>
  <c r="C524" i="10" s="1"/>
  <c r="B523" i="10"/>
  <c r="C523" i="10" s="1"/>
  <c r="C522" i="10"/>
  <c r="B522" i="10"/>
  <c r="B521" i="10"/>
  <c r="C521" i="10" s="1"/>
  <c r="B520" i="10"/>
  <c r="C520" i="10" s="1"/>
  <c r="B519" i="10"/>
  <c r="C519" i="10" s="1"/>
  <c r="B518" i="10"/>
  <c r="C518" i="10" s="1"/>
  <c r="B517" i="10"/>
  <c r="C517" i="10" s="1"/>
  <c r="B516" i="10"/>
  <c r="C516" i="10" s="1"/>
  <c r="B515" i="10"/>
  <c r="C515" i="10" s="1"/>
  <c r="B514" i="10"/>
  <c r="C514" i="10" s="1"/>
  <c r="B513" i="10"/>
  <c r="C513" i="10" s="1"/>
  <c r="B512" i="10"/>
  <c r="C512" i="10" s="1"/>
  <c r="B511" i="10"/>
  <c r="C511" i="10" s="1"/>
  <c r="B510" i="10"/>
  <c r="C510" i="10" s="1"/>
  <c r="B509" i="10"/>
  <c r="C509" i="10" s="1"/>
  <c r="B508" i="10"/>
  <c r="C508" i="10" s="1"/>
  <c r="B507" i="10"/>
  <c r="C507" i="10" s="1"/>
  <c r="B506" i="10"/>
  <c r="C506" i="10" s="1"/>
  <c r="B505" i="10"/>
  <c r="C505" i="10" s="1"/>
  <c r="B504" i="10"/>
  <c r="C504" i="10" s="1"/>
  <c r="B503" i="10"/>
  <c r="C503" i="10" s="1"/>
  <c r="B502" i="10"/>
  <c r="C502" i="10" s="1"/>
  <c r="B3" i="10"/>
  <c r="C3" i="10" s="1"/>
  <c r="B501" i="10"/>
  <c r="C501" i="10" s="1"/>
  <c r="B500" i="10"/>
  <c r="C500" i="10" s="1"/>
  <c r="B499" i="10"/>
  <c r="C499" i="10" s="1"/>
  <c r="B498" i="10"/>
  <c r="C498" i="10" s="1"/>
  <c r="B497" i="10"/>
  <c r="C497" i="10" s="1"/>
  <c r="B496" i="10"/>
  <c r="C496" i="10" s="1"/>
  <c r="B495" i="10"/>
  <c r="C495" i="10" s="1"/>
  <c r="B494" i="10"/>
  <c r="C494" i="10" s="1"/>
  <c r="B493" i="10"/>
  <c r="C493" i="10" s="1"/>
  <c r="B492" i="10"/>
  <c r="C492" i="10" s="1"/>
  <c r="B491" i="10"/>
  <c r="C491" i="10" s="1"/>
  <c r="B490" i="10"/>
  <c r="C490" i="10" s="1"/>
  <c r="B489" i="10"/>
  <c r="C489" i="10" s="1"/>
  <c r="B488" i="10"/>
  <c r="C488" i="10" s="1"/>
  <c r="B487" i="10"/>
  <c r="C487" i="10" s="1"/>
  <c r="B486" i="10"/>
  <c r="C486" i="10" s="1"/>
  <c r="B485" i="10"/>
  <c r="C485" i="10" s="1"/>
  <c r="B484" i="10"/>
  <c r="C484" i="10" s="1"/>
  <c r="B483" i="10"/>
  <c r="C483" i="10" s="1"/>
  <c r="B482" i="10"/>
  <c r="C482" i="10" s="1"/>
  <c r="B481" i="10"/>
  <c r="C481" i="10" s="1"/>
  <c r="B480" i="10"/>
  <c r="C480" i="10" s="1"/>
  <c r="B479" i="10"/>
  <c r="C479" i="10" s="1"/>
  <c r="B478" i="10"/>
  <c r="C478" i="10" s="1"/>
  <c r="B477" i="10"/>
  <c r="C477" i="10" s="1"/>
  <c r="B476" i="10"/>
  <c r="C476" i="10" s="1"/>
  <c r="B475" i="10"/>
  <c r="C475" i="10" s="1"/>
  <c r="B474" i="10"/>
  <c r="C474" i="10" s="1"/>
  <c r="B473" i="10"/>
  <c r="C473" i="10" s="1"/>
  <c r="B472" i="10"/>
  <c r="C472" i="10" s="1"/>
  <c r="B471" i="10"/>
  <c r="C471" i="10" s="1"/>
  <c r="B470" i="10"/>
  <c r="C470" i="10" s="1"/>
  <c r="B469" i="10"/>
  <c r="C469" i="10" s="1"/>
  <c r="B468" i="10"/>
  <c r="C468" i="10" s="1"/>
  <c r="B467" i="10"/>
  <c r="C467" i="10" s="1"/>
  <c r="B466" i="10"/>
  <c r="C466" i="10" s="1"/>
  <c r="B465" i="10"/>
  <c r="C465" i="10" s="1"/>
  <c r="B464" i="10"/>
  <c r="C464" i="10" s="1"/>
  <c r="B463" i="10"/>
  <c r="C463" i="10" s="1"/>
  <c r="B462" i="10"/>
  <c r="C462" i="10" s="1"/>
  <c r="B461" i="10"/>
  <c r="C461" i="10" s="1"/>
  <c r="B460" i="10"/>
  <c r="C460" i="10" s="1"/>
  <c r="B459" i="10"/>
  <c r="C459" i="10" s="1"/>
  <c r="B458" i="10"/>
  <c r="C458" i="10" s="1"/>
  <c r="B457" i="10"/>
  <c r="C457" i="10" s="1"/>
  <c r="B456" i="10"/>
  <c r="C456" i="10" s="1"/>
  <c r="B455" i="10"/>
  <c r="C455" i="10" s="1"/>
  <c r="B454" i="10"/>
  <c r="C454" i="10" s="1"/>
  <c r="B453" i="10"/>
  <c r="C453" i="10" s="1"/>
  <c r="B452" i="10"/>
  <c r="C452" i="10" s="1"/>
  <c r="B451" i="10"/>
  <c r="C451" i="10" s="1"/>
  <c r="B450" i="10"/>
  <c r="C450" i="10" s="1"/>
  <c r="B449" i="10"/>
  <c r="C449" i="10" s="1"/>
  <c r="B448" i="10"/>
  <c r="C448" i="10" s="1"/>
  <c r="B447" i="10"/>
  <c r="C447" i="10" s="1"/>
  <c r="B446" i="10"/>
  <c r="C446" i="10" s="1"/>
  <c r="B445" i="10"/>
  <c r="C445" i="10" s="1"/>
  <c r="B444" i="10"/>
  <c r="C444" i="10" s="1"/>
  <c r="B443" i="10"/>
  <c r="C443" i="10" s="1"/>
  <c r="B442" i="10"/>
  <c r="B441" i="10"/>
  <c r="B440" i="10"/>
  <c r="B439" i="10"/>
  <c r="B438" i="10"/>
  <c r="B437" i="10"/>
  <c r="B436" i="10"/>
  <c r="C436" i="10" s="1"/>
  <c r="B435" i="10"/>
  <c r="C435" i="10" s="1"/>
  <c r="B434" i="10"/>
  <c r="C434" i="10" s="1"/>
  <c r="B433" i="10"/>
  <c r="C433" i="10" s="1"/>
  <c r="B432" i="10"/>
  <c r="C432" i="10" s="1"/>
  <c r="B431" i="10"/>
  <c r="C431" i="10" s="1"/>
  <c r="B430" i="10"/>
  <c r="C430" i="10" s="1"/>
  <c r="B429" i="10"/>
  <c r="C429" i="10" s="1"/>
  <c r="B428" i="10"/>
  <c r="C428" i="10" s="1"/>
  <c r="B427" i="10"/>
  <c r="C427" i="10" s="1"/>
  <c r="B426" i="10"/>
  <c r="C426" i="10" s="1"/>
  <c r="B425" i="10"/>
  <c r="C425" i="10" s="1"/>
  <c r="B424" i="10"/>
  <c r="C424" i="10" s="1"/>
  <c r="B423" i="10"/>
  <c r="C423" i="10" s="1"/>
  <c r="B422" i="10"/>
  <c r="C422" i="10" s="1"/>
  <c r="B421" i="10"/>
  <c r="C421" i="10" s="1"/>
  <c r="B420" i="10"/>
  <c r="C420" i="10" s="1"/>
  <c r="B419" i="10"/>
  <c r="C419" i="10" s="1"/>
  <c r="B418" i="10"/>
  <c r="C418" i="10" s="1"/>
  <c r="B417" i="10"/>
  <c r="C417" i="10" s="1"/>
  <c r="B416" i="10"/>
  <c r="C416" i="10" s="1"/>
  <c r="B415" i="10"/>
  <c r="C415" i="10" s="1"/>
  <c r="B414" i="10"/>
  <c r="C414" i="10" s="1"/>
  <c r="B413" i="10"/>
  <c r="C413" i="10" s="1"/>
  <c r="B412" i="10"/>
  <c r="C412" i="10" s="1"/>
  <c r="B411" i="10"/>
  <c r="C411" i="10" s="1"/>
  <c r="B410" i="10"/>
  <c r="C410" i="10" s="1"/>
  <c r="B409" i="10"/>
  <c r="C409" i="10" s="1"/>
  <c r="B408" i="10"/>
  <c r="C408" i="10" s="1"/>
  <c r="B407" i="10"/>
  <c r="C407" i="10" s="1"/>
  <c r="B406" i="10"/>
  <c r="C406" i="10" s="1"/>
  <c r="B405" i="10"/>
  <c r="C405" i="10" s="1"/>
  <c r="B404" i="10"/>
  <c r="C404" i="10" s="1"/>
  <c r="B403" i="10"/>
  <c r="C403" i="10" s="1"/>
  <c r="B402" i="10"/>
  <c r="C402" i="10" s="1"/>
  <c r="B401" i="10"/>
  <c r="C401" i="10" s="1"/>
  <c r="B400" i="10"/>
  <c r="C400" i="10" s="1"/>
  <c r="B399" i="10"/>
  <c r="C399" i="10" s="1"/>
  <c r="B398" i="10"/>
  <c r="C398" i="10" s="1"/>
  <c r="B397" i="10"/>
  <c r="C397" i="10" s="1"/>
  <c r="B396" i="10"/>
  <c r="C396" i="10" s="1"/>
  <c r="B395" i="10"/>
  <c r="C395" i="10" s="1"/>
  <c r="B394" i="10"/>
  <c r="C394" i="10" s="1"/>
  <c r="B393" i="10"/>
  <c r="C393" i="10" s="1"/>
  <c r="B392" i="10"/>
  <c r="C392" i="10" s="1"/>
  <c r="B391" i="10"/>
  <c r="C391" i="10" s="1"/>
  <c r="B390" i="10"/>
  <c r="C390" i="10" s="1"/>
  <c r="B389" i="10"/>
  <c r="C389" i="10" s="1"/>
  <c r="B388" i="10"/>
  <c r="C388" i="10" s="1"/>
  <c r="B387" i="10"/>
  <c r="C387" i="10" s="1"/>
  <c r="B386" i="10"/>
  <c r="C386" i="10" s="1"/>
  <c r="B385" i="10"/>
  <c r="C385" i="10" s="1"/>
  <c r="B384" i="10"/>
  <c r="C384" i="10" s="1"/>
  <c r="B383" i="10"/>
  <c r="C383" i="10" s="1"/>
  <c r="B382" i="10"/>
  <c r="B381" i="10"/>
  <c r="B380" i="10"/>
  <c r="B379" i="10"/>
  <c r="B378" i="10"/>
  <c r="B377" i="10"/>
  <c r="B376" i="10"/>
  <c r="C376" i="10" s="1"/>
  <c r="B375" i="10"/>
  <c r="C375" i="10" s="1"/>
  <c r="B374" i="10"/>
  <c r="C374" i="10" s="1"/>
  <c r="B373" i="10"/>
  <c r="C373" i="10" s="1"/>
  <c r="B372" i="10"/>
  <c r="C372" i="10" s="1"/>
  <c r="B371" i="10"/>
  <c r="C371" i="10" s="1"/>
  <c r="B370" i="10"/>
  <c r="C370" i="10" s="1"/>
  <c r="B369" i="10"/>
  <c r="C369" i="10" s="1"/>
  <c r="B368" i="10"/>
  <c r="C368" i="10" s="1"/>
  <c r="B367" i="10"/>
  <c r="C367" i="10" s="1"/>
  <c r="B366" i="10"/>
  <c r="C366" i="10" s="1"/>
  <c r="B365" i="10"/>
  <c r="C365" i="10" s="1"/>
  <c r="B364" i="10"/>
  <c r="C364" i="10" s="1"/>
  <c r="B363" i="10"/>
  <c r="C363" i="10" s="1"/>
  <c r="B362" i="10"/>
  <c r="C362" i="10" s="1"/>
  <c r="B361" i="10"/>
  <c r="C361" i="10" s="1"/>
  <c r="B360" i="10"/>
  <c r="C360" i="10" s="1"/>
  <c r="B359" i="10"/>
  <c r="C359" i="10" s="1"/>
  <c r="B358" i="10"/>
  <c r="C358" i="10" s="1"/>
  <c r="B357" i="10"/>
  <c r="C357" i="10" s="1"/>
  <c r="B356" i="10"/>
  <c r="C356" i="10" s="1"/>
  <c r="B355" i="10"/>
  <c r="C355" i="10" s="1"/>
  <c r="B354" i="10"/>
  <c r="C354" i="10" s="1"/>
  <c r="B353" i="10"/>
  <c r="C353" i="10" s="1"/>
  <c r="B352" i="10"/>
  <c r="C352" i="10" s="1"/>
  <c r="B351" i="10"/>
  <c r="C351" i="10" s="1"/>
  <c r="B350" i="10"/>
  <c r="C350" i="10" s="1"/>
  <c r="B349" i="10"/>
  <c r="C349" i="10" s="1"/>
  <c r="B348" i="10"/>
  <c r="C348" i="10" s="1"/>
  <c r="B347" i="10"/>
  <c r="C347" i="10" s="1"/>
  <c r="B346" i="10"/>
  <c r="C346" i="10" s="1"/>
  <c r="B345" i="10"/>
  <c r="C345" i="10" s="1"/>
  <c r="B344" i="10"/>
  <c r="C344" i="10" s="1"/>
  <c r="B343" i="10"/>
  <c r="C343" i="10" s="1"/>
  <c r="B342" i="10"/>
  <c r="C342" i="10" s="1"/>
  <c r="B341" i="10"/>
  <c r="C341" i="10" s="1"/>
  <c r="B340" i="10"/>
  <c r="C340" i="10" s="1"/>
  <c r="B339" i="10"/>
  <c r="C339" i="10" s="1"/>
  <c r="B338" i="10"/>
  <c r="C338" i="10" s="1"/>
  <c r="B337" i="10"/>
  <c r="C337" i="10" s="1"/>
  <c r="B336" i="10"/>
  <c r="C336" i="10" s="1"/>
  <c r="B335" i="10"/>
  <c r="C335" i="10" s="1"/>
  <c r="B334" i="10"/>
  <c r="C334" i="10" s="1"/>
  <c r="B333" i="10"/>
  <c r="C333" i="10" s="1"/>
  <c r="B332" i="10"/>
  <c r="C332" i="10" s="1"/>
  <c r="B331" i="10"/>
  <c r="C331" i="10" s="1"/>
  <c r="B330" i="10"/>
  <c r="C330" i="10" s="1"/>
  <c r="B329" i="10"/>
  <c r="C329" i="10" s="1"/>
  <c r="B328" i="10"/>
  <c r="C328" i="10" s="1"/>
  <c r="B327" i="10"/>
  <c r="C327" i="10" s="1"/>
  <c r="B326" i="10"/>
  <c r="C326" i="10" s="1"/>
  <c r="B325" i="10"/>
  <c r="C325" i="10" s="1"/>
  <c r="B324" i="10"/>
  <c r="C324" i="10" s="1"/>
  <c r="B323" i="10"/>
  <c r="C323" i="10" s="1"/>
  <c r="B322" i="10"/>
  <c r="C322" i="10" s="1"/>
  <c r="B321" i="10"/>
  <c r="C321" i="10" s="1"/>
  <c r="B320" i="10"/>
  <c r="C320" i="10" s="1"/>
  <c r="B319" i="10"/>
  <c r="C319" i="10" s="1"/>
  <c r="B318" i="10"/>
  <c r="C318" i="10" s="1"/>
  <c r="B317" i="10"/>
  <c r="C317" i="10" s="1"/>
  <c r="B316" i="10"/>
  <c r="C316" i="10" s="1"/>
  <c r="B315" i="10"/>
  <c r="C315" i="10" s="1"/>
  <c r="B314" i="10"/>
  <c r="C314" i="10" s="1"/>
  <c r="B313" i="10"/>
  <c r="C313" i="10" s="1"/>
  <c r="B312" i="10"/>
  <c r="C312" i="10" s="1"/>
  <c r="B311" i="10"/>
  <c r="C311" i="10" s="1"/>
  <c r="B310" i="10"/>
  <c r="C310" i="10" s="1"/>
  <c r="B309" i="10"/>
  <c r="C309" i="10" s="1"/>
  <c r="B308" i="10"/>
  <c r="C308" i="10" s="1"/>
  <c r="B307" i="10"/>
  <c r="C307" i="10" s="1"/>
  <c r="B306" i="10"/>
  <c r="C306" i="10" s="1"/>
  <c r="B305" i="10"/>
  <c r="C305" i="10" s="1"/>
  <c r="B304" i="10"/>
  <c r="C304" i="10" s="1"/>
  <c r="B303" i="10"/>
  <c r="C303" i="10" s="1"/>
  <c r="B302" i="10"/>
  <c r="C302" i="10" s="1"/>
  <c r="B301" i="10"/>
  <c r="C301" i="10" s="1"/>
  <c r="B300" i="10"/>
  <c r="C300" i="10" s="1"/>
  <c r="B299" i="10"/>
  <c r="C299" i="10" s="1"/>
  <c r="B298" i="10"/>
  <c r="C298" i="10" s="1"/>
  <c r="B297" i="10"/>
  <c r="C297" i="10" s="1"/>
  <c r="B296" i="10"/>
  <c r="C296" i="10" s="1"/>
  <c r="B295" i="10"/>
  <c r="C295" i="10" s="1"/>
  <c r="B294" i="10"/>
  <c r="C294" i="10" s="1"/>
  <c r="B293" i="10"/>
  <c r="C293" i="10" s="1"/>
  <c r="B292" i="10"/>
  <c r="C292" i="10" s="1"/>
  <c r="B291" i="10"/>
  <c r="C291" i="10" s="1"/>
  <c r="B290" i="10"/>
  <c r="C290" i="10" s="1"/>
  <c r="B289" i="10"/>
  <c r="C289" i="10" s="1"/>
  <c r="B288" i="10"/>
  <c r="C288" i="10" s="1"/>
  <c r="B287" i="10"/>
  <c r="C287" i="10" s="1"/>
  <c r="B286" i="10"/>
  <c r="C286" i="10" s="1"/>
  <c r="B285" i="10"/>
  <c r="C285" i="10" s="1"/>
  <c r="B284" i="10"/>
  <c r="C284" i="10" s="1"/>
  <c r="B283" i="10"/>
  <c r="C283" i="10" s="1"/>
  <c r="B282" i="10"/>
  <c r="C282" i="10" s="1"/>
  <c r="B281" i="10"/>
  <c r="C281" i="10" s="1"/>
  <c r="B280" i="10"/>
  <c r="C280" i="10" s="1"/>
  <c r="B279" i="10"/>
  <c r="C279" i="10" s="1"/>
  <c r="B278" i="10"/>
  <c r="C278" i="10" s="1"/>
  <c r="B277" i="10"/>
  <c r="C277" i="10" s="1"/>
  <c r="B276" i="10"/>
  <c r="C276" i="10" s="1"/>
  <c r="B275" i="10"/>
  <c r="C275" i="10" s="1"/>
  <c r="B274" i="10"/>
  <c r="C274" i="10" s="1"/>
  <c r="B273" i="10"/>
  <c r="C273" i="10" s="1"/>
  <c r="B272" i="10"/>
  <c r="C272" i="10" s="1"/>
  <c r="B271" i="10"/>
  <c r="C271" i="10" s="1"/>
  <c r="B270" i="10"/>
  <c r="C270" i="10" s="1"/>
  <c r="B269" i="10"/>
  <c r="C269" i="10" s="1"/>
  <c r="B268" i="10"/>
  <c r="C268" i="10" s="1"/>
  <c r="B267" i="10"/>
  <c r="C267" i="10" s="1"/>
  <c r="B266" i="10"/>
  <c r="C266" i="10" s="1"/>
  <c r="B265" i="10"/>
  <c r="C265" i="10" s="1"/>
  <c r="B264" i="10"/>
  <c r="C264" i="10" s="1"/>
  <c r="B263" i="10"/>
  <c r="C263" i="10" s="1"/>
  <c r="B262" i="10"/>
  <c r="C262" i="10" s="1"/>
  <c r="B261" i="10"/>
  <c r="C261" i="10" s="1"/>
  <c r="B260" i="10"/>
  <c r="C260" i="10" s="1"/>
  <c r="B259" i="10"/>
  <c r="C259" i="10" s="1"/>
  <c r="B258" i="10"/>
  <c r="C258" i="10" s="1"/>
  <c r="B257" i="10"/>
  <c r="C257" i="10" s="1"/>
  <c r="B256" i="10"/>
  <c r="C256" i="10" s="1"/>
  <c r="B255" i="10"/>
  <c r="C255" i="10" s="1"/>
  <c r="B254" i="10"/>
  <c r="C254" i="10" s="1"/>
  <c r="B253" i="10"/>
  <c r="C253" i="10" s="1"/>
  <c r="B252" i="10"/>
  <c r="C252" i="10" s="1"/>
  <c r="B251" i="10"/>
  <c r="C251" i="10" s="1"/>
  <c r="B250" i="10"/>
  <c r="C250" i="10" s="1"/>
  <c r="B249" i="10"/>
  <c r="C249" i="10" s="1"/>
  <c r="B248" i="10"/>
  <c r="C248" i="10" s="1"/>
  <c r="B247" i="10"/>
  <c r="C247" i="10" s="1"/>
  <c r="B246" i="10"/>
  <c r="C246" i="10" s="1"/>
  <c r="B245" i="10"/>
  <c r="C245" i="10" s="1"/>
  <c r="B244" i="10"/>
  <c r="C244" i="10" s="1"/>
  <c r="B243" i="10"/>
  <c r="C243" i="10" s="1"/>
  <c r="B242" i="10"/>
  <c r="C242" i="10" s="1"/>
  <c r="B241" i="10"/>
  <c r="C241" i="10" s="1"/>
  <c r="B240" i="10"/>
  <c r="C240" i="10" s="1"/>
  <c r="B239" i="10"/>
  <c r="C239" i="10" s="1"/>
  <c r="B238" i="10"/>
  <c r="C238" i="10" s="1"/>
  <c r="B237" i="10"/>
  <c r="C237" i="10" s="1"/>
  <c r="B236" i="10"/>
  <c r="C236" i="10" s="1"/>
  <c r="B235" i="10"/>
  <c r="C235" i="10" s="1"/>
  <c r="B234" i="10"/>
  <c r="C234" i="10" s="1"/>
  <c r="B233" i="10"/>
  <c r="C233" i="10" s="1"/>
  <c r="B232" i="10"/>
  <c r="C232" i="10" s="1"/>
  <c r="B231" i="10"/>
  <c r="C231" i="10" s="1"/>
  <c r="B230" i="10"/>
  <c r="C230" i="10" s="1"/>
  <c r="B229" i="10"/>
  <c r="C229" i="10" s="1"/>
  <c r="B228" i="10"/>
  <c r="C228" i="10" s="1"/>
  <c r="B227" i="10"/>
  <c r="C227" i="10" s="1"/>
  <c r="B226" i="10"/>
  <c r="C226" i="10" s="1"/>
  <c r="B225" i="10"/>
  <c r="C225" i="10" s="1"/>
  <c r="B224" i="10"/>
  <c r="C224" i="10" s="1"/>
  <c r="B223" i="10"/>
  <c r="C223" i="10" s="1"/>
  <c r="B222" i="10"/>
  <c r="C222" i="10" s="1"/>
  <c r="B221" i="10"/>
  <c r="C221" i="10" s="1"/>
  <c r="B220" i="10"/>
  <c r="C220" i="10" s="1"/>
  <c r="B219" i="10"/>
  <c r="C219" i="10" s="1"/>
  <c r="B218" i="10"/>
  <c r="C218" i="10" s="1"/>
  <c r="B217" i="10"/>
  <c r="C217" i="10" s="1"/>
  <c r="B216" i="10"/>
  <c r="C216" i="10" s="1"/>
  <c r="B215" i="10"/>
  <c r="C215" i="10" s="1"/>
  <c r="B214" i="10"/>
  <c r="C214" i="10" s="1"/>
  <c r="B213" i="10"/>
  <c r="C213" i="10" s="1"/>
  <c r="B212" i="10"/>
  <c r="C212" i="10" s="1"/>
  <c r="B211" i="10"/>
  <c r="C211" i="10" s="1"/>
  <c r="B210" i="10"/>
  <c r="C210" i="10" s="1"/>
  <c r="B209" i="10"/>
  <c r="C209" i="10" s="1"/>
  <c r="B208" i="10"/>
  <c r="C208" i="10" s="1"/>
  <c r="B207" i="10"/>
  <c r="C207" i="10" s="1"/>
  <c r="B206" i="10"/>
  <c r="C206" i="10" s="1"/>
  <c r="B205" i="10"/>
  <c r="C205" i="10" s="1"/>
  <c r="B204" i="10"/>
  <c r="C204" i="10" s="1"/>
  <c r="B203" i="10"/>
  <c r="C203" i="10" s="1"/>
  <c r="B202" i="10"/>
  <c r="C202" i="10" s="1"/>
  <c r="B201" i="10"/>
  <c r="C201" i="10" s="1"/>
  <c r="B200" i="10"/>
  <c r="C200" i="10" s="1"/>
  <c r="B199" i="10"/>
  <c r="C199" i="10" s="1"/>
  <c r="B198" i="10"/>
  <c r="C198" i="10" s="1"/>
  <c r="B197" i="10"/>
  <c r="C197" i="10" s="1"/>
  <c r="B196" i="10"/>
  <c r="C196" i="10" s="1"/>
  <c r="B195" i="10"/>
  <c r="C195" i="10" s="1"/>
  <c r="B194" i="10"/>
  <c r="C194" i="10" s="1"/>
  <c r="B193" i="10"/>
  <c r="C193" i="10" s="1"/>
  <c r="B192" i="10"/>
  <c r="C192" i="10" s="1"/>
  <c r="B191" i="10"/>
  <c r="C191" i="10" s="1"/>
  <c r="B190" i="10"/>
  <c r="C190" i="10" s="1"/>
  <c r="B189" i="10"/>
  <c r="C189" i="10" s="1"/>
  <c r="B188" i="10"/>
  <c r="C188" i="10" s="1"/>
  <c r="B187" i="10"/>
  <c r="C187" i="10" s="1"/>
  <c r="B186" i="10"/>
  <c r="C186" i="10" s="1"/>
  <c r="B185" i="10"/>
  <c r="C185" i="10" s="1"/>
  <c r="B184" i="10"/>
  <c r="C184" i="10" s="1"/>
  <c r="B183" i="10"/>
  <c r="C183" i="10" s="1"/>
  <c r="B182" i="10"/>
  <c r="C182" i="10" s="1"/>
  <c r="B181" i="10"/>
  <c r="C181" i="10" s="1"/>
  <c r="B180" i="10"/>
  <c r="C180" i="10" s="1"/>
  <c r="B179" i="10"/>
  <c r="C179" i="10" s="1"/>
  <c r="B178" i="10"/>
  <c r="C178" i="10" s="1"/>
  <c r="B177" i="10"/>
  <c r="C177" i="10" s="1"/>
  <c r="B176" i="10"/>
  <c r="C176" i="10" s="1"/>
  <c r="B175" i="10"/>
  <c r="C175" i="10" s="1"/>
  <c r="B174" i="10"/>
  <c r="C174" i="10" s="1"/>
  <c r="B173" i="10"/>
  <c r="C173" i="10" s="1"/>
  <c r="B172" i="10"/>
  <c r="C172" i="10" s="1"/>
  <c r="B171" i="10"/>
  <c r="C171" i="10" s="1"/>
  <c r="B170" i="10"/>
  <c r="C170" i="10" s="1"/>
  <c r="B169" i="10"/>
  <c r="C169" i="10" s="1"/>
  <c r="B168" i="10"/>
  <c r="C168" i="10" s="1"/>
  <c r="B167" i="10"/>
  <c r="C167" i="10" s="1"/>
  <c r="B166" i="10"/>
  <c r="C166" i="10" s="1"/>
  <c r="B165" i="10"/>
  <c r="C165" i="10" s="1"/>
  <c r="B164" i="10"/>
  <c r="C164" i="10" s="1"/>
  <c r="B163" i="10"/>
  <c r="C163" i="10" s="1"/>
  <c r="B162" i="10"/>
  <c r="C162" i="10" s="1"/>
  <c r="B161" i="10"/>
  <c r="C161" i="10" s="1"/>
  <c r="B160" i="10"/>
  <c r="C160" i="10" s="1"/>
  <c r="B159" i="10"/>
  <c r="C159" i="10" s="1"/>
  <c r="B158" i="10"/>
  <c r="C158" i="10" s="1"/>
  <c r="B157" i="10"/>
  <c r="C157" i="10" s="1"/>
  <c r="B156" i="10"/>
  <c r="C156" i="10" s="1"/>
  <c r="B155" i="10"/>
  <c r="C155" i="10" s="1"/>
  <c r="B154" i="10"/>
  <c r="C154" i="10" s="1"/>
  <c r="B153" i="10"/>
  <c r="C153" i="10" s="1"/>
  <c r="B152" i="10"/>
  <c r="C152" i="10" s="1"/>
  <c r="B151" i="10"/>
  <c r="C151" i="10" s="1"/>
  <c r="B150" i="10"/>
  <c r="C150" i="10" s="1"/>
  <c r="B149" i="10"/>
  <c r="C149" i="10" s="1"/>
  <c r="B148" i="10"/>
  <c r="C148" i="10" s="1"/>
  <c r="B147" i="10"/>
  <c r="C147" i="10" s="1"/>
  <c r="B146" i="10"/>
  <c r="C146" i="10" s="1"/>
  <c r="B145" i="10"/>
  <c r="C145" i="10" s="1"/>
  <c r="B144" i="10"/>
  <c r="C144" i="10" s="1"/>
  <c r="B143" i="10"/>
  <c r="C143" i="10" s="1"/>
  <c r="B142" i="10"/>
  <c r="C142" i="10" s="1"/>
  <c r="B141" i="10"/>
  <c r="C141" i="10" s="1"/>
  <c r="B140" i="10"/>
  <c r="C140" i="10" s="1"/>
  <c r="B139" i="10"/>
  <c r="C139" i="10" s="1"/>
  <c r="B138" i="10"/>
  <c r="C138" i="10" s="1"/>
  <c r="B137" i="10"/>
  <c r="C137" i="10" s="1"/>
  <c r="B136" i="10"/>
  <c r="C136" i="10" s="1"/>
  <c r="B135" i="10"/>
  <c r="C135" i="10" s="1"/>
  <c r="B134" i="10"/>
  <c r="C134" i="10" s="1"/>
  <c r="B133" i="10"/>
  <c r="C133" i="10" s="1"/>
  <c r="B132" i="10"/>
  <c r="C132" i="10" s="1"/>
  <c r="B131" i="10"/>
  <c r="C131" i="10" s="1"/>
  <c r="B130" i="10"/>
  <c r="C130" i="10" s="1"/>
  <c r="B129" i="10"/>
  <c r="C129" i="10" s="1"/>
  <c r="B128" i="10"/>
  <c r="C128" i="10" s="1"/>
  <c r="B127" i="10"/>
  <c r="C127" i="10" s="1"/>
  <c r="B126" i="10"/>
  <c r="C126" i="10" s="1"/>
  <c r="B125" i="10"/>
  <c r="C125" i="10" s="1"/>
  <c r="B124" i="10"/>
  <c r="C124" i="10" s="1"/>
  <c r="B123" i="10"/>
  <c r="C123" i="10" s="1"/>
  <c r="B122" i="10"/>
  <c r="C122" i="10" s="1"/>
  <c r="B121" i="10"/>
  <c r="C121" i="10" s="1"/>
  <c r="B120" i="10"/>
  <c r="C120" i="10" s="1"/>
  <c r="B119" i="10"/>
  <c r="C119" i="10" s="1"/>
  <c r="B118" i="10"/>
  <c r="C118" i="10" s="1"/>
  <c r="B117" i="10"/>
  <c r="C117" i="10" s="1"/>
  <c r="B116" i="10"/>
  <c r="C116" i="10" s="1"/>
  <c r="B115" i="10"/>
  <c r="C115" i="10" s="1"/>
  <c r="B114" i="10"/>
  <c r="C114" i="10" s="1"/>
  <c r="B113" i="10"/>
  <c r="C113" i="10" s="1"/>
  <c r="B112" i="10"/>
  <c r="C112" i="10" s="1"/>
  <c r="B111" i="10"/>
  <c r="C111" i="10" s="1"/>
  <c r="B110" i="10"/>
  <c r="C110" i="10" s="1"/>
  <c r="B109" i="10"/>
  <c r="C109" i="10" s="1"/>
  <c r="B108" i="10"/>
  <c r="C108" i="10" s="1"/>
  <c r="B107" i="10"/>
  <c r="C107" i="10" s="1"/>
  <c r="B106" i="10"/>
  <c r="C106" i="10" s="1"/>
  <c r="B105" i="10"/>
  <c r="C105" i="10" s="1"/>
  <c r="B104" i="10"/>
  <c r="C104" i="10" s="1"/>
  <c r="B103" i="10"/>
  <c r="C103" i="10" s="1"/>
  <c r="B102" i="10"/>
  <c r="C102" i="10" s="1"/>
  <c r="B101" i="10"/>
  <c r="C101" i="10" s="1"/>
  <c r="B100" i="10"/>
  <c r="C100" i="10" s="1"/>
  <c r="B99" i="10"/>
  <c r="C99" i="10" s="1"/>
  <c r="B98" i="10"/>
  <c r="C98" i="10" s="1"/>
  <c r="B97" i="10"/>
  <c r="C97" i="10" s="1"/>
  <c r="B96" i="10"/>
  <c r="C96" i="10" s="1"/>
  <c r="B95" i="10"/>
  <c r="C95" i="10" s="1"/>
  <c r="B94" i="10"/>
  <c r="C94" i="10" s="1"/>
  <c r="B93" i="10"/>
  <c r="C93" i="10" s="1"/>
  <c r="B92" i="10"/>
  <c r="C92" i="10" s="1"/>
  <c r="B91" i="10"/>
  <c r="C91" i="10" s="1"/>
  <c r="B90" i="10"/>
  <c r="C90" i="10" s="1"/>
  <c r="B89" i="10"/>
  <c r="C89" i="10" s="1"/>
  <c r="B88" i="10"/>
  <c r="C88" i="10" s="1"/>
  <c r="B87" i="10"/>
  <c r="C87" i="10" s="1"/>
  <c r="B86" i="10"/>
  <c r="C86" i="10" s="1"/>
  <c r="B85" i="10"/>
  <c r="C85" i="10" s="1"/>
  <c r="B84" i="10"/>
  <c r="C84" i="10" s="1"/>
  <c r="B83" i="10"/>
  <c r="C83" i="10" s="1"/>
  <c r="B82" i="10"/>
  <c r="C82" i="10" s="1"/>
  <c r="B81" i="10"/>
  <c r="C81" i="10" s="1"/>
  <c r="B80" i="10"/>
  <c r="C80" i="10" s="1"/>
  <c r="B79" i="10"/>
  <c r="C79" i="10" s="1"/>
  <c r="B78" i="10"/>
  <c r="C78" i="10" s="1"/>
  <c r="B77" i="10"/>
  <c r="C77" i="10" s="1"/>
  <c r="B76" i="10"/>
  <c r="C76" i="10" s="1"/>
  <c r="B75" i="10"/>
  <c r="C75" i="10" s="1"/>
  <c r="B74" i="10"/>
  <c r="C74" i="10" s="1"/>
  <c r="B73" i="10"/>
  <c r="C73" i="10" s="1"/>
  <c r="B72" i="10"/>
  <c r="C72" i="10" s="1"/>
  <c r="B71" i="10"/>
  <c r="C71" i="10" s="1"/>
  <c r="B70" i="10"/>
  <c r="C70" i="10" s="1"/>
  <c r="B69" i="10"/>
  <c r="C69" i="10" s="1"/>
  <c r="B68" i="10"/>
  <c r="C68" i="10" s="1"/>
  <c r="B67" i="10"/>
  <c r="C67" i="10" s="1"/>
  <c r="B66" i="10"/>
  <c r="C66" i="10" s="1"/>
  <c r="B65" i="10"/>
  <c r="C65" i="10" s="1"/>
  <c r="B64" i="10"/>
  <c r="C64" i="10" s="1"/>
  <c r="B63" i="10"/>
  <c r="C63" i="10" s="1"/>
  <c r="B62" i="10"/>
  <c r="C62" i="10" s="1"/>
  <c r="B61" i="10"/>
  <c r="C61" i="10" s="1"/>
  <c r="B60" i="10"/>
  <c r="C60" i="10" s="1"/>
  <c r="B59" i="10"/>
  <c r="C59" i="10" s="1"/>
  <c r="B58" i="10"/>
  <c r="C58" i="10" s="1"/>
  <c r="B57" i="10"/>
  <c r="C57" i="10" s="1"/>
  <c r="B56" i="10"/>
  <c r="C56" i="10" s="1"/>
  <c r="B55" i="10"/>
  <c r="C55" i="10" s="1"/>
  <c r="B54" i="10"/>
  <c r="C54" i="10" s="1"/>
  <c r="B53" i="10"/>
  <c r="C53" i="10" s="1"/>
  <c r="B52" i="10"/>
  <c r="C52" i="10" s="1"/>
  <c r="B51" i="10"/>
  <c r="C51" i="10" s="1"/>
  <c r="B50" i="10"/>
  <c r="C50" i="10" s="1"/>
  <c r="B49" i="10"/>
  <c r="C49" i="10" s="1"/>
  <c r="B48" i="10"/>
  <c r="C48" i="10" s="1"/>
  <c r="B47" i="10"/>
  <c r="C47" i="10" s="1"/>
  <c r="B46" i="10"/>
  <c r="C46" i="10" s="1"/>
  <c r="B45" i="10"/>
  <c r="C45" i="10" s="1"/>
  <c r="B44" i="10"/>
  <c r="C44" i="10" s="1"/>
  <c r="B43" i="10"/>
  <c r="C43" i="10" s="1"/>
  <c r="B42" i="10"/>
  <c r="C42" i="10" s="1"/>
  <c r="B41" i="10"/>
  <c r="C41" i="10" s="1"/>
  <c r="B40" i="10"/>
  <c r="C40" i="10" s="1"/>
  <c r="B39" i="10"/>
  <c r="C39" i="10" s="1"/>
  <c r="B38" i="10"/>
  <c r="C38" i="10" s="1"/>
  <c r="B37" i="10"/>
  <c r="C37" i="10" s="1"/>
  <c r="B36" i="10"/>
  <c r="C36" i="10" s="1"/>
  <c r="B35" i="10"/>
  <c r="C35" i="10" s="1"/>
  <c r="B34" i="10"/>
  <c r="C34" i="10" s="1"/>
  <c r="B33" i="10"/>
  <c r="C33" i="10" s="1"/>
  <c r="B32" i="10"/>
  <c r="C32" i="10" s="1"/>
  <c r="B31" i="10"/>
  <c r="C31" i="10" s="1"/>
  <c r="B30" i="10"/>
  <c r="C30" i="10" s="1"/>
  <c r="B29" i="10"/>
  <c r="C29" i="10" s="1"/>
  <c r="B28" i="10"/>
  <c r="C28" i="10" s="1"/>
  <c r="B27" i="10"/>
  <c r="C27" i="10" s="1"/>
  <c r="B26" i="10"/>
  <c r="C26" i="10" s="1"/>
  <c r="B25" i="10"/>
  <c r="C25" i="10" s="1"/>
  <c r="B24" i="10"/>
  <c r="C24" i="10" s="1"/>
  <c r="B23" i="10"/>
  <c r="C23" i="10" s="1"/>
  <c r="B22" i="10"/>
  <c r="C22" i="10" s="1"/>
  <c r="B21" i="10"/>
  <c r="C21" i="10" s="1"/>
  <c r="B20" i="10"/>
  <c r="C20" i="10" s="1"/>
  <c r="B19" i="10"/>
  <c r="C19" i="10" s="1"/>
  <c r="B18" i="10"/>
  <c r="C18" i="10" s="1"/>
  <c r="B17" i="10"/>
  <c r="C17" i="10" s="1"/>
  <c r="B16" i="10"/>
  <c r="C16" i="10" s="1"/>
  <c r="B15" i="10"/>
  <c r="C15" i="10" s="1"/>
  <c r="B14" i="10"/>
  <c r="C14" i="10" s="1"/>
  <c r="B13" i="10"/>
  <c r="C13" i="10" s="1"/>
  <c r="B12" i="10"/>
  <c r="C12" i="10" s="1"/>
  <c r="B11" i="10"/>
  <c r="C11" i="10" s="1"/>
  <c r="B10" i="10"/>
  <c r="C10" i="10" s="1"/>
  <c r="B9" i="10"/>
  <c r="C9" i="10" s="1"/>
  <c r="B8" i="10"/>
  <c r="C8" i="10" s="1"/>
  <c r="B7" i="10"/>
  <c r="C7" i="10" s="1"/>
  <c r="B6" i="10"/>
  <c r="C6" i="10" s="1"/>
  <c r="B5" i="10"/>
  <c r="C5" i="10" s="1"/>
  <c r="B4" i="10"/>
  <c r="C4" i="10" s="1"/>
  <c r="A4" i="10"/>
  <c r="G79" i="11" l="1"/>
  <c r="E81" i="24" s="1"/>
  <c r="G80" i="34"/>
  <c r="G156" i="11"/>
  <c r="E158" i="24" s="1"/>
  <c r="G158" i="34"/>
  <c r="G92" i="11"/>
  <c r="E94" i="24" s="1"/>
  <c r="G94" i="34"/>
  <c r="G28" i="11"/>
  <c r="E30" i="24" s="1"/>
  <c r="G30" i="34"/>
  <c r="G131" i="11"/>
  <c r="E133" i="24" s="1"/>
  <c r="G132" i="34"/>
  <c r="G67" i="11"/>
  <c r="E69" i="24" s="1"/>
  <c r="G68" i="34"/>
  <c r="G40" i="11"/>
  <c r="E42" i="24" s="1"/>
  <c r="G42" i="34"/>
  <c r="G72" i="34"/>
  <c r="G84" i="11"/>
  <c r="E86" i="24" s="1"/>
  <c r="G86" i="34"/>
  <c r="G96" i="11"/>
  <c r="E98" i="24" s="1"/>
  <c r="G98" i="34"/>
  <c r="G64" i="34"/>
  <c r="G152" i="11"/>
  <c r="E154" i="24" s="1"/>
  <c r="G154" i="34"/>
  <c r="G97" i="11"/>
  <c r="E99" i="24" s="1"/>
  <c r="G43" i="34"/>
  <c r="G136" i="34"/>
  <c r="G148" i="11"/>
  <c r="E150" i="24" s="1"/>
  <c r="G150" i="34"/>
  <c r="G20" i="11"/>
  <c r="E22" i="24" s="1"/>
  <c r="G22" i="34"/>
  <c r="G123" i="11"/>
  <c r="E125" i="24" s="1"/>
  <c r="G124" i="34"/>
  <c r="G59" i="11"/>
  <c r="E61" i="24" s="1"/>
  <c r="G60" i="34"/>
  <c r="G160" i="11"/>
  <c r="E162" i="24" s="1"/>
  <c r="G162" i="34"/>
  <c r="G32" i="11"/>
  <c r="E34" i="24" s="1"/>
  <c r="G34" i="34"/>
  <c r="G128" i="34"/>
  <c r="G140" i="11"/>
  <c r="E142" i="24" s="1"/>
  <c r="G142" i="34"/>
  <c r="G76" i="11"/>
  <c r="E78" i="24" s="1"/>
  <c r="G78" i="34"/>
  <c r="G12" i="11"/>
  <c r="E14" i="24" s="1"/>
  <c r="G14" i="34"/>
  <c r="G115" i="11"/>
  <c r="E117" i="24" s="1"/>
  <c r="G116" i="34"/>
  <c r="G51" i="11"/>
  <c r="E53" i="24" s="1"/>
  <c r="G52" i="34"/>
  <c r="G88" i="11"/>
  <c r="E90" i="24" s="1"/>
  <c r="G90" i="34"/>
  <c r="G24" i="11"/>
  <c r="E26" i="24" s="1"/>
  <c r="G26" i="34"/>
  <c r="G120" i="34"/>
  <c r="G56" i="34"/>
  <c r="G95" i="34"/>
  <c r="G132" i="11"/>
  <c r="E134" i="24" s="1"/>
  <c r="G134" i="34"/>
  <c r="G68" i="11"/>
  <c r="E70" i="24" s="1"/>
  <c r="G70" i="34"/>
  <c r="G107" i="11"/>
  <c r="E109" i="24" s="1"/>
  <c r="G108" i="34"/>
  <c r="G43" i="11"/>
  <c r="E45" i="24" s="1"/>
  <c r="G44" i="34"/>
  <c r="G144" i="11"/>
  <c r="E146" i="24" s="1"/>
  <c r="G146" i="34"/>
  <c r="G80" i="11"/>
  <c r="E82" i="24" s="1"/>
  <c r="G82" i="34"/>
  <c r="G16" i="11"/>
  <c r="E18" i="24" s="1"/>
  <c r="G18" i="34"/>
  <c r="G59" i="34"/>
  <c r="G110" i="11"/>
  <c r="E112" i="24" s="1"/>
  <c r="G112" i="34"/>
  <c r="G46" i="11"/>
  <c r="E48" i="24" s="1"/>
  <c r="G48" i="34"/>
  <c r="G149" i="11"/>
  <c r="E151" i="24" s="1"/>
  <c r="G151" i="34"/>
  <c r="G85" i="11"/>
  <c r="E87" i="24" s="1"/>
  <c r="G87" i="34"/>
  <c r="G21" i="11"/>
  <c r="E23" i="24" s="1"/>
  <c r="G23" i="34"/>
  <c r="G124" i="11"/>
  <c r="E126" i="24" s="1"/>
  <c r="G126" i="34"/>
  <c r="G60" i="11"/>
  <c r="E62" i="24" s="1"/>
  <c r="G62" i="34"/>
  <c r="G163" i="11"/>
  <c r="E165" i="24" s="1"/>
  <c r="G164" i="34"/>
  <c r="G99" i="11"/>
  <c r="E101" i="24" s="1"/>
  <c r="G100" i="34"/>
  <c r="G35" i="11"/>
  <c r="E37" i="24" s="1"/>
  <c r="G36" i="34"/>
  <c r="G136" i="11"/>
  <c r="E138" i="24" s="1"/>
  <c r="G138" i="34"/>
  <c r="G72" i="11"/>
  <c r="E74" i="24" s="1"/>
  <c r="G74" i="34"/>
  <c r="G8" i="11"/>
  <c r="E10" i="24" s="1"/>
  <c r="G10" i="34"/>
  <c r="G49" i="11"/>
  <c r="E51" i="24" s="1"/>
  <c r="G51" i="34"/>
  <c r="G114" i="11"/>
  <c r="E116" i="24" s="1"/>
  <c r="G166" i="11"/>
  <c r="E168" i="24" s="1"/>
  <c r="G168" i="34"/>
  <c r="G102" i="11"/>
  <c r="E104" i="24" s="1"/>
  <c r="G104" i="34"/>
  <c r="G38" i="11"/>
  <c r="E40" i="24" s="1"/>
  <c r="G40" i="34"/>
  <c r="G141" i="11"/>
  <c r="E143" i="24" s="1"/>
  <c r="G143" i="34"/>
  <c r="G77" i="11"/>
  <c r="E79" i="24" s="1"/>
  <c r="G79" i="34"/>
  <c r="G13" i="11"/>
  <c r="E15" i="24" s="1"/>
  <c r="G15" i="34"/>
  <c r="G116" i="11"/>
  <c r="E118" i="24" s="1"/>
  <c r="G118" i="34"/>
  <c r="G52" i="11"/>
  <c r="E54" i="24" s="1"/>
  <c r="G54" i="34"/>
  <c r="G155" i="11"/>
  <c r="E157" i="24" s="1"/>
  <c r="G156" i="34"/>
  <c r="G91" i="11"/>
  <c r="E93" i="24" s="1"/>
  <c r="G92" i="34"/>
  <c r="G27" i="11"/>
  <c r="E29" i="24" s="1"/>
  <c r="G28" i="34"/>
  <c r="G128" i="11"/>
  <c r="E130" i="24" s="1"/>
  <c r="G130" i="34"/>
  <c r="G64" i="11"/>
  <c r="E66" i="24" s="1"/>
  <c r="G66" i="34"/>
  <c r="G153" i="11"/>
  <c r="E155" i="24" s="1"/>
  <c r="G155" i="34"/>
  <c r="G33" i="11"/>
  <c r="E35" i="24" s="1"/>
  <c r="G35" i="34"/>
  <c r="G106" i="11"/>
  <c r="E108" i="24" s="1"/>
  <c r="G158" i="11"/>
  <c r="E160" i="24" s="1"/>
  <c r="G160" i="34"/>
  <c r="G94" i="11"/>
  <c r="E96" i="24" s="1"/>
  <c r="G96" i="34"/>
  <c r="G30" i="11"/>
  <c r="E32" i="24" s="1"/>
  <c r="G32" i="34"/>
  <c r="G133" i="11"/>
  <c r="E135" i="24" s="1"/>
  <c r="G135" i="34"/>
  <c r="G69" i="11"/>
  <c r="E71" i="24" s="1"/>
  <c r="G71" i="34"/>
  <c r="G5" i="11"/>
  <c r="E7" i="24" s="1"/>
  <c r="G108" i="11"/>
  <c r="E110" i="24" s="1"/>
  <c r="G110" i="34"/>
  <c r="G44" i="11"/>
  <c r="E46" i="24" s="1"/>
  <c r="G46" i="34"/>
  <c r="G147" i="11"/>
  <c r="E149" i="24" s="1"/>
  <c r="G148" i="34"/>
  <c r="G83" i="11"/>
  <c r="E85" i="24" s="1"/>
  <c r="G84" i="34"/>
  <c r="G19" i="11"/>
  <c r="E21" i="24" s="1"/>
  <c r="G20" i="34"/>
  <c r="G120" i="11"/>
  <c r="E122" i="24" s="1"/>
  <c r="G122" i="34"/>
  <c r="G56" i="11"/>
  <c r="E58" i="24" s="1"/>
  <c r="G58" i="34"/>
  <c r="G131" i="34"/>
  <c r="G25" i="11"/>
  <c r="E27" i="24" s="1"/>
  <c r="G27" i="34"/>
  <c r="G161" i="11"/>
  <c r="E163" i="24" s="1"/>
  <c r="F4" i="23"/>
  <c r="G143" i="11"/>
  <c r="E145" i="24" s="1"/>
  <c r="G144" i="34"/>
  <c r="G104" i="11"/>
  <c r="E106" i="24" s="1"/>
  <c r="G106" i="34"/>
  <c r="G151" i="11"/>
  <c r="E153" i="24" s="1"/>
  <c r="G152" i="34"/>
  <c r="G87" i="11"/>
  <c r="E89" i="24" s="1"/>
  <c r="G88" i="34"/>
  <c r="G23" i="11"/>
  <c r="E25" i="24" s="1"/>
  <c r="G24" i="34"/>
  <c r="G164" i="11"/>
  <c r="E166" i="24" s="1"/>
  <c r="G166" i="34"/>
  <c r="G100" i="11"/>
  <c r="E102" i="24" s="1"/>
  <c r="G102" i="34"/>
  <c r="G36" i="11"/>
  <c r="E38" i="24" s="1"/>
  <c r="G38" i="34"/>
  <c r="G139" i="11"/>
  <c r="E141" i="24" s="1"/>
  <c r="G140" i="34"/>
  <c r="G75" i="11"/>
  <c r="E77" i="24" s="1"/>
  <c r="G76" i="34"/>
  <c r="G11" i="11"/>
  <c r="E13" i="24" s="1"/>
  <c r="G12" i="34"/>
  <c r="G112" i="11"/>
  <c r="E114" i="24" s="1"/>
  <c r="G114" i="34"/>
  <c r="G48" i="11"/>
  <c r="E50" i="24" s="1"/>
  <c r="G50" i="34"/>
  <c r="G122" i="11"/>
  <c r="E124" i="24" s="1"/>
  <c r="G123" i="34"/>
  <c r="G17" i="11"/>
  <c r="E19" i="24" s="1"/>
  <c r="G19" i="34"/>
  <c r="G163" i="34"/>
  <c r="G99" i="34"/>
  <c r="G107" i="34"/>
  <c r="G83" i="34"/>
  <c r="G75" i="34"/>
  <c r="H166" i="41"/>
  <c r="E9" i="41"/>
  <c r="F9" i="41" s="1"/>
  <c r="E6" i="41"/>
  <c r="F6" i="41" s="1"/>
  <c r="E7" i="41"/>
  <c r="F7" i="41" s="1"/>
  <c r="E10" i="41"/>
  <c r="F10" i="41" s="1"/>
  <c r="E8" i="41"/>
  <c r="F8" i="41" s="1"/>
  <c r="E11" i="41"/>
  <c r="F11" i="41" s="1"/>
  <c r="E13" i="41"/>
  <c r="F13" i="41" s="1"/>
  <c r="E12" i="41"/>
  <c r="F12" i="41" s="1"/>
  <c r="E14" i="41"/>
  <c r="F14" i="41" s="1"/>
  <c r="E18" i="41"/>
  <c r="F18" i="41" s="1"/>
  <c r="E16" i="41"/>
  <c r="F16" i="41" s="1"/>
  <c r="E15" i="41"/>
  <c r="F15" i="41" s="1"/>
  <c r="E19" i="41"/>
  <c r="F19" i="41" s="1"/>
  <c r="E17" i="41"/>
  <c r="F17" i="41" s="1"/>
  <c r="E20" i="41"/>
  <c r="F20" i="41" s="1"/>
  <c r="E21" i="41"/>
  <c r="F21" i="41" s="1"/>
  <c r="E22" i="41"/>
  <c r="F22" i="41" s="1"/>
  <c r="E24" i="41"/>
  <c r="F24" i="41" s="1"/>
  <c r="E23" i="41"/>
  <c r="F23" i="41" s="1"/>
  <c r="E28" i="41"/>
  <c r="F28" i="41" s="1"/>
  <c r="E25" i="41"/>
  <c r="F25" i="41" s="1"/>
  <c r="E26" i="41"/>
  <c r="F26" i="41" s="1"/>
  <c r="E30" i="41"/>
  <c r="F30" i="41" s="1"/>
  <c r="E27" i="41"/>
  <c r="F27" i="41" s="1"/>
  <c r="E29" i="41"/>
  <c r="F29" i="41" s="1"/>
  <c r="E31" i="41"/>
  <c r="F31" i="41" s="1"/>
  <c r="E33" i="41"/>
  <c r="F33" i="41" s="1"/>
  <c r="E32" i="41"/>
  <c r="F32" i="41" s="1"/>
  <c r="E34" i="41"/>
  <c r="F34" i="41" s="1"/>
  <c r="E36" i="41"/>
  <c r="F36" i="41" s="1"/>
  <c r="E35" i="41"/>
  <c r="F35" i="41" s="1"/>
  <c r="E37" i="41"/>
  <c r="F37" i="41" s="1"/>
  <c r="E38" i="41"/>
  <c r="F38" i="41" s="1"/>
  <c r="E39" i="41"/>
  <c r="F39" i="41" s="1"/>
  <c r="E41" i="41"/>
  <c r="F41" i="41" s="1"/>
  <c r="E40" i="41"/>
  <c r="F40" i="41" s="1"/>
  <c r="E43" i="41"/>
  <c r="F43" i="41" s="1"/>
  <c r="E42" i="41"/>
  <c r="F42" i="41" s="1"/>
  <c r="E5" i="41"/>
  <c r="F5" i="41" s="1"/>
  <c r="E4" i="41"/>
  <c r="F4" i="41" s="1"/>
  <c r="E3" i="41"/>
  <c r="F3" i="41" s="1"/>
  <c r="C163" i="34"/>
  <c r="B164" i="34"/>
  <c r="J154" i="32"/>
  <c r="K154" i="32"/>
  <c r="H153" i="32"/>
  <c r="G53" i="11"/>
  <c r="E55" i="24" s="1"/>
  <c r="G138" i="11"/>
  <c r="E140" i="24" s="1"/>
  <c r="G74" i="11"/>
  <c r="E76" i="24" s="1"/>
  <c r="G10" i="11"/>
  <c r="E12" i="24" s="1"/>
  <c r="G134" i="11"/>
  <c r="E136" i="24" s="1"/>
  <c r="G70" i="11"/>
  <c r="E72" i="24" s="1"/>
  <c r="G6" i="11"/>
  <c r="E8" i="24" s="1"/>
  <c r="G109" i="11"/>
  <c r="E111" i="24" s="1"/>
  <c r="G45" i="11"/>
  <c r="E47" i="24" s="1"/>
  <c r="G89" i="11"/>
  <c r="E91" i="24" s="1"/>
  <c r="G105" i="11"/>
  <c r="E107" i="24" s="1"/>
  <c r="G73" i="11"/>
  <c r="E75" i="24" s="1"/>
  <c r="E4" i="23"/>
  <c r="G103" i="11"/>
  <c r="E105" i="24" s="1"/>
  <c r="G39" i="11"/>
  <c r="E41" i="24" s="1"/>
  <c r="G14" i="11"/>
  <c r="E16" i="24" s="1"/>
  <c r="A5" i="10"/>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G130" i="11"/>
  <c r="E132" i="24" s="1"/>
  <c r="G66" i="11"/>
  <c r="E68" i="24" s="1"/>
  <c r="A8" i="24"/>
  <c r="B7" i="24"/>
  <c r="G126" i="11"/>
  <c r="E128" i="24" s="1"/>
  <c r="G62" i="11"/>
  <c r="E64" i="24" s="1"/>
  <c r="G165" i="11"/>
  <c r="E167" i="24" s="1"/>
  <c r="G101" i="11"/>
  <c r="E103" i="24" s="1"/>
  <c r="G37" i="11"/>
  <c r="E39" i="24" s="1"/>
  <c r="G65" i="11"/>
  <c r="E67" i="24" s="1"/>
  <c r="G81" i="11"/>
  <c r="E83" i="24" s="1"/>
  <c r="G4" i="23"/>
  <c r="G159" i="11"/>
  <c r="E161" i="24" s="1"/>
  <c r="G95" i="11"/>
  <c r="E97" i="24" s="1"/>
  <c r="G31" i="11"/>
  <c r="E33" i="24" s="1"/>
  <c r="G118" i="11"/>
  <c r="E120" i="24" s="1"/>
  <c r="G54" i="11"/>
  <c r="E56" i="24" s="1"/>
  <c r="G157" i="11"/>
  <c r="E159" i="24" s="1"/>
  <c r="G93" i="11"/>
  <c r="E95" i="24" s="1"/>
  <c r="G29" i="11"/>
  <c r="E31" i="24" s="1"/>
  <c r="G57" i="11"/>
  <c r="E59" i="24" s="1"/>
  <c r="G41" i="11"/>
  <c r="E43" i="24" s="1"/>
  <c r="B101" i="23"/>
  <c r="K102" i="23"/>
  <c r="G15" i="11"/>
  <c r="E17" i="24" s="1"/>
  <c r="C96" i="23"/>
  <c r="L97" i="23"/>
  <c r="G135" i="11"/>
  <c r="E137" i="24" s="1"/>
  <c r="G71" i="11"/>
  <c r="E73" i="24" s="1"/>
  <c r="G7" i="11"/>
  <c r="E9" i="24" s="1"/>
  <c r="G162" i="11"/>
  <c r="E164" i="24" s="1"/>
  <c r="G98" i="11"/>
  <c r="E100" i="24" s="1"/>
  <c r="G34" i="11"/>
  <c r="E36" i="24" s="1"/>
  <c r="G129" i="11"/>
  <c r="E131" i="24" s="1"/>
  <c r="A6" i="23"/>
  <c r="I5" i="23" s="1"/>
  <c r="G5" i="23"/>
  <c r="F5" i="23"/>
  <c r="G127" i="11"/>
  <c r="E129" i="24" s="1"/>
  <c r="G63" i="11"/>
  <c r="E65" i="24" s="1"/>
  <c r="F7" i="10"/>
  <c r="G154" i="11"/>
  <c r="E156" i="24" s="1"/>
  <c r="G90" i="11"/>
  <c r="E92" i="24" s="1"/>
  <c r="G26" i="11"/>
  <c r="E28" i="24" s="1"/>
  <c r="G150" i="11"/>
  <c r="E152" i="24" s="1"/>
  <c r="G86" i="11"/>
  <c r="E88" i="24" s="1"/>
  <c r="G22" i="11"/>
  <c r="E24" i="24" s="1"/>
  <c r="G125" i="11"/>
  <c r="E127" i="24" s="1"/>
  <c r="G61" i="11"/>
  <c r="E63" i="24" s="1"/>
  <c r="G121" i="11"/>
  <c r="E123" i="24" s="1"/>
  <c r="G119" i="11"/>
  <c r="E121" i="24" s="1"/>
  <c r="G55" i="11"/>
  <c r="E57" i="24" s="1"/>
  <c r="G142" i="11"/>
  <c r="E144" i="24" s="1"/>
  <c r="G78" i="11"/>
  <c r="E80" i="24" s="1"/>
  <c r="G117" i="11"/>
  <c r="E119" i="24" s="1"/>
  <c r="G113" i="11"/>
  <c r="E115" i="24" s="1"/>
  <c r="G9" i="11"/>
  <c r="E11" i="24" s="1"/>
  <c r="G137" i="11"/>
  <c r="E139" i="24" s="1"/>
  <c r="J3" i="23"/>
  <c r="G167" i="11"/>
  <c r="G111" i="11"/>
  <c r="E113" i="24" s="1"/>
  <c r="G47" i="11"/>
  <c r="E49" i="24" s="1"/>
  <c r="E6" i="18"/>
  <c r="F3" i="18"/>
  <c r="F4" i="18"/>
  <c r="A133" i="11"/>
  <c r="A134" i="11" s="1"/>
  <c r="A135" i="11" s="1"/>
  <c r="C377" i="10"/>
  <c r="C378" i="10"/>
  <c r="C379" i="10" s="1"/>
  <c r="C380" i="10" s="1"/>
  <c r="C437" i="10"/>
  <c r="C438" i="10" s="1"/>
  <c r="C439" i="10" s="1"/>
  <c r="C440" i="10" s="1"/>
  <c r="C441" i="10" s="1"/>
  <c r="C442" i="10" s="1"/>
  <c r="C381" i="10"/>
  <c r="C382" i="10" s="1"/>
  <c r="J18" i="8"/>
  <c r="K18" i="8" s="1"/>
  <c r="J17" i="8"/>
  <c r="K17" i="8" s="1"/>
  <c r="J16" i="8"/>
  <c r="K16" i="8" s="1"/>
  <c r="J15" i="8"/>
  <c r="K5" i="8"/>
  <c r="L16" i="8" s="1"/>
  <c r="C57" i="8"/>
  <c r="B57" i="8"/>
  <c r="C56" i="8"/>
  <c r="B56" i="8"/>
  <c r="C55" i="8"/>
  <c r="B55" i="8"/>
  <c r="D55" i="8" s="1"/>
  <c r="C54" i="8"/>
  <c r="B54" i="8"/>
  <c r="D54" i="8" s="1"/>
  <c r="E54" i="8" s="1"/>
  <c r="C53" i="8"/>
  <c r="B53" i="8"/>
  <c r="C52" i="8"/>
  <c r="B52" i="8"/>
  <c r="C51" i="8"/>
  <c r="B51" i="8"/>
  <c r="D51" i="8" s="1"/>
  <c r="C50" i="8"/>
  <c r="B50" i="8"/>
  <c r="D50" i="8" s="1"/>
  <c r="C49" i="8"/>
  <c r="B49" i="8"/>
  <c r="C48" i="8"/>
  <c r="B48" i="8"/>
  <c r="C47" i="8"/>
  <c r="B47" i="8"/>
  <c r="D47" i="8" s="1"/>
  <c r="C46" i="8"/>
  <c r="B46" i="8"/>
  <c r="D46" i="8" s="1"/>
  <c r="C45" i="8"/>
  <c r="B45" i="8"/>
  <c r="C44" i="8"/>
  <c r="B44" i="8"/>
  <c r="C43" i="8"/>
  <c r="B43" i="8"/>
  <c r="D43" i="8" s="1"/>
  <c r="C42" i="8"/>
  <c r="B42" i="8"/>
  <c r="D42" i="8" s="1"/>
  <c r="C41" i="8"/>
  <c r="B41" i="8"/>
  <c r="C40" i="8"/>
  <c r="B40" i="8"/>
  <c r="C39" i="8"/>
  <c r="B39" i="8"/>
  <c r="D39" i="8" s="1"/>
  <c r="C38" i="8"/>
  <c r="B38" i="8"/>
  <c r="D38" i="8" s="1"/>
  <c r="E38" i="8" s="1"/>
  <c r="C37" i="8"/>
  <c r="B37" i="8"/>
  <c r="C36" i="8"/>
  <c r="B36" i="8"/>
  <c r="C35" i="8"/>
  <c r="B35" i="8"/>
  <c r="D35" i="8" s="1"/>
  <c r="C34" i="8"/>
  <c r="B34" i="8"/>
  <c r="D34" i="8" s="1"/>
  <c r="C33" i="8"/>
  <c r="B33" i="8"/>
  <c r="C32" i="8"/>
  <c r="B32" i="8"/>
  <c r="C31" i="8"/>
  <c r="B31" i="8"/>
  <c r="D31" i="8" s="1"/>
  <c r="C30" i="8"/>
  <c r="B30" i="8"/>
  <c r="D30" i="8" s="1"/>
  <c r="C29" i="8"/>
  <c r="B29" i="8"/>
  <c r="C28" i="8"/>
  <c r="B28" i="8"/>
  <c r="C27" i="8"/>
  <c r="B27" i="8"/>
  <c r="D27" i="8" s="1"/>
  <c r="C26" i="8"/>
  <c r="B26" i="8"/>
  <c r="D26" i="8" s="1"/>
  <c r="C25" i="8"/>
  <c r="B25" i="8"/>
  <c r="C24" i="8"/>
  <c r="B24" i="8"/>
  <c r="C23" i="8"/>
  <c r="B23" i="8"/>
  <c r="D23" i="8" s="1"/>
  <c r="C22" i="8"/>
  <c r="B22" i="8"/>
  <c r="D22" i="8" s="1"/>
  <c r="E22" i="8" s="1"/>
  <c r="C21" i="8"/>
  <c r="B21" i="8"/>
  <c r="C20" i="8"/>
  <c r="B20" i="8"/>
  <c r="C19" i="8"/>
  <c r="B19" i="8"/>
  <c r="D19" i="8" s="1"/>
  <c r="C18" i="8"/>
  <c r="B18" i="8"/>
  <c r="D18" i="8" s="1"/>
  <c r="C17" i="8"/>
  <c r="B17" i="8"/>
  <c r="C16" i="8"/>
  <c r="B16" i="8"/>
  <c r="C15" i="8"/>
  <c r="B15" i="8"/>
  <c r="D15" i="8" s="1"/>
  <c r="C14" i="8"/>
  <c r="B14" i="8"/>
  <c r="D14" i="8" s="1"/>
  <c r="E14" i="8" s="1"/>
  <c r="C13" i="8"/>
  <c r="B13" i="8"/>
  <c r="C12" i="8"/>
  <c r="B12" i="8"/>
  <c r="C11" i="8"/>
  <c r="B11" i="8"/>
  <c r="D11" i="8" s="1"/>
  <c r="C10" i="8"/>
  <c r="B10" i="8"/>
  <c r="D10" i="8" s="1"/>
  <c r="C9" i="8"/>
  <c r="B9" i="8"/>
  <c r="C8" i="8"/>
  <c r="B8" i="8"/>
  <c r="C7" i="8"/>
  <c r="B7" i="8"/>
  <c r="D7" i="8" s="1"/>
  <c r="C6" i="8"/>
  <c r="B6" i="8"/>
  <c r="D6" i="8" s="1"/>
  <c r="G6" i="8" s="1"/>
  <c r="C5" i="8"/>
  <c r="B5" i="8"/>
  <c r="C4" i="8"/>
  <c r="B4" i="8"/>
  <c r="C3" i="8"/>
  <c r="B3" i="8"/>
  <c r="D3" i="8" s="1"/>
  <c r="G3" i="8" s="1"/>
  <c r="C58" i="8"/>
  <c r="B58" i="8"/>
  <c r="D58" i="8" s="1"/>
  <c r="E58" i="8" s="1"/>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D123" i="8" s="1"/>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B168" i="8"/>
  <c r="B167" i="8"/>
  <c r="B166" i="8"/>
  <c r="B165" i="8"/>
  <c r="B164" i="8"/>
  <c r="D164" i="8" s="1"/>
  <c r="B163" i="8"/>
  <c r="B162" i="8"/>
  <c r="B161" i="8"/>
  <c r="B160" i="8"/>
  <c r="B159" i="8"/>
  <c r="B158" i="8"/>
  <c r="B157" i="8"/>
  <c r="B156" i="8"/>
  <c r="D156" i="8" s="1"/>
  <c r="B155" i="8"/>
  <c r="B154" i="8"/>
  <c r="B153" i="8"/>
  <c r="B152" i="8"/>
  <c r="B151" i="8"/>
  <c r="B150" i="8"/>
  <c r="B149" i="8"/>
  <c r="B148" i="8"/>
  <c r="D148" i="8" s="1"/>
  <c r="B147" i="8"/>
  <c r="B146" i="8"/>
  <c r="B145" i="8"/>
  <c r="B144" i="8"/>
  <c r="B143" i="8"/>
  <c r="B142" i="8"/>
  <c r="B141" i="8"/>
  <c r="B140" i="8"/>
  <c r="D140" i="8" s="1"/>
  <c r="B139" i="8"/>
  <c r="B138" i="8"/>
  <c r="B137" i="8"/>
  <c r="B136" i="8"/>
  <c r="B135" i="8"/>
  <c r="B134" i="8"/>
  <c r="B133" i="8"/>
  <c r="B132" i="8"/>
  <c r="D132" i="8" s="1"/>
  <c r="B131" i="8"/>
  <c r="B130" i="8"/>
  <c r="B129" i="8"/>
  <c r="B128" i="8"/>
  <c r="B127" i="8"/>
  <c r="B126" i="8"/>
  <c r="B125" i="8"/>
  <c r="B124" i="8"/>
  <c r="D124" i="8" s="1"/>
  <c r="B123" i="8"/>
  <c r="B122" i="8"/>
  <c r="B121" i="8"/>
  <c r="B120" i="8"/>
  <c r="B119" i="8"/>
  <c r="B118" i="8"/>
  <c r="B117" i="8"/>
  <c r="B116" i="8"/>
  <c r="D116" i="8" s="1"/>
  <c r="B115" i="8"/>
  <c r="B114" i="8"/>
  <c r="B113" i="8"/>
  <c r="B112" i="8"/>
  <c r="B111" i="8"/>
  <c r="B110" i="8"/>
  <c r="B109" i="8"/>
  <c r="B108" i="8"/>
  <c r="D108" i="8" s="1"/>
  <c r="B107" i="8"/>
  <c r="B106" i="8"/>
  <c r="B105" i="8"/>
  <c r="B104" i="8"/>
  <c r="B103" i="8"/>
  <c r="B102" i="8"/>
  <c r="B101" i="8"/>
  <c r="B100" i="8"/>
  <c r="D100" i="8" s="1"/>
  <c r="B99" i="8"/>
  <c r="B98" i="8"/>
  <c r="B97" i="8"/>
  <c r="B96" i="8"/>
  <c r="B95" i="8"/>
  <c r="B94" i="8"/>
  <c r="B93" i="8"/>
  <c r="B92" i="8"/>
  <c r="D92" i="8" s="1"/>
  <c r="B91" i="8"/>
  <c r="B90" i="8"/>
  <c r="B89" i="8"/>
  <c r="B88" i="8"/>
  <c r="B87" i="8"/>
  <c r="B86" i="8"/>
  <c r="B85" i="8"/>
  <c r="B84" i="8"/>
  <c r="D84" i="8" s="1"/>
  <c r="B83" i="8"/>
  <c r="B82" i="8"/>
  <c r="B81" i="8"/>
  <c r="B80" i="8"/>
  <c r="B79" i="8"/>
  <c r="B78" i="8"/>
  <c r="B77" i="8"/>
  <c r="B76" i="8"/>
  <c r="D76" i="8" s="1"/>
  <c r="B75" i="8"/>
  <c r="B74" i="8"/>
  <c r="B73" i="8"/>
  <c r="B72" i="8"/>
  <c r="B71" i="8"/>
  <c r="B70" i="8"/>
  <c r="B69" i="8"/>
  <c r="B68" i="8"/>
  <c r="D68" i="8" s="1"/>
  <c r="B67" i="8"/>
  <c r="B66" i="8"/>
  <c r="B65" i="8"/>
  <c r="B64" i="8"/>
  <c r="B63" i="8"/>
  <c r="B62" i="8"/>
  <c r="B61" i="8"/>
  <c r="B60" i="8"/>
  <c r="D60" i="8" s="1"/>
  <c r="B59" i="8"/>
  <c r="A4"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E50" i="8" l="1"/>
  <c r="E42" i="8"/>
  <c r="M4" i="18"/>
  <c r="F4" i="36"/>
  <c r="G6" i="10"/>
  <c r="C6" i="12" s="1"/>
  <c r="M3" i="18"/>
  <c r="F3" i="36"/>
  <c r="Q6" i="41"/>
  <c r="Q6" i="32"/>
  <c r="E10" i="8"/>
  <c r="E18" i="8"/>
  <c r="E26" i="8"/>
  <c r="E30" i="8"/>
  <c r="F30" i="8" s="1"/>
  <c r="E34" i="8"/>
  <c r="F34" i="8" s="1"/>
  <c r="E46" i="8"/>
  <c r="Q3" i="41"/>
  <c r="Q3" i="32"/>
  <c r="E7" i="8"/>
  <c r="E11" i="8"/>
  <c r="E15" i="8"/>
  <c r="E19" i="8"/>
  <c r="F19" i="8" s="1"/>
  <c r="E23" i="8"/>
  <c r="E27" i="8"/>
  <c r="E31" i="8"/>
  <c r="E35" i="8"/>
  <c r="E39" i="8"/>
  <c r="E43" i="8"/>
  <c r="E47" i="8"/>
  <c r="E51" i="8"/>
  <c r="E55" i="8"/>
  <c r="D66" i="8"/>
  <c r="D74" i="8"/>
  <c r="D82" i="8"/>
  <c r="D90" i="8"/>
  <c r="D98" i="8"/>
  <c r="D106" i="8"/>
  <c r="D114" i="8"/>
  <c r="D122" i="8"/>
  <c r="D130" i="8"/>
  <c r="D138" i="8"/>
  <c r="D146" i="8"/>
  <c r="D154" i="8"/>
  <c r="D162" i="8"/>
  <c r="V8" i="24"/>
  <c r="E3" i="24"/>
  <c r="C164" i="34"/>
  <c r="B165" i="34"/>
  <c r="K155" i="32"/>
  <c r="J155" i="32"/>
  <c r="H154" i="32"/>
  <c r="O168" i="23"/>
  <c r="P168" i="23"/>
  <c r="P167" i="23"/>
  <c r="O167" i="23"/>
  <c r="D65" i="8"/>
  <c r="D97" i="8"/>
  <c r="D121" i="8"/>
  <c r="D137" i="8"/>
  <c r="E137" i="8" s="1"/>
  <c r="D153" i="8"/>
  <c r="E153" i="8" s="1"/>
  <c r="D61" i="8"/>
  <c r="D77" i="8"/>
  <c r="D101" i="8"/>
  <c r="E101" i="8" s="1"/>
  <c r="D117" i="8"/>
  <c r="D133" i="8"/>
  <c r="D149" i="8"/>
  <c r="D157" i="8"/>
  <c r="D165" i="8"/>
  <c r="C95" i="23"/>
  <c r="L96" i="23"/>
  <c r="D69" i="8"/>
  <c r="E69" i="8" s="1"/>
  <c r="D85" i="8"/>
  <c r="D93" i="8"/>
  <c r="D109" i="8"/>
  <c r="D125" i="8"/>
  <c r="E125" i="8" s="1"/>
  <c r="D141" i="8"/>
  <c r="E141" i="8" s="1"/>
  <c r="D5" i="23"/>
  <c r="J5" i="23" s="1"/>
  <c r="G3" i="10"/>
  <c r="G4" i="10"/>
  <c r="E5" i="23"/>
  <c r="G5" i="10"/>
  <c r="L17" i="8"/>
  <c r="D73" i="8"/>
  <c r="D89" i="8"/>
  <c r="E89" i="8" s="1"/>
  <c r="D113" i="8"/>
  <c r="E113" i="8" s="1"/>
  <c r="D145" i="8"/>
  <c r="E145" i="8" s="1"/>
  <c r="D59" i="8"/>
  <c r="E59" i="8" s="1"/>
  <c r="L15" i="8"/>
  <c r="F8" i="10"/>
  <c r="A7" i="23"/>
  <c r="D6" i="23" s="1"/>
  <c r="I6" i="23"/>
  <c r="G6" i="23"/>
  <c r="E6" i="23"/>
  <c r="F6" i="23"/>
  <c r="B100" i="23"/>
  <c r="K101" i="23"/>
  <c r="A9" i="24"/>
  <c r="B8" i="24"/>
  <c r="D81" i="8"/>
  <c r="D105" i="8"/>
  <c r="E105" i="8" s="1"/>
  <c r="D129" i="8"/>
  <c r="E129" i="8" s="1"/>
  <c r="D161" i="8"/>
  <c r="E161" i="8" s="1"/>
  <c r="E7" i="18"/>
  <c r="F5" i="18"/>
  <c r="A136" i="11"/>
  <c r="F11" i="8"/>
  <c r="F27" i="8"/>
  <c r="F35" i="8"/>
  <c r="F37" i="8"/>
  <c r="K15" i="8"/>
  <c r="L18" i="8"/>
  <c r="F14" i="8"/>
  <c r="F22" i="8"/>
  <c r="F38" i="8"/>
  <c r="F15" i="8"/>
  <c r="F23" i="8"/>
  <c r="F31" i="8"/>
  <c r="F39" i="8"/>
  <c r="F7" i="8"/>
  <c r="G7" i="8" s="1"/>
  <c r="F10" i="8"/>
  <c r="G10" i="8" s="1"/>
  <c r="F18" i="8"/>
  <c r="F26" i="8"/>
  <c r="D67" i="8"/>
  <c r="D75" i="8"/>
  <c r="D83" i="8"/>
  <c r="D91" i="8"/>
  <c r="D99" i="8"/>
  <c r="D107" i="8"/>
  <c r="E107" i="8" s="1"/>
  <c r="D115" i="8"/>
  <c r="E115" i="8" s="1"/>
  <c r="D131" i="8"/>
  <c r="D139" i="8"/>
  <c r="E139" i="8" s="1"/>
  <c r="F139" i="8" s="1"/>
  <c r="D147" i="8"/>
  <c r="E147" i="8" s="1"/>
  <c r="D155" i="8"/>
  <c r="D163" i="8"/>
  <c r="D4" i="8"/>
  <c r="G4" i="8" s="1"/>
  <c r="D8" i="8"/>
  <c r="E8" i="8" s="1"/>
  <c r="F8" i="8" s="1"/>
  <c r="G8" i="8" s="1"/>
  <c r="D12" i="8"/>
  <c r="E12" i="8" s="1"/>
  <c r="F12" i="8" s="1"/>
  <c r="D16" i="8"/>
  <c r="D20" i="8"/>
  <c r="E20" i="8" s="1"/>
  <c r="F20" i="8" s="1"/>
  <c r="D24" i="8"/>
  <c r="E24" i="8" s="1"/>
  <c r="F24" i="8" s="1"/>
  <c r="D28" i="8"/>
  <c r="E28" i="8" s="1"/>
  <c r="F28" i="8" s="1"/>
  <c r="D32" i="8"/>
  <c r="D36" i="8"/>
  <c r="D40" i="8"/>
  <c r="E40" i="8" s="1"/>
  <c r="D44" i="8"/>
  <c r="E44" i="8" s="1"/>
  <c r="D48" i="8"/>
  <c r="D52" i="8"/>
  <c r="E52" i="8" s="1"/>
  <c r="D56" i="8"/>
  <c r="E56" i="8" s="1"/>
  <c r="F56" i="8" s="1"/>
  <c r="D78" i="8"/>
  <c r="E78" i="8" s="1"/>
  <c r="F78" i="8" s="1"/>
  <c r="D102" i="8"/>
  <c r="E102" i="8" s="1"/>
  <c r="D150" i="8"/>
  <c r="E150" i="8" s="1"/>
  <c r="D70" i="8"/>
  <c r="D94" i="8"/>
  <c r="E94" i="8" s="1"/>
  <c r="D118" i="8"/>
  <c r="E118" i="8" s="1"/>
  <c r="D134" i="8"/>
  <c r="E134" i="8" s="1"/>
  <c r="D158" i="8"/>
  <c r="E158" i="8" s="1"/>
  <c r="D63" i="8"/>
  <c r="E63" i="8" s="1"/>
  <c r="D79" i="8"/>
  <c r="D95" i="8"/>
  <c r="D111" i="8"/>
  <c r="E111" i="8" s="1"/>
  <c r="D127" i="8"/>
  <c r="E127" i="8" s="1"/>
  <c r="D135" i="8"/>
  <c r="E135" i="8" s="1"/>
  <c r="D143" i="8"/>
  <c r="E143" i="8" s="1"/>
  <c r="D151" i="8"/>
  <c r="E151" i="8" s="1"/>
  <c r="F151" i="8" s="1"/>
  <c r="D159" i="8"/>
  <c r="E159" i="8" s="1"/>
  <c r="F159" i="8" s="1"/>
  <c r="D167" i="8"/>
  <c r="E167" i="8" s="1"/>
  <c r="D62" i="8"/>
  <c r="E62" i="8" s="1"/>
  <c r="D86" i="8"/>
  <c r="E86" i="8" s="1"/>
  <c r="D110" i="8"/>
  <c r="E110" i="8" s="1"/>
  <c r="D126" i="8"/>
  <c r="E126" i="8" s="1"/>
  <c r="F126" i="8" s="1"/>
  <c r="D142" i="8"/>
  <c r="E142" i="8" s="1"/>
  <c r="D166" i="8"/>
  <c r="E166" i="8" s="1"/>
  <c r="D71" i="8"/>
  <c r="E71" i="8" s="1"/>
  <c r="D87" i="8"/>
  <c r="E87" i="8" s="1"/>
  <c r="D103" i="8"/>
  <c r="E103" i="8" s="1"/>
  <c r="D119" i="8"/>
  <c r="D5" i="8"/>
  <c r="G5" i="8" s="1"/>
  <c r="D9" i="8"/>
  <c r="D13" i="8"/>
  <c r="E13" i="8" s="1"/>
  <c r="F13" i="8" s="1"/>
  <c r="D17" i="8"/>
  <c r="E17" i="8" s="1"/>
  <c r="F17" i="8" s="1"/>
  <c r="D21" i="8"/>
  <c r="E21" i="8" s="1"/>
  <c r="F21" i="8" s="1"/>
  <c r="D25" i="8"/>
  <c r="D29" i="8"/>
  <c r="D33" i="8"/>
  <c r="E33" i="8" s="1"/>
  <c r="F33" i="8" s="1"/>
  <c r="D37" i="8"/>
  <c r="E37" i="8" s="1"/>
  <c r="D41" i="8"/>
  <c r="D45" i="8"/>
  <c r="E45" i="8" s="1"/>
  <c r="D49" i="8"/>
  <c r="E49" i="8" s="1"/>
  <c r="F49" i="8" s="1"/>
  <c r="D53" i="8"/>
  <c r="E53" i="8" s="1"/>
  <c r="D57" i="8"/>
  <c r="D64" i="8"/>
  <c r="E64" i="8" s="1"/>
  <c r="D72" i="8"/>
  <c r="E72" i="8" s="1"/>
  <c r="D80" i="8"/>
  <c r="E80" i="8" s="1"/>
  <c r="D88" i="8"/>
  <c r="E88" i="8" s="1"/>
  <c r="D96" i="8"/>
  <c r="E96" i="8" s="1"/>
  <c r="D104" i="8"/>
  <c r="E104" i="8" s="1"/>
  <c r="D112" i="8"/>
  <c r="E112" i="8" s="1"/>
  <c r="D120" i="8"/>
  <c r="E120" i="8" s="1"/>
  <c r="D128" i="8"/>
  <c r="E128" i="8" s="1"/>
  <c r="D136" i="8"/>
  <c r="E136" i="8" s="1"/>
  <c r="D144" i="8"/>
  <c r="E144" i="8" s="1"/>
  <c r="D152" i="8"/>
  <c r="E152" i="8" s="1"/>
  <c r="D160" i="8"/>
  <c r="E160" i="8" s="1"/>
  <c r="D168" i="8"/>
  <c r="E168" i="8" s="1"/>
  <c r="D6" i="11" l="1"/>
  <c r="R3" i="41"/>
  <c r="R6" i="41"/>
  <c r="F12" i="34"/>
  <c r="Q10" i="41"/>
  <c r="Q10" i="32"/>
  <c r="F142" i="8"/>
  <c r="F10" i="34"/>
  <c r="Q8" i="41"/>
  <c r="Q8" i="32"/>
  <c r="F166" i="8"/>
  <c r="F134" i="8"/>
  <c r="F153" i="8"/>
  <c r="F161" i="8"/>
  <c r="F141" i="8"/>
  <c r="F144" i="8"/>
  <c r="H5" i="8"/>
  <c r="C7" i="24" s="1"/>
  <c r="Q5" i="41"/>
  <c r="R5" i="41" s="1"/>
  <c r="Q5" i="32"/>
  <c r="F94" i="8"/>
  <c r="F40" i="8"/>
  <c r="E70" i="8"/>
  <c r="F70" i="8" s="1"/>
  <c r="F107" i="8"/>
  <c r="F58" i="8"/>
  <c r="F9" i="34"/>
  <c r="Q7" i="41"/>
  <c r="Q7" i="32"/>
  <c r="E81" i="8"/>
  <c r="F81" i="8" s="1"/>
  <c r="R168" i="23"/>
  <c r="F103" i="8"/>
  <c r="H4" i="8"/>
  <c r="C6" i="24" s="1"/>
  <c r="Q4" i="41"/>
  <c r="R4" i="41" s="1"/>
  <c r="Q4" i="32"/>
  <c r="N4" i="18"/>
  <c r="H6" i="24" s="1"/>
  <c r="E57" i="8"/>
  <c r="F57" i="8" s="1"/>
  <c r="E25" i="8"/>
  <c r="F25" i="8" s="1"/>
  <c r="E79" i="8"/>
  <c r="F102" i="8"/>
  <c r="E32" i="8"/>
  <c r="F32" i="8" s="1"/>
  <c r="E163" i="8"/>
  <c r="F163" i="8" s="1"/>
  <c r="F55" i="8"/>
  <c r="E155" i="8"/>
  <c r="M5" i="18"/>
  <c r="N5" i="18" s="1"/>
  <c r="H7" i="24" s="1"/>
  <c r="F5" i="36"/>
  <c r="E65" i="8"/>
  <c r="H155" i="32"/>
  <c r="E3" i="36"/>
  <c r="H3" i="36" s="1"/>
  <c r="R3" i="32"/>
  <c r="E6" i="36"/>
  <c r="R6" i="32"/>
  <c r="B166" i="34"/>
  <c r="C165" i="34"/>
  <c r="K156" i="32"/>
  <c r="J156" i="32"/>
  <c r="H156" i="32" s="1"/>
  <c r="F152" i="8"/>
  <c r="A10" i="24"/>
  <c r="B9" i="24"/>
  <c r="F86" i="8"/>
  <c r="F64" i="8"/>
  <c r="E119" i="8"/>
  <c r="F101" i="8"/>
  <c r="F9" i="10"/>
  <c r="G8" i="10"/>
  <c r="E29" i="8"/>
  <c r="F29" i="8" s="1"/>
  <c r="E95" i="8"/>
  <c r="E36" i="8"/>
  <c r="F36" i="8" s="1"/>
  <c r="E99" i="8"/>
  <c r="F99" i="8" s="1"/>
  <c r="E93" i="8"/>
  <c r="F93" i="8" s="1"/>
  <c r="E133" i="8"/>
  <c r="F133" i="8" s="1"/>
  <c r="E97" i="8"/>
  <c r="F97" i="8" s="1"/>
  <c r="E114" i="8"/>
  <c r="F114" i="8" s="1"/>
  <c r="E60" i="8"/>
  <c r="E132" i="8"/>
  <c r="F132" i="8" s="1"/>
  <c r="E85" i="8"/>
  <c r="F85" i="8" s="1"/>
  <c r="E117" i="8"/>
  <c r="F117" i="8" s="1"/>
  <c r="E106" i="8"/>
  <c r="F106" i="8" s="1"/>
  <c r="E124" i="8"/>
  <c r="F124" i="8" s="1"/>
  <c r="F145" i="8"/>
  <c r="K4" i="18"/>
  <c r="L4" i="18" s="1"/>
  <c r="G6" i="24" s="1"/>
  <c r="D4" i="11"/>
  <c r="C4" i="12"/>
  <c r="E162" i="8"/>
  <c r="F162" i="8" s="1"/>
  <c r="E98" i="8"/>
  <c r="E116" i="8"/>
  <c r="F116" i="8" s="1"/>
  <c r="H6" i="8"/>
  <c r="C8" i="24" s="1"/>
  <c r="E92" i="8"/>
  <c r="F92" i="8" s="1"/>
  <c r="E91" i="8"/>
  <c r="F91" i="8" s="1"/>
  <c r="E83" i="8"/>
  <c r="F83" i="8" s="1"/>
  <c r="K3" i="18"/>
  <c r="C3" i="12"/>
  <c r="D4" i="12" s="1"/>
  <c r="F6" i="24" s="1"/>
  <c r="D3" i="11"/>
  <c r="E77" i="8"/>
  <c r="F77" i="8" s="1"/>
  <c r="E154" i="8"/>
  <c r="F154" i="8" s="1"/>
  <c r="E90" i="8"/>
  <c r="F90" i="8" s="1"/>
  <c r="E108" i="8"/>
  <c r="F108" i="8" s="1"/>
  <c r="F50" i="8"/>
  <c r="F62" i="8"/>
  <c r="E75" i="8"/>
  <c r="F75" i="8" s="1"/>
  <c r="F110" i="8"/>
  <c r="F42" i="8"/>
  <c r="F65" i="8"/>
  <c r="F160" i="8"/>
  <c r="F46" i="8"/>
  <c r="E67" i="8"/>
  <c r="F67" i="8" s="1"/>
  <c r="F125" i="8"/>
  <c r="F115" i="8"/>
  <c r="C94" i="23"/>
  <c r="L95" i="23"/>
  <c r="E61" i="8"/>
  <c r="F61" i="8" s="1"/>
  <c r="E146" i="8"/>
  <c r="F146" i="8" s="1"/>
  <c r="E82" i="8"/>
  <c r="E100" i="8"/>
  <c r="F100" i="8" s="1"/>
  <c r="E164" i="8"/>
  <c r="F164" i="8" s="1"/>
  <c r="F118" i="8"/>
  <c r="F47" i="8"/>
  <c r="J6" i="23"/>
  <c r="E41" i="8"/>
  <c r="F41" i="8" s="1"/>
  <c r="E9" i="8"/>
  <c r="F9" i="8" s="1"/>
  <c r="G9" i="8" s="1"/>
  <c r="H9" i="8" s="1"/>
  <c r="C11" i="24" s="1"/>
  <c r="E48" i="8"/>
  <c r="F48" i="8" s="1"/>
  <c r="E16" i="8"/>
  <c r="F16" i="8" s="1"/>
  <c r="E131" i="8"/>
  <c r="F131" i="8" s="1"/>
  <c r="A8" i="23"/>
  <c r="I7" i="23"/>
  <c r="J7" i="23" s="1"/>
  <c r="G7" i="23"/>
  <c r="E7" i="23"/>
  <c r="F7" i="23"/>
  <c r="D7" i="23"/>
  <c r="E73" i="8"/>
  <c r="F73" i="8" s="1"/>
  <c r="E165" i="8"/>
  <c r="E138" i="8"/>
  <c r="E74" i="8"/>
  <c r="F74" i="8" s="1"/>
  <c r="E84" i="8"/>
  <c r="F84" i="8" s="1"/>
  <c r="E156" i="8"/>
  <c r="F156" i="8" s="1"/>
  <c r="B99" i="23"/>
  <c r="K100" i="23"/>
  <c r="G7" i="10"/>
  <c r="E157" i="8"/>
  <c r="E130" i="8"/>
  <c r="F130" i="8" s="1"/>
  <c r="E66" i="8"/>
  <c r="F66" i="8" s="1"/>
  <c r="E76" i="8"/>
  <c r="F76" i="8" s="1"/>
  <c r="E148" i="8"/>
  <c r="F148" i="8" s="1"/>
  <c r="Q168" i="23"/>
  <c r="K5" i="18"/>
  <c r="D5" i="11"/>
  <c r="E5" i="11" s="1"/>
  <c r="D7" i="24" s="1"/>
  <c r="C5" i="12"/>
  <c r="E109" i="8"/>
  <c r="F109" i="8" s="1"/>
  <c r="E149" i="8"/>
  <c r="F149" i="8" s="1"/>
  <c r="E121" i="8"/>
  <c r="F121" i="8" s="1"/>
  <c r="E122" i="8"/>
  <c r="F122" i="8" s="1"/>
  <c r="E6" i="11"/>
  <c r="D8" i="24" s="1"/>
  <c r="E68" i="8"/>
  <c r="E140" i="8"/>
  <c r="F140" i="8" s="1"/>
  <c r="E123" i="8"/>
  <c r="F123" i="8" s="1"/>
  <c r="E8" i="18"/>
  <c r="F7" i="18" s="1"/>
  <c r="F7" i="36" s="1"/>
  <c r="F6" i="18"/>
  <c r="F6" i="36" s="1"/>
  <c r="A137" i="11"/>
  <c r="G12" i="8"/>
  <c r="H8" i="8"/>
  <c r="C10" i="24" s="1"/>
  <c r="F54" i="8"/>
  <c r="F157" i="8"/>
  <c r="F89" i="8"/>
  <c r="F111" i="8"/>
  <c r="F43" i="8"/>
  <c r="G14" i="8"/>
  <c r="F137" i="8"/>
  <c r="F69" i="8"/>
  <c r="F167" i="8"/>
  <c r="F95" i="8"/>
  <c r="F98" i="8"/>
  <c r="F129" i="8"/>
  <c r="F155" i="8"/>
  <c r="F87" i="8"/>
  <c r="F71" i="8"/>
  <c r="F158" i="8"/>
  <c r="F53" i="8"/>
  <c r="F147" i="8"/>
  <c r="F79" i="8"/>
  <c r="H7" i="8"/>
  <c r="C9" i="24" s="1"/>
  <c r="G11" i="8"/>
  <c r="F63" i="8"/>
  <c r="F150" i="8"/>
  <c r="F82" i="8"/>
  <c r="F113" i="8"/>
  <c r="F45" i="8"/>
  <c r="F135" i="8"/>
  <c r="F143" i="8"/>
  <c r="F138" i="8"/>
  <c r="F165" i="8"/>
  <c r="F105" i="8"/>
  <c r="F127" i="8"/>
  <c r="F59" i="8"/>
  <c r="F136" i="8"/>
  <c r="F104" i="8"/>
  <c r="F52" i="8"/>
  <c r="F80" i="8"/>
  <c r="F112" i="8"/>
  <c r="F44" i="8"/>
  <c r="F128" i="8"/>
  <c r="F68" i="8"/>
  <c r="F120" i="8"/>
  <c r="F60" i="8"/>
  <c r="F168" i="8"/>
  <c r="F96" i="8"/>
  <c r="F88" i="8"/>
  <c r="F119" i="8"/>
  <c r="F51" i="8"/>
  <c r="F72" i="8"/>
  <c r="H10" i="8" l="1"/>
  <c r="C12" i="24" s="1"/>
  <c r="F14" i="34"/>
  <c r="Q12" i="41"/>
  <c r="Q12" i="32"/>
  <c r="L5" i="18"/>
  <c r="G7" i="24" s="1"/>
  <c r="E10" i="36"/>
  <c r="T10" i="32"/>
  <c r="X12" i="24" s="1"/>
  <c r="S10" i="41"/>
  <c r="T10" i="41"/>
  <c r="Z12" i="24" s="1"/>
  <c r="E7" i="36"/>
  <c r="H7" i="36" s="1"/>
  <c r="T7" i="32"/>
  <c r="X9" i="24" s="1"/>
  <c r="R7" i="32"/>
  <c r="E5" i="36"/>
  <c r="H5" i="36" s="1"/>
  <c r="I5" i="36" s="1"/>
  <c r="L7" i="24" s="1"/>
  <c r="R5" i="32"/>
  <c r="T7" i="41"/>
  <c r="Z9" i="24" s="1"/>
  <c r="S7" i="41"/>
  <c r="R7" i="41"/>
  <c r="E8" i="36"/>
  <c r="T8" i="32"/>
  <c r="X10" i="24" s="1"/>
  <c r="R8" i="32"/>
  <c r="F13" i="34"/>
  <c r="Q11" i="41"/>
  <c r="Q11" i="32"/>
  <c r="G13" i="8"/>
  <c r="F11" i="34"/>
  <c r="Q9" i="41"/>
  <c r="Q9" i="32"/>
  <c r="F16" i="34"/>
  <c r="Q14" i="41"/>
  <c r="Q14" i="32"/>
  <c r="H6" i="36"/>
  <c r="E4" i="36"/>
  <c r="H4" i="36" s="1"/>
  <c r="I4" i="36" s="1"/>
  <c r="L6" i="24" s="1"/>
  <c r="R4" i="32"/>
  <c r="S8" i="41"/>
  <c r="T8" i="41"/>
  <c r="Z10" i="24" s="1"/>
  <c r="R8" i="41"/>
  <c r="C166" i="34"/>
  <c r="B167" i="34"/>
  <c r="K157" i="32"/>
  <c r="J157" i="32"/>
  <c r="H157" i="32" s="1"/>
  <c r="M7" i="18"/>
  <c r="H9" i="34" s="1"/>
  <c r="K7" i="18"/>
  <c r="D6" i="12"/>
  <c r="F8" i="24" s="1"/>
  <c r="D5" i="12"/>
  <c r="F7" i="24" s="1"/>
  <c r="A9" i="23"/>
  <c r="F8" i="23" s="1"/>
  <c r="C7" i="12"/>
  <c r="D7" i="11"/>
  <c r="M6" i="18"/>
  <c r="N6" i="18" s="1"/>
  <c r="H8" i="24" s="1"/>
  <c r="K6" i="18"/>
  <c r="L6" i="18" s="1"/>
  <c r="G8" i="24" s="1"/>
  <c r="B98" i="23"/>
  <c r="K99" i="23"/>
  <c r="C93" i="23"/>
  <c r="L94" i="23"/>
  <c r="E4" i="11"/>
  <c r="D6" i="24" s="1"/>
  <c r="D8" i="11"/>
  <c r="C8" i="12"/>
  <c r="F10" i="10"/>
  <c r="G9" i="10" s="1"/>
  <c r="A11" i="24"/>
  <c r="B10" i="24"/>
  <c r="E9" i="18"/>
  <c r="A138" i="11"/>
  <c r="G17" i="8"/>
  <c r="H13" i="8"/>
  <c r="C15" i="24" s="1"/>
  <c r="G15" i="8"/>
  <c r="H11" i="8"/>
  <c r="C13" i="24" s="1"/>
  <c r="G18" i="8"/>
  <c r="H14" i="8"/>
  <c r="C16" i="24" s="1"/>
  <c r="G16" i="8"/>
  <c r="H12" i="8"/>
  <c r="C14" i="24" s="1"/>
  <c r="D8" i="23" l="1"/>
  <c r="E14" i="36"/>
  <c r="T14" i="32"/>
  <c r="X16" i="24" s="1"/>
  <c r="S11" i="41"/>
  <c r="T11" i="41"/>
  <c r="Z13" i="24" s="1"/>
  <c r="S14" i="41"/>
  <c r="T14" i="41"/>
  <c r="Z16" i="24" s="1"/>
  <c r="F18" i="34"/>
  <c r="Q16" i="41"/>
  <c r="Q16" i="32"/>
  <c r="E9" i="36"/>
  <c r="T9" i="32"/>
  <c r="X11" i="24" s="1"/>
  <c r="R9" i="32"/>
  <c r="E12" i="36"/>
  <c r="T12" i="32"/>
  <c r="X14" i="24" s="1"/>
  <c r="F20" i="34"/>
  <c r="Q18" i="41"/>
  <c r="Q18" i="32"/>
  <c r="O10" i="34"/>
  <c r="U8" i="41"/>
  <c r="Y10" i="24"/>
  <c r="I7" i="36"/>
  <c r="L9" i="24" s="1"/>
  <c r="K9" i="34"/>
  <c r="F17" i="34"/>
  <c r="Q15" i="41"/>
  <c r="Q15" i="32"/>
  <c r="T12" i="41"/>
  <c r="Z14" i="24" s="1"/>
  <c r="S12" i="41"/>
  <c r="L7" i="18"/>
  <c r="G9" i="24" s="1"/>
  <c r="I9" i="34"/>
  <c r="T9" i="41"/>
  <c r="Z11" i="24" s="1"/>
  <c r="S9" i="41"/>
  <c r="R9" i="41"/>
  <c r="D8" i="12"/>
  <c r="F10" i="24" s="1"/>
  <c r="D10" i="34"/>
  <c r="E7" i="11"/>
  <c r="D9" i="24" s="1"/>
  <c r="E9" i="34"/>
  <c r="F15" i="34"/>
  <c r="Q13" i="41"/>
  <c r="Q13" i="32"/>
  <c r="O9" i="34"/>
  <c r="U7" i="41"/>
  <c r="Y9" i="24"/>
  <c r="E8" i="11"/>
  <c r="D10" i="24" s="1"/>
  <c r="E10" i="34"/>
  <c r="F19" i="34"/>
  <c r="Q17" i="41"/>
  <c r="Q17" i="32"/>
  <c r="D7" i="12"/>
  <c r="F9" i="24" s="1"/>
  <c r="D9" i="34"/>
  <c r="I6" i="36"/>
  <c r="L8" i="24" s="1"/>
  <c r="E11" i="36"/>
  <c r="T11" i="32"/>
  <c r="X13" i="24" s="1"/>
  <c r="O12" i="34"/>
  <c r="Y12" i="24"/>
  <c r="U10" i="41"/>
  <c r="B168" i="34"/>
  <c r="C167" i="34"/>
  <c r="K158" i="32"/>
  <c r="J158" i="32"/>
  <c r="H158" i="32" s="1"/>
  <c r="C9" i="12"/>
  <c r="D9" i="11"/>
  <c r="G8" i="23"/>
  <c r="N7" i="18"/>
  <c r="H9" i="24" s="1"/>
  <c r="I8" i="23"/>
  <c r="J8" i="23" s="1"/>
  <c r="A12" i="24"/>
  <c r="B11" i="24"/>
  <c r="C92" i="23"/>
  <c r="L93" i="23"/>
  <c r="A10" i="23"/>
  <c r="F9" i="23"/>
  <c r="D9" i="23"/>
  <c r="I9" i="23"/>
  <c r="J9" i="23" s="1"/>
  <c r="G9" i="23"/>
  <c r="E9" i="23"/>
  <c r="F11" i="10"/>
  <c r="G10" i="10" s="1"/>
  <c r="B97" i="23"/>
  <c r="K98" i="23"/>
  <c r="E8" i="23"/>
  <c r="E10" i="18"/>
  <c r="F9" i="18" s="1"/>
  <c r="F8" i="18"/>
  <c r="F8" i="36" s="1"/>
  <c r="H8" i="36" s="1"/>
  <c r="A139" i="11"/>
  <c r="G22" i="8"/>
  <c r="H18" i="8"/>
  <c r="C20" i="24" s="1"/>
  <c r="G20" i="8"/>
  <c r="H16" i="8"/>
  <c r="C18" i="24" s="1"/>
  <c r="G19" i="8"/>
  <c r="H15" i="8"/>
  <c r="C17" i="24" s="1"/>
  <c r="G21" i="8"/>
  <c r="H17" i="8"/>
  <c r="C19" i="24" s="1"/>
  <c r="R10" i="41" l="1"/>
  <c r="R10" i="32"/>
  <c r="I8" i="36"/>
  <c r="L10" i="24" s="1"/>
  <c r="K10" i="34"/>
  <c r="F23" i="34"/>
  <c r="Q21" i="41"/>
  <c r="Q21" i="32"/>
  <c r="F24" i="34"/>
  <c r="Q22" i="41"/>
  <c r="Q22" i="32"/>
  <c r="T17" i="41"/>
  <c r="Z19" i="24" s="1"/>
  <c r="S17" i="41"/>
  <c r="S13" i="41"/>
  <c r="T13" i="41"/>
  <c r="Z15" i="24" s="1"/>
  <c r="E15" i="36"/>
  <c r="T15" i="32"/>
  <c r="X17" i="24" s="1"/>
  <c r="E18" i="36"/>
  <c r="T18" i="32"/>
  <c r="X20" i="24" s="1"/>
  <c r="O11" i="34"/>
  <c r="U9" i="41"/>
  <c r="Y11" i="24"/>
  <c r="T15" i="41"/>
  <c r="Z17" i="24" s="1"/>
  <c r="S15" i="41"/>
  <c r="S18" i="41"/>
  <c r="T18" i="41"/>
  <c r="Z20" i="24" s="1"/>
  <c r="O13" i="34"/>
  <c r="U11" i="41"/>
  <c r="Y13" i="24"/>
  <c r="E16" i="36"/>
  <c r="T16" i="32"/>
  <c r="X18" i="24" s="1"/>
  <c r="M9" i="18"/>
  <c r="H11" i="34" s="1"/>
  <c r="F9" i="36"/>
  <c r="H9" i="36" s="1"/>
  <c r="F21" i="34"/>
  <c r="Q19" i="41"/>
  <c r="Q19" i="32"/>
  <c r="T16" i="41"/>
  <c r="Z18" i="24" s="1"/>
  <c r="S16" i="41"/>
  <c r="F22" i="34"/>
  <c r="Q20" i="41"/>
  <c r="Q20" i="32"/>
  <c r="E9" i="11"/>
  <c r="D11" i="24" s="1"/>
  <c r="E11" i="34"/>
  <c r="O14" i="34"/>
  <c r="U12" i="41"/>
  <c r="Y14" i="24"/>
  <c r="D9" i="12"/>
  <c r="F11" i="24" s="1"/>
  <c r="D11" i="34"/>
  <c r="E17" i="36"/>
  <c r="T17" i="32"/>
  <c r="X19" i="24" s="1"/>
  <c r="E13" i="36"/>
  <c r="T13" i="32"/>
  <c r="X15" i="24" s="1"/>
  <c r="O16" i="34"/>
  <c r="U14" i="41"/>
  <c r="Y16" i="24"/>
  <c r="C168" i="34"/>
  <c r="K159" i="32"/>
  <c r="J159" i="32"/>
  <c r="H159" i="32" s="1"/>
  <c r="C10" i="12"/>
  <c r="D10" i="11"/>
  <c r="F12" i="10"/>
  <c r="G11" i="10" s="1"/>
  <c r="A11" i="23"/>
  <c r="F10" i="23" s="1"/>
  <c r="A13" i="24"/>
  <c r="B12" i="24"/>
  <c r="M8" i="18"/>
  <c r="K8" i="18"/>
  <c r="C91" i="23"/>
  <c r="L92" i="23"/>
  <c r="B96" i="23"/>
  <c r="K97" i="23"/>
  <c r="K9" i="18"/>
  <c r="E11" i="18"/>
  <c r="A140" i="11"/>
  <c r="G23" i="8"/>
  <c r="H19" i="8"/>
  <c r="C21" i="24" s="1"/>
  <c r="G25" i="8"/>
  <c r="H21" i="8"/>
  <c r="C23" i="24" s="1"/>
  <c r="G24" i="8"/>
  <c r="H20" i="8"/>
  <c r="C22" i="24" s="1"/>
  <c r="G26" i="8"/>
  <c r="H22" i="8"/>
  <c r="C24" i="24" s="1"/>
  <c r="I9" i="36" l="1"/>
  <c r="L11" i="24" s="1"/>
  <c r="K11" i="34"/>
  <c r="F28" i="34"/>
  <c r="Q26" i="41"/>
  <c r="Q26" i="32"/>
  <c r="R11" i="41"/>
  <c r="R11" i="32"/>
  <c r="E20" i="36"/>
  <c r="T20" i="32"/>
  <c r="X22" i="24" s="1"/>
  <c r="T19" i="41"/>
  <c r="Z21" i="24" s="1"/>
  <c r="S19" i="41"/>
  <c r="O19" i="34"/>
  <c r="U17" i="41"/>
  <c r="Y19" i="24"/>
  <c r="T21" i="41"/>
  <c r="Z23" i="24" s="1"/>
  <c r="S21" i="41"/>
  <c r="N8" i="18"/>
  <c r="H10" i="24" s="1"/>
  <c r="H10" i="34"/>
  <c r="F27" i="34"/>
  <c r="Q25" i="41"/>
  <c r="Q25" i="32"/>
  <c r="N9" i="18"/>
  <c r="H11" i="24" s="1"/>
  <c r="E10" i="11"/>
  <c r="D12" i="24" s="1"/>
  <c r="E12" i="34"/>
  <c r="S20" i="41"/>
  <c r="T20" i="41"/>
  <c r="Z22" i="24" s="1"/>
  <c r="O17" i="34"/>
  <c r="U15" i="41"/>
  <c r="Y17" i="24"/>
  <c r="F25" i="34"/>
  <c r="Q23" i="41"/>
  <c r="Q23" i="32"/>
  <c r="L8" i="18"/>
  <c r="G10" i="24" s="1"/>
  <c r="I10" i="34"/>
  <c r="O18" i="34"/>
  <c r="U16" i="41"/>
  <c r="Y18" i="24"/>
  <c r="E22" i="36"/>
  <c r="T22" i="32"/>
  <c r="X24" i="24" s="1"/>
  <c r="L9" i="18"/>
  <c r="G11" i="24" s="1"/>
  <c r="I11" i="34"/>
  <c r="T22" i="41"/>
  <c r="Z24" i="24" s="1"/>
  <c r="S22" i="41"/>
  <c r="F26" i="34"/>
  <c r="Q24" i="41"/>
  <c r="Q24" i="32"/>
  <c r="O15" i="34"/>
  <c r="Y15" i="24"/>
  <c r="U13" i="41"/>
  <c r="D10" i="12"/>
  <c r="F12" i="24" s="1"/>
  <c r="D12" i="34"/>
  <c r="E19" i="36"/>
  <c r="T19" i="32"/>
  <c r="X21" i="24" s="1"/>
  <c r="O20" i="34"/>
  <c r="Y20" i="24"/>
  <c r="U18" i="41"/>
  <c r="E21" i="36"/>
  <c r="T21" i="32"/>
  <c r="X23" i="24" s="1"/>
  <c r="K160" i="32"/>
  <c r="J160" i="32"/>
  <c r="C11" i="12"/>
  <c r="D11" i="11"/>
  <c r="A14" i="24"/>
  <c r="B13" i="24"/>
  <c r="A12" i="23"/>
  <c r="F11" i="23" s="1"/>
  <c r="E11" i="23"/>
  <c r="B95" i="23"/>
  <c r="K96" i="23"/>
  <c r="C90" i="23"/>
  <c r="L91" i="23"/>
  <c r="F13" i="10"/>
  <c r="G12" i="10"/>
  <c r="E10" i="23"/>
  <c r="G10" i="23"/>
  <c r="I10" i="23"/>
  <c r="J10" i="23" s="1"/>
  <c r="D10" i="23"/>
  <c r="E12" i="18"/>
  <c r="F11" i="18" s="1"/>
  <c r="F10" i="18"/>
  <c r="F10" i="36" s="1"/>
  <c r="H10" i="36" s="1"/>
  <c r="A141" i="11"/>
  <c r="G28" i="8"/>
  <c r="H24" i="8"/>
  <c r="C26" i="24" s="1"/>
  <c r="G29" i="8"/>
  <c r="H25" i="8"/>
  <c r="C27" i="24" s="1"/>
  <c r="G30" i="8"/>
  <c r="H26" i="8"/>
  <c r="C28" i="24" s="1"/>
  <c r="G27" i="8"/>
  <c r="H23" i="8"/>
  <c r="C25" i="24" s="1"/>
  <c r="F31" i="34" l="1"/>
  <c r="Q29" i="41"/>
  <c r="Q29" i="32"/>
  <c r="S24" i="41"/>
  <c r="T24" i="41"/>
  <c r="Z26" i="24" s="1"/>
  <c r="F32" i="34"/>
  <c r="Q30" i="41"/>
  <c r="Q30" i="32"/>
  <c r="O23" i="34"/>
  <c r="U21" i="41"/>
  <c r="Y23" i="24"/>
  <c r="E25" i="36"/>
  <c r="T25" i="32"/>
  <c r="X27" i="24" s="1"/>
  <c r="F30" i="34"/>
  <c r="Q28" i="41"/>
  <c r="Q28" i="32"/>
  <c r="T25" i="41"/>
  <c r="Z27" i="24" s="1"/>
  <c r="S25" i="41"/>
  <c r="E24" i="36"/>
  <c r="T24" i="32"/>
  <c r="X26" i="24" s="1"/>
  <c r="F29" i="34"/>
  <c r="Q27" i="41"/>
  <c r="Q27" i="32"/>
  <c r="I10" i="36"/>
  <c r="L12" i="24" s="1"/>
  <c r="K12" i="34"/>
  <c r="E11" i="11"/>
  <c r="D13" i="24" s="1"/>
  <c r="E13" i="34"/>
  <c r="O24" i="34"/>
  <c r="U22" i="41"/>
  <c r="Y24" i="24"/>
  <c r="E23" i="36"/>
  <c r="T23" i="32"/>
  <c r="X25" i="24" s="1"/>
  <c r="O21" i="34"/>
  <c r="Y21" i="24"/>
  <c r="U19" i="41"/>
  <c r="E26" i="36"/>
  <c r="T26" i="32"/>
  <c r="X28" i="24" s="1"/>
  <c r="R12" i="41"/>
  <c r="R12" i="32"/>
  <c r="M11" i="18"/>
  <c r="H13" i="34" s="1"/>
  <c r="F11" i="36"/>
  <c r="H11" i="36" s="1"/>
  <c r="D11" i="12"/>
  <c r="F13" i="24" s="1"/>
  <c r="D13" i="34"/>
  <c r="S23" i="41"/>
  <c r="T23" i="41"/>
  <c r="Z25" i="24" s="1"/>
  <c r="O22" i="34"/>
  <c r="U20" i="41"/>
  <c r="Y22" i="24"/>
  <c r="S26" i="41"/>
  <c r="T26" i="41"/>
  <c r="Z28" i="24" s="1"/>
  <c r="H160" i="32"/>
  <c r="J161" i="32"/>
  <c r="K161" i="32"/>
  <c r="C12" i="12"/>
  <c r="D12" i="11"/>
  <c r="G11" i="23"/>
  <c r="F14" i="10"/>
  <c r="G13" i="10" s="1"/>
  <c r="I11" i="23"/>
  <c r="J11" i="23" s="1"/>
  <c r="M10" i="18"/>
  <c r="K10" i="18"/>
  <c r="D11" i="23"/>
  <c r="A15" i="24"/>
  <c r="B14" i="24"/>
  <c r="C89" i="23"/>
  <c r="L90" i="23"/>
  <c r="A13" i="23"/>
  <c r="I12" i="23" s="1"/>
  <c r="F12" i="23"/>
  <c r="B94" i="23"/>
  <c r="K95" i="23"/>
  <c r="K11" i="18"/>
  <c r="E13" i="18"/>
  <c r="F12" i="18" s="1"/>
  <c r="A142" i="11"/>
  <c r="G31" i="8"/>
  <c r="H27" i="8"/>
  <c r="C29" i="24" s="1"/>
  <c r="G33" i="8"/>
  <c r="H29" i="8"/>
  <c r="C31" i="24" s="1"/>
  <c r="G34" i="8"/>
  <c r="H30" i="8"/>
  <c r="C32" i="24" s="1"/>
  <c r="G32" i="8"/>
  <c r="H28" i="8"/>
  <c r="C30" i="24" s="1"/>
  <c r="E28" i="36" l="1"/>
  <c r="T28" i="32"/>
  <c r="X30" i="24" s="1"/>
  <c r="O26" i="34"/>
  <c r="U24" i="41"/>
  <c r="Y26" i="24"/>
  <c r="M12" i="18"/>
  <c r="F12" i="36"/>
  <c r="H12" i="36" s="1"/>
  <c r="E29" i="36"/>
  <c r="T29" i="32"/>
  <c r="X31" i="24" s="1"/>
  <c r="F34" i="34"/>
  <c r="Q32" i="41"/>
  <c r="Q32" i="32"/>
  <c r="E30" i="36"/>
  <c r="T30" i="32"/>
  <c r="X32" i="24" s="1"/>
  <c r="T29" i="41"/>
  <c r="Z31" i="24" s="1"/>
  <c r="S29" i="41"/>
  <c r="T30" i="41"/>
  <c r="Z32" i="24" s="1"/>
  <c r="S30" i="41"/>
  <c r="L11" i="18"/>
  <c r="G13" i="24" s="1"/>
  <c r="I13" i="34"/>
  <c r="L10" i="18"/>
  <c r="G12" i="24" s="1"/>
  <c r="I12" i="34"/>
  <c r="E12" i="11"/>
  <c r="D14" i="24" s="1"/>
  <c r="E14" i="34"/>
  <c r="S28" i="41"/>
  <c r="T28" i="41"/>
  <c r="Z30" i="24" s="1"/>
  <c r="O27" i="34"/>
  <c r="U25" i="41"/>
  <c r="Y27" i="24"/>
  <c r="E12" i="23"/>
  <c r="N10" i="18"/>
  <c r="H12" i="24" s="1"/>
  <c r="H12" i="34"/>
  <c r="O25" i="34"/>
  <c r="U23" i="41"/>
  <c r="Y25" i="24"/>
  <c r="E27" i="36"/>
  <c r="T27" i="32"/>
  <c r="X29" i="24" s="1"/>
  <c r="F33" i="34"/>
  <c r="Q31" i="41"/>
  <c r="Q31" i="32"/>
  <c r="T27" i="41"/>
  <c r="Z29" i="24" s="1"/>
  <c r="S27" i="41"/>
  <c r="I11" i="36"/>
  <c r="L13" i="24" s="1"/>
  <c r="K13" i="34"/>
  <c r="F36" i="34"/>
  <c r="Q34" i="41"/>
  <c r="Q34" i="32"/>
  <c r="D12" i="12"/>
  <c r="F14" i="24" s="1"/>
  <c r="D14" i="34"/>
  <c r="F35" i="34"/>
  <c r="Q33" i="41"/>
  <c r="Q33" i="32"/>
  <c r="R13" i="41"/>
  <c r="R13" i="32"/>
  <c r="O28" i="34"/>
  <c r="Y28" i="24"/>
  <c r="U26" i="41"/>
  <c r="J162" i="32"/>
  <c r="K162" i="32"/>
  <c r="H161" i="32"/>
  <c r="N16" i="32"/>
  <c r="N22" i="32"/>
  <c r="N35" i="32"/>
  <c r="N44" i="32"/>
  <c r="N50" i="32"/>
  <c r="N61" i="32"/>
  <c r="N72" i="32"/>
  <c r="N81" i="32"/>
  <c r="N93" i="32"/>
  <c r="N98" i="32"/>
  <c r="N112" i="32"/>
  <c r="N121" i="32"/>
  <c r="N132" i="32"/>
  <c r="N141" i="32"/>
  <c r="N152" i="32"/>
  <c r="N5" i="32"/>
  <c r="N13" i="32"/>
  <c r="N25" i="32"/>
  <c r="N33" i="32"/>
  <c r="N41" i="32"/>
  <c r="N53" i="32"/>
  <c r="N64" i="32"/>
  <c r="N70" i="32"/>
  <c r="N84" i="32"/>
  <c r="N90" i="32"/>
  <c r="N101" i="32"/>
  <c r="N110" i="32"/>
  <c r="N124" i="32"/>
  <c r="N130" i="32"/>
  <c r="N143" i="32"/>
  <c r="N3" i="32"/>
  <c r="N154" i="32"/>
  <c r="N14" i="32"/>
  <c r="N28" i="32"/>
  <c r="N37" i="32"/>
  <c r="N42" i="32"/>
  <c r="N57" i="32"/>
  <c r="N65" i="32"/>
  <c r="N73" i="32"/>
  <c r="N85" i="32"/>
  <c r="N95" i="32"/>
  <c r="N104" i="32"/>
  <c r="N113" i="32"/>
  <c r="N125" i="32"/>
  <c r="N136" i="32"/>
  <c r="N145" i="32"/>
  <c r="N4" i="32"/>
  <c r="N159" i="32"/>
  <c r="N7" i="32"/>
  <c r="N17" i="32"/>
  <c r="N29" i="32"/>
  <c r="N36" i="32"/>
  <c r="N45" i="32"/>
  <c r="N54" i="32"/>
  <c r="N62" i="32"/>
  <c r="N76" i="32"/>
  <c r="N82" i="32"/>
  <c r="N96" i="32"/>
  <c r="N105" i="32"/>
  <c r="N116" i="32"/>
  <c r="N122" i="32"/>
  <c r="N133" i="32"/>
  <c r="N142" i="32"/>
  <c r="N150" i="32"/>
  <c r="N8" i="32"/>
  <c r="N20" i="32"/>
  <c r="N26" i="32"/>
  <c r="N34" i="32"/>
  <c r="N49" i="32"/>
  <c r="N56" i="32"/>
  <c r="N68" i="32"/>
  <c r="N74" i="32"/>
  <c r="N88" i="32"/>
  <c r="N94" i="32"/>
  <c r="N102" i="32"/>
  <c r="N117" i="32"/>
  <c r="N127" i="32"/>
  <c r="N134" i="32"/>
  <c r="N144" i="32"/>
  <c r="N9" i="32"/>
  <c r="N18" i="32"/>
  <c r="N31" i="32"/>
  <c r="N40" i="32"/>
  <c r="N46" i="32"/>
  <c r="N60" i="32"/>
  <c r="N69" i="32"/>
  <c r="N80" i="32"/>
  <c r="N86" i="32"/>
  <c r="N99" i="32"/>
  <c r="N108" i="32"/>
  <c r="N114" i="32"/>
  <c r="N129" i="32"/>
  <c r="N137" i="32"/>
  <c r="N148" i="32"/>
  <c r="N6" i="32"/>
  <c r="N146" i="32"/>
  <c r="N12" i="32"/>
  <c r="N24" i="32"/>
  <c r="N32" i="32"/>
  <c r="N39" i="32"/>
  <c r="N48" i="32"/>
  <c r="N58" i="32"/>
  <c r="N66" i="32"/>
  <c r="N77" i="32"/>
  <c r="N89" i="32"/>
  <c r="N97" i="32"/>
  <c r="N109" i="32"/>
  <c r="N120" i="32"/>
  <c r="N128" i="32"/>
  <c r="N140" i="32"/>
  <c r="N155" i="32"/>
  <c r="N10" i="32"/>
  <c r="N21" i="32"/>
  <c r="N30" i="32"/>
  <c r="N38" i="32"/>
  <c r="N52" i="32"/>
  <c r="N63" i="32"/>
  <c r="N71" i="32"/>
  <c r="N78" i="32"/>
  <c r="N92" i="32"/>
  <c r="N100" i="32"/>
  <c r="N106" i="32"/>
  <c r="N118" i="32"/>
  <c r="N126" i="32"/>
  <c r="N138" i="32"/>
  <c r="N149" i="32"/>
  <c r="N153" i="32"/>
  <c r="N156" i="32"/>
  <c r="C13" i="12"/>
  <c r="D15" i="34" s="1"/>
  <c r="D13" i="11"/>
  <c r="G12" i="23"/>
  <c r="A16" i="24"/>
  <c r="B15" i="24"/>
  <c r="F15" i="10"/>
  <c r="G14" i="10" s="1"/>
  <c r="A14" i="23"/>
  <c r="E13" i="23" s="1"/>
  <c r="F13" i="23"/>
  <c r="D13" i="23"/>
  <c r="N11" i="18"/>
  <c r="H13" i="24" s="1"/>
  <c r="C88" i="23"/>
  <c r="L89" i="23"/>
  <c r="B93" i="23"/>
  <c r="K94" i="23"/>
  <c r="D12" i="23"/>
  <c r="K12" i="18"/>
  <c r="E14" i="18"/>
  <c r="A143" i="11"/>
  <c r="G36" i="8"/>
  <c r="H32" i="8"/>
  <c r="C34" i="24" s="1"/>
  <c r="G38" i="8"/>
  <c r="H34" i="8"/>
  <c r="C36" i="24" s="1"/>
  <c r="G37" i="8"/>
  <c r="H33" i="8"/>
  <c r="C35" i="24" s="1"/>
  <c r="G35" i="8"/>
  <c r="H31" i="8"/>
  <c r="C33" i="24" s="1"/>
  <c r="R14" i="32" l="1"/>
  <c r="R14" i="41"/>
  <c r="F40" i="34"/>
  <c r="Q38" i="41"/>
  <c r="Q38" i="32"/>
  <c r="E33" i="36"/>
  <c r="T33" i="32"/>
  <c r="X35" i="24" s="1"/>
  <c r="O32" i="34"/>
  <c r="Y32" i="24"/>
  <c r="U30" i="41"/>
  <c r="I12" i="36"/>
  <c r="L14" i="24" s="1"/>
  <c r="K14" i="34"/>
  <c r="T33" i="41"/>
  <c r="Z35" i="24" s="1"/>
  <c r="S33" i="41"/>
  <c r="N12" i="18"/>
  <c r="H14" i="24" s="1"/>
  <c r="H14" i="34"/>
  <c r="O29" i="34"/>
  <c r="U27" i="41"/>
  <c r="Y29" i="24"/>
  <c r="E32" i="36"/>
  <c r="T32" i="32"/>
  <c r="X34" i="24" s="1"/>
  <c r="T32" i="41"/>
  <c r="Z34" i="24" s="1"/>
  <c r="S32" i="41"/>
  <c r="O31" i="34"/>
  <c r="Y31" i="24"/>
  <c r="U29" i="41"/>
  <c r="F39" i="34"/>
  <c r="Q37" i="41"/>
  <c r="Q37" i="32"/>
  <c r="G13" i="23"/>
  <c r="E34" i="36"/>
  <c r="T34" i="32"/>
  <c r="X36" i="24" s="1"/>
  <c r="E31" i="36"/>
  <c r="T31" i="32"/>
  <c r="X33" i="24" s="1"/>
  <c r="L12" i="18"/>
  <c r="G14" i="24" s="1"/>
  <c r="I14" i="34"/>
  <c r="E13" i="11"/>
  <c r="D15" i="24" s="1"/>
  <c r="E15" i="34"/>
  <c r="I13" i="23"/>
  <c r="T34" i="41"/>
  <c r="Z36" i="24" s="1"/>
  <c r="S34" i="41"/>
  <c r="T31" i="41"/>
  <c r="Z33" i="24" s="1"/>
  <c r="S31" i="41"/>
  <c r="F38" i="34"/>
  <c r="Q36" i="41"/>
  <c r="Q36" i="32"/>
  <c r="F37" i="34"/>
  <c r="Q35" i="41"/>
  <c r="Q35" i="32"/>
  <c r="O30" i="34"/>
  <c r="U28" i="41"/>
  <c r="Y30" i="24"/>
  <c r="K163" i="32"/>
  <c r="J163" i="32"/>
  <c r="S34" i="32"/>
  <c r="U34" i="32" s="1"/>
  <c r="S38" i="32"/>
  <c r="U38" i="32" s="1"/>
  <c r="S32" i="32"/>
  <c r="U32" i="32" s="1"/>
  <c r="S26" i="32"/>
  <c r="U26" i="32" s="1"/>
  <c r="S29" i="32"/>
  <c r="U29" i="32" s="1"/>
  <c r="S37" i="32"/>
  <c r="U37" i="32" s="1"/>
  <c r="S33" i="32"/>
  <c r="U33" i="32" s="1"/>
  <c r="S35" i="32"/>
  <c r="U35" i="32" s="1"/>
  <c r="S30" i="32"/>
  <c r="U30" i="32" s="1"/>
  <c r="S24" i="32"/>
  <c r="U24" i="32" s="1"/>
  <c r="S31" i="32"/>
  <c r="U31" i="32" s="1"/>
  <c r="S20" i="32"/>
  <c r="U20" i="32" s="1"/>
  <c r="S17" i="32"/>
  <c r="U17" i="32" s="1"/>
  <c r="S28" i="32"/>
  <c r="U28" i="32" s="1"/>
  <c r="S25" i="32"/>
  <c r="U25" i="32" s="1"/>
  <c r="S22" i="32"/>
  <c r="U22" i="32" s="1"/>
  <c r="S21" i="32"/>
  <c r="U21" i="32" s="1"/>
  <c r="S12" i="32"/>
  <c r="U12" i="32" s="1"/>
  <c r="S18" i="32"/>
  <c r="U18" i="32" s="1"/>
  <c r="S8" i="32"/>
  <c r="U8" i="32" s="1"/>
  <c r="S7" i="32"/>
  <c r="U7" i="32" s="1"/>
  <c r="S14" i="32"/>
  <c r="U14" i="32" s="1"/>
  <c r="S13" i="32"/>
  <c r="U13" i="32" s="1"/>
  <c r="S16" i="32"/>
  <c r="U16" i="32" s="1"/>
  <c r="S10" i="32"/>
  <c r="U10" i="32" s="1"/>
  <c r="S9" i="32"/>
  <c r="U9" i="32" s="1"/>
  <c r="H162" i="32"/>
  <c r="N19" i="32"/>
  <c r="N67" i="32"/>
  <c r="N111" i="32"/>
  <c r="N157" i="32"/>
  <c r="N23" i="32"/>
  <c r="N75" i="32"/>
  <c r="N115" i="32"/>
  <c r="N158" i="32"/>
  <c r="N27" i="32"/>
  <c r="N79" i="32"/>
  <c r="N119" i="32"/>
  <c r="N43" i="32"/>
  <c r="N83" i="32"/>
  <c r="N123" i="32"/>
  <c r="N139" i="32"/>
  <c r="N160" i="32"/>
  <c r="N47" i="32"/>
  <c r="N87" i="32"/>
  <c r="N131" i="32"/>
  <c r="N147" i="32"/>
  <c r="N162" i="32"/>
  <c r="N51" i="32"/>
  <c r="N91" i="32"/>
  <c r="N135" i="32"/>
  <c r="N11" i="32"/>
  <c r="N55" i="32"/>
  <c r="N103" i="32"/>
  <c r="N151" i="32"/>
  <c r="N15" i="32"/>
  <c r="N59" i="32"/>
  <c r="N107" i="32"/>
  <c r="N161" i="32"/>
  <c r="A17" i="24"/>
  <c r="B16" i="24"/>
  <c r="J13" i="23"/>
  <c r="C87" i="23"/>
  <c r="L88" i="23"/>
  <c r="A15" i="23"/>
  <c r="E14" i="23" s="1"/>
  <c r="I14" i="23"/>
  <c r="G14" i="23"/>
  <c r="F14" i="23"/>
  <c r="D14" i="23"/>
  <c r="B92" i="23"/>
  <c r="K93" i="23"/>
  <c r="C14" i="12"/>
  <c r="D16" i="34" s="1"/>
  <c r="D14" i="11"/>
  <c r="D14" i="12"/>
  <c r="F16" i="24" s="1"/>
  <c r="D13" i="12"/>
  <c r="F15" i="24" s="1"/>
  <c r="F16" i="10"/>
  <c r="G15" i="10"/>
  <c r="J12" i="23"/>
  <c r="E15" i="18"/>
  <c r="F13" i="18"/>
  <c r="F13" i="36" s="1"/>
  <c r="H13" i="36" s="1"/>
  <c r="A144" i="11"/>
  <c r="G39" i="8"/>
  <c r="H35" i="8"/>
  <c r="C37" i="24" s="1"/>
  <c r="G41" i="8"/>
  <c r="H37" i="8"/>
  <c r="C39" i="24" s="1"/>
  <c r="G40" i="8"/>
  <c r="H36" i="8"/>
  <c r="C38" i="24" s="1"/>
  <c r="G42" i="8"/>
  <c r="H38" i="8"/>
  <c r="C40" i="24" s="1"/>
  <c r="O35" i="34" l="1"/>
  <c r="U33" i="41"/>
  <c r="Y35" i="24"/>
  <c r="R15" i="32"/>
  <c r="R15" i="41"/>
  <c r="E36" i="36"/>
  <c r="T36" i="32"/>
  <c r="X38" i="24" s="1"/>
  <c r="T36" i="41"/>
  <c r="Z38" i="24" s="1"/>
  <c r="S36" i="41"/>
  <c r="F41" i="34"/>
  <c r="Q39" i="41"/>
  <c r="Q39" i="32"/>
  <c r="E14" i="11"/>
  <c r="D16" i="24" s="1"/>
  <c r="E16" i="34"/>
  <c r="O33" i="34"/>
  <c r="U31" i="41"/>
  <c r="Y33" i="24"/>
  <c r="O34" i="34"/>
  <c r="U32" i="41"/>
  <c r="Y34" i="24"/>
  <c r="E38" i="36"/>
  <c r="T38" i="32"/>
  <c r="X40" i="24" s="1"/>
  <c r="T38" i="41"/>
  <c r="Z40" i="24" s="1"/>
  <c r="S38" i="41"/>
  <c r="F43" i="34"/>
  <c r="Q41" i="41"/>
  <c r="Q41" i="32"/>
  <c r="I13" i="36"/>
  <c r="L15" i="24" s="1"/>
  <c r="K15" i="34"/>
  <c r="E35" i="36"/>
  <c r="T35" i="32"/>
  <c r="X37" i="24" s="1"/>
  <c r="E37" i="36"/>
  <c r="T37" i="32"/>
  <c r="X39" i="24" s="1"/>
  <c r="F44" i="34"/>
  <c r="Q42" i="41"/>
  <c r="Q42" i="32"/>
  <c r="S36" i="32"/>
  <c r="U36" i="32" s="1"/>
  <c r="F42" i="34"/>
  <c r="Q40" i="41"/>
  <c r="Q40" i="32"/>
  <c r="T35" i="41"/>
  <c r="Z37" i="24" s="1"/>
  <c r="S35" i="41"/>
  <c r="O36" i="34"/>
  <c r="U34" i="41"/>
  <c r="Y36" i="24"/>
  <c r="T37" i="41"/>
  <c r="Z39" i="24" s="1"/>
  <c r="S37" i="41"/>
  <c r="W15" i="24"/>
  <c r="N15" i="34"/>
  <c r="W20" i="24"/>
  <c r="N20" i="34"/>
  <c r="W27" i="24"/>
  <c r="N27" i="34"/>
  <c r="W33" i="24"/>
  <c r="N33" i="34"/>
  <c r="W35" i="24"/>
  <c r="N35" i="34"/>
  <c r="W16" i="24"/>
  <c r="N16" i="34"/>
  <c r="W14" i="24"/>
  <c r="N14" i="34"/>
  <c r="W30" i="24"/>
  <c r="N30" i="34"/>
  <c r="W26" i="24"/>
  <c r="N26" i="34"/>
  <c r="W39" i="24"/>
  <c r="N39" i="34"/>
  <c r="W34" i="24"/>
  <c r="N34" i="34"/>
  <c r="W12" i="24"/>
  <c r="N12" i="34"/>
  <c r="W9" i="24"/>
  <c r="N9" i="34"/>
  <c r="W23" i="24"/>
  <c r="N23" i="34"/>
  <c r="W19" i="24"/>
  <c r="N19" i="34"/>
  <c r="W32" i="24"/>
  <c r="N32" i="34"/>
  <c r="W31" i="24"/>
  <c r="N31" i="34"/>
  <c r="W40" i="24"/>
  <c r="N40" i="34"/>
  <c r="W18" i="24"/>
  <c r="N18" i="34"/>
  <c r="W10" i="24"/>
  <c r="N10" i="34"/>
  <c r="W24" i="24"/>
  <c r="N24" i="34"/>
  <c r="W22" i="24"/>
  <c r="N22" i="34"/>
  <c r="W37" i="24"/>
  <c r="N37" i="34"/>
  <c r="W28" i="24"/>
  <c r="N28" i="34"/>
  <c r="W36" i="24"/>
  <c r="N36" i="34"/>
  <c r="W11" i="24"/>
  <c r="N11" i="34"/>
  <c r="H163" i="32"/>
  <c r="J164" i="32"/>
  <c r="K164" i="32"/>
  <c r="S11" i="32"/>
  <c r="U11" i="32" s="1"/>
  <c r="S27" i="32"/>
  <c r="U27" i="32" s="1"/>
  <c r="S19" i="32"/>
  <c r="U19" i="32" s="1"/>
  <c r="S15" i="32"/>
  <c r="U15" i="32" s="1"/>
  <c r="S23" i="32"/>
  <c r="U23" i="32" s="1"/>
  <c r="F17" i="10"/>
  <c r="G16" i="10" s="1"/>
  <c r="J14" i="23"/>
  <c r="B91" i="23"/>
  <c r="K92" i="23"/>
  <c r="C86" i="23"/>
  <c r="L87" i="23"/>
  <c r="M13" i="18"/>
  <c r="K13" i="18"/>
  <c r="A18" i="24"/>
  <c r="B17" i="24"/>
  <c r="D15" i="11"/>
  <c r="C15" i="12"/>
  <c r="A16" i="23"/>
  <c r="E16" i="18"/>
  <c r="F14" i="18"/>
  <c r="F14" i="36" s="1"/>
  <c r="H14" i="36" s="1"/>
  <c r="A145" i="11"/>
  <c r="G46" i="8"/>
  <c r="H42" i="8"/>
  <c r="C44" i="24" s="1"/>
  <c r="G44" i="8"/>
  <c r="H40" i="8"/>
  <c r="C42" i="24" s="1"/>
  <c r="G45" i="8"/>
  <c r="H41" i="8"/>
  <c r="C43" i="24" s="1"/>
  <c r="G43" i="8"/>
  <c r="H39" i="8"/>
  <c r="C41" i="24" s="1"/>
  <c r="F45" i="34" l="1"/>
  <c r="Q43" i="41"/>
  <c r="Q43" i="32"/>
  <c r="F48" i="34"/>
  <c r="Q46" i="41"/>
  <c r="Q46" i="32"/>
  <c r="R16" i="32"/>
  <c r="R16" i="41"/>
  <c r="W38" i="24"/>
  <c r="O40" i="34"/>
  <c r="Y40" i="24"/>
  <c r="U38" i="41"/>
  <c r="T39" i="41"/>
  <c r="Z41" i="24" s="1"/>
  <c r="S39" i="41"/>
  <c r="L13" i="18"/>
  <c r="G15" i="24" s="1"/>
  <c r="I15" i="34"/>
  <c r="I14" i="36"/>
  <c r="L16" i="24" s="1"/>
  <c r="K16" i="34"/>
  <c r="N13" i="18"/>
  <c r="H15" i="24" s="1"/>
  <c r="H15" i="34"/>
  <c r="E42" i="36"/>
  <c r="T42" i="32"/>
  <c r="X44" i="24" s="1"/>
  <c r="S42" i="32"/>
  <c r="F47" i="34"/>
  <c r="Q45" i="41"/>
  <c r="Q45" i="32"/>
  <c r="O38" i="34"/>
  <c r="Y38" i="24"/>
  <c r="U36" i="41"/>
  <c r="O37" i="34"/>
  <c r="U35" i="41"/>
  <c r="Y37" i="24"/>
  <c r="D15" i="12"/>
  <c r="F17" i="24" s="1"/>
  <c r="D17" i="34"/>
  <c r="O39" i="34"/>
  <c r="U37" i="41"/>
  <c r="Y39" i="24"/>
  <c r="E41" i="36"/>
  <c r="T41" i="32"/>
  <c r="X43" i="24" s="1"/>
  <c r="S41" i="32"/>
  <c r="T42" i="41"/>
  <c r="Z44" i="24" s="1"/>
  <c r="S42" i="41"/>
  <c r="F46" i="34"/>
  <c r="Q44" i="41"/>
  <c r="Q44" i="32"/>
  <c r="E15" i="11"/>
  <c r="D17" i="24" s="1"/>
  <c r="E17" i="34"/>
  <c r="E40" i="36"/>
  <c r="T40" i="32"/>
  <c r="X42" i="24" s="1"/>
  <c r="S40" i="32"/>
  <c r="T41" i="41"/>
  <c r="Z43" i="24" s="1"/>
  <c r="S41" i="41"/>
  <c r="N38" i="34"/>
  <c r="T40" i="41"/>
  <c r="Z42" i="24" s="1"/>
  <c r="S40" i="41"/>
  <c r="E39" i="36"/>
  <c r="T39" i="32"/>
  <c r="X41" i="24" s="1"/>
  <c r="S39" i="32"/>
  <c r="H164" i="32"/>
  <c r="W25" i="24"/>
  <c r="N25" i="34"/>
  <c r="W21" i="24"/>
  <c r="N21" i="34"/>
  <c r="W29" i="24"/>
  <c r="N29" i="34"/>
  <c r="W17" i="24"/>
  <c r="N17" i="34"/>
  <c r="W13" i="24"/>
  <c r="N13" i="34"/>
  <c r="K165" i="32"/>
  <c r="J165" i="32"/>
  <c r="H165" i="32" s="1"/>
  <c r="C16" i="12"/>
  <c r="D16" i="11"/>
  <c r="A17" i="23"/>
  <c r="G16" i="23" s="1"/>
  <c r="F16" i="23"/>
  <c r="D15" i="23"/>
  <c r="C85" i="23"/>
  <c r="L86" i="23"/>
  <c r="F15" i="23"/>
  <c r="E15" i="23"/>
  <c r="I15" i="23"/>
  <c r="J15" i="23" s="1"/>
  <c r="G15" i="23"/>
  <c r="A19" i="24"/>
  <c r="B18" i="24"/>
  <c r="B90" i="23"/>
  <c r="K91" i="23"/>
  <c r="M14" i="18"/>
  <c r="K14" i="18"/>
  <c r="F18" i="10"/>
  <c r="G17" i="10" s="1"/>
  <c r="E17" i="18"/>
  <c r="F16" i="18" s="1"/>
  <c r="F15" i="18"/>
  <c r="F15" i="36" s="1"/>
  <c r="H15" i="36" s="1"/>
  <c r="A146" i="11"/>
  <c r="G47" i="8"/>
  <c r="H43" i="8"/>
  <c r="C45" i="24" s="1"/>
  <c r="G49" i="8"/>
  <c r="H45" i="8"/>
  <c r="C47" i="24" s="1"/>
  <c r="G48" i="8"/>
  <c r="H44" i="8"/>
  <c r="C46" i="24" s="1"/>
  <c r="G50" i="8"/>
  <c r="H46" i="8"/>
  <c r="C48" i="24" s="1"/>
  <c r="N14" i="18" l="1"/>
  <c r="H16" i="24" s="1"/>
  <c r="H16" i="34"/>
  <c r="F50" i="34"/>
  <c r="Q48" i="41"/>
  <c r="Q48" i="32"/>
  <c r="R17" i="32"/>
  <c r="R17" i="41"/>
  <c r="D16" i="23"/>
  <c r="O41" i="34"/>
  <c r="Y41" i="24"/>
  <c r="U39" i="41"/>
  <c r="E46" i="36"/>
  <c r="T46" i="32"/>
  <c r="X48" i="24" s="1"/>
  <c r="S46" i="32"/>
  <c r="E45" i="36"/>
  <c r="T45" i="32"/>
  <c r="X47" i="24" s="1"/>
  <c r="S45" i="32"/>
  <c r="E16" i="11"/>
  <c r="D18" i="24" s="1"/>
  <c r="E18" i="34"/>
  <c r="O43" i="34"/>
  <c r="U41" i="41"/>
  <c r="Y43" i="24"/>
  <c r="U41" i="32"/>
  <c r="W43" i="24"/>
  <c r="N43" i="34"/>
  <c r="T45" i="41"/>
  <c r="Z47" i="24" s="1"/>
  <c r="S45" i="41"/>
  <c r="T46" i="41"/>
  <c r="Z48" i="24" s="1"/>
  <c r="S46" i="41"/>
  <c r="U39" i="32"/>
  <c r="W41" i="24"/>
  <c r="N41" i="34"/>
  <c r="E44" i="36"/>
  <c r="T44" i="32"/>
  <c r="X46" i="24" s="1"/>
  <c r="S44" i="32"/>
  <c r="T44" i="41"/>
  <c r="Z46" i="24" s="1"/>
  <c r="S44" i="41"/>
  <c r="E43" i="36"/>
  <c r="T43" i="32"/>
  <c r="X45" i="24" s="1"/>
  <c r="S43" i="32"/>
  <c r="F51" i="34"/>
  <c r="Q49" i="41"/>
  <c r="Q49" i="32"/>
  <c r="I15" i="36"/>
  <c r="L17" i="24" s="1"/>
  <c r="K17" i="34"/>
  <c r="E16" i="23"/>
  <c r="U40" i="32"/>
  <c r="N42" i="34"/>
  <c r="W42" i="24"/>
  <c r="T43" i="41"/>
  <c r="Z45" i="24" s="1"/>
  <c r="S43" i="41"/>
  <c r="L14" i="18"/>
  <c r="G16" i="24" s="1"/>
  <c r="I16" i="34"/>
  <c r="F49" i="34"/>
  <c r="Q47" i="41"/>
  <c r="Q47" i="32"/>
  <c r="D16" i="12"/>
  <c r="F18" i="24" s="1"/>
  <c r="D18" i="34"/>
  <c r="F52" i="34"/>
  <c r="Q50" i="41"/>
  <c r="Q50" i="32"/>
  <c r="M16" i="18"/>
  <c r="H18" i="34" s="1"/>
  <c r="F16" i="36"/>
  <c r="H16" i="36" s="1"/>
  <c r="I16" i="23"/>
  <c r="J16" i="23" s="1"/>
  <c r="O42" i="34"/>
  <c r="U40" i="41"/>
  <c r="Y42" i="24"/>
  <c r="O44" i="34"/>
  <c r="U42" i="41"/>
  <c r="Y44" i="24"/>
  <c r="U42" i="32"/>
  <c r="W44" i="24"/>
  <c r="N44" i="34"/>
  <c r="K166" i="32"/>
  <c r="J166" i="32"/>
  <c r="C17" i="12"/>
  <c r="D17" i="11"/>
  <c r="M15" i="18"/>
  <c r="K15" i="18"/>
  <c r="B89" i="23"/>
  <c r="K90" i="23"/>
  <c r="N16" i="18"/>
  <c r="H18" i="24" s="1"/>
  <c r="A18" i="23"/>
  <c r="I17" i="23" s="1"/>
  <c r="F17" i="23"/>
  <c r="D17" i="23"/>
  <c r="E17" i="23"/>
  <c r="F19" i="10"/>
  <c r="G18" i="10" s="1"/>
  <c r="A20" i="24"/>
  <c r="B19" i="24"/>
  <c r="C84" i="23"/>
  <c r="L85" i="23"/>
  <c r="K16" i="18"/>
  <c r="E18" i="18"/>
  <c r="A147" i="11"/>
  <c r="G54" i="8"/>
  <c r="H50" i="8"/>
  <c r="C52" i="24" s="1"/>
  <c r="G52" i="8"/>
  <c r="H48" i="8"/>
  <c r="C50" i="24" s="1"/>
  <c r="G53" i="8"/>
  <c r="H49" i="8"/>
  <c r="C51" i="24" s="1"/>
  <c r="G51" i="8"/>
  <c r="H47" i="8"/>
  <c r="C49" i="24" s="1"/>
  <c r="T50" i="41" l="1"/>
  <c r="Z52" i="24" s="1"/>
  <c r="S50" i="41"/>
  <c r="O47" i="34"/>
  <c r="U45" i="41"/>
  <c r="Y47" i="24"/>
  <c r="U46" i="32"/>
  <c r="N48" i="34"/>
  <c r="W48" i="24"/>
  <c r="F54" i="34"/>
  <c r="Q52" i="41"/>
  <c r="Q52" i="32"/>
  <c r="O45" i="34"/>
  <c r="Y45" i="24"/>
  <c r="U43" i="41"/>
  <c r="E48" i="36"/>
  <c r="T48" i="32"/>
  <c r="X50" i="24" s="1"/>
  <c r="S48" i="32"/>
  <c r="E47" i="36"/>
  <c r="T47" i="32"/>
  <c r="X49" i="24" s="1"/>
  <c r="S47" i="32"/>
  <c r="T49" i="41"/>
  <c r="Z51" i="24" s="1"/>
  <c r="S49" i="41"/>
  <c r="U45" i="32"/>
  <c r="N47" i="34"/>
  <c r="W47" i="24"/>
  <c r="T48" i="41"/>
  <c r="Z50" i="24" s="1"/>
  <c r="S48" i="41"/>
  <c r="R18" i="32"/>
  <c r="R18" i="41"/>
  <c r="E49" i="36"/>
  <c r="T49" i="32"/>
  <c r="X51" i="24" s="1"/>
  <c r="S49" i="32"/>
  <c r="N15" i="18"/>
  <c r="H17" i="24" s="1"/>
  <c r="H17" i="34"/>
  <c r="F53" i="34"/>
  <c r="Q51" i="41"/>
  <c r="Q51" i="32"/>
  <c r="F56" i="34"/>
  <c r="Q54" i="41"/>
  <c r="Q54" i="32"/>
  <c r="L15" i="18"/>
  <c r="G17" i="24" s="1"/>
  <c r="I17" i="34"/>
  <c r="E17" i="11"/>
  <c r="D19" i="24" s="1"/>
  <c r="E19" i="34"/>
  <c r="I16" i="36"/>
  <c r="L18" i="24" s="1"/>
  <c r="K18" i="34"/>
  <c r="T47" i="41"/>
  <c r="Z49" i="24" s="1"/>
  <c r="S47" i="41"/>
  <c r="D17" i="12"/>
  <c r="F19" i="24" s="1"/>
  <c r="D19" i="34"/>
  <c r="U43" i="32"/>
  <c r="W45" i="24"/>
  <c r="N45" i="34"/>
  <c r="U44" i="32"/>
  <c r="W46" i="24"/>
  <c r="N46" i="34"/>
  <c r="O46" i="34"/>
  <c r="U44" i="41"/>
  <c r="Y46" i="24"/>
  <c r="O48" i="34"/>
  <c r="U46" i="41"/>
  <c r="Y48" i="24"/>
  <c r="L16" i="18"/>
  <c r="G18" i="24" s="1"/>
  <c r="I18" i="34"/>
  <c r="F55" i="34"/>
  <c r="Q53" i="41"/>
  <c r="Q53" i="32"/>
  <c r="J17" i="23"/>
  <c r="E50" i="36"/>
  <c r="T50" i="32"/>
  <c r="X52" i="24" s="1"/>
  <c r="S50" i="32"/>
  <c r="H166" i="32"/>
  <c r="E6" i="32"/>
  <c r="F6" i="32" s="1"/>
  <c r="E8" i="32"/>
  <c r="F8" i="32" s="1"/>
  <c r="E7" i="32"/>
  <c r="F7" i="32" s="1"/>
  <c r="E9" i="32"/>
  <c r="F9" i="32" s="1"/>
  <c r="E10" i="32"/>
  <c r="F10" i="32" s="1"/>
  <c r="E11" i="32"/>
  <c r="F11" i="32" s="1"/>
  <c r="E13" i="32"/>
  <c r="F13" i="32" s="1"/>
  <c r="E12" i="32"/>
  <c r="F12" i="32" s="1"/>
  <c r="E14" i="32"/>
  <c r="F14" i="32" s="1"/>
  <c r="E15" i="32"/>
  <c r="F15" i="32" s="1"/>
  <c r="E17" i="32"/>
  <c r="F17" i="32" s="1"/>
  <c r="E16" i="32"/>
  <c r="F16" i="32" s="1"/>
  <c r="E18" i="32"/>
  <c r="F18" i="32" s="1"/>
  <c r="E19" i="32"/>
  <c r="F19" i="32" s="1"/>
  <c r="E20" i="32"/>
  <c r="F20" i="32" s="1"/>
  <c r="E21" i="32"/>
  <c r="F21" i="32" s="1"/>
  <c r="E22" i="32"/>
  <c r="F22" i="32" s="1"/>
  <c r="E23" i="32"/>
  <c r="F23" i="32" s="1"/>
  <c r="E24" i="32"/>
  <c r="F24" i="32" s="1"/>
  <c r="E25" i="32"/>
  <c r="F25" i="32" s="1"/>
  <c r="E26" i="32"/>
  <c r="F26" i="32" s="1"/>
  <c r="E27" i="32"/>
  <c r="F27" i="32" s="1"/>
  <c r="E29" i="32"/>
  <c r="F29" i="32" s="1"/>
  <c r="E28" i="32"/>
  <c r="F28" i="32" s="1"/>
  <c r="E31" i="32"/>
  <c r="F31" i="32" s="1"/>
  <c r="E33" i="32"/>
  <c r="F33" i="32" s="1"/>
  <c r="E30" i="32"/>
  <c r="F30" i="32" s="1"/>
  <c r="E32" i="32"/>
  <c r="F32" i="32" s="1"/>
  <c r="E34" i="32"/>
  <c r="F34" i="32" s="1"/>
  <c r="E36" i="32"/>
  <c r="F36" i="32" s="1"/>
  <c r="E35" i="32"/>
  <c r="F35" i="32" s="1"/>
  <c r="E37" i="32"/>
  <c r="F37" i="32" s="1"/>
  <c r="E38" i="32"/>
  <c r="F38" i="32" s="1"/>
  <c r="E39" i="32"/>
  <c r="F39" i="32" s="1"/>
  <c r="E40" i="32"/>
  <c r="F40" i="32" s="1"/>
  <c r="E42" i="32"/>
  <c r="F42" i="32" s="1"/>
  <c r="E43" i="32"/>
  <c r="F43" i="32" s="1"/>
  <c r="E41" i="32"/>
  <c r="F41" i="32" s="1"/>
  <c r="E5" i="32"/>
  <c r="F5" i="32" s="1"/>
  <c r="E4" i="32"/>
  <c r="F4" i="32" s="1"/>
  <c r="E3" i="32"/>
  <c r="F3" i="32" s="1"/>
  <c r="D18" i="11"/>
  <c r="C18" i="12"/>
  <c r="G17" i="23"/>
  <c r="C83" i="23"/>
  <c r="L84" i="23"/>
  <c r="B88" i="23"/>
  <c r="K89" i="23"/>
  <c r="A21" i="24"/>
  <c r="B20" i="24"/>
  <c r="A19" i="23"/>
  <c r="F18" i="23" s="1"/>
  <c r="D18" i="23"/>
  <c r="F20" i="10"/>
  <c r="G19" i="10" s="1"/>
  <c r="E19" i="18"/>
  <c r="F17" i="18"/>
  <c r="F17" i="36" s="1"/>
  <c r="H17" i="36" s="1"/>
  <c r="A148" i="11"/>
  <c r="G55" i="8"/>
  <c r="H51" i="8"/>
  <c r="C53" i="24" s="1"/>
  <c r="G57" i="8"/>
  <c r="H53" i="8"/>
  <c r="C55" i="24" s="1"/>
  <c r="G56" i="8"/>
  <c r="H52" i="8"/>
  <c r="C54" i="24" s="1"/>
  <c r="G58" i="8"/>
  <c r="H54" i="8"/>
  <c r="C56" i="24" s="1"/>
  <c r="R19" i="32" l="1"/>
  <c r="R19" i="41"/>
  <c r="F57" i="34"/>
  <c r="Q55" i="41"/>
  <c r="Q55" i="32"/>
  <c r="E18" i="11"/>
  <c r="D20" i="24" s="1"/>
  <c r="E20" i="34"/>
  <c r="E51" i="36"/>
  <c r="T51" i="32"/>
  <c r="X53" i="24" s="1"/>
  <c r="S51" i="32"/>
  <c r="U48" i="32"/>
  <c r="W50" i="24"/>
  <c r="N50" i="34"/>
  <c r="F59" i="34"/>
  <c r="Q57" i="41"/>
  <c r="Q57" i="32"/>
  <c r="E53" i="36"/>
  <c r="T53" i="32"/>
  <c r="X55" i="24" s="1"/>
  <c r="S53" i="32"/>
  <c r="T51" i="41"/>
  <c r="Z53" i="24" s="1"/>
  <c r="S51" i="41"/>
  <c r="O51" i="34"/>
  <c r="Y51" i="24"/>
  <c r="U49" i="41"/>
  <c r="T53" i="41"/>
  <c r="Z55" i="24" s="1"/>
  <c r="S53" i="41"/>
  <c r="I17" i="36"/>
  <c r="L19" i="24" s="1"/>
  <c r="K19" i="34"/>
  <c r="O50" i="34"/>
  <c r="Y50" i="24"/>
  <c r="U48" i="41"/>
  <c r="E52" i="36"/>
  <c r="T52" i="32"/>
  <c r="X54" i="24" s="1"/>
  <c r="S52" i="32"/>
  <c r="F60" i="34"/>
  <c r="Q58" i="41"/>
  <c r="Q58" i="32"/>
  <c r="F58" i="34"/>
  <c r="Q56" i="41"/>
  <c r="Q56" i="32"/>
  <c r="U50" i="32"/>
  <c r="W52" i="24"/>
  <c r="N52" i="34"/>
  <c r="O49" i="34"/>
  <c r="U47" i="41"/>
  <c r="Y49" i="24"/>
  <c r="U47" i="32"/>
  <c r="W49" i="24"/>
  <c r="N49" i="34"/>
  <c r="T52" i="41"/>
  <c r="Z54" i="24" s="1"/>
  <c r="S52" i="41"/>
  <c r="O52" i="34"/>
  <c r="Y52" i="24"/>
  <c r="U50" i="41"/>
  <c r="E54" i="36"/>
  <c r="T54" i="32"/>
  <c r="X56" i="24" s="1"/>
  <c r="S54" i="32"/>
  <c r="U49" i="32"/>
  <c r="N51" i="34"/>
  <c r="W51" i="24"/>
  <c r="T54" i="41"/>
  <c r="Z56" i="24" s="1"/>
  <c r="S54" i="41"/>
  <c r="D18" i="12"/>
  <c r="F20" i="24" s="1"/>
  <c r="D20" i="34"/>
  <c r="A20" i="23"/>
  <c r="D19" i="23" s="1"/>
  <c r="F19" i="23"/>
  <c r="D19" i="11"/>
  <c r="C19" i="12"/>
  <c r="C82" i="23"/>
  <c r="L83" i="23"/>
  <c r="F21" i="10"/>
  <c r="G20" i="10"/>
  <c r="E18" i="23"/>
  <c r="A22" i="24"/>
  <c r="B21" i="24"/>
  <c r="G18" i="23"/>
  <c r="M17" i="18"/>
  <c r="K17" i="18"/>
  <c r="I18" i="23"/>
  <c r="J18" i="23" s="1"/>
  <c r="B87" i="23"/>
  <c r="K88" i="23"/>
  <c r="E20" i="18"/>
  <c r="F18" i="18"/>
  <c r="F18" i="36" s="1"/>
  <c r="H18" i="36" s="1"/>
  <c r="A149" i="11"/>
  <c r="G60" i="8"/>
  <c r="H56" i="8"/>
  <c r="C58" i="24" s="1"/>
  <c r="G62" i="8"/>
  <c r="H58" i="8"/>
  <c r="C60" i="24" s="1"/>
  <c r="G61" i="8"/>
  <c r="H57" i="8"/>
  <c r="C59" i="24" s="1"/>
  <c r="G59" i="8"/>
  <c r="H55" i="8"/>
  <c r="C57" i="24" s="1"/>
  <c r="E19" i="23" l="1"/>
  <c r="E56" i="36"/>
  <c r="T56" i="32"/>
  <c r="X58" i="24" s="1"/>
  <c r="S56" i="32"/>
  <c r="O55" i="34"/>
  <c r="U53" i="41"/>
  <c r="Y55" i="24"/>
  <c r="U53" i="32"/>
  <c r="W55" i="24"/>
  <c r="N55" i="34"/>
  <c r="E55" i="36"/>
  <c r="T55" i="32"/>
  <c r="X57" i="24" s="1"/>
  <c r="S55" i="32"/>
  <c r="Q61" i="41"/>
  <c r="F63" i="34"/>
  <c r="Q61" i="32"/>
  <c r="R20" i="41"/>
  <c r="R20" i="32"/>
  <c r="Q62" i="41"/>
  <c r="F64" i="34"/>
  <c r="Q62" i="32"/>
  <c r="T55" i="41"/>
  <c r="Z57" i="24" s="1"/>
  <c r="S55" i="41"/>
  <c r="E58" i="36"/>
  <c r="T58" i="32"/>
  <c r="X60" i="24" s="1"/>
  <c r="S58" i="32"/>
  <c r="L17" i="18"/>
  <c r="G19" i="24" s="1"/>
  <c r="I19" i="34"/>
  <c r="O54" i="34"/>
  <c r="U52" i="41"/>
  <c r="Y54" i="24"/>
  <c r="T58" i="41"/>
  <c r="Z60" i="24" s="1"/>
  <c r="S58" i="41"/>
  <c r="U51" i="32"/>
  <c r="W53" i="24"/>
  <c r="N53" i="34"/>
  <c r="T56" i="41"/>
  <c r="Z58" i="24" s="1"/>
  <c r="S56" i="41"/>
  <c r="F62" i="34"/>
  <c r="Q60" i="41"/>
  <c r="Q60" i="32"/>
  <c r="N17" i="18"/>
  <c r="H19" i="24" s="1"/>
  <c r="H19" i="34"/>
  <c r="U54" i="32"/>
  <c r="N56" i="34"/>
  <c r="W56" i="24"/>
  <c r="E57" i="36"/>
  <c r="T57" i="32"/>
  <c r="X59" i="24" s="1"/>
  <c r="S57" i="32"/>
  <c r="D19" i="12"/>
  <c r="F21" i="24" s="1"/>
  <c r="D21" i="34"/>
  <c r="U52" i="32"/>
  <c r="W54" i="24"/>
  <c r="N54" i="34"/>
  <c r="O53" i="34"/>
  <c r="Y53" i="24"/>
  <c r="U51" i="41"/>
  <c r="T57" i="41"/>
  <c r="Z59" i="24" s="1"/>
  <c r="S57" i="41"/>
  <c r="Q59" i="41"/>
  <c r="F61" i="34"/>
  <c r="Q59" i="32"/>
  <c r="I18" i="36"/>
  <c r="L20" i="24" s="1"/>
  <c r="K20" i="34"/>
  <c r="E19" i="11"/>
  <c r="D21" i="24" s="1"/>
  <c r="E21" i="34"/>
  <c r="O56" i="34"/>
  <c r="U54" i="41"/>
  <c r="Y56" i="24"/>
  <c r="B86" i="23"/>
  <c r="K87" i="23"/>
  <c r="A23" i="24"/>
  <c r="B22" i="24"/>
  <c r="C20" i="12"/>
  <c r="D20" i="11"/>
  <c r="F22" i="10"/>
  <c r="G21" i="10" s="1"/>
  <c r="G19" i="23"/>
  <c r="M18" i="18"/>
  <c r="K18" i="18"/>
  <c r="I19" i="23"/>
  <c r="J19" i="23" s="1"/>
  <c r="C81" i="23"/>
  <c r="L82" i="23"/>
  <c r="A21" i="23"/>
  <c r="I20" i="23" s="1"/>
  <c r="E21" i="18"/>
  <c r="F19" i="18"/>
  <c r="F19" i="36" s="1"/>
  <c r="H19" i="36" s="1"/>
  <c r="A150" i="11"/>
  <c r="G63" i="8"/>
  <c r="H59" i="8"/>
  <c r="C61" i="24" s="1"/>
  <c r="G65" i="8"/>
  <c r="H61" i="8"/>
  <c r="C63" i="24" s="1"/>
  <c r="G66" i="8"/>
  <c r="H62" i="8"/>
  <c r="C64" i="24" s="1"/>
  <c r="G64" i="8"/>
  <c r="H60" i="8"/>
  <c r="C62" i="24" s="1"/>
  <c r="F67" i="34" l="1"/>
  <c r="Q65" i="41"/>
  <c r="Q65" i="32"/>
  <c r="F68" i="34"/>
  <c r="Q66" i="41"/>
  <c r="Q66" i="32"/>
  <c r="E20" i="11"/>
  <c r="D22" i="24" s="1"/>
  <c r="E22" i="34"/>
  <c r="T59" i="41"/>
  <c r="Z61" i="24" s="1"/>
  <c r="S59" i="41"/>
  <c r="D20" i="12"/>
  <c r="F22" i="24" s="1"/>
  <c r="D22" i="34"/>
  <c r="O59" i="34"/>
  <c r="Y59" i="24"/>
  <c r="U57" i="41"/>
  <c r="O60" i="34"/>
  <c r="Y60" i="24"/>
  <c r="U58" i="41"/>
  <c r="U58" i="32"/>
  <c r="W60" i="24"/>
  <c r="N60" i="34"/>
  <c r="T62" i="41"/>
  <c r="Z64" i="24" s="1"/>
  <c r="S62" i="41"/>
  <c r="U56" i="32"/>
  <c r="N58" i="34"/>
  <c r="W58" i="24"/>
  <c r="L18" i="18"/>
  <c r="G20" i="24" s="1"/>
  <c r="I20" i="34"/>
  <c r="N18" i="18"/>
  <c r="H20" i="24" s="1"/>
  <c r="H20" i="34"/>
  <c r="U57" i="32"/>
  <c r="N59" i="34"/>
  <c r="W59" i="24"/>
  <c r="O57" i="34"/>
  <c r="U55" i="41"/>
  <c r="Y57" i="24"/>
  <c r="E61" i="36"/>
  <c r="T61" i="32"/>
  <c r="X63" i="24" s="1"/>
  <c r="S61" i="32"/>
  <c r="I19" i="36"/>
  <c r="L21" i="24" s="1"/>
  <c r="K21" i="34"/>
  <c r="E60" i="36"/>
  <c r="T60" i="32"/>
  <c r="X62" i="24" s="1"/>
  <c r="S60" i="32"/>
  <c r="O58" i="34"/>
  <c r="Y58" i="24"/>
  <c r="U56" i="41"/>
  <c r="Q63" i="41"/>
  <c r="F65" i="34"/>
  <c r="Q63" i="32"/>
  <c r="F66" i="34"/>
  <c r="Q64" i="41"/>
  <c r="Q64" i="32"/>
  <c r="E59" i="36"/>
  <c r="T59" i="32"/>
  <c r="X61" i="24" s="1"/>
  <c r="S59" i="32"/>
  <c r="R21" i="32"/>
  <c r="R21" i="41"/>
  <c r="T60" i="41"/>
  <c r="Z62" i="24" s="1"/>
  <c r="S60" i="41"/>
  <c r="T61" i="41"/>
  <c r="Z63" i="24" s="1"/>
  <c r="S61" i="41"/>
  <c r="E62" i="36"/>
  <c r="T62" i="32"/>
  <c r="X64" i="24" s="1"/>
  <c r="S62" i="32"/>
  <c r="U55" i="32"/>
  <c r="W57" i="24"/>
  <c r="N57" i="34"/>
  <c r="D21" i="11"/>
  <c r="C21" i="12"/>
  <c r="E20" i="23"/>
  <c r="G20" i="23"/>
  <c r="A24" i="24"/>
  <c r="B23" i="24"/>
  <c r="M19" i="18"/>
  <c r="K19" i="18"/>
  <c r="F23" i="10"/>
  <c r="G22" i="10"/>
  <c r="B85" i="23"/>
  <c r="K86" i="23"/>
  <c r="A22" i="23"/>
  <c r="E21" i="23" s="1"/>
  <c r="G21" i="23"/>
  <c r="F21" i="23"/>
  <c r="D20" i="23"/>
  <c r="J20" i="23" s="1"/>
  <c r="C80" i="23"/>
  <c r="L81" i="23"/>
  <c r="F20" i="23"/>
  <c r="E22" i="18"/>
  <c r="F21" i="18"/>
  <c r="F20" i="18"/>
  <c r="F20" i="36" s="1"/>
  <c r="H20" i="36" s="1"/>
  <c r="A151" i="11"/>
  <c r="G68" i="8"/>
  <c r="H64" i="8"/>
  <c r="C66" i="24" s="1"/>
  <c r="G70" i="8"/>
  <c r="H66" i="8"/>
  <c r="C68" i="24" s="1"/>
  <c r="G69" i="8"/>
  <c r="H65" i="8"/>
  <c r="C67" i="24" s="1"/>
  <c r="G67" i="8"/>
  <c r="H63" i="8"/>
  <c r="C65" i="24" s="1"/>
  <c r="I20" i="36" l="1"/>
  <c r="L22" i="24" s="1"/>
  <c r="K22" i="34"/>
  <c r="L19" i="18"/>
  <c r="G21" i="24" s="1"/>
  <c r="I21" i="34"/>
  <c r="M21" i="18"/>
  <c r="H23" i="34" s="1"/>
  <c r="F21" i="36"/>
  <c r="H21" i="36" s="1"/>
  <c r="N19" i="18"/>
  <c r="H21" i="24" s="1"/>
  <c r="H21" i="34"/>
  <c r="F71" i="34"/>
  <c r="Q69" i="41"/>
  <c r="Q69" i="32"/>
  <c r="I21" i="23"/>
  <c r="O62" i="34"/>
  <c r="U60" i="41"/>
  <c r="Y62" i="24"/>
  <c r="E66" i="36"/>
  <c r="T66" i="32"/>
  <c r="X68" i="24" s="1"/>
  <c r="S66" i="32"/>
  <c r="U62" i="32"/>
  <c r="N64" i="34"/>
  <c r="W64" i="24"/>
  <c r="E64" i="36"/>
  <c r="T64" i="32"/>
  <c r="X66" i="24" s="1"/>
  <c r="S64" i="32"/>
  <c r="U61" i="32"/>
  <c r="W63" i="24"/>
  <c r="N63" i="34"/>
  <c r="T66" i="41"/>
  <c r="Z68" i="24" s="1"/>
  <c r="S66" i="41"/>
  <c r="T64" i="41"/>
  <c r="Z66" i="24" s="1"/>
  <c r="S64" i="41"/>
  <c r="U60" i="32"/>
  <c r="N62" i="34"/>
  <c r="W62" i="24"/>
  <c r="O61" i="34"/>
  <c r="Y61" i="24"/>
  <c r="U59" i="41"/>
  <c r="E65" i="36"/>
  <c r="T65" i="32"/>
  <c r="X67" i="24" s="1"/>
  <c r="S65" i="32"/>
  <c r="Q67" i="41"/>
  <c r="F69" i="34"/>
  <c r="Q67" i="32"/>
  <c r="F72" i="34"/>
  <c r="Q70" i="41"/>
  <c r="Q70" i="32"/>
  <c r="O64" i="34"/>
  <c r="Y64" i="24"/>
  <c r="U62" i="41"/>
  <c r="T65" i="41"/>
  <c r="Z67" i="24" s="1"/>
  <c r="S65" i="41"/>
  <c r="F70" i="34"/>
  <c r="Q68" i="41"/>
  <c r="Q68" i="32"/>
  <c r="R22" i="41"/>
  <c r="R22" i="32"/>
  <c r="D21" i="12"/>
  <c r="F23" i="24" s="1"/>
  <c r="D23" i="34"/>
  <c r="E63" i="36"/>
  <c r="T63" i="32"/>
  <c r="X65" i="24" s="1"/>
  <c r="S63" i="32"/>
  <c r="D21" i="23"/>
  <c r="J21" i="23" s="1"/>
  <c r="E21" i="11"/>
  <c r="D23" i="24" s="1"/>
  <c r="E23" i="34"/>
  <c r="O63" i="34"/>
  <c r="U61" i="41"/>
  <c r="Y63" i="24"/>
  <c r="U59" i="32"/>
  <c r="N61" i="34"/>
  <c r="W61" i="24"/>
  <c r="T63" i="41"/>
  <c r="Z65" i="24" s="1"/>
  <c r="S63" i="41"/>
  <c r="F24" i="10"/>
  <c r="G23" i="10" s="1"/>
  <c r="C22" i="12"/>
  <c r="D22" i="11"/>
  <c r="M20" i="18"/>
  <c r="K20" i="18"/>
  <c r="C79" i="23"/>
  <c r="L80" i="23"/>
  <c r="A23" i="23"/>
  <c r="I22" i="23" s="1"/>
  <c r="G22" i="23"/>
  <c r="E22" i="23"/>
  <c r="D22" i="23"/>
  <c r="B84" i="23"/>
  <c r="K85" i="23"/>
  <c r="A25" i="24"/>
  <c r="B24" i="24"/>
  <c r="K21" i="18"/>
  <c r="E23" i="18"/>
  <c r="F22" i="18" s="1"/>
  <c r="F22" i="36" s="1"/>
  <c r="H22" i="36" s="1"/>
  <c r="A152" i="11"/>
  <c r="G71" i="8"/>
  <c r="H67" i="8"/>
  <c r="C69" i="24" s="1"/>
  <c r="G73" i="8"/>
  <c r="H69" i="8"/>
  <c r="C71" i="24" s="1"/>
  <c r="G74" i="8"/>
  <c r="H70" i="8"/>
  <c r="C72" i="24" s="1"/>
  <c r="G72" i="8"/>
  <c r="H68" i="8"/>
  <c r="C70" i="24" s="1"/>
  <c r="R23" i="41" l="1"/>
  <c r="R23" i="32"/>
  <c r="F74" i="34"/>
  <c r="Q72" i="41"/>
  <c r="Q72" i="32"/>
  <c r="U63" i="32"/>
  <c r="W65" i="24"/>
  <c r="N65" i="34"/>
  <c r="L21" i="18"/>
  <c r="G23" i="24" s="1"/>
  <c r="I23" i="34"/>
  <c r="J22" i="23"/>
  <c r="E68" i="36"/>
  <c r="T68" i="32"/>
  <c r="X70" i="24" s="1"/>
  <c r="S68" i="32"/>
  <c r="U65" i="32"/>
  <c r="N67" i="34"/>
  <c r="W67" i="24"/>
  <c r="I21" i="36"/>
  <c r="L23" i="24" s="1"/>
  <c r="K23" i="34"/>
  <c r="T68" i="41"/>
  <c r="Z70" i="24" s="1"/>
  <c r="S68" i="41"/>
  <c r="I22" i="36"/>
  <c r="L24" i="24" s="1"/>
  <c r="K24" i="34"/>
  <c r="D22" i="12"/>
  <c r="F24" i="24" s="1"/>
  <c r="D24" i="34"/>
  <c r="T67" i="41"/>
  <c r="Z69" i="24" s="1"/>
  <c r="S67" i="41"/>
  <c r="E70" i="36"/>
  <c r="T70" i="32"/>
  <c r="X72" i="24" s="1"/>
  <c r="S70" i="32"/>
  <c r="E22" i="11"/>
  <c r="D24" i="24" s="1"/>
  <c r="E24" i="34"/>
  <c r="F76" i="34"/>
  <c r="Q74" i="41"/>
  <c r="Q74" i="32"/>
  <c r="O65" i="34"/>
  <c r="U63" i="41"/>
  <c r="Y65" i="24"/>
  <c r="O66" i="34"/>
  <c r="U64" i="41"/>
  <c r="Y66" i="24"/>
  <c r="U66" i="32"/>
  <c r="W68" i="24"/>
  <c r="N68" i="34"/>
  <c r="F75" i="34"/>
  <c r="Q73" i="41"/>
  <c r="Q73" i="32"/>
  <c r="L20" i="18"/>
  <c r="G22" i="24" s="1"/>
  <c r="I22" i="34"/>
  <c r="O67" i="34"/>
  <c r="Y67" i="24"/>
  <c r="U65" i="41"/>
  <c r="T70" i="41"/>
  <c r="Z72" i="24" s="1"/>
  <c r="S70" i="41"/>
  <c r="U64" i="32"/>
  <c r="W66" i="24"/>
  <c r="N66" i="34"/>
  <c r="E69" i="36"/>
  <c r="T69" i="32"/>
  <c r="X71" i="24" s="1"/>
  <c r="S69" i="32"/>
  <c r="T69" i="41"/>
  <c r="Z71" i="24" s="1"/>
  <c r="S69" i="41"/>
  <c r="N20" i="18"/>
  <c r="H22" i="24" s="1"/>
  <c r="H22" i="34"/>
  <c r="Q71" i="41"/>
  <c r="F73" i="34"/>
  <c r="Q71" i="32"/>
  <c r="E67" i="36"/>
  <c r="T67" i="32"/>
  <c r="X69" i="24" s="1"/>
  <c r="S67" i="32"/>
  <c r="O68" i="34"/>
  <c r="U66" i="41"/>
  <c r="Y68" i="24"/>
  <c r="B83" i="23"/>
  <c r="K84" i="23"/>
  <c r="A26" i="24"/>
  <c r="B25" i="24"/>
  <c r="N21" i="18"/>
  <c r="H23" i="24" s="1"/>
  <c r="A24" i="23"/>
  <c r="D23" i="23" s="1"/>
  <c r="I23" i="23"/>
  <c r="G23" i="23"/>
  <c r="E23" i="23"/>
  <c r="F23" i="23"/>
  <c r="K22" i="18"/>
  <c r="M22" i="18"/>
  <c r="C78" i="23"/>
  <c r="L79" i="23"/>
  <c r="C23" i="12"/>
  <c r="D23" i="11"/>
  <c r="F22" i="23"/>
  <c r="F25" i="10"/>
  <c r="E24" i="18"/>
  <c r="A153" i="11"/>
  <c r="G76" i="8"/>
  <c r="H72" i="8"/>
  <c r="C74" i="24" s="1"/>
  <c r="G78" i="8"/>
  <c r="H74" i="8"/>
  <c r="C76" i="24" s="1"/>
  <c r="G77" i="8"/>
  <c r="H73" i="8"/>
  <c r="C75" i="24" s="1"/>
  <c r="G75" i="8"/>
  <c r="H71" i="8"/>
  <c r="C73" i="24" s="1"/>
  <c r="T74" i="41" l="1"/>
  <c r="Z76" i="24" s="1"/>
  <c r="S74" i="41"/>
  <c r="O69" i="34"/>
  <c r="U67" i="41"/>
  <c r="Y69" i="24"/>
  <c r="O70" i="34"/>
  <c r="U68" i="41"/>
  <c r="Y70" i="24"/>
  <c r="U68" i="32"/>
  <c r="N70" i="34"/>
  <c r="W70" i="24"/>
  <c r="E23" i="11"/>
  <c r="D25" i="24" s="1"/>
  <c r="E25" i="34"/>
  <c r="U69" i="32"/>
  <c r="N71" i="34"/>
  <c r="W71" i="24"/>
  <c r="O72" i="34"/>
  <c r="U70" i="41"/>
  <c r="Y72" i="24"/>
  <c r="E73" i="36"/>
  <c r="T73" i="32"/>
  <c r="X75" i="24" s="1"/>
  <c r="S73" i="32"/>
  <c r="E72" i="36"/>
  <c r="T72" i="32"/>
  <c r="X74" i="24" s="1"/>
  <c r="S72" i="32"/>
  <c r="T73" i="41"/>
  <c r="Z75" i="24" s="1"/>
  <c r="S73" i="41"/>
  <c r="T72" i="41"/>
  <c r="Z74" i="24" s="1"/>
  <c r="S72" i="41"/>
  <c r="J23" i="23"/>
  <c r="F78" i="34"/>
  <c r="Q76" i="41"/>
  <c r="Q76" i="32"/>
  <c r="T71" i="41"/>
  <c r="Z73" i="24" s="1"/>
  <c r="S71" i="41"/>
  <c r="U70" i="32"/>
  <c r="W72" i="24"/>
  <c r="N72" i="34"/>
  <c r="Q77" i="41"/>
  <c r="F79" i="34"/>
  <c r="Q77" i="32"/>
  <c r="Q78" i="41"/>
  <c r="F80" i="34"/>
  <c r="Q78" i="32"/>
  <c r="D23" i="12"/>
  <c r="F25" i="24" s="1"/>
  <c r="D25" i="34"/>
  <c r="E71" i="36"/>
  <c r="T71" i="32"/>
  <c r="X73" i="24" s="1"/>
  <c r="S71" i="32"/>
  <c r="N22" i="18"/>
  <c r="H24" i="24" s="1"/>
  <c r="H24" i="34"/>
  <c r="Q75" i="41"/>
  <c r="F77" i="34"/>
  <c r="Q75" i="32"/>
  <c r="L22" i="18"/>
  <c r="G24" i="24" s="1"/>
  <c r="I24" i="34"/>
  <c r="U67" i="32"/>
  <c r="W69" i="24"/>
  <c r="N69" i="34"/>
  <c r="O71" i="34"/>
  <c r="U69" i="41"/>
  <c r="Y71" i="24"/>
  <c r="E74" i="36"/>
  <c r="T74" i="32"/>
  <c r="X76" i="24" s="1"/>
  <c r="S74" i="32"/>
  <c r="A27" i="24"/>
  <c r="B26" i="24"/>
  <c r="A25" i="23"/>
  <c r="D24" i="23" s="1"/>
  <c r="B82" i="23"/>
  <c r="K83" i="23"/>
  <c r="F26" i="10"/>
  <c r="G25" i="10"/>
  <c r="G24" i="10"/>
  <c r="C77" i="23"/>
  <c r="L78" i="23"/>
  <c r="E25" i="18"/>
  <c r="F24" i="18" s="1"/>
  <c r="F23" i="18"/>
  <c r="F23" i="36" s="1"/>
  <c r="H23" i="36" s="1"/>
  <c r="A154" i="11"/>
  <c r="G79" i="8"/>
  <c r="H75" i="8"/>
  <c r="C77" i="24" s="1"/>
  <c r="G81" i="8"/>
  <c r="H77" i="8"/>
  <c r="C79" i="24" s="1"/>
  <c r="G82" i="8"/>
  <c r="H78" i="8"/>
  <c r="C80" i="24" s="1"/>
  <c r="G80" i="8"/>
  <c r="H76" i="8"/>
  <c r="C78" i="24" s="1"/>
  <c r="E76" i="36" l="1"/>
  <c r="T76" i="32"/>
  <c r="X78" i="24" s="1"/>
  <c r="S76" i="32"/>
  <c r="O75" i="34"/>
  <c r="U73" i="41"/>
  <c r="Y75" i="24"/>
  <c r="F83" i="34"/>
  <c r="Q81" i="41"/>
  <c r="Q81" i="32"/>
  <c r="E75" i="36"/>
  <c r="T75" i="32"/>
  <c r="X77" i="24" s="1"/>
  <c r="S75" i="32"/>
  <c r="T77" i="41"/>
  <c r="Z79" i="24" s="1"/>
  <c r="S77" i="41"/>
  <c r="T76" i="41"/>
  <c r="Z78" i="24" s="1"/>
  <c r="S76" i="41"/>
  <c r="Q79" i="41"/>
  <c r="F81" i="34"/>
  <c r="Q79" i="32"/>
  <c r="T75" i="41"/>
  <c r="Z77" i="24" s="1"/>
  <c r="S75" i="41"/>
  <c r="U72" i="32"/>
  <c r="W74" i="24"/>
  <c r="N74" i="34"/>
  <c r="U74" i="32"/>
  <c r="N76" i="34"/>
  <c r="W76" i="24"/>
  <c r="E78" i="36"/>
  <c r="T78" i="32"/>
  <c r="X80" i="24" s="1"/>
  <c r="S78" i="32"/>
  <c r="O74" i="34"/>
  <c r="U72" i="41"/>
  <c r="Y74" i="24"/>
  <c r="R24" i="41"/>
  <c r="R24" i="32"/>
  <c r="R25" i="41"/>
  <c r="R25" i="32"/>
  <c r="F82" i="34"/>
  <c r="Q80" i="41"/>
  <c r="Q80" i="32"/>
  <c r="K25" i="34"/>
  <c r="I23" i="36"/>
  <c r="L25" i="24" s="1"/>
  <c r="O73" i="34"/>
  <c r="U71" i="41"/>
  <c r="Y73" i="24"/>
  <c r="O76" i="34"/>
  <c r="U74" i="41"/>
  <c r="Y76" i="24"/>
  <c r="M24" i="18"/>
  <c r="H26" i="34" s="1"/>
  <c r="F24" i="36"/>
  <c r="H24" i="36" s="1"/>
  <c r="E24" i="23"/>
  <c r="U71" i="32"/>
  <c r="W73" i="24"/>
  <c r="N73" i="34"/>
  <c r="T78" i="41"/>
  <c r="Z80" i="24" s="1"/>
  <c r="S78" i="41"/>
  <c r="F84" i="34"/>
  <c r="Q82" i="41"/>
  <c r="Q82" i="32"/>
  <c r="F24" i="23"/>
  <c r="E77" i="36"/>
  <c r="T77" i="32"/>
  <c r="X79" i="24" s="1"/>
  <c r="S77" i="32"/>
  <c r="U73" i="32"/>
  <c r="N75" i="34"/>
  <c r="W75" i="24"/>
  <c r="D25" i="11"/>
  <c r="E27" i="34" s="1"/>
  <c r="C25" i="12"/>
  <c r="D27" i="34" s="1"/>
  <c r="F27" i="10"/>
  <c r="G26" i="10" s="1"/>
  <c r="B81" i="23"/>
  <c r="K82" i="23"/>
  <c r="C76" i="23"/>
  <c r="L77" i="23"/>
  <c r="G24" i="23"/>
  <c r="K24" i="18"/>
  <c r="I26" i="34" s="1"/>
  <c r="C24" i="12"/>
  <c r="D24" i="11"/>
  <c r="I24" i="23"/>
  <c r="J24" i="23" s="1"/>
  <c r="A28" i="24"/>
  <c r="B27" i="24"/>
  <c r="M23" i="18"/>
  <c r="K23" i="18"/>
  <c r="A26" i="23"/>
  <c r="E26" i="18"/>
  <c r="A155" i="11"/>
  <c r="G84" i="8"/>
  <c r="H80" i="8"/>
  <c r="C82" i="24" s="1"/>
  <c r="G86" i="8"/>
  <c r="H82" i="8"/>
  <c r="C84" i="24" s="1"/>
  <c r="G85" i="8"/>
  <c r="H81" i="8"/>
  <c r="C83" i="24" s="1"/>
  <c r="G83" i="8"/>
  <c r="H79" i="8"/>
  <c r="C81" i="24" s="1"/>
  <c r="F87" i="34" l="1"/>
  <c r="Q85" i="41"/>
  <c r="Q85" i="32"/>
  <c r="F88" i="34"/>
  <c r="Q86" i="41"/>
  <c r="Q86" i="32"/>
  <c r="R26" i="32"/>
  <c r="R26" i="41"/>
  <c r="F85" i="34"/>
  <c r="Q83" i="41"/>
  <c r="Q83" i="32"/>
  <c r="D24" i="12"/>
  <c r="F26" i="24" s="1"/>
  <c r="D26" i="34"/>
  <c r="E80" i="36"/>
  <c r="T80" i="32"/>
  <c r="X82" i="24" s="1"/>
  <c r="S80" i="32"/>
  <c r="E79" i="36"/>
  <c r="T79" i="32"/>
  <c r="X81" i="24" s="1"/>
  <c r="S79" i="32"/>
  <c r="T80" i="41"/>
  <c r="Z82" i="24" s="1"/>
  <c r="S80" i="41"/>
  <c r="U78" i="32"/>
  <c r="W80" i="24"/>
  <c r="N80" i="34"/>
  <c r="T79" i="41"/>
  <c r="Z81" i="24" s="1"/>
  <c r="S79" i="41"/>
  <c r="U75" i="32"/>
  <c r="N77" i="34"/>
  <c r="W77" i="24"/>
  <c r="N23" i="18"/>
  <c r="H25" i="24" s="1"/>
  <c r="H25" i="34"/>
  <c r="E82" i="36"/>
  <c r="T82" i="32"/>
  <c r="X84" i="24" s="1"/>
  <c r="S82" i="32"/>
  <c r="O78" i="34"/>
  <c r="U76" i="41"/>
  <c r="Y78" i="24"/>
  <c r="U76" i="32"/>
  <c r="N78" i="34"/>
  <c r="W78" i="24"/>
  <c r="L23" i="18"/>
  <c r="G25" i="24" s="1"/>
  <c r="I25" i="34"/>
  <c r="O77" i="34"/>
  <c r="Y77" i="24"/>
  <c r="U75" i="41"/>
  <c r="F86" i="34"/>
  <c r="Q84" i="41"/>
  <c r="Q84" i="32"/>
  <c r="I24" i="36"/>
  <c r="L26" i="24" s="1"/>
  <c r="K26" i="34"/>
  <c r="E81" i="36"/>
  <c r="T81" i="32"/>
  <c r="X83" i="24" s="1"/>
  <c r="S81" i="32"/>
  <c r="T82" i="41"/>
  <c r="Z84" i="24" s="1"/>
  <c r="S82" i="41"/>
  <c r="U77" i="32"/>
  <c r="W79" i="24"/>
  <c r="N79" i="34"/>
  <c r="E24" i="11"/>
  <c r="D26" i="24" s="1"/>
  <c r="E26" i="34"/>
  <c r="O80" i="34"/>
  <c r="Y80" i="24"/>
  <c r="U78" i="41"/>
  <c r="O79" i="34"/>
  <c r="U77" i="41"/>
  <c r="Y79" i="24"/>
  <c r="T81" i="41"/>
  <c r="Z83" i="24" s="1"/>
  <c r="S81" i="41"/>
  <c r="C26" i="12"/>
  <c r="D26" i="11"/>
  <c r="B80" i="23"/>
  <c r="K81" i="23"/>
  <c r="A27" i="23"/>
  <c r="F26" i="23" s="1"/>
  <c r="N24" i="18"/>
  <c r="H26" i="24" s="1"/>
  <c r="F25" i="23"/>
  <c r="L24" i="18"/>
  <c r="G26" i="24" s="1"/>
  <c r="F28" i="10"/>
  <c r="D25" i="12"/>
  <c r="F27" i="24" s="1"/>
  <c r="E25" i="23"/>
  <c r="G25" i="23"/>
  <c r="I25" i="23"/>
  <c r="C75" i="23"/>
  <c r="L76" i="23"/>
  <c r="E25" i="11"/>
  <c r="D27" i="24" s="1"/>
  <c r="D25" i="23"/>
  <c r="A29" i="24"/>
  <c r="B28" i="24"/>
  <c r="E27" i="18"/>
  <c r="F25" i="18"/>
  <c r="F25" i="36" s="1"/>
  <c r="H25" i="36" s="1"/>
  <c r="A156" i="11"/>
  <c r="G87" i="8"/>
  <c r="H83" i="8"/>
  <c r="C85" i="24" s="1"/>
  <c r="G89" i="8"/>
  <c r="H85" i="8"/>
  <c r="C87" i="24" s="1"/>
  <c r="G90" i="8"/>
  <c r="H86" i="8"/>
  <c r="C88" i="24" s="1"/>
  <c r="G88" i="8"/>
  <c r="H84" i="8"/>
  <c r="C86" i="24" s="1"/>
  <c r="E84" i="36" l="1"/>
  <c r="T84" i="32"/>
  <c r="X86" i="24" s="1"/>
  <c r="S84" i="32"/>
  <c r="U82" i="32"/>
  <c r="N84" i="34"/>
  <c r="W84" i="24"/>
  <c r="O83" i="34"/>
  <c r="U81" i="41"/>
  <c r="Y83" i="24"/>
  <c r="T84" i="41"/>
  <c r="Z86" i="24" s="1"/>
  <c r="S84" i="41"/>
  <c r="O81" i="34"/>
  <c r="Y81" i="24"/>
  <c r="U79" i="41"/>
  <c r="F91" i="34"/>
  <c r="Q89" i="41"/>
  <c r="Q89" i="32"/>
  <c r="E26" i="11"/>
  <c r="D28" i="24" s="1"/>
  <c r="E28" i="34"/>
  <c r="Q87" i="41"/>
  <c r="F89" i="34"/>
  <c r="Q87" i="32"/>
  <c r="F90" i="34"/>
  <c r="Q88" i="41"/>
  <c r="Q88" i="32"/>
  <c r="I25" i="36"/>
  <c r="L27" i="24" s="1"/>
  <c r="K27" i="34"/>
  <c r="J25" i="23"/>
  <c r="G26" i="23"/>
  <c r="U81" i="32"/>
  <c r="W83" i="24"/>
  <c r="N83" i="34"/>
  <c r="U79" i="32"/>
  <c r="W81" i="24"/>
  <c r="N81" i="34"/>
  <c r="E86" i="36"/>
  <c r="T86" i="32"/>
  <c r="X88" i="24" s="1"/>
  <c r="S86" i="32"/>
  <c r="T86" i="41"/>
  <c r="Z88" i="24" s="1"/>
  <c r="S86" i="41"/>
  <c r="F92" i="34"/>
  <c r="Q90" i="41"/>
  <c r="Q90" i="32"/>
  <c r="E83" i="36"/>
  <c r="T83" i="32"/>
  <c r="X85" i="24" s="1"/>
  <c r="S83" i="32"/>
  <c r="E85" i="36"/>
  <c r="T85" i="32"/>
  <c r="X87" i="24" s="1"/>
  <c r="S85" i="32"/>
  <c r="U80" i="32"/>
  <c r="N82" i="34"/>
  <c r="W82" i="24"/>
  <c r="T83" i="41"/>
  <c r="Z85" i="24" s="1"/>
  <c r="S83" i="41"/>
  <c r="T85" i="41"/>
  <c r="Z87" i="24" s="1"/>
  <c r="S85" i="41"/>
  <c r="D26" i="12"/>
  <c r="F28" i="24" s="1"/>
  <c r="D28" i="34"/>
  <c r="O84" i="34"/>
  <c r="Y84" i="24"/>
  <c r="U82" i="41"/>
  <c r="O82" i="34"/>
  <c r="U80" i="41"/>
  <c r="Y82" i="24"/>
  <c r="D26" i="23"/>
  <c r="C74" i="23"/>
  <c r="L75" i="23"/>
  <c r="F29" i="10"/>
  <c r="G28" i="10"/>
  <c r="A30" i="24"/>
  <c r="B29" i="24"/>
  <c r="A28" i="23"/>
  <c r="F27" i="23" s="1"/>
  <c r="B79" i="23"/>
  <c r="K80" i="23"/>
  <c r="M25" i="18"/>
  <c r="K25" i="18"/>
  <c r="G27" i="10"/>
  <c r="E26" i="23"/>
  <c r="I26" i="23"/>
  <c r="E28" i="18"/>
  <c r="F27" i="18" s="1"/>
  <c r="F26" i="18"/>
  <c r="F26" i="36" s="1"/>
  <c r="H26" i="36" s="1"/>
  <c r="A157" i="11"/>
  <c r="G94" i="8"/>
  <c r="H90" i="8"/>
  <c r="C92" i="24" s="1"/>
  <c r="G92" i="8"/>
  <c r="H88" i="8"/>
  <c r="C90" i="24" s="1"/>
  <c r="G93" i="8"/>
  <c r="H89" i="8"/>
  <c r="C91" i="24" s="1"/>
  <c r="G91" i="8"/>
  <c r="H87" i="8"/>
  <c r="C89" i="24" s="1"/>
  <c r="R27" i="41" l="1"/>
  <c r="R27" i="32"/>
  <c r="M27" i="18"/>
  <c r="H29" i="34" s="1"/>
  <c r="F27" i="36"/>
  <c r="H27" i="36" s="1"/>
  <c r="R28" i="32"/>
  <c r="R28" i="41"/>
  <c r="L25" i="18"/>
  <c r="G27" i="24" s="1"/>
  <c r="I27" i="34"/>
  <c r="T90" i="41"/>
  <c r="Z92" i="24" s="1"/>
  <c r="S90" i="41"/>
  <c r="Q94" i="41"/>
  <c r="F96" i="34"/>
  <c r="Q94" i="32"/>
  <c r="N25" i="18"/>
  <c r="H27" i="24" s="1"/>
  <c r="H27" i="34"/>
  <c r="U83" i="32"/>
  <c r="W85" i="24"/>
  <c r="N85" i="34"/>
  <c r="T87" i="41"/>
  <c r="Z89" i="24" s="1"/>
  <c r="S87" i="41"/>
  <c r="O88" i="34"/>
  <c r="Y88" i="24"/>
  <c r="U86" i="41"/>
  <c r="I26" i="36"/>
  <c r="L28" i="24" s="1"/>
  <c r="K28" i="34"/>
  <c r="O86" i="34"/>
  <c r="Y86" i="24"/>
  <c r="U84" i="41"/>
  <c r="U84" i="32"/>
  <c r="W86" i="24"/>
  <c r="N86" i="34"/>
  <c r="O87" i="34"/>
  <c r="U85" i="41"/>
  <c r="Y87" i="24"/>
  <c r="E88" i="36"/>
  <c r="T88" i="32"/>
  <c r="X90" i="24" s="1"/>
  <c r="S88" i="32"/>
  <c r="E89" i="36"/>
  <c r="T89" i="32"/>
  <c r="X91" i="24" s="1"/>
  <c r="S89" i="32"/>
  <c r="Q93" i="41"/>
  <c r="F95" i="34"/>
  <c r="Q93" i="32"/>
  <c r="J26" i="23"/>
  <c r="U85" i="32"/>
  <c r="N87" i="34"/>
  <c r="W87" i="24"/>
  <c r="T88" i="41"/>
  <c r="Z90" i="24" s="1"/>
  <c r="S88" i="41"/>
  <c r="T89" i="41"/>
  <c r="Z91" i="24" s="1"/>
  <c r="S89" i="41"/>
  <c r="Q91" i="41"/>
  <c r="F93" i="34"/>
  <c r="Q91" i="32"/>
  <c r="U86" i="32"/>
  <c r="N88" i="34"/>
  <c r="W88" i="24"/>
  <c r="Q92" i="41"/>
  <c r="F94" i="34"/>
  <c r="Q92" i="32"/>
  <c r="O85" i="34"/>
  <c r="Y85" i="24"/>
  <c r="U83" i="41"/>
  <c r="E90" i="36"/>
  <c r="T90" i="32"/>
  <c r="X92" i="24" s="1"/>
  <c r="S90" i="32"/>
  <c r="E87" i="36"/>
  <c r="T87" i="32"/>
  <c r="X89" i="24" s="1"/>
  <c r="S87" i="32"/>
  <c r="K27" i="18"/>
  <c r="I29" i="34" s="1"/>
  <c r="C27" i="12"/>
  <c r="D29" i="34" s="1"/>
  <c r="D27" i="11"/>
  <c r="K26" i="18"/>
  <c r="M26" i="18"/>
  <c r="E27" i="23"/>
  <c r="N27" i="18"/>
  <c r="H29" i="24" s="1"/>
  <c r="G27" i="23"/>
  <c r="A31" i="24"/>
  <c r="B30" i="24"/>
  <c r="I27" i="23"/>
  <c r="B78" i="23"/>
  <c r="K79" i="23"/>
  <c r="D27" i="23"/>
  <c r="F30" i="10"/>
  <c r="G29" i="10" s="1"/>
  <c r="C28" i="12"/>
  <c r="D30" i="34" s="1"/>
  <c r="D28" i="11"/>
  <c r="A29" i="23"/>
  <c r="E28" i="23" s="1"/>
  <c r="I28" i="23"/>
  <c r="J28" i="23" s="1"/>
  <c r="G28" i="23"/>
  <c r="F28" i="23"/>
  <c r="D28" i="23"/>
  <c r="C73" i="23"/>
  <c r="L74" i="23"/>
  <c r="E29" i="18"/>
  <c r="A158" i="11"/>
  <c r="G95" i="8"/>
  <c r="H91" i="8"/>
  <c r="C93" i="24" s="1"/>
  <c r="G97" i="8"/>
  <c r="H93" i="8"/>
  <c r="C95" i="24" s="1"/>
  <c r="G96" i="8"/>
  <c r="H92" i="8"/>
  <c r="C94" i="24" s="1"/>
  <c r="G98" i="8"/>
  <c r="H94" i="8"/>
  <c r="C96" i="24" s="1"/>
  <c r="T93" i="41" l="1"/>
  <c r="Z95" i="24" s="1"/>
  <c r="S93" i="41"/>
  <c r="O89" i="34"/>
  <c r="Y89" i="24"/>
  <c r="U87" i="41"/>
  <c r="E91" i="36"/>
  <c r="T91" i="32"/>
  <c r="X93" i="24" s="1"/>
  <c r="S91" i="32"/>
  <c r="U89" i="32"/>
  <c r="W91" i="24"/>
  <c r="N91" i="34"/>
  <c r="E94" i="36"/>
  <c r="T94" i="32"/>
  <c r="X96" i="24" s="1"/>
  <c r="S94" i="32"/>
  <c r="T94" i="41"/>
  <c r="Z96" i="24" s="1"/>
  <c r="S94" i="41"/>
  <c r="F99" i="34"/>
  <c r="Q97" i="41"/>
  <c r="Q97" i="32"/>
  <c r="N26" i="18"/>
  <c r="H28" i="24" s="1"/>
  <c r="H28" i="34"/>
  <c r="L26" i="18"/>
  <c r="G28" i="24" s="1"/>
  <c r="I28" i="34"/>
  <c r="E92" i="36"/>
  <c r="T92" i="32"/>
  <c r="X94" i="24" s="1"/>
  <c r="S92" i="32"/>
  <c r="T91" i="41"/>
  <c r="Z93" i="24" s="1"/>
  <c r="S91" i="41"/>
  <c r="I27" i="36"/>
  <c r="L29" i="24" s="1"/>
  <c r="K29" i="34"/>
  <c r="E27" i="11"/>
  <c r="D29" i="24" s="1"/>
  <c r="E29" i="34"/>
  <c r="T92" i="41"/>
  <c r="Z94" i="24" s="1"/>
  <c r="S92" i="41"/>
  <c r="U88" i="32"/>
  <c r="W90" i="24"/>
  <c r="N90" i="34"/>
  <c r="R29" i="41"/>
  <c r="R29" i="32"/>
  <c r="U87" i="32"/>
  <c r="N89" i="34"/>
  <c r="W89" i="24"/>
  <c r="U90" i="32"/>
  <c r="N92" i="34"/>
  <c r="W92" i="24"/>
  <c r="O91" i="34"/>
  <c r="Y91" i="24"/>
  <c r="U89" i="41"/>
  <c r="O92" i="34"/>
  <c r="Y92" i="24"/>
  <c r="U90" i="41"/>
  <c r="F100" i="34"/>
  <c r="Q98" i="41"/>
  <c r="Q98" i="32"/>
  <c r="E28" i="11"/>
  <c r="D30" i="24" s="1"/>
  <c r="E30" i="34"/>
  <c r="E93" i="36"/>
  <c r="T93" i="32"/>
  <c r="X95" i="24" s="1"/>
  <c r="S93" i="32"/>
  <c r="F98" i="34"/>
  <c r="Q96" i="41"/>
  <c r="Q96" i="32"/>
  <c r="Q95" i="41"/>
  <c r="F97" i="34"/>
  <c r="Q95" i="32"/>
  <c r="O90" i="34"/>
  <c r="Y90" i="24"/>
  <c r="U88" i="41"/>
  <c r="C29" i="12"/>
  <c r="D29" i="11"/>
  <c r="C72" i="23"/>
  <c r="L73" i="23"/>
  <c r="J27" i="23"/>
  <c r="F31" i="10"/>
  <c r="G30" i="10" s="1"/>
  <c r="A32" i="24"/>
  <c r="B31" i="24"/>
  <c r="A30" i="23"/>
  <c r="I29" i="23" s="1"/>
  <c r="D28" i="12"/>
  <c r="F30" i="24" s="1"/>
  <c r="D27" i="12"/>
  <c r="F29" i="24" s="1"/>
  <c r="B77" i="23"/>
  <c r="K78" i="23"/>
  <c r="L27" i="18"/>
  <c r="G29" i="24" s="1"/>
  <c r="E30" i="18"/>
  <c r="F29" i="18" s="1"/>
  <c r="F29" i="36" s="1"/>
  <c r="H29" i="36" s="1"/>
  <c r="F28" i="18"/>
  <c r="F28" i="36" s="1"/>
  <c r="H28" i="36" s="1"/>
  <c r="A159" i="11"/>
  <c r="G102" i="8"/>
  <c r="H98" i="8"/>
  <c r="C100" i="24" s="1"/>
  <c r="G100" i="8"/>
  <c r="H96" i="8"/>
  <c r="C98" i="24" s="1"/>
  <c r="G101" i="8"/>
  <c r="H97" i="8"/>
  <c r="C99" i="24" s="1"/>
  <c r="G99" i="8"/>
  <c r="H95" i="8"/>
  <c r="C97" i="24" s="1"/>
  <c r="D29" i="12" l="1"/>
  <c r="F31" i="24" s="1"/>
  <c r="D31" i="34"/>
  <c r="Q99" i="41"/>
  <c r="F101" i="34"/>
  <c r="Q99" i="32"/>
  <c r="I28" i="36"/>
  <c r="L30" i="24" s="1"/>
  <c r="K30" i="34"/>
  <c r="T96" i="41"/>
  <c r="Z98" i="24" s="1"/>
  <c r="S96" i="41"/>
  <c r="E98" i="36"/>
  <c r="T98" i="32"/>
  <c r="X100" i="24" s="1"/>
  <c r="S98" i="32"/>
  <c r="E97" i="36"/>
  <c r="T97" i="32"/>
  <c r="X99" i="24" s="1"/>
  <c r="S97" i="32"/>
  <c r="T98" i="41"/>
  <c r="Z100" i="24" s="1"/>
  <c r="S98" i="41"/>
  <c r="T97" i="41"/>
  <c r="Z99" i="24" s="1"/>
  <c r="S97" i="41"/>
  <c r="F103" i="34"/>
  <c r="Q101" i="41"/>
  <c r="Q101" i="32"/>
  <c r="U93" i="32"/>
  <c r="N95" i="34"/>
  <c r="W95" i="24"/>
  <c r="O96" i="34"/>
  <c r="U94" i="41"/>
  <c r="Y96" i="24"/>
  <c r="I29" i="36"/>
  <c r="L31" i="24" s="1"/>
  <c r="K31" i="34"/>
  <c r="R30" i="32"/>
  <c r="R30" i="41"/>
  <c r="F102" i="34"/>
  <c r="Q100" i="41"/>
  <c r="Q100" i="32"/>
  <c r="E95" i="36"/>
  <c r="T95" i="32"/>
  <c r="X97" i="24" s="1"/>
  <c r="S95" i="32"/>
  <c r="O93" i="34"/>
  <c r="Y93" i="24"/>
  <c r="U91" i="41"/>
  <c r="E96" i="36"/>
  <c r="T96" i="32"/>
  <c r="X98" i="24" s="1"/>
  <c r="S96" i="32"/>
  <c r="O94" i="34"/>
  <c r="U92" i="41"/>
  <c r="Y94" i="24"/>
  <c r="U91" i="32"/>
  <c r="N93" i="34"/>
  <c r="W93" i="24"/>
  <c r="O95" i="34"/>
  <c r="Y95" i="24"/>
  <c r="U93" i="41"/>
  <c r="F104" i="34"/>
  <c r="Q102" i="41"/>
  <c r="Q102" i="32"/>
  <c r="E29" i="11"/>
  <c r="D31" i="24" s="1"/>
  <c r="E31" i="34"/>
  <c r="T95" i="41"/>
  <c r="Z97" i="24" s="1"/>
  <c r="S95" i="41"/>
  <c r="U94" i="32"/>
  <c r="W96" i="24"/>
  <c r="N96" i="34"/>
  <c r="U92" i="32"/>
  <c r="W94" i="24"/>
  <c r="N94" i="34"/>
  <c r="C30" i="12"/>
  <c r="D30" i="11"/>
  <c r="M29" i="18"/>
  <c r="K29" i="18"/>
  <c r="D29" i="23"/>
  <c r="F29" i="23"/>
  <c r="M28" i="18"/>
  <c r="K28" i="18"/>
  <c r="E29" i="23"/>
  <c r="B76" i="23"/>
  <c r="K77" i="23"/>
  <c r="G29" i="23"/>
  <c r="A33" i="24"/>
  <c r="B32" i="24"/>
  <c r="C71" i="23"/>
  <c r="L72" i="23"/>
  <c r="A31" i="23"/>
  <c r="F30" i="23" s="1"/>
  <c r="I30" i="23"/>
  <c r="G30" i="23"/>
  <c r="F32" i="10"/>
  <c r="G31" i="10" s="1"/>
  <c r="E31" i="18"/>
  <c r="F30" i="18" s="1"/>
  <c r="F30" i="36" s="1"/>
  <c r="H30" i="36" s="1"/>
  <c r="A160" i="11"/>
  <c r="G103" i="8"/>
  <c r="H99" i="8"/>
  <c r="C101" i="24" s="1"/>
  <c r="G105" i="8"/>
  <c r="H101" i="8"/>
  <c r="C103" i="24" s="1"/>
  <c r="G104" i="8"/>
  <c r="H100" i="8"/>
  <c r="C102" i="24" s="1"/>
  <c r="G106" i="8"/>
  <c r="H102" i="8"/>
  <c r="C104" i="24" s="1"/>
  <c r="Q103" i="41" l="1"/>
  <c r="F105" i="34"/>
  <c r="Q103" i="32"/>
  <c r="O97" i="34"/>
  <c r="Y97" i="24"/>
  <c r="U95" i="41"/>
  <c r="E101" i="36"/>
  <c r="T101" i="32"/>
  <c r="X103" i="24" s="1"/>
  <c r="S101" i="32"/>
  <c r="U98" i="32"/>
  <c r="W100" i="24"/>
  <c r="N100" i="34"/>
  <c r="F108" i="34"/>
  <c r="Q106" i="41"/>
  <c r="Q106" i="32"/>
  <c r="I30" i="36"/>
  <c r="L32" i="24" s="1"/>
  <c r="K32" i="34"/>
  <c r="N28" i="18"/>
  <c r="H30" i="24" s="1"/>
  <c r="H30" i="34"/>
  <c r="T101" i="41"/>
  <c r="Z103" i="24" s="1"/>
  <c r="S101" i="41"/>
  <c r="E99" i="36"/>
  <c r="T99" i="32"/>
  <c r="X101" i="24" s="1"/>
  <c r="S99" i="32"/>
  <c r="D30" i="12"/>
  <c r="F32" i="24" s="1"/>
  <c r="D32" i="34"/>
  <c r="L28" i="18"/>
  <c r="G30" i="24" s="1"/>
  <c r="I30" i="34"/>
  <c r="U96" i="32"/>
  <c r="N98" i="34"/>
  <c r="W98" i="24"/>
  <c r="E30" i="11"/>
  <c r="D32" i="24" s="1"/>
  <c r="E32" i="34"/>
  <c r="U95" i="32"/>
  <c r="W97" i="24"/>
  <c r="N97" i="34"/>
  <c r="O100" i="34"/>
  <c r="Y100" i="24"/>
  <c r="U98" i="41"/>
  <c r="R31" i="32"/>
  <c r="R31" i="41"/>
  <c r="F106" i="34"/>
  <c r="Q104" i="41"/>
  <c r="Q104" i="32"/>
  <c r="D30" i="23"/>
  <c r="E102" i="36"/>
  <c r="T102" i="32"/>
  <c r="X104" i="24" s="1"/>
  <c r="S102" i="32"/>
  <c r="E100" i="36"/>
  <c r="T100" i="32"/>
  <c r="X102" i="24" s="1"/>
  <c r="S100" i="32"/>
  <c r="T99" i="41"/>
  <c r="Z101" i="24" s="1"/>
  <c r="S99" i="41"/>
  <c r="F107" i="34"/>
  <c r="Q105" i="41"/>
  <c r="Q105" i="32"/>
  <c r="N29" i="18"/>
  <c r="H31" i="24" s="1"/>
  <c r="H31" i="34"/>
  <c r="L29" i="18"/>
  <c r="G31" i="24" s="1"/>
  <c r="I31" i="34"/>
  <c r="T102" i="41"/>
  <c r="Z104" i="24" s="1"/>
  <c r="S102" i="41"/>
  <c r="T100" i="41"/>
  <c r="Z102" i="24" s="1"/>
  <c r="S100" i="41"/>
  <c r="O99" i="34"/>
  <c r="U97" i="41"/>
  <c r="Y99" i="24"/>
  <c r="U97" i="32"/>
  <c r="W99" i="24"/>
  <c r="N99" i="34"/>
  <c r="O98" i="34"/>
  <c r="Y98" i="24"/>
  <c r="U96" i="41"/>
  <c r="C31" i="12"/>
  <c r="D31" i="11"/>
  <c r="J30" i="23"/>
  <c r="A32" i="23"/>
  <c r="I31" i="23" s="1"/>
  <c r="E31" i="23"/>
  <c r="F31" i="23"/>
  <c r="B75" i="23"/>
  <c r="K76" i="23"/>
  <c r="C70" i="23"/>
  <c r="L71" i="23"/>
  <c r="F33" i="10"/>
  <c r="G32" i="10" s="1"/>
  <c r="E30" i="23"/>
  <c r="A34" i="24"/>
  <c r="B33" i="24"/>
  <c r="M30" i="18"/>
  <c r="K30" i="18"/>
  <c r="J29" i="23"/>
  <c r="E32" i="18"/>
  <c r="A161" i="11"/>
  <c r="G110" i="8"/>
  <c r="H106" i="8"/>
  <c r="C108" i="24" s="1"/>
  <c r="G108" i="8"/>
  <c r="H104" i="8"/>
  <c r="C106" i="24" s="1"/>
  <c r="G109" i="8"/>
  <c r="H105" i="8"/>
  <c r="C107" i="24" s="1"/>
  <c r="G107" i="8"/>
  <c r="H103" i="8"/>
  <c r="C105" i="24" s="1"/>
  <c r="R32" i="32" l="1"/>
  <c r="R32" i="41"/>
  <c r="O102" i="34"/>
  <c r="U100" i="41"/>
  <c r="Y102" i="24"/>
  <c r="T104" i="41"/>
  <c r="Z106" i="24" s="1"/>
  <c r="S104" i="41"/>
  <c r="E106" i="36"/>
  <c r="T106" i="32"/>
  <c r="X108" i="24" s="1"/>
  <c r="S106" i="32"/>
  <c r="E31" i="11"/>
  <c r="D33" i="24" s="1"/>
  <c r="E33" i="34"/>
  <c r="O101" i="34"/>
  <c r="Y101" i="24"/>
  <c r="U99" i="41"/>
  <c r="O103" i="34"/>
  <c r="Y103" i="24"/>
  <c r="U101" i="41"/>
  <c r="T106" i="41"/>
  <c r="Z108" i="24" s="1"/>
  <c r="S106" i="41"/>
  <c r="F110" i="34"/>
  <c r="Q108" i="41"/>
  <c r="Q108" i="32"/>
  <c r="Q110" i="41"/>
  <c r="F112" i="34"/>
  <c r="Q110" i="32"/>
  <c r="Q107" i="41"/>
  <c r="F109" i="34"/>
  <c r="Q107" i="32"/>
  <c r="Q109" i="41"/>
  <c r="F111" i="34"/>
  <c r="Q109" i="32"/>
  <c r="L30" i="18"/>
  <c r="G32" i="24" s="1"/>
  <c r="I32" i="34"/>
  <c r="D31" i="12"/>
  <c r="F33" i="24" s="1"/>
  <c r="D33" i="34"/>
  <c r="U102" i="32"/>
  <c r="W104" i="24"/>
  <c r="N104" i="34"/>
  <c r="N30" i="18"/>
  <c r="H32" i="24" s="1"/>
  <c r="H32" i="34"/>
  <c r="U100" i="32"/>
  <c r="W102" i="24"/>
  <c r="N102" i="34"/>
  <c r="U99" i="32"/>
  <c r="W101" i="24"/>
  <c r="N101" i="34"/>
  <c r="E103" i="36"/>
  <c r="T103" i="32"/>
  <c r="X105" i="24" s="1"/>
  <c r="S103" i="32"/>
  <c r="U101" i="32"/>
  <c r="N103" i="34"/>
  <c r="W103" i="24"/>
  <c r="E105" i="36"/>
  <c r="T105" i="32"/>
  <c r="X107" i="24" s="1"/>
  <c r="S105" i="32"/>
  <c r="O104" i="34"/>
  <c r="Y104" i="24"/>
  <c r="U102" i="41"/>
  <c r="T105" i="41"/>
  <c r="Z107" i="24" s="1"/>
  <c r="S105" i="41"/>
  <c r="E104" i="36"/>
  <c r="T104" i="32"/>
  <c r="X106" i="24" s="1"/>
  <c r="S104" i="32"/>
  <c r="T103" i="41"/>
  <c r="Z105" i="24" s="1"/>
  <c r="S103" i="41"/>
  <c r="G31" i="23"/>
  <c r="C69" i="23"/>
  <c r="L70" i="23"/>
  <c r="A33" i="23"/>
  <c r="F32" i="23" s="1"/>
  <c r="A35" i="24"/>
  <c r="B34" i="24"/>
  <c r="B74" i="23"/>
  <c r="K75" i="23"/>
  <c r="D32" i="11"/>
  <c r="C32" i="12"/>
  <c r="F34" i="10"/>
  <c r="G33" i="10"/>
  <c r="D31" i="23"/>
  <c r="E33" i="18"/>
  <c r="F32" i="18" s="1"/>
  <c r="F32" i="36" s="1"/>
  <c r="H32" i="36" s="1"/>
  <c r="F31" i="18"/>
  <c r="F31" i="36" s="1"/>
  <c r="H31" i="36" s="1"/>
  <c r="A162" i="11"/>
  <c r="G111" i="8"/>
  <c r="H107" i="8"/>
  <c r="C109" i="24" s="1"/>
  <c r="G113" i="8"/>
  <c r="H109" i="8"/>
  <c r="C111" i="24" s="1"/>
  <c r="G112" i="8"/>
  <c r="H108" i="8"/>
  <c r="C110" i="24" s="1"/>
  <c r="G114" i="8"/>
  <c r="H110" i="8"/>
  <c r="C112" i="24" s="1"/>
  <c r="E110" i="36" l="1"/>
  <c r="T110" i="32"/>
  <c r="X112" i="24" s="1"/>
  <c r="S110" i="32"/>
  <c r="R33" i="41"/>
  <c r="R33" i="32"/>
  <c r="E32" i="23"/>
  <c r="F116" i="34"/>
  <c r="Q114" i="41"/>
  <c r="Q114" i="32"/>
  <c r="F114" i="34"/>
  <c r="Q112" i="41"/>
  <c r="Q112" i="32"/>
  <c r="O107" i="34"/>
  <c r="Y107" i="24"/>
  <c r="U105" i="41"/>
  <c r="E109" i="36"/>
  <c r="T109" i="32"/>
  <c r="X111" i="24" s="1"/>
  <c r="S109" i="32"/>
  <c r="T110" i="41"/>
  <c r="Z112" i="24" s="1"/>
  <c r="S110" i="41"/>
  <c r="U106" i="32"/>
  <c r="W108" i="24"/>
  <c r="N108" i="34"/>
  <c r="D32" i="12"/>
  <c r="F34" i="24" s="1"/>
  <c r="D34" i="34"/>
  <c r="E108" i="36"/>
  <c r="T108" i="32"/>
  <c r="X110" i="24" s="1"/>
  <c r="S108" i="32"/>
  <c r="T109" i="41"/>
  <c r="Z111" i="24" s="1"/>
  <c r="S109" i="41"/>
  <c r="T108" i="41"/>
  <c r="Z110" i="24" s="1"/>
  <c r="S108" i="41"/>
  <c r="F115" i="34"/>
  <c r="Q113" i="41"/>
  <c r="Q113" i="32"/>
  <c r="G32" i="23"/>
  <c r="O105" i="34"/>
  <c r="Y105" i="24"/>
  <c r="U103" i="41"/>
  <c r="I32" i="23"/>
  <c r="Q111" i="41"/>
  <c r="F113" i="34"/>
  <c r="Q111" i="32"/>
  <c r="E32" i="11"/>
  <c r="D34" i="24" s="1"/>
  <c r="E34" i="34"/>
  <c r="D32" i="23"/>
  <c r="J32" i="23" s="1"/>
  <c r="U104" i="32"/>
  <c r="N106" i="34"/>
  <c r="W106" i="24"/>
  <c r="E107" i="36"/>
  <c r="T107" i="32"/>
  <c r="X109" i="24" s="1"/>
  <c r="S107" i="32"/>
  <c r="I31" i="36"/>
  <c r="L33" i="24" s="1"/>
  <c r="K33" i="34"/>
  <c r="U103" i="32"/>
  <c r="W105" i="24"/>
  <c r="N105" i="34"/>
  <c r="I32" i="36"/>
  <c r="L34" i="24" s="1"/>
  <c r="K34" i="34"/>
  <c r="U105" i="32"/>
  <c r="W107" i="24"/>
  <c r="N107" i="34"/>
  <c r="T107" i="41"/>
  <c r="Z109" i="24" s="1"/>
  <c r="S107" i="41"/>
  <c r="O108" i="34"/>
  <c r="Y108" i="24"/>
  <c r="U106" i="41"/>
  <c r="O106" i="34"/>
  <c r="Y106" i="24"/>
  <c r="U104" i="41"/>
  <c r="K31" i="18"/>
  <c r="M31" i="18"/>
  <c r="F35" i="10"/>
  <c r="G34" i="10" s="1"/>
  <c r="A34" i="23"/>
  <c r="F33" i="23" s="1"/>
  <c r="D33" i="11"/>
  <c r="C33" i="12"/>
  <c r="A36" i="24"/>
  <c r="B35" i="24"/>
  <c r="C68" i="23"/>
  <c r="L69" i="23"/>
  <c r="M32" i="18"/>
  <c r="H34" i="34" s="1"/>
  <c r="K32" i="18"/>
  <c r="I34" i="34" s="1"/>
  <c r="B73" i="23"/>
  <c r="K74" i="23"/>
  <c r="J31" i="23"/>
  <c r="E34" i="18"/>
  <c r="A163" i="11"/>
  <c r="G116" i="8"/>
  <c r="H112" i="8"/>
  <c r="C114" i="24" s="1"/>
  <c r="G118" i="8"/>
  <c r="H114" i="8"/>
  <c r="C116" i="24" s="1"/>
  <c r="G117" i="8"/>
  <c r="H113" i="8"/>
  <c r="C115" i="24" s="1"/>
  <c r="G115" i="8"/>
  <c r="H111" i="8"/>
  <c r="C113" i="24" s="1"/>
  <c r="N31" i="18" l="1"/>
  <c r="H33" i="24" s="1"/>
  <c r="H33" i="34"/>
  <c r="F118" i="34"/>
  <c r="Q116" i="41"/>
  <c r="Q116" i="32"/>
  <c r="D33" i="23"/>
  <c r="Q115" i="41"/>
  <c r="F117" i="34"/>
  <c r="Q115" i="32"/>
  <c r="U107" i="32"/>
  <c r="N109" i="34"/>
  <c r="W109" i="24"/>
  <c r="O111" i="34"/>
  <c r="U109" i="41"/>
  <c r="Y111" i="24"/>
  <c r="U109" i="32"/>
  <c r="W111" i="24"/>
  <c r="N111" i="34"/>
  <c r="E112" i="36"/>
  <c r="T112" i="32"/>
  <c r="X114" i="24" s="1"/>
  <c r="S112" i="32"/>
  <c r="T112" i="41"/>
  <c r="Z114" i="24" s="1"/>
  <c r="S112" i="41"/>
  <c r="F119" i="34"/>
  <c r="Q117" i="41"/>
  <c r="Q117" i="32"/>
  <c r="D33" i="12"/>
  <c r="F35" i="24" s="1"/>
  <c r="D35" i="34"/>
  <c r="O109" i="34"/>
  <c r="Y109" i="24"/>
  <c r="U107" i="41"/>
  <c r="E111" i="36"/>
  <c r="T111" i="32"/>
  <c r="X113" i="24" s="1"/>
  <c r="S111" i="32"/>
  <c r="E113" i="36"/>
  <c r="T113" i="32"/>
  <c r="X115" i="24" s="1"/>
  <c r="S113" i="32"/>
  <c r="U110" i="32"/>
  <c r="N112" i="34"/>
  <c r="W112" i="24"/>
  <c r="R34" i="41"/>
  <c r="R34" i="32"/>
  <c r="T113" i="41"/>
  <c r="Z115" i="24" s="1"/>
  <c r="S113" i="41"/>
  <c r="U108" i="32"/>
  <c r="W110" i="24"/>
  <c r="N110" i="34"/>
  <c r="E114" i="36"/>
  <c r="T114" i="32"/>
  <c r="X116" i="24" s="1"/>
  <c r="S114" i="32"/>
  <c r="E33" i="11"/>
  <c r="D35" i="24" s="1"/>
  <c r="E35" i="34"/>
  <c r="L31" i="18"/>
  <c r="G33" i="24" s="1"/>
  <c r="I33" i="34"/>
  <c r="F120" i="34"/>
  <c r="Q118" i="41"/>
  <c r="Q118" i="32"/>
  <c r="E33" i="23"/>
  <c r="T111" i="41"/>
  <c r="Z113" i="24" s="1"/>
  <c r="S111" i="41"/>
  <c r="T114" i="41"/>
  <c r="Z116" i="24" s="1"/>
  <c r="S114" i="41"/>
  <c r="I33" i="23"/>
  <c r="J33" i="23" s="1"/>
  <c r="O110" i="34"/>
  <c r="Y110" i="24"/>
  <c r="U108" i="41"/>
  <c r="O112" i="34"/>
  <c r="U110" i="41"/>
  <c r="Y112" i="24"/>
  <c r="C34" i="12"/>
  <c r="D34" i="11"/>
  <c r="L32" i="18"/>
  <c r="G34" i="24" s="1"/>
  <c r="A37" i="24"/>
  <c r="B36" i="24"/>
  <c r="N32" i="18"/>
  <c r="H34" i="24" s="1"/>
  <c r="A35" i="23"/>
  <c r="F34" i="23" s="1"/>
  <c r="B72" i="23"/>
  <c r="K73" i="23"/>
  <c r="C67" i="23"/>
  <c r="L68" i="23"/>
  <c r="F36" i="10"/>
  <c r="G35" i="10"/>
  <c r="G33" i="23"/>
  <c r="E35" i="18"/>
  <c r="F33" i="18"/>
  <c r="F33" i="36" s="1"/>
  <c r="H33" i="36" s="1"/>
  <c r="A164" i="11"/>
  <c r="G119" i="8"/>
  <c r="H115" i="8"/>
  <c r="C117" i="24" s="1"/>
  <c r="G121" i="8"/>
  <c r="H117" i="8"/>
  <c r="C119" i="24" s="1"/>
  <c r="G122" i="8"/>
  <c r="H118" i="8"/>
  <c r="C120" i="24" s="1"/>
  <c r="G120" i="8"/>
  <c r="H116" i="8"/>
  <c r="C118" i="24" s="1"/>
  <c r="O116" i="34" l="1"/>
  <c r="Y116" i="24"/>
  <c r="U114" i="41"/>
  <c r="T118" i="41"/>
  <c r="Z120" i="24" s="1"/>
  <c r="S118" i="41"/>
  <c r="F124" i="34"/>
  <c r="Q122" i="41"/>
  <c r="Q122" i="32"/>
  <c r="T115" i="41"/>
  <c r="Z117" i="24" s="1"/>
  <c r="S115" i="41"/>
  <c r="I33" i="36"/>
  <c r="L35" i="24" s="1"/>
  <c r="K35" i="34"/>
  <c r="D34" i="12"/>
  <c r="F36" i="24" s="1"/>
  <c r="D36" i="34"/>
  <c r="R35" i="41"/>
  <c r="R35" i="32"/>
  <c r="F122" i="34"/>
  <c r="Q120" i="41"/>
  <c r="Q120" i="32"/>
  <c r="U112" i="32"/>
  <c r="N114" i="34"/>
  <c r="W114" i="24"/>
  <c r="O113" i="34"/>
  <c r="Y113" i="24"/>
  <c r="U111" i="41"/>
  <c r="U111" i="32"/>
  <c r="W113" i="24"/>
  <c r="N113" i="34"/>
  <c r="F123" i="34"/>
  <c r="Q121" i="41"/>
  <c r="Q121" i="32"/>
  <c r="E117" i="36"/>
  <c r="T117" i="32"/>
  <c r="X119" i="24" s="1"/>
  <c r="S117" i="32"/>
  <c r="E116" i="36"/>
  <c r="T116" i="32"/>
  <c r="X118" i="24" s="1"/>
  <c r="S116" i="32"/>
  <c r="T117" i="41"/>
  <c r="Z119" i="24" s="1"/>
  <c r="S117" i="41"/>
  <c r="T116" i="41"/>
  <c r="Z118" i="24" s="1"/>
  <c r="S116" i="41"/>
  <c r="E34" i="11"/>
  <c r="D36" i="24" s="1"/>
  <c r="E36" i="34"/>
  <c r="U114" i="32"/>
  <c r="W116" i="24"/>
  <c r="N116" i="34"/>
  <c r="O115" i="34"/>
  <c r="Y115" i="24"/>
  <c r="U113" i="41"/>
  <c r="F121" i="34"/>
  <c r="Q119" i="41"/>
  <c r="Q119" i="32"/>
  <c r="E118" i="36"/>
  <c r="T118" i="32"/>
  <c r="X120" i="24" s="1"/>
  <c r="S118" i="32"/>
  <c r="U113" i="32"/>
  <c r="N115" i="34"/>
  <c r="W115" i="24"/>
  <c r="O114" i="34"/>
  <c r="Y114" i="24"/>
  <c r="U112" i="41"/>
  <c r="E115" i="36"/>
  <c r="T115" i="32"/>
  <c r="X117" i="24" s="1"/>
  <c r="S115" i="32"/>
  <c r="M33" i="18"/>
  <c r="K33" i="18"/>
  <c r="I34" i="23"/>
  <c r="F37" i="10"/>
  <c r="G36" i="10" s="1"/>
  <c r="D34" i="23"/>
  <c r="D35" i="11"/>
  <c r="C35" i="12"/>
  <c r="D37" i="34" s="1"/>
  <c r="C66" i="23"/>
  <c r="L67" i="23"/>
  <c r="A36" i="23"/>
  <c r="F35" i="23"/>
  <c r="B71" i="23"/>
  <c r="K72" i="23"/>
  <c r="E34" i="23"/>
  <c r="G34" i="23"/>
  <c r="A38" i="24"/>
  <c r="B37" i="24"/>
  <c r="E36" i="18"/>
  <c r="F35" i="18" s="1"/>
  <c r="F34" i="18"/>
  <c r="F34" i="36" s="1"/>
  <c r="H34" i="36" s="1"/>
  <c r="A165" i="11"/>
  <c r="G124" i="8"/>
  <c r="H120" i="8"/>
  <c r="C122" i="24" s="1"/>
  <c r="G126" i="8"/>
  <c r="H122" i="8"/>
  <c r="C124" i="24" s="1"/>
  <c r="G125" i="8"/>
  <c r="H121" i="8"/>
  <c r="C123" i="24" s="1"/>
  <c r="G123" i="8"/>
  <c r="H119" i="8"/>
  <c r="C121" i="24" s="1"/>
  <c r="R36" i="41" l="1"/>
  <c r="R36" i="32"/>
  <c r="T122" i="41"/>
  <c r="Z124" i="24" s="1"/>
  <c r="S122" i="41"/>
  <c r="M35" i="18"/>
  <c r="H37" i="34" s="1"/>
  <c r="F35" i="36"/>
  <c r="H35" i="36" s="1"/>
  <c r="J34" i="23"/>
  <c r="U117" i="32"/>
  <c r="W119" i="24"/>
  <c r="N119" i="34"/>
  <c r="O120" i="34"/>
  <c r="Y120" i="24"/>
  <c r="U118" i="41"/>
  <c r="O119" i="34"/>
  <c r="U117" i="41"/>
  <c r="Y119" i="24"/>
  <c r="E120" i="36"/>
  <c r="T120" i="32"/>
  <c r="X122" i="24" s="1"/>
  <c r="S120" i="32"/>
  <c r="N33" i="18"/>
  <c r="H35" i="24" s="1"/>
  <c r="H35" i="34"/>
  <c r="T119" i="41"/>
  <c r="Z121" i="24" s="1"/>
  <c r="S119" i="41"/>
  <c r="T120" i="41"/>
  <c r="Z122" i="24" s="1"/>
  <c r="S120" i="41"/>
  <c r="O117" i="34"/>
  <c r="Y117" i="24"/>
  <c r="U115" i="41"/>
  <c r="F127" i="34"/>
  <c r="Q125" i="41"/>
  <c r="Q125" i="32"/>
  <c r="L33" i="18"/>
  <c r="G35" i="24" s="1"/>
  <c r="I35" i="34"/>
  <c r="E119" i="36"/>
  <c r="T119" i="32"/>
  <c r="X121" i="24" s="1"/>
  <c r="S119" i="32"/>
  <c r="Q126" i="41"/>
  <c r="F128" i="34"/>
  <c r="Q126" i="32"/>
  <c r="U115" i="32"/>
  <c r="W117" i="24"/>
  <c r="N117" i="34"/>
  <c r="Q123" i="41"/>
  <c r="F125" i="34"/>
  <c r="Q123" i="32"/>
  <c r="E35" i="11"/>
  <c r="D37" i="24" s="1"/>
  <c r="E37" i="34"/>
  <c r="U116" i="32"/>
  <c r="N118" i="34"/>
  <c r="W118" i="24"/>
  <c r="E121" i="36"/>
  <c r="T121" i="32"/>
  <c r="X123" i="24" s="1"/>
  <c r="S121" i="32"/>
  <c r="F126" i="34"/>
  <c r="Q124" i="41"/>
  <c r="Q124" i="32"/>
  <c r="U118" i="32"/>
  <c r="W120" i="24"/>
  <c r="N120" i="34"/>
  <c r="O118" i="34"/>
  <c r="Y118" i="24"/>
  <c r="U116" i="41"/>
  <c r="T121" i="41"/>
  <c r="Z123" i="24" s="1"/>
  <c r="S121" i="41"/>
  <c r="I34" i="36"/>
  <c r="L36" i="24" s="1"/>
  <c r="K36" i="34"/>
  <c r="E122" i="36"/>
  <c r="T122" i="32"/>
  <c r="X124" i="24" s="1"/>
  <c r="S122" i="32"/>
  <c r="D36" i="11"/>
  <c r="C36" i="12"/>
  <c r="D38" i="34" s="1"/>
  <c r="B70" i="23"/>
  <c r="K71" i="23"/>
  <c r="F38" i="10"/>
  <c r="G37" i="10" s="1"/>
  <c r="A37" i="23"/>
  <c r="E36" i="23" s="1"/>
  <c r="I36" i="23"/>
  <c r="F36" i="23"/>
  <c r="C65" i="23"/>
  <c r="L66" i="23"/>
  <c r="A39" i="24"/>
  <c r="B38" i="24"/>
  <c r="E35" i="23"/>
  <c r="D35" i="12"/>
  <c r="F37" i="24" s="1"/>
  <c r="G35" i="23"/>
  <c r="M34" i="18"/>
  <c r="K34" i="18"/>
  <c r="I35" i="23"/>
  <c r="K35" i="18"/>
  <c r="D35" i="23"/>
  <c r="E37" i="18"/>
  <c r="A166" i="11"/>
  <c r="G127" i="8"/>
  <c r="H123" i="8"/>
  <c r="C125" i="24" s="1"/>
  <c r="G129" i="8"/>
  <c r="H125" i="8"/>
  <c r="C127" i="24" s="1"/>
  <c r="G130" i="8"/>
  <c r="H126" i="8"/>
  <c r="C128" i="24" s="1"/>
  <c r="G128" i="8"/>
  <c r="H124" i="8"/>
  <c r="C126" i="24" s="1"/>
  <c r="R37" i="32" l="1"/>
  <c r="R37" i="41"/>
  <c r="T124" i="41"/>
  <c r="Z126" i="24" s="1"/>
  <c r="S124" i="41"/>
  <c r="E124" i="36"/>
  <c r="T124" i="32"/>
  <c r="X126" i="24" s="1"/>
  <c r="S124" i="32"/>
  <c r="F132" i="34"/>
  <c r="Q130" i="41"/>
  <c r="Q130" i="32"/>
  <c r="L35" i="18"/>
  <c r="G37" i="24" s="1"/>
  <c r="I37" i="34"/>
  <c r="I35" i="36"/>
  <c r="L37" i="24" s="1"/>
  <c r="K37" i="34"/>
  <c r="L34" i="18"/>
  <c r="G36" i="24" s="1"/>
  <c r="I36" i="34"/>
  <c r="U122" i="32"/>
  <c r="N124" i="34"/>
  <c r="W124" i="24"/>
  <c r="F131" i="34"/>
  <c r="Q129" i="41"/>
  <c r="Q129" i="32"/>
  <c r="U121" i="32"/>
  <c r="N123" i="34"/>
  <c r="W123" i="24"/>
  <c r="E126" i="36"/>
  <c r="T126" i="32"/>
  <c r="X128" i="24" s="1"/>
  <c r="S126" i="32"/>
  <c r="O122" i="34"/>
  <c r="U120" i="41"/>
  <c r="Y122" i="24"/>
  <c r="U120" i="32"/>
  <c r="W122" i="24"/>
  <c r="N122" i="34"/>
  <c r="N34" i="18"/>
  <c r="H36" i="24" s="1"/>
  <c r="H36" i="34"/>
  <c r="E125" i="36"/>
  <c r="T125" i="32"/>
  <c r="X127" i="24" s="1"/>
  <c r="S125" i="32"/>
  <c r="O124" i="34"/>
  <c r="Y124" i="24"/>
  <c r="U122" i="41"/>
  <c r="E123" i="36"/>
  <c r="T123" i="32"/>
  <c r="X125" i="24" s="1"/>
  <c r="S123" i="32"/>
  <c r="Q127" i="41"/>
  <c r="F129" i="34"/>
  <c r="Q127" i="32"/>
  <c r="D36" i="23"/>
  <c r="J36" i="23" s="1"/>
  <c r="T126" i="41"/>
  <c r="Z128" i="24" s="1"/>
  <c r="S126" i="41"/>
  <c r="T125" i="41"/>
  <c r="Z127" i="24" s="1"/>
  <c r="S125" i="41"/>
  <c r="T123" i="41"/>
  <c r="Z125" i="24" s="1"/>
  <c r="S123" i="41"/>
  <c r="U119" i="32"/>
  <c r="N121" i="34"/>
  <c r="W121" i="24"/>
  <c r="O121" i="34"/>
  <c r="U119" i="41"/>
  <c r="Y121" i="24"/>
  <c r="F130" i="34"/>
  <c r="Q128" i="41"/>
  <c r="Q128" i="32"/>
  <c r="D36" i="12"/>
  <c r="F38" i="24" s="1"/>
  <c r="G36" i="23"/>
  <c r="E36" i="11"/>
  <c r="D38" i="24" s="1"/>
  <c r="E38" i="34"/>
  <c r="O123" i="34"/>
  <c r="Y123" i="24"/>
  <c r="U121" i="41"/>
  <c r="F39" i="10"/>
  <c r="G38" i="10"/>
  <c r="J35" i="23"/>
  <c r="A38" i="23"/>
  <c r="I37" i="23"/>
  <c r="J37" i="23" s="1"/>
  <c r="G37" i="23"/>
  <c r="F37" i="23"/>
  <c r="D37" i="23"/>
  <c r="B69" i="23"/>
  <c r="K70" i="23"/>
  <c r="A40" i="24"/>
  <c r="B39" i="24"/>
  <c r="C64" i="23"/>
  <c r="L65" i="23"/>
  <c r="N35" i="18"/>
  <c r="H37" i="24" s="1"/>
  <c r="C37" i="12"/>
  <c r="D37" i="11"/>
  <c r="E38" i="18"/>
  <c r="F37" i="18" s="1"/>
  <c r="F37" i="36" s="1"/>
  <c r="H37" i="36" s="1"/>
  <c r="F36" i="18"/>
  <c r="F36" i="36" s="1"/>
  <c r="H36" i="36" s="1"/>
  <c r="A167" i="11"/>
  <c r="G132" i="8"/>
  <c r="H128" i="8"/>
  <c r="C130" i="24" s="1"/>
  <c r="G134" i="8"/>
  <c r="H130" i="8"/>
  <c r="C132" i="24" s="1"/>
  <c r="G133" i="8"/>
  <c r="H129" i="8"/>
  <c r="C131" i="24" s="1"/>
  <c r="G131" i="8"/>
  <c r="H127" i="8"/>
  <c r="C129" i="24" s="1"/>
  <c r="Q131" i="41" l="1"/>
  <c r="F133" i="34"/>
  <c r="Q131" i="32"/>
  <c r="I36" i="36"/>
  <c r="L38" i="24" s="1"/>
  <c r="K38" i="34"/>
  <c r="E127" i="36"/>
  <c r="T127" i="32"/>
  <c r="X129" i="24" s="1"/>
  <c r="S127" i="32"/>
  <c r="O127" i="34"/>
  <c r="U125" i="41"/>
  <c r="Y127" i="24"/>
  <c r="E37" i="11"/>
  <c r="D39" i="24" s="1"/>
  <c r="E39" i="34"/>
  <c r="O126" i="34"/>
  <c r="U124" i="41"/>
  <c r="Y126" i="24"/>
  <c r="F135" i="34"/>
  <c r="Q133" i="41"/>
  <c r="Q133" i="32"/>
  <c r="R38" i="32"/>
  <c r="R38" i="41"/>
  <c r="T127" i="41"/>
  <c r="Z129" i="24" s="1"/>
  <c r="S127" i="41"/>
  <c r="U125" i="32"/>
  <c r="N127" i="34"/>
  <c r="W127" i="24"/>
  <c r="E130" i="36"/>
  <c r="T130" i="32"/>
  <c r="X132" i="24" s="1"/>
  <c r="S130" i="32"/>
  <c r="D37" i="12"/>
  <c r="F39" i="24" s="1"/>
  <c r="D39" i="34"/>
  <c r="E128" i="36"/>
  <c r="T128" i="32"/>
  <c r="X130" i="24" s="1"/>
  <c r="S128" i="32"/>
  <c r="U123" i="32"/>
  <c r="N125" i="34"/>
  <c r="W125" i="24"/>
  <c r="T130" i="41"/>
  <c r="Z132" i="24" s="1"/>
  <c r="S130" i="41"/>
  <c r="I37" i="36"/>
  <c r="L39" i="24" s="1"/>
  <c r="K39" i="34"/>
  <c r="F136" i="34"/>
  <c r="Q134" i="41"/>
  <c r="Q134" i="32"/>
  <c r="T128" i="41"/>
  <c r="Z130" i="24" s="1"/>
  <c r="S128" i="41"/>
  <c r="O128" i="34"/>
  <c r="Y128" i="24"/>
  <c r="U126" i="41"/>
  <c r="E129" i="36"/>
  <c r="T129" i="32"/>
  <c r="X131" i="24" s="1"/>
  <c r="S129" i="32"/>
  <c r="U124" i="32"/>
  <c r="W126" i="24"/>
  <c r="N126" i="34"/>
  <c r="F134" i="34"/>
  <c r="Q132" i="41"/>
  <c r="Q132" i="32"/>
  <c r="O125" i="34"/>
  <c r="Y125" i="24"/>
  <c r="U123" i="41"/>
  <c r="U126" i="32"/>
  <c r="W128" i="24"/>
  <c r="N128" i="34"/>
  <c r="T129" i="41"/>
  <c r="Z131" i="24" s="1"/>
  <c r="S129" i="41"/>
  <c r="C63" i="23"/>
  <c r="L64" i="23"/>
  <c r="A39" i="23"/>
  <c r="I38" i="23" s="1"/>
  <c r="E38" i="23"/>
  <c r="M37" i="18"/>
  <c r="K37" i="18"/>
  <c r="I39" i="34" s="1"/>
  <c r="B68" i="23"/>
  <c r="K69" i="23"/>
  <c r="C38" i="12"/>
  <c r="D38" i="11"/>
  <c r="A41" i="24"/>
  <c r="B40" i="24"/>
  <c r="E37" i="23"/>
  <c r="F40" i="10"/>
  <c r="G39" i="10" s="1"/>
  <c r="M36" i="18"/>
  <c r="K36" i="18"/>
  <c r="E39" i="18"/>
  <c r="A168" i="11"/>
  <c r="G135" i="8"/>
  <c r="H131" i="8"/>
  <c r="C133" i="24" s="1"/>
  <c r="G137" i="8"/>
  <c r="H133" i="8"/>
  <c r="C135" i="24" s="1"/>
  <c r="G138" i="8"/>
  <c r="H134" i="8"/>
  <c r="C136" i="24" s="1"/>
  <c r="G136" i="8"/>
  <c r="H132" i="8"/>
  <c r="C134" i="24" s="1"/>
  <c r="R39" i="32" l="1"/>
  <c r="R39" i="41"/>
  <c r="U128" i="32"/>
  <c r="W130" i="24"/>
  <c r="N130" i="34"/>
  <c r="N37" i="18"/>
  <c r="H39" i="24" s="1"/>
  <c r="H39" i="34"/>
  <c r="Q135" i="41"/>
  <c r="F137" i="34"/>
  <c r="Q135" i="32"/>
  <c r="F138" i="34"/>
  <c r="Q136" i="41"/>
  <c r="Q136" i="32"/>
  <c r="E38" i="11"/>
  <c r="D40" i="24" s="1"/>
  <c r="E40" i="34"/>
  <c r="F140" i="34"/>
  <c r="Q138" i="41"/>
  <c r="Q138" i="32"/>
  <c r="U129" i="32"/>
  <c r="W131" i="24"/>
  <c r="N131" i="34"/>
  <c r="O130" i="34"/>
  <c r="Y130" i="24"/>
  <c r="U128" i="41"/>
  <c r="O132" i="34"/>
  <c r="Y132" i="24"/>
  <c r="U130" i="41"/>
  <c r="L36" i="18"/>
  <c r="G38" i="24" s="1"/>
  <c r="I38" i="34"/>
  <c r="D38" i="12"/>
  <c r="F40" i="24" s="1"/>
  <c r="D40" i="34"/>
  <c r="N36" i="18"/>
  <c r="H38" i="24" s="1"/>
  <c r="H38" i="34"/>
  <c r="O131" i="34"/>
  <c r="Y131" i="24"/>
  <c r="U129" i="41"/>
  <c r="E133" i="36"/>
  <c r="T133" i="32"/>
  <c r="X135" i="24" s="1"/>
  <c r="S133" i="32"/>
  <c r="T133" i="41"/>
  <c r="Z135" i="24" s="1"/>
  <c r="S133" i="41"/>
  <c r="F139" i="34"/>
  <c r="Q137" i="41"/>
  <c r="Q137" i="32"/>
  <c r="E132" i="36"/>
  <c r="T132" i="32"/>
  <c r="X134" i="24" s="1"/>
  <c r="S132" i="32"/>
  <c r="T132" i="41"/>
  <c r="Z134" i="24" s="1"/>
  <c r="S132" i="41"/>
  <c r="E134" i="36"/>
  <c r="T134" i="32"/>
  <c r="X136" i="24" s="1"/>
  <c r="S134" i="32"/>
  <c r="O129" i="34"/>
  <c r="Y129" i="24"/>
  <c r="U127" i="41"/>
  <c r="E131" i="36"/>
  <c r="T131" i="32"/>
  <c r="X133" i="24" s="1"/>
  <c r="S131" i="32"/>
  <c r="T134" i="41"/>
  <c r="Z136" i="24" s="1"/>
  <c r="S134" i="41"/>
  <c r="U130" i="32"/>
  <c r="N132" i="34"/>
  <c r="W132" i="24"/>
  <c r="U127" i="32"/>
  <c r="W129" i="24"/>
  <c r="N129" i="34"/>
  <c r="T131" i="41"/>
  <c r="Z133" i="24" s="1"/>
  <c r="S131" i="41"/>
  <c r="C39" i="12"/>
  <c r="D39" i="11"/>
  <c r="F41" i="10"/>
  <c r="G40" i="10" s="1"/>
  <c r="G38" i="23"/>
  <c r="B67" i="23"/>
  <c r="K68" i="23"/>
  <c r="A40" i="23"/>
  <c r="I39" i="23" s="1"/>
  <c r="L37" i="18"/>
  <c r="G39" i="24" s="1"/>
  <c r="A42" i="24"/>
  <c r="B41" i="24"/>
  <c r="C62" i="23"/>
  <c r="C61" i="23" s="1"/>
  <c r="C60" i="23" s="1"/>
  <c r="C59" i="23" s="1"/>
  <c r="C58" i="23" s="1"/>
  <c r="C57" i="23" s="1"/>
  <c r="C56" i="23" s="1"/>
  <c r="C55" i="23" s="1"/>
  <c r="C54" i="23" s="1"/>
  <c r="C53" i="23" s="1"/>
  <c r="C52" i="23" s="1"/>
  <c r="C51" i="23" s="1"/>
  <c r="C50" i="23" s="1"/>
  <c r="C49" i="23" s="1"/>
  <c r="C48" i="23" s="1"/>
  <c r="C47" i="23" s="1"/>
  <c r="C46" i="23" s="1"/>
  <c r="C45" i="23" s="1"/>
  <c r="C44" i="23" s="1"/>
  <c r="C43" i="23" s="1"/>
  <c r="C42" i="23" s="1"/>
  <c r="C41" i="23" s="1"/>
  <c r="C40" i="23" s="1"/>
  <c r="C39" i="23" s="1"/>
  <c r="C38" i="23" s="1"/>
  <c r="C37" i="23" s="1"/>
  <c r="C36" i="23" s="1"/>
  <c r="C35" i="23" s="1"/>
  <c r="C34" i="23" s="1"/>
  <c r="C33" i="23" s="1"/>
  <c r="C32" i="23" s="1"/>
  <c r="C31" i="23" s="1"/>
  <c r="C30" i="23" s="1"/>
  <c r="C29" i="23" s="1"/>
  <c r="C28" i="23" s="1"/>
  <c r="C27" i="23" s="1"/>
  <c r="C26" i="23" s="1"/>
  <c r="C25" i="23" s="1"/>
  <c r="C24" i="23" s="1"/>
  <c r="C23" i="23" s="1"/>
  <c r="C22" i="23" s="1"/>
  <c r="C21" i="23" s="1"/>
  <c r="C20" i="23" s="1"/>
  <c r="C19" i="23" s="1"/>
  <c r="C18" i="23" s="1"/>
  <c r="C17" i="23" s="1"/>
  <c r="C16" i="23" s="1"/>
  <c r="C15" i="23" s="1"/>
  <c r="C14" i="23" s="1"/>
  <c r="C13" i="23" s="1"/>
  <c r="C12" i="23" s="1"/>
  <c r="C11" i="23" s="1"/>
  <c r="C10" i="23" s="1"/>
  <c r="C9" i="23" s="1"/>
  <c r="C8" i="23" s="1"/>
  <c r="C7" i="23" s="1"/>
  <c r="C6" i="23" s="1"/>
  <c r="C5" i="23" s="1"/>
  <c r="C4" i="23" s="1"/>
  <c r="C3" i="23" s="1"/>
  <c r="L63" i="23"/>
  <c r="D38" i="23"/>
  <c r="F38" i="23"/>
  <c r="E40" i="18"/>
  <c r="F39" i="18" s="1"/>
  <c r="F38" i="18"/>
  <c r="F38" i="36" s="1"/>
  <c r="H38" i="36" s="1"/>
  <c r="G140" i="8"/>
  <c r="H136" i="8"/>
  <c r="C138" i="24" s="1"/>
  <c r="G142" i="8"/>
  <c r="H138" i="8"/>
  <c r="C140" i="24" s="1"/>
  <c r="G141" i="8"/>
  <c r="H137" i="8"/>
  <c r="C139" i="24" s="1"/>
  <c r="G139" i="8"/>
  <c r="H135" i="8"/>
  <c r="C137" i="24" s="1"/>
  <c r="F141" i="34" l="1"/>
  <c r="Q139" i="41"/>
  <c r="Q139" i="32"/>
  <c r="M39" i="18"/>
  <c r="H41" i="34" s="1"/>
  <c r="F39" i="36"/>
  <c r="H39" i="36" s="1"/>
  <c r="D39" i="23"/>
  <c r="J39" i="23" s="1"/>
  <c r="D39" i="12"/>
  <c r="F41" i="24" s="1"/>
  <c r="D41" i="34"/>
  <c r="F39" i="23"/>
  <c r="O133" i="34"/>
  <c r="Y133" i="24"/>
  <c r="U131" i="41"/>
  <c r="O134" i="34"/>
  <c r="Y134" i="24"/>
  <c r="U132" i="41"/>
  <c r="T137" i="41"/>
  <c r="Z139" i="24" s="1"/>
  <c r="S137" i="41"/>
  <c r="Q141" i="41"/>
  <c r="F143" i="34"/>
  <c r="Q141" i="32"/>
  <c r="O135" i="34"/>
  <c r="U133" i="41"/>
  <c r="Y135" i="24"/>
  <c r="E136" i="36"/>
  <c r="T136" i="32"/>
  <c r="X138" i="24" s="1"/>
  <c r="S136" i="32"/>
  <c r="T136" i="41"/>
  <c r="Z138" i="24" s="1"/>
  <c r="S136" i="41"/>
  <c r="O136" i="34"/>
  <c r="U134" i="41"/>
  <c r="Y136" i="24"/>
  <c r="Q142" i="41"/>
  <c r="F144" i="34"/>
  <c r="Q142" i="32"/>
  <c r="U134" i="32"/>
  <c r="N136" i="34"/>
  <c r="W136" i="24"/>
  <c r="U132" i="32"/>
  <c r="N134" i="34"/>
  <c r="W134" i="24"/>
  <c r="U131" i="32"/>
  <c r="W133" i="24"/>
  <c r="N133" i="34"/>
  <c r="F142" i="34"/>
  <c r="Q140" i="41"/>
  <c r="Q140" i="32"/>
  <c r="R40" i="32"/>
  <c r="R40" i="41"/>
  <c r="E138" i="36"/>
  <c r="T138" i="32"/>
  <c r="X140" i="24" s="1"/>
  <c r="S138" i="32"/>
  <c r="E135" i="36"/>
  <c r="T135" i="32"/>
  <c r="X137" i="24" s="1"/>
  <c r="S135" i="32"/>
  <c r="I38" i="36"/>
  <c r="L40" i="24" s="1"/>
  <c r="K40" i="34"/>
  <c r="E39" i="11"/>
  <c r="D41" i="24" s="1"/>
  <c r="E41" i="34"/>
  <c r="U133" i="32"/>
  <c r="N135" i="34"/>
  <c r="W135" i="24"/>
  <c r="T138" i="41"/>
  <c r="Z140" i="24" s="1"/>
  <c r="S138" i="41"/>
  <c r="E137" i="36"/>
  <c r="T137" i="32"/>
  <c r="X139" i="24" s="1"/>
  <c r="S137" i="32"/>
  <c r="T135" i="41"/>
  <c r="Z137" i="24" s="1"/>
  <c r="S135" i="41"/>
  <c r="D40" i="11"/>
  <c r="C40" i="12"/>
  <c r="E39" i="23"/>
  <c r="G39" i="23"/>
  <c r="F42" i="10"/>
  <c r="G41" i="10" s="1"/>
  <c r="K38" i="18"/>
  <c r="M38" i="18"/>
  <c r="A43" i="24"/>
  <c r="B42" i="24"/>
  <c r="K39" i="18"/>
  <c r="I41" i="34" s="1"/>
  <c r="A41" i="23"/>
  <c r="F40" i="23" s="1"/>
  <c r="E40" i="23"/>
  <c r="B66" i="23"/>
  <c r="B65" i="23" s="1"/>
  <c r="B64" i="23" s="1"/>
  <c r="B63" i="23" s="1"/>
  <c r="B62" i="23" s="1"/>
  <c r="B61" i="23" s="1"/>
  <c r="B60" i="23" s="1"/>
  <c r="B59" i="23" s="1"/>
  <c r="B58" i="23" s="1"/>
  <c r="B57" i="23" s="1"/>
  <c r="B56" i="23" s="1"/>
  <c r="B55" i="23" s="1"/>
  <c r="B54" i="23" s="1"/>
  <c r="B53" i="23" s="1"/>
  <c r="B52" i="23" s="1"/>
  <c r="B51" i="23" s="1"/>
  <c r="B50" i="23" s="1"/>
  <c r="B49" i="23" s="1"/>
  <c r="B48" i="23" s="1"/>
  <c r="B47" i="23" s="1"/>
  <c r="B46" i="23" s="1"/>
  <c r="B45" i="23" s="1"/>
  <c r="B44" i="23" s="1"/>
  <c r="B43" i="23" s="1"/>
  <c r="B42" i="23" s="1"/>
  <c r="B41" i="23" s="1"/>
  <c r="B40" i="23" s="1"/>
  <c r="B39" i="23" s="1"/>
  <c r="B38" i="23" s="1"/>
  <c r="B37" i="23" s="1"/>
  <c r="B36" i="23" s="1"/>
  <c r="B35" i="23" s="1"/>
  <c r="B34" i="23" s="1"/>
  <c r="B33" i="23" s="1"/>
  <c r="B32" i="23" s="1"/>
  <c r="B31" i="23" s="1"/>
  <c r="B30" i="23" s="1"/>
  <c r="B29" i="23" s="1"/>
  <c r="B28" i="23" s="1"/>
  <c r="B27" i="23" s="1"/>
  <c r="B26" i="23" s="1"/>
  <c r="B25" i="23" s="1"/>
  <c r="B24" i="23" s="1"/>
  <c r="B23" i="23" s="1"/>
  <c r="B22" i="23" s="1"/>
  <c r="B21" i="23" s="1"/>
  <c r="B20" i="23" s="1"/>
  <c r="B19" i="23" s="1"/>
  <c r="B18" i="23" s="1"/>
  <c r="B17" i="23" s="1"/>
  <c r="B16" i="23" s="1"/>
  <c r="B15" i="23" s="1"/>
  <c r="B14" i="23" s="1"/>
  <c r="B13" i="23" s="1"/>
  <c r="B12" i="23" s="1"/>
  <c r="B11" i="23" s="1"/>
  <c r="B10" i="23" s="1"/>
  <c r="B9" i="23" s="1"/>
  <c r="B8" i="23" s="1"/>
  <c r="B7" i="23" s="1"/>
  <c r="B6" i="23" s="1"/>
  <c r="B5" i="23" s="1"/>
  <c r="B4" i="23" s="1"/>
  <c r="B3" i="23" s="1"/>
  <c r="K67" i="23"/>
  <c r="J38" i="23"/>
  <c r="E41" i="18"/>
  <c r="F40" i="18" s="1"/>
  <c r="G143" i="8"/>
  <c r="H139" i="8"/>
  <c r="C141" i="24" s="1"/>
  <c r="G145" i="8"/>
  <c r="H141" i="8"/>
  <c r="C143" i="24" s="1"/>
  <c r="G146" i="8"/>
  <c r="H142" i="8"/>
  <c r="C144" i="24" s="1"/>
  <c r="G144" i="8"/>
  <c r="H140" i="8"/>
  <c r="C142" i="24" s="1"/>
  <c r="E142" i="36" l="1"/>
  <c r="T142" i="32"/>
  <c r="X144" i="24" s="1"/>
  <c r="S142" i="32"/>
  <c r="O138" i="34"/>
  <c r="Y138" i="24"/>
  <c r="U136" i="41"/>
  <c r="R41" i="32"/>
  <c r="R41" i="41"/>
  <c r="U137" i="32"/>
  <c r="W139" i="24"/>
  <c r="N139" i="34"/>
  <c r="U135" i="32"/>
  <c r="N137" i="34"/>
  <c r="W137" i="24"/>
  <c r="T142" i="41"/>
  <c r="Z144" i="24" s="1"/>
  <c r="S142" i="41"/>
  <c r="E141" i="36"/>
  <c r="T141" i="32"/>
  <c r="X143" i="24" s="1"/>
  <c r="S141" i="32"/>
  <c r="F146" i="34"/>
  <c r="Q144" i="41"/>
  <c r="Q144" i="32"/>
  <c r="N38" i="18"/>
  <c r="H40" i="24" s="1"/>
  <c r="H40" i="34"/>
  <c r="L38" i="18"/>
  <c r="G40" i="24" s="1"/>
  <c r="I40" i="34"/>
  <c r="I39" i="36"/>
  <c r="L41" i="24" s="1"/>
  <c r="K41" i="34"/>
  <c r="E140" i="36"/>
  <c r="T140" i="32"/>
  <c r="X142" i="24" s="1"/>
  <c r="S140" i="32"/>
  <c r="T141" i="41"/>
  <c r="Z143" i="24" s="1"/>
  <c r="S141" i="41"/>
  <c r="O139" i="34"/>
  <c r="Y139" i="24"/>
  <c r="U137" i="41"/>
  <c r="E139" i="36"/>
  <c r="T139" i="32"/>
  <c r="X141" i="24" s="1"/>
  <c r="S139" i="32"/>
  <c r="F148" i="34"/>
  <c r="Q146" i="41"/>
  <c r="Q146" i="32"/>
  <c r="T139" i="41"/>
  <c r="Z141" i="24" s="1"/>
  <c r="S139" i="41"/>
  <c r="U136" i="32"/>
  <c r="W138" i="24"/>
  <c r="N138" i="34"/>
  <c r="F147" i="34"/>
  <c r="Q145" i="41"/>
  <c r="Q145" i="32"/>
  <c r="D40" i="12"/>
  <c r="F42" i="24" s="1"/>
  <c r="D42" i="34"/>
  <c r="T140" i="41"/>
  <c r="Z142" i="24" s="1"/>
  <c r="S140" i="41"/>
  <c r="Q143" i="41"/>
  <c r="F145" i="34"/>
  <c r="Q143" i="32"/>
  <c r="E40" i="11"/>
  <c r="D42" i="24" s="1"/>
  <c r="E42" i="34"/>
  <c r="O140" i="34"/>
  <c r="U138" i="41"/>
  <c r="Y140" i="24"/>
  <c r="U138" i="32"/>
  <c r="W140" i="24"/>
  <c r="N140" i="34"/>
  <c r="M40" i="18"/>
  <c r="F40" i="36"/>
  <c r="H40" i="36" s="1"/>
  <c r="O137" i="34"/>
  <c r="Y137" i="24"/>
  <c r="U135" i="41"/>
  <c r="C41" i="12"/>
  <c r="D41" i="11"/>
  <c r="I40" i="23"/>
  <c r="L39" i="18"/>
  <c r="G41" i="24" s="1"/>
  <c r="A42" i="23"/>
  <c r="E41" i="23" s="1"/>
  <c r="F43" i="10"/>
  <c r="G42" i="10"/>
  <c r="G40" i="23"/>
  <c r="N39" i="18"/>
  <c r="H41" i="24" s="1"/>
  <c r="K40" i="18"/>
  <c r="D40" i="23"/>
  <c r="A44" i="24"/>
  <c r="B43" i="24"/>
  <c r="E42" i="18"/>
  <c r="F41" i="18" s="1"/>
  <c r="G148" i="8"/>
  <c r="H144" i="8"/>
  <c r="C146" i="24" s="1"/>
  <c r="G150" i="8"/>
  <c r="H146" i="8"/>
  <c r="C148" i="24" s="1"/>
  <c r="G149" i="8"/>
  <c r="H145" i="8"/>
  <c r="C147" i="24" s="1"/>
  <c r="G147" i="8"/>
  <c r="H143" i="8"/>
  <c r="C145" i="24" s="1"/>
  <c r="O142" i="34" l="1"/>
  <c r="Y142" i="24"/>
  <c r="U140" i="41"/>
  <c r="T145" i="41"/>
  <c r="Z147" i="24" s="1"/>
  <c r="S145" i="41"/>
  <c r="F150" i="34"/>
  <c r="Q148" i="41"/>
  <c r="Q148" i="32"/>
  <c r="M41" i="18"/>
  <c r="F41" i="36"/>
  <c r="H41" i="36" s="1"/>
  <c r="T146" i="41"/>
  <c r="Z148" i="24" s="1"/>
  <c r="S146" i="41"/>
  <c r="T144" i="41"/>
  <c r="Z146" i="24" s="1"/>
  <c r="S144" i="41"/>
  <c r="O143" i="34"/>
  <c r="Y143" i="24"/>
  <c r="U141" i="41"/>
  <c r="N40" i="18"/>
  <c r="H42" i="24" s="1"/>
  <c r="H42" i="34"/>
  <c r="U139" i="32"/>
  <c r="W141" i="24"/>
  <c r="N141" i="34"/>
  <c r="U141" i="32"/>
  <c r="W143" i="24"/>
  <c r="N143" i="34"/>
  <c r="L40" i="18"/>
  <c r="G42" i="24" s="1"/>
  <c r="I42" i="34"/>
  <c r="F149" i="34"/>
  <c r="Q147" i="41"/>
  <c r="Q147" i="32"/>
  <c r="I40" i="36"/>
  <c r="L42" i="24" s="1"/>
  <c r="K42" i="34"/>
  <c r="F151" i="34"/>
  <c r="Q149" i="41"/>
  <c r="Q149" i="32"/>
  <c r="E143" i="36"/>
  <c r="T143" i="32"/>
  <c r="X145" i="24" s="1"/>
  <c r="S143" i="32"/>
  <c r="O141" i="34"/>
  <c r="Y141" i="24"/>
  <c r="U139" i="41"/>
  <c r="U140" i="32"/>
  <c r="W142" i="24"/>
  <c r="N142" i="34"/>
  <c r="U142" i="32"/>
  <c r="W144" i="24"/>
  <c r="N144" i="34"/>
  <c r="T143" i="41"/>
  <c r="Z145" i="24" s="1"/>
  <c r="S143" i="41"/>
  <c r="E145" i="36"/>
  <c r="T145" i="32"/>
  <c r="X147" i="24" s="1"/>
  <c r="S145" i="32"/>
  <c r="O144" i="34"/>
  <c r="Y144" i="24"/>
  <c r="U142" i="41"/>
  <c r="E41" i="11"/>
  <c r="D43" i="24" s="1"/>
  <c r="E43" i="34"/>
  <c r="F152" i="34"/>
  <c r="Q150" i="41"/>
  <c r="Q150" i="32"/>
  <c r="D41" i="12"/>
  <c r="F43" i="24" s="1"/>
  <c r="D43" i="34"/>
  <c r="R42" i="41"/>
  <c r="R42" i="32"/>
  <c r="E146" i="36"/>
  <c r="T146" i="32"/>
  <c r="X148" i="24" s="1"/>
  <c r="S146" i="32"/>
  <c r="E144" i="36"/>
  <c r="T144" i="32"/>
  <c r="X146" i="24" s="1"/>
  <c r="S144" i="32"/>
  <c r="A43" i="23"/>
  <c r="F42" i="23" s="1"/>
  <c r="G42" i="23"/>
  <c r="A45" i="24"/>
  <c r="B44" i="24"/>
  <c r="G41" i="23"/>
  <c r="I41" i="23"/>
  <c r="D41" i="23"/>
  <c r="J40" i="23"/>
  <c r="F41" i="23"/>
  <c r="C42" i="12"/>
  <c r="D42" i="11"/>
  <c r="K41" i="18"/>
  <c r="F44" i="10"/>
  <c r="G43" i="10"/>
  <c r="E43" i="18"/>
  <c r="F42" i="18" s="1"/>
  <c r="F42" i="36" s="1"/>
  <c r="H42" i="36" s="1"/>
  <c r="G151" i="8"/>
  <c r="H147" i="8"/>
  <c r="C149" i="24" s="1"/>
  <c r="G153" i="8"/>
  <c r="H149" i="8"/>
  <c r="C151" i="24" s="1"/>
  <c r="G154" i="8"/>
  <c r="H150" i="8"/>
  <c r="C152" i="24" s="1"/>
  <c r="G152" i="8"/>
  <c r="H148" i="8"/>
  <c r="C150" i="24" s="1"/>
  <c r="F155" i="34" l="1"/>
  <c r="Q153" i="41"/>
  <c r="Q153" i="32"/>
  <c r="T147" i="41"/>
  <c r="Z149" i="24" s="1"/>
  <c r="S147" i="41"/>
  <c r="T148" i="41"/>
  <c r="Z150" i="24" s="1"/>
  <c r="S148" i="41"/>
  <c r="F156" i="34"/>
  <c r="Q154" i="41"/>
  <c r="Q154" i="32"/>
  <c r="L41" i="18"/>
  <c r="G43" i="24" s="1"/>
  <c r="I43" i="34"/>
  <c r="U145" i="32"/>
  <c r="N147" i="34"/>
  <c r="W147" i="24"/>
  <c r="U143" i="32"/>
  <c r="N145" i="34"/>
  <c r="W145" i="24"/>
  <c r="F154" i="34"/>
  <c r="Q152" i="41"/>
  <c r="Q152" i="32"/>
  <c r="E42" i="11"/>
  <c r="D44" i="24" s="1"/>
  <c r="E44" i="34"/>
  <c r="O145" i="34"/>
  <c r="Y145" i="24"/>
  <c r="U143" i="41"/>
  <c r="E149" i="36"/>
  <c r="T149" i="32"/>
  <c r="X151" i="24" s="1"/>
  <c r="S149" i="32"/>
  <c r="O148" i="34"/>
  <c r="U146" i="41"/>
  <c r="Y148" i="24"/>
  <c r="O147" i="34"/>
  <c r="Y147" i="24"/>
  <c r="U145" i="41"/>
  <c r="T149" i="41"/>
  <c r="Z151" i="24" s="1"/>
  <c r="S149" i="41"/>
  <c r="D42" i="23"/>
  <c r="U146" i="32"/>
  <c r="W148" i="24"/>
  <c r="N148" i="34"/>
  <c r="E150" i="36"/>
  <c r="T150" i="32"/>
  <c r="X152" i="24" s="1"/>
  <c r="S150" i="32"/>
  <c r="Q151" i="41"/>
  <c r="F153" i="34"/>
  <c r="Q151" i="32"/>
  <c r="T150" i="41"/>
  <c r="Z152" i="24" s="1"/>
  <c r="S150" i="41"/>
  <c r="I41" i="36"/>
  <c r="L43" i="24" s="1"/>
  <c r="K43" i="34"/>
  <c r="I42" i="36"/>
  <c r="L44" i="24" s="1"/>
  <c r="K44" i="34"/>
  <c r="N41" i="18"/>
  <c r="H43" i="24" s="1"/>
  <c r="H43" i="34"/>
  <c r="D42" i="12"/>
  <c r="F44" i="24" s="1"/>
  <c r="D44" i="34"/>
  <c r="R43" i="32"/>
  <c r="R43" i="41"/>
  <c r="J41" i="23"/>
  <c r="U144" i="32"/>
  <c r="N146" i="34"/>
  <c r="W146" i="24"/>
  <c r="E147" i="36"/>
  <c r="T147" i="32"/>
  <c r="X149" i="24" s="1"/>
  <c r="S147" i="32"/>
  <c r="O146" i="34"/>
  <c r="Y146" i="24"/>
  <c r="U144" i="41"/>
  <c r="T148" i="32"/>
  <c r="X150" i="24" s="1"/>
  <c r="E148" i="36"/>
  <c r="S148" i="32"/>
  <c r="E42" i="23"/>
  <c r="I42" i="23"/>
  <c r="J42" i="23" s="1"/>
  <c r="D43" i="11"/>
  <c r="C43" i="12"/>
  <c r="D45" i="34" s="1"/>
  <c r="F45" i="10"/>
  <c r="G44" i="10" s="1"/>
  <c r="A44" i="23"/>
  <c r="F43" i="23" s="1"/>
  <c r="M42" i="18"/>
  <c r="K42" i="18"/>
  <c r="A46" i="24"/>
  <c r="B45" i="24"/>
  <c r="E44" i="18"/>
  <c r="G156" i="8"/>
  <c r="H152" i="8"/>
  <c r="C154" i="24" s="1"/>
  <c r="G158" i="8"/>
  <c r="H154" i="8"/>
  <c r="C156" i="24" s="1"/>
  <c r="G157" i="8"/>
  <c r="H153" i="8"/>
  <c r="C155" i="24" s="1"/>
  <c r="G155" i="8"/>
  <c r="H151" i="8"/>
  <c r="C153" i="24" s="1"/>
  <c r="F158" i="34" l="1"/>
  <c r="Q156" i="41"/>
  <c r="Q156" i="32"/>
  <c r="T152" i="41"/>
  <c r="Z154" i="24" s="1"/>
  <c r="S152" i="41"/>
  <c r="E43" i="11"/>
  <c r="D45" i="24" s="1"/>
  <c r="E45" i="34"/>
  <c r="E151" i="36"/>
  <c r="T151" i="32"/>
  <c r="X153" i="24" s="1"/>
  <c r="S151" i="32"/>
  <c r="Q155" i="41"/>
  <c r="F157" i="34"/>
  <c r="Q155" i="32"/>
  <c r="O149" i="34"/>
  <c r="Y149" i="24"/>
  <c r="U147" i="41"/>
  <c r="T151" i="41"/>
  <c r="Z153" i="24" s="1"/>
  <c r="S151" i="41"/>
  <c r="U147" i="32"/>
  <c r="W149" i="24"/>
  <c r="N149" i="34"/>
  <c r="U150" i="32"/>
  <c r="N152" i="34"/>
  <c r="W152" i="24"/>
  <c r="O151" i="34"/>
  <c r="Y151" i="24"/>
  <c r="U149" i="41"/>
  <c r="E154" i="36"/>
  <c r="T154" i="32"/>
  <c r="X156" i="24" s="1"/>
  <c r="S154" i="32"/>
  <c r="N42" i="18"/>
  <c r="H44" i="24" s="1"/>
  <c r="H44" i="34"/>
  <c r="U149" i="32"/>
  <c r="W151" i="24"/>
  <c r="N151" i="34"/>
  <c r="T154" i="41"/>
  <c r="Z156" i="24" s="1"/>
  <c r="S154" i="41"/>
  <c r="E153" i="36"/>
  <c r="T153" i="32"/>
  <c r="X155" i="24" s="1"/>
  <c r="S153" i="32"/>
  <c r="Q158" i="41"/>
  <c r="F160" i="34"/>
  <c r="Q158" i="32"/>
  <c r="T153" i="41"/>
  <c r="Z155" i="24" s="1"/>
  <c r="S153" i="41"/>
  <c r="Q157" i="41"/>
  <c r="F159" i="34"/>
  <c r="Q157" i="32"/>
  <c r="L42" i="18"/>
  <c r="G44" i="24" s="1"/>
  <c r="I44" i="34"/>
  <c r="U148" i="32"/>
  <c r="W150" i="24"/>
  <c r="N150" i="34"/>
  <c r="O152" i="34"/>
  <c r="Y152" i="24"/>
  <c r="U150" i="41"/>
  <c r="R44" i="32"/>
  <c r="R44" i="41"/>
  <c r="E152" i="36"/>
  <c r="T152" i="32"/>
  <c r="X154" i="24" s="1"/>
  <c r="S152" i="32"/>
  <c r="O150" i="34"/>
  <c r="U148" i="41"/>
  <c r="Y150" i="24"/>
  <c r="D44" i="11"/>
  <c r="C44" i="12"/>
  <c r="D46" i="34" s="1"/>
  <c r="I43" i="23"/>
  <c r="E43" i="23"/>
  <c r="D43" i="23"/>
  <c r="A47" i="24"/>
  <c r="B46" i="24"/>
  <c r="A45" i="23"/>
  <c r="I44" i="23" s="1"/>
  <c r="G44" i="23"/>
  <c r="F46" i="10"/>
  <c r="G45" i="10"/>
  <c r="G43" i="23"/>
  <c r="D44" i="12"/>
  <c r="F46" i="24" s="1"/>
  <c r="D43" i="12"/>
  <c r="F45" i="24" s="1"/>
  <c r="E45" i="18"/>
  <c r="F43" i="18"/>
  <c r="F43" i="36" s="1"/>
  <c r="H43" i="36" s="1"/>
  <c r="G159" i="8"/>
  <c r="H155" i="8"/>
  <c r="C157" i="24" s="1"/>
  <c r="G161" i="8"/>
  <c r="H157" i="8"/>
  <c r="C159" i="24" s="1"/>
  <c r="G162" i="8"/>
  <c r="H158" i="8"/>
  <c r="C160" i="24" s="1"/>
  <c r="G160" i="8"/>
  <c r="H156" i="8"/>
  <c r="C158" i="24" s="1"/>
  <c r="T157" i="41" l="1"/>
  <c r="Z159" i="24" s="1"/>
  <c r="S157" i="41"/>
  <c r="O154" i="34"/>
  <c r="U152" i="41"/>
  <c r="Y154" i="24"/>
  <c r="Q159" i="41"/>
  <c r="F161" i="34"/>
  <c r="Q159" i="32"/>
  <c r="E44" i="23"/>
  <c r="O155" i="34"/>
  <c r="Y155" i="24"/>
  <c r="U153" i="41"/>
  <c r="O153" i="34"/>
  <c r="Y153" i="24"/>
  <c r="U151" i="41"/>
  <c r="T155" i="41"/>
  <c r="Z157" i="24" s="1"/>
  <c r="S155" i="41"/>
  <c r="F163" i="34"/>
  <c r="Q161" i="41"/>
  <c r="Q161" i="32"/>
  <c r="U151" i="32"/>
  <c r="W153" i="24"/>
  <c r="N153" i="34"/>
  <c r="F162" i="34"/>
  <c r="Q160" i="41"/>
  <c r="Q160" i="32"/>
  <c r="O156" i="34"/>
  <c r="Y156" i="24"/>
  <c r="U154" i="41"/>
  <c r="E158" i="36"/>
  <c r="T158" i="32"/>
  <c r="X160" i="24" s="1"/>
  <c r="S158" i="32"/>
  <c r="U154" i="32"/>
  <c r="N156" i="34"/>
  <c r="W156" i="24"/>
  <c r="E156" i="36"/>
  <c r="T156" i="32"/>
  <c r="X158" i="24" s="1"/>
  <c r="S156" i="32"/>
  <c r="R45" i="32"/>
  <c r="R45" i="41"/>
  <c r="U153" i="32"/>
  <c r="W155" i="24"/>
  <c r="N155" i="34"/>
  <c r="E155" i="36"/>
  <c r="T155" i="32"/>
  <c r="X157" i="24" s="1"/>
  <c r="S155" i="32"/>
  <c r="T156" i="41"/>
  <c r="Z158" i="24" s="1"/>
  <c r="S156" i="41"/>
  <c r="I43" i="36"/>
  <c r="L45" i="24" s="1"/>
  <c r="K45" i="34"/>
  <c r="E44" i="11"/>
  <c r="D46" i="24" s="1"/>
  <c r="E46" i="34"/>
  <c r="F164" i="34"/>
  <c r="Q162" i="41"/>
  <c r="Q162" i="32"/>
  <c r="U152" i="32"/>
  <c r="W154" i="24"/>
  <c r="N154" i="34"/>
  <c r="E157" i="36"/>
  <c r="T157" i="32"/>
  <c r="X159" i="24" s="1"/>
  <c r="S157" i="32"/>
  <c r="T158" i="41"/>
  <c r="Z160" i="24" s="1"/>
  <c r="S158" i="41"/>
  <c r="M43" i="18"/>
  <c r="K43" i="18"/>
  <c r="F44" i="23"/>
  <c r="A48" i="24"/>
  <c r="B47" i="24"/>
  <c r="J43" i="23"/>
  <c r="D45" i="11"/>
  <c r="C45" i="12"/>
  <c r="A46" i="23"/>
  <c r="I45" i="23" s="1"/>
  <c r="F47" i="10"/>
  <c r="G46" i="10"/>
  <c r="D44" i="23"/>
  <c r="E46" i="18"/>
  <c r="F44" i="18"/>
  <c r="F44" i="36" s="1"/>
  <c r="H44" i="36" s="1"/>
  <c r="G164" i="8"/>
  <c r="H160" i="8"/>
  <c r="C162" i="24" s="1"/>
  <c r="G166" i="8"/>
  <c r="H162" i="8"/>
  <c r="C164" i="24" s="1"/>
  <c r="G165" i="8"/>
  <c r="H161" i="8"/>
  <c r="C163" i="24" s="1"/>
  <c r="G163" i="8"/>
  <c r="H159" i="8"/>
  <c r="C161" i="24" s="1"/>
  <c r="U157" i="32" l="1"/>
  <c r="N159" i="34"/>
  <c r="W159" i="24"/>
  <c r="Q181" i="41"/>
  <c r="S181" i="41" s="1"/>
  <c r="Q205" i="41"/>
  <c r="S205" i="41" s="1"/>
  <c r="Q211" i="41"/>
  <c r="S211" i="41" s="1"/>
  <c r="Q194" i="41"/>
  <c r="S194" i="41" s="1"/>
  <c r="Q223" i="41"/>
  <c r="S223" i="41" s="1"/>
  <c r="Q185" i="41"/>
  <c r="S185" i="41" s="1"/>
  <c r="Q178" i="41"/>
  <c r="S178" i="41" s="1"/>
  <c r="Q228" i="41"/>
  <c r="S228" i="41" s="1"/>
  <c r="Q232" i="41"/>
  <c r="S232" i="41" s="1"/>
  <c r="Q222" i="41"/>
  <c r="S222" i="41" s="1"/>
  <c r="Q202" i="41"/>
  <c r="S202" i="41" s="1"/>
  <c r="Q184" i="41"/>
  <c r="S184" i="41" s="1"/>
  <c r="Q175" i="41"/>
  <c r="S175" i="41" s="1"/>
  <c r="Q173" i="41"/>
  <c r="S173" i="41" s="1"/>
  <c r="Q227" i="41"/>
  <c r="S227" i="41" s="1"/>
  <c r="Q234" i="41"/>
  <c r="S234" i="41" s="1"/>
  <c r="Q207" i="41"/>
  <c r="S207" i="41" s="1"/>
  <c r="Q201" i="41"/>
  <c r="S201" i="41" s="1"/>
  <c r="Q221" i="41"/>
  <c r="S221" i="41" s="1"/>
  <c r="Q191" i="41"/>
  <c r="S191" i="41" s="1"/>
  <c r="Q174" i="41"/>
  <c r="S174" i="41" s="1"/>
  <c r="Q171" i="41"/>
  <c r="S171" i="41" s="1"/>
  <c r="Q172" i="41"/>
  <c r="S172" i="41" s="1"/>
  <c r="Q176" i="41"/>
  <c r="S176" i="41" s="1"/>
  <c r="Q226" i="41"/>
  <c r="S226" i="41" s="1"/>
  <c r="Q206" i="41"/>
  <c r="S206" i="41" s="1"/>
  <c r="Q233" i="41"/>
  <c r="S233" i="41" s="1"/>
  <c r="Q200" i="41"/>
  <c r="S200" i="41" s="1"/>
  <c r="Q199" i="41"/>
  <c r="S199" i="41" s="1"/>
  <c r="Q183" i="41"/>
  <c r="S183" i="41" s="1"/>
  <c r="Q210" i="41"/>
  <c r="S210" i="41" s="1"/>
  <c r="Q213" i="41"/>
  <c r="S213" i="41" s="1"/>
  <c r="Q198" i="41"/>
  <c r="S198" i="41" s="1"/>
  <c r="Q220" i="41"/>
  <c r="S220" i="41" s="1"/>
  <c r="Q219" i="41"/>
  <c r="S219" i="41" s="1"/>
  <c r="Q189" i="41"/>
  <c r="S189" i="41" s="1"/>
  <c r="Q170" i="41"/>
  <c r="S170" i="41" s="1"/>
  <c r="Q209" i="41"/>
  <c r="S209" i="41" s="1"/>
  <c r="Q230" i="41"/>
  <c r="S230" i="41" s="1"/>
  <c r="Q196" i="41"/>
  <c r="S196" i="41" s="1"/>
  <c r="Q218" i="41"/>
  <c r="S218" i="41" s="1"/>
  <c r="Q190" i="41"/>
  <c r="S190" i="41" s="1"/>
  <c r="Q187" i="41"/>
  <c r="S187" i="41" s="1"/>
  <c r="Q169" i="41"/>
  <c r="S169" i="41" s="1"/>
  <c r="Q208" i="41"/>
  <c r="S208" i="41" s="1"/>
  <c r="Q229" i="41"/>
  <c r="S229" i="41" s="1"/>
  <c r="Q216" i="41"/>
  <c r="S216" i="41" s="1"/>
  <c r="Q197" i="41"/>
  <c r="S197" i="41" s="1"/>
  <c r="Q188" i="41"/>
  <c r="S188" i="41" s="1"/>
  <c r="Q179" i="41"/>
  <c r="S179" i="41" s="1"/>
  <c r="Q231" i="41"/>
  <c r="S231" i="41" s="1"/>
  <c r="Q212" i="41"/>
  <c r="S212" i="41" s="1"/>
  <c r="Q195" i="41"/>
  <c r="S195" i="41" s="1"/>
  <c r="Q217" i="41"/>
  <c r="S217" i="41" s="1"/>
  <c r="Q186" i="41"/>
  <c r="S186" i="41" s="1"/>
  <c r="Q180" i="41"/>
  <c r="S180" i="41" s="1"/>
  <c r="Q177" i="41"/>
  <c r="S177" i="41" s="1"/>
  <c r="T162" i="41"/>
  <c r="Z164" i="24" s="1"/>
  <c r="S162" i="41"/>
  <c r="F165" i="34"/>
  <c r="Q163" i="41"/>
  <c r="Q163" i="32"/>
  <c r="E161" i="36"/>
  <c r="T161" i="32"/>
  <c r="X163" i="24" s="1"/>
  <c r="S161" i="32"/>
  <c r="T159" i="41"/>
  <c r="Z161" i="24" s="1"/>
  <c r="S159" i="41"/>
  <c r="E160" i="36"/>
  <c r="T160" i="32"/>
  <c r="X162" i="24" s="1"/>
  <c r="S160" i="32"/>
  <c r="T161" i="41"/>
  <c r="Z163" i="24" s="1"/>
  <c r="S161" i="41"/>
  <c r="U155" i="32"/>
  <c r="N157" i="34"/>
  <c r="W157" i="24"/>
  <c r="L43" i="18"/>
  <c r="G45" i="24" s="1"/>
  <c r="I45" i="34"/>
  <c r="U158" i="32"/>
  <c r="W160" i="24"/>
  <c r="N160" i="34"/>
  <c r="T160" i="41"/>
  <c r="Z162" i="24" s="1"/>
  <c r="S160" i="41"/>
  <c r="O157" i="34"/>
  <c r="Y157" i="24"/>
  <c r="U155" i="41"/>
  <c r="H165" i="8"/>
  <c r="C167" i="24" s="1"/>
  <c r="F167" i="34"/>
  <c r="Q165" i="41"/>
  <c r="Q165" i="32"/>
  <c r="F168" i="34"/>
  <c r="Q166" i="41"/>
  <c r="Q166" i="32"/>
  <c r="N43" i="18"/>
  <c r="H45" i="24" s="1"/>
  <c r="H45" i="34"/>
  <c r="U156" i="32"/>
  <c r="W158" i="24"/>
  <c r="N158" i="34"/>
  <c r="D45" i="12"/>
  <c r="F47" i="24" s="1"/>
  <c r="D47" i="34"/>
  <c r="O160" i="34"/>
  <c r="Y160" i="24"/>
  <c r="U158" i="41"/>
  <c r="O159" i="34"/>
  <c r="Y159" i="24"/>
  <c r="U157" i="41"/>
  <c r="R46" i="41"/>
  <c r="R46" i="32"/>
  <c r="E45" i="11"/>
  <c r="D47" i="24" s="1"/>
  <c r="E47" i="34"/>
  <c r="O158" i="34"/>
  <c r="Y158" i="24"/>
  <c r="U156" i="41"/>
  <c r="F166" i="34"/>
  <c r="Q164" i="41"/>
  <c r="Q164" i="32"/>
  <c r="I44" i="36"/>
  <c r="L46" i="24" s="1"/>
  <c r="K46" i="34"/>
  <c r="Q234" i="32"/>
  <c r="S234" i="32" s="1"/>
  <c r="Q230" i="32"/>
  <c r="S230" i="32" s="1"/>
  <c r="Q202" i="32"/>
  <c r="S202" i="32" s="1"/>
  <c r="Q201" i="32"/>
  <c r="S201" i="32" s="1"/>
  <c r="Q191" i="32"/>
  <c r="S191" i="32" s="1"/>
  <c r="Q183" i="32"/>
  <c r="S183" i="32" s="1"/>
  <c r="Q176" i="32"/>
  <c r="S176" i="32" s="1"/>
  <c r="Q187" i="32"/>
  <c r="S187" i="32" s="1"/>
  <c r="Q174" i="32"/>
  <c r="S174" i="32" s="1"/>
  <c r="Q233" i="32"/>
  <c r="S233" i="32" s="1"/>
  <c r="Q206" i="32"/>
  <c r="S206" i="32" s="1"/>
  <c r="Q222" i="32"/>
  <c r="S222" i="32" s="1"/>
  <c r="Q223" i="32"/>
  <c r="S223" i="32" s="1"/>
  <c r="Q190" i="32"/>
  <c r="S190" i="32" s="1"/>
  <c r="Q178" i="32"/>
  <c r="S178" i="32" s="1"/>
  <c r="Q180" i="32"/>
  <c r="S180" i="32" s="1"/>
  <c r="T162" i="32"/>
  <c r="X164" i="24" s="1"/>
  <c r="Q199" i="32"/>
  <c r="S199" i="32" s="1"/>
  <c r="Q169" i="32"/>
  <c r="S169" i="32" s="1"/>
  <c r="Q171" i="32"/>
  <c r="Q227" i="32"/>
  <c r="S227" i="32" s="1"/>
  <c r="E162" i="36"/>
  <c r="Q217" i="32"/>
  <c r="S217" i="32" s="1"/>
  <c r="Q197" i="32"/>
  <c r="S197" i="32" s="1"/>
  <c r="Q185" i="32"/>
  <c r="S185" i="32" s="1"/>
  <c r="Q173" i="32"/>
  <c r="S173" i="32" s="1"/>
  <c r="Q211" i="32"/>
  <c r="S211" i="32" s="1"/>
  <c r="Q229" i="32"/>
  <c r="S229" i="32" s="1"/>
  <c r="Q198" i="32"/>
  <c r="S198" i="32" s="1"/>
  <c r="Q200" i="32"/>
  <c r="S200" i="32" s="1"/>
  <c r="Q189" i="32"/>
  <c r="S189" i="32" s="1"/>
  <c r="Q175" i="32"/>
  <c r="S175" i="32" s="1"/>
  <c r="Q170" i="32"/>
  <c r="S170" i="32" s="1"/>
  <c r="Q210" i="32"/>
  <c r="S210" i="32" s="1"/>
  <c r="Q205" i="32"/>
  <c r="S205" i="32" s="1"/>
  <c r="Q208" i="32"/>
  <c r="S208" i="32" s="1"/>
  <c r="Q232" i="32"/>
  <c r="S232" i="32" s="1"/>
  <c r="Q212" i="32"/>
  <c r="S212" i="32" s="1"/>
  <c r="Q219" i="32"/>
  <c r="S219" i="32" s="1"/>
  <c r="Q221" i="32"/>
  <c r="S221" i="32" s="1"/>
  <c r="Q186" i="32"/>
  <c r="S186" i="32" s="1"/>
  <c r="Q231" i="32"/>
  <c r="S231" i="32" s="1"/>
  <c r="Q228" i="32"/>
  <c r="S228" i="32" s="1"/>
  <c r="Q209" i="32"/>
  <c r="S209" i="32" s="1"/>
  <c r="Q226" i="32"/>
  <c r="S226" i="32" s="1"/>
  <c r="Q218" i="32"/>
  <c r="S218" i="32" s="1"/>
  <c r="Q220" i="32"/>
  <c r="S220" i="32" s="1"/>
  <c r="Q188" i="32"/>
  <c r="S188" i="32" s="1"/>
  <c r="Q177" i="32"/>
  <c r="S177" i="32" s="1"/>
  <c r="Q213" i="32"/>
  <c r="S213" i="32" s="1"/>
  <c r="Q207" i="32"/>
  <c r="S207" i="32" s="1"/>
  <c r="Q194" i="32"/>
  <c r="S194" i="32" s="1"/>
  <c r="Q216" i="32"/>
  <c r="S216" i="32" s="1"/>
  <c r="Q195" i="32"/>
  <c r="S195" i="32" s="1"/>
  <c r="Q184" i="32"/>
  <c r="S184" i="32" s="1"/>
  <c r="Q179" i="32"/>
  <c r="S179" i="32" s="1"/>
  <c r="Q196" i="32"/>
  <c r="S196" i="32" s="1"/>
  <c r="Q172" i="32"/>
  <c r="S172" i="32" s="1"/>
  <c r="S162" i="32"/>
  <c r="E159" i="36"/>
  <c r="T159" i="32"/>
  <c r="X161" i="24" s="1"/>
  <c r="S159" i="32"/>
  <c r="F45" i="23"/>
  <c r="G45" i="23"/>
  <c r="C46" i="12"/>
  <c r="D46" i="11"/>
  <c r="A49" i="24"/>
  <c r="B48" i="24"/>
  <c r="A47" i="23"/>
  <c r="E46" i="23" s="1"/>
  <c r="I46" i="23"/>
  <c r="G46" i="23"/>
  <c r="D46" i="23"/>
  <c r="F48" i="10"/>
  <c r="G47" i="10" s="1"/>
  <c r="D45" i="23"/>
  <c r="J45" i="23" s="1"/>
  <c r="E45" i="23"/>
  <c r="M44" i="18"/>
  <c r="K44" i="18"/>
  <c r="J44" i="23"/>
  <c r="E47" i="18"/>
  <c r="F45" i="18"/>
  <c r="F45" i="36" s="1"/>
  <c r="H45" i="36" s="1"/>
  <c r="G167" i="8"/>
  <c r="H167" i="8" s="1"/>
  <c r="H163" i="8"/>
  <c r="C165" i="24" s="1"/>
  <c r="H166" i="8"/>
  <c r="C168" i="24" s="1"/>
  <c r="G168" i="8"/>
  <c r="H164" i="8"/>
  <c r="C166" i="24" s="1"/>
  <c r="R47" i="41" l="1"/>
  <c r="R47" i="32"/>
  <c r="S165" i="32"/>
  <c r="E165" i="36"/>
  <c r="T165" i="32"/>
  <c r="N44" i="18"/>
  <c r="H46" i="24" s="1"/>
  <c r="H46" i="34"/>
  <c r="O163" i="34"/>
  <c r="Y163" i="24"/>
  <c r="U161" i="41"/>
  <c r="T164" i="41"/>
  <c r="S164" i="41"/>
  <c r="E164" i="36"/>
  <c r="S164" i="32"/>
  <c r="T164" i="32"/>
  <c r="O164" i="34"/>
  <c r="U162" i="41"/>
  <c r="Y164" i="24"/>
  <c r="U161" i="32"/>
  <c r="W163" i="24"/>
  <c r="N163" i="34"/>
  <c r="Z2" i="24"/>
  <c r="Z3" i="24"/>
  <c r="D46" i="12"/>
  <c r="F48" i="24" s="1"/>
  <c r="D48" i="34"/>
  <c r="U162" i="32"/>
  <c r="W164" i="24"/>
  <c r="N164" i="34"/>
  <c r="S171" i="32"/>
  <c r="Q181" i="32"/>
  <c r="S181" i="32" s="1"/>
  <c r="T166" i="41"/>
  <c r="S166" i="41"/>
  <c r="U160" i="32"/>
  <c r="W162" i="24"/>
  <c r="N162" i="34"/>
  <c r="F46" i="23"/>
  <c r="O162" i="34"/>
  <c r="U160" i="41"/>
  <c r="Y162" i="24"/>
  <c r="E46" i="11"/>
  <c r="D48" i="24" s="1"/>
  <c r="E48" i="34"/>
  <c r="E166" i="36"/>
  <c r="S166" i="32"/>
  <c r="T166" i="32"/>
  <c r="L44" i="18"/>
  <c r="G46" i="24" s="1"/>
  <c r="I46" i="34"/>
  <c r="I45" i="36"/>
  <c r="L47" i="24" s="1"/>
  <c r="K47" i="34"/>
  <c r="J46" i="23"/>
  <c r="U159" i="32"/>
  <c r="N161" i="34"/>
  <c r="W161" i="24"/>
  <c r="X3" i="24"/>
  <c r="X2" i="24"/>
  <c r="S165" i="41"/>
  <c r="T165" i="41"/>
  <c r="E163" i="36"/>
  <c r="T163" i="32"/>
  <c r="S163" i="32"/>
  <c r="C3" i="24"/>
  <c r="O161" i="34"/>
  <c r="Y161" i="24"/>
  <c r="U159" i="41"/>
  <c r="S163" i="41"/>
  <c r="T163" i="41"/>
  <c r="M45" i="18"/>
  <c r="K45" i="18"/>
  <c r="D47" i="11"/>
  <c r="E49" i="34" s="1"/>
  <c r="C47" i="12"/>
  <c r="A48" i="23"/>
  <c r="F47" i="23" s="1"/>
  <c r="F49" i="10"/>
  <c r="G48" i="10" s="1"/>
  <c r="A50" i="24"/>
  <c r="B49" i="24"/>
  <c r="E48" i="18"/>
  <c r="F47" i="18" s="1"/>
  <c r="F46" i="18"/>
  <c r="F46" i="36" s="1"/>
  <c r="H46" i="36" s="1"/>
  <c r="H168" i="8"/>
  <c r="W2" i="24" l="1"/>
  <c r="W3" i="24"/>
  <c r="M47" i="18"/>
  <c r="H49" i="34" s="1"/>
  <c r="F47" i="36"/>
  <c r="H47" i="36" s="1"/>
  <c r="K49" i="34" s="1"/>
  <c r="N45" i="18"/>
  <c r="H47" i="24" s="1"/>
  <c r="H47" i="34"/>
  <c r="U163" i="32"/>
  <c r="N165" i="34"/>
  <c r="U164" i="41"/>
  <c r="O166" i="34"/>
  <c r="L45" i="18"/>
  <c r="G47" i="24" s="1"/>
  <c r="I47" i="34"/>
  <c r="U165" i="41"/>
  <c r="O167" i="34"/>
  <c r="Y2" i="24"/>
  <c r="Y3" i="24"/>
  <c r="U166" i="41"/>
  <c r="O168" i="34"/>
  <c r="R48" i="41"/>
  <c r="R48" i="32"/>
  <c r="U163" i="41"/>
  <c r="O165" i="34"/>
  <c r="N167" i="34"/>
  <c r="U165" i="32"/>
  <c r="N166" i="34"/>
  <c r="U164" i="32"/>
  <c r="I47" i="36"/>
  <c r="L49" i="24" s="1"/>
  <c r="I46" i="36"/>
  <c r="L48" i="24" s="1"/>
  <c r="K48" i="34"/>
  <c r="D47" i="12"/>
  <c r="F49" i="24" s="1"/>
  <c r="D49" i="34"/>
  <c r="N168" i="34"/>
  <c r="U166" i="32"/>
  <c r="D48" i="11"/>
  <c r="C48" i="12"/>
  <c r="D47" i="23"/>
  <c r="M46" i="18"/>
  <c r="K46" i="18"/>
  <c r="E47" i="11"/>
  <c r="D49" i="24" s="1"/>
  <c r="A49" i="23"/>
  <c r="F48" i="23"/>
  <c r="E48" i="23"/>
  <c r="A51" i="24"/>
  <c r="B50" i="24"/>
  <c r="E47" i="23"/>
  <c r="K47" i="18"/>
  <c r="I49" i="34" s="1"/>
  <c r="G47" i="23"/>
  <c r="I47" i="23"/>
  <c r="J47" i="23" s="1"/>
  <c r="F50" i="10"/>
  <c r="G49" i="10" s="1"/>
  <c r="N47" i="18"/>
  <c r="H49" i="24" s="1"/>
  <c r="E49" i="18"/>
  <c r="F48" i="18" s="1"/>
  <c r="F48" i="36" s="1"/>
  <c r="H48" i="36" s="1"/>
  <c r="I48" i="36" l="1"/>
  <c r="L50" i="24" s="1"/>
  <c r="K50" i="34"/>
  <c r="D48" i="12"/>
  <c r="F50" i="24" s="1"/>
  <c r="D50" i="34"/>
  <c r="E48" i="11"/>
  <c r="D50" i="24" s="1"/>
  <c r="E50" i="34"/>
  <c r="L46" i="18"/>
  <c r="G48" i="24" s="1"/>
  <c r="I48" i="34"/>
  <c r="R49" i="32"/>
  <c r="R49" i="41"/>
  <c r="N46" i="18"/>
  <c r="H48" i="24" s="1"/>
  <c r="H48" i="34"/>
  <c r="C49" i="12"/>
  <c r="D49" i="11"/>
  <c r="A50" i="23"/>
  <c r="F49" i="23" s="1"/>
  <c r="M48" i="18"/>
  <c r="K48" i="18"/>
  <c r="F51" i="10"/>
  <c r="G50" i="10" s="1"/>
  <c r="A52" i="24"/>
  <c r="B51" i="24"/>
  <c r="G48" i="23"/>
  <c r="I48" i="23"/>
  <c r="L47" i="18"/>
  <c r="G49" i="24" s="1"/>
  <c r="D48" i="23"/>
  <c r="E50" i="18"/>
  <c r="F49" i="18" s="1"/>
  <c r="F49" i="36" s="1"/>
  <c r="H49" i="36" s="1"/>
  <c r="N48" i="18" l="1"/>
  <c r="H50" i="24" s="1"/>
  <c r="H50" i="34"/>
  <c r="D49" i="12"/>
  <c r="F51" i="24" s="1"/>
  <c r="D51" i="34"/>
  <c r="E49" i="11"/>
  <c r="D51" i="24" s="1"/>
  <c r="E51" i="34"/>
  <c r="R50" i="41"/>
  <c r="R50" i="32"/>
  <c r="I49" i="36"/>
  <c r="L51" i="24" s="1"/>
  <c r="K51" i="34"/>
  <c r="L48" i="18"/>
  <c r="G50" i="24" s="1"/>
  <c r="I50" i="34"/>
  <c r="D50" i="11"/>
  <c r="C50" i="12"/>
  <c r="E49" i="23"/>
  <c r="A53" i="24"/>
  <c r="B52" i="24"/>
  <c r="G49" i="23"/>
  <c r="I49" i="23"/>
  <c r="F52" i="10"/>
  <c r="G51" i="10"/>
  <c r="D49" i="23"/>
  <c r="A51" i="23"/>
  <c r="D50" i="23" s="1"/>
  <c r="F50" i="23"/>
  <c r="M49" i="18"/>
  <c r="K49" i="18"/>
  <c r="J48" i="23"/>
  <c r="E51" i="18"/>
  <c r="F50" i="18" s="1"/>
  <c r="M50" i="18" l="1"/>
  <c r="F50" i="36"/>
  <c r="H50" i="36" s="1"/>
  <c r="R51" i="41"/>
  <c r="R51" i="32"/>
  <c r="E50" i="11"/>
  <c r="D52" i="24" s="1"/>
  <c r="E52" i="34"/>
  <c r="L49" i="18"/>
  <c r="G51" i="24" s="1"/>
  <c r="I51" i="34"/>
  <c r="N49" i="18"/>
  <c r="H51" i="24" s="1"/>
  <c r="H51" i="34"/>
  <c r="D50" i="12"/>
  <c r="F52" i="24" s="1"/>
  <c r="D52" i="34"/>
  <c r="I50" i="23"/>
  <c r="J50" i="23" s="1"/>
  <c r="A52" i="23"/>
  <c r="D51" i="23" s="1"/>
  <c r="F51" i="23"/>
  <c r="A54" i="24"/>
  <c r="B53" i="24"/>
  <c r="C51" i="12"/>
  <c r="D53" i="34" s="1"/>
  <c r="D51" i="11"/>
  <c r="F53" i="10"/>
  <c r="G52" i="10" s="1"/>
  <c r="E50" i="23"/>
  <c r="G50" i="23"/>
  <c r="J49" i="23"/>
  <c r="K50" i="18"/>
  <c r="E52" i="18"/>
  <c r="I51" i="23" l="1"/>
  <c r="J51" i="23" s="1"/>
  <c r="R52" i="41"/>
  <c r="R52" i="32"/>
  <c r="E51" i="11"/>
  <c r="D53" i="24" s="1"/>
  <c r="E53" i="34"/>
  <c r="L50" i="18"/>
  <c r="G52" i="24" s="1"/>
  <c r="I52" i="34"/>
  <c r="I50" i="36"/>
  <c r="L52" i="24" s="1"/>
  <c r="K52" i="34"/>
  <c r="G51" i="23"/>
  <c r="N50" i="18"/>
  <c r="H52" i="24" s="1"/>
  <c r="H52" i="34"/>
  <c r="D52" i="11"/>
  <c r="C52" i="12"/>
  <c r="D54" i="34" s="1"/>
  <c r="A55" i="24"/>
  <c r="B54" i="24"/>
  <c r="F54" i="10"/>
  <c r="G53" i="10" s="1"/>
  <c r="E51" i="23"/>
  <c r="D51" i="12"/>
  <c r="F53" i="24" s="1"/>
  <c r="A53" i="23"/>
  <c r="E52" i="23" s="1"/>
  <c r="I52" i="23"/>
  <c r="E53" i="18"/>
  <c r="F51" i="18"/>
  <c r="F51" i="36" s="1"/>
  <c r="H51" i="36" s="1"/>
  <c r="E52" i="11" l="1"/>
  <c r="D54" i="24" s="1"/>
  <c r="E54" i="34"/>
  <c r="D52" i="12"/>
  <c r="F54" i="24" s="1"/>
  <c r="F52" i="23"/>
  <c r="I51" i="36"/>
  <c r="L53" i="24" s="1"/>
  <c r="K53" i="34"/>
  <c r="R53" i="32"/>
  <c r="R53" i="41"/>
  <c r="D53" i="11"/>
  <c r="C53" i="12"/>
  <c r="A54" i="23"/>
  <c r="G53" i="23" s="1"/>
  <c r="I53" i="23"/>
  <c r="D53" i="23"/>
  <c r="D52" i="23"/>
  <c r="J52" i="23" s="1"/>
  <c r="A56" i="24"/>
  <c r="B55" i="24"/>
  <c r="G52" i="23"/>
  <c r="F55" i="10"/>
  <c r="G54" i="10"/>
  <c r="M51" i="18"/>
  <c r="K51" i="18"/>
  <c r="E54" i="18"/>
  <c r="F52" i="18"/>
  <c r="F52" i="36" s="1"/>
  <c r="H52" i="36" s="1"/>
  <c r="I52" i="36" l="1"/>
  <c r="L54" i="24" s="1"/>
  <c r="K54" i="34"/>
  <c r="J53" i="23"/>
  <c r="L51" i="18"/>
  <c r="G53" i="24" s="1"/>
  <c r="I53" i="34"/>
  <c r="N51" i="18"/>
  <c r="H53" i="24" s="1"/>
  <c r="H53" i="34"/>
  <c r="R54" i="32"/>
  <c r="R54" i="41"/>
  <c r="D53" i="12"/>
  <c r="F55" i="24" s="1"/>
  <c r="D55" i="34"/>
  <c r="E53" i="11"/>
  <c r="D55" i="24" s="1"/>
  <c r="E55" i="34"/>
  <c r="M52" i="18"/>
  <c r="K52" i="18"/>
  <c r="A55" i="23"/>
  <c r="E54" i="23" s="1"/>
  <c r="A57" i="24"/>
  <c r="B56" i="24"/>
  <c r="C54" i="12"/>
  <c r="D54" i="11"/>
  <c r="F56" i="10"/>
  <c r="G55" i="10" s="1"/>
  <c r="F53" i="23"/>
  <c r="E53" i="23"/>
  <c r="E55" i="18"/>
  <c r="F53" i="18"/>
  <c r="F53" i="36" s="1"/>
  <c r="H53" i="36" s="1"/>
  <c r="E54" i="11" l="1"/>
  <c r="D56" i="24" s="1"/>
  <c r="E56" i="34"/>
  <c r="R55" i="41"/>
  <c r="R55" i="32"/>
  <c r="I53" i="36"/>
  <c r="L55" i="24" s="1"/>
  <c r="K55" i="34"/>
  <c r="N52" i="18"/>
  <c r="H54" i="24" s="1"/>
  <c r="H54" i="34"/>
  <c r="D54" i="23"/>
  <c r="D54" i="12"/>
  <c r="F56" i="24" s="1"/>
  <c r="D56" i="34"/>
  <c r="G54" i="23"/>
  <c r="L52" i="18"/>
  <c r="G54" i="24" s="1"/>
  <c r="I54" i="34"/>
  <c r="I54" i="23"/>
  <c r="J54" i="23" s="1"/>
  <c r="D55" i="11"/>
  <c r="C55" i="12"/>
  <c r="K53" i="18"/>
  <c r="M53" i="18"/>
  <c r="F54" i="23"/>
  <c r="A56" i="23"/>
  <c r="F55" i="23" s="1"/>
  <c r="I55" i="23"/>
  <c r="G55" i="23"/>
  <c r="A58" i="24"/>
  <c r="B57" i="24"/>
  <c r="F57" i="10"/>
  <c r="G56" i="10"/>
  <c r="E56" i="18"/>
  <c r="F54" i="18"/>
  <c r="F54" i="36" s="1"/>
  <c r="H54" i="36" s="1"/>
  <c r="I54" i="36" l="1"/>
  <c r="L56" i="24" s="1"/>
  <c r="K56" i="34"/>
  <c r="E55" i="23"/>
  <c r="E55" i="11"/>
  <c r="D57" i="24" s="1"/>
  <c r="E57" i="34"/>
  <c r="R56" i="32"/>
  <c r="R56" i="41"/>
  <c r="N53" i="18"/>
  <c r="H55" i="24" s="1"/>
  <c r="H55" i="34"/>
  <c r="D55" i="23"/>
  <c r="L53" i="18"/>
  <c r="G55" i="24" s="1"/>
  <c r="I55" i="34"/>
  <c r="D55" i="12"/>
  <c r="F57" i="24" s="1"/>
  <c r="D57" i="34"/>
  <c r="M54" i="18"/>
  <c r="K54" i="18"/>
  <c r="A59" i="24"/>
  <c r="B58" i="24"/>
  <c r="J55" i="23"/>
  <c r="D56" i="11"/>
  <c r="C56" i="12"/>
  <c r="F58" i="10"/>
  <c r="G57" i="10"/>
  <c r="A57" i="23"/>
  <c r="D56" i="23" s="1"/>
  <c r="E57" i="18"/>
  <c r="F56" i="18" s="1"/>
  <c r="F56" i="36" s="1"/>
  <c r="H56" i="36" s="1"/>
  <c r="F55" i="18"/>
  <c r="F55" i="36" s="1"/>
  <c r="H55" i="36" s="1"/>
  <c r="L54" i="18" l="1"/>
  <c r="G56" i="24" s="1"/>
  <c r="I56" i="34"/>
  <c r="R57" i="32"/>
  <c r="R57" i="41"/>
  <c r="E56" i="11"/>
  <c r="D58" i="24" s="1"/>
  <c r="E58" i="34"/>
  <c r="I55" i="36"/>
  <c r="L57" i="24" s="1"/>
  <c r="K57" i="34"/>
  <c r="N54" i="18"/>
  <c r="H56" i="24" s="1"/>
  <c r="H56" i="34"/>
  <c r="D56" i="12"/>
  <c r="F58" i="24" s="1"/>
  <c r="D58" i="34"/>
  <c r="I56" i="36"/>
  <c r="L58" i="24" s="1"/>
  <c r="K58" i="34"/>
  <c r="F56" i="23"/>
  <c r="G56" i="23"/>
  <c r="I56" i="23"/>
  <c r="J56" i="23" s="1"/>
  <c r="A58" i="23"/>
  <c r="F57" i="23"/>
  <c r="D57" i="23"/>
  <c r="I57" i="23"/>
  <c r="G57" i="23"/>
  <c r="E57" i="23"/>
  <c r="A60" i="24"/>
  <c r="B59" i="24"/>
  <c r="C57" i="12"/>
  <c r="D57" i="11"/>
  <c r="M56" i="18"/>
  <c r="K56" i="18"/>
  <c r="F59" i="10"/>
  <c r="G58" i="10"/>
  <c r="M55" i="18"/>
  <c r="K55" i="18"/>
  <c r="E56" i="23"/>
  <c r="E58" i="18"/>
  <c r="F57" i="18" s="1"/>
  <c r="L56" i="18" l="1"/>
  <c r="G58" i="24" s="1"/>
  <c r="I58" i="34"/>
  <c r="N55" i="18"/>
  <c r="H57" i="24" s="1"/>
  <c r="H57" i="34"/>
  <c r="M57" i="18"/>
  <c r="F57" i="36"/>
  <c r="H57" i="36" s="1"/>
  <c r="H56" i="23"/>
  <c r="D57" i="12"/>
  <c r="F59" i="24" s="1"/>
  <c r="D59" i="34"/>
  <c r="R58" i="32"/>
  <c r="R58" i="41"/>
  <c r="N56" i="18"/>
  <c r="H58" i="24" s="1"/>
  <c r="H58" i="34"/>
  <c r="E57" i="11"/>
  <c r="D59" i="24" s="1"/>
  <c r="E59" i="34"/>
  <c r="L55" i="18"/>
  <c r="G57" i="24" s="1"/>
  <c r="I57" i="34"/>
  <c r="A59" i="23"/>
  <c r="F58" i="23" s="1"/>
  <c r="K57" i="18"/>
  <c r="C58" i="12"/>
  <c r="D58" i="11"/>
  <c r="F60" i="10"/>
  <c r="G59" i="10"/>
  <c r="A61" i="24"/>
  <c r="B60" i="24"/>
  <c r="J57" i="23"/>
  <c r="H57"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2" i="23"/>
  <c r="H31" i="23"/>
  <c r="H33" i="23"/>
  <c r="H34" i="23"/>
  <c r="H36" i="23"/>
  <c r="H35" i="23"/>
  <c r="H37" i="23"/>
  <c r="H39" i="23"/>
  <c r="H38" i="23"/>
  <c r="H40" i="23"/>
  <c r="H42" i="23"/>
  <c r="H41" i="23"/>
  <c r="H43" i="23"/>
  <c r="H44" i="23"/>
  <c r="H46" i="23"/>
  <c r="H45" i="23"/>
  <c r="H47" i="23"/>
  <c r="H48" i="23"/>
  <c r="H50" i="23"/>
  <c r="H49" i="23"/>
  <c r="H51" i="23"/>
  <c r="H53" i="23"/>
  <c r="H52" i="23"/>
  <c r="H54" i="23"/>
  <c r="H55" i="23"/>
  <c r="E59" i="18"/>
  <c r="F58" i="18" s="1"/>
  <c r="I57" i="36" l="1"/>
  <c r="L59" i="24" s="1"/>
  <c r="K59" i="34"/>
  <c r="E58" i="11"/>
  <c r="D60" i="24" s="1"/>
  <c r="E60" i="34"/>
  <c r="N57" i="18"/>
  <c r="H59" i="24" s="1"/>
  <c r="H59" i="34"/>
  <c r="D58" i="12"/>
  <c r="F60" i="24" s="1"/>
  <c r="D60" i="34"/>
  <c r="L57" i="18"/>
  <c r="G59" i="24" s="1"/>
  <c r="I59" i="34"/>
  <c r="R59" i="32"/>
  <c r="R59" i="41"/>
  <c r="M58" i="18"/>
  <c r="F58" i="36"/>
  <c r="H58" i="36" s="1"/>
  <c r="F61" i="10"/>
  <c r="G60" i="10" s="1"/>
  <c r="I58" i="23"/>
  <c r="D58" i="23"/>
  <c r="H58" i="23" s="1"/>
  <c r="K58" i="18"/>
  <c r="A60" i="23"/>
  <c r="F59" i="23" s="1"/>
  <c r="D59" i="23"/>
  <c r="H59" i="23" s="1"/>
  <c r="I59" i="23"/>
  <c r="G59" i="23"/>
  <c r="E59" i="23"/>
  <c r="A62" i="24"/>
  <c r="B61" i="24"/>
  <c r="E58" i="23"/>
  <c r="D59" i="11"/>
  <c r="C59" i="12"/>
  <c r="G58" i="23"/>
  <c r="E60" i="18"/>
  <c r="F59" i="18" s="1"/>
  <c r="R60" i="41" l="1"/>
  <c r="R60" i="32"/>
  <c r="J59" i="23"/>
  <c r="D59" i="12"/>
  <c r="F61" i="24" s="1"/>
  <c r="D61" i="34"/>
  <c r="N58" i="18"/>
  <c r="H60" i="24" s="1"/>
  <c r="H60" i="34"/>
  <c r="I58" i="36"/>
  <c r="L60" i="24" s="1"/>
  <c r="K60" i="34"/>
  <c r="E59" i="11"/>
  <c r="D61" i="24" s="1"/>
  <c r="E61" i="34"/>
  <c r="L58" i="18"/>
  <c r="G60" i="24" s="1"/>
  <c r="I60" i="34"/>
  <c r="M59" i="18"/>
  <c r="F59" i="36"/>
  <c r="H59" i="36" s="1"/>
  <c r="C60" i="12"/>
  <c r="D60" i="11"/>
  <c r="J58" i="23"/>
  <c r="F62" i="10"/>
  <c r="A63" i="24"/>
  <c r="B62" i="24"/>
  <c r="A61" i="23"/>
  <c r="G60" i="23" s="1"/>
  <c r="K59" i="18"/>
  <c r="E61" i="18"/>
  <c r="F60" i="18" s="1"/>
  <c r="M60" i="18" l="1"/>
  <c r="F60" i="36"/>
  <c r="H60" i="36" s="1"/>
  <c r="L59" i="18"/>
  <c r="G61" i="24" s="1"/>
  <c r="I61" i="34"/>
  <c r="D60" i="12"/>
  <c r="F62" i="24" s="1"/>
  <c r="D62" i="34"/>
  <c r="N59" i="18"/>
  <c r="H61" i="24" s="1"/>
  <c r="H61" i="34"/>
  <c r="I59" i="36"/>
  <c r="L61" i="24" s="1"/>
  <c r="K61" i="34"/>
  <c r="E60" i="11"/>
  <c r="D62" i="24" s="1"/>
  <c r="E62" i="34"/>
  <c r="F63" i="10"/>
  <c r="G62" i="10" s="1"/>
  <c r="A62" i="23"/>
  <c r="I61" i="23" s="1"/>
  <c r="D60" i="23"/>
  <c r="H60" i="23" s="1"/>
  <c r="I60" i="23"/>
  <c r="F60" i="23"/>
  <c r="A64" i="24"/>
  <c r="B63" i="24"/>
  <c r="K60" i="18"/>
  <c r="E60" i="23"/>
  <c r="G61" i="10"/>
  <c r="E62" i="18"/>
  <c r="F61" i="18" s="1"/>
  <c r="J60" i="23" l="1"/>
  <c r="M61" i="18"/>
  <c r="F61" i="36"/>
  <c r="H61" i="36" s="1"/>
  <c r="R62" i="41"/>
  <c r="R62" i="32"/>
  <c r="L60" i="18"/>
  <c r="G62" i="24" s="1"/>
  <c r="I62" i="34"/>
  <c r="R61" i="32"/>
  <c r="R61" i="41"/>
  <c r="I60" i="36"/>
  <c r="L62" i="24" s="1"/>
  <c r="K62" i="34"/>
  <c r="N60" i="18"/>
  <c r="H62" i="24" s="1"/>
  <c r="H62" i="34"/>
  <c r="C62" i="12"/>
  <c r="D64" i="34" s="1"/>
  <c r="D62" i="11"/>
  <c r="E64" i="34" s="1"/>
  <c r="K61" i="18"/>
  <c r="C61" i="12"/>
  <c r="D61" i="11"/>
  <c r="E61" i="23"/>
  <c r="A65" i="24"/>
  <c r="B64" i="24"/>
  <c r="G61" i="23"/>
  <c r="A63" i="23"/>
  <c r="G62" i="23"/>
  <c r="F64" i="10"/>
  <c r="G63" i="10"/>
  <c r="D61" i="23"/>
  <c r="H61" i="23" s="1"/>
  <c r="F61" i="23"/>
  <c r="E63" i="18"/>
  <c r="F62" i="18" s="1"/>
  <c r="L61" i="18" l="1"/>
  <c r="G63" i="24" s="1"/>
  <c r="I63" i="34"/>
  <c r="I61" i="36"/>
  <c r="L63" i="24" s="1"/>
  <c r="K63" i="34"/>
  <c r="M62" i="18"/>
  <c r="F62" i="36"/>
  <c r="H62" i="36" s="1"/>
  <c r="R63" i="41"/>
  <c r="R63" i="32"/>
  <c r="E61" i="11"/>
  <c r="D63" i="24" s="1"/>
  <c r="E63" i="34"/>
  <c r="N61" i="18"/>
  <c r="H63" i="24" s="1"/>
  <c r="H63" i="34"/>
  <c r="D61" i="12"/>
  <c r="F63" i="24" s="1"/>
  <c r="D63" i="34"/>
  <c r="A64" i="23"/>
  <c r="I63" i="23" s="1"/>
  <c r="F65" i="10"/>
  <c r="E62" i="11"/>
  <c r="D64" i="24" s="1"/>
  <c r="D63" i="11"/>
  <c r="C63" i="12"/>
  <c r="N63" i="23"/>
  <c r="P63" i="23" s="1"/>
  <c r="D62" i="23"/>
  <c r="H62" i="23" s="1"/>
  <c r="F62" i="23"/>
  <c r="D62" i="12"/>
  <c r="F64" i="24" s="1"/>
  <c r="E62" i="23"/>
  <c r="A66" i="24"/>
  <c r="B65" i="24"/>
  <c r="K62" i="18"/>
  <c r="I62" i="23"/>
  <c r="J61" i="23"/>
  <c r="E64" i="18"/>
  <c r="F63" i="18" s="1"/>
  <c r="M63" i="18" l="1"/>
  <c r="F63" i="36"/>
  <c r="H63" i="36" s="1"/>
  <c r="I62" i="36"/>
  <c r="L64" i="24" s="1"/>
  <c r="K64" i="34"/>
  <c r="L62" i="18"/>
  <c r="G64" i="24" s="1"/>
  <c r="I64" i="34"/>
  <c r="D63" i="12"/>
  <c r="F65" i="24" s="1"/>
  <c r="D65" i="34"/>
  <c r="N62" i="18"/>
  <c r="H64" i="24" s="1"/>
  <c r="H64" i="34"/>
  <c r="E63" i="11"/>
  <c r="D65" i="24" s="1"/>
  <c r="E65" i="34"/>
  <c r="F66" i="10"/>
  <c r="G65" i="10" s="1"/>
  <c r="D63" i="23"/>
  <c r="H63" i="23" s="1"/>
  <c r="A67" i="24"/>
  <c r="B66" i="24"/>
  <c r="F63" i="23"/>
  <c r="K63" i="18"/>
  <c r="E63" i="23"/>
  <c r="G63" i="23"/>
  <c r="J62" i="23"/>
  <c r="A65" i="23"/>
  <c r="D64" i="23" s="1"/>
  <c r="H64" i="23" s="1"/>
  <c r="F64" i="23"/>
  <c r="G64" i="10"/>
  <c r="E65" i="18"/>
  <c r="F64" i="18" s="1"/>
  <c r="R64" i="32" l="1"/>
  <c r="R64" i="41"/>
  <c r="E64" i="23"/>
  <c r="G64" i="23"/>
  <c r="R65" i="41"/>
  <c r="R65" i="32"/>
  <c r="I63" i="36"/>
  <c r="L65" i="24" s="1"/>
  <c r="K65" i="34"/>
  <c r="M64" i="18"/>
  <c r="F64" i="36"/>
  <c r="H64" i="36" s="1"/>
  <c r="L63" i="18"/>
  <c r="G65" i="24" s="1"/>
  <c r="I65" i="34"/>
  <c r="I64" i="23"/>
  <c r="J64" i="23" s="1"/>
  <c r="N63" i="18"/>
  <c r="H65" i="24" s="1"/>
  <c r="H65" i="34"/>
  <c r="D65" i="11"/>
  <c r="E67" i="34" s="1"/>
  <c r="C65" i="12"/>
  <c r="D67" i="34" s="1"/>
  <c r="N65" i="23"/>
  <c r="P65" i="23" s="1"/>
  <c r="A68" i="24"/>
  <c r="B67" i="24"/>
  <c r="F67" i="10"/>
  <c r="G66" i="10"/>
  <c r="A66" i="23"/>
  <c r="F65" i="23" s="1"/>
  <c r="K64" i="18"/>
  <c r="C64" i="12"/>
  <c r="D64" i="11"/>
  <c r="N64" i="23"/>
  <c r="P64" i="23" s="1"/>
  <c r="J63" i="23"/>
  <c r="E66" i="18"/>
  <c r="F65" i="18" s="1"/>
  <c r="M65" i="18" l="1"/>
  <c r="F65" i="36"/>
  <c r="H65" i="36" s="1"/>
  <c r="R64" i="23"/>
  <c r="K66" i="24" s="1"/>
  <c r="I64" i="36"/>
  <c r="L66" i="24" s="1"/>
  <c r="K66" i="34"/>
  <c r="R66" i="32"/>
  <c r="R66" i="41"/>
  <c r="E64" i="11"/>
  <c r="D66" i="24" s="1"/>
  <c r="E66" i="34"/>
  <c r="D64" i="12"/>
  <c r="F66" i="24" s="1"/>
  <c r="D66" i="34"/>
  <c r="L64" i="18"/>
  <c r="G66" i="24" s="1"/>
  <c r="I66" i="34"/>
  <c r="N64" i="18"/>
  <c r="H66" i="24" s="1"/>
  <c r="H66" i="34"/>
  <c r="D65" i="23"/>
  <c r="H65" i="23" s="1"/>
  <c r="A67" i="23"/>
  <c r="I66" i="23" s="1"/>
  <c r="D66" i="23"/>
  <c r="H66" i="23" s="1"/>
  <c r="E66" i="23"/>
  <c r="A69" i="24"/>
  <c r="B68" i="24"/>
  <c r="C66" i="12"/>
  <c r="D66" i="11"/>
  <c r="N66" i="23"/>
  <c r="P66" i="23" s="1"/>
  <c r="R65" i="23"/>
  <c r="K67" i="24" s="1"/>
  <c r="F68" i="10"/>
  <c r="G67" i="10"/>
  <c r="D65" i="12"/>
  <c r="F67" i="24" s="1"/>
  <c r="E65" i="23"/>
  <c r="E65" i="11"/>
  <c r="D67" i="24" s="1"/>
  <c r="L39" i="23"/>
  <c r="N39" i="23" s="1"/>
  <c r="P39" i="23" s="1"/>
  <c r="L5" i="23"/>
  <c r="N5" i="23" s="1"/>
  <c r="P5" i="23" s="1"/>
  <c r="R5" i="23" s="1"/>
  <c r="K7" i="24" s="1"/>
  <c r="L12" i="23"/>
  <c r="N12" i="23" s="1"/>
  <c r="P12" i="23" s="1"/>
  <c r="L22" i="23"/>
  <c r="N22" i="23" s="1"/>
  <c r="P22" i="23" s="1"/>
  <c r="L29" i="23"/>
  <c r="N29" i="23" s="1"/>
  <c r="P29" i="23" s="1"/>
  <c r="L35" i="23"/>
  <c r="N35" i="23" s="1"/>
  <c r="P35" i="23" s="1"/>
  <c r="M37" i="34" s="1"/>
  <c r="L6" i="23"/>
  <c r="N6" i="23" s="1"/>
  <c r="P6" i="23" s="1"/>
  <c r="R6" i="23" s="1"/>
  <c r="K8" i="24" s="1"/>
  <c r="L14" i="23"/>
  <c r="N14" i="23" s="1"/>
  <c r="P14" i="23" s="1"/>
  <c r="M16" i="34" s="1"/>
  <c r="L21" i="23"/>
  <c r="N21" i="23" s="1"/>
  <c r="P21" i="23" s="1"/>
  <c r="M23" i="34" s="1"/>
  <c r="L30" i="23"/>
  <c r="N30" i="23" s="1"/>
  <c r="P30" i="23" s="1"/>
  <c r="L7" i="23"/>
  <c r="N7" i="23" s="1"/>
  <c r="P7" i="23" s="1"/>
  <c r="L15" i="23"/>
  <c r="N15" i="23" s="1"/>
  <c r="P15" i="23" s="1"/>
  <c r="L23" i="23"/>
  <c r="N23" i="23" s="1"/>
  <c r="P23" i="23" s="1"/>
  <c r="L32" i="23"/>
  <c r="N32" i="23" s="1"/>
  <c r="P32" i="23" s="1"/>
  <c r="L8" i="23"/>
  <c r="N8" i="23" s="1"/>
  <c r="P8" i="23" s="1"/>
  <c r="L16" i="23"/>
  <c r="N16" i="23" s="1"/>
  <c r="P16" i="23" s="1"/>
  <c r="L24" i="23"/>
  <c r="N24" i="23" s="1"/>
  <c r="P24" i="23" s="1"/>
  <c r="M26" i="34" s="1"/>
  <c r="L31" i="23"/>
  <c r="N31" i="23" s="1"/>
  <c r="P31" i="23" s="1"/>
  <c r="L9" i="23"/>
  <c r="N9" i="23" s="1"/>
  <c r="P9" i="23" s="1"/>
  <c r="L17" i="23"/>
  <c r="N17" i="23" s="1"/>
  <c r="P17" i="23" s="1"/>
  <c r="L25" i="23"/>
  <c r="N25" i="23" s="1"/>
  <c r="P25" i="23" s="1"/>
  <c r="L33" i="23"/>
  <c r="N33" i="23" s="1"/>
  <c r="P33" i="23" s="1"/>
  <c r="L10" i="23"/>
  <c r="N10" i="23" s="1"/>
  <c r="P10" i="23" s="1"/>
  <c r="L18" i="23"/>
  <c r="N18" i="23" s="1"/>
  <c r="P18" i="23" s="1"/>
  <c r="L26" i="23"/>
  <c r="N26" i="23" s="1"/>
  <c r="P26" i="23" s="1"/>
  <c r="M28" i="34" s="1"/>
  <c r="L34" i="23"/>
  <c r="N34" i="23" s="1"/>
  <c r="P34" i="23" s="1"/>
  <c r="L4" i="23"/>
  <c r="N4" i="23" s="1"/>
  <c r="P4" i="23" s="1"/>
  <c r="L11" i="23"/>
  <c r="N11" i="23" s="1"/>
  <c r="P11" i="23" s="1"/>
  <c r="M13" i="34" s="1"/>
  <c r="L19" i="23"/>
  <c r="N19" i="23" s="1"/>
  <c r="P19" i="23" s="1"/>
  <c r="L28" i="23"/>
  <c r="N28" i="23" s="1"/>
  <c r="P28" i="23" s="1"/>
  <c r="L36" i="23"/>
  <c r="N36" i="23" s="1"/>
  <c r="P36" i="23" s="1"/>
  <c r="L3" i="23"/>
  <c r="N3" i="23" s="1"/>
  <c r="P3" i="23" s="1"/>
  <c r="L13" i="23"/>
  <c r="N13" i="23" s="1"/>
  <c r="P13" i="23" s="1"/>
  <c r="M15" i="34" s="1"/>
  <c r="L20" i="23"/>
  <c r="N20" i="23" s="1"/>
  <c r="P20" i="23" s="1"/>
  <c r="L27" i="23"/>
  <c r="N27" i="23" s="1"/>
  <c r="P27" i="23" s="1"/>
  <c r="L37" i="23"/>
  <c r="N37" i="23" s="1"/>
  <c r="P37" i="23" s="1"/>
  <c r="L38" i="23"/>
  <c r="N38" i="23" s="1"/>
  <c r="P38" i="23" s="1"/>
  <c r="L40" i="23"/>
  <c r="N40" i="23" s="1"/>
  <c r="P40" i="23" s="1"/>
  <c r="L41" i="23"/>
  <c r="N41" i="23" s="1"/>
  <c r="P41" i="23" s="1"/>
  <c r="L42" i="23"/>
  <c r="N42" i="23" s="1"/>
  <c r="P42" i="23" s="1"/>
  <c r="M44" i="34" s="1"/>
  <c r="L43" i="23"/>
  <c r="N43" i="23" s="1"/>
  <c r="P43" i="23" s="1"/>
  <c r="L46" i="23"/>
  <c r="N46" i="23" s="1"/>
  <c r="P46" i="23" s="1"/>
  <c r="L44" i="23"/>
  <c r="N44" i="23" s="1"/>
  <c r="P44" i="23" s="1"/>
  <c r="L45" i="23"/>
  <c r="N45" i="23" s="1"/>
  <c r="P45" i="23" s="1"/>
  <c r="L47" i="23"/>
  <c r="N47" i="23" s="1"/>
  <c r="P47" i="23" s="1"/>
  <c r="L48" i="23"/>
  <c r="N48" i="23" s="1"/>
  <c r="P48" i="23" s="1"/>
  <c r="L50" i="23"/>
  <c r="N50" i="23" s="1"/>
  <c r="P50" i="23" s="1"/>
  <c r="L49" i="23"/>
  <c r="N49" i="23" s="1"/>
  <c r="P49" i="23" s="1"/>
  <c r="M51" i="34" s="1"/>
  <c r="L51" i="23"/>
  <c r="N51" i="23" s="1"/>
  <c r="P51" i="23" s="1"/>
  <c r="M53" i="34" s="1"/>
  <c r="L53" i="23"/>
  <c r="N53" i="23" s="1"/>
  <c r="P53" i="23" s="1"/>
  <c r="L52" i="23"/>
  <c r="N52" i="23" s="1"/>
  <c r="P52" i="23" s="1"/>
  <c r="L54" i="23"/>
  <c r="N54" i="23" s="1"/>
  <c r="P54" i="23" s="1"/>
  <c r="M56" i="34" s="1"/>
  <c r="L55" i="23"/>
  <c r="N55" i="23" s="1"/>
  <c r="P55" i="23" s="1"/>
  <c r="L56" i="23"/>
  <c r="N56" i="23" s="1"/>
  <c r="P56" i="23" s="1"/>
  <c r="L57" i="23"/>
  <c r="N57" i="23" s="1"/>
  <c r="P57" i="23" s="1"/>
  <c r="L59" i="23"/>
  <c r="N59" i="23" s="1"/>
  <c r="P59" i="23" s="1"/>
  <c r="L58" i="23"/>
  <c r="N58" i="23" s="1"/>
  <c r="P58" i="23" s="1"/>
  <c r="M60" i="34" s="1"/>
  <c r="L60" i="23"/>
  <c r="N60" i="23" s="1"/>
  <c r="P60" i="23" s="1"/>
  <c r="M66" i="34" s="1"/>
  <c r="L61" i="23"/>
  <c r="N61" i="23" s="1"/>
  <c r="P61" i="23" s="1"/>
  <c r="M67" i="34" s="1"/>
  <c r="G65" i="23"/>
  <c r="K65" i="18"/>
  <c r="L62" i="23"/>
  <c r="N62" i="23" s="1"/>
  <c r="P62" i="23" s="1"/>
  <c r="I65" i="23"/>
  <c r="E67" i="18"/>
  <c r="F66" i="18" s="1"/>
  <c r="M66" i="18" l="1"/>
  <c r="F66" i="36"/>
  <c r="H66" i="36" s="1"/>
  <c r="R16" i="23"/>
  <c r="K18" i="24" s="1"/>
  <c r="M18" i="34"/>
  <c r="R50" i="23"/>
  <c r="K52" i="24" s="1"/>
  <c r="M52" i="34"/>
  <c r="R36" i="23"/>
  <c r="K38" i="24" s="1"/>
  <c r="M38" i="34"/>
  <c r="R10" i="23"/>
  <c r="K12" i="24" s="1"/>
  <c r="M12" i="34"/>
  <c r="R57" i="23"/>
  <c r="K59" i="24" s="1"/>
  <c r="M59" i="34"/>
  <c r="R41" i="23"/>
  <c r="K43" i="24" s="1"/>
  <c r="M43" i="34"/>
  <c r="R8" i="23"/>
  <c r="K10" i="24" s="1"/>
  <c r="M10" i="34"/>
  <c r="M64" i="34"/>
  <c r="R56" i="23"/>
  <c r="K58" i="24" s="1"/>
  <c r="M58" i="34"/>
  <c r="R48" i="23"/>
  <c r="K50" i="24" s="1"/>
  <c r="M50" i="34"/>
  <c r="R40" i="23"/>
  <c r="K42" i="24" s="1"/>
  <c r="M42" i="34"/>
  <c r="R28" i="23"/>
  <c r="K30" i="24" s="1"/>
  <c r="M30" i="34"/>
  <c r="R33" i="23"/>
  <c r="K35" i="24" s="1"/>
  <c r="M35" i="34"/>
  <c r="M34" i="34"/>
  <c r="R43" i="23"/>
  <c r="K45" i="24" s="1"/>
  <c r="M45" i="34"/>
  <c r="R18" i="23"/>
  <c r="K20" i="24" s="1"/>
  <c r="M20" i="34"/>
  <c r="M49" i="34"/>
  <c r="R19" i="23"/>
  <c r="K21" i="24" s="1"/>
  <c r="M21" i="34"/>
  <c r="R25" i="23"/>
  <c r="K27" i="24" s="1"/>
  <c r="M27" i="34"/>
  <c r="R23" i="23"/>
  <c r="K25" i="24" s="1"/>
  <c r="M25" i="34"/>
  <c r="M31" i="34"/>
  <c r="R67" i="32"/>
  <c r="R67" i="41"/>
  <c r="R17" i="23"/>
  <c r="K19" i="24" s="1"/>
  <c r="M19" i="34"/>
  <c r="R15" i="23"/>
  <c r="K17" i="24" s="1"/>
  <c r="M17" i="34"/>
  <c r="M61" i="34"/>
  <c r="M65" i="34"/>
  <c r="L65" i="18"/>
  <c r="G67" i="24" s="1"/>
  <c r="I67" i="34"/>
  <c r="R55" i="23"/>
  <c r="K57" i="24" s="1"/>
  <c r="M57" i="34"/>
  <c r="R38" i="23"/>
  <c r="K40" i="24" s="1"/>
  <c r="M40" i="34"/>
  <c r="M39" i="34"/>
  <c r="M24" i="34"/>
  <c r="M63" i="34"/>
  <c r="R52" i="23"/>
  <c r="K54" i="24" s="1"/>
  <c r="M54" i="34"/>
  <c r="R44" i="23"/>
  <c r="K46" i="24" s="1"/>
  <c r="M46" i="34"/>
  <c r="R27" i="23"/>
  <c r="K29" i="24" s="1"/>
  <c r="M29" i="34"/>
  <c r="R4" i="23"/>
  <c r="K6" i="24" s="1"/>
  <c r="M11" i="34"/>
  <c r="M9" i="34"/>
  <c r="R12" i="23"/>
  <c r="K14" i="24" s="1"/>
  <c r="M14" i="34"/>
  <c r="F66" i="23"/>
  <c r="M47" i="34"/>
  <c r="R60" i="23"/>
  <c r="K62" i="24" s="1"/>
  <c r="M62" i="34"/>
  <c r="R53" i="23"/>
  <c r="K55" i="24" s="1"/>
  <c r="M55" i="34"/>
  <c r="R46" i="23"/>
  <c r="K48" i="24" s="1"/>
  <c r="M48" i="34"/>
  <c r="R20" i="23"/>
  <c r="K22" i="24" s="1"/>
  <c r="M22" i="34"/>
  <c r="R34" i="23"/>
  <c r="K36" i="24" s="1"/>
  <c r="M36" i="34"/>
  <c r="R31" i="23"/>
  <c r="K33" i="24" s="1"/>
  <c r="M33" i="34"/>
  <c r="R30" i="23"/>
  <c r="K32" i="24" s="1"/>
  <c r="M32" i="34"/>
  <c r="R66" i="23"/>
  <c r="K68" i="24" s="1"/>
  <c r="M68" i="34"/>
  <c r="M41" i="34"/>
  <c r="E66" i="11"/>
  <c r="D68" i="24" s="1"/>
  <c r="E68" i="34"/>
  <c r="I65" i="36"/>
  <c r="L67" i="24" s="1"/>
  <c r="K67" i="34"/>
  <c r="D66" i="12"/>
  <c r="F68" i="24" s="1"/>
  <c r="D68" i="34"/>
  <c r="N65" i="18"/>
  <c r="H67" i="24" s="1"/>
  <c r="H67" i="34"/>
  <c r="J65" i="23"/>
  <c r="R59" i="23"/>
  <c r="K61" i="24" s="1"/>
  <c r="R49" i="23"/>
  <c r="K51" i="24" s="1"/>
  <c r="R42" i="23"/>
  <c r="K44" i="24" s="1"/>
  <c r="R14" i="23"/>
  <c r="K16" i="24" s="1"/>
  <c r="K66" i="18"/>
  <c r="R32" i="23"/>
  <c r="K34" i="24" s="1"/>
  <c r="R35" i="23"/>
  <c r="K37" i="24" s="1"/>
  <c r="D67" i="11"/>
  <c r="C67" i="12"/>
  <c r="N67" i="23"/>
  <c r="P67" i="23" s="1"/>
  <c r="M67" i="23"/>
  <c r="O67" i="23" s="1"/>
  <c r="A68" i="23"/>
  <c r="E67" i="23" s="1"/>
  <c r="F67" i="23"/>
  <c r="D67" i="23"/>
  <c r="H67" i="23" s="1"/>
  <c r="I67" i="23"/>
  <c r="G67" i="23"/>
  <c r="R54" i="23"/>
  <c r="K56" i="24" s="1"/>
  <c r="R45" i="23"/>
  <c r="K47" i="24" s="1"/>
  <c r="R37" i="23"/>
  <c r="K39" i="24" s="1"/>
  <c r="R11" i="23"/>
  <c r="K13" i="24" s="1"/>
  <c r="R22" i="23"/>
  <c r="K24" i="24" s="1"/>
  <c r="F69" i="10"/>
  <c r="G68" i="10" s="1"/>
  <c r="R62" i="23"/>
  <c r="K64" i="24" s="1"/>
  <c r="R63" i="23"/>
  <c r="K65" i="24" s="1"/>
  <c r="R47" i="23"/>
  <c r="K49" i="24" s="1"/>
  <c r="R29" i="23"/>
  <c r="K31" i="24" s="1"/>
  <c r="R61" i="23"/>
  <c r="K63" i="24" s="1"/>
  <c r="R9" i="23"/>
  <c r="K11" i="24" s="1"/>
  <c r="R7" i="23"/>
  <c r="K9" i="24" s="1"/>
  <c r="A70" i="24"/>
  <c r="B69" i="24"/>
  <c r="R58" i="23"/>
  <c r="K60" i="24" s="1"/>
  <c r="R51" i="23"/>
  <c r="K53" i="24" s="1"/>
  <c r="R13" i="23"/>
  <c r="K15" i="24" s="1"/>
  <c r="R26" i="23"/>
  <c r="K28" i="24" s="1"/>
  <c r="R24" i="23"/>
  <c r="K26" i="24" s="1"/>
  <c r="R21" i="23"/>
  <c r="K23" i="24" s="1"/>
  <c r="R39" i="23"/>
  <c r="K41" i="24" s="1"/>
  <c r="G66" i="23"/>
  <c r="E68" i="18"/>
  <c r="F67" i="18" s="1"/>
  <c r="R68" i="32" l="1"/>
  <c r="R68" i="41"/>
  <c r="E67" i="11"/>
  <c r="D69" i="24" s="1"/>
  <c r="E69" i="34"/>
  <c r="L66" i="18"/>
  <c r="G68" i="24" s="1"/>
  <c r="I68" i="34"/>
  <c r="K68" i="34"/>
  <c r="I66" i="36"/>
  <c r="L68" i="24" s="1"/>
  <c r="M67" i="18"/>
  <c r="F67" i="36"/>
  <c r="H67" i="36" s="1"/>
  <c r="R67" i="23"/>
  <c r="K69" i="24" s="1"/>
  <c r="M69" i="34"/>
  <c r="J66" i="23"/>
  <c r="D67" i="12"/>
  <c r="F69" i="24" s="1"/>
  <c r="D69" i="34"/>
  <c r="N66" i="18"/>
  <c r="H68" i="24" s="1"/>
  <c r="H68" i="34"/>
  <c r="J67" i="23"/>
  <c r="K67" i="18"/>
  <c r="K56" i="23"/>
  <c r="M56" i="23" s="1"/>
  <c r="O56" i="23" s="1"/>
  <c r="K33" i="23"/>
  <c r="M33" i="23" s="1"/>
  <c r="O33" i="23" s="1"/>
  <c r="L35" i="34" s="1"/>
  <c r="K31" i="23"/>
  <c r="M31" i="23" s="1"/>
  <c r="O31" i="23" s="1"/>
  <c r="L33" i="34" s="1"/>
  <c r="K38" i="23"/>
  <c r="M38" i="23" s="1"/>
  <c r="O38" i="23" s="1"/>
  <c r="L40" i="34" s="1"/>
  <c r="K14" i="23"/>
  <c r="M14" i="23" s="1"/>
  <c r="O14" i="23" s="1"/>
  <c r="L16" i="34" s="1"/>
  <c r="K37" i="23"/>
  <c r="M37" i="23" s="1"/>
  <c r="O37" i="23" s="1"/>
  <c r="K35" i="23"/>
  <c r="M35" i="23" s="1"/>
  <c r="O35" i="23" s="1"/>
  <c r="K27" i="23"/>
  <c r="M27" i="23" s="1"/>
  <c r="O27" i="23" s="1"/>
  <c r="K34" i="23"/>
  <c r="M34" i="23" s="1"/>
  <c r="O34" i="23" s="1"/>
  <c r="K25" i="23"/>
  <c r="M25" i="23" s="1"/>
  <c r="O25" i="23" s="1"/>
  <c r="K24" i="23"/>
  <c r="M24" i="23" s="1"/>
  <c r="O24" i="23" s="1"/>
  <c r="L26" i="34" s="1"/>
  <c r="K32" i="23"/>
  <c r="M32" i="23" s="1"/>
  <c r="O32" i="23" s="1"/>
  <c r="K6" i="23"/>
  <c r="M6" i="23" s="1"/>
  <c r="O6" i="23" s="1"/>
  <c r="K41" i="23"/>
  <c r="M41" i="23" s="1"/>
  <c r="O41" i="23" s="1"/>
  <c r="L43" i="34" s="1"/>
  <c r="K29" i="23"/>
  <c r="M29" i="23" s="1"/>
  <c r="O29" i="23" s="1"/>
  <c r="K28" i="23"/>
  <c r="M28" i="23" s="1"/>
  <c r="O28" i="23" s="1"/>
  <c r="K19" i="23"/>
  <c r="M19" i="23" s="1"/>
  <c r="O19" i="23" s="1"/>
  <c r="K52" i="23"/>
  <c r="M52" i="23" s="1"/>
  <c r="O52" i="23" s="1"/>
  <c r="K26" i="23"/>
  <c r="M26" i="23" s="1"/>
  <c r="O26" i="23" s="1"/>
  <c r="L28" i="34" s="1"/>
  <c r="K17" i="23"/>
  <c r="M17" i="23" s="1"/>
  <c r="O17" i="23" s="1"/>
  <c r="K16" i="23"/>
  <c r="M16" i="23" s="1"/>
  <c r="O16" i="23" s="1"/>
  <c r="L18" i="34" s="1"/>
  <c r="K23" i="23"/>
  <c r="M23" i="23" s="1"/>
  <c r="O23" i="23" s="1"/>
  <c r="K55" i="23"/>
  <c r="M55" i="23" s="1"/>
  <c r="O55" i="23" s="1"/>
  <c r="K21" i="23"/>
  <c r="M21" i="23" s="1"/>
  <c r="O21" i="23" s="1"/>
  <c r="K20" i="23"/>
  <c r="M20" i="23" s="1"/>
  <c r="O20" i="23" s="1"/>
  <c r="K11" i="23"/>
  <c r="M11" i="23" s="1"/>
  <c r="O11" i="23" s="1"/>
  <c r="K18" i="23"/>
  <c r="M18" i="23" s="1"/>
  <c r="O18" i="23" s="1"/>
  <c r="K9" i="23"/>
  <c r="M9" i="23" s="1"/>
  <c r="O9" i="23" s="1"/>
  <c r="K8" i="23"/>
  <c r="M8" i="23" s="1"/>
  <c r="O8" i="23" s="1"/>
  <c r="L10" i="34" s="1"/>
  <c r="K15" i="23"/>
  <c r="M15" i="23" s="1"/>
  <c r="O15" i="23" s="1"/>
  <c r="K54" i="23"/>
  <c r="M54" i="23" s="1"/>
  <c r="O54" i="23" s="1"/>
  <c r="K48" i="23"/>
  <c r="M48" i="23" s="1"/>
  <c r="O48" i="23" s="1"/>
  <c r="L50" i="34" s="1"/>
  <c r="K13" i="23"/>
  <c r="M13" i="23" s="1"/>
  <c r="O13" i="23" s="1"/>
  <c r="K12" i="23"/>
  <c r="M12" i="23" s="1"/>
  <c r="O12" i="23" s="1"/>
  <c r="K3" i="23"/>
  <c r="M3" i="23" s="1"/>
  <c r="O3" i="23" s="1"/>
  <c r="K7" i="23"/>
  <c r="M7" i="23" s="1"/>
  <c r="O7" i="23" s="1"/>
  <c r="K45" i="23"/>
  <c r="M45" i="23" s="1"/>
  <c r="O45" i="23" s="1"/>
  <c r="K5" i="23"/>
  <c r="M5" i="23" s="1"/>
  <c r="O5" i="23" s="1"/>
  <c r="K4" i="23"/>
  <c r="M4" i="23" s="1"/>
  <c r="O4" i="23" s="1"/>
  <c r="K10" i="23"/>
  <c r="M10" i="23" s="1"/>
  <c r="O10" i="23" s="1"/>
  <c r="K53" i="23"/>
  <c r="M53" i="23" s="1"/>
  <c r="O53" i="23" s="1"/>
  <c r="K57" i="23"/>
  <c r="M57" i="23" s="1"/>
  <c r="O57" i="23" s="1"/>
  <c r="K30" i="23"/>
  <c r="M30" i="23" s="1"/>
  <c r="O30" i="23" s="1"/>
  <c r="K51" i="23"/>
  <c r="M51" i="23" s="1"/>
  <c r="O51" i="23" s="1"/>
  <c r="L53" i="34" s="1"/>
  <c r="K43" i="23"/>
  <c r="M43" i="23" s="1"/>
  <c r="O43" i="23" s="1"/>
  <c r="L45" i="34" s="1"/>
  <c r="K46" i="23"/>
  <c r="M46" i="23" s="1"/>
  <c r="O46" i="23" s="1"/>
  <c r="K44" i="23"/>
  <c r="M44" i="23" s="1"/>
  <c r="O44" i="23" s="1"/>
  <c r="K36" i="23"/>
  <c r="M36" i="23" s="1"/>
  <c r="O36" i="23" s="1"/>
  <c r="K50" i="23"/>
  <c r="M50" i="23" s="1"/>
  <c r="O50" i="23" s="1"/>
  <c r="K49" i="23"/>
  <c r="M49" i="23" s="1"/>
  <c r="O49" i="23" s="1"/>
  <c r="K39" i="23"/>
  <c r="M39" i="23" s="1"/>
  <c r="O39" i="23" s="1"/>
  <c r="K42" i="23"/>
  <c r="M42" i="23" s="1"/>
  <c r="O42" i="23" s="1"/>
  <c r="K40" i="23"/>
  <c r="M40" i="23" s="1"/>
  <c r="O40" i="23" s="1"/>
  <c r="K47" i="23"/>
  <c r="M47" i="23" s="1"/>
  <c r="O47" i="23" s="1"/>
  <c r="K22" i="23"/>
  <c r="M22" i="23" s="1"/>
  <c r="O22" i="23" s="1"/>
  <c r="K59" i="23"/>
  <c r="M59" i="23" s="1"/>
  <c r="O59" i="23" s="1"/>
  <c r="L61" i="34" s="1"/>
  <c r="K58" i="23"/>
  <c r="M58" i="23" s="1"/>
  <c r="O58" i="23" s="1"/>
  <c r="K60" i="23"/>
  <c r="M60" i="23" s="1"/>
  <c r="O60" i="23" s="1"/>
  <c r="K61" i="23"/>
  <c r="M61" i="23" s="1"/>
  <c r="O61" i="23" s="1"/>
  <c r="L63" i="34" s="1"/>
  <c r="K62" i="23"/>
  <c r="M62" i="23" s="1"/>
  <c r="O62" i="23" s="1"/>
  <c r="K63" i="23"/>
  <c r="M63" i="23" s="1"/>
  <c r="O63" i="23" s="1"/>
  <c r="K64" i="23"/>
  <c r="M64" i="23" s="1"/>
  <c r="O64" i="23" s="1"/>
  <c r="K66" i="23"/>
  <c r="M66" i="23" s="1"/>
  <c r="O66" i="23" s="1"/>
  <c r="K65" i="23"/>
  <c r="M65" i="23" s="1"/>
  <c r="O65" i="23" s="1"/>
  <c r="A71" i="24"/>
  <c r="B70" i="24"/>
  <c r="A69" i="23"/>
  <c r="G68" i="23" s="1"/>
  <c r="I68" i="23"/>
  <c r="D68" i="23"/>
  <c r="H68" i="23" s="1"/>
  <c r="C68" i="12"/>
  <c r="D68" i="11"/>
  <c r="N68" i="23"/>
  <c r="P68" i="23" s="1"/>
  <c r="M68" i="23"/>
  <c r="O68" i="23" s="1"/>
  <c r="F70" i="10"/>
  <c r="G69" i="10" s="1"/>
  <c r="E69" i="18"/>
  <c r="Q30" i="23" l="1"/>
  <c r="J32" i="24" s="1"/>
  <c r="L32" i="34"/>
  <c r="L20" i="34"/>
  <c r="Q63" i="23"/>
  <c r="J65" i="24" s="1"/>
  <c r="L65" i="34"/>
  <c r="Q45" i="23"/>
  <c r="J47" i="24" s="1"/>
  <c r="L47" i="34"/>
  <c r="R69" i="32"/>
  <c r="R69" i="41"/>
  <c r="Q68" i="23"/>
  <c r="J70" i="24" s="1"/>
  <c r="L70" i="34"/>
  <c r="Q60" i="23"/>
  <c r="J62" i="24" s="1"/>
  <c r="L62" i="34"/>
  <c r="Q49" i="23"/>
  <c r="J51" i="24" s="1"/>
  <c r="L51" i="34"/>
  <c r="Q57" i="23"/>
  <c r="J59" i="24" s="1"/>
  <c r="L59" i="34"/>
  <c r="Q12" i="23"/>
  <c r="J14" i="24" s="1"/>
  <c r="L14" i="34"/>
  <c r="L13" i="34"/>
  <c r="L54" i="34"/>
  <c r="Q25" i="23"/>
  <c r="J27" i="24" s="1"/>
  <c r="L27" i="34"/>
  <c r="Q39" i="23"/>
  <c r="J41" i="24" s="1"/>
  <c r="L41" i="34"/>
  <c r="R68" i="23"/>
  <c r="K70" i="24" s="1"/>
  <c r="M70" i="34"/>
  <c r="Q58" i="23"/>
  <c r="J60" i="24" s="1"/>
  <c r="L60" i="34"/>
  <c r="Q50" i="23"/>
  <c r="J52" i="24" s="1"/>
  <c r="L52" i="34"/>
  <c r="Q53" i="23"/>
  <c r="J55" i="24" s="1"/>
  <c r="L55" i="34"/>
  <c r="Q13" i="23"/>
  <c r="J15" i="24" s="1"/>
  <c r="L15" i="34"/>
  <c r="Q20" i="23"/>
  <c r="J22" i="24" s="1"/>
  <c r="L22" i="34"/>
  <c r="Q19" i="23"/>
  <c r="J21" i="24" s="1"/>
  <c r="L21" i="34"/>
  <c r="Q34" i="23"/>
  <c r="J36" i="24" s="1"/>
  <c r="L36" i="34"/>
  <c r="Q56" i="23"/>
  <c r="J58" i="24" s="1"/>
  <c r="L58" i="34"/>
  <c r="Q36" i="23"/>
  <c r="J38" i="24" s="1"/>
  <c r="L38" i="34"/>
  <c r="Q10" i="23"/>
  <c r="J12" i="24" s="1"/>
  <c r="L12" i="34"/>
  <c r="L23" i="34"/>
  <c r="Q28" i="23"/>
  <c r="J30" i="24" s="1"/>
  <c r="L30" i="34"/>
  <c r="Q27" i="23"/>
  <c r="J29" i="24" s="1"/>
  <c r="L29" i="34"/>
  <c r="L67" i="18"/>
  <c r="G69" i="24" s="1"/>
  <c r="I69" i="34"/>
  <c r="Q7" i="23"/>
  <c r="J9" i="24" s="1"/>
  <c r="L9" i="34"/>
  <c r="Q9" i="23"/>
  <c r="J11" i="24" s="1"/>
  <c r="L11" i="34"/>
  <c r="Q32" i="23"/>
  <c r="J34" i="24" s="1"/>
  <c r="L34" i="34"/>
  <c r="E68" i="11"/>
  <c r="D70" i="24" s="1"/>
  <c r="E70" i="34"/>
  <c r="Q65" i="23"/>
  <c r="J67" i="24" s="1"/>
  <c r="L67" i="34"/>
  <c r="D68" i="12"/>
  <c r="F70" i="24" s="1"/>
  <c r="D70" i="34"/>
  <c r="L57" i="34"/>
  <c r="L31" i="34"/>
  <c r="L37" i="34"/>
  <c r="I67" i="36"/>
  <c r="L69" i="24" s="1"/>
  <c r="K69" i="34"/>
  <c r="Q40" i="23"/>
  <c r="J42" i="24" s="1"/>
  <c r="L42" i="34"/>
  <c r="Q62" i="23"/>
  <c r="J64" i="24" s="1"/>
  <c r="L64" i="34"/>
  <c r="Q42" i="23"/>
  <c r="J44" i="24" s="1"/>
  <c r="L44" i="34"/>
  <c r="Q17" i="23"/>
  <c r="J19" i="24" s="1"/>
  <c r="L19" i="34"/>
  <c r="L68" i="34"/>
  <c r="L24" i="34"/>
  <c r="L46" i="34"/>
  <c r="L56" i="34"/>
  <c r="Q67" i="23"/>
  <c r="J69" i="24" s="1"/>
  <c r="Q64" i="23"/>
  <c r="J66" i="24" s="1"/>
  <c r="L66" i="34"/>
  <c r="Q47" i="23"/>
  <c r="J49" i="24" s="1"/>
  <c r="L49" i="34"/>
  <c r="Q46" i="23"/>
  <c r="J48" i="24" s="1"/>
  <c r="L48" i="34"/>
  <c r="Q5" i="23"/>
  <c r="J7" i="24" s="1"/>
  <c r="Q15" i="23"/>
  <c r="J17" i="24" s="1"/>
  <c r="L17" i="34"/>
  <c r="Q23" i="23"/>
  <c r="J25" i="24" s="1"/>
  <c r="L25" i="34"/>
  <c r="L39" i="34"/>
  <c r="N67" i="18"/>
  <c r="H69" i="24" s="1"/>
  <c r="H69" i="34"/>
  <c r="L69" i="34"/>
  <c r="D69" i="11"/>
  <c r="C69" i="12"/>
  <c r="N69" i="23"/>
  <c r="P69" i="23" s="1"/>
  <c r="M69" i="23"/>
  <c r="O69" i="23" s="1"/>
  <c r="Q61" i="23"/>
  <c r="J63" i="24" s="1"/>
  <c r="Q18" i="23"/>
  <c r="J20" i="24" s="1"/>
  <c r="Q26" i="23"/>
  <c r="J28" i="24" s="1"/>
  <c r="Q24" i="23"/>
  <c r="J26" i="24" s="1"/>
  <c r="Q31" i="23"/>
  <c r="J33" i="24" s="1"/>
  <c r="Q11" i="23"/>
  <c r="J13" i="24" s="1"/>
  <c r="Q52" i="23"/>
  <c r="J54" i="24" s="1"/>
  <c r="Q33" i="23"/>
  <c r="J35" i="24" s="1"/>
  <c r="F68" i="23"/>
  <c r="Q59" i="23"/>
  <c r="J61" i="24" s="1"/>
  <c r="E68" i="23"/>
  <c r="A72" i="24"/>
  <c r="B71" i="24"/>
  <c r="Q48" i="23"/>
  <c r="J50" i="24" s="1"/>
  <c r="Q21" i="23"/>
  <c r="J23" i="24" s="1"/>
  <c r="Q66" i="23"/>
  <c r="J68" i="24" s="1"/>
  <c r="Q22" i="23"/>
  <c r="J24" i="24" s="1"/>
  <c r="Q44" i="23"/>
  <c r="J46" i="24" s="1"/>
  <c r="Q4" i="23"/>
  <c r="J6" i="24" s="1"/>
  <c r="Q54" i="23"/>
  <c r="J56" i="24" s="1"/>
  <c r="Q55" i="23"/>
  <c r="J57" i="24" s="1"/>
  <c r="Q29" i="23"/>
  <c r="J31" i="24" s="1"/>
  <c r="Q35" i="23"/>
  <c r="J37" i="24" s="1"/>
  <c r="Q41" i="23"/>
  <c r="J43" i="24" s="1"/>
  <c r="Q37" i="23"/>
  <c r="J39" i="24" s="1"/>
  <c r="F71" i="10"/>
  <c r="G70" i="10" s="1"/>
  <c r="A70" i="23"/>
  <c r="I69" i="23" s="1"/>
  <c r="Q43" i="23"/>
  <c r="J45" i="24" s="1"/>
  <c r="Q8" i="23"/>
  <c r="J10" i="24" s="1"/>
  <c r="Q16" i="23"/>
  <c r="J18" i="24" s="1"/>
  <c r="Q6" i="23"/>
  <c r="J8" i="24" s="1"/>
  <c r="Q14" i="23"/>
  <c r="J16" i="24" s="1"/>
  <c r="Q51" i="23"/>
  <c r="J53" i="24" s="1"/>
  <c r="Q38" i="23"/>
  <c r="J40" i="24" s="1"/>
  <c r="E70" i="18"/>
  <c r="F68" i="18"/>
  <c r="F68" i="36" s="1"/>
  <c r="H68" i="36" s="1"/>
  <c r="R69" i="23" l="1"/>
  <c r="K71" i="24" s="1"/>
  <c r="M71" i="34"/>
  <c r="E69" i="23"/>
  <c r="D69" i="12"/>
  <c r="F71" i="24" s="1"/>
  <c r="D71" i="34"/>
  <c r="R70" i="32"/>
  <c r="R70" i="41"/>
  <c r="D69" i="23"/>
  <c r="H69" i="23" s="1"/>
  <c r="Q69" i="23"/>
  <c r="J71" i="24" s="1"/>
  <c r="L71" i="34"/>
  <c r="F69" i="23"/>
  <c r="G69" i="23"/>
  <c r="E69" i="11"/>
  <c r="D71" i="24" s="1"/>
  <c r="E71" i="34"/>
  <c r="K70" i="34"/>
  <c r="I68" i="36"/>
  <c r="L70" i="24" s="1"/>
  <c r="J68" i="23"/>
  <c r="C70" i="12"/>
  <c r="D70" i="11"/>
  <c r="N70" i="23"/>
  <c r="P70" i="23" s="1"/>
  <c r="M70" i="23"/>
  <c r="O70" i="23" s="1"/>
  <c r="A73" i="24"/>
  <c r="B72" i="24"/>
  <c r="A71" i="23"/>
  <c r="I70" i="23" s="1"/>
  <c r="G70" i="23"/>
  <c r="E70" i="23"/>
  <c r="F70" i="23"/>
  <c r="D70" i="23"/>
  <c r="H70" i="23" s="1"/>
  <c r="K68" i="18"/>
  <c r="M68" i="18"/>
  <c r="F72" i="10"/>
  <c r="G71" i="10" s="1"/>
  <c r="E71" i="18"/>
  <c r="F69" i="18"/>
  <c r="F69" i="36" s="1"/>
  <c r="H69" i="36" s="1"/>
  <c r="Q70" i="23" l="1"/>
  <c r="J72" i="24" s="1"/>
  <c r="L72" i="34"/>
  <c r="L68" i="18"/>
  <c r="G70" i="24" s="1"/>
  <c r="I70" i="34"/>
  <c r="E70" i="11"/>
  <c r="D72" i="24" s="1"/>
  <c r="E72" i="34"/>
  <c r="R70" i="23"/>
  <c r="K72" i="24" s="1"/>
  <c r="M72" i="34"/>
  <c r="D70" i="12"/>
  <c r="F72" i="24" s="1"/>
  <c r="D72" i="34"/>
  <c r="N68" i="18"/>
  <c r="H70" i="24" s="1"/>
  <c r="H70" i="34"/>
  <c r="J69" i="23"/>
  <c r="I69" i="36"/>
  <c r="L71" i="24" s="1"/>
  <c r="K71" i="34"/>
  <c r="R71" i="32"/>
  <c r="R71" i="41"/>
  <c r="D71" i="11"/>
  <c r="C71" i="12"/>
  <c r="N71" i="23"/>
  <c r="P71" i="23" s="1"/>
  <c r="M71" i="23"/>
  <c r="O71" i="23" s="1"/>
  <c r="J70" i="23"/>
  <c r="A72" i="23"/>
  <c r="E71" i="23" s="1"/>
  <c r="I71" i="23"/>
  <c r="M69" i="18"/>
  <c r="K69" i="18"/>
  <c r="F73" i="10"/>
  <c r="G72" i="10"/>
  <c r="A74" i="24"/>
  <c r="B73" i="24"/>
  <c r="E72" i="18"/>
  <c r="F71" i="18" s="1"/>
  <c r="F71" i="36" s="1"/>
  <c r="H71" i="36" s="1"/>
  <c r="F70" i="18"/>
  <c r="F70" i="36" s="1"/>
  <c r="H70" i="36" s="1"/>
  <c r="K73" i="34" l="1"/>
  <c r="I71" i="36"/>
  <c r="L73" i="24" s="1"/>
  <c r="R72" i="41"/>
  <c r="R72" i="32"/>
  <c r="Q71" i="23"/>
  <c r="J73" i="24" s="1"/>
  <c r="L73" i="34"/>
  <c r="R71" i="23"/>
  <c r="K73" i="24" s="1"/>
  <c r="M73" i="34"/>
  <c r="L69" i="18"/>
  <c r="G71" i="24" s="1"/>
  <c r="I71" i="34"/>
  <c r="D71" i="12"/>
  <c r="F73" i="24" s="1"/>
  <c r="D73" i="34"/>
  <c r="N69" i="18"/>
  <c r="H71" i="24" s="1"/>
  <c r="H71" i="34"/>
  <c r="E71" i="11"/>
  <c r="D73" i="24" s="1"/>
  <c r="E73" i="34"/>
  <c r="K72" i="34"/>
  <c r="I70" i="36"/>
  <c r="L72" i="24" s="1"/>
  <c r="F74" i="10"/>
  <c r="G73" i="10" s="1"/>
  <c r="A73" i="23"/>
  <c r="F72" i="23" s="1"/>
  <c r="M70" i="18"/>
  <c r="K70" i="18"/>
  <c r="M71" i="18"/>
  <c r="K71" i="18"/>
  <c r="I73" i="34" s="1"/>
  <c r="D71" i="23"/>
  <c r="H71" i="23" s="1"/>
  <c r="C72" i="12"/>
  <c r="D72" i="11"/>
  <c r="N72" i="23"/>
  <c r="P72" i="23" s="1"/>
  <c r="M72" i="23"/>
  <c r="O72" i="23" s="1"/>
  <c r="F71" i="23"/>
  <c r="A75" i="24"/>
  <c r="B74" i="24"/>
  <c r="G71" i="23"/>
  <c r="E73" i="18"/>
  <c r="F72" i="18" s="1"/>
  <c r="F72" i="36" s="1"/>
  <c r="H72" i="36" s="1"/>
  <c r="R73" i="41" l="1"/>
  <c r="R73" i="32"/>
  <c r="N71" i="18"/>
  <c r="H73" i="24" s="1"/>
  <c r="H73" i="34"/>
  <c r="K74" i="34"/>
  <c r="I72" i="36"/>
  <c r="L74" i="24" s="1"/>
  <c r="L70" i="18"/>
  <c r="G72" i="24" s="1"/>
  <c r="I72" i="34"/>
  <c r="Q72" i="23"/>
  <c r="J74" i="24" s="1"/>
  <c r="L74" i="34"/>
  <c r="N70" i="18"/>
  <c r="H72" i="24" s="1"/>
  <c r="H72" i="34"/>
  <c r="D72" i="12"/>
  <c r="F74" i="24" s="1"/>
  <c r="D74" i="34"/>
  <c r="R72" i="23"/>
  <c r="K74" i="24" s="1"/>
  <c r="M74" i="34"/>
  <c r="E72" i="11"/>
  <c r="D74" i="24" s="1"/>
  <c r="E74" i="34"/>
  <c r="G72" i="23"/>
  <c r="E72" i="23"/>
  <c r="J71" i="23"/>
  <c r="I72" i="23"/>
  <c r="J72" i="23" s="1"/>
  <c r="A76" i="24"/>
  <c r="B75" i="24"/>
  <c r="L71" i="18"/>
  <c r="G73" i="24" s="1"/>
  <c r="D72" i="23"/>
  <c r="H72" i="23" s="1"/>
  <c r="A74" i="23"/>
  <c r="D73" i="23" s="1"/>
  <c r="H73" i="23" s="1"/>
  <c r="F73" i="23"/>
  <c r="E73" i="23"/>
  <c r="D73" i="11"/>
  <c r="C73" i="12"/>
  <c r="N73" i="23"/>
  <c r="P73" i="23" s="1"/>
  <c r="M73" i="23"/>
  <c r="O73" i="23" s="1"/>
  <c r="M72" i="18"/>
  <c r="K72" i="18"/>
  <c r="F75" i="10"/>
  <c r="G74" i="10"/>
  <c r="E74" i="18"/>
  <c r="F73" i="18" s="1"/>
  <c r="R73" i="23" l="1"/>
  <c r="K75" i="24" s="1"/>
  <c r="M75" i="34"/>
  <c r="D73" i="12"/>
  <c r="F75" i="24" s="1"/>
  <c r="D75" i="34"/>
  <c r="R74" i="41"/>
  <c r="R74" i="32"/>
  <c r="M73" i="18"/>
  <c r="F73" i="36"/>
  <c r="H73" i="36" s="1"/>
  <c r="E73" i="11"/>
  <c r="D75" i="24" s="1"/>
  <c r="E75" i="34"/>
  <c r="L72" i="18"/>
  <c r="G74" i="24" s="1"/>
  <c r="I74" i="34"/>
  <c r="N72" i="18"/>
  <c r="H74" i="24" s="1"/>
  <c r="H74" i="34"/>
  <c r="Q73" i="23"/>
  <c r="J75" i="24" s="1"/>
  <c r="L75" i="34"/>
  <c r="A77" i="24"/>
  <c r="B76" i="24"/>
  <c r="A75" i="23"/>
  <c r="F74" i="23" s="1"/>
  <c r="D74" i="11"/>
  <c r="C74" i="12"/>
  <c r="N74" i="23"/>
  <c r="P74" i="23" s="1"/>
  <c r="M74" i="23"/>
  <c r="O74" i="23" s="1"/>
  <c r="F76" i="10"/>
  <c r="G75" i="10"/>
  <c r="K73" i="18"/>
  <c r="G73" i="23"/>
  <c r="I73" i="23"/>
  <c r="J73" i="23" s="1"/>
  <c r="E75" i="18"/>
  <c r="F74" i="18" s="1"/>
  <c r="M74" i="18" l="1"/>
  <c r="F74" i="36"/>
  <c r="H74" i="36" s="1"/>
  <c r="D74" i="12"/>
  <c r="F76" i="24" s="1"/>
  <c r="D76" i="34"/>
  <c r="E74" i="11"/>
  <c r="D76" i="24" s="1"/>
  <c r="E76" i="34"/>
  <c r="Q74" i="23"/>
  <c r="J76" i="24" s="1"/>
  <c r="L76" i="34"/>
  <c r="N73" i="18"/>
  <c r="H75" i="24" s="1"/>
  <c r="H75" i="34"/>
  <c r="I73" i="36"/>
  <c r="L75" i="24" s="1"/>
  <c r="K75" i="34"/>
  <c r="R74" i="23"/>
  <c r="K76" i="24" s="1"/>
  <c r="M76" i="34"/>
  <c r="L73" i="18"/>
  <c r="G75" i="24" s="1"/>
  <c r="I75" i="34"/>
  <c r="R75" i="41"/>
  <c r="R75" i="32"/>
  <c r="K74" i="18"/>
  <c r="A78" i="24"/>
  <c r="B77" i="24"/>
  <c r="G74" i="23"/>
  <c r="C75" i="12"/>
  <c r="D75" i="11"/>
  <c r="N75" i="23"/>
  <c r="P75" i="23" s="1"/>
  <c r="M75" i="23"/>
  <c r="O75" i="23" s="1"/>
  <c r="E74" i="23"/>
  <c r="F77" i="10"/>
  <c r="I74" i="23"/>
  <c r="D74" i="23"/>
  <c r="H74" i="23" s="1"/>
  <c r="A76" i="23"/>
  <c r="F75" i="23" s="1"/>
  <c r="E76" i="18"/>
  <c r="D75" i="12" l="1"/>
  <c r="F77" i="24" s="1"/>
  <c r="D77" i="34"/>
  <c r="L74" i="18"/>
  <c r="G76" i="24" s="1"/>
  <c r="I76" i="34"/>
  <c r="I74" i="36"/>
  <c r="L76" i="24" s="1"/>
  <c r="K76" i="34"/>
  <c r="E75" i="11"/>
  <c r="D77" i="24" s="1"/>
  <c r="E77" i="34"/>
  <c r="Q75" i="23"/>
  <c r="J77" i="24" s="1"/>
  <c r="L77" i="34"/>
  <c r="R75" i="23"/>
  <c r="K77" i="24" s="1"/>
  <c r="M77" i="34"/>
  <c r="N74" i="18"/>
  <c r="H76" i="24" s="1"/>
  <c r="H76" i="34"/>
  <c r="F78" i="10"/>
  <c r="G77" i="10"/>
  <c r="I75" i="23"/>
  <c r="D75" i="23"/>
  <c r="H75" i="23" s="1"/>
  <c r="G75" i="23"/>
  <c r="A79" i="24"/>
  <c r="B78" i="24"/>
  <c r="A77" i="23"/>
  <c r="D76" i="23" s="1"/>
  <c r="H76" i="23" s="1"/>
  <c r="I76" i="23"/>
  <c r="G76" i="23"/>
  <c r="J74" i="23"/>
  <c r="E75" i="23"/>
  <c r="G76" i="10"/>
  <c r="E77" i="18"/>
  <c r="F75" i="18"/>
  <c r="F75" i="36" s="1"/>
  <c r="H75" i="36" s="1"/>
  <c r="R77" i="32" l="1"/>
  <c r="R77" i="41"/>
  <c r="R76" i="32"/>
  <c r="R76" i="41"/>
  <c r="K77" i="34"/>
  <c r="I75" i="36"/>
  <c r="L77" i="24" s="1"/>
  <c r="E76" i="23"/>
  <c r="J75" i="23"/>
  <c r="M75" i="18"/>
  <c r="K75" i="18"/>
  <c r="C77" i="12"/>
  <c r="D79" i="34" s="1"/>
  <c r="D77" i="11"/>
  <c r="N77" i="23"/>
  <c r="P77" i="23" s="1"/>
  <c r="M77" i="23"/>
  <c r="O77" i="23" s="1"/>
  <c r="L79" i="34" s="1"/>
  <c r="F79" i="10"/>
  <c r="G78" i="10"/>
  <c r="C76" i="12"/>
  <c r="D76" i="11"/>
  <c r="N76" i="23"/>
  <c r="P76" i="23" s="1"/>
  <c r="M76" i="23"/>
  <c r="O76" i="23" s="1"/>
  <c r="A78" i="23"/>
  <c r="D77" i="23" s="1"/>
  <c r="H77" i="23" s="1"/>
  <c r="I77" i="23"/>
  <c r="G77" i="23"/>
  <c r="E77" i="23"/>
  <c r="F76" i="23"/>
  <c r="A80" i="24"/>
  <c r="B79" i="24"/>
  <c r="E78" i="18"/>
  <c r="F76" i="18"/>
  <c r="M76" i="18" l="1"/>
  <c r="F76" i="36"/>
  <c r="H76" i="36" s="1"/>
  <c r="R77" i="23"/>
  <c r="K79" i="24" s="1"/>
  <c r="M79" i="34"/>
  <c r="Q76" i="23"/>
  <c r="J78" i="24" s="1"/>
  <c r="L78" i="34"/>
  <c r="R78" i="32"/>
  <c r="R78" i="41"/>
  <c r="E77" i="11"/>
  <c r="D79" i="24" s="1"/>
  <c r="E79" i="34"/>
  <c r="R76" i="23"/>
  <c r="K78" i="24" s="1"/>
  <c r="M78" i="34"/>
  <c r="E76" i="11"/>
  <c r="D78" i="24" s="1"/>
  <c r="E78" i="34"/>
  <c r="L75" i="18"/>
  <c r="G77" i="24" s="1"/>
  <c r="I77" i="34"/>
  <c r="J76" i="23"/>
  <c r="D76" i="12"/>
  <c r="F78" i="24" s="1"/>
  <c r="D78" i="34"/>
  <c r="N75" i="18"/>
  <c r="H77" i="24" s="1"/>
  <c r="H77" i="34"/>
  <c r="C78" i="12"/>
  <c r="D78" i="11"/>
  <c r="N78" i="23"/>
  <c r="P78" i="23" s="1"/>
  <c r="M78" i="23"/>
  <c r="O78" i="23" s="1"/>
  <c r="A79" i="23"/>
  <c r="I78" i="23" s="1"/>
  <c r="F80" i="10"/>
  <c r="G79" i="10"/>
  <c r="A81" i="24"/>
  <c r="B80" i="24"/>
  <c r="Q77" i="23"/>
  <c r="J79" i="24" s="1"/>
  <c r="F77" i="23"/>
  <c r="J77" i="23" s="1"/>
  <c r="D77" i="12"/>
  <c r="F79" i="24" s="1"/>
  <c r="K76" i="18"/>
  <c r="E79" i="18"/>
  <c r="F77" i="18"/>
  <c r="F77" i="36" s="1"/>
  <c r="H77" i="36" s="1"/>
  <c r="R78" i="23" l="1"/>
  <c r="K80" i="24" s="1"/>
  <c r="M80" i="34"/>
  <c r="E78" i="11"/>
  <c r="D80" i="24" s="1"/>
  <c r="E80" i="34"/>
  <c r="D78" i="12"/>
  <c r="F80" i="24" s="1"/>
  <c r="D80" i="34"/>
  <c r="R79" i="32"/>
  <c r="R79" i="41"/>
  <c r="I77" i="36"/>
  <c r="L79" i="24" s="1"/>
  <c r="K79" i="34"/>
  <c r="L76" i="18"/>
  <c r="G78" i="24" s="1"/>
  <c r="I78" i="34"/>
  <c r="K78" i="34"/>
  <c r="I76" i="36"/>
  <c r="L78" i="24" s="1"/>
  <c r="Q78" i="23"/>
  <c r="J80" i="24" s="1"/>
  <c r="L80" i="34"/>
  <c r="N76" i="18"/>
  <c r="H78" i="24" s="1"/>
  <c r="H78" i="34"/>
  <c r="D78" i="23"/>
  <c r="H78" i="23" s="1"/>
  <c r="G78" i="23"/>
  <c r="F78" i="23"/>
  <c r="A80" i="23"/>
  <c r="I79" i="23" s="1"/>
  <c r="D79" i="23"/>
  <c r="H79" i="23" s="1"/>
  <c r="D79" i="11"/>
  <c r="C79" i="12"/>
  <c r="N79" i="23"/>
  <c r="P79" i="23" s="1"/>
  <c r="M79" i="23"/>
  <c r="O79" i="23" s="1"/>
  <c r="F81" i="10"/>
  <c r="G80" i="10" s="1"/>
  <c r="M77" i="18"/>
  <c r="K77" i="18"/>
  <c r="A82" i="24"/>
  <c r="B81" i="24"/>
  <c r="E78" i="23"/>
  <c r="E80" i="18"/>
  <c r="F79" i="18" s="1"/>
  <c r="F78" i="18"/>
  <c r="F78" i="36" s="1"/>
  <c r="H78" i="36" s="1"/>
  <c r="R80" i="32" l="1"/>
  <c r="R80" i="41"/>
  <c r="D79" i="12"/>
  <c r="F81" i="24" s="1"/>
  <c r="D81" i="34"/>
  <c r="E79" i="11"/>
  <c r="D81" i="24" s="1"/>
  <c r="E81" i="34"/>
  <c r="L77" i="18"/>
  <c r="G79" i="24" s="1"/>
  <c r="I79" i="34"/>
  <c r="N77" i="18"/>
  <c r="H79" i="24" s="1"/>
  <c r="H79" i="34"/>
  <c r="K80" i="34"/>
  <c r="I78" i="36"/>
  <c r="L80" i="24" s="1"/>
  <c r="M79" i="18"/>
  <c r="H81" i="34" s="1"/>
  <c r="F79" i="36"/>
  <c r="H79" i="36" s="1"/>
  <c r="Q79" i="23"/>
  <c r="J81" i="24" s="1"/>
  <c r="L81" i="34"/>
  <c r="R79" i="23"/>
  <c r="K81" i="24" s="1"/>
  <c r="M81" i="34"/>
  <c r="M78" i="18"/>
  <c r="K78" i="18"/>
  <c r="K79" i="18"/>
  <c r="N79" i="18"/>
  <c r="H81" i="24" s="1"/>
  <c r="A81" i="23"/>
  <c r="D80" i="23" s="1"/>
  <c r="H80" i="23" s="1"/>
  <c r="A83" i="24"/>
  <c r="B82" i="24"/>
  <c r="C80" i="12"/>
  <c r="D80" i="11"/>
  <c r="N80" i="23"/>
  <c r="P80" i="23" s="1"/>
  <c r="M80" i="23"/>
  <c r="O80" i="23" s="1"/>
  <c r="F79" i="23"/>
  <c r="F82" i="10"/>
  <c r="E79" i="23"/>
  <c r="G79" i="23"/>
  <c r="J78" i="23"/>
  <c r="E81" i="18"/>
  <c r="F80" i="18" s="1"/>
  <c r="E80" i="11" l="1"/>
  <c r="D82" i="24" s="1"/>
  <c r="E82" i="34"/>
  <c r="K81" i="34"/>
  <c r="I79" i="36"/>
  <c r="L81" i="24" s="1"/>
  <c r="M80" i="18"/>
  <c r="F80" i="36"/>
  <c r="H80" i="36" s="1"/>
  <c r="F80" i="23"/>
  <c r="D80" i="12"/>
  <c r="F82" i="24" s="1"/>
  <c r="D82" i="34"/>
  <c r="L79" i="18"/>
  <c r="G81" i="24" s="1"/>
  <c r="I81" i="34"/>
  <c r="J79" i="23"/>
  <c r="E80" i="23"/>
  <c r="L78" i="18"/>
  <c r="G80" i="24" s="1"/>
  <c r="I80" i="34"/>
  <c r="N78" i="18"/>
  <c r="H80" i="24" s="1"/>
  <c r="H80" i="34"/>
  <c r="G80" i="23"/>
  <c r="Q80" i="23"/>
  <c r="J82" i="24" s="1"/>
  <c r="L82" i="34"/>
  <c r="I80" i="23"/>
  <c r="J80" i="23" s="1"/>
  <c r="R80" i="23"/>
  <c r="K82" i="24" s="1"/>
  <c r="M82" i="34"/>
  <c r="F83" i="10"/>
  <c r="G82" i="10" s="1"/>
  <c r="A84" i="24"/>
  <c r="B83" i="24"/>
  <c r="K80" i="18"/>
  <c r="G81" i="10"/>
  <c r="A82" i="23"/>
  <c r="D81" i="23" s="1"/>
  <c r="H81" i="23" s="1"/>
  <c r="F81" i="23"/>
  <c r="I81" i="23"/>
  <c r="G81" i="23"/>
  <c r="E81" i="23"/>
  <c r="E82" i="18"/>
  <c r="F81" i="18" s="1"/>
  <c r="K82" i="34" l="1"/>
  <c r="I80" i="36"/>
  <c r="L82" i="24" s="1"/>
  <c r="N80" i="18"/>
  <c r="H82" i="24" s="1"/>
  <c r="H82" i="34"/>
  <c r="R82" i="32"/>
  <c r="R82" i="41"/>
  <c r="L80" i="18"/>
  <c r="G82" i="24" s="1"/>
  <c r="I82" i="34"/>
  <c r="R81" i="41"/>
  <c r="R81" i="32"/>
  <c r="M81" i="18"/>
  <c r="F81" i="36"/>
  <c r="H81" i="36" s="1"/>
  <c r="D82" i="11"/>
  <c r="E84" i="34" s="1"/>
  <c r="C82" i="12"/>
  <c r="D84" i="34" s="1"/>
  <c r="N82" i="23"/>
  <c r="P82" i="23" s="1"/>
  <c r="M84" i="34" s="1"/>
  <c r="M82" i="23"/>
  <c r="O82" i="23" s="1"/>
  <c r="L84" i="34" s="1"/>
  <c r="A85" i="24"/>
  <c r="B84" i="24"/>
  <c r="F84" i="10"/>
  <c r="G83" i="10" s="1"/>
  <c r="J81" i="23"/>
  <c r="A83" i="23"/>
  <c r="F82" i="23"/>
  <c r="D82" i="23"/>
  <c r="H82" i="23" s="1"/>
  <c r="K81" i="18"/>
  <c r="D81" i="11"/>
  <c r="C81" i="12"/>
  <c r="N81" i="23"/>
  <c r="P81" i="23" s="1"/>
  <c r="M81" i="23"/>
  <c r="O81" i="23" s="1"/>
  <c r="E83" i="18"/>
  <c r="F82" i="18" s="1"/>
  <c r="L81" i="18" l="1"/>
  <c r="G83" i="24" s="1"/>
  <c r="I83" i="34"/>
  <c r="Q81" i="23"/>
  <c r="J83" i="24" s="1"/>
  <c r="L83" i="34"/>
  <c r="M82" i="18"/>
  <c r="F82" i="36"/>
  <c r="H82" i="36" s="1"/>
  <c r="I81" i="36"/>
  <c r="L83" i="24" s="1"/>
  <c r="K83" i="34"/>
  <c r="R81" i="23"/>
  <c r="K83" i="24" s="1"/>
  <c r="M83" i="34"/>
  <c r="N81" i="18"/>
  <c r="H83" i="24" s="1"/>
  <c r="H83" i="34"/>
  <c r="R83" i="32"/>
  <c r="R83" i="41"/>
  <c r="D81" i="12"/>
  <c r="F83" i="24" s="1"/>
  <c r="D83" i="34"/>
  <c r="E81" i="11"/>
  <c r="D83" i="24" s="1"/>
  <c r="E83" i="34"/>
  <c r="D83" i="11"/>
  <c r="C83" i="12"/>
  <c r="N83" i="23"/>
  <c r="P83" i="23" s="1"/>
  <c r="M83" i="23"/>
  <c r="O83" i="23" s="1"/>
  <c r="A86" i="24"/>
  <c r="B85" i="24"/>
  <c r="Q82" i="23"/>
  <c r="J84" i="24" s="1"/>
  <c r="R82" i="23"/>
  <c r="K84" i="24" s="1"/>
  <c r="D82" i="12"/>
  <c r="F84" i="24" s="1"/>
  <c r="A84" i="23"/>
  <c r="F83" i="23" s="1"/>
  <c r="F85" i="10"/>
  <c r="G84" i="10"/>
  <c r="E82" i="11"/>
  <c r="D84" i="24" s="1"/>
  <c r="E82" i="23"/>
  <c r="G82" i="23"/>
  <c r="K82" i="18"/>
  <c r="I82" i="23"/>
  <c r="E84" i="18"/>
  <c r="F83" i="18" s="1"/>
  <c r="Q83" i="23" l="1"/>
  <c r="J85" i="24" s="1"/>
  <c r="L85" i="34"/>
  <c r="I82" i="36"/>
  <c r="L84" i="24" s="1"/>
  <c r="K84" i="34"/>
  <c r="R83" i="23"/>
  <c r="K85" i="24" s="1"/>
  <c r="M85" i="34"/>
  <c r="N82" i="18"/>
  <c r="H84" i="24" s="1"/>
  <c r="H84" i="34"/>
  <c r="R84" i="32"/>
  <c r="R84" i="41"/>
  <c r="J82" i="23"/>
  <c r="E83" i="11"/>
  <c r="D85" i="24" s="1"/>
  <c r="E85" i="34"/>
  <c r="D83" i="12"/>
  <c r="F85" i="24" s="1"/>
  <c r="D85" i="34"/>
  <c r="L82" i="18"/>
  <c r="G84" i="24" s="1"/>
  <c r="I84" i="34"/>
  <c r="M83" i="18"/>
  <c r="F83" i="36"/>
  <c r="H83" i="36" s="1"/>
  <c r="A87" i="24"/>
  <c r="B86" i="24"/>
  <c r="F86" i="10"/>
  <c r="E83" i="23"/>
  <c r="G83" i="23"/>
  <c r="C84" i="12"/>
  <c r="D84" i="11"/>
  <c r="N84" i="23"/>
  <c r="P84" i="23" s="1"/>
  <c r="M84" i="23"/>
  <c r="O84" i="23" s="1"/>
  <c r="I83" i="23"/>
  <c r="D83" i="23"/>
  <c r="H83" i="23" s="1"/>
  <c r="A85" i="23"/>
  <c r="I84" i="23"/>
  <c r="G84" i="23"/>
  <c r="K83" i="18"/>
  <c r="E85" i="18"/>
  <c r="Q84" i="23" l="1"/>
  <c r="J86" i="24" s="1"/>
  <c r="L86" i="34"/>
  <c r="R84" i="23"/>
  <c r="K86" i="24" s="1"/>
  <c r="M86" i="34"/>
  <c r="K85" i="34"/>
  <c r="I83" i="36"/>
  <c r="L85" i="24" s="1"/>
  <c r="L83" i="18"/>
  <c r="G85" i="24" s="1"/>
  <c r="I85" i="34"/>
  <c r="E84" i="11"/>
  <c r="D86" i="24" s="1"/>
  <c r="E86" i="34"/>
  <c r="N83" i="18"/>
  <c r="H85" i="24" s="1"/>
  <c r="H85" i="34"/>
  <c r="D84" i="12"/>
  <c r="F86" i="24" s="1"/>
  <c r="D86" i="34"/>
  <c r="F87" i="10"/>
  <c r="G86" i="10" s="1"/>
  <c r="A86" i="23"/>
  <c r="A88" i="24"/>
  <c r="B87" i="24"/>
  <c r="J83" i="23"/>
  <c r="D84" i="23"/>
  <c r="H84" i="23" s="1"/>
  <c r="F84" i="23"/>
  <c r="E84" i="23"/>
  <c r="G85" i="10"/>
  <c r="E86" i="18"/>
  <c r="F84" i="18"/>
  <c r="F84" i="36" s="1"/>
  <c r="H84" i="36" s="1"/>
  <c r="R85" i="32" l="1"/>
  <c r="R85" i="41"/>
  <c r="R86" i="32"/>
  <c r="R86" i="41"/>
  <c r="I84" i="36"/>
  <c r="L86" i="24" s="1"/>
  <c r="K86" i="34"/>
  <c r="C86" i="12"/>
  <c r="D88" i="34" s="1"/>
  <c r="D86" i="11"/>
  <c r="E88" i="34" s="1"/>
  <c r="N86" i="23"/>
  <c r="P86" i="23" s="1"/>
  <c r="M88" i="34" s="1"/>
  <c r="M86" i="23"/>
  <c r="O86" i="23" s="1"/>
  <c r="L88" i="34" s="1"/>
  <c r="A87" i="23"/>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M84" i="18"/>
  <c r="K84" i="18"/>
  <c r="J84" i="23"/>
  <c r="A89" i="24"/>
  <c r="B88" i="24"/>
  <c r="C85" i="12"/>
  <c r="D85" i="11"/>
  <c r="N85" i="23"/>
  <c r="P85" i="23" s="1"/>
  <c r="M85" i="23"/>
  <c r="O85" i="23" s="1"/>
  <c r="F88" i="10"/>
  <c r="G87" i="10" s="1"/>
  <c r="E85" i="23"/>
  <c r="G85" i="23"/>
  <c r="D85" i="23"/>
  <c r="H85" i="23" s="1"/>
  <c r="F85" i="23"/>
  <c r="I85" i="23"/>
  <c r="E87" i="18"/>
  <c r="F85" i="18"/>
  <c r="F85" i="36" s="1"/>
  <c r="H85" i="36" s="1"/>
  <c r="K87" i="34" l="1"/>
  <c r="I85" i="36"/>
  <c r="L87" i="24" s="1"/>
  <c r="Q85" i="23"/>
  <c r="J87" i="24" s="1"/>
  <c r="L87" i="34"/>
  <c r="N84" i="18"/>
  <c r="H86" i="24" s="1"/>
  <c r="H86" i="34"/>
  <c r="L84" i="18"/>
  <c r="G86" i="24" s="1"/>
  <c r="I86" i="34"/>
  <c r="E85" i="11"/>
  <c r="D87" i="24" s="1"/>
  <c r="E87" i="34"/>
  <c r="R87" i="41"/>
  <c r="R87" i="32"/>
  <c r="R85" i="23"/>
  <c r="K87" i="24" s="1"/>
  <c r="M87" i="34"/>
  <c r="D85" i="12"/>
  <c r="F87" i="24" s="1"/>
  <c r="D87" i="34"/>
  <c r="C87" i="12"/>
  <c r="D87" i="11"/>
  <c r="N87" i="23"/>
  <c r="P87" i="23" s="1"/>
  <c r="M87" i="23"/>
  <c r="O87" i="23" s="1"/>
  <c r="G86" i="23"/>
  <c r="J85" i="23"/>
  <c r="A90" i="24"/>
  <c r="B89" i="24"/>
  <c r="I86" i="23"/>
  <c r="F89" i="10"/>
  <c r="G88" i="10" s="1"/>
  <c r="Q86" i="23"/>
  <c r="J88" i="24" s="1"/>
  <c r="K85" i="18"/>
  <c r="M85" i="18"/>
  <c r="R86" i="23"/>
  <c r="K88" i="24" s="1"/>
  <c r="D86" i="23"/>
  <c r="H86" i="23" s="1"/>
  <c r="E86" i="11"/>
  <c r="D88" i="24" s="1"/>
  <c r="F86" i="23"/>
  <c r="D86" i="12"/>
  <c r="F88" i="24" s="1"/>
  <c r="E86" i="23"/>
  <c r="E88" i="18"/>
  <c r="F87" i="18" s="1"/>
  <c r="F87" i="36" s="1"/>
  <c r="H87" i="36" s="1"/>
  <c r="F86" i="18"/>
  <c r="F86" i="36" s="1"/>
  <c r="H86" i="36" s="1"/>
  <c r="K89" i="34" l="1"/>
  <c r="I87" i="36"/>
  <c r="L89" i="24" s="1"/>
  <c r="L85" i="18"/>
  <c r="G87" i="24" s="1"/>
  <c r="I87" i="34"/>
  <c r="Q87" i="23"/>
  <c r="J89" i="24" s="1"/>
  <c r="L89" i="34"/>
  <c r="R87" i="23"/>
  <c r="K89" i="24" s="1"/>
  <c r="M89" i="34"/>
  <c r="I86" i="36"/>
  <c r="L88" i="24" s="1"/>
  <c r="K88" i="34"/>
  <c r="N85" i="18"/>
  <c r="H87" i="24" s="1"/>
  <c r="H87" i="34"/>
  <c r="R88" i="32"/>
  <c r="R88" i="41"/>
  <c r="E87" i="11"/>
  <c r="D89" i="24" s="1"/>
  <c r="E89" i="34"/>
  <c r="J86" i="23"/>
  <c r="D87" i="12"/>
  <c r="F89" i="24" s="1"/>
  <c r="D89" i="34"/>
  <c r="C88" i="12"/>
  <c r="D88" i="11"/>
  <c r="N88" i="23"/>
  <c r="P88" i="23" s="1"/>
  <c r="M88" i="23"/>
  <c r="O88" i="23" s="1"/>
  <c r="M86" i="18"/>
  <c r="K86" i="18"/>
  <c r="A91" i="24"/>
  <c r="B90" i="24"/>
  <c r="K87" i="18"/>
  <c r="M87" i="18"/>
  <c r="F90" i="10"/>
  <c r="G89" i="10"/>
  <c r="E89" i="18"/>
  <c r="F88" i="18" s="1"/>
  <c r="F88" i="36" s="1"/>
  <c r="H88" i="36" s="1"/>
  <c r="K90" i="34" l="1"/>
  <c r="I88" i="36"/>
  <c r="L90" i="24" s="1"/>
  <c r="R89" i="41"/>
  <c r="R89" i="32"/>
  <c r="N86" i="18"/>
  <c r="H88" i="24" s="1"/>
  <c r="H88" i="34"/>
  <c r="R88" i="23"/>
  <c r="K90" i="24" s="1"/>
  <c r="M90" i="34"/>
  <c r="N87" i="18"/>
  <c r="H89" i="24" s="1"/>
  <c r="H89" i="34"/>
  <c r="Q88" i="23"/>
  <c r="J90" i="24" s="1"/>
  <c r="L90" i="34"/>
  <c r="D88" i="12"/>
  <c r="F90" i="24" s="1"/>
  <c r="D90" i="34"/>
  <c r="E88" i="11"/>
  <c r="D90" i="24" s="1"/>
  <c r="E90" i="34"/>
  <c r="L87" i="18"/>
  <c r="G89" i="24" s="1"/>
  <c r="I89" i="34"/>
  <c r="L86" i="18"/>
  <c r="G88" i="24" s="1"/>
  <c r="I88" i="34"/>
  <c r="K88" i="18"/>
  <c r="I90" i="34" s="1"/>
  <c r="M88" i="18"/>
  <c r="A92" i="24"/>
  <c r="B91" i="24"/>
  <c r="D89" i="11"/>
  <c r="C89" i="12"/>
  <c r="N89" i="23"/>
  <c r="P89" i="23" s="1"/>
  <c r="M89" i="23"/>
  <c r="O89" i="23" s="1"/>
  <c r="F91" i="10"/>
  <c r="E90" i="18"/>
  <c r="F89" i="18" s="1"/>
  <c r="E89" i="11" l="1"/>
  <c r="D91" i="24" s="1"/>
  <c r="E91" i="34"/>
  <c r="M89" i="18"/>
  <c r="F89" i="36"/>
  <c r="H89" i="36" s="1"/>
  <c r="N88" i="18"/>
  <c r="H90" i="24" s="1"/>
  <c r="H90" i="34"/>
  <c r="R89" i="23"/>
  <c r="K91" i="24" s="1"/>
  <c r="M91" i="34"/>
  <c r="Q89" i="23"/>
  <c r="J91" i="24" s="1"/>
  <c r="L91" i="34"/>
  <c r="D89" i="12"/>
  <c r="F91" i="24" s="1"/>
  <c r="D91" i="34"/>
  <c r="A93" i="24"/>
  <c r="B92" i="24"/>
  <c r="F92" i="10"/>
  <c r="L88" i="18"/>
  <c r="G90" i="24" s="1"/>
  <c r="G90" i="10"/>
  <c r="K89" i="18"/>
  <c r="E91" i="18"/>
  <c r="F90" i="18" s="1"/>
  <c r="I89" i="36" l="1"/>
  <c r="L91" i="24" s="1"/>
  <c r="K91" i="34"/>
  <c r="N89" i="18"/>
  <c r="H91" i="24" s="1"/>
  <c r="H91" i="34"/>
  <c r="M90" i="18"/>
  <c r="F90" i="36"/>
  <c r="H90" i="36" s="1"/>
  <c r="L89" i="18"/>
  <c r="G91" i="24" s="1"/>
  <c r="I91" i="34"/>
  <c r="R90" i="32"/>
  <c r="R90" i="41"/>
  <c r="F93" i="10"/>
  <c r="G92" i="10" s="1"/>
  <c r="A94" i="24"/>
  <c r="B93" i="24"/>
  <c r="K90" i="18"/>
  <c r="D90" i="11"/>
  <c r="C90" i="12"/>
  <c r="N90" i="23"/>
  <c r="P90" i="23" s="1"/>
  <c r="M90" i="23"/>
  <c r="O90" i="23" s="1"/>
  <c r="G91" i="10"/>
  <c r="E92" i="18"/>
  <c r="D90" i="12" l="1"/>
  <c r="F92" i="24" s="1"/>
  <c r="D92" i="34"/>
  <c r="N90" i="18"/>
  <c r="H92" i="24" s="1"/>
  <c r="H92" i="34"/>
  <c r="E90" i="11"/>
  <c r="D92" i="24" s="1"/>
  <c r="E92" i="34"/>
  <c r="L90" i="18"/>
  <c r="G92" i="24" s="1"/>
  <c r="I92" i="34"/>
  <c r="I90" i="36"/>
  <c r="L92" i="24" s="1"/>
  <c r="K92" i="34"/>
  <c r="R91" i="32"/>
  <c r="R91" i="41"/>
  <c r="Q90" i="23"/>
  <c r="J92" i="24" s="1"/>
  <c r="L92" i="34"/>
  <c r="R92" i="41"/>
  <c r="R92" i="32"/>
  <c r="R90" i="23"/>
  <c r="K92" i="24" s="1"/>
  <c r="M92" i="34"/>
  <c r="C92" i="12"/>
  <c r="D94" i="34" s="1"/>
  <c r="D92" i="11"/>
  <c r="E94" i="34" s="1"/>
  <c r="N92" i="23"/>
  <c r="P92" i="23" s="1"/>
  <c r="M94" i="34" s="1"/>
  <c r="M92" i="23"/>
  <c r="O92" i="23" s="1"/>
  <c r="L94" i="34" s="1"/>
  <c r="A95" i="24"/>
  <c r="B94" i="24"/>
  <c r="F94" i="10"/>
  <c r="G93" i="10" s="1"/>
  <c r="D91" i="11"/>
  <c r="C91" i="12"/>
  <c r="N91" i="23"/>
  <c r="P91" i="23" s="1"/>
  <c r="M91" i="23"/>
  <c r="O91" i="23" s="1"/>
  <c r="E93" i="18"/>
  <c r="F91" i="18"/>
  <c r="R93" i="41" l="1"/>
  <c r="R93" i="32"/>
  <c r="M91" i="18"/>
  <c r="F91" i="36"/>
  <c r="H91" i="36" s="1"/>
  <c r="Q91" i="23"/>
  <c r="J93" i="24" s="1"/>
  <c r="L93" i="34"/>
  <c r="R91" i="23"/>
  <c r="K93" i="24" s="1"/>
  <c r="M93" i="34"/>
  <c r="D91" i="12"/>
  <c r="F93" i="24" s="1"/>
  <c r="D93" i="34"/>
  <c r="E91" i="11"/>
  <c r="D93" i="24" s="1"/>
  <c r="E93" i="34"/>
  <c r="A96" i="24"/>
  <c r="B95" i="24"/>
  <c r="Q92" i="23"/>
  <c r="J94" i="24" s="1"/>
  <c r="C93" i="12"/>
  <c r="D93" i="11"/>
  <c r="N93" i="23"/>
  <c r="P93" i="23" s="1"/>
  <c r="M93" i="23"/>
  <c r="O93" i="23" s="1"/>
  <c r="R92" i="23"/>
  <c r="K94" i="24" s="1"/>
  <c r="K91" i="18"/>
  <c r="F95" i="10"/>
  <c r="G94" i="10" s="1"/>
  <c r="E92" i="11"/>
  <c r="D94" i="24" s="1"/>
  <c r="D92" i="12"/>
  <c r="F94" i="24" s="1"/>
  <c r="E94" i="18"/>
  <c r="F92" i="18"/>
  <c r="F92" i="36" s="1"/>
  <c r="H92" i="36" s="1"/>
  <c r="D93" i="12" l="1"/>
  <c r="F95" i="24" s="1"/>
  <c r="D95" i="34"/>
  <c r="L91" i="18"/>
  <c r="G93" i="24" s="1"/>
  <c r="I93" i="34"/>
  <c r="N91" i="18"/>
  <c r="H93" i="24" s="1"/>
  <c r="H93" i="34"/>
  <c r="R94" i="41"/>
  <c r="R94" i="32"/>
  <c r="K93" i="34"/>
  <c r="I91" i="36"/>
  <c r="L93" i="24" s="1"/>
  <c r="Q93" i="23"/>
  <c r="J95" i="24" s="1"/>
  <c r="L95" i="34"/>
  <c r="R93" i="23"/>
  <c r="K95" i="24" s="1"/>
  <c r="M95" i="34"/>
  <c r="K94" i="34"/>
  <c r="I92" i="36"/>
  <c r="L94" i="24" s="1"/>
  <c r="E93" i="11"/>
  <c r="D95" i="24" s="1"/>
  <c r="E95" i="34"/>
  <c r="D94" i="11"/>
  <c r="C94" i="12"/>
  <c r="D96" i="34" s="1"/>
  <c r="N94" i="23"/>
  <c r="P94" i="23" s="1"/>
  <c r="M94" i="23"/>
  <c r="O94" i="23" s="1"/>
  <c r="F96" i="10"/>
  <c r="G95" i="10" s="1"/>
  <c r="M92" i="18"/>
  <c r="K92" i="18"/>
  <c r="A97" i="24"/>
  <c r="B96" i="24"/>
  <c r="E95" i="18"/>
  <c r="F93" i="18"/>
  <c r="F93" i="36" s="1"/>
  <c r="H93" i="36" s="1"/>
  <c r="N92" i="18" l="1"/>
  <c r="H94" i="24" s="1"/>
  <c r="H94" i="34"/>
  <c r="R95" i="41"/>
  <c r="R95" i="32"/>
  <c r="Q94" i="23"/>
  <c r="J96" i="24" s="1"/>
  <c r="L96" i="34"/>
  <c r="E94" i="11"/>
  <c r="D96" i="24" s="1"/>
  <c r="E96" i="34"/>
  <c r="I93" i="36"/>
  <c r="L95" i="24" s="1"/>
  <c r="K95" i="34"/>
  <c r="R94" i="23"/>
  <c r="K96" i="24" s="1"/>
  <c r="M96" i="34"/>
  <c r="L92" i="18"/>
  <c r="G94" i="24" s="1"/>
  <c r="I94" i="34"/>
  <c r="D95" i="11"/>
  <c r="C95" i="12"/>
  <c r="D97" i="34" s="1"/>
  <c r="N95" i="23"/>
  <c r="P95" i="23" s="1"/>
  <c r="M95" i="23"/>
  <c r="O95" i="23" s="1"/>
  <c r="A98" i="24"/>
  <c r="B97" i="24"/>
  <c r="D94" i="12"/>
  <c r="F96" i="24" s="1"/>
  <c r="M93" i="18"/>
  <c r="K93" i="18"/>
  <c r="F97" i="10"/>
  <c r="E96" i="18"/>
  <c r="F95" i="18" s="1"/>
  <c r="F94" i="18"/>
  <c r="F94" i="36" s="1"/>
  <c r="H94" i="36" s="1"/>
  <c r="L93" i="18" l="1"/>
  <c r="G95" i="24" s="1"/>
  <c r="I95" i="34"/>
  <c r="E95" i="11"/>
  <c r="D97" i="24" s="1"/>
  <c r="E97" i="34"/>
  <c r="D95" i="12"/>
  <c r="F97" i="24" s="1"/>
  <c r="N93" i="18"/>
  <c r="H95" i="24" s="1"/>
  <c r="H95" i="34"/>
  <c r="M95" i="18"/>
  <c r="H97" i="34" s="1"/>
  <c r="F95" i="36"/>
  <c r="H95" i="36" s="1"/>
  <c r="Q95" i="23"/>
  <c r="J97" i="24" s="1"/>
  <c r="L97" i="34"/>
  <c r="K96" i="34"/>
  <c r="I94" i="36"/>
  <c r="L96" i="24" s="1"/>
  <c r="R95" i="23"/>
  <c r="K97" i="24" s="1"/>
  <c r="M97" i="34"/>
  <c r="A99" i="24"/>
  <c r="B98" i="24"/>
  <c r="M94" i="18"/>
  <c r="K94" i="18"/>
  <c r="F98" i="10"/>
  <c r="G97" i="10"/>
  <c r="K95" i="18"/>
  <c r="I97" i="34" s="1"/>
  <c r="G96" i="10"/>
  <c r="E97" i="18"/>
  <c r="F96" i="18" s="1"/>
  <c r="M96" i="18" l="1"/>
  <c r="F96" i="36"/>
  <c r="H96" i="36" s="1"/>
  <c r="R96" i="41"/>
  <c r="R96" i="32"/>
  <c r="R97" i="32"/>
  <c r="R97" i="41"/>
  <c r="N94" i="18"/>
  <c r="H96" i="24" s="1"/>
  <c r="H96" i="34"/>
  <c r="L94" i="18"/>
  <c r="G96" i="24" s="1"/>
  <c r="I96" i="34"/>
  <c r="I95" i="36"/>
  <c r="L97" i="24" s="1"/>
  <c r="K97" i="34"/>
  <c r="K96" i="18"/>
  <c r="C96" i="12"/>
  <c r="D96" i="11"/>
  <c r="N96" i="23"/>
  <c r="P96" i="23" s="1"/>
  <c r="M96" i="23"/>
  <c r="O96" i="23" s="1"/>
  <c r="D97" i="11"/>
  <c r="C97" i="12"/>
  <c r="D99" i="34" s="1"/>
  <c r="N97" i="23"/>
  <c r="P97" i="23" s="1"/>
  <c r="M99" i="34" s="1"/>
  <c r="M97" i="23"/>
  <c r="O97" i="23" s="1"/>
  <c r="L99" i="34" s="1"/>
  <c r="F99" i="10"/>
  <c r="G98" i="10" s="1"/>
  <c r="A100" i="24"/>
  <c r="B99" i="24"/>
  <c r="L95" i="18"/>
  <c r="G97" i="24" s="1"/>
  <c r="N95" i="18"/>
  <c r="H97" i="24" s="1"/>
  <c r="E98" i="18"/>
  <c r="F97" i="18" s="1"/>
  <c r="R96" i="23" l="1"/>
  <c r="K98" i="24" s="1"/>
  <c r="M98" i="34"/>
  <c r="R98" i="32"/>
  <c r="R98" i="41"/>
  <c r="D96" i="12"/>
  <c r="F98" i="24" s="1"/>
  <c r="D98" i="34"/>
  <c r="M97" i="18"/>
  <c r="F97" i="36"/>
  <c r="H97" i="36" s="1"/>
  <c r="E96" i="11"/>
  <c r="D98" i="24" s="1"/>
  <c r="E98" i="34"/>
  <c r="L96" i="18"/>
  <c r="G98" i="24" s="1"/>
  <c r="I98" i="34"/>
  <c r="E97" i="11"/>
  <c r="D99" i="24" s="1"/>
  <c r="E99" i="34"/>
  <c r="K98" i="34"/>
  <c r="I96" i="36"/>
  <c r="L98" i="24" s="1"/>
  <c r="Q96" i="23"/>
  <c r="J98" i="24" s="1"/>
  <c r="L98" i="34"/>
  <c r="N96" i="18"/>
  <c r="H98" i="24" s="1"/>
  <c r="H98" i="34"/>
  <c r="D98" i="11"/>
  <c r="C98" i="12"/>
  <c r="N98" i="23"/>
  <c r="P98" i="23" s="1"/>
  <c r="M98" i="23"/>
  <c r="O98" i="23" s="1"/>
  <c r="K97" i="18"/>
  <c r="F100" i="10"/>
  <c r="G99" i="10"/>
  <c r="Q97" i="23"/>
  <c r="J99" i="24" s="1"/>
  <c r="A101" i="24"/>
  <c r="B100" i="24"/>
  <c r="R97" i="23"/>
  <c r="K99" i="24" s="1"/>
  <c r="D97" i="12"/>
  <c r="F99" i="24" s="1"/>
  <c r="E99" i="18"/>
  <c r="F98" i="18" s="1"/>
  <c r="K99" i="34" l="1"/>
  <c r="I97" i="36"/>
  <c r="L99" i="24" s="1"/>
  <c r="E98" i="11"/>
  <c r="D100" i="24" s="1"/>
  <c r="E100" i="34"/>
  <c r="Q98" i="23"/>
  <c r="J100" i="24" s="1"/>
  <c r="L100" i="34"/>
  <c r="R98" i="23"/>
  <c r="K100" i="24" s="1"/>
  <c r="M100" i="34"/>
  <c r="N97" i="18"/>
  <c r="H99" i="24" s="1"/>
  <c r="H99" i="34"/>
  <c r="D98" i="12"/>
  <c r="F100" i="24" s="1"/>
  <c r="D100" i="34"/>
  <c r="R99" i="32"/>
  <c r="R99" i="41"/>
  <c r="M98" i="18"/>
  <c r="F98" i="36"/>
  <c r="H98" i="36" s="1"/>
  <c r="L97" i="18"/>
  <c r="G99" i="24" s="1"/>
  <c r="I99" i="34"/>
  <c r="A102" i="24"/>
  <c r="B101" i="24"/>
  <c r="D99" i="11"/>
  <c r="C99" i="12"/>
  <c r="N99" i="23"/>
  <c r="P99" i="23" s="1"/>
  <c r="M99" i="23"/>
  <c r="O99" i="23" s="1"/>
  <c r="F101" i="10"/>
  <c r="G100" i="10" s="1"/>
  <c r="K98" i="18"/>
  <c r="E100" i="18"/>
  <c r="F99" i="18" s="1"/>
  <c r="R99" i="23" l="1"/>
  <c r="K101" i="24" s="1"/>
  <c r="M101" i="34"/>
  <c r="N98" i="18"/>
  <c r="H100" i="24" s="1"/>
  <c r="H100" i="34"/>
  <c r="D99" i="12"/>
  <c r="F101" i="24" s="1"/>
  <c r="D101" i="34"/>
  <c r="M99" i="18"/>
  <c r="F99" i="36"/>
  <c r="H99" i="36" s="1"/>
  <c r="E99" i="11"/>
  <c r="D101" i="24" s="1"/>
  <c r="E101" i="34"/>
  <c r="L98" i="18"/>
  <c r="G100" i="24" s="1"/>
  <c r="I100" i="34"/>
  <c r="Q99" i="23"/>
  <c r="J101" i="24" s="1"/>
  <c r="L101" i="34"/>
  <c r="K100" i="34"/>
  <c r="I98" i="36"/>
  <c r="L100" i="24" s="1"/>
  <c r="R100" i="32"/>
  <c r="R100" i="41"/>
  <c r="C100" i="12"/>
  <c r="D100" i="11"/>
  <c r="N100" i="23"/>
  <c r="P100" i="23" s="1"/>
  <c r="M100" i="23"/>
  <c r="O100" i="23" s="1"/>
  <c r="A103" i="24"/>
  <c r="B102" i="24"/>
  <c r="K99" i="18"/>
  <c r="F102" i="10"/>
  <c r="E101" i="18"/>
  <c r="K101" i="34" l="1"/>
  <c r="I99" i="36"/>
  <c r="L101" i="24" s="1"/>
  <c r="N99" i="18"/>
  <c r="H101" i="24" s="1"/>
  <c r="H101" i="34"/>
  <c r="R100" i="23"/>
  <c r="K102" i="24" s="1"/>
  <c r="M102" i="34"/>
  <c r="E100" i="11"/>
  <c r="D102" i="24" s="1"/>
  <c r="E102" i="34"/>
  <c r="Q100" i="23"/>
  <c r="J102" i="24" s="1"/>
  <c r="L102" i="34"/>
  <c r="D100" i="12"/>
  <c r="F102" i="24" s="1"/>
  <c r="D102" i="34"/>
  <c r="L99" i="18"/>
  <c r="G101" i="24" s="1"/>
  <c r="I101" i="34"/>
  <c r="F103" i="10"/>
  <c r="G102" i="10" s="1"/>
  <c r="G101" i="10"/>
  <c r="A104" i="24"/>
  <c r="B103" i="24"/>
  <c r="E102" i="18"/>
  <c r="F100" i="18"/>
  <c r="F100" i="36" s="1"/>
  <c r="H100" i="36" s="1"/>
  <c r="R101" i="41" l="1"/>
  <c r="R101" i="32"/>
  <c r="I100" i="36"/>
  <c r="L102" i="24" s="1"/>
  <c r="K102" i="34"/>
  <c r="R102" i="32"/>
  <c r="R102" i="41"/>
  <c r="D102" i="11"/>
  <c r="E104" i="34" s="1"/>
  <c r="C102" i="12"/>
  <c r="D104" i="34" s="1"/>
  <c r="N102" i="23"/>
  <c r="P102" i="23" s="1"/>
  <c r="M104" i="34" s="1"/>
  <c r="M102" i="23"/>
  <c r="O102" i="23" s="1"/>
  <c r="L104" i="34" s="1"/>
  <c r="C101" i="12"/>
  <c r="D101" i="11"/>
  <c r="N101" i="23"/>
  <c r="P101" i="23" s="1"/>
  <c r="M101" i="23"/>
  <c r="O101" i="23" s="1"/>
  <c r="A105" i="24"/>
  <c r="B104" i="24"/>
  <c r="F104" i="10"/>
  <c r="G103" i="10"/>
  <c r="M100" i="18"/>
  <c r="K100" i="18"/>
  <c r="E103" i="18"/>
  <c r="F101" i="18"/>
  <c r="F101" i="36" s="1"/>
  <c r="H101" i="36" s="1"/>
  <c r="Q101" i="23" l="1"/>
  <c r="J103" i="24" s="1"/>
  <c r="L103" i="34"/>
  <c r="R101" i="23"/>
  <c r="K103" i="24" s="1"/>
  <c r="M103" i="34"/>
  <c r="I101" i="36"/>
  <c r="L103" i="24" s="1"/>
  <c r="K103" i="34"/>
  <c r="L100" i="18"/>
  <c r="G102" i="24" s="1"/>
  <c r="I102" i="34"/>
  <c r="E101" i="11"/>
  <c r="D103" i="24" s="1"/>
  <c r="E103" i="34"/>
  <c r="N100" i="18"/>
  <c r="H102" i="24" s="1"/>
  <c r="H102" i="34"/>
  <c r="D101" i="12"/>
  <c r="F103" i="24" s="1"/>
  <c r="D103" i="34"/>
  <c r="R103" i="32"/>
  <c r="R103" i="41"/>
  <c r="F105" i="10"/>
  <c r="G104" i="10" s="1"/>
  <c r="Q102" i="23"/>
  <c r="J104" i="24" s="1"/>
  <c r="R102" i="23"/>
  <c r="K104" i="24" s="1"/>
  <c r="C103" i="12"/>
  <c r="D105" i="34" s="1"/>
  <c r="D103" i="11"/>
  <c r="M103" i="23"/>
  <c r="O103" i="23" s="1"/>
  <c r="N103" i="23"/>
  <c r="P103" i="23" s="1"/>
  <c r="D102" i="12"/>
  <c r="F104" i="24" s="1"/>
  <c r="K101" i="18"/>
  <c r="M101" i="18"/>
  <c r="A106" i="24"/>
  <c r="B105" i="24"/>
  <c r="E102" i="11"/>
  <c r="D104" i="24" s="1"/>
  <c r="E104" i="18"/>
  <c r="F102" i="18"/>
  <c r="F102" i="36" s="1"/>
  <c r="H102" i="36" s="1"/>
  <c r="R104" i="32" l="1"/>
  <c r="R104" i="41"/>
  <c r="E103" i="11"/>
  <c r="D105" i="24" s="1"/>
  <c r="E105" i="34"/>
  <c r="R103" i="23"/>
  <c r="K105" i="24" s="1"/>
  <c r="M105" i="34"/>
  <c r="Q103" i="23"/>
  <c r="J105" i="24" s="1"/>
  <c r="L105" i="34"/>
  <c r="N101" i="18"/>
  <c r="H103" i="24" s="1"/>
  <c r="H103" i="34"/>
  <c r="L101" i="18"/>
  <c r="G103" i="24" s="1"/>
  <c r="I103" i="34"/>
  <c r="I102" i="36"/>
  <c r="L104" i="24" s="1"/>
  <c r="K104" i="34"/>
  <c r="D103" i="12"/>
  <c r="F105" i="24" s="1"/>
  <c r="F106" i="10"/>
  <c r="C104" i="12"/>
  <c r="D104" i="11"/>
  <c r="M104" i="23"/>
  <c r="O104" i="23" s="1"/>
  <c r="N104" i="23"/>
  <c r="P104" i="23" s="1"/>
  <c r="M102" i="18"/>
  <c r="K102" i="18"/>
  <c r="A107" i="24"/>
  <c r="B106" i="24"/>
  <c r="E105" i="18"/>
  <c r="F104" i="18" s="1"/>
  <c r="F104" i="36" s="1"/>
  <c r="H104" i="36" s="1"/>
  <c r="F103" i="18"/>
  <c r="F103" i="36" s="1"/>
  <c r="H103" i="36" s="1"/>
  <c r="L102" i="18" l="1"/>
  <c r="G104" i="24" s="1"/>
  <c r="I104" i="34"/>
  <c r="N102" i="18"/>
  <c r="H104" i="24" s="1"/>
  <c r="H104" i="34"/>
  <c r="R104" i="23"/>
  <c r="K106" i="24" s="1"/>
  <c r="M106" i="34"/>
  <c r="Q104" i="23"/>
  <c r="J106" i="24" s="1"/>
  <c r="L106" i="34"/>
  <c r="K105" i="34"/>
  <c r="I103" i="36"/>
  <c r="L105" i="24" s="1"/>
  <c r="E104" i="11"/>
  <c r="D106" i="24" s="1"/>
  <c r="E106" i="34"/>
  <c r="K106" i="34"/>
  <c r="I104" i="36"/>
  <c r="L106" i="24" s="1"/>
  <c r="D104" i="12"/>
  <c r="F106" i="24" s="1"/>
  <c r="D106" i="34"/>
  <c r="F107" i="10"/>
  <c r="G106" i="10"/>
  <c r="A108" i="24"/>
  <c r="B107" i="24"/>
  <c r="G105" i="10"/>
  <c r="M103" i="18"/>
  <c r="K103" i="18"/>
  <c r="K104" i="18"/>
  <c r="M104" i="18"/>
  <c r="E106" i="18"/>
  <c r="F105" i="18" s="1"/>
  <c r="L103" i="18" l="1"/>
  <c r="G105" i="24" s="1"/>
  <c r="I105" i="34"/>
  <c r="N103" i="18"/>
  <c r="H105" i="24" s="1"/>
  <c r="H105" i="34"/>
  <c r="R105" i="41"/>
  <c r="R105" i="32"/>
  <c r="L104" i="18"/>
  <c r="G106" i="24" s="1"/>
  <c r="I106" i="34"/>
  <c r="M105" i="18"/>
  <c r="F105" i="36"/>
  <c r="H105" i="36" s="1"/>
  <c r="R106" i="32"/>
  <c r="R106" i="41"/>
  <c r="N104" i="18"/>
  <c r="H106" i="24" s="1"/>
  <c r="H106" i="34"/>
  <c r="A109" i="24"/>
  <c r="B108" i="24"/>
  <c r="C106" i="12"/>
  <c r="D108" i="34" s="1"/>
  <c r="N106" i="23"/>
  <c r="P106" i="23" s="1"/>
  <c r="M106" i="23"/>
  <c r="O106" i="23" s="1"/>
  <c r="D106" i="11"/>
  <c r="E108" i="34" s="1"/>
  <c r="F108" i="10"/>
  <c r="G107" i="10" s="1"/>
  <c r="K105" i="18"/>
  <c r="N105" i="23"/>
  <c r="P105" i="23" s="1"/>
  <c r="M105" i="23"/>
  <c r="O105" i="23" s="1"/>
  <c r="D105" i="11"/>
  <c r="C105" i="12"/>
  <c r="E107" i="18"/>
  <c r="F106" i="18" s="1"/>
  <c r="L105" i="18" l="1"/>
  <c r="G107" i="24" s="1"/>
  <c r="I107" i="34"/>
  <c r="R107" i="41"/>
  <c r="R107" i="32"/>
  <c r="Q105" i="23"/>
  <c r="J107" i="24" s="1"/>
  <c r="L107" i="34"/>
  <c r="R105" i="23"/>
  <c r="K107" i="24" s="1"/>
  <c r="M107" i="34"/>
  <c r="R106" i="23"/>
  <c r="K108" i="24" s="1"/>
  <c r="M108" i="34"/>
  <c r="K107" i="34"/>
  <c r="I105" i="36"/>
  <c r="L107" i="24" s="1"/>
  <c r="M106" i="18"/>
  <c r="F106" i="36"/>
  <c r="H106" i="36" s="1"/>
  <c r="Q106" i="23"/>
  <c r="J108" i="24" s="1"/>
  <c r="L108" i="34"/>
  <c r="D105" i="12"/>
  <c r="F107" i="24" s="1"/>
  <c r="D107" i="34"/>
  <c r="E105" i="11"/>
  <c r="D107" i="24" s="1"/>
  <c r="E107" i="34"/>
  <c r="N105" i="18"/>
  <c r="H107" i="24" s="1"/>
  <c r="H107" i="34"/>
  <c r="C107" i="12"/>
  <c r="N107" i="23"/>
  <c r="P107" i="23" s="1"/>
  <c r="M107" i="23"/>
  <c r="O107" i="23" s="1"/>
  <c r="D107" i="11"/>
  <c r="D106" i="12"/>
  <c r="F108" i="24" s="1"/>
  <c r="K106" i="18"/>
  <c r="F109" i="10"/>
  <c r="G108" i="10"/>
  <c r="A110" i="24"/>
  <c r="B109" i="24"/>
  <c r="E106" i="11"/>
  <c r="D108" i="24" s="1"/>
  <c r="E108" i="18"/>
  <c r="F107" i="18" s="1"/>
  <c r="Q107" i="23" l="1"/>
  <c r="J109" i="24" s="1"/>
  <c r="L109" i="34"/>
  <c r="R107" i="23"/>
  <c r="K109" i="24" s="1"/>
  <c r="M109" i="34"/>
  <c r="D107" i="12"/>
  <c r="F109" i="24" s="1"/>
  <c r="D109" i="34"/>
  <c r="K108" i="34"/>
  <c r="I106" i="36"/>
  <c r="L108" i="24" s="1"/>
  <c r="N106" i="18"/>
  <c r="H108" i="24" s="1"/>
  <c r="H108" i="34"/>
  <c r="L106" i="18"/>
  <c r="G108" i="24" s="1"/>
  <c r="I108" i="34"/>
  <c r="R108" i="32"/>
  <c r="R108" i="41"/>
  <c r="M107" i="18"/>
  <c r="F107" i="36"/>
  <c r="H107" i="36" s="1"/>
  <c r="E107" i="11"/>
  <c r="D109" i="24" s="1"/>
  <c r="E109" i="34"/>
  <c r="K107" i="18"/>
  <c r="F110" i="10"/>
  <c r="G109" i="10" s="1"/>
  <c r="M108" i="23"/>
  <c r="O108" i="23" s="1"/>
  <c r="D108" i="11"/>
  <c r="C108" i="12"/>
  <c r="N108" i="23"/>
  <c r="P108" i="23" s="1"/>
  <c r="A111" i="24"/>
  <c r="B110" i="24"/>
  <c r="E109" i="18"/>
  <c r="D108" i="12" l="1"/>
  <c r="F110" i="24" s="1"/>
  <c r="D110" i="34"/>
  <c r="Q108" i="23"/>
  <c r="J110" i="24" s="1"/>
  <c r="L110" i="34"/>
  <c r="R109" i="32"/>
  <c r="R109" i="41"/>
  <c r="E108" i="11"/>
  <c r="D110" i="24" s="1"/>
  <c r="E110" i="34"/>
  <c r="L107" i="18"/>
  <c r="G109" i="24" s="1"/>
  <c r="I109" i="34"/>
  <c r="R108" i="23"/>
  <c r="K110" i="24" s="1"/>
  <c r="M110" i="34"/>
  <c r="K109" i="34"/>
  <c r="I107" i="36"/>
  <c r="L109" i="24" s="1"/>
  <c r="N107" i="18"/>
  <c r="H109" i="24" s="1"/>
  <c r="H109" i="34"/>
  <c r="D109" i="11"/>
  <c r="M109" i="23"/>
  <c r="O109" i="23" s="1"/>
  <c r="C109" i="12"/>
  <c r="N109" i="23"/>
  <c r="P109" i="23" s="1"/>
  <c r="A112" i="24"/>
  <c r="B111" i="24"/>
  <c r="F111" i="10"/>
  <c r="G110" i="10"/>
  <c r="E110" i="18"/>
  <c r="F108" i="18"/>
  <c r="F108" i="36" s="1"/>
  <c r="H108" i="36" s="1"/>
  <c r="K110" i="34" l="1"/>
  <c r="I108" i="36"/>
  <c r="L110" i="24" s="1"/>
  <c r="Q109" i="23"/>
  <c r="J111" i="24" s="1"/>
  <c r="L111" i="34"/>
  <c r="R110" i="32"/>
  <c r="R110" i="41"/>
  <c r="R109" i="23"/>
  <c r="K111" i="24" s="1"/>
  <c r="M111" i="34"/>
  <c r="D109" i="12"/>
  <c r="F111" i="24" s="1"/>
  <c r="D111" i="34"/>
  <c r="E109" i="11"/>
  <c r="D111" i="24" s="1"/>
  <c r="E111" i="34"/>
  <c r="A113" i="24"/>
  <c r="B112" i="24"/>
  <c r="M108" i="18"/>
  <c r="K108" i="18"/>
  <c r="N110" i="23"/>
  <c r="P110" i="23" s="1"/>
  <c r="D110" i="11"/>
  <c r="M110" i="23"/>
  <c r="O110" i="23" s="1"/>
  <c r="C110" i="12"/>
  <c r="F112" i="10"/>
  <c r="E111" i="18"/>
  <c r="F109" i="18"/>
  <c r="F109" i="36" s="1"/>
  <c r="H109" i="36" s="1"/>
  <c r="N108" i="18" l="1"/>
  <c r="H110" i="24" s="1"/>
  <c r="H110" i="34"/>
  <c r="L108" i="18"/>
  <c r="G110" i="24" s="1"/>
  <c r="I110" i="34"/>
  <c r="D110" i="12"/>
  <c r="F112" i="24" s="1"/>
  <c r="D112" i="34"/>
  <c r="I109" i="36"/>
  <c r="L111" i="24" s="1"/>
  <c r="K111" i="34"/>
  <c r="Q110" i="23"/>
  <c r="J112" i="24" s="1"/>
  <c r="L112" i="34"/>
  <c r="E110" i="11"/>
  <c r="D112" i="24" s="1"/>
  <c r="E112" i="34"/>
  <c r="R110" i="23"/>
  <c r="K112" i="24" s="1"/>
  <c r="M112" i="34"/>
  <c r="F113" i="10"/>
  <c r="G112" i="10"/>
  <c r="M109" i="18"/>
  <c r="K109" i="18"/>
  <c r="G111" i="10"/>
  <c r="A114" i="24"/>
  <c r="B113" i="24"/>
  <c r="E112" i="18"/>
  <c r="F111" i="18" s="1"/>
  <c r="F110" i="18"/>
  <c r="F110" i="36" s="1"/>
  <c r="H110" i="36" s="1"/>
  <c r="R112" i="32" l="1"/>
  <c r="R112" i="41"/>
  <c r="K112" i="34"/>
  <c r="I110" i="36"/>
  <c r="L112" i="24" s="1"/>
  <c r="R111" i="32"/>
  <c r="R111" i="41"/>
  <c r="L109" i="18"/>
  <c r="G111" i="24" s="1"/>
  <c r="I111" i="34"/>
  <c r="M111" i="18"/>
  <c r="H113" i="34" s="1"/>
  <c r="F111" i="36"/>
  <c r="H111" i="36" s="1"/>
  <c r="N109" i="18"/>
  <c r="H111" i="24" s="1"/>
  <c r="H111" i="34"/>
  <c r="K111" i="18"/>
  <c r="I113" i="34" s="1"/>
  <c r="C111" i="12"/>
  <c r="D111" i="11"/>
  <c r="E113" i="34" s="1"/>
  <c r="N111" i="23"/>
  <c r="P111" i="23" s="1"/>
  <c r="M111" i="23"/>
  <c r="O111" i="23" s="1"/>
  <c r="M110" i="18"/>
  <c r="K110" i="18"/>
  <c r="N112" i="23"/>
  <c r="P112" i="23" s="1"/>
  <c r="M114" i="34" s="1"/>
  <c r="D112" i="11"/>
  <c r="E114" i="34" s="1"/>
  <c r="M112" i="23"/>
  <c r="O112" i="23" s="1"/>
  <c r="C112" i="12"/>
  <c r="A115" i="24"/>
  <c r="B114" i="24"/>
  <c r="F114" i="10"/>
  <c r="G113" i="10" s="1"/>
  <c r="E113" i="18"/>
  <c r="F112" i="18" s="1"/>
  <c r="D112" i="12" l="1"/>
  <c r="F114" i="24" s="1"/>
  <c r="D114" i="34"/>
  <c r="D111" i="12"/>
  <c r="F113" i="24" s="1"/>
  <c r="D113" i="34"/>
  <c r="Q112" i="23"/>
  <c r="J114" i="24" s="1"/>
  <c r="L114" i="34"/>
  <c r="R111" i="23"/>
  <c r="K113" i="24" s="1"/>
  <c r="M113" i="34"/>
  <c r="M112" i="18"/>
  <c r="F112" i="36"/>
  <c r="H112" i="36" s="1"/>
  <c r="L110" i="18"/>
  <c r="G112" i="24" s="1"/>
  <c r="I112" i="34"/>
  <c r="K113" i="34"/>
  <c r="I111" i="36"/>
  <c r="L113" i="24" s="1"/>
  <c r="R113" i="32"/>
  <c r="R113" i="41"/>
  <c r="N110" i="18"/>
  <c r="H112" i="24" s="1"/>
  <c r="H112" i="34"/>
  <c r="Q111" i="23"/>
  <c r="J113" i="24" s="1"/>
  <c r="L113" i="34"/>
  <c r="C113" i="12"/>
  <c r="N113" i="23"/>
  <c r="P113" i="23" s="1"/>
  <c r="M113" i="23"/>
  <c r="O113" i="23" s="1"/>
  <c r="D113" i="11"/>
  <c r="R112" i="23"/>
  <c r="K114" i="24" s="1"/>
  <c r="E112" i="11"/>
  <c r="D114" i="24" s="1"/>
  <c r="E111" i="11"/>
  <c r="D113" i="24" s="1"/>
  <c r="A116" i="24"/>
  <c r="B115" i="24"/>
  <c r="F115" i="10"/>
  <c r="G114" i="10"/>
  <c r="N111" i="18"/>
  <c r="H113" i="24" s="1"/>
  <c r="K112" i="18"/>
  <c r="L111" i="18"/>
  <c r="G113" i="24" s="1"/>
  <c r="E114" i="18"/>
  <c r="F113" i="18" s="1"/>
  <c r="E113" i="11" l="1"/>
  <c r="D115" i="24" s="1"/>
  <c r="E115" i="34"/>
  <c r="R113" i="23"/>
  <c r="K115" i="24" s="1"/>
  <c r="M115" i="34"/>
  <c r="D113" i="12"/>
  <c r="F115" i="24" s="1"/>
  <c r="D115" i="34"/>
  <c r="R114" i="32"/>
  <c r="R114" i="41"/>
  <c r="Q113" i="23"/>
  <c r="J115" i="24" s="1"/>
  <c r="L115" i="34"/>
  <c r="L112" i="18"/>
  <c r="G114" i="24" s="1"/>
  <c r="I114" i="34"/>
  <c r="M113" i="18"/>
  <c r="F113" i="36"/>
  <c r="H113" i="36" s="1"/>
  <c r="K114" i="34"/>
  <c r="I112" i="36"/>
  <c r="L114" i="24" s="1"/>
  <c r="N112" i="18"/>
  <c r="H114" i="24" s="1"/>
  <c r="H114" i="34"/>
  <c r="A117" i="24"/>
  <c r="B116" i="24"/>
  <c r="C114" i="12"/>
  <c r="D116" i="34" s="1"/>
  <c r="N114" i="23"/>
  <c r="P114" i="23" s="1"/>
  <c r="M114" i="23"/>
  <c r="O114" i="23" s="1"/>
  <c r="D114" i="11"/>
  <c r="F116" i="10"/>
  <c r="K113" i="18"/>
  <c r="E115" i="18"/>
  <c r="F114" i="18" s="1"/>
  <c r="Q114" i="23" l="1"/>
  <c r="J116" i="24" s="1"/>
  <c r="L116" i="34"/>
  <c r="R114" i="23"/>
  <c r="K116" i="24" s="1"/>
  <c r="M116" i="34"/>
  <c r="E114" i="11"/>
  <c r="D116" i="24" s="1"/>
  <c r="E116" i="34"/>
  <c r="I113" i="36"/>
  <c r="L115" i="24" s="1"/>
  <c r="K115" i="34"/>
  <c r="N113" i="18"/>
  <c r="H115" i="24" s="1"/>
  <c r="H115" i="34"/>
  <c r="M114" i="18"/>
  <c r="F114" i="36"/>
  <c r="H114" i="36" s="1"/>
  <c r="L113" i="18"/>
  <c r="G115" i="24" s="1"/>
  <c r="I115" i="34"/>
  <c r="F117" i="10"/>
  <c r="G116" i="10" s="1"/>
  <c r="A118" i="24"/>
  <c r="B117" i="24"/>
  <c r="D114" i="12"/>
  <c r="F116" i="24" s="1"/>
  <c r="K114" i="18"/>
  <c r="G115" i="10"/>
  <c r="E116" i="18"/>
  <c r="R115" i="32" l="1"/>
  <c r="R115" i="41"/>
  <c r="I114" i="36"/>
  <c r="L116" i="24" s="1"/>
  <c r="K116" i="34"/>
  <c r="L114" i="18"/>
  <c r="G116" i="24" s="1"/>
  <c r="I116" i="34"/>
  <c r="N114" i="18"/>
  <c r="H116" i="24" s="1"/>
  <c r="H116" i="34"/>
  <c r="R116" i="32"/>
  <c r="R116" i="41"/>
  <c r="M116" i="23"/>
  <c r="O116" i="23" s="1"/>
  <c r="L118" i="34" s="1"/>
  <c r="C116" i="12"/>
  <c r="D118" i="34" s="1"/>
  <c r="D116" i="11"/>
  <c r="E118" i="34" s="1"/>
  <c r="N116" i="23"/>
  <c r="P116" i="23" s="1"/>
  <c r="M118" i="34" s="1"/>
  <c r="A119" i="24"/>
  <c r="B118" i="24"/>
  <c r="F118" i="10"/>
  <c r="C115" i="12"/>
  <c r="N115" i="23"/>
  <c r="P115" i="23" s="1"/>
  <c r="M115" i="23"/>
  <c r="O115" i="23" s="1"/>
  <c r="D115" i="11"/>
  <c r="E117" i="18"/>
  <c r="F115" i="18"/>
  <c r="M115" i="18" l="1"/>
  <c r="F115" i="36"/>
  <c r="H115" i="36" s="1"/>
  <c r="Q115" i="23"/>
  <c r="J117" i="24" s="1"/>
  <c r="L117" i="34"/>
  <c r="R115" i="23"/>
  <c r="K117" i="24" s="1"/>
  <c r="M117" i="34"/>
  <c r="E115" i="11"/>
  <c r="D117" i="24" s="1"/>
  <c r="E117" i="34"/>
  <c r="D115" i="12"/>
  <c r="F117" i="24" s="1"/>
  <c r="D117" i="34"/>
  <c r="F119" i="10"/>
  <c r="G118" i="10" s="1"/>
  <c r="A120" i="24"/>
  <c r="B119" i="24"/>
  <c r="R116" i="23"/>
  <c r="K118" i="24" s="1"/>
  <c r="K115" i="18"/>
  <c r="E116" i="11"/>
  <c r="D118" i="24" s="1"/>
  <c r="D116" i="12"/>
  <c r="F118" i="24" s="1"/>
  <c r="G117" i="10"/>
  <c r="Q116" i="23"/>
  <c r="J118" i="24" s="1"/>
  <c r="E118" i="18"/>
  <c r="F116" i="18"/>
  <c r="F116" i="36" s="1"/>
  <c r="H116" i="36" s="1"/>
  <c r="K118" i="34" l="1"/>
  <c r="I116" i="36"/>
  <c r="L118" i="24" s="1"/>
  <c r="L115" i="18"/>
  <c r="G117" i="24" s="1"/>
  <c r="I117" i="34"/>
  <c r="R117" i="41"/>
  <c r="R117" i="32"/>
  <c r="I115" i="36"/>
  <c r="L117" i="24" s="1"/>
  <c r="K117" i="34"/>
  <c r="R118" i="32"/>
  <c r="R118" i="41"/>
  <c r="N115" i="18"/>
  <c r="H117" i="24" s="1"/>
  <c r="H117" i="34"/>
  <c r="C118" i="12"/>
  <c r="D120" i="34" s="1"/>
  <c r="N118" i="23"/>
  <c r="P118" i="23" s="1"/>
  <c r="M120" i="34" s="1"/>
  <c r="M118" i="23"/>
  <c r="O118" i="23" s="1"/>
  <c r="D118" i="11"/>
  <c r="E120" i="34" s="1"/>
  <c r="N117" i="23"/>
  <c r="P117" i="23" s="1"/>
  <c r="D117" i="11"/>
  <c r="M117" i="23"/>
  <c r="O117" i="23" s="1"/>
  <c r="C117" i="12"/>
  <c r="A121" i="24"/>
  <c r="B120" i="24"/>
  <c r="M116" i="18"/>
  <c r="K116" i="18"/>
  <c r="F120" i="10"/>
  <c r="E119" i="18"/>
  <c r="F117" i="18"/>
  <c r="F117" i="36" s="1"/>
  <c r="H117" i="36" s="1"/>
  <c r="Q118" i="23" l="1"/>
  <c r="J120" i="24" s="1"/>
  <c r="L120" i="34"/>
  <c r="L116" i="18"/>
  <c r="G118" i="24" s="1"/>
  <c r="I118" i="34"/>
  <c r="N116" i="18"/>
  <c r="H118" i="24" s="1"/>
  <c r="H118" i="34"/>
  <c r="D117" i="12"/>
  <c r="F119" i="24" s="1"/>
  <c r="D119" i="34"/>
  <c r="Q117" i="23"/>
  <c r="J119" i="24" s="1"/>
  <c r="L119" i="34"/>
  <c r="E117" i="11"/>
  <c r="D119" i="24" s="1"/>
  <c r="E119" i="34"/>
  <c r="I117" i="36"/>
  <c r="L119" i="24" s="1"/>
  <c r="K119" i="34"/>
  <c r="R117" i="23"/>
  <c r="K119" i="24" s="1"/>
  <c r="M119" i="34"/>
  <c r="E118" i="11"/>
  <c r="D120" i="24" s="1"/>
  <c r="F121" i="10"/>
  <c r="G120" i="10" s="1"/>
  <c r="A122" i="24"/>
  <c r="B121" i="24"/>
  <c r="R118" i="23"/>
  <c r="K120" i="24" s="1"/>
  <c r="D118" i="12"/>
  <c r="F120" i="24" s="1"/>
  <c r="K117" i="18"/>
  <c r="M117" i="18"/>
  <c r="G119" i="10"/>
  <c r="E120" i="18"/>
  <c r="F118" i="18"/>
  <c r="F118" i="36" s="1"/>
  <c r="H118" i="36" s="1"/>
  <c r="L117" i="18" l="1"/>
  <c r="G119" i="24" s="1"/>
  <c r="I119" i="34"/>
  <c r="I118" i="36"/>
  <c r="L120" i="24" s="1"/>
  <c r="K120" i="34"/>
  <c r="R120" i="41"/>
  <c r="R120" i="32"/>
  <c r="N117" i="18"/>
  <c r="H119" i="24" s="1"/>
  <c r="H119" i="34"/>
  <c r="R119" i="41"/>
  <c r="R119" i="32"/>
  <c r="M120" i="23"/>
  <c r="O120" i="23" s="1"/>
  <c r="L122" i="34" s="1"/>
  <c r="N120" i="23"/>
  <c r="P120" i="23" s="1"/>
  <c r="M122" i="34" s="1"/>
  <c r="C120" i="12"/>
  <c r="D122" i="34" s="1"/>
  <c r="D120" i="11"/>
  <c r="E122" i="34" s="1"/>
  <c r="M119" i="23"/>
  <c r="O119" i="23" s="1"/>
  <c r="D119" i="11"/>
  <c r="N119" i="23"/>
  <c r="P119" i="23" s="1"/>
  <c r="C119" i="12"/>
  <c r="A123" i="24"/>
  <c r="B122" i="24"/>
  <c r="M118" i="18"/>
  <c r="K118" i="18"/>
  <c r="F122" i="10"/>
  <c r="E121" i="18"/>
  <c r="F120" i="18" s="1"/>
  <c r="F120" i="36" s="1"/>
  <c r="H120" i="36" s="1"/>
  <c r="F119" i="18"/>
  <c r="F119" i="36" s="1"/>
  <c r="H119" i="36" s="1"/>
  <c r="N118" i="18" l="1"/>
  <c r="H120" i="24" s="1"/>
  <c r="H120" i="34"/>
  <c r="E119" i="11"/>
  <c r="D121" i="24" s="1"/>
  <c r="E121" i="34"/>
  <c r="Q119" i="23"/>
  <c r="J121" i="24" s="1"/>
  <c r="L121" i="34"/>
  <c r="L118" i="18"/>
  <c r="G120" i="24" s="1"/>
  <c r="I120" i="34"/>
  <c r="D119" i="12"/>
  <c r="F121" i="24" s="1"/>
  <c r="D121" i="34"/>
  <c r="I120" i="36"/>
  <c r="L122" i="24" s="1"/>
  <c r="K122" i="34"/>
  <c r="K121" i="34"/>
  <c r="I119" i="36"/>
  <c r="L121" i="24" s="1"/>
  <c r="R119" i="23"/>
  <c r="K121" i="24" s="1"/>
  <c r="M121" i="34"/>
  <c r="F123" i="10"/>
  <c r="G122" i="10" s="1"/>
  <c r="M119" i="18"/>
  <c r="K119" i="18"/>
  <c r="E120" i="11"/>
  <c r="D122" i="24" s="1"/>
  <c r="D120" i="12"/>
  <c r="F122" i="24" s="1"/>
  <c r="R120" i="23"/>
  <c r="K122" i="24" s="1"/>
  <c r="K120" i="18"/>
  <c r="M120" i="18"/>
  <c r="G121" i="10"/>
  <c r="A124" i="24"/>
  <c r="B123" i="24"/>
  <c r="Q120" i="23"/>
  <c r="J122" i="24" s="1"/>
  <c r="E122" i="18"/>
  <c r="F121" i="18" s="1"/>
  <c r="L120" i="18" l="1"/>
  <c r="G122" i="24" s="1"/>
  <c r="I122" i="34"/>
  <c r="M121" i="18"/>
  <c r="F121" i="36"/>
  <c r="H121" i="36" s="1"/>
  <c r="L119" i="18"/>
  <c r="G121" i="24" s="1"/>
  <c r="I121" i="34"/>
  <c r="N119" i="18"/>
  <c r="H121" i="24" s="1"/>
  <c r="H121" i="34"/>
  <c r="N120" i="18"/>
  <c r="H122" i="24" s="1"/>
  <c r="H122" i="34"/>
  <c r="R121" i="32"/>
  <c r="R121" i="41"/>
  <c r="R122" i="41"/>
  <c r="R122" i="32"/>
  <c r="C122" i="12"/>
  <c r="N122" i="23"/>
  <c r="P122" i="23" s="1"/>
  <c r="M122" i="23"/>
  <c r="O122" i="23" s="1"/>
  <c r="D122" i="11"/>
  <c r="K121" i="18"/>
  <c r="C121" i="12"/>
  <c r="N121" i="23"/>
  <c r="P121" i="23" s="1"/>
  <c r="M121" i="23"/>
  <c r="O121" i="23" s="1"/>
  <c r="D121" i="11"/>
  <c r="F124" i="10"/>
  <c r="G123" i="10" s="1"/>
  <c r="A125" i="24"/>
  <c r="B124" i="24"/>
  <c r="E123" i="18"/>
  <c r="F122" i="18" s="1"/>
  <c r="R122" i="23" l="1"/>
  <c r="K124" i="24" s="1"/>
  <c r="M124" i="34"/>
  <c r="E121" i="11"/>
  <c r="D123" i="24" s="1"/>
  <c r="E123" i="34"/>
  <c r="M122" i="18"/>
  <c r="F122" i="36"/>
  <c r="H122" i="36" s="1"/>
  <c r="L121" i="18"/>
  <c r="G123" i="24" s="1"/>
  <c r="I123" i="34"/>
  <c r="N121" i="18"/>
  <c r="H123" i="24" s="1"/>
  <c r="H123" i="34"/>
  <c r="D122" i="12"/>
  <c r="F124" i="24" s="1"/>
  <c r="D124" i="34"/>
  <c r="E122" i="11"/>
  <c r="D124" i="24" s="1"/>
  <c r="E124" i="34"/>
  <c r="R123" i="32"/>
  <c r="R123" i="41"/>
  <c r="Q121" i="23"/>
  <c r="J123" i="24" s="1"/>
  <c r="L123" i="34"/>
  <c r="R121" i="23"/>
  <c r="K123" i="24" s="1"/>
  <c r="M123" i="34"/>
  <c r="D121" i="12"/>
  <c r="F123" i="24" s="1"/>
  <c r="D123" i="34"/>
  <c r="K123" i="34"/>
  <c r="I121" i="36"/>
  <c r="L123" i="24" s="1"/>
  <c r="Q122" i="23"/>
  <c r="J124" i="24" s="1"/>
  <c r="L124" i="34"/>
  <c r="D123" i="11"/>
  <c r="C123" i="12"/>
  <c r="N123" i="23"/>
  <c r="P123" i="23" s="1"/>
  <c r="M123" i="23"/>
  <c r="O123" i="23" s="1"/>
  <c r="A126" i="24"/>
  <c r="B125" i="24"/>
  <c r="K122" i="18"/>
  <c r="F125" i="10"/>
  <c r="E124" i="18"/>
  <c r="F123" i="18" s="1"/>
  <c r="K124" i="34" l="1"/>
  <c r="I122" i="36"/>
  <c r="L124" i="24" s="1"/>
  <c r="L122" i="18"/>
  <c r="G124" i="24" s="1"/>
  <c r="I124" i="34"/>
  <c r="R123" i="23"/>
  <c r="K125" i="24" s="1"/>
  <c r="M125" i="34"/>
  <c r="Q123" i="23"/>
  <c r="J125" i="24" s="1"/>
  <c r="L125" i="34"/>
  <c r="N122" i="18"/>
  <c r="H124" i="24" s="1"/>
  <c r="H124" i="34"/>
  <c r="D123" i="12"/>
  <c r="F125" i="24" s="1"/>
  <c r="D125" i="34"/>
  <c r="M123" i="18"/>
  <c r="F123" i="36"/>
  <c r="H123" i="36" s="1"/>
  <c r="E123" i="11"/>
  <c r="D125" i="24" s="1"/>
  <c r="E125" i="34"/>
  <c r="F126" i="10"/>
  <c r="G125" i="10" s="1"/>
  <c r="G124" i="10"/>
  <c r="A127" i="24"/>
  <c r="B126" i="24"/>
  <c r="K123" i="18"/>
  <c r="E125" i="18"/>
  <c r="L123" i="18" l="1"/>
  <c r="G125" i="24" s="1"/>
  <c r="I125" i="34"/>
  <c r="N123" i="18"/>
  <c r="H125" i="24" s="1"/>
  <c r="H125" i="34"/>
  <c r="R124" i="32"/>
  <c r="R124" i="41"/>
  <c r="K125" i="34"/>
  <c r="I123" i="36"/>
  <c r="L125" i="24" s="1"/>
  <c r="R125" i="32"/>
  <c r="R125" i="41"/>
  <c r="D125" i="11"/>
  <c r="E127" i="34" s="1"/>
  <c r="N125" i="23"/>
  <c r="P125" i="23" s="1"/>
  <c r="M127" i="34" s="1"/>
  <c r="C125" i="12"/>
  <c r="D127" i="34" s="1"/>
  <c r="M125" i="23"/>
  <c r="O125" i="23" s="1"/>
  <c r="L127" i="34" s="1"/>
  <c r="A128" i="24"/>
  <c r="B127" i="24"/>
  <c r="F127" i="10"/>
  <c r="G126" i="10" s="1"/>
  <c r="M124" i="23"/>
  <c r="O124" i="23" s="1"/>
  <c r="D124" i="11"/>
  <c r="N124" i="23"/>
  <c r="P124" i="23" s="1"/>
  <c r="C124" i="12"/>
  <c r="E126" i="18"/>
  <c r="F124" i="18"/>
  <c r="M124" i="18" l="1"/>
  <c r="F124" i="36"/>
  <c r="H124" i="36" s="1"/>
  <c r="D124" i="12"/>
  <c r="F126" i="24" s="1"/>
  <c r="D126" i="34"/>
  <c r="R124" i="23"/>
  <c r="K126" i="24" s="1"/>
  <c r="M126" i="34"/>
  <c r="E124" i="11"/>
  <c r="D126" i="24" s="1"/>
  <c r="E126" i="34"/>
  <c r="Q124" i="23"/>
  <c r="J126" i="24" s="1"/>
  <c r="L126" i="34"/>
  <c r="R126" i="41"/>
  <c r="R126" i="32"/>
  <c r="C126" i="12"/>
  <c r="N126" i="23"/>
  <c r="P126" i="23" s="1"/>
  <c r="D126" i="11"/>
  <c r="M126" i="23"/>
  <c r="O126" i="23" s="1"/>
  <c r="A129" i="24"/>
  <c r="B128" i="24"/>
  <c r="Q125" i="23"/>
  <c r="J127" i="24" s="1"/>
  <c r="D125" i="12"/>
  <c r="F127" i="24" s="1"/>
  <c r="K124" i="18"/>
  <c r="R125" i="23"/>
  <c r="K127" i="24" s="1"/>
  <c r="E125" i="11"/>
  <c r="D127" i="24" s="1"/>
  <c r="F128" i="10"/>
  <c r="G127" i="10" s="1"/>
  <c r="E127" i="18"/>
  <c r="F125" i="18"/>
  <c r="F125" i="36" s="1"/>
  <c r="H125" i="36" s="1"/>
  <c r="R127" i="41" l="1"/>
  <c r="R127" i="32"/>
  <c r="Q126" i="23"/>
  <c r="J128" i="24" s="1"/>
  <c r="L128" i="34"/>
  <c r="E126" i="11"/>
  <c r="D128" i="24" s="1"/>
  <c r="E128" i="34"/>
  <c r="R126" i="23"/>
  <c r="K128" i="24" s="1"/>
  <c r="M128" i="34"/>
  <c r="L124" i="18"/>
  <c r="G126" i="24" s="1"/>
  <c r="I126" i="34"/>
  <c r="D126" i="12"/>
  <c r="F128" i="24" s="1"/>
  <c r="D128" i="34"/>
  <c r="K126" i="34"/>
  <c r="I124" i="36"/>
  <c r="L126" i="24" s="1"/>
  <c r="K127" i="34"/>
  <c r="I125" i="36"/>
  <c r="L127" i="24" s="1"/>
  <c r="N124" i="18"/>
  <c r="H126" i="24" s="1"/>
  <c r="H126" i="34"/>
  <c r="D127" i="11"/>
  <c r="M127" i="23"/>
  <c r="O127" i="23" s="1"/>
  <c r="C127" i="12"/>
  <c r="N127" i="23"/>
  <c r="P127" i="23" s="1"/>
  <c r="A130" i="24"/>
  <c r="B129" i="24"/>
  <c r="F129" i="10"/>
  <c r="G128" i="10" s="1"/>
  <c r="M125" i="18"/>
  <c r="K125" i="18"/>
  <c r="E128" i="18"/>
  <c r="F126" i="18"/>
  <c r="F126" i="36" s="1"/>
  <c r="H126" i="36" s="1"/>
  <c r="I126" i="36" l="1"/>
  <c r="L128" i="24" s="1"/>
  <c r="K128" i="34"/>
  <c r="D127" i="12"/>
  <c r="F129" i="24" s="1"/>
  <c r="D129" i="34"/>
  <c r="L125" i="18"/>
  <c r="G127" i="24" s="1"/>
  <c r="I127" i="34"/>
  <c r="E127" i="11"/>
  <c r="D129" i="24" s="1"/>
  <c r="E129" i="34"/>
  <c r="N125" i="18"/>
  <c r="H127" i="24" s="1"/>
  <c r="H127" i="34"/>
  <c r="R127" i="23"/>
  <c r="K129" i="24" s="1"/>
  <c r="M129" i="34"/>
  <c r="Q127" i="23"/>
  <c r="J129" i="24" s="1"/>
  <c r="L129" i="34"/>
  <c r="R128" i="41"/>
  <c r="R128" i="32"/>
  <c r="D128" i="11"/>
  <c r="M128" i="23"/>
  <c r="O128" i="23" s="1"/>
  <c r="N128" i="23"/>
  <c r="P128" i="23" s="1"/>
  <c r="C128" i="12"/>
  <c r="F130" i="10"/>
  <c r="M126" i="18"/>
  <c r="K126" i="18"/>
  <c r="A131" i="24"/>
  <c r="B130" i="24"/>
  <c r="E129" i="18"/>
  <c r="F128" i="18" s="1"/>
  <c r="F127" i="18"/>
  <c r="F127" i="36" s="1"/>
  <c r="H127" i="36" s="1"/>
  <c r="L126" i="18" l="1"/>
  <c r="G128" i="24" s="1"/>
  <c r="I128" i="34"/>
  <c r="N126" i="18"/>
  <c r="H128" i="24" s="1"/>
  <c r="H128" i="34"/>
  <c r="D128" i="12"/>
  <c r="F130" i="24" s="1"/>
  <c r="D130" i="34"/>
  <c r="R128" i="23"/>
  <c r="K130" i="24" s="1"/>
  <c r="M130" i="34"/>
  <c r="M128" i="18"/>
  <c r="H130" i="34" s="1"/>
  <c r="F128" i="36"/>
  <c r="H128" i="36" s="1"/>
  <c r="Q128" i="23"/>
  <c r="J130" i="24" s="1"/>
  <c r="L130" i="34"/>
  <c r="I127" i="36"/>
  <c r="L129" i="24" s="1"/>
  <c r="K129" i="34"/>
  <c r="E128" i="11"/>
  <c r="D130" i="24" s="1"/>
  <c r="E130" i="34"/>
  <c r="M127" i="18"/>
  <c r="K127" i="18"/>
  <c r="N128" i="18"/>
  <c r="H130" i="24" s="1"/>
  <c r="F131" i="10"/>
  <c r="G130" i="10" s="1"/>
  <c r="G129" i="10"/>
  <c r="A132" i="24"/>
  <c r="B131" i="24"/>
  <c r="K128" i="18"/>
  <c r="E130" i="18"/>
  <c r="F129" i="18" s="1"/>
  <c r="R129" i="41" l="1"/>
  <c r="R129" i="32"/>
  <c r="R130" i="32"/>
  <c r="R130" i="41"/>
  <c r="L127" i="18"/>
  <c r="G129" i="24" s="1"/>
  <c r="I129" i="34"/>
  <c r="K130" i="34"/>
  <c r="I128" i="36"/>
  <c r="L130" i="24" s="1"/>
  <c r="L128" i="18"/>
  <c r="G130" i="24" s="1"/>
  <c r="I130" i="34"/>
  <c r="M129" i="18"/>
  <c r="F129" i="36"/>
  <c r="H129" i="36" s="1"/>
  <c r="N127" i="18"/>
  <c r="H129" i="24" s="1"/>
  <c r="H129" i="34"/>
  <c r="N130" i="23"/>
  <c r="P130" i="23" s="1"/>
  <c r="M132" i="34" s="1"/>
  <c r="M130" i="23"/>
  <c r="O130" i="23" s="1"/>
  <c r="L132" i="34" s="1"/>
  <c r="C130" i="12"/>
  <c r="D130" i="11"/>
  <c r="E132" i="34" s="1"/>
  <c r="K129" i="18"/>
  <c r="D129" i="11"/>
  <c r="C129" i="12"/>
  <c r="N129" i="23"/>
  <c r="P129" i="23" s="1"/>
  <c r="M129" i="23"/>
  <c r="O129" i="23" s="1"/>
  <c r="F132" i="10"/>
  <c r="G131" i="10" s="1"/>
  <c r="A133" i="24"/>
  <c r="B132" i="24"/>
  <c r="E131" i="18"/>
  <c r="F130" i="18" s="1"/>
  <c r="R131" i="32" l="1"/>
  <c r="R131" i="41"/>
  <c r="R129" i="23"/>
  <c r="K131" i="24" s="1"/>
  <c r="M131" i="34"/>
  <c r="D129" i="12"/>
  <c r="F131" i="24" s="1"/>
  <c r="D131" i="34"/>
  <c r="I129" i="36"/>
  <c r="L131" i="24" s="1"/>
  <c r="K131" i="34"/>
  <c r="L129" i="18"/>
  <c r="G131" i="24" s="1"/>
  <c r="I131" i="34"/>
  <c r="N129" i="18"/>
  <c r="H131" i="24" s="1"/>
  <c r="H131" i="34"/>
  <c r="M130" i="18"/>
  <c r="F130" i="36"/>
  <c r="H130" i="36" s="1"/>
  <c r="Q129" i="23"/>
  <c r="J131" i="24" s="1"/>
  <c r="L131" i="34"/>
  <c r="E129" i="11"/>
  <c r="D131" i="24" s="1"/>
  <c r="E131" i="34"/>
  <c r="D130" i="12"/>
  <c r="F132" i="24" s="1"/>
  <c r="D132" i="34"/>
  <c r="D131" i="11"/>
  <c r="C131" i="12"/>
  <c r="N131" i="23"/>
  <c r="P131" i="23" s="1"/>
  <c r="M131" i="23"/>
  <c r="O131" i="23" s="1"/>
  <c r="A134" i="24"/>
  <c r="B133" i="24"/>
  <c r="E130" i="11"/>
  <c r="D132" i="24" s="1"/>
  <c r="F133" i="10"/>
  <c r="G132" i="10" s="1"/>
  <c r="Q130" i="23"/>
  <c r="J132" i="24" s="1"/>
  <c r="R130" i="23"/>
  <c r="K132" i="24" s="1"/>
  <c r="K130" i="18"/>
  <c r="E132" i="18"/>
  <c r="F131" i="18" s="1"/>
  <c r="M131" i="18" l="1"/>
  <c r="F131" i="36"/>
  <c r="H131" i="36" s="1"/>
  <c r="Q131" i="23"/>
  <c r="J133" i="24" s="1"/>
  <c r="L133" i="34"/>
  <c r="D131" i="12"/>
  <c r="F133" i="24" s="1"/>
  <c r="D133" i="34"/>
  <c r="K132" i="34"/>
  <c r="I130" i="36"/>
  <c r="L132" i="24" s="1"/>
  <c r="R131" i="23"/>
  <c r="K133" i="24" s="1"/>
  <c r="M133" i="34"/>
  <c r="E131" i="11"/>
  <c r="D133" i="24" s="1"/>
  <c r="E133" i="34"/>
  <c r="N130" i="18"/>
  <c r="H132" i="24" s="1"/>
  <c r="H132" i="34"/>
  <c r="L130" i="18"/>
  <c r="G132" i="24" s="1"/>
  <c r="I132" i="34"/>
  <c r="R132" i="32"/>
  <c r="R132" i="41"/>
  <c r="N132" i="23"/>
  <c r="P132" i="23" s="1"/>
  <c r="D132" i="11"/>
  <c r="M132" i="23"/>
  <c r="O132" i="23" s="1"/>
  <c r="C132" i="12"/>
  <c r="F134" i="10"/>
  <c r="G133" i="10" s="1"/>
  <c r="K131" i="18"/>
  <c r="A135" i="24"/>
  <c r="B134" i="24"/>
  <c r="E133" i="18"/>
  <c r="R133" i="41" l="1"/>
  <c r="R133" i="32"/>
  <c r="D132" i="12"/>
  <c r="F134" i="24" s="1"/>
  <c r="D134" i="34"/>
  <c r="E132" i="11"/>
  <c r="D134" i="24" s="1"/>
  <c r="E134" i="34"/>
  <c r="K133" i="34"/>
  <c r="I131" i="36"/>
  <c r="L133" i="24" s="1"/>
  <c r="Q132" i="23"/>
  <c r="J134" i="24" s="1"/>
  <c r="L134" i="34"/>
  <c r="R132" i="23"/>
  <c r="K134" i="24" s="1"/>
  <c r="M134" i="34"/>
  <c r="L131" i="18"/>
  <c r="G133" i="24" s="1"/>
  <c r="I133" i="34"/>
  <c r="N131" i="18"/>
  <c r="H133" i="24" s="1"/>
  <c r="H133" i="34"/>
  <c r="N133" i="23"/>
  <c r="P133" i="23" s="1"/>
  <c r="D133" i="11"/>
  <c r="M133" i="23"/>
  <c r="O133" i="23" s="1"/>
  <c r="C133" i="12"/>
  <c r="A136" i="24"/>
  <c r="B135" i="24"/>
  <c r="F135" i="10"/>
  <c r="E134" i="18"/>
  <c r="F132" i="18"/>
  <c r="F132" i="36" s="1"/>
  <c r="H132" i="36" s="1"/>
  <c r="D133" i="12" l="1"/>
  <c r="F135" i="24" s="1"/>
  <c r="D135" i="34"/>
  <c r="Q133" i="23"/>
  <c r="J135" i="24" s="1"/>
  <c r="L135" i="34"/>
  <c r="E133" i="11"/>
  <c r="D135" i="24" s="1"/>
  <c r="E135" i="34"/>
  <c r="K134" i="34"/>
  <c r="I132" i="36"/>
  <c r="L134" i="24" s="1"/>
  <c r="R133" i="23"/>
  <c r="K135" i="24" s="1"/>
  <c r="M135" i="34"/>
  <c r="F136" i="10"/>
  <c r="G135" i="10" s="1"/>
  <c r="A137" i="24"/>
  <c r="B136" i="24"/>
  <c r="M132" i="18"/>
  <c r="K132" i="18"/>
  <c r="G134" i="10"/>
  <c r="E135" i="18"/>
  <c r="F133" i="18"/>
  <c r="F133" i="36" s="1"/>
  <c r="H133" i="36" s="1"/>
  <c r="R134" i="32" l="1"/>
  <c r="R134" i="41"/>
  <c r="L132" i="18"/>
  <c r="G134" i="24" s="1"/>
  <c r="I134" i="34"/>
  <c r="N132" i="18"/>
  <c r="H134" i="24" s="1"/>
  <c r="H134" i="34"/>
  <c r="R135" i="32"/>
  <c r="R135" i="41"/>
  <c r="K135" i="34"/>
  <c r="I133" i="36"/>
  <c r="L135" i="24" s="1"/>
  <c r="N135" i="23"/>
  <c r="P135" i="23" s="1"/>
  <c r="M137" i="34" s="1"/>
  <c r="M135" i="23"/>
  <c r="O135" i="23" s="1"/>
  <c r="L137" i="34" s="1"/>
  <c r="C135" i="12"/>
  <c r="D137" i="34" s="1"/>
  <c r="D135" i="11"/>
  <c r="E137" i="34" s="1"/>
  <c r="A138" i="24"/>
  <c r="B137" i="24"/>
  <c r="F137" i="10"/>
  <c r="G136" i="10" s="1"/>
  <c r="M134" i="23"/>
  <c r="O134" i="23" s="1"/>
  <c r="C134" i="12"/>
  <c r="N134" i="23"/>
  <c r="P134" i="23" s="1"/>
  <c r="D134" i="11"/>
  <c r="M133" i="18"/>
  <c r="K133" i="18"/>
  <c r="E136" i="18"/>
  <c r="F135" i="18" s="1"/>
  <c r="F135" i="36" s="1"/>
  <c r="H135" i="36" s="1"/>
  <c r="F134" i="18"/>
  <c r="M134" i="18" l="1"/>
  <c r="F134" i="36"/>
  <c r="H134" i="36" s="1"/>
  <c r="K137" i="34"/>
  <c r="I135" i="36"/>
  <c r="L137" i="24" s="1"/>
  <c r="N133" i="18"/>
  <c r="H135" i="24" s="1"/>
  <c r="H135" i="34"/>
  <c r="E134" i="11"/>
  <c r="D136" i="24" s="1"/>
  <c r="E136" i="34"/>
  <c r="R134" i="23"/>
  <c r="K136" i="24" s="1"/>
  <c r="M136" i="34"/>
  <c r="Q134" i="23"/>
  <c r="J136" i="24" s="1"/>
  <c r="L136" i="34"/>
  <c r="L133" i="18"/>
  <c r="G135" i="24" s="1"/>
  <c r="I135" i="34"/>
  <c r="D134" i="12"/>
  <c r="F136" i="24" s="1"/>
  <c r="D136" i="34"/>
  <c r="R136" i="32"/>
  <c r="R136" i="41"/>
  <c r="C136" i="12"/>
  <c r="D136" i="11"/>
  <c r="M136" i="23"/>
  <c r="O136" i="23" s="1"/>
  <c r="N136" i="23"/>
  <c r="P136" i="23" s="1"/>
  <c r="A139" i="24"/>
  <c r="B138" i="24"/>
  <c r="E135" i="11"/>
  <c r="D137" i="24" s="1"/>
  <c r="M135" i="18"/>
  <c r="K135" i="18"/>
  <c r="D135" i="12"/>
  <c r="F137" i="24" s="1"/>
  <c r="K134" i="18"/>
  <c r="Q135" i="23"/>
  <c r="J137" i="24" s="1"/>
  <c r="F138" i="10"/>
  <c r="G137" i="10" s="1"/>
  <c r="R135" i="23"/>
  <c r="K137" i="24" s="1"/>
  <c r="E137" i="18"/>
  <c r="F136" i="18" s="1"/>
  <c r="F136" i="36" s="1"/>
  <c r="H136" i="36" s="1"/>
  <c r="R136" i="23" l="1"/>
  <c r="K138" i="24" s="1"/>
  <c r="M138" i="34"/>
  <c r="I136" i="36"/>
  <c r="L138" i="24" s="1"/>
  <c r="K138" i="34"/>
  <c r="Q136" i="23"/>
  <c r="J138" i="24" s="1"/>
  <c r="L138" i="34"/>
  <c r="L134" i="18"/>
  <c r="G136" i="24" s="1"/>
  <c r="I136" i="34"/>
  <c r="E136" i="11"/>
  <c r="D138" i="24" s="1"/>
  <c r="E138" i="34"/>
  <c r="R137" i="41"/>
  <c r="R137" i="32"/>
  <c r="L135" i="18"/>
  <c r="G137" i="24" s="1"/>
  <c r="I137" i="34"/>
  <c r="D136" i="12"/>
  <c r="F138" i="24" s="1"/>
  <c r="D138" i="34"/>
  <c r="N135" i="18"/>
  <c r="H137" i="24" s="1"/>
  <c r="H137" i="34"/>
  <c r="I134" i="36"/>
  <c r="L136" i="24" s="1"/>
  <c r="K136" i="34"/>
  <c r="N134" i="18"/>
  <c r="H136" i="24" s="1"/>
  <c r="H136" i="34"/>
  <c r="D137" i="11"/>
  <c r="C137" i="12"/>
  <c r="N137" i="23"/>
  <c r="P137" i="23" s="1"/>
  <c r="M137" i="23"/>
  <c r="O137" i="23" s="1"/>
  <c r="A140" i="24"/>
  <c r="B139" i="24"/>
  <c r="M136" i="18"/>
  <c r="K136" i="18"/>
  <c r="I138" i="34" s="1"/>
  <c r="F139" i="10"/>
  <c r="E138" i="18"/>
  <c r="F137" i="18" s="1"/>
  <c r="D137" i="12" l="1"/>
  <c r="F139" i="24" s="1"/>
  <c r="D139" i="34"/>
  <c r="M137" i="18"/>
  <c r="F137" i="36"/>
  <c r="H137" i="36" s="1"/>
  <c r="E137" i="11"/>
  <c r="D139" i="24" s="1"/>
  <c r="E139" i="34"/>
  <c r="Q137" i="23"/>
  <c r="J139" i="24" s="1"/>
  <c r="L139" i="34"/>
  <c r="N136" i="18"/>
  <c r="H138" i="24" s="1"/>
  <c r="H138" i="34"/>
  <c r="R137" i="23"/>
  <c r="K139" i="24" s="1"/>
  <c r="M139" i="34"/>
  <c r="A141" i="24"/>
  <c r="B140" i="24"/>
  <c r="L137" i="18"/>
  <c r="G139" i="24" s="1"/>
  <c r="L136" i="18"/>
  <c r="G138" i="24" s="1"/>
  <c r="F140" i="10"/>
  <c r="G139" i="10" s="1"/>
  <c r="G138" i="10"/>
  <c r="K137" i="18"/>
  <c r="I139" i="34" s="1"/>
  <c r="E139" i="18"/>
  <c r="F138" i="18" s="1"/>
  <c r="R139" i="32" l="1"/>
  <c r="R139" i="41"/>
  <c r="M138" i="18"/>
  <c r="F138" i="36"/>
  <c r="H138" i="36" s="1"/>
  <c r="R138" i="32"/>
  <c r="R138" i="41"/>
  <c r="N137" i="18"/>
  <c r="H139" i="24" s="1"/>
  <c r="H139" i="34"/>
  <c r="I137" i="36"/>
  <c r="L139" i="24" s="1"/>
  <c r="K139" i="34"/>
  <c r="A142" i="24"/>
  <c r="B141" i="24"/>
  <c r="D139" i="11"/>
  <c r="E141" i="34" s="1"/>
  <c r="C139" i="12"/>
  <c r="D141" i="34" s="1"/>
  <c r="N139" i="23"/>
  <c r="P139" i="23" s="1"/>
  <c r="M141" i="34" s="1"/>
  <c r="M139" i="23"/>
  <c r="O139" i="23" s="1"/>
  <c r="L141" i="34" s="1"/>
  <c r="K138" i="18"/>
  <c r="C138" i="12"/>
  <c r="N138" i="23"/>
  <c r="P138" i="23" s="1"/>
  <c r="M138" i="23"/>
  <c r="O138" i="23" s="1"/>
  <c r="D138" i="11"/>
  <c r="F141" i="10"/>
  <c r="G140" i="10"/>
  <c r="E140" i="18"/>
  <c r="K140" i="34" l="1"/>
  <c r="I138" i="36"/>
  <c r="L140" i="24" s="1"/>
  <c r="E138" i="11"/>
  <c r="D140" i="24" s="1"/>
  <c r="E140" i="34"/>
  <c r="Q138" i="23"/>
  <c r="J140" i="24" s="1"/>
  <c r="L140" i="34"/>
  <c r="R138" i="23"/>
  <c r="K140" i="24" s="1"/>
  <c r="M140" i="34"/>
  <c r="N138" i="18"/>
  <c r="H140" i="24" s="1"/>
  <c r="H140" i="34"/>
  <c r="R140" i="32"/>
  <c r="R140" i="41"/>
  <c r="D138" i="12"/>
  <c r="F140" i="24" s="1"/>
  <c r="D140" i="34"/>
  <c r="L138" i="18"/>
  <c r="G140" i="24" s="1"/>
  <c r="I140" i="34"/>
  <c r="E139" i="11"/>
  <c r="D141" i="24" s="1"/>
  <c r="A143" i="24"/>
  <c r="B142" i="24"/>
  <c r="Q139" i="23"/>
  <c r="J141" i="24" s="1"/>
  <c r="R139" i="23"/>
  <c r="K141" i="24" s="1"/>
  <c r="N140" i="23"/>
  <c r="P140" i="23" s="1"/>
  <c r="C140" i="12"/>
  <c r="M140" i="23"/>
  <c r="O140" i="23" s="1"/>
  <c r="D140" i="11"/>
  <c r="F142" i="10"/>
  <c r="G141" i="10" s="1"/>
  <c r="D139" i="12"/>
  <c r="F141" i="24" s="1"/>
  <c r="E141" i="18"/>
  <c r="F139" i="18"/>
  <c r="F139" i="36" s="1"/>
  <c r="H139" i="36" s="1"/>
  <c r="R141" i="32" l="1"/>
  <c r="R141" i="41"/>
  <c r="K141" i="34"/>
  <c r="I139" i="36"/>
  <c r="L141" i="24" s="1"/>
  <c r="R140" i="23"/>
  <c r="K142" i="24" s="1"/>
  <c r="M142" i="34"/>
  <c r="D140" i="12"/>
  <c r="F142" i="24" s="1"/>
  <c r="D142" i="34"/>
  <c r="Q140" i="23"/>
  <c r="J142" i="24" s="1"/>
  <c r="L142" i="34"/>
  <c r="E140" i="11"/>
  <c r="D142" i="24" s="1"/>
  <c r="E142" i="34"/>
  <c r="A144" i="24"/>
  <c r="B143" i="24"/>
  <c r="M139" i="18"/>
  <c r="K139" i="18"/>
  <c r="N141" i="23"/>
  <c r="P141" i="23" s="1"/>
  <c r="C141" i="12"/>
  <c r="D141" i="11"/>
  <c r="M141" i="23"/>
  <c r="O141" i="23" s="1"/>
  <c r="F143" i="10"/>
  <c r="G142" i="10" s="1"/>
  <c r="E142" i="18"/>
  <c r="F140" i="18"/>
  <c r="F140" i="36" s="1"/>
  <c r="H140" i="36" s="1"/>
  <c r="L139" i="18" l="1"/>
  <c r="G141" i="24" s="1"/>
  <c r="I141" i="34"/>
  <c r="N139" i="18"/>
  <c r="H141" i="24" s="1"/>
  <c r="H141" i="34"/>
  <c r="R142" i="41"/>
  <c r="R142" i="32"/>
  <c r="I140" i="36"/>
  <c r="L142" i="24" s="1"/>
  <c r="K142" i="34"/>
  <c r="Q141" i="23"/>
  <c r="J143" i="24" s="1"/>
  <c r="L143" i="34"/>
  <c r="E141" i="11"/>
  <c r="D143" i="24" s="1"/>
  <c r="E143" i="34"/>
  <c r="D141" i="12"/>
  <c r="F143" i="24" s="1"/>
  <c r="D143" i="34"/>
  <c r="R141" i="23"/>
  <c r="K143" i="24" s="1"/>
  <c r="M143" i="34"/>
  <c r="M142" i="23"/>
  <c r="O142" i="23" s="1"/>
  <c r="C142" i="12"/>
  <c r="D144" i="34" s="1"/>
  <c r="N142" i="23"/>
  <c r="P142" i="23" s="1"/>
  <c r="D142" i="11"/>
  <c r="M140" i="18"/>
  <c r="K140" i="18"/>
  <c r="A145" i="24"/>
  <c r="B144" i="24"/>
  <c r="F144" i="10"/>
  <c r="E143" i="18"/>
  <c r="F141" i="18"/>
  <c r="F141" i="36" s="1"/>
  <c r="H141" i="36" s="1"/>
  <c r="L140" i="18" l="1"/>
  <c r="G142" i="24" s="1"/>
  <c r="I142" i="34"/>
  <c r="I141" i="36"/>
  <c r="L143" i="24" s="1"/>
  <c r="K143" i="34"/>
  <c r="N140" i="18"/>
  <c r="H142" i="24" s="1"/>
  <c r="H142" i="34"/>
  <c r="E142" i="11"/>
  <c r="D144" i="24" s="1"/>
  <c r="E144" i="34"/>
  <c r="R142" i="23"/>
  <c r="K144" i="24" s="1"/>
  <c r="M144" i="34"/>
  <c r="Q142" i="23"/>
  <c r="J144" i="24" s="1"/>
  <c r="L144" i="34"/>
  <c r="F145" i="10"/>
  <c r="G144" i="10" s="1"/>
  <c r="D142" i="12"/>
  <c r="F144" i="24" s="1"/>
  <c r="A146" i="24"/>
  <c r="B145" i="24"/>
  <c r="M141" i="18"/>
  <c r="K141" i="18"/>
  <c r="G143" i="10"/>
  <c r="E144" i="18"/>
  <c r="F143" i="18" s="1"/>
  <c r="F142" i="18"/>
  <c r="F142" i="36" s="1"/>
  <c r="H142" i="36" s="1"/>
  <c r="K144" i="34" l="1"/>
  <c r="I142" i="36"/>
  <c r="L144" i="24" s="1"/>
  <c r="R144" i="32"/>
  <c r="R144" i="41"/>
  <c r="M143" i="18"/>
  <c r="H145" i="34" s="1"/>
  <c r="F143" i="36"/>
  <c r="H143" i="36" s="1"/>
  <c r="R143" i="32"/>
  <c r="R143" i="41"/>
  <c r="L141" i="18"/>
  <c r="G143" i="24" s="1"/>
  <c r="I143" i="34"/>
  <c r="N141" i="18"/>
  <c r="H143" i="24" s="1"/>
  <c r="H143" i="34"/>
  <c r="D144" i="11"/>
  <c r="E146" i="34" s="1"/>
  <c r="C144" i="12"/>
  <c r="D146" i="34" s="1"/>
  <c r="M144" i="23"/>
  <c r="O144" i="23" s="1"/>
  <c r="N144" i="23"/>
  <c r="P144" i="23" s="1"/>
  <c r="M146" i="34" s="1"/>
  <c r="M142" i="18"/>
  <c r="K142" i="18"/>
  <c r="A147" i="24"/>
  <c r="B146" i="24"/>
  <c r="K143" i="18"/>
  <c r="N143" i="23"/>
  <c r="P143" i="23" s="1"/>
  <c r="C143" i="12"/>
  <c r="M143" i="23"/>
  <c r="O143" i="23" s="1"/>
  <c r="D143" i="11"/>
  <c r="F146" i="10"/>
  <c r="E145" i="18"/>
  <c r="F144" i="18" s="1"/>
  <c r="D143" i="12" l="1"/>
  <c r="F145" i="24" s="1"/>
  <c r="D145" i="34"/>
  <c r="Q144" i="23"/>
  <c r="J146" i="24" s="1"/>
  <c r="L146" i="34"/>
  <c r="K145" i="34"/>
  <c r="I143" i="36"/>
  <c r="L145" i="24" s="1"/>
  <c r="R143" i="23"/>
  <c r="K145" i="24" s="1"/>
  <c r="M145" i="34"/>
  <c r="M144" i="18"/>
  <c r="F144" i="36"/>
  <c r="H144" i="36" s="1"/>
  <c r="N143" i="18"/>
  <c r="H145" i="24" s="1"/>
  <c r="L143" i="18"/>
  <c r="G145" i="24" s="1"/>
  <c r="I145" i="34"/>
  <c r="E143" i="11"/>
  <c r="D145" i="24" s="1"/>
  <c r="E145" i="34"/>
  <c r="L142" i="18"/>
  <c r="G144" i="24" s="1"/>
  <c r="I144" i="34"/>
  <c r="Q143" i="23"/>
  <c r="J145" i="24" s="1"/>
  <c r="L145" i="34"/>
  <c r="N142" i="18"/>
  <c r="H144" i="24" s="1"/>
  <c r="H144" i="34"/>
  <c r="R144" i="23"/>
  <c r="K146" i="24" s="1"/>
  <c r="F147" i="10"/>
  <c r="G146" i="10" s="1"/>
  <c r="A148" i="24"/>
  <c r="B147" i="24"/>
  <c r="D144" i="12"/>
  <c r="F146" i="24" s="1"/>
  <c r="E144" i="11"/>
  <c r="D146" i="24" s="1"/>
  <c r="G145" i="10"/>
  <c r="K144" i="18"/>
  <c r="E146" i="18"/>
  <c r="F145" i="18" s="1"/>
  <c r="R146" i="32" l="1"/>
  <c r="R146" i="41"/>
  <c r="M145" i="18"/>
  <c r="F145" i="36"/>
  <c r="H145" i="36" s="1"/>
  <c r="L144" i="18"/>
  <c r="G146" i="24" s="1"/>
  <c r="I146" i="34"/>
  <c r="R145" i="32"/>
  <c r="R145" i="41"/>
  <c r="K146" i="34"/>
  <c r="I144" i="36"/>
  <c r="L146" i="24" s="1"/>
  <c r="N144" i="18"/>
  <c r="H146" i="24" s="1"/>
  <c r="H146" i="34"/>
  <c r="D146" i="11"/>
  <c r="E148" i="34" s="1"/>
  <c r="C146" i="12"/>
  <c r="D148" i="34" s="1"/>
  <c r="N146" i="23"/>
  <c r="P146" i="23" s="1"/>
  <c r="M148" i="34" s="1"/>
  <c r="M146" i="23"/>
  <c r="O146" i="23" s="1"/>
  <c r="L148" i="34" s="1"/>
  <c r="A149" i="24"/>
  <c r="B148" i="24"/>
  <c r="K145" i="18"/>
  <c r="N145" i="23"/>
  <c r="P145" i="23" s="1"/>
  <c r="M145" i="23"/>
  <c r="O145" i="23" s="1"/>
  <c r="D145" i="11"/>
  <c r="C145" i="12"/>
  <c r="F148" i="10"/>
  <c r="G147" i="10" s="1"/>
  <c r="E147" i="18"/>
  <c r="F146" i="18" s="1"/>
  <c r="R147" i="32" l="1"/>
  <c r="R147" i="41"/>
  <c r="D145" i="12"/>
  <c r="F147" i="24" s="1"/>
  <c r="D147" i="34"/>
  <c r="E145" i="11"/>
  <c r="D147" i="24" s="1"/>
  <c r="E147" i="34"/>
  <c r="Q145" i="23"/>
  <c r="J147" i="24" s="1"/>
  <c r="L147" i="34"/>
  <c r="R145" i="23"/>
  <c r="K147" i="24" s="1"/>
  <c r="M147" i="34"/>
  <c r="I145" i="36"/>
  <c r="L147" i="24" s="1"/>
  <c r="K147" i="34"/>
  <c r="L145" i="18"/>
  <c r="G147" i="24" s="1"/>
  <c r="I147" i="34"/>
  <c r="N145" i="18"/>
  <c r="H147" i="24" s="1"/>
  <c r="H147" i="34"/>
  <c r="M146" i="18"/>
  <c r="F146" i="36"/>
  <c r="H146" i="36" s="1"/>
  <c r="Q146" i="23"/>
  <c r="J148" i="24" s="1"/>
  <c r="R146" i="23"/>
  <c r="K148" i="24" s="1"/>
  <c r="M147" i="23"/>
  <c r="O147" i="23" s="1"/>
  <c r="C147" i="12"/>
  <c r="D147" i="11"/>
  <c r="E149" i="34" s="1"/>
  <c r="N147" i="23"/>
  <c r="P147" i="23" s="1"/>
  <c r="D146" i="12"/>
  <c r="F148" i="24" s="1"/>
  <c r="F149" i="10"/>
  <c r="G148" i="10" s="1"/>
  <c r="A150" i="24"/>
  <c r="B149" i="24"/>
  <c r="E146" i="11"/>
  <c r="D148" i="24" s="1"/>
  <c r="K146" i="18"/>
  <c r="E148" i="18"/>
  <c r="F147" i="18" s="1"/>
  <c r="M147" i="18" l="1"/>
  <c r="F147" i="36"/>
  <c r="H147" i="36" s="1"/>
  <c r="R147" i="23"/>
  <c r="K149" i="24" s="1"/>
  <c r="M149" i="34"/>
  <c r="L146" i="18"/>
  <c r="G148" i="24" s="1"/>
  <c r="I148" i="34"/>
  <c r="D147" i="12"/>
  <c r="F149" i="24" s="1"/>
  <c r="D149" i="34"/>
  <c r="E147" i="11"/>
  <c r="D149" i="24" s="1"/>
  <c r="Q147" i="23"/>
  <c r="J149" i="24" s="1"/>
  <c r="L149" i="34"/>
  <c r="R148" i="32"/>
  <c r="R148" i="41"/>
  <c r="I146" i="36"/>
  <c r="L148" i="24" s="1"/>
  <c r="K148" i="34"/>
  <c r="N146" i="18"/>
  <c r="H148" i="24" s="1"/>
  <c r="H148" i="34"/>
  <c r="C148" i="12"/>
  <c r="N148" i="23"/>
  <c r="P148" i="23" s="1"/>
  <c r="M148" i="23"/>
  <c r="O148" i="23" s="1"/>
  <c r="D148" i="11"/>
  <c r="K147" i="18"/>
  <c r="A151" i="24"/>
  <c r="B150" i="24"/>
  <c r="F150" i="10"/>
  <c r="G149" i="10"/>
  <c r="E149" i="18"/>
  <c r="E148" i="11" l="1"/>
  <c r="D150" i="24" s="1"/>
  <c r="E150" i="34"/>
  <c r="Q148" i="23"/>
  <c r="J150" i="24" s="1"/>
  <c r="L150" i="34"/>
  <c r="L147" i="18"/>
  <c r="G149" i="24" s="1"/>
  <c r="I149" i="34"/>
  <c r="R148" i="23"/>
  <c r="K150" i="24" s="1"/>
  <c r="M150" i="34"/>
  <c r="I147" i="36"/>
  <c r="L149" i="24" s="1"/>
  <c r="K149" i="34"/>
  <c r="R149" i="32"/>
  <c r="R149" i="41"/>
  <c r="D148" i="12"/>
  <c r="F150" i="24" s="1"/>
  <c r="D150" i="34"/>
  <c r="N147" i="18"/>
  <c r="H149" i="24" s="1"/>
  <c r="H149" i="34"/>
  <c r="A152" i="24"/>
  <c r="B151" i="24"/>
  <c r="C149" i="12"/>
  <c r="N149" i="23"/>
  <c r="P149" i="23" s="1"/>
  <c r="D149" i="11"/>
  <c r="M149" i="23"/>
  <c r="O149" i="23" s="1"/>
  <c r="F151" i="10"/>
  <c r="G150" i="10"/>
  <c r="E150" i="18"/>
  <c r="F148" i="18"/>
  <c r="F148" i="36" s="1"/>
  <c r="H148" i="36" s="1"/>
  <c r="R150" i="32" l="1"/>
  <c r="R150" i="41"/>
  <c r="Q149" i="23"/>
  <c r="J151" i="24" s="1"/>
  <c r="L151" i="34"/>
  <c r="E149" i="11"/>
  <c r="D151" i="24" s="1"/>
  <c r="E151" i="34"/>
  <c r="D149" i="12"/>
  <c r="F151" i="24" s="1"/>
  <c r="D151" i="34"/>
  <c r="K150" i="34"/>
  <c r="I148" i="36"/>
  <c r="L150" i="24" s="1"/>
  <c r="R149" i="23"/>
  <c r="K151" i="24" s="1"/>
  <c r="M151" i="34"/>
  <c r="M148" i="18"/>
  <c r="K148" i="18"/>
  <c r="A153" i="24"/>
  <c r="B152" i="24"/>
  <c r="N150" i="23"/>
  <c r="P150" i="23" s="1"/>
  <c r="M150" i="23"/>
  <c r="O150" i="23" s="1"/>
  <c r="D150" i="11"/>
  <c r="C150" i="12"/>
  <c r="F152" i="10"/>
  <c r="E151" i="18"/>
  <c r="F149" i="18"/>
  <c r="F149" i="36" s="1"/>
  <c r="H149" i="36" s="1"/>
  <c r="K151" i="34" s="1"/>
  <c r="L148" i="18" l="1"/>
  <c r="G150" i="24" s="1"/>
  <c r="I150" i="34"/>
  <c r="D150" i="12"/>
  <c r="F152" i="24" s="1"/>
  <c r="D152" i="34"/>
  <c r="Q150" i="23"/>
  <c r="J152" i="24" s="1"/>
  <c r="L152" i="34"/>
  <c r="R150" i="23"/>
  <c r="K152" i="24" s="1"/>
  <c r="M152" i="34"/>
  <c r="N148" i="18"/>
  <c r="H150" i="24" s="1"/>
  <c r="H150" i="34"/>
  <c r="E150" i="11"/>
  <c r="D152" i="24" s="1"/>
  <c r="E152" i="34"/>
  <c r="I149" i="36"/>
  <c r="L151" i="24" s="1"/>
  <c r="A154" i="24"/>
  <c r="B153" i="24"/>
  <c r="F153" i="10"/>
  <c r="G152" i="10" s="1"/>
  <c r="K149" i="18"/>
  <c r="M149" i="18"/>
  <c r="G151" i="10"/>
  <c r="E152" i="18"/>
  <c r="F151" i="18" s="1"/>
  <c r="F151" i="36" s="1"/>
  <c r="H151" i="36" s="1"/>
  <c r="F150" i="18"/>
  <c r="F150" i="36" s="1"/>
  <c r="H150" i="36" s="1"/>
  <c r="I150" i="36" l="1"/>
  <c r="L152" i="24" s="1"/>
  <c r="K152" i="34"/>
  <c r="K153" i="34"/>
  <c r="I151" i="36"/>
  <c r="L153" i="24" s="1"/>
  <c r="N149" i="18"/>
  <c r="H151" i="24" s="1"/>
  <c r="H151" i="34"/>
  <c r="R152" i="32"/>
  <c r="R152" i="41"/>
  <c r="R151" i="32"/>
  <c r="R151" i="41"/>
  <c r="L149" i="18"/>
  <c r="G151" i="24" s="1"/>
  <c r="I151" i="34"/>
  <c r="M152" i="23"/>
  <c r="O152" i="23" s="1"/>
  <c r="L154" i="34" s="1"/>
  <c r="N152" i="23"/>
  <c r="P152" i="23" s="1"/>
  <c r="C152" i="12"/>
  <c r="D154" i="34" s="1"/>
  <c r="D152" i="11"/>
  <c r="E154" i="34" s="1"/>
  <c r="M150" i="18"/>
  <c r="K150" i="18"/>
  <c r="A155" i="24"/>
  <c r="B154" i="24"/>
  <c r="N151" i="23"/>
  <c r="P151" i="23" s="1"/>
  <c r="M151" i="23"/>
  <c r="O151" i="23" s="1"/>
  <c r="C151" i="12"/>
  <c r="D151" i="11"/>
  <c r="F154" i="10"/>
  <c r="G153" i="10" s="1"/>
  <c r="M151" i="18"/>
  <c r="K151" i="18"/>
  <c r="I153" i="34" s="1"/>
  <c r="E153" i="18"/>
  <c r="F152" i="18" s="1"/>
  <c r="F152" i="36" s="1"/>
  <c r="H152" i="36" s="1"/>
  <c r="R153" i="41" l="1"/>
  <c r="R153" i="32"/>
  <c r="D151" i="12"/>
  <c r="F153" i="24" s="1"/>
  <c r="D153" i="34"/>
  <c r="Q151" i="23"/>
  <c r="J153" i="24" s="1"/>
  <c r="L153" i="34"/>
  <c r="R152" i="23"/>
  <c r="K154" i="24" s="1"/>
  <c r="M154" i="34"/>
  <c r="N150" i="18"/>
  <c r="H152" i="24" s="1"/>
  <c r="H152" i="34"/>
  <c r="E151" i="11"/>
  <c r="D153" i="24" s="1"/>
  <c r="E153" i="34"/>
  <c r="R151" i="23"/>
  <c r="K153" i="24" s="1"/>
  <c r="M153" i="34"/>
  <c r="I152" i="36"/>
  <c r="L154" i="24" s="1"/>
  <c r="K154" i="34"/>
  <c r="N151" i="18"/>
  <c r="H153" i="24" s="1"/>
  <c r="H153" i="34"/>
  <c r="L150" i="18"/>
  <c r="G152" i="24" s="1"/>
  <c r="I152" i="34"/>
  <c r="N153" i="23"/>
  <c r="P153" i="23" s="1"/>
  <c r="M153" i="23"/>
  <c r="O153" i="23" s="1"/>
  <c r="D153" i="11"/>
  <c r="C153" i="12"/>
  <c r="A156" i="24"/>
  <c r="B155" i="24"/>
  <c r="E152" i="11"/>
  <c r="D154" i="24" s="1"/>
  <c r="D152" i="12"/>
  <c r="F154" i="24" s="1"/>
  <c r="F155" i="10"/>
  <c r="K152" i="18"/>
  <c r="M152" i="18"/>
  <c r="L151" i="18"/>
  <c r="G153" i="24" s="1"/>
  <c r="Q152" i="23"/>
  <c r="J154" i="24" s="1"/>
  <c r="E154" i="18"/>
  <c r="F153" i="18" s="1"/>
  <c r="E153" i="11" l="1"/>
  <c r="D155" i="24" s="1"/>
  <c r="E155" i="34"/>
  <c r="R153" i="23"/>
  <c r="K155" i="24" s="1"/>
  <c r="M155" i="34"/>
  <c r="D153" i="12"/>
  <c r="F155" i="24" s="1"/>
  <c r="D155" i="34"/>
  <c r="Q153" i="23"/>
  <c r="J155" i="24" s="1"/>
  <c r="L155" i="34"/>
  <c r="M153" i="18"/>
  <c r="F153" i="36"/>
  <c r="H153" i="36" s="1"/>
  <c r="N152" i="18"/>
  <c r="H154" i="24" s="1"/>
  <c r="H154" i="34"/>
  <c r="L152" i="18"/>
  <c r="G154" i="24" s="1"/>
  <c r="I154" i="34"/>
  <c r="F156" i="10"/>
  <c r="A157" i="24"/>
  <c r="B156" i="24"/>
  <c r="G154" i="10"/>
  <c r="K153" i="18"/>
  <c r="E155" i="18"/>
  <c r="F154" i="18" s="1"/>
  <c r="M154" i="18" l="1"/>
  <c r="F154" i="36"/>
  <c r="H154" i="36" s="1"/>
  <c r="R154" i="32"/>
  <c r="R154" i="41"/>
  <c r="I153" i="36"/>
  <c r="L155" i="24" s="1"/>
  <c r="K155" i="34"/>
  <c r="L153" i="18"/>
  <c r="G155" i="24" s="1"/>
  <c r="I155" i="34"/>
  <c r="N153" i="18"/>
  <c r="H155" i="24" s="1"/>
  <c r="H155" i="34"/>
  <c r="F157" i="10"/>
  <c r="G156" i="10" s="1"/>
  <c r="K154" i="18"/>
  <c r="M154" i="23"/>
  <c r="O154" i="23" s="1"/>
  <c r="D154" i="11"/>
  <c r="C154" i="12"/>
  <c r="N154" i="23"/>
  <c r="P154" i="23" s="1"/>
  <c r="A158" i="24"/>
  <c r="B157" i="24"/>
  <c r="G155" i="10"/>
  <c r="E156" i="18"/>
  <c r="Q154" i="23" l="1"/>
  <c r="J156" i="24" s="1"/>
  <c r="L156" i="34"/>
  <c r="R156" i="32"/>
  <c r="R156" i="41"/>
  <c r="R155" i="41"/>
  <c r="R155" i="32"/>
  <c r="K156" i="34"/>
  <c r="I154" i="36"/>
  <c r="L156" i="24" s="1"/>
  <c r="R154" i="23"/>
  <c r="K156" i="24" s="1"/>
  <c r="M156" i="34"/>
  <c r="D154" i="12"/>
  <c r="F156" i="24" s="1"/>
  <c r="D156" i="34"/>
  <c r="E154" i="11"/>
  <c r="D156" i="24" s="1"/>
  <c r="E156" i="34"/>
  <c r="L154" i="18"/>
  <c r="G156" i="24" s="1"/>
  <c r="I156" i="34"/>
  <c r="N154" i="18"/>
  <c r="H156" i="24" s="1"/>
  <c r="H156" i="34"/>
  <c r="C156" i="12"/>
  <c r="D158" i="34" s="1"/>
  <c r="N156" i="23"/>
  <c r="P156" i="23" s="1"/>
  <c r="M158" i="34" s="1"/>
  <c r="M156" i="23"/>
  <c r="O156" i="23" s="1"/>
  <c r="L158" i="34" s="1"/>
  <c r="D156" i="11"/>
  <c r="E158" i="34" s="1"/>
  <c r="N155" i="23"/>
  <c r="P155" i="23" s="1"/>
  <c r="M155" i="23"/>
  <c r="O155" i="23" s="1"/>
  <c r="D155" i="11"/>
  <c r="C155" i="12"/>
  <c r="F158" i="10"/>
  <c r="G157" i="10" s="1"/>
  <c r="A159" i="24"/>
  <c r="B158" i="24"/>
  <c r="E157" i="18"/>
  <c r="F155" i="18"/>
  <c r="R155" i="23" l="1"/>
  <c r="K157" i="24" s="1"/>
  <c r="M157" i="34"/>
  <c r="Q155" i="23"/>
  <c r="J157" i="24" s="1"/>
  <c r="L157" i="34"/>
  <c r="M155" i="18"/>
  <c r="F155" i="36"/>
  <c r="H155" i="36" s="1"/>
  <c r="R157" i="41"/>
  <c r="R157" i="32"/>
  <c r="D155" i="12"/>
  <c r="F157" i="24" s="1"/>
  <c r="D157" i="34"/>
  <c r="E155" i="11"/>
  <c r="D157" i="24" s="1"/>
  <c r="E157" i="34"/>
  <c r="M157" i="23"/>
  <c r="O157" i="23" s="1"/>
  <c r="N157" i="23"/>
  <c r="P157" i="23" s="1"/>
  <c r="C157" i="12"/>
  <c r="D157" i="11"/>
  <c r="F159" i="10"/>
  <c r="G158" i="10" s="1"/>
  <c r="E156" i="11"/>
  <c r="D158" i="24" s="1"/>
  <c r="Q156" i="23"/>
  <c r="J158" i="24" s="1"/>
  <c r="R156" i="23"/>
  <c r="K158" i="24" s="1"/>
  <c r="K155" i="18"/>
  <c r="D156" i="12"/>
  <c r="F158" i="24" s="1"/>
  <c r="A160" i="24"/>
  <c r="B159" i="24"/>
  <c r="E158" i="18"/>
  <c r="F156" i="18"/>
  <c r="F156" i="36" s="1"/>
  <c r="H156" i="36" s="1"/>
  <c r="K158" i="34" l="1"/>
  <c r="I156" i="36"/>
  <c r="L158" i="24" s="1"/>
  <c r="E157" i="11"/>
  <c r="D159" i="24" s="1"/>
  <c r="E159" i="34"/>
  <c r="R157" i="23"/>
  <c r="K159" i="24" s="1"/>
  <c r="M159" i="34"/>
  <c r="K157" i="34"/>
  <c r="I155" i="36"/>
  <c r="L157" i="24" s="1"/>
  <c r="D157" i="12"/>
  <c r="F159" i="24" s="1"/>
  <c r="D159" i="34"/>
  <c r="L155" i="18"/>
  <c r="G157" i="24" s="1"/>
  <c r="I157" i="34"/>
  <c r="Q157" i="23"/>
  <c r="J159" i="24" s="1"/>
  <c r="L159" i="34"/>
  <c r="N155" i="18"/>
  <c r="H157" i="24" s="1"/>
  <c r="H157" i="34"/>
  <c r="R158" i="41"/>
  <c r="R158" i="32"/>
  <c r="N158" i="23"/>
  <c r="P158" i="23" s="1"/>
  <c r="D158" i="11"/>
  <c r="M158" i="23"/>
  <c r="O158" i="23" s="1"/>
  <c r="C158" i="12"/>
  <c r="D160" i="34" s="1"/>
  <c r="F160" i="10"/>
  <c r="M156" i="18"/>
  <c r="K156" i="18"/>
  <c r="A161" i="24"/>
  <c r="B160" i="24"/>
  <c r="E159" i="18"/>
  <c r="F157" i="18"/>
  <c r="F157" i="36" s="1"/>
  <c r="H157" i="36" s="1"/>
  <c r="N156" i="18" l="1"/>
  <c r="H158" i="24" s="1"/>
  <c r="H158" i="34"/>
  <c r="Q158" i="23"/>
  <c r="J160" i="24" s="1"/>
  <c r="L160" i="34"/>
  <c r="R158" i="23"/>
  <c r="K160" i="24" s="1"/>
  <c r="M160" i="34"/>
  <c r="K159" i="34"/>
  <c r="I157" i="36"/>
  <c r="L159" i="24" s="1"/>
  <c r="E158" i="11"/>
  <c r="D160" i="24" s="1"/>
  <c r="E160" i="34"/>
  <c r="L156" i="18"/>
  <c r="G158" i="24" s="1"/>
  <c r="I158" i="34"/>
  <c r="F161" i="10"/>
  <c r="G160" i="10" s="1"/>
  <c r="D158" i="12"/>
  <c r="F160" i="24" s="1"/>
  <c r="A162" i="24"/>
  <c r="B161" i="24"/>
  <c r="M157" i="18"/>
  <c r="K157" i="18"/>
  <c r="G159" i="10"/>
  <c r="E160" i="18"/>
  <c r="F159" i="18" s="1"/>
  <c r="F158" i="18"/>
  <c r="F158" i="36" s="1"/>
  <c r="H158" i="36" s="1"/>
  <c r="K160" i="34" l="1"/>
  <c r="I158" i="36"/>
  <c r="L160" i="24" s="1"/>
  <c r="R160" i="41"/>
  <c r="R160" i="32"/>
  <c r="R159" i="41"/>
  <c r="R159" i="32"/>
  <c r="M159" i="18"/>
  <c r="H161" i="34" s="1"/>
  <c r="F159" i="36"/>
  <c r="H159" i="36" s="1"/>
  <c r="L157" i="18"/>
  <c r="G159" i="24" s="1"/>
  <c r="I159" i="34"/>
  <c r="N157" i="18"/>
  <c r="H159" i="24" s="1"/>
  <c r="H159" i="34"/>
  <c r="M160" i="23"/>
  <c r="O160" i="23" s="1"/>
  <c r="L162" i="34" s="1"/>
  <c r="N160" i="23"/>
  <c r="P160" i="23" s="1"/>
  <c r="M162" i="34" s="1"/>
  <c r="C160" i="12"/>
  <c r="D160" i="11"/>
  <c r="E162" i="34" s="1"/>
  <c r="A163" i="24"/>
  <c r="B162" i="24"/>
  <c r="K159" i="18"/>
  <c r="I161" i="34" s="1"/>
  <c r="C159" i="12"/>
  <c r="M159" i="23"/>
  <c r="O159" i="23" s="1"/>
  <c r="D159" i="11"/>
  <c r="N159" i="23"/>
  <c r="P159" i="23" s="1"/>
  <c r="N159" i="18"/>
  <c r="H161" i="24" s="1"/>
  <c r="M158" i="18"/>
  <c r="K158" i="18"/>
  <c r="F162" i="10"/>
  <c r="E161" i="18"/>
  <c r="F160" i="18" s="1"/>
  <c r="R159" i="23" l="1"/>
  <c r="K161" i="24" s="1"/>
  <c r="M161" i="34"/>
  <c r="E159" i="11"/>
  <c r="D161" i="24" s="1"/>
  <c r="E161" i="34"/>
  <c r="L158" i="18"/>
  <c r="G160" i="24" s="1"/>
  <c r="I160" i="34"/>
  <c r="I159" i="36"/>
  <c r="L161" i="24" s="1"/>
  <c r="K161" i="34"/>
  <c r="D160" i="12"/>
  <c r="F162" i="24" s="1"/>
  <c r="D162" i="34"/>
  <c r="Q159" i="23"/>
  <c r="J161" i="24" s="1"/>
  <c r="L161" i="34"/>
  <c r="M160" i="18"/>
  <c r="F160" i="36"/>
  <c r="H160" i="36" s="1"/>
  <c r="D159" i="12"/>
  <c r="F161" i="24" s="1"/>
  <c r="D161" i="34"/>
  <c r="N158" i="18"/>
  <c r="H160" i="24" s="1"/>
  <c r="H160" i="34"/>
  <c r="A164" i="24"/>
  <c r="B163" i="24"/>
  <c r="E160" i="11"/>
  <c r="D162" i="24" s="1"/>
  <c r="F163" i="10"/>
  <c r="R160" i="23"/>
  <c r="K162" i="24" s="1"/>
  <c r="Q160" i="23"/>
  <c r="J162" i="24" s="1"/>
  <c r="G161" i="10"/>
  <c r="L159" i="18"/>
  <c r="G161" i="24" s="1"/>
  <c r="K160" i="18"/>
  <c r="E162" i="18"/>
  <c r="F161" i="18" s="1"/>
  <c r="I160" i="36" l="1"/>
  <c r="L162" i="24" s="1"/>
  <c r="K162" i="34"/>
  <c r="N160" i="18"/>
  <c r="H162" i="24" s="1"/>
  <c r="H162" i="34"/>
  <c r="M161" i="18"/>
  <c r="F161" i="36"/>
  <c r="H161" i="36" s="1"/>
  <c r="L160" i="18"/>
  <c r="G162" i="24" s="1"/>
  <c r="I162" i="34"/>
  <c r="R161" i="32"/>
  <c r="R161" i="41"/>
  <c r="K161" i="18"/>
  <c r="N161" i="23"/>
  <c r="P161" i="23" s="1"/>
  <c r="M161" i="23"/>
  <c r="O161" i="23" s="1"/>
  <c r="D161" i="11"/>
  <c r="C161" i="12"/>
  <c r="A165" i="24"/>
  <c r="V165" i="24" s="1"/>
  <c r="B164" i="24"/>
  <c r="F164" i="10"/>
  <c r="G162" i="10"/>
  <c r="E163" i="18"/>
  <c r="F162" i="18" s="1"/>
  <c r="M162" i="18" l="1"/>
  <c r="F162" i="36"/>
  <c r="H162" i="36" s="1"/>
  <c r="D161" i="12"/>
  <c r="F163" i="24" s="1"/>
  <c r="D163" i="34"/>
  <c r="E161" i="11"/>
  <c r="D163" i="24" s="1"/>
  <c r="E163" i="34"/>
  <c r="K163" i="34"/>
  <c r="I161" i="36"/>
  <c r="L163" i="24" s="1"/>
  <c r="Q161" i="23"/>
  <c r="J163" i="24" s="1"/>
  <c r="L163" i="34"/>
  <c r="N161" i="18"/>
  <c r="H163" i="24" s="1"/>
  <c r="H163" i="34"/>
  <c r="R161" i="23"/>
  <c r="K163" i="24" s="1"/>
  <c r="M163" i="34"/>
  <c r="R162" i="32"/>
  <c r="V162" i="32" s="1"/>
  <c r="R162" i="41"/>
  <c r="V162" i="41" s="1"/>
  <c r="L161" i="18"/>
  <c r="G163" i="24" s="1"/>
  <c r="I163" i="34"/>
  <c r="F165" i="10"/>
  <c r="G164" i="10" s="1"/>
  <c r="G163" i="10"/>
  <c r="A166" i="24"/>
  <c r="V166" i="24" s="1"/>
  <c r="O165" i="24"/>
  <c r="T165" i="24"/>
  <c r="R165" i="24"/>
  <c r="Q165" i="24"/>
  <c r="P165" i="24"/>
  <c r="N165" i="24"/>
  <c r="S165" i="24"/>
  <c r="M165" i="24"/>
  <c r="U165" i="24"/>
  <c r="B165" i="24"/>
  <c r="K162" i="18"/>
  <c r="N162" i="23"/>
  <c r="P162" i="23" s="1"/>
  <c r="M162" i="23"/>
  <c r="O162" i="23" s="1"/>
  <c r="D162" i="11"/>
  <c r="C162" i="12"/>
  <c r="E164" i="18"/>
  <c r="F163" i="18" s="1"/>
  <c r="M163" i="18" l="1"/>
  <c r="F163" i="36"/>
  <c r="H163" i="36" s="1"/>
  <c r="L162" i="18"/>
  <c r="G164" i="24" s="1"/>
  <c r="I164" i="34"/>
  <c r="R163" i="32"/>
  <c r="R163" i="41"/>
  <c r="R164" i="32"/>
  <c r="R164" i="41"/>
  <c r="R162" i="23"/>
  <c r="K164" i="24" s="1"/>
  <c r="M164" i="34"/>
  <c r="D162" i="12"/>
  <c r="F164" i="24" s="1"/>
  <c r="D164" i="34"/>
  <c r="E162" i="11"/>
  <c r="D164" i="24" s="1"/>
  <c r="E164" i="34"/>
  <c r="Q162" i="23"/>
  <c r="J164" i="24" s="1"/>
  <c r="L164" i="34"/>
  <c r="I162" i="36"/>
  <c r="L164" i="24" s="1"/>
  <c r="K164" i="34"/>
  <c r="N162" i="18"/>
  <c r="H164" i="24" s="1"/>
  <c r="H164" i="34"/>
  <c r="M164" i="23"/>
  <c r="O164" i="23" s="1"/>
  <c r="L166" i="34" s="1"/>
  <c r="N164" i="23"/>
  <c r="P164" i="23" s="1"/>
  <c r="M166" i="34" s="1"/>
  <c r="D164" i="11"/>
  <c r="C164" i="12"/>
  <c r="D166" i="34" s="1"/>
  <c r="K163" i="18"/>
  <c r="C163" i="12"/>
  <c r="N163" i="23"/>
  <c r="P163" i="23" s="1"/>
  <c r="M163" i="23"/>
  <c r="O163" i="23" s="1"/>
  <c r="D163" i="11"/>
  <c r="F166" i="10"/>
  <c r="G165" i="10" s="1"/>
  <c r="A167" i="24"/>
  <c r="V167" i="24" s="1"/>
  <c r="P166" i="24"/>
  <c r="M166" i="24"/>
  <c r="T166" i="24"/>
  <c r="S166" i="24"/>
  <c r="R166" i="24"/>
  <c r="Q166" i="24"/>
  <c r="N166" i="24"/>
  <c r="U166" i="24"/>
  <c r="O166" i="24"/>
  <c r="B166" i="24"/>
  <c r="E165" i="18"/>
  <c r="Q163" i="23" l="1"/>
  <c r="J165" i="24" s="1"/>
  <c r="L165" i="34"/>
  <c r="E164" i="11"/>
  <c r="D166" i="24" s="1"/>
  <c r="E166" i="34"/>
  <c r="E163" i="11"/>
  <c r="D165" i="24" s="1"/>
  <c r="E165" i="34"/>
  <c r="R163" i="23"/>
  <c r="K165" i="24" s="1"/>
  <c r="M165" i="34"/>
  <c r="R165" i="32"/>
  <c r="R165" i="41"/>
  <c r="D163" i="12"/>
  <c r="F165" i="24" s="1"/>
  <c r="D165" i="34"/>
  <c r="K165" i="34"/>
  <c r="I163" i="36"/>
  <c r="L165" i="24" s="1"/>
  <c r="L163" i="18"/>
  <c r="G165" i="24" s="1"/>
  <c r="I165" i="34"/>
  <c r="N163" i="18"/>
  <c r="H165" i="24" s="1"/>
  <c r="H165" i="34"/>
  <c r="D165" i="11"/>
  <c r="M165" i="23"/>
  <c r="O165" i="23" s="1"/>
  <c r="C165" i="12"/>
  <c r="N165" i="23"/>
  <c r="P165" i="23" s="1"/>
  <c r="D164" i="12"/>
  <c r="F166" i="24" s="1"/>
  <c r="F167" i="10"/>
  <c r="G166" i="10" s="1"/>
  <c r="R164" i="23"/>
  <c r="K166" i="24" s="1"/>
  <c r="A168" i="24"/>
  <c r="S167" i="24"/>
  <c r="Q167" i="24"/>
  <c r="P167" i="24"/>
  <c r="T167" i="24"/>
  <c r="R167" i="24"/>
  <c r="O167" i="24"/>
  <c r="N167" i="24"/>
  <c r="M167" i="24"/>
  <c r="U167" i="24"/>
  <c r="B167" i="24"/>
  <c r="Q164" i="23"/>
  <c r="J166" i="24" s="1"/>
  <c r="E166" i="18"/>
  <c r="F164" i="18"/>
  <c r="F164" i="36" s="1"/>
  <c r="H164" i="36" s="1"/>
  <c r="R166" i="32" l="1"/>
  <c r="R166" i="41"/>
  <c r="R165" i="23"/>
  <c r="K167" i="24" s="1"/>
  <c r="M167" i="34"/>
  <c r="I164" i="36"/>
  <c r="L166" i="24" s="1"/>
  <c r="K166" i="34"/>
  <c r="D165" i="12"/>
  <c r="F167" i="24" s="1"/>
  <c r="D167" i="34"/>
  <c r="Q165" i="23"/>
  <c r="J167" i="24" s="1"/>
  <c r="L167" i="34"/>
  <c r="E165" i="11"/>
  <c r="D167" i="24" s="1"/>
  <c r="E167" i="34"/>
  <c r="V168" i="24"/>
  <c r="L2" i="24"/>
  <c r="N166" i="23"/>
  <c r="P166" i="23" s="1"/>
  <c r="M168" i="34" s="1"/>
  <c r="D166" i="11"/>
  <c r="E168" i="34" s="1"/>
  <c r="M166" i="23"/>
  <c r="O166" i="23" s="1"/>
  <c r="L168" i="34" s="1"/>
  <c r="C166" i="12"/>
  <c r="D168" i="34" s="1"/>
  <c r="M164" i="18"/>
  <c r="K164" i="18"/>
  <c r="O168" i="24"/>
  <c r="N168" i="24"/>
  <c r="U168" i="24"/>
  <c r="M168" i="24"/>
  <c r="S168" i="24"/>
  <c r="T168" i="24"/>
  <c r="P168" i="24"/>
  <c r="Q168" i="24"/>
  <c r="R168" i="24"/>
  <c r="B168" i="24"/>
  <c r="J2" i="24"/>
  <c r="H2" i="24"/>
  <c r="F2" i="24"/>
  <c r="E2" i="24"/>
  <c r="D2" i="24"/>
  <c r="K2" i="24"/>
  <c r="C2" i="24"/>
  <c r="G2" i="24"/>
  <c r="I2" i="24"/>
  <c r="E167" i="18"/>
  <c r="F166" i="18" s="1"/>
  <c r="F165" i="18"/>
  <c r="F165" i="36" s="1"/>
  <c r="H165" i="36" s="1"/>
  <c r="M166" i="18" l="1"/>
  <c r="H168" i="34" s="1"/>
  <c r="F166" i="36"/>
  <c r="H166" i="36" s="1"/>
  <c r="L164" i="18"/>
  <c r="G166" i="24" s="1"/>
  <c r="I166" i="34"/>
  <c r="N164" i="18"/>
  <c r="H166" i="24" s="1"/>
  <c r="H166" i="34"/>
  <c r="I165" i="36"/>
  <c r="L167" i="24" s="1"/>
  <c r="K167" i="34"/>
  <c r="V9" i="24"/>
  <c r="V10" i="24"/>
  <c r="V11" i="24"/>
  <c r="V12" i="24"/>
  <c r="V13" i="24"/>
  <c r="V14" i="24"/>
  <c r="V15" i="24"/>
  <c r="V16" i="24"/>
  <c r="V17" i="24"/>
  <c r="V18" i="24"/>
  <c r="V19" i="24"/>
  <c r="V20" i="24"/>
  <c r="V21" i="24"/>
  <c r="V22" i="24"/>
  <c r="V23" i="24"/>
  <c r="V24" i="24"/>
  <c r="V25" i="24"/>
  <c r="V26" i="24"/>
  <c r="V27" i="24"/>
  <c r="V28" i="24"/>
  <c r="V29" i="24"/>
  <c r="V30" i="24"/>
  <c r="V31" i="24"/>
  <c r="V32" i="24"/>
  <c r="V33" i="24"/>
  <c r="V34" i="24"/>
  <c r="V35" i="24"/>
  <c r="V36" i="24"/>
  <c r="V37" i="24"/>
  <c r="V38" i="24"/>
  <c r="V39" i="24"/>
  <c r="V40" i="24"/>
  <c r="V41" i="24"/>
  <c r="V42" i="24"/>
  <c r="V43" i="24"/>
  <c r="V44" i="24"/>
  <c r="V45" i="24"/>
  <c r="V46" i="24"/>
  <c r="V47" i="24"/>
  <c r="V48" i="24"/>
  <c r="V49" i="24"/>
  <c r="V50" i="24"/>
  <c r="V51" i="24"/>
  <c r="V52" i="24"/>
  <c r="V53" i="24"/>
  <c r="V54" i="24"/>
  <c r="V55" i="24"/>
  <c r="V56" i="24"/>
  <c r="V57" i="24"/>
  <c r="V58" i="24"/>
  <c r="V59" i="24"/>
  <c r="V60" i="24"/>
  <c r="V61" i="24"/>
  <c r="V62" i="24"/>
  <c r="V63" i="24"/>
  <c r="V64" i="24"/>
  <c r="V65" i="24"/>
  <c r="V66" i="24"/>
  <c r="V67" i="24"/>
  <c r="V68" i="24"/>
  <c r="V69" i="24"/>
  <c r="V70" i="24"/>
  <c r="V71" i="24"/>
  <c r="V72" i="24"/>
  <c r="V73" i="24"/>
  <c r="V74" i="24"/>
  <c r="V75" i="24"/>
  <c r="V76" i="24"/>
  <c r="V77" i="24"/>
  <c r="V78" i="24"/>
  <c r="V79" i="24"/>
  <c r="V80" i="24"/>
  <c r="V81" i="24"/>
  <c r="V82" i="24"/>
  <c r="V83" i="24"/>
  <c r="V84" i="24"/>
  <c r="V85" i="24"/>
  <c r="V86" i="24"/>
  <c r="V87" i="24"/>
  <c r="V88" i="24"/>
  <c r="V89" i="24"/>
  <c r="V90" i="24"/>
  <c r="V91" i="24"/>
  <c r="V92" i="24"/>
  <c r="V93" i="24"/>
  <c r="V94" i="24"/>
  <c r="V95" i="24"/>
  <c r="V96" i="24"/>
  <c r="V97" i="24"/>
  <c r="V98" i="24"/>
  <c r="V99" i="24"/>
  <c r="V100" i="24"/>
  <c r="V101" i="24"/>
  <c r="V102" i="24"/>
  <c r="V103" i="24"/>
  <c r="V104" i="24"/>
  <c r="V105" i="24"/>
  <c r="V106" i="24"/>
  <c r="V107" i="24"/>
  <c r="V108" i="24"/>
  <c r="V109" i="24"/>
  <c r="V110" i="24"/>
  <c r="V111" i="24"/>
  <c r="V112" i="24"/>
  <c r="V113" i="24"/>
  <c r="V114" i="24"/>
  <c r="V115" i="24"/>
  <c r="V116" i="24"/>
  <c r="V117" i="24"/>
  <c r="V118" i="24"/>
  <c r="V119" i="24"/>
  <c r="V120" i="24"/>
  <c r="V121" i="24"/>
  <c r="V122" i="24"/>
  <c r="V123" i="24"/>
  <c r="V124" i="24"/>
  <c r="V125" i="24"/>
  <c r="V126" i="24"/>
  <c r="V127" i="24"/>
  <c r="V128" i="24"/>
  <c r="V129" i="24"/>
  <c r="V130" i="24"/>
  <c r="V131" i="24"/>
  <c r="V132" i="24"/>
  <c r="V133" i="24"/>
  <c r="V134" i="24"/>
  <c r="V135" i="24"/>
  <c r="V136" i="24"/>
  <c r="V137" i="24"/>
  <c r="V138" i="24"/>
  <c r="V139" i="24"/>
  <c r="V140" i="24"/>
  <c r="V141" i="24"/>
  <c r="V142" i="24"/>
  <c r="V143" i="24"/>
  <c r="V144" i="24"/>
  <c r="V145" i="24"/>
  <c r="V146" i="24"/>
  <c r="V147" i="24"/>
  <c r="V148" i="24"/>
  <c r="V149" i="24"/>
  <c r="V150" i="24"/>
  <c r="V151" i="24"/>
  <c r="V152" i="24"/>
  <c r="V153" i="24"/>
  <c r="V154" i="24"/>
  <c r="V155" i="24"/>
  <c r="V156" i="24"/>
  <c r="V157" i="24"/>
  <c r="V158" i="24"/>
  <c r="V159" i="24"/>
  <c r="V160" i="24"/>
  <c r="V161" i="24"/>
  <c r="V162" i="24"/>
  <c r="V163" i="24"/>
  <c r="V164" i="24"/>
  <c r="Q5" i="24"/>
  <c r="Q6" i="24"/>
  <c r="Q7" i="24"/>
  <c r="Q8" i="24"/>
  <c r="Q9" i="24"/>
  <c r="Q10" i="24"/>
  <c r="Q11" i="24"/>
  <c r="Q12" i="24"/>
  <c r="Q13" i="24"/>
  <c r="Q14" i="24"/>
  <c r="Q15" i="24"/>
  <c r="Q16" i="24"/>
  <c r="Q17" i="24"/>
  <c r="Q18" i="24"/>
  <c r="Q19" i="24"/>
  <c r="Q20" i="24"/>
  <c r="M5" i="24"/>
  <c r="M6" i="24"/>
  <c r="M7" i="24"/>
  <c r="M8" i="24"/>
  <c r="M9" i="24"/>
  <c r="M10" i="24"/>
  <c r="M11" i="24"/>
  <c r="M12" i="24"/>
  <c r="M13" i="24"/>
  <c r="M14" i="24"/>
  <c r="M15" i="24"/>
  <c r="M16" i="24"/>
  <c r="M17" i="24"/>
  <c r="M18" i="24"/>
  <c r="M19" i="24"/>
  <c r="M20" i="24"/>
  <c r="U5" i="24"/>
  <c r="U6" i="24"/>
  <c r="U7" i="24"/>
  <c r="U8" i="24"/>
  <c r="U9" i="24"/>
  <c r="U10" i="24"/>
  <c r="U11" i="24"/>
  <c r="U12" i="24"/>
  <c r="U13" i="24"/>
  <c r="U14" i="24"/>
  <c r="U15" i="24"/>
  <c r="U16" i="24"/>
  <c r="U17" i="24"/>
  <c r="U18" i="24"/>
  <c r="U19" i="24"/>
  <c r="U20" i="24"/>
  <c r="S5" i="24"/>
  <c r="S6" i="24"/>
  <c r="S7" i="24"/>
  <c r="S8" i="24"/>
  <c r="S9" i="24"/>
  <c r="S10" i="24"/>
  <c r="S11" i="24"/>
  <c r="S12" i="24"/>
  <c r="S13" i="24"/>
  <c r="S14" i="24"/>
  <c r="S15" i="24"/>
  <c r="S16" i="24"/>
  <c r="S17" i="24"/>
  <c r="S18" i="24"/>
  <c r="S19" i="24"/>
  <c r="S20" i="24"/>
  <c r="N5" i="24"/>
  <c r="N6" i="24"/>
  <c r="N7" i="24"/>
  <c r="N8" i="24"/>
  <c r="N9" i="24"/>
  <c r="N10" i="24"/>
  <c r="N11" i="24"/>
  <c r="N12" i="24"/>
  <c r="N13" i="24"/>
  <c r="N14" i="24"/>
  <c r="N15" i="24"/>
  <c r="N16" i="24"/>
  <c r="N17" i="24"/>
  <c r="N18" i="24"/>
  <c r="N19" i="24"/>
  <c r="N20" i="24"/>
  <c r="O5" i="24"/>
  <c r="O6" i="24"/>
  <c r="O7" i="24"/>
  <c r="O8" i="24"/>
  <c r="O9" i="24"/>
  <c r="O10" i="24"/>
  <c r="O11" i="24"/>
  <c r="O12" i="24"/>
  <c r="O13" i="24"/>
  <c r="O14" i="24"/>
  <c r="O15" i="24"/>
  <c r="O16" i="24"/>
  <c r="O17" i="24"/>
  <c r="O18" i="24"/>
  <c r="O19" i="24"/>
  <c r="O20" i="24"/>
  <c r="P5" i="24"/>
  <c r="P6" i="24"/>
  <c r="P7" i="24"/>
  <c r="P8" i="24"/>
  <c r="P9" i="24"/>
  <c r="P10" i="24"/>
  <c r="P11" i="24"/>
  <c r="P12" i="24"/>
  <c r="P13" i="24"/>
  <c r="P14" i="24"/>
  <c r="P15" i="24"/>
  <c r="P16" i="24"/>
  <c r="P17" i="24"/>
  <c r="P18" i="24"/>
  <c r="P19" i="24"/>
  <c r="P20" i="24"/>
  <c r="R5" i="24"/>
  <c r="R6" i="24"/>
  <c r="R7" i="24"/>
  <c r="R8" i="24"/>
  <c r="R9" i="24"/>
  <c r="R10" i="24"/>
  <c r="R11" i="24"/>
  <c r="R12" i="24"/>
  <c r="R13" i="24"/>
  <c r="R14" i="24"/>
  <c r="R15" i="24"/>
  <c r="R16" i="24"/>
  <c r="R17" i="24"/>
  <c r="R18" i="24"/>
  <c r="R19" i="24"/>
  <c r="R20" i="24"/>
  <c r="T5" i="24"/>
  <c r="T6" i="24"/>
  <c r="T7" i="24"/>
  <c r="T8" i="24"/>
  <c r="T9" i="24"/>
  <c r="T10" i="24"/>
  <c r="T11" i="24"/>
  <c r="T12" i="24"/>
  <c r="T13" i="24"/>
  <c r="T14" i="24"/>
  <c r="T15" i="24"/>
  <c r="T16" i="24"/>
  <c r="T17" i="24"/>
  <c r="T18" i="24"/>
  <c r="T19" i="24"/>
  <c r="T20" i="24"/>
  <c r="M139"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M87" i="24"/>
  <c r="M88" i="24"/>
  <c r="M89" i="24"/>
  <c r="M90" i="24"/>
  <c r="M91" i="24"/>
  <c r="M92" i="24"/>
  <c r="M93" i="24"/>
  <c r="M94" i="24"/>
  <c r="M95" i="24"/>
  <c r="M96" i="24"/>
  <c r="M97" i="24"/>
  <c r="M98" i="24"/>
  <c r="M99" i="24"/>
  <c r="M100" i="24"/>
  <c r="M101" i="24"/>
  <c r="M102" i="24"/>
  <c r="M103" i="24"/>
  <c r="M104" i="24"/>
  <c r="M105" i="24"/>
  <c r="M106" i="24"/>
  <c r="M107" i="24"/>
  <c r="M108" i="24"/>
  <c r="M109" i="24"/>
  <c r="M110" i="24"/>
  <c r="M111" i="24"/>
  <c r="M112" i="24"/>
  <c r="M113" i="24"/>
  <c r="M114" i="24"/>
  <c r="M115" i="24"/>
  <c r="M116" i="24"/>
  <c r="M117" i="24"/>
  <c r="M118" i="24"/>
  <c r="M119" i="24"/>
  <c r="M120" i="24"/>
  <c r="M121" i="24"/>
  <c r="M122" i="24"/>
  <c r="M123" i="24"/>
  <c r="M124" i="24"/>
  <c r="M125" i="24"/>
  <c r="M126" i="24"/>
  <c r="M127" i="24"/>
  <c r="M128" i="24"/>
  <c r="M129" i="24"/>
  <c r="M130" i="24"/>
  <c r="M131" i="24"/>
  <c r="M132" i="24"/>
  <c r="M133" i="24"/>
  <c r="M134" i="24"/>
  <c r="M135" i="24"/>
  <c r="M136" i="24"/>
  <c r="M137" i="24"/>
  <c r="M138" i="24"/>
  <c r="M140" i="24"/>
  <c r="M141" i="24"/>
  <c r="M142" i="24"/>
  <c r="M143" i="24"/>
  <c r="M144" i="24"/>
  <c r="M145" i="24"/>
  <c r="M146" i="24"/>
  <c r="M147" i="24"/>
  <c r="M148" i="24"/>
  <c r="M149" i="24"/>
  <c r="M150" i="24"/>
  <c r="M151" i="24"/>
  <c r="M152" i="24"/>
  <c r="M153" i="24"/>
  <c r="M154" i="24"/>
  <c r="M155" i="24"/>
  <c r="M156" i="24"/>
  <c r="M157" i="24"/>
  <c r="M158" i="24"/>
  <c r="M159" i="24"/>
  <c r="M160" i="24"/>
  <c r="M161" i="24"/>
  <c r="M162" i="24"/>
  <c r="M163" i="24"/>
  <c r="M164" i="24"/>
  <c r="U131" i="24"/>
  <c r="U66" i="24"/>
  <c r="U42" i="24"/>
  <c r="U21" i="24"/>
  <c r="U45" i="24"/>
  <c r="U30" i="24"/>
  <c r="U27" i="24"/>
  <c r="U55" i="24"/>
  <c r="U57" i="24"/>
  <c r="U54" i="24"/>
  <c r="U32" i="24"/>
  <c r="U46" i="24"/>
  <c r="U68" i="24"/>
  <c r="U35" i="24"/>
  <c r="U43" i="24"/>
  <c r="U25" i="24"/>
  <c r="U67" i="24"/>
  <c r="U22" i="24"/>
  <c r="U33" i="24"/>
  <c r="U40" i="24"/>
  <c r="U29" i="24"/>
  <c r="U59" i="24"/>
  <c r="U58" i="24"/>
  <c r="U36" i="24"/>
  <c r="U69" i="24"/>
  <c r="U38" i="24"/>
  <c r="U48" i="24"/>
  <c r="U52" i="24"/>
  <c r="U50" i="24"/>
  <c r="U62" i="24"/>
  <c r="U53" i="24"/>
  <c r="U64" i="24"/>
  <c r="U23" i="24"/>
  <c r="U61" i="24"/>
  <c r="U63" i="24"/>
  <c r="U24" i="24"/>
  <c r="U26" i="24"/>
  <c r="U28" i="24"/>
  <c r="U37" i="24"/>
  <c r="U65" i="24"/>
  <c r="U44" i="24"/>
  <c r="U47" i="24"/>
  <c r="U70" i="24"/>
  <c r="U56" i="24"/>
  <c r="U49" i="24"/>
  <c r="U31" i="24"/>
  <c r="U34" i="24"/>
  <c r="U51" i="24"/>
  <c r="U41" i="24"/>
  <c r="U39" i="24"/>
  <c r="U60" i="24"/>
  <c r="U71" i="24"/>
  <c r="U72" i="24"/>
  <c r="U73" i="24"/>
  <c r="U74" i="24"/>
  <c r="U75" i="24"/>
  <c r="U76" i="24"/>
  <c r="U77" i="24"/>
  <c r="U79" i="24"/>
  <c r="U80" i="24"/>
  <c r="U78" i="24"/>
  <c r="U81" i="24"/>
  <c r="U82" i="24"/>
  <c r="U83" i="24"/>
  <c r="U85" i="24"/>
  <c r="U84" i="24"/>
  <c r="U86" i="24"/>
  <c r="U89" i="24"/>
  <c r="U87" i="24"/>
  <c r="U90" i="24"/>
  <c r="U88" i="24"/>
  <c r="U91" i="24"/>
  <c r="U92" i="24"/>
  <c r="U93" i="24"/>
  <c r="U95" i="24"/>
  <c r="U94" i="24"/>
  <c r="U97" i="24"/>
  <c r="U96" i="24"/>
  <c r="U100" i="24"/>
  <c r="U98" i="24"/>
  <c r="U99" i="24"/>
  <c r="U101" i="24"/>
  <c r="U102" i="24"/>
  <c r="U103" i="24"/>
  <c r="U105" i="24"/>
  <c r="U104" i="24"/>
  <c r="U106" i="24"/>
  <c r="U107" i="24"/>
  <c r="U109" i="24"/>
  <c r="U108" i="24"/>
  <c r="U110" i="24"/>
  <c r="U111" i="24"/>
  <c r="U112" i="24"/>
  <c r="U113" i="24"/>
  <c r="U115" i="24"/>
  <c r="U114" i="24"/>
  <c r="U116" i="24"/>
  <c r="U117" i="24"/>
  <c r="U118" i="24"/>
  <c r="U119" i="24"/>
  <c r="U120" i="24"/>
  <c r="U121" i="24"/>
  <c r="U122" i="24"/>
  <c r="U125" i="24"/>
  <c r="U123" i="24"/>
  <c r="U124" i="24"/>
  <c r="U126" i="24"/>
  <c r="U127" i="24"/>
  <c r="U129" i="24"/>
  <c r="U128" i="24"/>
  <c r="U130" i="24"/>
  <c r="U133" i="24"/>
  <c r="U134" i="24"/>
  <c r="U132" i="24"/>
  <c r="U135" i="24"/>
  <c r="U136" i="24"/>
  <c r="U138" i="24"/>
  <c r="U137" i="24"/>
  <c r="U139" i="24"/>
  <c r="U140" i="24"/>
  <c r="U141" i="24"/>
  <c r="U142" i="24"/>
  <c r="U143" i="24"/>
  <c r="U144" i="24"/>
  <c r="U145" i="24"/>
  <c r="U146" i="24"/>
  <c r="U149" i="24"/>
  <c r="U147" i="24"/>
  <c r="U148" i="24"/>
  <c r="U150" i="24"/>
  <c r="U151" i="24"/>
  <c r="U152" i="24"/>
  <c r="U154" i="24"/>
  <c r="U155" i="24"/>
  <c r="U153" i="24"/>
  <c r="U156" i="24"/>
  <c r="U159" i="24"/>
  <c r="U157" i="24"/>
  <c r="U158" i="24"/>
  <c r="U160" i="24"/>
  <c r="U161" i="24"/>
  <c r="U162" i="24"/>
  <c r="U163" i="24"/>
  <c r="U164" i="24"/>
  <c r="N154" i="24"/>
  <c r="N21" i="24"/>
  <c r="N22" i="24"/>
  <c r="N23" i="24"/>
  <c r="N24" i="24"/>
  <c r="N25" i="24"/>
  <c r="N26" i="24"/>
  <c r="N28" i="24"/>
  <c r="N27" i="24"/>
  <c r="N30" i="24"/>
  <c r="N31" i="24"/>
  <c r="N29" i="24"/>
  <c r="N32" i="24"/>
  <c r="N33" i="24"/>
  <c r="N34" i="24"/>
  <c r="N35" i="24"/>
  <c r="N36" i="24"/>
  <c r="N37" i="24"/>
  <c r="N38" i="24"/>
  <c r="N39" i="24"/>
  <c r="N40" i="24"/>
  <c r="N41" i="24"/>
  <c r="N42" i="24"/>
  <c r="N43" i="24"/>
  <c r="N44" i="24"/>
  <c r="N45" i="24"/>
  <c r="N46" i="24"/>
  <c r="N47" i="24"/>
  <c r="N48" i="24"/>
  <c r="N51" i="24"/>
  <c r="N49" i="24"/>
  <c r="N50" i="24"/>
  <c r="N52" i="24"/>
  <c r="N53" i="24"/>
  <c r="N54" i="24"/>
  <c r="N55" i="24"/>
  <c r="N56" i="24"/>
  <c r="N57" i="24"/>
  <c r="N58" i="24"/>
  <c r="N59" i="24"/>
  <c r="N60" i="24"/>
  <c r="N61" i="24"/>
  <c r="N62" i="24"/>
  <c r="N63" i="24"/>
  <c r="N65" i="24"/>
  <c r="N64" i="24"/>
  <c r="N66" i="24"/>
  <c r="N69" i="24"/>
  <c r="N68" i="24"/>
  <c r="N67" i="24"/>
  <c r="N70" i="24"/>
  <c r="N71" i="24"/>
  <c r="N72" i="24"/>
  <c r="N73" i="24"/>
  <c r="N74" i="24"/>
  <c r="N75" i="24"/>
  <c r="N76" i="24"/>
  <c r="N77" i="24"/>
  <c r="N79" i="24"/>
  <c r="N78" i="24"/>
  <c r="N80" i="24"/>
  <c r="N81" i="24"/>
  <c r="N82" i="24"/>
  <c r="N85" i="24"/>
  <c r="N83" i="24"/>
  <c r="N84" i="24"/>
  <c r="N86" i="24"/>
  <c r="N87" i="24"/>
  <c r="N89" i="24"/>
  <c r="N88" i="24"/>
  <c r="N90" i="24"/>
  <c r="N91" i="24"/>
  <c r="N92" i="24"/>
  <c r="N93" i="24"/>
  <c r="N95" i="24"/>
  <c r="N96" i="24"/>
  <c r="N94" i="24"/>
  <c r="N97" i="24"/>
  <c r="N99" i="24"/>
  <c r="N98" i="24"/>
  <c r="N100" i="24"/>
  <c r="N102" i="24"/>
  <c r="N101" i="24"/>
  <c r="N103" i="24"/>
  <c r="N105" i="24"/>
  <c r="N104" i="24"/>
  <c r="N106" i="24"/>
  <c r="N109" i="24"/>
  <c r="N107" i="24"/>
  <c r="N108" i="24"/>
  <c r="N110" i="24"/>
  <c r="N111" i="24"/>
  <c r="N112" i="24"/>
  <c r="N115" i="24"/>
  <c r="N113" i="24"/>
  <c r="N114" i="24"/>
  <c r="N116" i="24"/>
  <c r="N117" i="24"/>
  <c r="N118" i="24"/>
  <c r="N119" i="24"/>
  <c r="N120" i="24"/>
  <c r="N121" i="24"/>
  <c r="N122" i="24"/>
  <c r="N124" i="24"/>
  <c r="N125" i="24"/>
  <c r="N123" i="24"/>
  <c r="N126" i="24"/>
  <c r="N128" i="24"/>
  <c r="N129" i="24"/>
  <c r="N127" i="24"/>
  <c r="N130" i="24"/>
  <c r="N131" i="24"/>
  <c r="N132" i="24"/>
  <c r="N134" i="24"/>
  <c r="N133" i="24"/>
  <c r="N135" i="24"/>
  <c r="N136" i="24"/>
  <c r="N137" i="24"/>
  <c r="N139" i="24"/>
  <c r="N138" i="24"/>
  <c r="N140" i="24"/>
  <c r="N141" i="24"/>
  <c r="N142" i="24"/>
  <c r="N144" i="24"/>
  <c r="N143" i="24"/>
  <c r="N145" i="24"/>
  <c r="N146" i="24"/>
  <c r="N149" i="24"/>
  <c r="N147" i="24"/>
  <c r="N148" i="24"/>
  <c r="N150" i="24"/>
  <c r="N151" i="24"/>
  <c r="N152" i="24"/>
  <c r="N155" i="24"/>
  <c r="N153" i="24"/>
  <c r="N156" i="24"/>
  <c r="N157" i="24"/>
  <c r="N159" i="24"/>
  <c r="N158" i="24"/>
  <c r="N160" i="24"/>
  <c r="N161" i="24"/>
  <c r="N162" i="24"/>
  <c r="N163" i="24"/>
  <c r="N164" i="24"/>
  <c r="O105"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D167" i="12"/>
  <c r="D166" i="12"/>
  <c r="F168" i="24" s="1"/>
  <c r="F3" i="24" s="1"/>
  <c r="M165" i="18"/>
  <c r="N166" i="18" s="1"/>
  <c r="H168" i="24" s="1"/>
  <c r="K165" i="18"/>
  <c r="P120" i="24"/>
  <c r="P21" i="24"/>
  <c r="P22" i="24"/>
  <c r="P23" i="24"/>
  <c r="P24" i="24"/>
  <c r="P25" i="24"/>
  <c r="P26" i="24"/>
  <c r="P28" i="24"/>
  <c r="P27" i="24"/>
  <c r="P29" i="24"/>
  <c r="P32" i="24"/>
  <c r="P30" i="24"/>
  <c r="P31" i="24"/>
  <c r="P33" i="24"/>
  <c r="P34" i="24"/>
  <c r="P35" i="24"/>
  <c r="P36" i="24"/>
  <c r="P38" i="24"/>
  <c r="P39" i="24"/>
  <c r="P37" i="24"/>
  <c r="P40" i="24"/>
  <c r="P41" i="24"/>
  <c r="P42" i="24"/>
  <c r="P43" i="24"/>
  <c r="P44" i="24"/>
  <c r="P46" i="24"/>
  <c r="P45" i="24"/>
  <c r="P47" i="24"/>
  <c r="P48" i="24"/>
  <c r="P49" i="24"/>
  <c r="P50" i="24"/>
  <c r="P51" i="24"/>
  <c r="P52" i="24"/>
  <c r="P54" i="24"/>
  <c r="P53" i="24"/>
  <c r="P55" i="24"/>
  <c r="P57" i="24"/>
  <c r="P56" i="24"/>
  <c r="P58" i="24"/>
  <c r="P59" i="24"/>
  <c r="P60" i="24"/>
  <c r="P61" i="24"/>
  <c r="P62" i="24"/>
  <c r="P63" i="24"/>
  <c r="P65" i="24"/>
  <c r="P64" i="24"/>
  <c r="P68" i="24"/>
  <c r="P66" i="24"/>
  <c r="P69" i="24"/>
  <c r="P67" i="24"/>
  <c r="P71" i="24"/>
  <c r="P70" i="24"/>
  <c r="P72" i="24"/>
  <c r="P73" i="24"/>
  <c r="P74" i="24"/>
  <c r="P75" i="24"/>
  <c r="P76" i="24"/>
  <c r="P77" i="24"/>
  <c r="P80" i="24"/>
  <c r="P78" i="24"/>
  <c r="P79" i="24"/>
  <c r="P81" i="24"/>
  <c r="P82" i="24"/>
  <c r="P83" i="24"/>
  <c r="P85" i="24"/>
  <c r="P84" i="24"/>
  <c r="P86" i="24"/>
  <c r="P87" i="24"/>
  <c r="P88" i="24"/>
  <c r="P89" i="24"/>
  <c r="P90" i="24"/>
  <c r="P91" i="24"/>
  <c r="P92" i="24"/>
  <c r="P93" i="24"/>
  <c r="P95" i="24"/>
  <c r="P94" i="24"/>
  <c r="P97" i="24"/>
  <c r="P96" i="24"/>
  <c r="P98" i="24"/>
  <c r="P100" i="24"/>
  <c r="P99" i="24"/>
  <c r="P101" i="24"/>
  <c r="P102" i="24"/>
  <c r="P103" i="24"/>
  <c r="P105" i="24"/>
  <c r="P104" i="24"/>
  <c r="P106" i="24"/>
  <c r="P109" i="24"/>
  <c r="P107" i="24"/>
  <c r="P108" i="24"/>
  <c r="P110" i="24"/>
  <c r="P111" i="24"/>
  <c r="P112" i="24"/>
  <c r="P114" i="24"/>
  <c r="P115" i="24"/>
  <c r="P113" i="24"/>
  <c r="P116" i="24"/>
  <c r="P117" i="24"/>
  <c r="P118" i="24"/>
  <c r="P119" i="24"/>
  <c r="P121" i="24"/>
  <c r="P124" i="24"/>
  <c r="P122" i="24"/>
  <c r="P123" i="24"/>
  <c r="P125" i="24"/>
  <c r="P126" i="24"/>
  <c r="P128" i="24"/>
  <c r="P127" i="24"/>
  <c r="P129" i="24"/>
  <c r="P130" i="24"/>
  <c r="P132" i="24"/>
  <c r="P131" i="24"/>
  <c r="P133" i="24"/>
  <c r="P134" i="24"/>
  <c r="P135" i="24"/>
  <c r="P136" i="24"/>
  <c r="P138" i="24"/>
  <c r="P139" i="24"/>
  <c r="P137" i="24"/>
  <c r="P140" i="24"/>
  <c r="P142" i="24"/>
  <c r="P141" i="24"/>
  <c r="P143" i="24"/>
  <c r="P144" i="24"/>
  <c r="P145" i="24"/>
  <c r="P146" i="24"/>
  <c r="P147" i="24"/>
  <c r="P149" i="24"/>
  <c r="P148" i="24"/>
  <c r="P150" i="24"/>
  <c r="P151" i="24"/>
  <c r="P152" i="24"/>
  <c r="P153" i="24"/>
  <c r="P154" i="24"/>
  <c r="P155" i="24"/>
  <c r="P156" i="24"/>
  <c r="P159" i="24"/>
  <c r="P157" i="24"/>
  <c r="P158" i="24"/>
  <c r="P160" i="24"/>
  <c r="P162" i="24"/>
  <c r="P161" i="24"/>
  <c r="P163" i="24"/>
  <c r="P164" i="24"/>
  <c r="Q166" i="23"/>
  <c r="J168" i="24" s="1"/>
  <c r="J3" i="24" s="1"/>
  <c r="Q167" i="23"/>
  <c r="N167" i="18"/>
  <c r="R102" i="24"/>
  <c r="R21" i="24"/>
  <c r="R22" i="24"/>
  <c r="R24" i="24"/>
  <c r="R23" i="24"/>
  <c r="R25" i="24"/>
  <c r="R26" i="24"/>
  <c r="R27" i="24"/>
  <c r="R28" i="24"/>
  <c r="R29" i="24"/>
  <c r="R30" i="24"/>
  <c r="R31" i="24"/>
  <c r="R32" i="24"/>
  <c r="R33" i="24"/>
  <c r="R34" i="24"/>
  <c r="R35" i="24"/>
  <c r="R36" i="24"/>
  <c r="R37" i="24"/>
  <c r="R38" i="24"/>
  <c r="R39" i="24"/>
  <c r="R42" i="24"/>
  <c r="R40" i="24"/>
  <c r="R43" i="24"/>
  <c r="R41" i="24"/>
  <c r="R44" i="24"/>
  <c r="R45" i="24"/>
  <c r="R46" i="24"/>
  <c r="R47" i="24"/>
  <c r="R49" i="24"/>
  <c r="R48" i="24"/>
  <c r="R50" i="24"/>
  <c r="R51" i="24"/>
  <c r="R52" i="24"/>
  <c r="R53" i="24"/>
  <c r="R54" i="24"/>
  <c r="R55" i="24"/>
  <c r="R56" i="24"/>
  <c r="R59" i="24"/>
  <c r="R57" i="24"/>
  <c r="R58" i="24"/>
  <c r="R60" i="24"/>
  <c r="R61" i="24"/>
  <c r="R62" i="24"/>
  <c r="R63" i="24"/>
  <c r="R64" i="24"/>
  <c r="R65" i="24"/>
  <c r="R66" i="24"/>
  <c r="R67" i="24"/>
  <c r="R68" i="24"/>
  <c r="R69" i="24"/>
  <c r="R70" i="24"/>
  <c r="R71" i="24"/>
  <c r="R72" i="24"/>
  <c r="R73" i="24"/>
  <c r="R75" i="24"/>
  <c r="R74" i="24"/>
  <c r="R76" i="24"/>
  <c r="R77" i="24"/>
  <c r="R78" i="24"/>
  <c r="R79" i="24"/>
  <c r="R81" i="24"/>
  <c r="R82" i="24"/>
  <c r="R80" i="24"/>
  <c r="R83" i="24"/>
  <c r="R84" i="24"/>
  <c r="R85" i="24"/>
  <c r="R86" i="24"/>
  <c r="R87" i="24"/>
  <c r="R89" i="24"/>
  <c r="R88" i="24"/>
  <c r="R91" i="24"/>
  <c r="R90" i="24"/>
  <c r="R92" i="24"/>
  <c r="R93" i="24"/>
  <c r="R94" i="24"/>
  <c r="R95" i="24"/>
  <c r="R98" i="24"/>
  <c r="R96" i="24"/>
  <c r="R97" i="24"/>
  <c r="R99" i="24"/>
  <c r="R100" i="24"/>
  <c r="R101" i="24"/>
  <c r="R103" i="24"/>
  <c r="R104" i="24"/>
  <c r="R107" i="24"/>
  <c r="R105" i="24"/>
  <c r="R106" i="24"/>
  <c r="R108" i="24"/>
  <c r="R109" i="24"/>
  <c r="R110" i="24"/>
  <c r="R111" i="24"/>
  <c r="R114" i="24"/>
  <c r="R112" i="24"/>
  <c r="R115" i="24"/>
  <c r="R113" i="24"/>
  <c r="R116" i="24"/>
  <c r="R117" i="24"/>
  <c r="R118" i="24"/>
  <c r="R119" i="24"/>
  <c r="R120" i="24"/>
  <c r="R123" i="24"/>
  <c r="R122" i="24"/>
  <c r="R121" i="24"/>
  <c r="R124" i="24"/>
  <c r="R125" i="24"/>
  <c r="R126" i="24"/>
  <c r="R127" i="24"/>
  <c r="R128" i="24"/>
  <c r="R130" i="24"/>
  <c r="R129" i="24"/>
  <c r="R131" i="24"/>
  <c r="R132" i="24"/>
  <c r="R133" i="24"/>
  <c r="R134" i="24"/>
  <c r="R136" i="24"/>
  <c r="R135" i="24"/>
  <c r="R137" i="24"/>
  <c r="R139" i="24"/>
  <c r="R138" i="24"/>
  <c r="R140" i="24"/>
  <c r="R141" i="24"/>
  <c r="R142" i="24"/>
  <c r="R143" i="24"/>
  <c r="R146" i="24"/>
  <c r="R145" i="24"/>
  <c r="R144" i="24"/>
  <c r="R147" i="24"/>
  <c r="R148" i="24"/>
  <c r="R149" i="24"/>
  <c r="R150" i="24"/>
  <c r="R151" i="24"/>
  <c r="R153" i="24"/>
  <c r="R152" i="24"/>
  <c r="R155" i="24"/>
  <c r="R154" i="24"/>
  <c r="R156" i="24"/>
  <c r="R157" i="24"/>
  <c r="R158" i="24"/>
  <c r="R159" i="24"/>
  <c r="R162" i="24"/>
  <c r="R160" i="24"/>
  <c r="R161" i="24"/>
  <c r="R163" i="24"/>
  <c r="R164" i="24"/>
  <c r="E167" i="11"/>
  <c r="E166" i="11"/>
  <c r="D168" i="24" s="1"/>
  <c r="D3" i="24" s="1"/>
  <c r="S91"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52" i="24"/>
  <c r="S53" i="24"/>
  <c r="S54" i="24"/>
  <c r="S55" i="24"/>
  <c r="S56" i="24"/>
  <c r="S57" i="24"/>
  <c r="S58" i="24"/>
  <c r="S59" i="24"/>
  <c r="S60" i="24"/>
  <c r="S61" i="24"/>
  <c r="S62" i="24"/>
  <c r="S63" i="24"/>
  <c r="S64" i="24"/>
  <c r="S65" i="24"/>
  <c r="S66" i="24"/>
  <c r="S67" i="24"/>
  <c r="S68" i="24"/>
  <c r="S69" i="24"/>
  <c r="S70" i="24"/>
  <c r="S71" i="24"/>
  <c r="S72" i="24"/>
  <c r="S73" i="24"/>
  <c r="S74" i="24"/>
  <c r="S75" i="24"/>
  <c r="S76" i="24"/>
  <c r="S77" i="24"/>
  <c r="S78" i="24"/>
  <c r="S79" i="24"/>
  <c r="S80" i="24"/>
  <c r="S81" i="24"/>
  <c r="S82" i="24"/>
  <c r="S83" i="24"/>
  <c r="S84" i="24"/>
  <c r="S85" i="24"/>
  <c r="S86" i="24"/>
  <c r="S87" i="24"/>
  <c r="S88" i="24"/>
  <c r="S89" i="24"/>
  <c r="S90" i="24"/>
  <c r="S92" i="24"/>
  <c r="S93" i="24"/>
  <c r="S94" i="24"/>
  <c r="S95" i="24"/>
  <c r="S96" i="24"/>
  <c r="S97" i="24"/>
  <c r="S98" i="24"/>
  <c r="S99" i="24"/>
  <c r="S100" i="24"/>
  <c r="S101" i="24"/>
  <c r="S102" i="24"/>
  <c r="S103" i="24"/>
  <c r="S104" i="24"/>
  <c r="S105" i="24"/>
  <c r="S106" i="24"/>
  <c r="S107" i="24"/>
  <c r="S108" i="24"/>
  <c r="S109" i="24"/>
  <c r="S110" i="24"/>
  <c r="S111" i="24"/>
  <c r="S112" i="24"/>
  <c r="S113" i="24"/>
  <c r="S114" i="24"/>
  <c r="S115" i="24"/>
  <c r="S116" i="24"/>
  <c r="S117" i="24"/>
  <c r="S118" i="24"/>
  <c r="S119" i="24"/>
  <c r="S120" i="24"/>
  <c r="S121" i="24"/>
  <c r="S122" i="24"/>
  <c r="S123" i="24"/>
  <c r="S124" i="24"/>
  <c r="S125" i="24"/>
  <c r="S126" i="24"/>
  <c r="S127" i="24"/>
  <c r="S128" i="24"/>
  <c r="S129" i="24"/>
  <c r="S130" i="24"/>
  <c r="S131" i="24"/>
  <c r="S132" i="24"/>
  <c r="S133" i="24"/>
  <c r="S134" i="24"/>
  <c r="S135" i="24"/>
  <c r="S136" i="24"/>
  <c r="S137" i="24"/>
  <c r="S138" i="24"/>
  <c r="S139" i="24"/>
  <c r="S140" i="24"/>
  <c r="S141" i="24"/>
  <c r="S142" i="24"/>
  <c r="S143" i="24"/>
  <c r="S144" i="24"/>
  <c r="S145" i="24"/>
  <c r="S146" i="24"/>
  <c r="S147" i="24"/>
  <c r="S148" i="24"/>
  <c r="S149" i="24"/>
  <c r="S150" i="24"/>
  <c r="S151" i="24"/>
  <c r="S152" i="24"/>
  <c r="S153" i="24"/>
  <c r="S154" i="24"/>
  <c r="S155" i="24"/>
  <c r="S156" i="24"/>
  <c r="S157" i="24"/>
  <c r="S158" i="24"/>
  <c r="S159" i="24"/>
  <c r="S160" i="24"/>
  <c r="S161" i="24"/>
  <c r="S162" i="24"/>
  <c r="S163" i="24"/>
  <c r="S164" i="24"/>
  <c r="T116" i="24"/>
  <c r="T62" i="24"/>
  <c r="T52" i="24"/>
  <c r="T29" i="24"/>
  <c r="T38" i="24"/>
  <c r="T41" i="24"/>
  <c r="T51" i="24"/>
  <c r="T55" i="24"/>
  <c r="T65" i="24"/>
  <c r="T64" i="24"/>
  <c r="T47" i="24"/>
  <c r="T32" i="24"/>
  <c r="T59" i="24"/>
  <c r="T22" i="24"/>
  <c r="T69" i="24"/>
  <c r="T42" i="24"/>
  <c r="T30" i="24"/>
  <c r="T71" i="24"/>
  <c r="T21" i="24"/>
  <c r="T60" i="24"/>
  <c r="T66" i="24"/>
  <c r="T34" i="24"/>
  <c r="T49" i="24"/>
  <c r="T36" i="24"/>
  <c r="T70" i="24"/>
  <c r="T27" i="24"/>
  <c r="T58" i="24"/>
  <c r="T48" i="24"/>
  <c r="T25" i="24"/>
  <c r="T44" i="24"/>
  <c r="T67" i="24"/>
  <c r="T46" i="24"/>
  <c r="T24" i="24"/>
  <c r="T68" i="24"/>
  <c r="T37" i="24"/>
  <c r="T39" i="24"/>
  <c r="T35" i="24"/>
  <c r="T72" i="24"/>
  <c r="T28" i="24"/>
  <c r="T45" i="24"/>
  <c r="T43" i="24"/>
  <c r="T56" i="24"/>
  <c r="T40" i="24"/>
  <c r="T31" i="24"/>
  <c r="T26" i="24"/>
  <c r="T53" i="24"/>
  <c r="T50" i="24"/>
  <c r="T61" i="24"/>
  <c r="T54" i="24"/>
  <c r="T23" i="24"/>
  <c r="T57" i="24"/>
  <c r="T63" i="24"/>
  <c r="T33" i="24"/>
  <c r="T73" i="24"/>
  <c r="T74" i="24"/>
  <c r="T75" i="24"/>
  <c r="T76" i="24"/>
  <c r="T77" i="24"/>
  <c r="T80" i="24"/>
  <c r="T78" i="24"/>
  <c r="T79" i="24"/>
  <c r="T81" i="24"/>
  <c r="T82" i="24"/>
  <c r="T83" i="24"/>
  <c r="T85" i="24"/>
  <c r="T84" i="24"/>
  <c r="T86" i="24"/>
  <c r="T89" i="24"/>
  <c r="T87" i="24"/>
  <c r="T88" i="24"/>
  <c r="T90" i="24"/>
  <c r="T91" i="24"/>
  <c r="T92" i="24"/>
  <c r="T93" i="24"/>
  <c r="T94" i="24"/>
  <c r="T95" i="24"/>
  <c r="T96" i="24"/>
  <c r="T97" i="24"/>
  <c r="T98" i="24"/>
  <c r="T100" i="24"/>
  <c r="T99" i="24"/>
  <c r="T101" i="24"/>
  <c r="T102" i="24"/>
  <c r="T103" i="24"/>
  <c r="T105" i="24"/>
  <c r="T104" i="24"/>
  <c r="T106" i="24"/>
  <c r="T108" i="24"/>
  <c r="T109" i="24"/>
  <c r="T107" i="24"/>
  <c r="T111" i="24"/>
  <c r="T110" i="24"/>
  <c r="T112" i="24"/>
  <c r="T113" i="24"/>
  <c r="T114" i="24"/>
  <c r="T115" i="24"/>
  <c r="T117" i="24"/>
  <c r="T118" i="24"/>
  <c r="T120" i="24"/>
  <c r="T119" i="24"/>
  <c r="T121" i="24"/>
  <c r="T122" i="24"/>
  <c r="T124" i="24"/>
  <c r="T123" i="24"/>
  <c r="T125" i="24"/>
  <c r="T126" i="24"/>
  <c r="T127" i="24"/>
  <c r="T129" i="24"/>
  <c r="T128" i="24"/>
  <c r="T130" i="24"/>
  <c r="T131" i="24"/>
  <c r="T132" i="24"/>
  <c r="T133" i="24"/>
  <c r="T134" i="24"/>
  <c r="T135" i="24"/>
  <c r="T138" i="24"/>
  <c r="T136" i="24"/>
  <c r="T137" i="24"/>
  <c r="T139" i="24"/>
  <c r="T140" i="24"/>
  <c r="T142" i="24"/>
  <c r="T141" i="24"/>
  <c r="T143" i="24"/>
  <c r="T144" i="24"/>
  <c r="T146" i="24"/>
  <c r="T145" i="24"/>
  <c r="T147" i="24"/>
  <c r="T150" i="24"/>
  <c r="T148" i="24"/>
  <c r="T149" i="24"/>
  <c r="T151" i="24"/>
  <c r="T152" i="24"/>
  <c r="T153" i="24"/>
  <c r="T155" i="24"/>
  <c r="T154" i="24"/>
  <c r="T156" i="24"/>
  <c r="T159" i="24"/>
  <c r="T157" i="24"/>
  <c r="T158" i="24"/>
  <c r="T160" i="24"/>
  <c r="T161" i="24"/>
  <c r="T162" i="24"/>
  <c r="T163" i="24"/>
  <c r="T164" i="24"/>
  <c r="R166" i="23"/>
  <c r="K168" i="24" s="1"/>
  <c r="K3" i="24" s="1"/>
  <c r="R167" i="23"/>
  <c r="Q135" i="24"/>
  <c r="Q21" i="24"/>
  <c r="Q22" i="24"/>
  <c r="Q23" i="24"/>
  <c r="Q24" i="24"/>
  <c r="Q25" i="24"/>
  <c r="Q26" i="24"/>
  <c r="Q27" i="24"/>
  <c r="Q28" i="24"/>
  <c r="Q29" i="24"/>
  <c r="Q31" i="24"/>
  <c r="Q30" i="24"/>
  <c r="Q32" i="24"/>
  <c r="Q33" i="24"/>
  <c r="Q34" i="24"/>
  <c r="Q35" i="24"/>
  <c r="Q37" i="24"/>
  <c r="Q36" i="24"/>
  <c r="Q38" i="24"/>
  <c r="Q39" i="24"/>
  <c r="Q40" i="24"/>
  <c r="Q41" i="24"/>
  <c r="Q42" i="24"/>
  <c r="Q43" i="24"/>
  <c r="Q44" i="24"/>
  <c r="Q45" i="24"/>
  <c r="Q46" i="24"/>
  <c r="Q47" i="24"/>
  <c r="Q48" i="24"/>
  <c r="Q50" i="24"/>
  <c r="Q49" i="24"/>
  <c r="Q51" i="24"/>
  <c r="Q52" i="24"/>
  <c r="Q53" i="24"/>
  <c r="Q54" i="24"/>
  <c r="Q55" i="24"/>
  <c r="Q56" i="24"/>
  <c r="Q57" i="24"/>
  <c r="Q58" i="24"/>
  <c r="Q59" i="24"/>
  <c r="Q60" i="24"/>
  <c r="Q61" i="24"/>
  <c r="Q62" i="24"/>
  <c r="Q63" i="24"/>
  <c r="Q64" i="24"/>
  <c r="Q65" i="24"/>
  <c r="Q66" i="24"/>
  <c r="Q67" i="24"/>
  <c r="Q68" i="24"/>
  <c r="Q69" i="24"/>
  <c r="Q70" i="24"/>
  <c r="Q71" i="24"/>
  <c r="Q72" i="24"/>
  <c r="Q73" i="24"/>
  <c r="Q74" i="24"/>
  <c r="Q75" i="24"/>
  <c r="Q76" i="24"/>
  <c r="Q77" i="24"/>
  <c r="Q78" i="24"/>
  <c r="Q79" i="24"/>
  <c r="Q81" i="24"/>
  <c r="Q80" i="24"/>
  <c r="Q82" i="24"/>
  <c r="Q83" i="24"/>
  <c r="Q84" i="24"/>
  <c r="Q85" i="24"/>
  <c r="Q86" i="24"/>
  <c r="Q87" i="24"/>
  <c r="Q89" i="24"/>
  <c r="Q88" i="24"/>
  <c r="Q91" i="24"/>
  <c r="Q90" i="24"/>
  <c r="Q92" i="24"/>
  <c r="Q93" i="24"/>
  <c r="Q94" i="24"/>
  <c r="Q95" i="24"/>
  <c r="Q96" i="24"/>
  <c r="Q97" i="24"/>
  <c r="Q98" i="24"/>
  <c r="Q99" i="24"/>
  <c r="Q100" i="24"/>
  <c r="Q101" i="24"/>
  <c r="Q102" i="24"/>
  <c r="Q103" i="24"/>
  <c r="Q104" i="24"/>
  <c r="Q106" i="24"/>
  <c r="Q105" i="24"/>
  <c r="Q107" i="24"/>
  <c r="Q108" i="24"/>
  <c r="Q109" i="24"/>
  <c r="Q110" i="24"/>
  <c r="Q111" i="24"/>
  <c r="Q112" i="24"/>
  <c r="Q114" i="24"/>
  <c r="Q113" i="24"/>
  <c r="Q115" i="24"/>
  <c r="Q116" i="24"/>
  <c r="Q117" i="24"/>
  <c r="Q118" i="24"/>
  <c r="Q119" i="24"/>
  <c r="Q120" i="24"/>
  <c r="Q121" i="24"/>
  <c r="Q122" i="24"/>
  <c r="Q123" i="24"/>
  <c r="Q124" i="24"/>
  <c r="Q125" i="24"/>
  <c r="Q126" i="24"/>
  <c r="Q127" i="24"/>
  <c r="Q128" i="24"/>
  <c r="Q130" i="24"/>
  <c r="Q129" i="24"/>
  <c r="Q131" i="24"/>
  <c r="Q132" i="24"/>
  <c r="Q133" i="24"/>
  <c r="Q134" i="24"/>
  <c r="Q137" i="24"/>
  <c r="Q136" i="24"/>
  <c r="Q138" i="24"/>
  <c r="Q139" i="24"/>
  <c r="Q140" i="24"/>
  <c r="Q141" i="24"/>
  <c r="Q142" i="24"/>
  <c r="Q143" i="24"/>
  <c r="Q144" i="24"/>
  <c r="Q145" i="24"/>
  <c r="Q146" i="24"/>
  <c r="Q147" i="24"/>
  <c r="Q148" i="24"/>
  <c r="Q149" i="24"/>
  <c r="Q150" i="24"/>
  <c r="Q151" i="24"/>
  <c r="Q152" i="24"/>
  <c r="Q153" i="24"/>
  <c r="Q154" i="24"/>
  <c r="Q155" i="24"/>
  <c r="Q156" i="24"/>
  <c r="Q157" i="24"/>
  <c r="Q158" i="24"/>
  <c r="Q159" i="24"/>
  <c r="Q160" i="24"/>
  <c r="Q162" i="24"/>
  <c r="Q161" i="24"/>
  <c r="Q163" i="24"/>
  <c r="Q164" i="24"/>
  <c r="K166" i="18"/>
  <c r="I168" i="34" s="1"/>
  <c r="N165" i="18" l="1"/>
  <c r="H167" i="24" s="1"/>
  <c r="H3" i="24" s="1"/>
  <c r="H167" i="34"/>
  <c r="I166" i="36"/>
  <c r="L168" i="24" s="1"/>
  <c r="L3" i="24" s="1"/>
  <c r="K168" i="34"/>
  <c r="L165" i="18"/>
  <c r="G167" i="24" s="1"/>
  <c r="I167" i="34"/>
  <c r="N2" i="24"/>
  <c r="M2" i="24"/>
  <c r="U2" i="24"/>
  <c r="V2" i="24"/>
  <c r="V3" i="24"/>
  <c r="T3" i="24"/>
  <c r="R3" i="24"/>
  <c r="P3" i="24"/>
  <c r="O3" i="24"/>
  <c r="N3" i="24"/>
  <c r="S3" i="24"/>
  <c r="U3" i="24"/>
  <c r="M3" i="24"/>
  <c r="Q3" i="24"/>
  <c r="Q2" i="24"/>
  <c r="T2" i="24"/>
  <c r="P2" i="24"/>
  <c r="S2" i="24"/>
  <c r="R2" i="24"/>
  <c r="O2" i="24"/>
  <c r="L167" i="18"/>
  <c r="L166" i="18"/>
  <c r="G168" i="24" s="1"/>
  <c r="G3"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b28655・Hashimoto</author>
  </authors>
  <commentList>
    <comment ref="O63" authorId="0" shapeId="0" xr:uid="{00000000-0006-0000-0F00-000001000000}">
      <text>
        <r>
          <rPr>
            <b/>
            <sz val="9"/>
            <color indexed="81"/>
            <rFont val="MS P ゴシック"/>
            <family val="3"/>
            <charset val="128"/>
          </rPr>
          <t>b28655・Hashimoto:</t>
        </r>
        <r>
          <rPr>
            <sz val="9"/>
            <color indexed="81"/>
            <rFont val="MS P ゴシック"/>
            <family val="3"/>
            <charset val="128"/>
          </rPr>
          <t xml:space="preserve">
阪神淡路大震災（1/17日）
https://www5.cao.go.jp/j-j/cr/cr11/chr11020201.html#:~:text=%E9%98%AA%E7%A5%9E%E3%83%BB%E6%B7%A1%E8%B7%AF%E5%A4%A7%E9%9C%87%E7%81%BD%E3%81%AB%E3%81%8A%E3%81%91%E3%82%8B%E8%A2%AB%E5%AE%B3,%E8%A2%AB%E5%AE%B3%E9%A1%8D%E3%81%8C%E5%A4%A7%E3%81%8D%E3%81%8B%E3%81%A3%E3%81%9F%E3%80%82</t>
        </r>
      </text>
    </comment>
    <comment ref="O102" authorId="0" shapeId="0" xr:uid="{00000000-0006-0000-0F00-000002000000}">
      <text>
        <r>
          <rPr>
            <b/>
            <sz val="9"/>
            <color indexed="81"/>
            <rFont val="MS P ゴシック"/>
            <family val="3"/>
            <charset val="128"/>
          </rPr>
          <t>b28655・Hashimoto:</t>
        </r>
        <r>
          <rPr>
            <sz val="9"/>
            <color indexed="81"/>
            <rFont val="MS P ゴシック"/>
            <family val="3"/>
            <charset val="128"/>
          </rPr>
          <t xml:space="preserve">
新潟中越地震（11/17日）
https://www.hrr.mlit.go.jp/saigai/H161023/chuetsu-jishin/1/1-2-3.html</t>
        </r>
      </text>
    </comment>
    <comment ref="O128" authorId="0" shapeId="0" xr:uid="{00000000-0006-0000-0F00-000003000000}">
      <text>
        <r>
          <rPr>
            <b/>
            <sz val="9"/>
            <color indexed="81"/>
            <rFont val="MS P ゴシック"/>
            <family val="3"/>
            <charset val="128"/>
          </rPr>
          <t>b28655・Hashimoto:
東日本大震災
（影響が出るのがQ2以降と考えて、Q2始期に発生と仮定）</t>
        </r>
        <r>
          <rPr>
            <sz val="9"/>
            <color indexed="81"/>
            <rFont val="MS P ゴシック"/>
            <family val="3"/>
            <charset val="128"/>
          </rPr>
          <t xml:space="preserve">
https://report.jbaudit.go.jp/org/h26/YOUSEI1/2014-h26-Y1024-0.htm</t>
        </r>
      </text>
    </comment>
    <comment ref="O148" authorId="0" shapeId="0" xr:uid="{00000000-0006-0000-0F00-000004000000}">
      <text>
        <r>
          <rPr>
            <b/>
            <sz val="9"/>
            <color indexed="81"/>
            <rFont val="MS P ゴシック"/>
            <family val="3"/>
            <charset val="128"/>
          </rPr>
          <t>b28655・Hashimoto:</t>
        </r>
        <r>
          <rPr>
            <sz val="9"/>
            <color indexed="81"/>
            <rFont val="MS P ゴシック"/>
            <family val="3"/>
            <charset val="128"/>
          </rPr>
          <t xml:space="preserve">
熊本地震（4/14日）
毀損額に幅があるため、中央値を利用
https://www5.cao.go.jp/keizai3/kumamotoshisan/kumamotoshisan20160523.pdf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b28655・Hashimoto</author>
  </authors>
  <commentList>
    <comment ref="P58" authorId="0" shapeId="0" xr:uid="{00000000-0006-0000-1000-000001000000}">
      <text>
        <r>
          <rPr>
            <b/>
            <sz val="9"/>
            <color indexed="81"/>
            <rFont val="MS P ゴシック"/>
            <family val="3"/>
            <charset val="128"/>
          </rPr>
          <t>b28655・Hashimoto:</t>
        </r>
        <r>
          <rPr>
            <sz val="9"/>
            <color indexed="81"/>
            <rFont val="MS P ゴシック"/>
            <family val="3"/>
            <charset val="128"/>
          </rPr>
          <t xml:space="preserve">
ここのみ、産業別固定資本ストックの前期比で調整</t>
        </r>
      </text>
    </comment>
    <comment ref="O63" authorId="0" shapeId="0" xr:uid="{00000000-0006-0000-1000-000002000000}">
      <text>
        <r>
          <rPr>
            <b/>
            <sz val="9"/>
            <color indexed="81"/>
            <rFont val="MS P ゴシック"/>
            <family val="3"/>
            <charset val="128"/>
          </rPr>
          <t>b28655・Hashimoto:</t>
        </r>
        <r>
          <rPr>
            <sz val="9"/>
            <color indexed="81"/>
            <rFont val="MS P ゴシック"/>
            <family val="3"/>
            <charset val="128"/>
          </rPr>
          <t xml:space="preserve">
阪神淡路大震災（1/17日）
https://www5.cao.go.jp/j-j/cr/cr11/chr11020201.html#:~:text=%E9%98%AA%E7%A5%9E%E3%83%BB%E6%B7%A1%E8%B7%AF%E5%A4%A7%E9%9C%87%E7%81%BD%E3%81%AB%E3%81%8A%E3%81%91%E3%82%8B%E8%A2%AB%E5%AE%B3,%E8%A2%AB%E5%AE%B3%E9%A1%8D%E3%81%8C%E5%A4%A7%E3%81%8D%E3%81%8B%E3%81%A3%E3%81%9F%E3%80%82</t>
        </r>
      </text>
    </comment>
    <comment ref="O102" authorId="0" shapeId="0" xr:uid="{00000000-0006-0000-1000-000003000000}">
      <text>
        <r>
          <rPr>
            <b/>
            <sz val="9"/>
            <color indexed="81"/>
            <rFont val="MS P ゴシック"/>
            <family val="3"/>
            <charset val="128"/>
          </rPr>
          <t>b28655・Hashimoto:</t>
        </r>
        <r>
          <rPr>
            <sz val="9"/>
            <color indexed="81"/>
            <rFont val="MS P ゴシック"/>
            <family val="3"/>
            <charset val="128"/>
          </rPr>
          <t xml:space="preserve">
新潟中越地震（11/17日）
https://www.hrr.mlit.go.jp/saigai/H161023/chuetsu-jishin/1/1-2-3.html</t>
        </r>
      </text>
    </comment>
    <comment ref="O128" authorId="0" shapeId="0" xr:uid="{00000000-0006-0000-1000-000004000000}">
      <text>
        <r>
          <rPr>
            <b/>
            <sz val="9"/>
            <color indexed="81"/>
            <rFont val="MS P ゴシック"/>
            <family val="3"/>
            <charset val="128"/>
          </rPr>
          <t>b28655・Hashimoto:
東日本大震災
（影響が出るのがQ2以降と考えて、Q2始期に発生と仮定）</t>
        </r>
        <r>
          <rPr>
            <sz val="9"/>
            <color indexed="81"/>
            <rFont val="MS P ゴシック"/>
            <family val="3"/>
            <charset val="128"/>
          </rPr>
          <t xml:space="preserve">
https://report.jbaudit.go.jp/org/h26/YOUSEI1/2014-h26-Y1024-0.htm</t>
        </r>
      </text>
    </comment>
    <comment ref="O148" authorId="0" shapeId="0" xr:uid="{00000000-0006-0000-1000-000005000000}">
      <text>
        <r>
          <rPr>
            <b/>
            <sz val="9"/>
            <color indexed="81"/>
            <rFont val="MS P ゴシック"/>
            <family val="3"/>
            <charset val="128"/>
          </rPr>
          <t>b28655・Hashimoto:</t>
        </r>
        <r>
          <rPr>
            <sz val="9"/>
            <color indexed="81"/>
            <rFont val="MS P ゴシック"/>
            <family val="3"/>
            <charset val="128"/>
          </rPr>
          <t xml:space="preserve">
熊本地震（4/14日）
毀損額に幅があるため、中央値を利用
https://www5.cao.go.jp/keizai3/kumamotoshisan/kumamotoshisan20160523.pdf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b28655・Hashimoto</author>
  </authors>
  <commentList>
    <comment ref="G7" authorId="0" shapeId="0" xr:uid="{00000000-0006-0000-1E00-000001000000}">
      <text>
        <r>
          <rPr>
            <b/>
            <sz val="9"/>
            <color indexed="81"/>
            <rFont val="MS P ゴシック"/>
            <family val="3"/>
            <charset val="128"/>
          </rPr>
          <t>b28655・Hashimoto:</t>
        </r>
        <r>
          <rPr>
            <sz val="9"/>
            <color indexed="81"/>
            <rFont val="MS P ゴシック"/>
            <family val="3"/>
            <charset val="128"/>
          </rPr>
          <t xml:space="preserve">
有形固定資産比率は1994年の値を横置き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b28655・Hashimoto</author>
  </authors>
  <commentList>
    <comment ref="B4" authorId="0" shapeId="0" xr:uid="{00000000-0006-0000-2400-000001000000}">
      <text>
        <r>
          <rPr>
            <b/>
            <sz val="9"/>
            <color indexed="81"/>
            <rFont val="MS P ゴシック"/>
            <family val="3"/>
            <charset val="128"/>
          </rPr>
          <t>b28655・Hashimoto:</t>
        </r>
        <r>
          <rPr>
            <sz val="9"/>
            <color indexed="81"/>
            <rFont val="MS P ゴシック"/>
            <family val="3"/>
            <charset val="128"/>
          </rPr>
          <t xml:space="preserve">
水害統計、表ー２の都道府県別水害被害をベースに区分</t>
        </r>
      </text>
    </comment>
  </commentList>
</comments>
</file>

<file path=xl/sharedStrings.xml><?xml version="1.0" encoding="utf-8"?>
<sst xmlns="http://schemas.openxmlformats.org/spreadsheetml/2006/main" count="4843" uniqueCount="1399">
  <si>
    <t>＜使用している系列＞</t>
    <rPh sb="1" eb="3">
      <t>シヨウ</t>
    </rPh>
    <rPh sb="7" eb="9">
      <t>ケイレツ</t>
    </rPh>
    <phoneticPr fontId="2"/>
  </si>
  <si>
    <t>変数名</t>
    <rPh sb="0" eb="3">
      <t>ヘンスウメイ</t>
    </rPh>
    <phoneticPr fontId="2"/>
  </si>
  <si>
    <t>系列名</t>
  </si>
  <si>
    <t>系列名</t>
    <rPh sb="0" eb="2">
      <t>ケイレツ</t>
    </rPh>
    <rPh sb="2" eb="3">
      <t>メイ</t>
    </rPh>
    <phoneticPr fontId="2"/>
  </si>
  <si>
    <t>元データ</t>
    <rPh sb="0" eb="1">
      <t>モト</t>
    </rPh>
    <phoneticPr fontId="2"/>
  </si>
  <si>
    <t>l_pi_c</t>
  </si>
  <si>
    <t>l_pi_c</t>
    <phoneticPr fontId="2"/>
  </si>
  <si>
    <t>内閣府</t>
    <rPh sb="0" eb="2">
      <t>ナイカク</t>
    </rPh>
    <rPh sb="2" eb="3">
      <t>フ</t>
    </rPh>
    <phoneticPr fontId="2"/>
  </si>
  <si>
    <t>備考</t>
  </si>
  <si>
    <t>l_IC</t>
  </si>
  <si>
    <t>l_IC</t>
    <phoneticPr fontId="2"/>
  </si>
  <si>
    <t>実質季節調整系列</t>
  </si>
  <si>
    <t>&lt;参考&gt;</t>
  </si>
  <si>
    <t>(単位:2011暦年連鎖価格、10億円)</t>
  </si>
  <si>
    <t>Real, Seasonally Adjusted Series</t>
  </si>
  <si>
    <t>&lt;cf&gt;</t>
  </si>
  <si>
    <t>(Billions of Chained (2011) Yen)</t>
  </si>
  <si>
    <t>国内総生産(支出側)</t>
  </si>
  <si>
    <t>民間最終消費支出</t>
  </si>
  <si>
    <t>民間住宅</t>
  </si>
  <si>
    <t>民間企業設備</t>
  </si>
  <si>
    <t>民間在庫変動</t>
  </si>
  <si>
    <t>政府最終消費支出</t>
  </si>
  <si>
    <t>公的固定資本形成</t>
  </si>
  <si>
    <t>公的在庫変動</t>
  </si>
  <si>
    <t>財貨・サービス</t>
  </si>
  <si>
    <t>開差</t>
  </si>
  <si>
    <t>交易利得</t>
  </si>
  <si>
    <t>国内総所得</t>
  </si>
  <si>
    <t>海外からの所得</t>
  </si>
  <si>
    <t>国民総所得</t>
  </si>
  <si>
    <t>国内需要</t>
  </si>
  <si>
    <t>民間需要</t>
  </si>
  <si>
    <t>公的需要</t>
  </si>
  <si>
    <t>総固定資本形成</t>
  </si>
  <si>
    <t>最終需要</t>
  </si>
  <si>
    <t>家計最終消費支出</t>
  </si>
  <si>
    <t>純輸出</t>
  </si>
  <si>
    <t>輸出</t>
  </si>
  <si>
    <t>輸入</t>
  </si>
  <si>
    <t>純受取</t>
  </si>
  <si>
    <t>受取</t>
  </si>
  <si>
    <t>支払</t>
  </si>
  <si>
    <t>除く持ち家の帰属家賃</t>
  </si>
  <si>
    <t>GDP(Expenditure Approach)</t>
  </si>
  <si>
    <t>PrivateConsumption</t>
  </si>
  <si>
    <t>Consumption ofHouseholds</t>
  </si>
  <si>
    <t>ExcludingImputed Rent</t>
  </si>
  <si>
    <t>PrivateResidentialInvestment</t>
  </si>
  <si>
    <t>Private Non-Resi.Investment</t>
  </si>
  <si>
    <t>Changein PrivateInventories</t>
  </si>
  <si>
    <t>GovernmentConsumption</t>
  </si>
  <si>
    <t>PublicInvestment</t>
  </si>
  <si>
    <t>Changein PublicInventories</t>
  </si>
  <si>
    <t>Goods &amp; Services</t>
  </si>
  <si>
    <t>Residual</t>
  </si>
  <si>
    <t>TradingGains/Losses</t>
  </si>
  <si>
    <t>GDI</t>
  </si>
  <si>
    <t>Income from /to the Rest of the World</t>
  </si>
  <si>
    <t>GNI</t>
  </si>
  <si>
    <t>DomesticDemand</t>
  </si>
  <si>
    <t>PrivateDemand</t>
  </si>
  <si>
    <t>PublicDemand</t>
  </si>
  <si>
    <t>Gross Fixed CapitalFormation</t>
  </si>
  <si>
    <t>Final Sales of Domestic Product</t>
  </si>
  <si>
    <t>Net Exports</t>
  </si>
  <si>
    <t>Exports</t>
  </si>
  <si>
    <t>Imports</t>
  </si>
  <si>
    <t>Net</t>
  </si>
  <si>
    <t>Receipt</t>
  </si>
  <si>
    <t>Payment</t>
  </si>
  <si>
    <t>1980/ 1- 3.</t>
  </si>
  <si>
    <t>4- 6.</t>
  </si>
  <si>
    <t>7- 9.</t>
  </si>
  <si>
    <t>10-12.</t>
  </si>
  <si>
    <t>1981/ 1- 3.</t>
  </si>
  <si>
    <t>1982/ 1- 3.</t>
  </si>
  <si>
    <t>1983/ 1- 3.</t>
  </si>
  <si>
    <t>1984/ 1- 3.</t>
  </si>
  <si>
    <t>1985/ 1- 3.</t>
  </si>
  <si>
    <t>1986/ 1- 3.</t>
  </si>
  <si>
    <t>1987/ 1- 3.</t>
  </si>
  <si>
    <t>1988/ 1- 3.</t>
  </si>
  <si>
    <t>1989/ 1- 3.</t>
  </si>
  <si>
    <t>1990/ 1- 3.</t>
  </si>
  <si>
    <t>1991/ 1- 3.</t>
  </si>
  <si>
    <t>1992/ 1- 3.</t>
  </si>
  <si>
    <t>1993/ 1- 3.</t>
  </si>
  <si>
    <t>1994/ 1- 3.</t>
  </si>
  <si>
    <t>1995/ 1- 3.</t>
  </si>
  <si>
    <t>＊年率で表示している。</t>
  </si>
  <si>
    <t>＊開差＝国内総生産(支出側)－国内総生産(支出側)の内訳項目計</t>
  </si>
  <si>
    <t>＊財貨・サービスの純輸出は連鎖方式での計算ができないため、財貨・サービスの輸出－財貨・サービスの輸入により求めている。このため寄与度とは符号が一致しない場合がある。</t>
  </si>
  <si>
    <t>データシート</t>
    <phoneticPr fontId="2"/>
  </si>
  <si>
    <t>名目季節調整系列</t>
  </si>
  <si>
    <t>(単位:10億円)</t>
  </si>
  <si>
    <t>Nominal, Seasonally Adjusted Series</t>
  </si>
  <si>
    <t>(Billion Yen)</t>
  </si>
  <si>
    <t>(単位:2015暦年連鎖価格、10億円)</t>
  </si>
  <si>
    <t>(Billions of Chained (2015) Yen)</t>
  </si>
  <si>
    <t>1996/ 1- 3.</t>
  </si>
  <si>
    <t>1997/ 1- 3.</t>
  </si>
  <si>
    <t>1998/ 1- 3.</t>
  </si>
  <si>
    <t>1999/ 1- 3.</t>
  </si>
  <si>
    <t>2000/ 1- 3.</t>
  </si>
  <si>
    <t>2001/ 1- 3.</t>
  </si>
  <si>
    <t>2002/ 1- 3.</t>
  </si>
  <si>
    <t>2003/ 1- 3.</t>
  </si>
  <si>
    <t>2004/ 1- 3.</t>
  </si>
  <si>
    <t>2005/ 1- 3.</t>
  </si>
  <si>
    <t>2006/ 1- 3.</t>
  </si>
  <si>
    <t>2007/ 1- 3.</t>
  </si>
  <si>
    <t>2008/ 1- 3.</t>
  </si>
  <si>
    <t>2009/ 1- 3.</t>
  </si>
  <si>
    <t>2010/ 1- 3.</t>
  </si>
  <si>
    <t>2011/ 1- 3.</t>
  </si>
  <si>
    <t>2012/ 1- 3.</t>
  </si>
  <si>
    <t>2013/ 1- 3.</t>
  </si>
  <si>
    <t>2014/ 1- 3.</t>
  </si>
  <si>
    <t>2015/ 1- 3.</t>
  </si>
  <si>
    <t>2016/ 1- 3.</t>
  </si>
  <si>
    <t>2017/ 1- 3.</t>
  </si>
  <si>
    <t>2018/ 1- 3.</t>
  </si>
  <si>
    <t>2019/ 1- 3.</t>
  </si>
  <si>
    <t>2020/ 1- 3.</t>
  </si>
  <si>
    <t>2021/ 1- 3.</t>
  </si>
  <si>
    <t>GDP</t>
    <phoneticPr fontId="2"/>
  </si>
  <si>
    <t>Nominal</t>
  </si>
  <si>
    <t>Nominal</t>
    <phoneticPr fontId="2"/>
  </si>
  <si>
    <t>Real</t>
    <phoneticPr fontId="2"/>
  </si>
  <si>
    <t>Deflator</t>
    <phoneticPr fontId="2"/>
  </si>
  <si>
    <t>https://www.sangiin.go.jp/japanese/annai/chousa/rippou_chousa/backnumber/2014pdf/20140203034.pdf</t>
    <phoneticPr fontId="2"/>
  </si>
  <si>
    <t>1％あたり寄与分</t>
    <rPh sb="5" eb="8">
      <t>キヨブン</t>
    </rPh>
    <phoneticPr fontId="2"/>
  </si>
  <si>
    <t>＜消費税調整用＞</t>
    <rPh sb="1" eb="3">
      <t>ショウヒ</t>
    </rPh>
    <rPh sb="3" eb="4">
      <t>ゼイ</t>
    </rPh>
    <rPh sb="4" eb="6">
      <t>チョウセイ</t>
    </rPh>
    <rPh sb="6" eb="7">
      <t>ヨウ</t>
    </rPh>
    <phoneticPr fontId="2"/>
  </si>
  <si>
    <t>Level</t>
  </si>
  <si>
    <t>Level</t>
    <phoneticPr fontId="2"/>
  </si>
  <si>
    <t>＜消費税の押し下げ分算出＞</t>
    <rPh sb="1" eb="3">
      <t>ショウヒ</t>
    </rPh>
    <rPh sb="3" eb="4">
      <t>ゼイ</t>
    </rPh>
    <rPh sb="5" eb="6">
      <t>オ</t>
    </rPh>
    <rPh sb="7" eb="8">
      <t>サ</t>
    </rPh>
    <rPh sb="9" eb="10">
      <t>ブン</t>
    </rPh>
    <rPh sb="10" eb="12">
      <t>サンシュツ</t>
    </rPh>
    <phoneticPr fontId="2"/>
  </si>
  <si>
    <t>From</t>
    <phoneticPr fontId="2"/>
  </si>
  <si>
    <t>To</t>
    <phoneticPr fontId="2"/>
  </si>
  <si>
    <t>%</t>
    <phoneticPr fontId="2"/>
  </si>
  <si>
    <t>%pt</t>
    <phoneticPr fontId="2"/>
  </si>
  <si>
    <t>2014年増税の寄与</t>
    <rPh sb="4" eb="5">
      <t>ネン</t>
    </rPh>
    <rPh sb="5" eb="7">
      <t>ゾウゼイ</t>
    </rPh>
    <rPh sb="8" eb="10">
      <t>キヨ</t>
    </rPh>
    <phoneticPr fontId="2"/>
  </si>
  <si>
    <t>＜消費税の増税幅＞</t>
    <rPh sb="1" eb="3">
      <t>ショウヒ</t>
    </rPh>
    <rPh sb="3" eb="4">
      <t>ゼイ</t>
    </rPh>
    <rPh sb="5" eb="8">
      <t>ゾウゼイハバ</t>
    </rPh>
    <phoneticPr fontId="2"/>
  </si>
  <si>
    <t>Level
(incl. VAT)</t>
    <phoneticPr fontId="2"/>
  </si>
  <si>
    <t>YoY
(incl. VAT)</t>
    <phoneticPr fontId="2"/>
  </si>
  <si>
    <t>YoY
 (excl. VAT)</t>
    <phoneticPr fontId="2"/>
  </si>
  <si>
    <t>Level
(excl. VAT)</t>
    <phoneticPr fontId="2"/>
  </si>
  <si>
    <t>QoQ
(excl. VAT)</t>
    <phoneticPr fontId="2"/>
  </si>
  <si>
    <t>＜算出方法＞</t>
    <rPh sb="1" eb="3">
      <t>サンシュツ</t>
    </rPh>
    <rPh sb="3" eb="5">
      <t>ホウホウ</t>
    </rPh>
    <phoneticPr fontId="2"/>
  </si>
  <si>
    <t>・GDPは1994年以前は平成23年基準を接続</t>
    <rPh sb="9" eb="10">
      <t>ネン</t>
    </rPh>
    <rPh sb="10" eb="12">
      <t>イゼン</t>
    </rPh>
    <rPh sb="13" eb="15">
      <t>ヘイセイ</t>
    </rPh>
    <rPh sb="17" eb="18">
      <t>ネン</t>
    </rPh>
    <rPh sb="18" eb="20">
      <t>キジュン</t>
    </rPh>
    <rPh sb="21" eb="23">
      <t>セツゾク</t>
    </rPh>
    <phoneticPr fontId="2"/>
  </si>
  <si>
    <t>・デフレーターは前年比から消費税の影響を除いて水準に戻し、前期比を算出</t>
    <rPh sb="8" eb="11">
      <t>ゼンネンヒ</t>
    </rPh>
    <rPh sb="13" eb="16">
      <t>ショウヒゼイ</t>
    </rPh>
    <rPh sb="17" eb="19">
      <t>エイキョウ</t>
    </rPh>
    <rPh sb="20" eb="21">
      <t>ノゾ</t>
    </rPh>
    <rPh sb="23" eb="25">
      <t>スイジュン</t>
    </rPh>
    <rPh sb="26" eb="27">
      <t>モド</t>
    </rPh>
    <rPh sb="29" eb="32">
      <t>ゼンキヒ</t>
    </rPh>
    <rPh sb="33" eb="35">
      <t>サンシュツ</t>
    </rPh>
    <phoneticPr fontId="2"/>
  </si>
  <si>
    <t>　――　軽減税率は煩雑なので考慮しない</t>
    <rPh sb="4" eb="6">
      <t>ケイゲン</t>
    </rPh>
    <rPh sb="6" eb="8">
      <t>ゼイリツ</t>
    </rPh>
    <rPh sb="9" eb="11">
      <t>ハンザツ</t>
    </rPh>
    <rPh sb="14" eb="16">
      <t>コウリョ</t>
    </rPh>
    <phoneticPr fontId="2"/>
  </si>
  <si>
    <t>一人あたり民間企業設備、前期比</t>
    <rPh sb="0" eb="2">
      <t>ヒトリ</t>
    </rPh>
    <rPh sb="5" eb="7">
      <t>ミンカン</t>
    </rPh>
    <rPh sb="7" eb="9">
      <t>キギョウ</t>
    </rPh>
    <rPh sb="9" eb="11">
      <t>セツビ</t>
    </rPh>
    <rPh sb="12" eb="15">
      <t>ゼンキヒ</t>
    </rPh>
    <phoneticPr fontId="2"/>
  </si>
  <si>
    <t>GDPデフレーター、前期比</t>
    <rPh sb="10" eb="13">
      <t>ゼンキヒ</t>
    </rPh>
    <phoneticPr fontId="2"/>
  </si>
  <si>
    <t>コード</t>
  </si>
  <si>
    <t>系列名（英字）</t>
  </si>
  <si>
    <t xml:space="preserve"> </t>
  </si>
  <si>
    <t>単位</t>
  </si>
  <si>
    <t>万人</t>
  </si>
  <si>
    <t>単位（英字）</t>
  </si>
  <si>
    <t>出典名</t>
  </si>
  <si>
    <t>出典名（英字）</t>
  </si>
  <si>
    <t>変換方法</t>
  </si>
  <si>
    <t>AVERAGED</t>
  </si>
  <si>
    <t>収録開始期</t>
  </si>
  <si>
    <t>収録終了期</t>
  </si>
  <si>
    <t>期種</t>
  </si>
  <si>
    <t>月次</t>
  </si>
  <si>
    <t>漢字統計作成機関名</t>
  </si>
  <si>
    <t>総務省</t>
  </si>
  <si>
    <t>英字統計作成機関名</t>
  </si>
  <si>
    <t>Statistics Bureau</t>
  </si>
  <si>
    <t>漢字所管部署名</t>
  </si>
  <si>
    <t>調統統計総務</t>
  </si>
  <si>
    <t>季調／原計数フラグ</t>
  </si>
  <si>
    <t>15～19歳人口　（ 男 ）</t>
  </si>
  <si>
    <t>20～24歳人口　（ 男 ）</t>
  </si>
  <si>
    <t>25～29歳人口　（ 男 ）</t>
  </si>
  <si>
    <t>30～34歳人口　（ 男 ）</t>
  </si>
  <si>
    <t>35～39歳人口　（ 男 ）</t>
  </si>
  <si>
    <t>40～44歳人口　（男）</t>
  </si>
  <si>
    <t>45～49歳人口　（男）</t>
  </si>
  <si>
    <t>50～54歳人口　（男）</t>
  </si>
  <si>
    <t>55～59歳人口　（男）</t>
  </si>
  <si>
    <t>60～64歳人口　（男）</t>
  </si>
  <si>
    <t>15～19歳人口　（ 女 ）</t>
  </si>
  <si>
    <t>20～24歳人口　（ 女 ）</t>
  </si>
  <si>
    <t>25～29歳人口　（ 女 ）</t>
  </si>
  <si>
    <t>30～34歳人口　（ 女 ）</t>
  </si>
  <si>
    <t>35～39歳人口　（ 女 ）</t>
  </si>
  <si>
    <t>40～44歳人口　（女）</t>
  </si>
  <si>
    <t>45～49歳人口　（女）</t>
  </si>
  <si>
    <t>50～54歳人口　（女）</t>
  </si>
  <si>
    <t>55～59歳人口　（女）</t>
  </si>
  <si>
    <t>60～64歳人口　（女）</t>
  </si>
  <si>
    <t>Pop</t>
    <phoneticPr fontId="2"/>
  </si>
  <si>
    <t>Pop
(補間）</t>
    <rPh sb="5" eb="7">
      <t>ホカン</t>
    </rPh>
    <phoneticPr fontId="2"/>
  </si>
  <si>
    <t>LB'LBLF3_0200001100100000</t>
  </si>
  <si>
    <t>LB'LBLF3_0200001400100000</t>
  </si>
  <si>
    <t>LB'LBLF3_0200002100100000</t>
  </si>
  <si>
    <t>LB'LBLF3_0200002300100000</t>
  </si>
  <si>
    <t>LB'LBLF3_0200002400100000</t>
  </si>
  <si>
    <t>LB'LBLF3_0200003100100000</t>
  </si>
  <si>
    <t>LB'LBLF3_0200003200100000</t>
  </si>
  <si>
    <t>LB'LBLF3_0200003300100000</t>
  </si>
  <si>
    <t>LB'LBLF3_0200004200100000</t>
  </si>
  <si>
    <t>LB'LBLF3_0200004300100000</t>
  </si>
  <si>
    <t>LB'LBLF3_0300001100100000</t>
  </si>
  <si>
    <t>LB'LBLF3_0300001400100000</t>
  </si>
  <si>
    <t>LB'LBLF3_0300002100100000</t>
  </si>
  <si>
    <t>LB'LBLF3_0300002300100000</t>
  </si>
  <si>
    <t>LB'LBLF3_0300002400100000</t>
  </si>
  <si>
    <t>LB'LBLF3_0300003100100000</t>
  </si>
  <si>
    <t>LB'LBLF3_0300003200100000</t>
  </si>
  <si>
    <t>LB'LBLF3_0300003300100000</t>
  </si>
  <si>
    <t>LB'LBLF3_0300004200100000</t>
  </si>
  <si>
    <t>LB'LBLF3_0300004300100000</t>
  </si>
  <si>
    <t>Pop
(Trend)</t>
    <phoneticPr fontId="2"/>
  </si>
  <si>
    <t>Private Non-resi.
Investment</t>
    <phoneticPr fontId="2"/>
  </si>
  <si>
    <t>Per-capita</t>
    <phoneticPr fontId="2"/>
  </si>
  <si>
    <t>QoQ</t>
    <phoneticPr fontId="2"/>
  </si>
  <si>
    <t>・実質民間企業設備投資を、トレンド化した生産年齢人口で除す</t>
    <rPh sb="1" eb="3">
      <t>ジッシツ</t>
    </rPh>
    <rPh sb="3" eb="5">
      <t>ミンカン</t>
    </rPh>
    <rPh sb="5" eb="7">
      <t>キギョウ</t>
    </rPh>
    <rPh sb="7" eb="9">
      <t>セツビ</t>
    </rPh>
    <rPh sb="9" eb="11">
      <t>トウシ</t>
    </rPh>
    <rPh sb="17" eb="18">
      <t>カ</t>
    </rPh>
    <rPh sb="20" eb="26">
      <t>セイサンネンレイジンコウ</t>
    </rPh>
    <rPh sb="27" eb="28">
      <t>ジョ</t>
    </rPh>
    <phoneticPr fontId="2"/>
  </si>
  <si>
    <t>内閣府、FERIS</t>
    <rPh sb="0" eb="2">
      <t>ナイカク</t>
    </rPh>
    <rPh sb="2" eb="3">
      <t>フ</t>
    </rPh>
    <phoneticPr fontId="2"/>
  </si>
  <si>
    <t>雇用者報酬</t>
  </si>
  <si>
    <t>(単位:10億円、%)</t>
  </si>
  <si>
    <t>Compensation of Employees</t>
  </si>
  <si>
    <t>(Billion Yen, %)</t>
  </si>
  <si>
    <t>名目</t>
  </si>
  <si>
    <t>実質（2015暦年連鎖価格）</t>
  </si>
  <si>
    <t>Real (Chained (2015) Yen)</t>
  </si>
  <si>
    <t>原系列</t>
  </si>
  <si>
    <t>季節調整系列</t>
  </si>
  <si>
    <t>Original Series</t>
  </si>
  <si>
    <t>Seasonally Adjusted Series</t>
  </si>
  <si>
    <t>実額</t>
  </si>
  <si>
    <t>増加率</t>
  </si>
  <si>
    <t>(*)</t>
  </si>
  <si>
    <t>(**)</t>
  </si>
  <si>
    <t>(*) 前年同期比　Year-over-Year Percent Change　　(**) 前期比　Quarter-to-Quarter Percent Change</t>
  </si>
  <si>
    <t>Ⅲ．雇用者報酬</t>
  </si>
  <si>
    <t>名　　　　　目</t>
  </si>
  <si>
    <t>実　　　　　質(2005暦年連鎖価格)</t>
  </si>
  <si>
    <t>AT CURRENT PRICES</t>
  </si>
  <si>
    <t>Chained (2005) yen</t>
  </si>
  <si>
    <t>四半期・原系列</t>
  </si>
  <si>
    <t>四半期・季節調整系列</t>
  </si>
  <si>
    <t>年度 、 暦年</t>
  </si>
  <si>
    <t>Original series</t>
  </si>
  <si>
    <t>Seasonally adjusted series</t>
  </si>
  <si>
    <t>Fiscal year , Calendar year</t>
  </si>
  <si>
    <t>実数</t>
  </si>
  <si>
    <t>(***)</t>
  </si>
  <si>
    <t>billion yen</t>
  </si>
  <si>
    <t>1980/</t>
  </si>
  <si>
    <t>1-3.</t>
  </si>
  <si>
    <t>4-6.</t>
  </si>
  <si>
    <t>7-9.</t>
  </si>
  <si>
    <t>1981/</t>
  </si>
  <si>
    <t>1982/</t>
  </si>
  <si>
    <t>1983/</t>
  </si>
  <si>
    <t>1984/</t>
  </si>
  <si>
    <t>1985/</t>
  </si>
  <si>
    <t>1986/</t>
  </si>
  <si>
    <t>1987/</t>
  </si>
  <si>
    <t>1988/</t>
  </si>
  <si>
    <t>1989/</t>
  </si>
  <si>
    <t>1990/</t>
  </si>
  <si>
    <t>1991/</t>
  </si>
  <si>
    <t>1992/</t>
  </si>
  <si>
    <t>1993/</t>
  </si>
  <si>
    <t>1994/</t>
  </si>
  <si>
    <t>1980/4-3.</t>
  </si>
  <si>
    <t>1981/4-3.</t>
  </si>
  <si>
    <t>1982/4-3.</t>
  </si>
  <si>
    <t>1983/4-3.</t>
  </si>
  <si>
    <t>1995/</t>
  </si>
  <si>
    <t>1984/4-3.</t>
  </si>
  <si>
    <t>1985/4-3.</t>
  </si>
  <si>
    <t>1986/4-3.</t>
  </si>
  <si>
    <t>1987/4-3.</t>
  </si>
  <si>
    <t>1996/</t>
  </si>
  <si>
    <t>1988/4-3.</t>
  </si>
  <si>
    <t>1989/4-3.</t>
  </si>
  <si>
    <t>1990/4-3.</t>
  </si>
  <si>
    <t>1991/4-3.</t>
  </si>
  <si>
    <t>1997/</t>
  </si>
  <si>
    <t>1992/4-3.</t>
  </si>
  <si>
    <t>1993/4-3.</t>
  </si>
  <si>
    <t>1994/4-3.</t>
  </si>
  <si>
    <t>1995/4-3.</t>
  </si>
  <si>
    <t>1998/</t>
  </si>
  <si>
    <t>1996/4-3.</t>
  </si>
  <si>
    <t>1997/4-3.</t>
  </si>
  <si>
    <t>1998/4-3.</t>
  </si>
  <si>
    <t>1999/4-3.</t>
  </si>
  <si>
    <t>1999/</t>
  </si>
  <si>
    <t>2000/4-3.</t>
  </si>
  <si>
    <t>2001/4-3.</t>
  </si>
  <si>
    <t>2002/4-3.</t>
  </si>
  <si>
    <t>2003/4-3.</t>
  </si>
  <si>
    <t>2000/</t>
  </si>
  <si>
    <t>2004/4-3.</t>
  </si>
  <si>
    <t>2005/4-3.</t>
  </si>
  <si>
    <t>2006/4-3.</t>
  </si>
  <si>
    <t>2007/4-3.</t>
  </si>
  <si>
    <t xml:space="preserve"> 2001/</t>
  </si>
  <si>
    <t>2008/4-3.</t>
  </si>
  <si>
    <t>2009/4-3.</t>
  </si>
  <si>
    <t>2010/4-3.</t>
  </si>
  <si>
    <t>2011/4-3.</t>
  </si>
  <si>
    <t xml:space="preserve"> 2002/</t>
  </si>
  <si>
    <t>2012/4-3.</t>
  </si>
  <si>
    <t>2013/4-3.</t>
  </si>
  <si>
    <t>2014/4-3.</t>
  </si>
  <si>
    <t>2015/4-3.</t>
  </si>
  <si>
    <t xml:space="preserve"> 2003/</t>
  </si>
  <si>
    <t>1980/1-12.</t>
  </si>
  <si>
    <t>1981/1-12.</t>
  </si>
  <si>
    <t>1982/1-12.</t>
  </si>
  <si>
    <t xml:space="preserve"> 2004/</t>
  </si>
  <si>
    <t>1983/1-12.</t>
  </si>
  <si>
    <t>1984/1-12.</t>
  </si>
  <si>
    <t>1985/1-12.</t>
  </si>
  <si>
    <t>1986/1-12.</t>
  </si>
  <si>
    <t xml:space="preserve"> 2005/</t>
  </si>
  <si>
    <t>1987/1-12.</t>
  </si>
  <si>
    <t>1988/1-12.</t>
  </si>
  <si>
    <t>1989/1-12.</t>
  </si>
  <si>
    <t>1990/1-12.</t>
  </si>
  <si>
    <t xml:space="preserve"> 2006/</t>
  </si>
  <si>
    <t>1991/1-12.</t>
  </si>
  <si>
    <t>1994/1-12.</t>
  </si>
  <si>
    <t>1992/1-12.</t>
  </si>
  <si>
    <t>1995/1-12.</t>
  </si>
  <si>
    <t>1993/1-12.</t>
  </si>
  <si>
    <t>1996/1-12.</t>
  </si>
  <si>
    <t>1997/1-12.</t>
  </si>
  <si>
    <t xml:space="preserve"> 2007/</t>
  </si>
  <si>
    <t>1998/1-12.</t>
  </si>
  <si>
    <t>1999/1-12.</t>
  </si>
  <si>
    <t>2000/1-12.</t>
  </si>
  <si>
    <t>2001/1-12.</t>
  </si>
  <si>
    <t xml:space="preserve"> 2008/</t>
  </si>
  <si>
    <t>2002/1-12.</t>
  </si>
  <si>
    <t>2003/1-12.</t>
  </si>
  <si>
    <t>2004/1-12.</t>
  </si>
  <si>
    <t>2005/1-12.</t>
  </si>
  <si>
    <t xml:space="preserve"> 2009/</t>
  </si>
  <si>
    <t>2006/1-12.</t>
  </si>
  <si>
    <t>2007/1-12.</t>
  </si>
  <si>
    <t>2008/1-12.</t>
  </si>
  <si>
    <t>2009/1-12.</t>
  </si>
  <si>
    <t xml:space="preserve"> 2010/</t>
  </si>
  <si>
    <t>2010/1-12.</t>
  </si>
  <si>
    <t>2011/1-12.</t>
  </si>
  <si>
    <t>2012/1-12.</t>
  </si>
  <si>
    <t>2013/1-12.</t>
  </si>
  <si>
    <t xml:space="preserve"> 2011/</t>
  </si>
  <si>
    <t>2014/1-12.</t>
  </si>
  <si>
    <t>2015/1-12.</t>
  </si>
  <si>
    <t xml:space="preserve"> 2012/</t>
  </si>
  <si>
    <t xml:space="preserve"> 2013/</t>
  </si>
  <si>
    <t xml:space="preserve"> 2014/</t>
  </si>
  <si>
    <t xml:space="preserve"> 2015/</t>
  </si>
  <si>
    <t xml:space="preserve"> 2016/</t>
  </si>
  <si>
    <t>＊＊前年同期比、前年比　% changes from the previous year　　　　　　＊＊＊前期比　% changes from the previous quarter (not annualized)　</t>
  </si>
  <si>
    <t>使用上の注意</t>
  </si>
  <si>
    <t>　１．名目値（季節調整系列）について、1980（昭和55）年1-3月期～直近期の原系列に季節調整を行い作成している。なお、季節調整系列は毎回1980（昭和55）年1-3月期まで遡及して改定されることから、最新の速報を利用されたい。</t>
  </si>
  <si>
    <t>　２．実質値について、名目雇用者報酬を家計最終消費支出（除く持ち家の帰属家賃及びFISIM）デフレーターで除して算出した参考値。</t>
  </si>
  <si>
    <t>Wage</t>
    <phoneticPr fontId="2"/>
  </si>
  <si>
    <t>l_Output</t>
  </si>
  <si>
    <t>l_Output</t>
    <phoneticPr fontId="2"/>
  </si>
  <si>
    <t>一人あたりGDP、前期比</t>
    <rPh sb="0" eb="2">
      <t>ヒトリ</t>
    </rPh>
    <rPh sb="9" eb="12">
      <t>ゼンキヒ</t>
    </rPh>
    <phoneticPr fontId="2"/>
  </si>
  <si>
    <t>・rG（Real GDP、Quarterly、SAAR）
・nG（名目GDP、Quarterly、SAAR）</t>
    <rPh sb="33" eb="35">
      <t>メイモク</t>
    </rPh>
    <phoneticPr fontId="2"/>
  </si>
  <si>
    <t>・rG（Private Non-resi. Investment、Quarterly、SAAR）
・L</t>
    <phoneticPr fontId="2"/>
  </si>
  <si>
    <t>・rG（Real GDP、Quarterly、SAAR）
・L</t>
    <phoneticPr fontId="2"/>
  </si>
  <si>
    <t>調査産業計5～総時指計／季／毎勤</t>
  </si>
  <si>
    <t>調査産業計30～総時指計／季／毎勤</t>
  </si>
  <si>
    <t>2015年=100</t>
  </si>
  <si>
    <t>厚生労働省</t>
  </si>
  <si>
    <t>Hour worked</t>
    <phoneticPr fontId="2"/>
  </si>
  <si>
    <t>2015=100</t>
    <phoneticPr fontId="2"/>
  </si>
  <si>
    <t>LB'LBML3_IEMTLT00BF</t>
  </si>
  <si>
    <t>LB'LBML3_IEMTL000BF</t>
  </si>
  <si>
    <t>lb'LBLF3_0130000000100000</t>
  </si>
  <si>
    <t>就業者　（総数）</t>
  </si>
  <si>
    <t>2011年3月から2011年8月までは東日本大震災に伴う補完推計値。</t>
  </si>
  <si>
    <t>Labor</t>
    <phoneticPr fontId="2"/>
  </si>
  <si>
    <t>Labor
(Trend)</t>
    <phoneticPr fontId="2"/>
  </si>
  <si>
    <t>10k</t>
    <phoneticPr fontId="2"/>
  </si>
  <si>
    <t>Hour worked per capita</t>
    <phoneticPr fontId="2"/>
  </si>
  <si>
    <t>Comp. per hour worked</t>
    <phoneticPr fontId="2"/>
  </si>
  <si>
    <t>ST'STRACLCOON</t>
  </si>
  <si>
    <t>ST'STRACLUCON</t>
  </si>
  <si>
    <t>有担レート・翌日物　月平／金利</t>
  </si>
  <si>
    <t>無担レート・Ｏ／Ｎ　月平／金利</t>
  </si>
  <si>
    <t>CALL RATE (TOKYO) (MUJOOKEN-MONO&lt;CHUUSHIN-RATE&gt;HEIKIN)         ( % )        (O)</t>
  </si>
  <si>
    <t>CALL RATE MUTANPO OVERNIGHT (CHUUSHIN-RATE) HEIKIN               (%)        (O)</t>
  </si>
  <si>
    <t>年％</t>
  </si>
  <si>
    <t>percent per annum</t>
  </si>
  <si>
    <t>短期金融市場 # 金利（月中平均）</t>
  </si>
  <si>
    <t>Short-term Money Markets # Interest Rates (Monthly Average)</t>
  </si>
  <si>
    <t>市場調節業務</t>
  </si>
  <si>
    <t>（営業日平均）「有担コールレート・翌日物　月中平均値」/更新作業コード:U0100001</t>
  </si>
  <si>
    <t>（営業日平均）「無担コールレート・Ｏ／Ｎ物　月中平均値」/更新作業コード:U0100001</t>
  </si>
  <si>
    <t>O/N Mutan</t>
    <phoneticPr fontId="2"/>
  </si>
  <si>
    <t>% p.a.</t>
    <phoneticPr fontId="2"/>
  </si>
  <si>
    <t>% quarterly</t>
    <phoneticPr fontId="2"/>
  </si>
  <si>
    <t>FF'FOF_FFAS122L331</t>
  </si>
  <si>
    <t>FF'FOF_FFAS411L331</t>
  </si>
  <si>
    <t>負債・－－上場株式／国内銀行／ストック</t>
  </si>
  <si>
    <t>負債・－－上場株式／民間非金融法人企業／ストック</t>
  </si>
  <si>
    <t>Liabilities/--Listed shares/Domestically licensed banks/Stock</t>
  </si>
  <si>
    <t>Liabilities/--Listed shares/Private nonfinancial corporations/Stock</t>
  </si>
  <si>
    <t>億円</t>
  </si>
  <si>
    <t>100 million yen</t>
  </si>
  <si>
    <t>資金循環（０８ＳＮＡ）</t>
  </si>
  <si>
    <t>Flow of Funds (2008 SNA)</t>
  </si>
  <si>
    <t>END</t>
  </si>
  <si>
    <t>四半期</t>
  </si>
  <si>
    <t>調統金融統計</t>
  </si>
  <si>
    <t>Financial Statistics Section/Research and Statistics Department</t>
  </si>
  <si>
    <t>2004年第4四半期以前は93SNAベースの計数を掲載。2005年第1四半期以降は08SNAベースの計数を掲載。金融持株会社の計上方法変更等に伴い、2004年第4四半期と2005年第1四半期との間に不連続が生じている。</t>
  </si>
  <si>
    <t>2004年第4四半期以前は93SNAベースの計数を掲載。2005年第1四半期以降は08SNAベースの計数を掲載。</t>
  </si>
  <si>
    <t>⑨　業種別月末時価総額(市場第一部）</t>
    <rPh sb="2" eb="4">
      <t>ギョウシュ</t>
    </rPh>
    <rPh sb="5" eb="7">
      <t>ゲツマツ</t>
    </rPh>
    <rPh sb="7" eb="9">
      <t>ジカ</t>
    </rPh>
    <rPh sb="12" eb="14">
      <t>シジョウ</t>
    </rPh>
    <rPh sb="14" eb="15">
      <t>ダイ</t>
    </rPh>
    <rPh sb="15" eb="17">
      <t>イチブ</t>
    </rPh>
    <phoneticPr fontId="8"/>
  </si>
  <si>
    <t>(単位：百万円 \mil.)</t>
    <rPh sb="1" eb="3">
      <t>タンイ</t>
    </rPh>
    <rPh sb="4" eb="6">
      <t>ヒャクマン</t>
    </rPh>
    <rPh sb="6" eb="7">
      <t>エン</t>
    </rPh>
    <phoneticPr fontId="8"/>
  </si>
  <si>
    <t>現在の業種</t>
    <rPh sb="0" eb="2">
      <t>ゲンザイ</t>
    </rPh>
    <rPh sb="3" eb="5">
      <t>ギョウシュ</t>
    </rPh>
    <phoneticPr fontId="8"/>
  </si>
  <si>
    <t>水産・農林業</t>
    <phoneticPr fontId="8"/>
  </si>
  <si>
    <t>鉱業</t>
    <phoneticPr fontId="8"/>
  </si>
  <si>
    <t>建設業</t>
  </si>
  <si>
    <t>食料品</t>
    <phoneticPr fontId="8"/>
  </si>
  <si>
    <t>繊維製品</t>
    <phoneticPr fontId="8"/>
  </si>
  <si>
    <t>パルプ・紙</t>
    <phoneticPr fontId="8"/>
  </si>
  <si>
    <t>化学</t>
    <phoneticPr fontId="8"/>
  </si>
  <si>
    <t>医薬品</t>
    <phoneticPr fontId="8"/>
  </si>
  <si>
    <t>石油・石炭製品</t>
    <phoneticPr fontId="8"/>
  </si>
  <si>
    <t>ゴム製品</t>
    <phoneticPr fontId="8"/>
  </si>
  <si>
    <t>ガラス・土石製品</t>
    <phoneticPr fontId="8"/>
  </si>
  <si>
    <t>鉄鋼</t>
    <phoneticPr fontId="8"/>
  </si>
  <si>
    <t>非鉄金属</t>
    <phoneticPr fontId="8"/>
  </si>
  <si>
    <t>金属製品</t>
    <phoneticPr fontId="8"/>
  </si>
  <si>
    <t>機械</t>
    <phoneticPr fontId="8"/>
  </si>
  <si>
    <t>電気機器</t>
    <phoneticPr fontId="8"/>
  </si>
  <si>
    <t>輸送用機器</t>
    <phoneticPr fontId="8"/>
  </si>
  <si>
    <t>精密機器</t>
    <phoneticPr fontId="8"/>
  </si>
  <si>
    <t>その他製品</t>
    <phoneticPr fontId="8"/>
  </si>
  <si>
    <t>電気・ガス業</t>
    <phoneticPr fontId="8"/>
  </si>
  <si>
    <t>陸運業</t>
    <phoneticPr fontId="8"/>
  </si>
  <si>
    <t>海運業</t>
    <phoneticPr fontId="8"/>
  </si>
  <si>
    <t>空運業</t>
    <phoneticPr fontId="8"/>
  </si>
  <si>
    <t>倉庫・運輸関連業</t>
    <phoneticPr fontId="8"/>
  </si>
  <si>
    <t>情報・通信業</t>
    <phoneticPr fontId="8"/>
  </si>
  <si>
    <t>卸売業</t>
    <phoneticPr fontId="8"/>
  </si>
  <si>
    <t>小売業</t>
    <phoneticPr fontId="8"/>
  </si>
  <si>
    <t>銀行業</t>
    <phoneticPr fontId="8"/>
  </si>
  <si>
    <t>証券、商品先物取引業</t>
    <phoneticPr fontId="8"/>
  </si>
  <si>
    <t>保険業</t>
    <phoneticPr fontId="8"/>
  </si>
  <si>
    <t>その他金融業</t>
    <phoneticPr fontId="8"/>
  </si>
  <si>
    <t>不動産業</t>
    <phoneticPr fontId="8"/>
  </si>
  <si>
    <t>サービス業</t>
    <phoneticPr fontId="8"/>
  </si>
  <si>
    <t>合計</t>
    <phoneticPr fontId="8"/>
  </si>
  <si>
    <t>社数</t>
  </si>
  <si>
    <t>時価総額</t>
  </si>
  <si>
    <t/>
  </si>
  <si>
    <t>水産</t>
    <rPh sb="0" eb="2">
      <t>スイサン</t>
    </rPh>
    <phoneticPr fontId="8"/>
  </si>
  <si>
    <t>鉱業</t>
    <rPh sb="0" eb="2">
      <t>コウギョウ</t>
    </rPh>
    <phoneticPr fontId="8"/>
  </si>
  <si>
    <t>建設業</t>
    <rPh sb="0" eb="3">
      <t>ケンセツギョウ</t>
    </rPh>
    <phoneticPr fontId="8"/>
  </si>
  <si>
    <t>食料品</t>
    <rPh sb="0" eb="3">
      <t>ショクリョウヒン</t>
    </rPh>
    <phoneticPr fontId="8"/>
  </si>
  <si>
    <t>繊維</t>
    <rPh sb="0" eb="2">
      <t>センイ</t>
    </rPh>
    <phoneticPr fontId="8"/>
  </si>
  <si>
    <t>パルプ・紙</t>
    <rPh sb="4" eb="5">
      <t>カミ</t>
    </rPh>
    <phoneticPr fontId="8"/>
  </si>
  <si>
    <t>化学工業</t>
    <rPh sb="0" eb="2">
      <t>カガク</t>
    </rPh>
    <rPh sb="2" eb="4">
      <t>コウギョウ</t>
    </rPh>
    <phoneticPr fontId="8"/>
  </si>
  <si>
    <t>石油・石炭製品</t>
    <rPh sb="0" eb="2">
      <t>セキユ</t>
    </rPh>
    <rPh sb="3" eb="5">
      <t>セキタン</t>
    </rPh>
    <rPh sb="5" eb="7">
      <t>セイヒン</t>
    </rPh>
    <phoneticPr fontId="8"/>
  </si>
  <si>
    <t>ゴム製品</t>
    <rPh sb="2" eb="4">
      <t>セイヒン</t>
    </rPh>
    <phoneticPr fontId="8"/>
  </si>
  <si>
    <t>ガラス・土石製品</t>
    <rPh sb="4" eb="6">
      <t>ドセキ</t>
    </rPh>
    <rPh sb="6" eb="8">
      <t>セイヒン</t>
    </rPh>
    <phoneticPr fontId="8"/>
  </si>
  <si>
    <t>第一次金属</t>
    <rPh sb="0" eb="1">
      <t>ダイ</t>
    </rPh>
    <rPh sb="1" eb="3">
      <t>イチジ</t>
    </rPh>
    <rPh sb="3" eb="5">
      <t>キンゾク</t>
    </rPh>
    <phoneticPr fontId="8"/>
  </si>
  <si>
    <t>金属製品</t>
    <rPh sb="0" eb="2">
      <t>キンゾク</t>
    </rPh>
    <rPh sb="2" eb="4">
      <t>セイヒン</t>
    </rPh>
    <phoneticPr fontId="8"/>
  </si>
  <si>
    <t>機械</t>
    <rPh sb="0" eb="2">
      <t>キカイ</t>
    </rPh>
    <phoneticPr fontId="8"/>
  </si>
  <si>
    <t>電気機器</t>
    <rPh sb="0" eb="2">
      <t>デンキ</t>
    </rPh>
    <rPh sb="2" eb="4">
      <t>キキ</t>
    </rPh>
    <phoneticPr fontId="8"/>
  </si>
  <si>
    <t>輸送用機器</t>
    <rPh sb="0" eb="3">
      <t>ユソウヨウ</t>
    </rPh>
    <rPh sb="3" eb="5">
      <t>キキ</t>
    </rPh>
    <phoneticPr fontId="8"/>
  </si>
  <si>
    <t>精密機器</t>
    <rPh sb="0" eb="2">
      <t>セイミツ</t>
    </rPh>
    <rPh sb="2" eb="4">
      <t>キキ</t>
    </rPh>
    <phoneticPr fontId="8"/>
  </si>
  <si>
    <t>その他製造業</t>
    <rPh sb="2" eb="3">
      <t>タ</t>
    </rPh>
    <rPh sb="3" eb="6">
      <t>セイゾウギョウ</t>
    </rPh>
    <phoneticPr fontId="8"/>
  </si>
  <si>
    <t>電気・ガス</t>
    <rPh sb="0" eb="2">
      <t>デンキ</t>
    </rPh>
    <phoneticPr fontId="8"/>
  </si>
  <si>
    <t>陸運</t>
    <rPh sb="0" eb="2">
      <t>リクウン</t>
    </rPh>
    <phoneticPr fontId="8"/>
  </si>
  <si>
    <t>海運</t>
    <rPh sb="0" eb="2">
      <t>カイウン</t>
    </rPh>
    <phoneticPr fontId="8"/>
  </si>
  <si>
    <t>倉庫</t>
    <rPh sb="0" eb="2">
      <t>ソウコ</t>
    </rPh>
    <phoneticPr fontId="8"/>
  </si>
  <si>
    <t>通信業</t>
    <rPh sb="0" eb="2">
      <t>ツウシン</t>
    </rPh>
    <rPh sb="2" eb="3">
      <t>ギョウ</t>
    </rPh>
    <phoneticPr fontId="8"/>
  </si>
  <si>
    <t>商業</t>
    <rPh sb="0" eb="2">
      <t>ショウギョウ</t>
    </rPh>
    <phoneticPr fontId="8"/>
  </si>
  <si>
    <t>金融・保険</t>
    <rPh sb="0" eb="2">
      <t>キンユウ</t>
    </rPh>
    <rPh sb="3" eb="5">
      <t>ホケン</t>
    </rPh>
    <phoneticPr fontId="8"/>
  </si>
  <si>
    <t>不動産</t>
    <rPh sb="0" eb="3">
      <t>フドウサン</t>
    </rPh>
    <phoneticPr fontId="8"/>
  </si>
  <si>
    <t>サービス業</t>
    <rPh sb="4" eb="5">
      <t>ギョウ</t>
    </rPh>
    <phoneticPr fontId="8"/>
  </si>
  <si>
    <t>合計</t>
    <rPh sb="0" eb="2">
      <t>ゴウケイ</t>
    </rPh>
    <phoneticPr fontId="8"/>
  </si>
  <si>
    <t>S32</t>
  </si>
  <si>
    <t>S33</t>
  </si>
  <si>
    <t>S34</t>
  </si>
  <si>
    <t>水産業</t>
    <rPh sb="0" eb="2">
      <t>スイサン</t>
    </rPh>
    <rPh sb="2" eb="3">
      <t>ギョウ</t>
    </rPh>
    <phoneticPr fontId="8"/>
  </si>
  <si>
    <t>繊維業</t>
    <rPh sb="0" eb="2">
      <t>センイ</t>
    </rPh>
    <rPh sb="2" eb="3">
      <t>ギョウ</t>
    </rPh>
    <phoneticPr fontId="8"/>
  </si>
  <si>
    <t>鉄鋼</t>
    <rPh sb="0" eb="2">
      <t>テッコウ</t>
    </rPh>
    <phoneticPr fontId="8"/>
  </si>
  <si>
    <t>電気・ガス業</t>
    <rPh sb="0" eb="2">
      <t>デンキ</t>
    </rPh>
    <rPh sb="5" eb="6">
      <t>ギョウ</t>
    </rPh>
    <phoneticPr fontId="8"/>
  </si>
  <si>
    <t>倉庫業</t>
    <rPh sb="0" eb="2">
      <t>ソウコ</t>
    </rPh>
    <rPh sb="2" eb="3">
      <t>ギョウ</t>
    </rPh>
    <phoneticPr fontId="8"/>
  </si>
  <si>
    <t>金融・保険業</t>
    <rPh sb="0" eb="2">
      <t>キンユウ</t>
    </rPh>
    <rPh sb="3" eb="5">
      <t>ホケン</t>
    </rPh>
    <rPh sb="5" eb="6">
      <t>ギョウ</t>
    </rPh>
    <phoneticPr fontId="8"/>
  </si>
  <si>
    <t>S35</t>
  </si>
  <si>
    <t>非鉄金属</t>
    <rPh sb="0" eb="2">
      <t>ヒテツ</t>
    </rPh>
    <rPh sb="2" eb="4">
      <t>キンゾク</t>
    </rPh>
    <phoneticPr fontId="8"/>
  </si>
  <si>
    <t>S36</t>
  </si>
  <si>
    <t>S37</t>
  </si>
  <si>
    <t>S38</t>
  </si>
  <si>
    <t>S39</t>
  </si>
  <si>
    <t>S40</t>
  </si>
  <si>
    <t>S41</t>
  </si>
  <si>
    <t>S42</t>
  </si>
  <si>
    <t>倉庫・運輸関連業</t>
    <rPh sb="0" eb="2">
      <t>ソウコ</t>
    </rPh>
    <rPh sb="3" eb="5">
      <t>ウンユ</t>
    </rPh>
    <rPh sb="5" eb="7">
      <t>カンレン</t>
    </rPh>
    <rPh sb="7" eb="8">
      <t>ギョウ</t>
    </rPh>
    <phoneticPr fontId="8"/>
  </si>
  <si>
    <t>S43</t>
  </si>
  <si>
    <t>S44</t>
  </si>
  <si>
    <t>S45</t>
  </si>
  <si>
    <t>水産・農林業</t>
    <rPh sb="0" eb="2">
      <t>スイサン</t>
    </rPh>
    <rPh sb="3" eb="5">
      <t>ノウリン</t>
    </rPh>
    <rPh sb="5" eb="6">
      <t>ギョウ</t>
    </rPh>
    <phoneticPr fontId="8"/>
  </si>
  <si>
    <t>空運業</t>
    <rPh sb="0" eb="2">
      <t>クウウン</t>
    </rPh>
    <rPh sb="2" eb="3">
      <t>ギョウ</t>
    </rPh>
    <phoneticPr fontId="8"/>
  </si>
  <si>
    <t>S46</t>
  </si>
  <si>
    <t>S47</t>
  </si>
  <si>
    <t>S48</t>
  </si>
  <si>
    <t>S49</t>
  </si>
  <si>
    <t>S50</t>
  </si>
  <si>
    <t>S51</t>
  </si>
  <si>
    <t>S52</t>
  </si>
  <si>
    <t>S53</t>
  </si>
  <si>
    <t>S54</t>
  </si>
  <si>
    <t>S55</t>
  </si>
  <si>
    <t>S56</t>
  </si>
  <si>
    <t>S57</t>
  </si>
  <si>
    <t>S58</t>
  </si>
  <si>
    <t>S59</t>
  </si>
  <si>
    <t>S60</t>
  </si>
  <si>
    <t>S61</t>
  </si>
  <si>
    <t>S62</t>
  </si>
  <si>
    <t>S63</t>
  </si>
  <si>
    <t>H1</t>
  </si>
  <si>
    <t>H2</t>
  </si>
  <si>
    <t>H3</t>
  </si>
  <si>
    <t>H4</t>
  </si>
  <si>
    <t>H5</t>
  </si>
  <si>
    <t>建設業</t>
    <phoneticPr fontId="8"/>
  </si>
  <si>
    <t>医薬品</t>
  </si>
  <si>
    <t>小売業</t>
  </si>
  <si>
    <t>証券業</t>
    <phoneticPr fontId="8"/>
  </si>
  <si>
    <t>保険業</t>
  </si>
  <si>
    <t>その他金融業</t>
  </si>
  <si>
    <t>H6</t>
  </si>
  <si>
    <t>H7</t>
  </si>
  <si>
    <t>H8</t>
  </si>
  <si>
    <t>H9</t>
  </si>
  <si>
    <t>H10</t>
  </si>
  <si>
    <t>H11</t>
  </si>
  <si>
    <t>H12</t>
  </si>
  <si>
    <t>証券、商品先物取引業</t>
  </si>
  <si>
    <t>FF'FOF_FFAS122L330</t>
  </si>
  <si>
    <t>FF'FOF_FFAS411L330</t>
  </si>
  <si>
    <t>FF'FOF_93FFAS122L330</t>
  </si>
  <si>
    <t>FF'FOF_93FFAS122L331</t>
  </si>
  <si>
    <t>FF'FOF_93FFAS411L330</t>
  </si>
  <si>
    <t>FF'FOF_93FFAS411L331</t>
  </si>
  <si>
    <t>FF'FFSA122L210</t>
  </si>
  <si>
    <t>FF'FFSA260L210</t>
  </si>
  <si>
    <t>負債・－株式等／国内銀行／ストック</t>
  </si>
  <si>
    <t>負債・－株式等／民間非金融法人企業／ストック</t>
  </si>
  <si>
    <t>（更新停止）負債・株式・出資金／国内銀行／ストック</t>
  </si>
  <si>
    <t>（更新停止）負債・－うち株式／国内銀行／ストック</t>
  </si>
  <si>
    <t>（更新停止）負債・株式・出資金／民間非金融法人企業／ストック</t>
  </si>
  <si>
    <t>（更新停止）負債・－うち株式／民間非金融法人企業／ストック</t>
  </si>
  <si>
    <t>（更新停止）負債/－株式/国内銀行/ストック</t>
  </si>
  <si>
    <t>（更新停止）負債/－株式/法人企業/ストック</t>
  </si>
  <si>
    <t>Liabilities/-Equity/Domestically licensed banks/Stock</t>
  </si>
  <si>
    <t>Liabilities/-Equity/Private nonfinancial corporations/Stock</t>
  </si>
  <si>
    <t>(discontinued)Liabilities/Shares and other equities/Domestically licensed banks/Stock</t>
  </si>
  <si>
    <t>(discontinued)Liabilities/-Of which: shares/Domestically licensed banks/Stock</t>
  </si>
  <si>
    <t>(discontinued)Liabilities/Shares and other equities/Private nonfinancial corporations/Stock</t>
  </si>
  <si>
    <t>(discontinued)Liabilities/-Of which: shares/Private nonfinancial corporations/Stock</t>
  </si>
  <si>
    <t>(discontinued)Liabilities/-Stocks/Domestically Licensed Banks/Stock</t>
  </si>
  <si>
    <t>(discontinued)Liabilities/-Stocks/Corporate Business/Stock</t>
  </si>
  <si>
    <t>旧資金循環（９３ＳＮＡ）</t>
  </si>
  <si>
    <t>旧資金循環統計(68SNAベース)ストック</t>
  </si>
  <si>
    <t>Flow of Funds (1993 SNA)</t>
  </si>
  <si>
    <t>Flow of Funds (based on 68SNA) Financial Assets and Liabilities</t>
  </si>
  <si>
    <t>Bank of Japan</t>
  </si>
  <si>
    <t>ffs1211_35</t>
  </si>
  <si>
    <t>ffs4000_22</t>
  </si>
  <si>
    <t>08SNA</t>
    <phoneticPr fontId="2"/>
  </si>
  <si>
    <t>93SNA</t>
    <phoneticPr fontId="2"/>
  </si>
  <si>
    <t>68SNA</t>
    <phoneticPr fontId="2"/>
  </si>
  <si>
    <t>・O/N無担コール</t>
    <rPh sb="4" eb="5">
      <t>ム</t>
    </rPh>
    <rPh sb="5" eb="6">
      <t>タン</t>
    </rPh>
    <phoneticPr fontId="2"/>
  </si>
  <si>
    <t>Bank</t>
    <phoneticPr fontId="2"/>
  </si>
  <si>
    <t>All</t>
  </si>
  <si>
    <t>All</t>
    <phoneticPr fontId="2"/>
  </si>
  <si>
    <t>Sec.</t>
    <phoneticPr fontId="2"/>
  </si>
  <si>
    <t>Ins.</t>
    <phoneticPr fontId="2"/>
  </si>
  <si>
    <t>Others</t>
    <phoneticPr fontId="2"/>
  </si>
  <si>
    <t>Bank (adj,)</t>
    <phoneticPr fontId="2"/>
  </si>
  <si>
    <t>FoF (100mn)</t>
    <phoneticPr fontId="2"/>
  </si>
  <si>
    <t>TSE (mn)</t>
    <phoneticPr fontId="2"/>
  </si>
  <si>
    <t>All (excl. Bank)</t>
    <phoneticPr fontId="2"/>
  </si>
  <si>
    <t>Equity (bn)</t>
    <phoneticPr fontId="2"/>
  </si>
  <si>
    <t>Equity per capita</t>
    <phoneticPr fontId="2"/>
  </si>
  <si>
    <t>Equity per capita (real)</t>
    <phoneticPr fontId="2"/>
  </si>
  <si>
    <t>All (excl. Finance)</t>
  </si>
  <si>
    <t>All (excl. Finance)</t>
    <phoneticPr fontId="2"/>
  </si>
  <si>
    <t>Quarter</t>
    <phoneticPr fontId="2"/>
  </si>
  <si>
    <t>Q Name</t>
    <phoneticPr fontId="2"/>
  </si>
  <si>
    <t>l_pi_d</t>
  </si>
  <si>
    <t>l_pi_d</t>
    <phoneticPr fontId="2"/>
  </si>
  <si>
    <t>・実質GDPを、トレンド化した生産年齢人口で除す</t>
    <rPh sb="1" eb="3">
      <t>ジッシツ</t>
    </rPh>
    <rPh sb="12" eb="13">
      <t>カ</t>
    </rPh>
    <rPh sb="15" eb="21">
      <t>セイサンネンレイジンコウ</t>
    </rPh>
    <rPh sb="22" eb="23">
      <t>ジョ</t>
    </rPh>
    <phoneticPr fontId="2"/>
  </si>
  <si>
    <t>設備投資デフレーター、前期比</t>
    <rPh sb="0" eb="2">
      <t>セツビ</t>
    </rPh>
    <rPh sb="2" eb="4">
      <t>トウシ</t>
    </rPh>
    <rPh sb="11" eb="14">
      <t>ゼンキヒ</t>
    </rPh>
    <phoneticPr fontId="2"/>
  </si>
  <si>
    <t>・nG（Private Non-resi. Investment、Quarterly、SAAR）
・rG（Private Non-resi. Investment、Quarterly、SAAR）</t>
    <phoneticPr fontId="2"/>
  </si>
  <si>
    <t>l_HC</t>
  </si>
  <si>
    <t>l_HC</t>
    <phoneticPr fontId="2"/>
  </si>
  <si>
    <t>一人あたり労働時間、前期比</t>
    <rPh sb="0" eb="2">
      <t>ヒトリ</t>
    </rPh>
    <rPh sb="5" eb="7">
      <t>ロウドウ</t>
    </rPh>
    <rPh sb="7" eb="9">
      <t>ジカン</t>
    </rPh>
    <rPh sb="10" eb="13">
      <t>ゼンキヒ</t>
    </rPh>
    <phoneticPr fontId="2"/>
  </si>
  <si>
    <t>FERIS</t>
    <phoneticPr fontId="2"/>
  </si>
  <si>
    <t>・HC
・L</t>
    <phoneticPr fontId="2"/>
  </si>
  <si>
    <t>・季節調整済み労働時間指数に労働者数を乗じ、生産年齢人口で除す</t>
    <rPh sb="1" eb="6">
      <t>キセツチョウセイズ</t>
    </rPh>
    <rPh sb="7" eb="9">
      <t>ロウドウ</t>
    </rPh>
    <rPh sb="9" eb="11">
      <t>ジカン</t>
    </rPh>
    <rPh sb="11" eb="13">
      <t>シスウ</t>
    </rPh>
    <rPh sb="14" eb="17">
      <t>ロウドウシャ</t>
    </rPh>
    <rPh sb="17" eb="18">
      <t>スウ</t>
    </rPh>
    <rPh sb="19" eb="20">
      <t>ジョウ</t>
    </rPh>
    <rPh sb="22" eb="24">
      <t>セイサン</t>
    </rPh>
    <rPh sb="24" eb="26">
      <t>ネンレイ</t>
    </rPh>
    <rPh sb="26" eb="28">
      <t>ジンコウ</t>
    </rPh>
    <rPh sb="29" eb="30">
      <t>ジョ</t>
    </rPh>
    <phoneticPr fontId="2"/>
  </si>
  <si>
    <t>・雇用者報酬を総労働時間で除す</t>
    <rPh sb="1" eb="4">
      <t>コヨウシャ</t>
    </rPh>
    <rPh sb="4" eb="6">
      <t>ホウシュウ</t>
    </rPh>
    <rPh sb="7" eb="8">
      <t>ソウ</t>
    </rPh>
    <rPh sb="8" eb="10">
      <t>ロウドウ</t>
    </rPh>
    <rPh sb="10" eb="12">
      <t>ジカン</t>
    </rPh>
    <rPh sb="13" eb="14">
      <t>ジョ</t>
    </rPh>
    <phoneticPr fontId="2"/>
  </si>
  <si>
    <t>・基本はFoF（08SNAを、93SNA・68SNAを用いて接続）</t>
    <rPh sb="1" eb="3">
      <t>キホン</t>
    </rPh>
    <rPh sb="27" eb="28">
      <t>モチ</t>
    </rPh>
    <rPh sb="30" eb="32">
      <t>セツゾク</t>
    </rPh>
    <phoneticPr fontId="2"/>
  </si>
  <si>
    <t>・もっとも、FoFが1994年頃以前は簿価になっているため、TSEの業種別時価総額を使って接続</t>
    <rPh sb="14" eb="15">
      <t>ネン</t>
    </rPh>
    <rPh sb="15" eb="16">
      <t>ゴロ</t>
    </rPh>
    <rPh sb="16" eb="18">
      <t>イゼン</t>
    </rPh>
    <rPh sb="19" eb="21">
      <t>ボカ</t>
    </rPh>
    <rPh sb="34" eb="36">
      <t>ギョウシュ</t>
    </rPh>
    <rPh sb="36" eb="37">
      <t>ベツ</t>
    </rPh>
    <rPh sb="37" eb="39">
      <t>ジカ</t>
    </rPh>
    <rPh sb="39" eb="41">
      <t>ソウガク</t>
    </rPh>
    <rPh sb="42" eb="43">
      <t>ツカ</t>
    </rPh>
    <rPh sb="45" eb="47">
      <t>セツゾク</t>
    </rPh>
    <phoneticPr fontId="2"/>
  </si>
  <si>
    <t>・算出された自己資本を人口で除し、GDPデフレーターで実質化</t>
    <rPh sb="1" eb="3">
      <t>サンシュツ</t>
    </rPh>
    <rPh sb="6" eb="8">
      <t>ジコ</t>
    </rPh>
    <rPh sb="8" eb="10">
      <t>シホン</t>
    </rPh>
    <rPh sb="11" eb="13">
      <t>ジンコウ</t>
    </rPh>
    <rPh sb="14" eb="15">
      <t>ジョ</t>
    </rPh>
    <rPh sb="27" eb="30">
      <t>ジッシツカ</t>
    </rPh>
    <phoneticPr fontId="2"/>
  </si>
  <si>
    <t>・一部欠損期間は前年比で補間</t>
    <rPh sb="1" eb="3">
      <t>イチブ</t>
    </rPh>
    <rPh sb="3" eb="5">
      <t>ケッソン</t>
    </rPh>
    <rPh sb="5" eb="7">
      <t>キカン</t>
    </rPh>
    <rPh sb="8" eb="11">
      <t>ゼンネンヒ</t>
    </rPh>
    <rPh sb="12" eb="14">
      <t>ホカン</t>
    </rPh>
    <phoneticPr fontId="2"/>
  </si>
  <si>
    <t>l_WC</t>
  </si>
  <si>
    <t>l_WC</t>
    <phoneticPr fontId="2"/>
  </si>
  <si>
    <t>労働時間あたり雇用者報酬、前期比</t>
    <rPh sb="0" eb="2">
      <t>ロウドウ</t>
    </rPh>
    <rPh sb="2" eb="4">
      <t>ジカン</t>
    </rPh>
    <rPh sb="7" eb="10">
      <t>コヨウシャ</t>
    </rPh>
    <rPh sb="10" eb="12">
      <t>ホウシュウ</t>
    </rPh>
    <rPh sb="13" eb="16">
      <t>ゼンキヒ</t>
    </rPh>
    <phoneticPr fontId="2"/>
  </si>
  <si>
    <t>・HC
・W</t>
    <phoneticPr fontId="2"/>
  </si>
  <si>
    <t>l_NSR</t>
  </si>
  <si>
    <t>l_NSR</t>
    <phoneticPr fontId="2"/>
  </si>
  <si>
    <t>O/N無担保コール</t>
    <rPh sb="3" eb="6">
      <t>ムタンポ</t>
    </rPh>
    <phoneticPr fontId="2"/>
  </si>
  <si>
    <t>l_NB</t>
  </si>
  <si>
    <t>l_NB</t>
    <phoneticPr fontId="2"/>
  </si>
  <si>
    <t>一人あたり株式・出資金（銀行）、前期比</t>
    <rPh sb="0" eb="2">
      <t>ヒトリ</t>
    </rPh>
    <rPh sb="5" eb="7">
      <t>カブシキ</t>
    </rPh>
    <rPh sb="8" eb="11">
      <t>シュッシキン</t>
    </rPh>
    <rPh sb="12" eb="14">
      <t>ギンコウ</t>
    </rPh>
    <rPh sb="16" eb="19">
      <t>ゼンキヒ</t>
    </rPh>
    <phoneticPr fontId="2"/>
  </si>
  <si>
    <t>FERIS、
TSE</t>
    <phoneticPr fontId="2"/>
  </si>
  <si>
    <t>・FoF
・TSE</t>
    <phoneticPr fontId="2"/>
  </si>
  <si>
    <t>・NSR</t>
    <phoneticPr fontId="2"/>
  </si>
  <si>
    <t>l_NEC</t>
  </si>
  <si>
    <t>l_NEC</t>
    <phoneticPr fontId="2"/>
  </si>
  <si>
    <t>一人あたり株式・出資金（全産業除く金融）、前期比</t>
    <rPh sb="0" eb="2">
      <t>ヒトリ</t>
    </rPh>
    <rPh sb="5" eb="7">
      <t>カブシキ</t>
    </rPh>
    <rPh sb="8" eb="11">
      <t>シュッシキン</t>
    </rPh>
    <rPh sb="12" eb="15">
      <t>ゼンサンギョウ</t>
    </rPh>
    <rPh sb="15" eb="16">
      <t>ノゾ</t>
    </rPh>
    <rPh sb="17" eb="19">
      <t>キンユウ</t>
    </rPh>
    <rPh sb="21" eb="24">
      <t>ゼンキヒ</t>
    </rPh>
    <phoneticPr fontId="2"/>
  </si>
  <si>
    <t>Avg.</t>
    <phoneticPr fontId="2"/>
  </si>
  <si>
    <t>Aggregate</t>
    <phoneticPr fontId="2"/>
  </si>
  <si>
    <t>Deviation from average</t>
    <phoneticPr fontId="2"/>
  </si>
  <si>
    <t>yearQ</t>
    <phoneticPr fontId="17"/>
  </si>
  <si>
    <t>year</t>
    <phoneticPr fontId="17"/>
  </si>
  <si>
    <t>Q</t>
    <phoneticPr fontId="17"/>
  </si>
  <si>
    <t>合計</t>
    <rPh sb="0" eb="2">
      <t>ゴウケイ</t>
    </rPh>
    <phoneticPr fontId="18"/>
  </si>
  <si>
    <t>札幌</t>
  </si>
  <si>
    <t>青森</t>
  </si>
  <si>
    <t>盛岡</t>
  </si>
  <si>
    <t>秋田</t>
  </si>
  <si>
    <t>仙台</t>
  </si>
  <si>
    <t>山形</t>
  </si>
  <si>
    <t>福島</t>
  </si>
  <si>
    <t>新潟</t>
  </si>
  <si>
    <t>水戸</t>
  </si>
  <si>
    <t>宇都宮</t>
  </si>
  <si>
    <t>前橋</t>
  </si>
  <si>
    <t>さいたま</t>
  </si>
  <si>
    <t>甲府</t>
  </si>
  <si>
    <t>千葉</t>
  </si>
  <si>
    <t>東京</t>
  </si>
  <si>
    <t>横浜</t>
  </si>
  <si>
    <t>富山</t>
  </si>
  <si>
    <t>長野</t>
  </si>
  <si>
    <t>静岡</t>
  </si>
  <si>
    <t>岐阜</t>
  </si>
  <si>
    <t>名古屋</t>
  </si>
  <si>
    <t>金沢</t>
  </si>
  <si>
    <t>福井</t>
  </si>
  <si>
    <t>大津</t>
  </si>
  <si>
    <t>津</t>
  </si>
  <si>
    <t>奈良</t>
  </si>
  <si>
    <t>和歌山</t>
  </si>
  <si>
    <t>大阪</t>
  </si>
  <si>
    <t>京都</t>
  </si>
  <si>
    <t>神戸</t>
  </si>
  <si>
    <t>鳥取</t>
  </si>
  <si>
    <t>岡山</t>
  </si>
  <si>
    <t>松江</t>
  </si>
  <si>
    <t>広島</t>
  </si>
  <si>
    <t>山口</t>
  </si>
  <si>
    <t>高松</t>
  </si>
  <si>
    <t>徳島</t>
  </si>
  <si>
    <t>松山</t>
  </si>
  <si>
    <t>高知</t>
  </si>
  <si>
    <t>福岡</t>
  </si>
  <si>
    <t>大分</t>
  </si>
  <si>
    <t>佐賀</t>
  </si>
  <si>
    <t>長崎</t>
  </si>
  <si>
    <t>熊本</t>
  </si>
  <si>
    <t>宮崎</t>
  </si>
  <si>
    <t>鹿児島</t>
  </si>
  <si>
    <t>那覇</t>
  </si>
  <si>
    <t>mn</t>
    <phoneticPr fontId="2"/>
  </si>
  <si>
    <t>1928-1932=100</t>
    <phoneticPr fontId="2"/>
  </si>
  <si>
    <t>Flood damage (nominal)</t>
    <phoneticPr fontId="17"/>
  </si>
  <si>
    <t>Flood damage deflator</t>
    <phoneticPr fontId="17"/>
  </si>
  <si>
    <t>Flood damage (real)</t>
    <phoneticPr fontId="17"/>
  </si>
  <si>
    <t>（単位：10億円）</t>
  </si>
  <si>
    <t>1- 3.</t>
  </si>
  <si>
    <t>四半期別固定資本ストック（実質原系列）</t>
    <rPh sb="0" eb="3">
      <t>シハンキ</t>
    </rPh>
    <rPh sb="3" eb="4">
      <t>ベツ</t>
    </rPh>
    <rPh sb="4" eb="6">
      <t>コテイ</t>
    </rPh>
    <rPh sb="6" eb="8">
      <t>シホン</t>
    </rPh>
    <rPh sb="13" eb="15">
      <t>ジッシツ</t>
    </rPh>
    <rPh sb="15" eb="16">
      <t>ゲン</t>
    </rPh>
    <rPh sb="16" eb="18">
      <t>ケイレツ</t>
    </rPh>
    <phoneticPr fontId="29"/>
  </si>
  <si>
    <t>2015年基準値（2015暦年末連鎖価格）</t>
    <rPh sb="4" eb="5">
      <t>ネン</t>
    </rPh>
    <rPh sb="5" eb="7">
      <t>キジュン</t>
    </rPh>
    <rPh sb="7" eb="8">
      <t>チ</t>
    </rPh>
    <rPh sb="13" eb="15">
      <t>レキネン</t>
    </rPh>
    <rPh sb="15" eb="16">
      <t>マツ</t>
    </rPh>
    <rPh sb="16" eb="18">
      <t>レンサ</t>
    </rPh>
    <rPh sb="18" eb="20">
      <t>カカク</t>
    </rPh>
    <phoneticPr fontId="29"/>
  </si>
  <si>
    <t>年</t>
    <rPh sb="0" eb="1">
      <t>ネン</t>
    </rPh>
    <phoneticPr fontId="8"/>
  </si>
  <si>
    <t>四半期</t>
    <rPh sb="0" eb="3">
      <t>シハンキ</t>
    </rPh>
    <phoneticPr fontId="8"/>
  </si>
  <si>
    <t>一国合計</t>
    <rPh sb="0" eb="2">
      <t>イッコク</t>
    </rPh>
    <rPh sb="2" eb="4">
      <t>ゴウケイ</t>
    </rPh>
    <phoneticPr fontId="29"/>
  </si>
  <si>
    <t>民間企業設備</t>
    <rPh sb="0" eb="2">
      <t>ミンカン</t>
    </rPh>
    <rPh sb="2" eb="4">
      <t>キギョウ</t>
    </rPh>
    <rPh sb="4" eb="6">
      <t>セツビ</t>
    </rPh>
    <phoneticPr fontId="29"/>
  </si>
  <si>
    <t>民間住宅</t>
    <rPh sb="0" eb="2">
      <t>ミンカン</t>
    </rPh>
    <rPh sb="2" eb="4">
      <t>ジュウタク</t>
    </rPh>
    <phoneticPr fontId="29"/>
  </si>
  <si>
    <t>公的固定資産</t>
    <rPh sb="0" eb="2">
      <t>コウテキ</t>
    </rPh>
    <rPh sb="2" eb="4">
      <t>コテイ</t>
    </rPh>
    <rPh sb="4" eb="6">
      <t>シサン</t>
    </rPh>
    <phoneticPr fontId="29"/>
  </si>
  <si>
    <t>1- 3.</t>
    <phoneticPr fontId="8"/>
  </si>
  <si>
    <t>Quarter share</t>
    <phoneticPr fontId="17"/>
  </si>
  <si>
    <t>bn</t>
    <phoneticPr fontId="2"/>
  </si>
  <si>
    <t>Earthquake damage</t>
    <phoneticPr fontId="2"/>
  </si>
  <si>
    <t>Flood damage</t>
    <phoneticPr fontId="17"/>
  </si>
  <si>
    <t>Flood damage rate</t>
    <phoneticPr fontId="17"/>
  </si>
  <si>
    <t>Earthquake damage rate</t>
    <phoneticPr fontId="17"/>
  </si>
  <si>
    <t>https://www.esri.cao.go.jp/jp/sna/sonota/kotei/kotei_top.html</t>
  </si>
  <si>
    <t>・水害統計（年次）を、降水量の四半期シェア（全国、都道府県庁所在地）で按分</t>
    <rPh sb="1" eb="3">
      <t>スイガイ</t>
    </rPh>
    <rPh sb="3" eb="5">
      <t>トウケイ</t>
    </rPh>
    <rPh sb="6" eb="7">
      <t>ネン</t>
    </rPh>
    <rPh sb="7" eb="8">
      <t>ジ</t>
    </rPh>
    <rPh sb="11" eb="14">
      <t>コウスイリョウ</t>
    </rPh>
    <rPh sb="15" eb="18">
      <t>シハンキ</t>
    </rPh>
    <rPh sb="22" eb="24">
      <t>ゼンコク</t>
    </rPh>
    <rPh sb="25" eb="29">
      <t>トドウフケン</t>
    </rPh>
    <rPh sb="29" eb="30">
      <t>チョウ</t>
    </rPh>
    <rPh sb="30" eb="33">
      <t>ショザイチ</t>
    </rPh>
    <rPh sb="35" eb="37">
      <t>アンブン</t>
    </rPh>
    <phoneticPr fontId="2"/>
  </si>
  <si>
    <t>・地震による被災額は、東日本・熊本・阪神淡路・新潟中越のみ</t>
    <rPh sb="1" eb="3">
      <t>ジシン</t>
    </rPh>
    <rPh sb="6" eb="8">
      <t>ヒサイ</t>
    </rPh>
    <rPh sb="8" eb="9">
      <t>ガク</t>
    </rPh>
    <rPh sb="11" eb="12">
      <t>ヒガシ</t>
    </rPh>
    <rPh sb="12" eb="14">
      <t>ニホン</t>
    </rPh>
    <rPh sb="15" eb="17">
      <t>クマモト</t>
    </rPh>
    <rPh sb="18" eb="20">
      <t>ハンシン</t>
    </rPh>
    <rPh sb="20" eb="22">
      <t>アワジ</t>
    </rPh>
    <rPh sb="23" eb="25">
      <t>ニイガタ</t>
    </rPh>
    <rPh sb="25" eb="27">
      <t>チュウエツ</t>
    </rPh>
    <phoneticPr fontId="2"/>
  </si>
  <si>
    <t>(参考)四半期別固定資本ストック遡及系列（実質原系列）</t>
    <rPh sb="1" eb="3">
      <t>サンコウ</t>
    </rPh>
    <rPh sb="4" eb="7">
      <t>シハンキ</t>
    </rPh>
    <rPh sb="7" eb="8">
      <t>ベツ</t>
    </rPh>
    <rPh sb="8" eb="10">
      <t>コテイ</t>
    </rPh>
    <rPh sb="10" eb="12">
      <t>シホン</t>
    </rPh>
    <rPh sb="16" eb="18">
      <t>ソキュウ</t>
    </rPh>
    <rPh sb="18" eb="20">
      <t>ケイレツ</t>
    </rPh>
    <rPh sb="21" eb="23">
      <t>ジッシツ</t>
    </rPh>
    <rPh sb="23" eb="24">
      <t>ゲン</t>
    </rPh>
    <rPh sb="24" eb="26">
      <t>ケイレツ</t>
    </rPh>
    <phoneticPr fontId="29"/>
  </si>
  <si>
    <t>平成23年基準値（2011年連鎖価格表示）</t>
    <rPh sb="0" eb="2">
      <t>ヘイセイ</t>
    </rPh>
    <rPh sb="4" eb="5">
      <t>ネン</t>
    </rPh>
    <rPh sb="5" eb="7">
      <t>キジュン</t>
    </rPh>
    <rPh sb="7" eb="8">
      <t>チ</t>
    </rPh>
    <rPh sb="13" eb="14">
      <t>ネン</t>
    </rPh>
    <rPh sb="14" eb="16">
      <t>レンサ</t>
    </rPh>
    <rPh sb="16" eb="18">
      <t>カカク</t>
    </rPh>
    <rPh sb="18" eb="20">
      <t>ヒョウジ</t>
    </rPh>
    <phoneticPr fontId="29"/>
  </si>
  <si>
    <t>※ 上記の計数は、「平成23年基準固定資産残高に係る参考系列（1980年-1993年）」の固定資本ストックマトリックス（実質）と</t>
    <phoneticPr fontId="8"/>
  </si>
  <si>
    <t>　「平成23年基準支出側GDP系列簡易遡及（1980年～1993年）」における総固定資本形成の四半期系列と整合的になるよう</t>
    <phoneticPr fontId="8"/>
  </si>
  <si>
    <t>　推計したものである。</t>
    <phoneticPr fontId="8"/>
  </si>
  <si>
    <t>fdr</t>
    <phoneticPr fontId="2"/>
  </si>
  <si>
    <t>水害統計、内閣府など</t>
    <rPh sb="0" eb="2">
      <t>スイガイ</t>
    </rPh>
    <rPh sb="2" eb="4">
      <t>トウケイ</t>
    </rPh>
    <rPh sb="5" eb="7">
      <t>ナイカク</t>
    </rPh>
    <rPh sb="7" eb="8">
      <t>フ</t>
    </rPh>
    <phoneticPr fontId="2"/>
  </si>
  <si>
    <t>・KC
・Prec</t>
    <phoneticPr fontId="2"/>
  </si>
  <si>
    <t>fdr、edr</t>
    <phoneticPr fontId="2"/>
  </si>
  <si>
    <t>水害（地震）に伴う資本ストックの毀損率</t>
    <rPh sb="0" eb="2">
      <t>スイガイ</t>
    </rPh>
    <rPh sb="3" eb="5">
      <t>ジシン</t>
    </rPh>
    <rPh sb="7" eb="8">
      <t>トモナ</t>
    </rPh>
    <rPh sb="9" eb="11">
      <t>シホン</t>
    </rPh>
    <rPh sb="16" eb="18">
      <t>キソン</t>
    </rPh>
    <rPh sb="18" eb="19">
      <t>リツ</t>
    </rPh>
    <phoneticPr fontId="2"/>
  </si>
  <si>
    <t>edr</t>
    <phoneticPr fontId="2"/>
  </si>
  <si>
    <t>＜推計期間＞</t>
    <rPh sb="1" eb="3">
      <t>スイケイ</t>
    </rPh>
    <rPh sb="3" eb="5">
      <t>キカン</t>
    </rPh>
    <phoneticPr fontId="2"/>
  </si>
  <si>
    <t>https://www.mlit.go.jp/river/toukei_chousa/kasen/suigaitoukei/index.html</t>
    <phoneticPr fontId="2"/>
  </si>
  <si>
    <t>　　　　 　表－２８－①　過去２０年間水害被害額（名目額）　　　（単位：百万円）</t>
  </si>
  <si>
    <t>一 般 資 産 等</t>
  </si>
  <si>
    <t>公 共 土 木 施 設</t>
  </si>
  <si>
    <t>公　益</t>
  </si>
  <si>
    <t>合　計</t>
  </si>
  <si>
    <t>年</t>
  </si>
  <si>
    <t>一般資産</t>
  </si>
  <si>
    <t>農作物</t>
  </si>
  <si>
    <t>営業停止</t>
  </si>
  <si>
    <t>計</t>
  </si>
  <si>
    <t>河川等</t>
  </si>
  <si>
    <t>その他</t>
  </si>
  <si>
    <t>損失額</t>
  </si>
  <si>
    <t>事業等</t>
  </si>
  <si>
    <t>昭和</t>
  </si>
  <si>
    <t>平成</t>
  </si>
  <si>
    <t>（注）　1.河川等は、海岸、砂防設備、地すべり防止施設、急傾斜地崩壊防止施設の被害額を含む。</t>
  </si>
  <si>
    <t>　　　　2.その他は、道路、橋梁、下水道、都市施設の集計である。</t>
  </si>
  <si>
    <t>（単位：百万円）</t>
  </si>
  <si>
    <t>一　般　資　産　等</t>
  </si>
  <si>
    <t>公　共　土　木　施　設</t>
  </si>
  <si>
    <t>過　去</t>
  </si>
  <si>
    <t>20年間</t>
  </si>
  <si>
    <t>平　均</t>
  </si>
  <si>
    <t>構成比</t>
  </si>
  <si>
    <t>表－２８－③　過去２０年間水害被害額構成比</t>
  </si>
  <si>
    <t>　　表－２８－②　過去２０年間水害被害額（平成7年価格)</t>
  </si>
  <si>
    <t>昭和</t>
    <phoneticPr fontId="8"/>
  </si>
  <si>
    <t>令和元年</t>
  </si>
  <si>
    <t>2019年</t>
  </si>
  <si>
    <t>平成30年</t>
  </si>
  <si>
    <t>2018年</t>
  </si>
  <si>
    <t>平成29年</t>
  </si>
  <si>
    <t>2017年</t>
  </si>
  <si>
    <t>平成28年</t>
  </si>
  <si>
    <t>2016年</t>
  </si>
  <si>
    <t>平成27年</t>
  </si>
  <si>
    <t>2015年</t>
  </si>
  <si>
    <t>平成26年</t>
  </si>
  <si>
    <t>2014年</t>
  </si>
  <si>
    <t>平成25年</t>
  </si>
  <si>
    <t>2013年</t>
  </si>
  <si>
    <t>平成24年</t>
  </si>
  <si>
    <t>2012年</t>
  </si>
  <si>
    <t>平成23年</t>
  </si>
  <si>
    <t>2011年</t>
  </si>
  <si>
    <t>平成22年</t>
  </si>
  <si>
    <t>2010年</t>
  </si>
  <si>
    <t>平成21年</t>
  </si>
  <si>
    <t>2009年</t>
  </si>
  <si>
    <t>平成20年</t>
  </si>
  <si>
    <t>2008年</t>
  </si>
  <si>
    <t>平成19年</t>
  </si>
  <si>
    <t>2007年</t>
  </si>
  <si>
    <t>平成18年</t>
  </si>
  <si>
    <t>2006年</t>
  </si>
  <si>
    <t>平成17年</t>
  </si>
  <si>
    <t>2005年</t>
  </si>
  <si>
    <t>平成16年</t>
  </si>
  <si>
    <t>2004年</t>
  </si>
  <si>
    <t>平成15年</t>
  </si>
  <si>
    <t>2003年</t>
  </si>
  <si>
    <t>平成14年</t>
  </si>
  <si>
    <t>2002年</t>
  </si>
  <si>
    <t>平成13年</t>
  </si>
  <si>
    <t>2001年</t>
  </si>
  <si>
    <t>平成12年</t>
  </si>
  <si>
    <t>2000年</t>
  </si>
  <si>
    <t>　　　　 　表－２９－①　過去２０年間水害被害額（名目額）　　</t>
  </si>
  <si>
    <t>　注１）河川等は、河川、海岸、港湾、砂防設備、地すべり防止施設及び急傾斜地崩壊防止施設である。</t>
    <rPh sb="9" eb="11">
      <t>カセン</t>
    </rPh>
    <rPh sb="15" eb="17">
      <t>コウワン</t>
    </rPh>
    <rPh sb="18" eb="20">
      <t>サボウ</t>
    </rPh>
    <rPh sb="31" eb="32">
      <t>オヨ</t>
    </rPh>
    <phoneticPr fontId="8"/>
  </si>
  <si>
    <t>　注２）その他は、道路、橋梁、下水道、公園及び都市施設である。</t>
    <rPh sb="19" eb="21">
      <t>コウエン</t>
    </rPh>
    <rPh sb="21" eb="22">
      <t>オヨ</t>
    </rPh>
    <phoneticPr fontId="8"/>
  </si>
  <si>
    <t>年　号</t>
  </si>
  <si>
    <t>指　数</t>
  </si>
  <si>
    <t>倍　率</t>
  </si>
  <si>
    <t>明治11</t>
  </si>
  <si>
    <t>資料　1.明治11～昭和17年｢日本経済の成長率｣（大川一司編）</t>
  </si>
  <si>
    <t>　　　2.昭和18～30年｢経済要覧｣（経済企画庁）</t>
  </si>
  <si>
    <t>1878年</t>
  </si>
  <si>
    <t>1879年</t>
  </si>
  <si>
    <t>1880年</t>
  </si>
  <si>
    <t>1881年</t>
  </si>
  <si>
    <t>1882年</t>
  </si>
  <si>
    <t>1883年</t>
  </si>
  <si>
    <t>1884年</t>
  </si>
  <si>
    <t>1885年</t>
  </si>
  <si>
    <t>1886年</t>
  </si>
  <si>
    <t>1887年</t>
  </si>
  <si>
    <t>1888年</t>
  </si>
  <si>
    <t>1889年</t>
  </si>
  <si>
    <t>1890年</t>
  </si>
  <si>
    <t>1891年</t>
  </si>
  <si>
    <t>1892年</t>
  </si>
  <si>
    <t>1893年</t>
  </si>
  <si>
    <t>1894年</t>
  </si>
  <si>
    <t>1895年</t>
  </si>
  <si>
    <t>1896年</t>
  </si>
  <si>
    <t>1897年</t>
  </si>
  <si>
    <t>1898年</t>
  </si>
  <si>
    <t>1899年</t>
  </si>
  <si>
    <t>1900年</t>
  </si>
  <si>
    <t>1901年</t>
  </si>
  <si>
    <t>1902年</t>
  </si>
  <si>
    <t>1903年</t>
  </si>
  <si>
    <t>1904年</t>
  </si>
  <si>
    <t>1905年</t>
  </si>
  <si>
    <t>1906年</t>
  </si>
  <si>
    <t>1907年</t>
  </si>
  <si>
    <t>1908年</t>
  </si>
  <si>
    <t>1909年</t>
  </si>
  <si>
    <t>1910年</t>
  </si>
  <si>
    <t>1911年</t>
  </si>
  <si>
    <t>1912年</t>
  </si>
  <si>
    <t>1913年</t>
  </si>
  <si>
    <t>1914年</t>
  </si>
  <si>
    <t>1915年</t>
  </si>
  <si>
    <t>1916年</t>
  </si>
  <si>
    <t>1917年</t>
  </si>
  <si>
    <t>1918年</t>
  </si>
  <si>
    <t>1919年</t>
  </si>
  <si>
    <t>1920年</t>
  </si>
  <si>
    <t>1921年</t>
  </si>
  <si>
    <t>1922年</t>
  </si>
  <si>
    <t>1923年</t>
  </si>
  <si>
    <t>1924年</t>
  </si>
  <si>
    <t>1925年</t>
  </si>
  <si>
    <t>1926年</t>
  </si>
  <si>
    <t>1927年</t>
  </si>
  <si>
    <t>1928年</t>
  </si>
  <si>
    <t>1929年</t>
  </si>
  <si>
    <t>1930年</t>
  </si>
  <si>
    <t>1931年</t>
  </si>
  <si>
    <t>1932年</t>
  </si>
  <si>
    <t>1933年</t>
  </si>
  <si>
    <t>1934年</t>
  </si>
  <si>
    <t>1935年</t>
  </si>
  <si>
    <t>1936年</t>
  </si>
  <si>
    <t>1937年</t>
  </si>
  <si>
    <t>1938年</t>
  </si>
  <si>
    <t>1939年</t>
  </si>
  <si>
    <t>1940年</t>
  </si>
  <si>
    <t>1941年</t>
  </si>
  <si>
    <t>1942年</t>
  </si>
  <si>
    <t>1943年</t>
  </si>
  <si>
    <t>1944年</t>
  </si>
  <si>
    <t>1945年</t>
  </si>
  <si>
    <t>1946年</t>
  </si>
  <si>
    <t>1947年</t>
  </si>
  <si>
    <t>1948年</t>
  </si>
  <si>
    <t>1949年</t>
  </si>
  <si>
    <t>1950年</t>
  </si>
  <si>
    <t>1951年</t>
  </si>
  <si>
    <t>1952年</t>
  </si>
  <si>
    <t>1953年</t>
  </si>
  <si>
    <t>1954年</t>
  </si>
  <si>
    <t>1955年</t>
  </si>
  <si>
    <t>1956年</t>
  </si>
  <si>
    <t>1957年</t>
  </si>
  <si>
    <t>1958年</t>
  </si>
  <si>
    <t>1959年</t>
  </si>
  <si>
    <t>1960年</t>
  </si>
  <si>
    <t>1961年</t>
  </si>
  <si>
    <t>1962年</t>
  </si>
  <si>
    <t>1963年</t>
  </si>
  <si>
    <t>1964年</t>
  </si>
  <si>
    <t>1965年</t>
  </si>
  <si>
    <t>1966年</t>
  </si>
  <si>
    <t>1967年</t>
  </si>
  <si>
    <t>1968年</t>
  </si>
  <si>
    <t>1969年</t>
  </si>
  <si>
    <t>1970年</t>
  </si>
  <si>
    <t>1971年</t>
  </si>
  <si>
    <t>1972年</t>
  </si>
  <si>
    <t>1973年</t>
  </si>
  <si>
    <t>1974年</t>
  </si>
  <si>
    <t>1975年</t>
  </si>
  <si>
    <t>1976年</t>
  </si>
  <si>
    <t>1977年</t>
  </si>
  <si>
    <t>1978年</t>
  </si>
  <si>
    <t>1979年</t>
  </si>
  <si>
    <t>1980年</t>
  </si>
  <si>
    <t>1981年</t>
  </si>
  <si>
    <t>1982年</t>
  </si>
  <si>
    <t>1983年</t>
  </si>
  <si>
    <t>1984年</t>
  </si>
  <si>
    <t>1985年</t>
  </si>
  <si>
    <t>1986年</t>
  </si>
  <si>
    <t>1987年</t>
  </si>
  <si>
    <t>1988年</t>
  </si>
  <si>
    <t>1989年</t>
  </si>
  <si>
    <t>1990年</t>
  </si>
  <si>
    <t>1991年</t>
  </si>
  <si>
    <t>1992年</t>
  </si>
  <si>
    <t>1993年</t>
  </si>
  <si>
    <t>1994年</t>
  </si>
  <si>
    <t>1995年</t>
  </si>
  <si>
    <t>1996年</t>
  </si>
  <si>
    <t>1997年</t>
  </si>
  <si>
    <t>1998年</t>
  </si>
  <si>
    <t>1999年</t>
  </si>
  <si>
    <t>５．水害被害額デフレーター（表－４６）</t>
    <phoneticPr fontId="31"/>
  </si>
  <si>
    <t>（指数：昭和３～７年＝100、倍率：平成２３年＝1.000）</t>
    <phoneticPr fontId="8"/>
  </si>
  <si>
    <t>西　歴</t>
    <rPh sb="0" eb="1">
      <t>ニシ</t>
    </rPh>
    <rPh sb="2" eb="3">
      <t>レキ</t>
    </rPh>
    <phoneticPr fontId="8"/>
  </si>
  <si>
    <t>大正元</t>
    <rPh sb="2" eb="3">
      <t>モト</t>
    </rPh>
    <phoneticPr fontId="8"/>
  </si>
  <si>
    <t>昭和元</t>
    <phoneticPr fontId="8"/>
  </si>
  <si>
    <t>***</t>
    <phoneticPr fontId="8"/>
  </si>
  <si>
    <t>平成元</t>
    <phoneticPr fontId="8"/>
  </si>
  <si>
    <t>2018年</t>
    <phoneticPr fontId="8"/>
  </si>
  <si>
    <t>2019年</t>
    <phoneticPr fontId="8"/>
  </si>
  <si>
    <t>令和元</t>
    <phoneticPr fontId="8"/>
  </si>
  <si>
    <t>　　　3.昭和31年以降｢国民所得統計年報｣、｢国民経済計算年報｣（内閣府）</t>
    <rPh sb="34" eb="36">
      <t>ナイカク</t>
    </rPh>
    <rPh sb="36" eb="37">
      <t>フ</t>
    </rPh>
    <phoneticPr fontId="31"/>
  </si>
  <si>
    <t>Private capital stock</t>
    <phoneticPr fontId="17"/>
  </si>
  <si>
    <t>・分母は固定資本ストック速報の「民間企業設備」＋「民間住宅」</t>
    <rPh sb="1" eb="3">
      <t>ブンボ</t>
    </rPh>
    <rPh sb="4" eb="6">
      <t>コテイ</t>
    </rPh>
    <rPh sb="6" eb="8">
      <t>シホン</t>
    </rPh>
    <rPh sb="12" eb="14">
      <t>ソクホウ</t>
    </rPh>
    <rPh sb="16" eb="22">
      <t>ミンカンキギョウセツビ</t>
    </rPh>
    <rPh sb="25" eb="27">
      <t>ミンカン</t>
    </rPh>
    <rPh sb="27" eb="29">
      <t>ジュウタク</t>
    </rPh>
    <phoneticPr fontId="2"/>
  </si>
  <si>
    <t>　　――　モデルのKCは「民間企業設備」に相当するが、一般資産等被害額は住宅も含むため。</t>
    <rPh sb="13" eb="15">
      <t>ミンカン</t>
    </rPh>
    <rPh sb="15" eb="17">
      <t>キギョウ</t>
    </rPh>
    <rPh sb="17" eb="19">
      <t>セツビ</t>
    </rPh>
    <rPh sb="21" eb="23">
      <t>ソウトウ</t>
    </rPh>
    <rPh sb="27" eb="29">
      <t>イッパン</t>
    </rPh>
    <rPh sb="29" eb="31">
      <t>シサン</t>
    </rPh>
    <rPh sb="31" eb="32">
      <t>トウ</t>
    </rPh>
    <rPh sb="32" eb="34">
      <t>ヒガイ</t>
    </rPh>
    <rPh sb="34" eb="35">
      <t>ガク</t>
    </rPh>
    <rPh sb="36" eb="38">
      <t>ジュウタク</t>
    </rPh>
    <rPh sb="39" eb="40">
      <t>フク</t>
    </rPh>
    <phoneticPr fontId="2"/>
  </si>
  <si>
    <t>https://www5.cao.go.jp/j-j/cr/cr11/chr11020201.html</t>
  </si>
  <si>
    <t>https://www5.cao.go.jp/keizai3/kumamotoshisan/kumamotoshisan20160523.pdf</t>
  </si>
  <si>
    <t>《四半期計数》</t>
  </si>
  <si>
    <t>産業別資本ストック</t>
  </si>
  <si>
    <t>（原系列）</t>
  </si>
  <si>
    <t>進捗ベース</t>
  </si>
  <si>
    <t>実数：100万円</t>
  </si>
  <si>
    <t>実質（平成７年平均価格評価）</t>
  </si>
  <si>
    <t>有形固定資産</t>
  </si>
  <si>
    <t>無形固定資産</t>
  </si>
  <si>
    <t>期</t>
  </si>
  <si>
    <t>全産業</t>
  </si>
  <si>
    <t>農林水産業</t>
  </si>
  <si>
    <t>鉱業</t>
  </si>
  <si>
    <t>製造業</t>
  </si>
  <si>
    <t>卸売・小売業</t>
  </si>
  <si>
    <t>金融・保険業</t>
  </si>
  <si>
    <t>不動産業</t>
  </si>
  <si>
    <t>運輸・通信業</t>
  </si>
  <si>
    <t>電気・ガス・
水道業</t>
  </si>
  <si>
    <t>サービス業</t>
  </si>
  <si>
    <t>法人企業</t>
  </si>
  <si>
    <t>個人企業</t>
  </si>
  <si>
    <t>（取付ベース）</t>
  </si>
  <si>
    <t>55</t>
  </si>
  <si>
    <t>1- 3</t>
  </si>
  <si>
    <t>-</t>
  </si>
  <si>
    <t>4- 6</t>
  </si>
  <si>
    <t>7- 9</t>
  </si>
  <si>
    <t>10-12</t>
  </si>
  <si>
    <t>56</t>
  </si>
  <si>
    <t>57</t>
  </si>
  <si>
    <t>58</t>
  </si>
  <si>
    <t>59</t>
  </si>
  <si>
    <t>60</t>
  </si>
  <si>
    <t>61</t>
  </si>
  <si>
    <t>62</t>
  </si>
  <si>
    <t>63</t>
  </si>
  <si>
    <t>元</t>
  </si>
  <si>
    <t>2</t>
  </si>
  <si>
    <t>1990</t>
  </si>
  <si>
    <t>3</t>
  </si>
  <si>
    <t>1991</t>
  </si>
  <si>
    <t>4</t>
  </si>
  <si>
    <t>1992</t>
  </si>
  <si>
    <t>5</t>
  </si>
  <si>
    <t>1993</t>
  </si>
  <si>
    <t>6</t>
  </si>
  <si>
    <t>1994</t>
  </si>
  <si>
    <t>7</t>
  </si>
  <si>
    <t>1995</t>
  </si>
  <si>
    <t>8</t>
  </si>
  <si>
    <t>1996</t>
  </si>
  <si>
    <t>9</t>
  </si>
  <si>
    <t>1997</t>
  </si>
  <si>
    <t>10</t>
  </si>
  <si>
    <t>1998</t>
  </si>
  <si>
    <t>11</t>
  </si>
  <si>
    <t>1999</t>
  </si>
  <si>
    <t>12</t>
  </si>
  <si>
    <t>2000</t>
  </si>
  <si>
    <t>13</t>
  </si>
  <si>
    <t>2001</t>
  </si>
  <si>
    <t>14</t>
  </si>
  <si>
    <t>2002</t>
  </si>
  <si>
    <t>15</t>
  </si>
  <si>
    <t>2003</t>
  </si>
  <si>
    <t>16</t>
  </si>
  <si>
    <t>2004</t>
  </si>
  <si>
    <t>17</t>
  </si>
  <si>
    <t>2005</t>
  </si>
  <si>
    <t>-</t>
    <phoneticPr fontId="2"/>
  </si>
  <si>
    <t>Private capital Stock</t>
    <phoneticPr fontId="2"/>
  </si>
  <si>
    <t>Flood damage rate</t>
    <phoneticPr fontId="2"/>
  </si>
  <si>
    <t>Std</t>
    <phoneticPr fontId="2"/>
  </si>
  <si>
    <t>Expected Flood damage</t>
    <phoneticPr fontId="17"/>
  </si>
  <si>
    <t>mn</t>
    <phoneticPr fontId="2"/>
  </si>
  <si>
    <t>mn per capita</t>
    <phoneticPr fontId="2"/>
  </si>
  <si>
    <t>bn, real</t>
    <phoneticPr fontId="2"/>
  </si>
  <si>
    <t>(1) 実質GDP</t>
    <rPh sb="4" eb="6">
      <t>ジッシツ</t>
    </rPh>
    <phoneticPr fontId="8"/>
  </si>
  <si>
    <t>(2) 実質民間設備投資</t>
    <rPh sb="4" eb="6">
      <t>ジッシツ</t>
    </rPh>
    <rPh sb="6" eb="8">
      <t>ミンカン</t>
    </rPh>
    <rPh sb="8" eb="10">
      <t>セツビ</t>
    </rPh>
    <rPh sb="10" eb="12">
      <t>トウシ</t>
    </rPh>
    <phoneticPr fontId="8"/>
  </si>
  <si>
    <t>(3) インフレ率</t>
    <rPh sb="8" eb="9">
      <t>リツ</t>
    </rPh>
    <phoneticPr fontId="8"/>
  </si>
  <si>
    <t>(4) 資本財価格</t>
    <rPh sb="4" eb="6">
      <t>シホン</t>
    </rPh>
    <rPh sb="6" eb="7">
      <t>ザイ</t>
    </rPh>
    <rPh sb="7" eb="9">
      <t>カカク</t>
    </rPh>
    <phoneticPr fontId="8"/>
  </si>
  <si>
    <t>(5) 名目雇用者報酬（時間当たり）</t>
    <rPh sb="4" eb="6">
      <t>メイモク</t>
    </rPh>
    <rPh sb="6" eb="9">
      <t>コヨウシャ</t>
    </rPh>
    <rPh sb="9" eb="11">
      <t>ホウシュウ</t>
    </rPh>
    <rPh sb="12" eb="14">
      <t>ジカン</t>
    </rPh>
    <rPh sb="14" eb="15">
      <t>ア</t>
    </rPh>
    <phoneticPr fontId="8"/>
  </si>
  <si>
    <t>(6) 労働時間</t>
    <rPh sb="4" eb="6">
      <t>ロウドウ</t>
    </rPh>
    <rPh sb="6" eb="8">
      <t>ジカン</t>
    </rPh>
    <phoneticPr fontId="8"/>
  </si>
  <si>
    <t>(7) 政策金利</t>
    <rPh sb="4" eb="6">
      <t>セイサク</t>
    </rPh>
    <rPh sb="6" eb="8">
      <t>キンリ</t>
    </rPh>
    <phoneticPr fontId="8"/>
  </si>
  <si>
    <t>I</t>
    <phoneticPr fontId="2"/>
  </si>
  <si>
    <t>Pi</t>
    <phoneticPr fontId="2"/>
  </si>
  <si>
    <t>QC</t>
    <phoneticPr fontId="2"/>
  </si>
  <si>
    <t>W</t>
    <phoneticPr fontId="2"/>
  </si>
  <si>
    <t>L</t>
    <phoneticPr fontId="2"/>
  </si>
  <si>
    <t>R</t>
    <phoneticPr fontId="2"/>
  </si>
  <si>
    <t>NB</t>
    <phoneticPr fontId="2"/>
  </si>
  <si>
    <t>NEC</t>
    <phoneticPr fontId="2"/>
  </si>
  <si>
    <t>Additional</t>
    <phoneticPr fontId="2"/>
  </si>
  <si>
    <t>Business Cycle</t>
    <phoneticPr fontId="2"/>
  </si>
  <si>
    <t>GDP (bn JPY)</t>
    <phoneticPr fontId="2"/>
  </si>
  <si>
    <t>KC (bn JPY)</t>
    <phoneticPr fontId="2"/>
  </si>
  <si>
    <t>L (10k)</t>
    <phoneticPr fontId="2"/>
  </si>
  <si>
    <t>HC</t>
    <phoneticPr fontId="2"/>
  </si>
  <si>
    <t>Share_Labor</t>
    <phoneticPr fontId="2"/>
  </si>
  <si>
    <t>Solow</t>
    <phoneticPr fontId="2"/>
  </si>
  <si>
    <t>ldif</t>
    <phoneticPr fontId="2"/>
  </si>
  <si>
    <t>l_Solow</t>
    <phoneticPr fontId="2"/>
  </si>
  <si>
    <t>(9) 銀行の実質純資産</t>
    <rPh sb="4" eb="6">
      <t>ギンコウ</t>
    </rPh>
    <rPh sb="7" eb="9">
      <t>ジッシツ</t>
    </rPh>
    <rPh sb="9" eb="12">
      <t>ジュンシサン</t>
    </rPh>
    <phoneticPr fontId="8"/>
  </si>
  <si>
    <t>(10) 企業の実質純資産</t>
    <rPh sb="5" eb="7">
      <t>キギョウ</t>
    </rPh>
    <rPh sb="8" eb="10">
      <t>ジッシツ</t>
    </rPh>
    <rPh sb="10" eb="13">
      <t>ジュンシサン</t>
    </rPh>
    <phoneticPr fontId="8"/>
  </si>
  <si>
    <t>(8) ソロー残差</t>
    <rPh sb="7" eb="9">
      <t>ザンサ</t>
    </rPh>
    <phoneticPr fontId="8"/>
  </si>
  <si>
    <t>Solow</t>
    <phoneticPr fontId="2"/>
  </si>
  <si>
    <t>内閣府・固定資本ストックマトリックス（民間企業設備から無形資産を除くために利用）</t>
    <rPh sb="0" eb="2">
      <t>ナイカク</t>
    </rPh>
    <rPh sb="2" eb="3">
      <t>フ</t>
    </rPh>
    <rPh sb="4" eb="6">
      <t>コテイ</t>
    </rPh>
    <rPh sb="6" eb="8">
      <t>シホン</t>
    </rPh>
    <rPh sb="19" eb="25">
      <t>ミンカンキギョウセツビ</t>
    </rPh>
    <rPh sb="27" eb="29">
      <t>ムケイ</t>
    </rPh>
    <rPh sb="29" eb="31">
      <t>シサン</t>
    </rPh>
    <rPh sb="32" eb="33">
      <t>ノゾ</t>
    </rPh>
    <rPh sb="37" eb="39">
      <t>リヨウ</t>
    </rPh>
    <phoneticPr fontId="4"/>
  </si>
  <si>
    <t>元号</t>
    <rPh sb="0" eb="2">
      <t>ゲンゴウ</t>
    </rPh>
    <phoneticPr fontId="4"/>
  </si>
  <si>
    <t>　１．住宅</t>
    <rPh sb="3" eb="5">
      <t>ジュウタク</t>
    </rPh>
    <phoneticPr fontId="1"/>
  </si>
  <si>
    <t>　２．その他の建物・構築物</t>
    <rPh sb="5" eb="6">
      <t>タ</t>
    </rPh>
    <rPh sb="7" eb="9">
      <t>タテモノ</t>
    </rPh>
    <rPh sb="10" eb="13">
      <t>コウチクブツ</t>
    </rPh>
    <phoneticPr fontId="1"/>
  </si>
  <si>
    <t>　３．機械・設備</t>
    <rPh sb="3" eb="5">
      <t>キカイ</t>
    </rPh>
    <rPh sb="6" eb="8">
      <t>セツビ</t>
    </rPh>
    <phoneticPr fontId="1"/>
  </si>
  <si>
    <t>　４．防衛装備品</t>
    <rPh sb="3" eb="5">
      <t>ボウエイ</t>
    </rPh>
    <rPh sb="5" eb="8">
      <t>ソウビヒン</t>
    </rPh>
    <phoneticPr fontId="1"/>
  </si>
  <si>
    <t>　５．育成生物資源</t>
    <rPh sb="3" eb="5">
      <t>イクセイ</t>
    </rPh>
    <rPh sb="5" eb="7">
      <t>セイブツ</t>
    </rPh>
    <rPh sb="7" eb="9">
      <t>シゲン</t>
    </rPh>
    <phoneticPr fontId="1"/>
  </si>
  <si>
    <t>　６．知的財産生産物</t>
    <rPh sb="3" eb="5">
      <t>チテキ</t>
    </rPh>
    <rPh sb="5" eb="7">
      <t>ザイサン</t>
    </rPh>
    <rPh sb="7" eb="10">
      <t>セイサンブツ</t>
    </rPh>
    <phoneticPr fontId="1"/>
  </si>
  <si>
    <t>民間住宅</t>
    <rPh sb="0" eb="2">
      <t>ミンカン</t>
    </rPh>
    <rPh sb="2" eb="4">
      <t>ジュウタク</t>
    </rPh>
    <phoneticPr fontId="1"/>
  </si>
  <si>
    <t>民間企業設備</t>
    <rPh sb="0" eb="2">
      <t>ミンカン</t>
    </rPh>
    <rPh sb="2" eb="4">
      <t>キギョウ</t>
    </rPh>
    <rPh sb="4" eb="6">
      <t>セツビ</t>
    </rPh>
    <phoneticPr fontId="1"/>
  </si>
  <si>
    <t>うち無形資産</t>
    <rPh sb="2" eb="4">
      <t>ムケイ</t>
    </rPh>
    <rPh sb="4" eb="6">
      <t>シサン</t>
    </rPh>
    <phoneticPr fontId="1"/>
  </si>
  <si>
    <t>有形資産比率</t>
    <rPh sb="0" eb="2">
      <t>ユウケイ</t>
    </rPh>
    <rPh sb="2" eb="4">
      <t>シサン</t>
    </rPh>
    <rPh sb="4" eb="6">
      <t>ヒリツ</t>
    </rPh>
    <phoneticPr fontId="1"/>
  </si>
  <si>
    <t>令和元</t>
    <rPh sb="0" eb="2">
      <t>レイワ</t>
    </rPh>
    <rPh sb="2" eb="3">
      <t>ガン</t>
    </rPh>
    <phoneticPr fontId="4"/>
  </si>
  <si>
    <t>平成６</t>
  </si>
  <si>
    <t>平成７</t>
  </si>
  <si>
    <t>平成８</t>
  </si>
  <si>
    <t>平成９</t>
  </si>
  <si>
    <t>平成１０</t>
  </si>
  <si>
    <t>平成１１</t>
  </si>
  <si>
    <t>平成１２</t>
  </si>
  <si>
    <t>平成１３</t>
  </si>
  <si>
    <t>平成１４</t>
  </si>
  <si>
    <t>平成１５</t>
  </si>
  <si>
    <t>平成１６</t>
  </si>
  <si>
    <t>平成１７</t>
  </si>
  <si>
    <t>平成１８</t>
  </si>
  <si>
    <t>平成１９</t>
  </si>
  <si>
    <t>平成２０</t>
  </si>
  <si>
    <t>平成２１</t>
  </si>
  <si>
    <t>平成２２</t>
  </si>
  <si>
    <t>平成２３</t>
  </si>
  <si>
    <t>平成２４</t>
  </si>
  <si>
    <t>平成２５</t>
  </si>
  <si>
    <t>平成２６</t>
  </si>
  <si>
    <t>平成２７</t>
  </si>
  <si>
    <t>平成２８</t>
  </si>
  <si>
    <t>平成２９</t>
  </si>
  <si>
    <t>平成３０</t>
  </si>
  <si>
    <t>Year</t>
  </si>
  <si>
    <t>有形民間企業設備</t>
    <rPh sb="0" eb="2">
      <t>ユウケイ</t>
    </rPh>
    <rPh sb="2" eb="4">
      <t>ミンカン</t>
    </rPh>
    <rPh sb="4" eb="6">
      <t>キギョウ</t>
    </rPh>
    <rPh sb="6" eb="8">
      <t>セツビ</t>
    </rPh>
    <phoneticPr fontId="1"/>
  </si>
  <si>
    <t>(1) Real GDP</t>
    <phoneticPr fontId="8"/>
  </si>
  <si>
    <t>(3) GDP deflator</t>
    <phoneticPr fontId="8"/>
  </si>
  <si>
    <t>(4) Investment deflator</t>
    <phoneticPr fontId="8"/>
  </si>
  <si>
    <t>(5) Nominal wage</t>
    <phoneticPr fontId="8"/>
  </si>
  <si>
    <t>(6) Working hours</t>
    <phoneticPr fontId="8"/>
  </si>
  <si>
    <t>(7) Policy rate</t>
    <phoneticPr fontId="8"/>
  </si>
  <si>
    <t>(9) Real net worth in FI sector</t>
    <phoneticPr fontId="8"/>
  </si>
  <si>
    <t>(10) Real net worth in goods-producing sector</t>
    <phoneticPr fontId="8"/>
  </si>
  <si>
    <t>(11) Flood-related capital depreciation rate</t>
    <phoneticPr fontId="8"/>
  </si>
  <si>
    <t>00</t>
  </si>
  <si>
    <t>(8) Measured TFP (Solow residuals)</t>
    <phoneticPr fontId="8"/>
  </si>
  <si>
    <t>(2) Real investment</t>
    <phoneticPr fontId="8"/>
  </si>
  <si>
    <t>被　害　種　類　別</t>
  </si>
  <si>
    <t>施　　　　　設　　　　　別</t>
  </si>
  <si>
    <t>名目額（百万円）</t>
  </si>
  <si>
    <t>構成比（％）</t>
  </si>
  <si>
    <t>構　　成　　比（％）</t>
  </si>
  <si>
    <t>物的</t>
  </si>
  <si>
    <t>営業</t>
  </si>
  <si>
    <t>停止</t>
  </si>
  <si>
    <t>運輸</t>
  </si>
  <si>
    <t>通信</t>
  </si>
  <si>
    <t>電力</t>
  </si>
  <si>
    <t>ガス</t>
  </si>
  <si>
    <t>水道</t>
  </si>
  <si>
    <t>被害額</t>
  </si>
  <si>
    <t>平成7年</t>
  </si>
  <si>
    <t>平成7年価格（百万円）</t>
  </si>
  <si>
    <t>表－３４　過去２０年間公益</t>
    <rPh sb="11" eb="13">
      <t>コウエキ</t>
    </rPh>
    <phoneticPr fontId="53"/>
  </si>
  <si>
    <t>事業等被害額及び構成比</t>
    <phoneticPr fontId="53"/>
  </si>
  <si>
    <t>ﾃﾞﾌﾚｰﾀ</t>
    <phoneticPr fontId="53"/>
  </si>
  <si>
    <t>価格（百万円）</t>
  </si>
  <si>
    <t>表－３５　過去２０年間公益</t>
    <rPh sb="11" eb="13">
      <t>コウエキ</t>
    </rPh>
    <phoneticPr fontId="53"/>
  </si>
  <si>
    <t>公　益　事　業　等　別</t>
    <rPh sb="0" eb="1">
      <t>オオヤケ</t>
    </rPh>
    <rPh sb="2" eb="3">
      <t>エキ</t>
    </rPh>
    <rPh sb="4" eb="5">
      <t>コト</t>
    </rPh>
    <rPh sb="6" eb="7">
      <t>ギョウ</t>
    </rPh>
    <rPh sb="8" eb="9">
      <t>トウ</t>
    </rPh>
    <phoneticPr fontId="8"/>
  </si>
  <si>
    <t>2000年</t>
    <phoneticPr fontId="8"/>
  </si>
  <si>
    <t>2001年</t>
    <phoneticPr fontId="8"/>
  </si>
  <si>
    <t>2002年</t>
    <phoneticPr fontId="8"/>
  </si>
  <si>
    <t>2003年</t>
    <phoneticPr fontId="8"/>
  </si>
  <si>
    <t>2004年</t>
    <phoneticPr fontId="8"/>
  </si>
  <si>
    <t>2005年</t>
    <phoneticPr fontId="8"/>
  </si>
  <si>
    <t>2006年</t>
    <phoneticPr fontId="8"/>
  </si>
  <si>
    <t>2007年</t>
    <phoneticPr fontId="8"/>
  </si>
  <si>
    <t>2008年</t>
    <phoneticPr fontId="8"/>
  </si>
  <si>
    <t>2009年</t>
    <phoneticPr fontId="8"/>
  </si>
  <si>
    <t>2010年</t>
    <phoneticPr fontId="8"/>
  </si>
  <si>
    <t>2011年</t>
    <phoneticPr fontId="8"/>
  </si>
  <si>
    <t>2012年</t>
    <phoneticPr fontId="8"/>
  </si>
  <si>
    <t>2013年</t>
    <phoneticPr fontId="8"/>
  </si>
  <si>
    <t>2014年</t>
    <phoneticPr fontId="8"/>
  </si>
  <si>
    <t>2015年</t>
    <phoneticPr fontId="8"/>
  </si>
  <si>
    <t>2016年</t>
    <phoneticPr fontId="8"/>
  </si>
  <si>
    <t>2017年</t>
    <phoneticPr fontId="8"/>
  </si>
  <si>
    <t>令和元年</t>
    <phoneticPr fontId="8"/>
  </si>
  <si>
    <t>Private</t>
    <phoneticPr fontId="2"/>
  </si>
  <si>
    <t>Public</t>
    <phoneticPr fontId="2"/>
  </si>
  <si>
    <t>Public capital Stock</t>
    <phoneticPr fontId="2"/>
  </si>
  <si>
    <t>Public capital stock</t>
    <phoneticPr fontId="17"/>
  </si>
  <si>
    <t>有形公的固定資産</t>
    <rPh sb="0" eb="2">
      <t>ユウケイ</t>
    </rPh>
    <rPh sb="2" eb="4">
      <t>コウテキ</t>
    </rPh>
    <rPh sb="4" eb="6">
      <t>コテイ</t>
    </rPh>
    <rPh sb="6" eb="8">
      <t>シサン</t>
    </rPh>
    <phoneticPr fontId="1"/>
  </si>
  <si>
    <t>fdr_p</t>
    <phoneticPr fontId="2"/>
  </si>
  <si>
    <t>edr_p</t>
    <phoneticPr fontId="2"/>
  </si>
  <si>
    <t>荒川</t>
    <rPh sb="0" eb="2">
      <t>アラカワ</t>
    </rPh>
    <phoneticPr fontId="56"/>
  </si>
  <si>
    <t>L1'</t>
    <phoneticPr fontId="56"/>
  </si>
  <si>
    <t>L1（方針規模外力）</t>
    <phoneticPr fontId="56"/>
  </si>
  <si>
    <t>L2（想定最大規模外力）</t>
    <rPh sb="3" eb="5">
      <t>ソウテイ</t>
    </rPh>
    <rPh sb="5" eb="7">
      <t>サイダイ</t>
    </rPh>
    <rPh sb="7" eb="9">
      <t>キボ</t>
    </rPh>
    <rPh sb="9" eb="11">
      <t>ガイリョク</t>
    </rPh>
    <phoneticPr fontId="56"/>
  </si>
  <si>
    <t>単位：億円</t>
    <rPh sb="0" eb="2">
      <t>タンイ</t>
    </rPh>
    <rPh sb="3" eb="5">
      <t>オクエン</t>
    </rPh>
    <phoneticPr fontId="56"/>
  </si>
  <si>
    <t>現況</t>
    <rPh sb="0" eb="2">
      <t>ゲンキョウ</t>
    </rPh>
    <phoneticPr fontId="56"/>
  </si>
  <si>
    <t>整備後</t>
    <rPh sb="0" eb="2">
      <t>セイビ</t>
    </rPh>
    <rPh sb="2" eb="3">
      <t>ゴ</t>
    </rPh>
    <phoneticPr fontId="56"/>
  </si>
  <si>
    <t>一般資産被害額</t>
    <rPh sb="0" eb="2">
      <t>イッパン</t>
    </rPh>
    <rPh sb="2" eb="4">
      <t>シサン</t>
    </rPh>
    <rPh sb="4" eb="7">
      <t>ヒガイガク</t>
    </rPh>
    <phoneticPr fontId="56"/>
  </si>
  <si>
    <t>公共土木施設等被害額</t>
    <rPh sb="0" eb="2">
      <t>コウキョウ</t>
    </rPh>
    <rPh sb="2" eb="4">
      <t>ドボク</t>
    </rPh>
    <rPh sb="4" eb="6">
      <t>シセツ</t>
    </rPh>
    <rPh sb="6" eb="7">
      <t>トウ</t>
    </rPh>
    <rPh sb="7" eb="10">
      <t>ヒガイガク</t>
    </rPh>
    <phoneticPr fontId="56"/>
  </si>
  <si>
    <t>公益事業施設被害額</t>
    <rPh sb="0" eb="2">
      <t>コウエキ</t>
    </rPh>
    <rPh sb="2" eb="4">
      <t>ジギョウ</t>
    </rPh>
    <rPh sb="4" eb="6">
      <t>シセツ</t>
    </rPh>
    <rPh sb="6" eb="9">
      <t>ヒガイガク</t>
    </rPh>
    <phoneticPr fontId="56"/>
  </si>
  <si>
    <t>民間資本ストック被害額</t>
    <phoneticPr fontId="56"/>
  </si>
  <si>
    <t>公的資本ストック被害額</t>
    <phoneticPr fontId="56"/>
  </si>
  <si>
    <t>民間資本ストック被害額</t>
    <rPh sb="0" eb="2">
      <t>ミンカン</t>
    </rPh>
    <rPh sb="2" eb="4">
      <t>シホン</t>
    </rPh>
    <rPh sb="8" eb="11">
      <t>ヒガイガク</t>
    </rPh>
    <phoneticPr fontId="56"/>
  </si>
  <si>
    <t>公的資本ストック被害額</t>
    <rPh sb="0" eb="2">
      <t>コウテキ</t>
    </rPh>
    <rPh sb="2" eb="4">
      <t>シホン</t>
    </rPh>
    <rPh sb="8" eb="11">
      <t>ヒガイガク</t>
    </rPh>
    <phoneticPr fontId="56"/>
  </si>
  <si>
    <t>荒川下流</t>
    <rPh sb="0" eb="2">
      <t>アラカワ</t>
    </rPh>
    <rPh sb="2" eb="4">
      <t>カリュウ</t>
    </rPh>
    <phoneticPr fontId="56"/>
  </si>
  <si>
    <t>R1</t>
    <phoneticPr fontId="56"/>
  </si>
  <si>
    <t>R2</t>
    <phoneticPr fontId="56"/>
  </si>
  <si>
    <t>L1</t>
    <phoneticPr fontId="56"/>
  </si>
  <si>
    <t>荒川上流</t>
    <rPh sb="0" eb="2">
      <t>アラカワ</t>
    </rPh>
    <rPh sb="2" eb="4">
      <t>ジョウリュウ</t>
    </rPh>
    <phoneticPr fontId="56"/>
  </si>
  <si>
    <t>L2</t>
    <phoneticPr fontId="56"/>
  </si>
  <si>
    <t>R3</t>
    <phoneticPr fontId="56"/>
  </si>
  <si>
    <t>S3</t>
    <phoneticPr fontId="56"/>
  </si>
  <si>
    <t>S4</t>
    <phoneticPr fontId="56"/>
  </si>
  <si>
    <t>S5</t>
    <phoneticPr fontId="56"/>
  </si>
  <si>
    <t>S6</t>
    <phoneticPr fontId="56"/>
  </si>
  <si>
    <t>合計</t>
    <rPh sb="0" eb="2">
      <t>ゴウケイ</t>
    </rPh>
    <phoneticPr fontId="56"/>
  </si>
  <si>
    <t>公的資本ストック被害額　＝　公共土木施設等被害額ー公益事業施設被害額　＝　一般資産被害額＊(1.694-0.086)</t>
    <rPh sb="14" eb="16">
      <t>コウキョウ</t>
    </rPh>
    <rPh sb="16" eb="18">
      <t>ドボク</t>
    </rPh>
    <rPh sb="18" eb="20">
      <t>シセツ</t>
    </rPh>
    <rPh sb="20" eb="21">
      <t>トウ</t>
    </rPh>
    <rPh sb="21" eb="24">
      <t>ヒガイガク</t>
    </rPh>
    <rPh sb="25" eb="27">
      <t>コウエキ</t>
    </rPh>
    <rPh sb="27" eb="29">
      <t>ジギョウ</t>
    </rPh>
    <rPh sb="29" eb="31">
      <t>シセツ</t>
    </rPh>
    <rPh sb="31" eb="34">
      <t>ヒガイガク</t>
    </rPh>
    <rPh sb="37" eb="44">
      <t>イッパンシサンヒガイガク</t>
    </rPh>
    <phoneticPr fontId="56"/>
  </si>
  <si>
    <t>民間資本ストック被害額　＝　一般資産被害額＋公益事業施設被害額　＝　一般資産被害額＊(1.000+0.086)</t>
    <rPh sb="14" eb="16">
      <t>イッパン</t>
    </rPh>
    <rPh sb="16" eb="18">
      <t>シサン</t>
    </rPh>
    <rPh sb="18" eb="21">
      <t>ヒガイガク</t>
    </rPh>
    <rPh sb="22" eb="24">
      <t>コウエキ</t>
    </rPh>
    <rPh sb="24" eb="26">
      <t>ジギョウ</t>
    </rPh>
    <rPh sb="26" eb="28">
      <t>シセツ</t>
    </rPh>
    <rPh sb="28" eb="31">
      <t>ヒガイガク</t>
    </rPh>
    <rPh sb="34" eb="36">
      <t>イッパン</t>
    </rPh>
    <rPh sb="36" eb="38">
      <t>シサン</t>
    </rPh>
    <phoneticPr fontId="56"/>
  </si>
  <si>
    <t>※マクロ経済モデル上で公益事業施設は民間資本ストックであり、民間資本と公的資本を分けるためそれぞれ公益施設被害額を足し引きしている</t>
    <rPh sb="4" eb="6">
      <t>ケイザイ</t>
    </rPh>
    <rPh sb="9" eb="10">
      <t>ジョウ</t>
    </rPh>
    <rPh sb="11" eb="13">
      <t>コウエキ</t>
    </rPh>
    <rPh sb="13" eb="15">
      <t>ジギョウ</t>
    </rPh>
    <rPh sb="15" eb="17">
      <t>シセツ</t>
    </rPh>
    <rPh sb="18" eb="20">
      <t>ミンカン</t>
    </rPh>
    <rPh sb="20" eb="22">
      <t>シホン</t>
    </rPh>
    <rPh sb="30" eb="32">
      <t>ミンカン</t>
    </rPh>
    <rPh sb="32" eb="34">
      <t>シホン</t>
    </rPh>
    <rPh sb="35" eb="37">
      <t>コウテキ</t>
    </rPh>
    <rPh sb="37" eb="39">
      <t>シホン</t>
    </rPh>
    <rPh sb="40" eb="41">
      <t>ワ</t>
    </rPh>
    <rPh sb="49" eb="51">
      <t>コウエキ</t>
    </rPh>
    <rPh sb="51" eb="53">
      <t>シセツ</t>
    </rPh>
    <rPh sb="53" eb="56">
      <t>ヒガイガク</t>
    </rPh>
    <rPh sb="57" eb="58">
      <t>タ</t>
    </rPh>
    <rPh sb="59" eb="60">
      <t>ヒ</t>
    </rPh>
    <phoneticPr fontId="56"/>
  </si>
  <si>
    <t>※※治水経済調査マニュアル（案）H17.4版に倣い、公益事業施設被害額は一般資産被害額の8.6％、公共土木施設等被害額は一般資産被害額の169.4％で算出</t>
    <rPh sb="23" eb="24">
      <t>ナラ</t>
    </rPh>
    <rPh sb="26" eb="28">
      <t>コウエキ</t>
    </rPh>
    <rPh sb="28" eb="30">
      <t>ジギョウ</t>
    </rPh>
    <rPh sb="30" eb="32">
      <t>シセツ</t>
    </rPh>
    <rPh sb="32" eb="35">
      <t>ヒガイガク</t>
    </rPh>
    <rPh sb="36" eb="38">
      <t>イッパン</t>
    </rPh>
    <rPh sb="38" eb="40">
      <t>シサン</t>
    </rPh>
    <rPh sb="40" eb="43">
      <t>ヒガイガク</t>
    </rPh>
    <rPh sb="49" eb="59">
      <t>コウキョウドボクシセツトウヒガイガク</t>
    </rPh>
    <rPh sb="60" eb="67">
      <t>イッパンシサンヒガイガク</t>
    </rPh>
    <rPh sb="75" eb="77">
      <t>サンシュツ</t>
    </rPh>
    <phoneticPr fontId="56"/>
  </si>
  <si>
    <t>（R2水害リスク評価算定時と同様）</t>
    <phoneticPr fontId="56"/>
  </si>
  <si>
    <t>東京都</t>
    <rPh sb="0" eb="3">
      <t>トウキョウト</t>
    </rPh>
    <phoneticPr fontId="56"/>
  </si>
  <si>
    <t>埼玉県</t>
    <rPh sb="0" eb="3">
      <t>サイタマケン</t>
    </rPh>
    <phoneticPr fontId="56"/>
  </si>
  <si>
    <t>北海道・東北</t>
  </si>
  <si>
    <t>北海道</t>
  </si>
  <si>
    <t>岩手</t>
  </si>
  <si>
    <t>宮城</t>
  </si>
  <si>
    <t>茨城</t>
  </si>
  <si>
    <t>栃木</t>
  </si>
  <si>
    <t>群馬</t>
  </si>
  <si>
    <t>埼玉</t>
  </si>
  <si>
    <t>神奈川</t>
  </si>
  <si>
    <t>山梨</t>
  </si>
  <si>
    <t>石川</t>
  </si>
  <si>
    <t>愛知</t>
  </si>
  <si>
    <t>三重</t>
  </si>
  <si>
    <t>滋賀</t>
  </si>
  <si>
    <t>兵庫</t>
  </si>
  <si>
    <t>島根</t>
  </si>
  <si>
    <t>香川</t>
  </si>
  <si>
    <t>愛媛</t>
  </si>
  <si>
    <t>沖縄</t>
  </si>
  <si>
    <t>全国計</t>
  </si>
  <si>
    <t>関東</t>
  </si>
  <si>
    <t>中部</t>
  </si>
  <si>
    <t>近畿</t>
  </si>
  <si>
    <t>中国</t>
  </si>
  <si>
    <t>四国</t>
  </si>
  <si>
    <t>九州・沖縄</t>
  </si>
  <si>
    <t>平成12暦年価格、国民経済計算ベース</t>
  </si>
  <si>
    <t>年度末資本ストック（製造業計）</t>
    <rPh sb="10" eb="13">
      <t>セイゾウギョウ</t>
    </rPh>
    <rPh sb="13" eb="14">
      <t>ケイ</t>
    </rPh>
    <phoneticPr fontId="8"/>
  </si>
  <si>
    <t>単位：百万円</t>
    <rPh sb="0" eb="2">
      <t>タンイ</t>
    </rPh>
    <rPh sb="3" eb="6">
      <t>ヒャクマンエン</t>
    </rPh>
    <phoneticPr fontId="8"/>
  </si>
  <si>
    <t>製造業計</t>
    <rPh sb="0" eb="3">
      <t>セイゾウギョウ</t>
    </rPh>
    <rPh sb="3" eb="4">
      <t>ケイ</t>
    </rPh>
    <phoneticPr fontId="2"/>
  </si>
  <si>
    <t>非製造業計</t>
    <rPh sb="0" eb="4">
      <t>ヒセイゾウギョウ</t>
    </rPh>
    <rPh sb="4" eb="5">
      <t>ケイ</t>
    </rPh>
    <phoneticPr fontId="2"/>
  </si>
  <si>
    <t>構成比（％）</t>
    <rPh sb="0" eb="2">
      <t>コウセイ</t>
    </rPh>
    <rPh sb="2" eb="3">
      <t>ヒ</t>
    </rPh>
    <phoneticPr fontId="2"/>
  </si>
  <si>
    <t>１６部門計 粗資本ストック</t>
  </si>
  <si>
    <t>（2011年価格、百万円）</t>
  </si>
  <si>
    <t>全国</t>
  </si>
  <si>
    <t>注）</t>
  </si>
  <si>
    <t>全国および都道府県毎に16部門のストック額を連鎖統合した値</t>
  </si>
  <si>
    <t>民間資本ストック</t>
    <rPh sb="0" eb="2">
      <t>ミンカン</t>
    </rPh>
    <rPh sb="2" eb="4">
      <t>シホン</t>
    </rPh>
    <phoneticPr fontId="2"/>
  </si>
  <si>
    <t>社会資本ストック</t>
    <rPh sb="0" eb="2">
      <t>シャカイ</t>
    </rPh>
    <rPh sb="2" eb="4">
      <t>シホン</t>
    </rPh>
    <phoneticPr fontId="2"/>
  </si>
  <si>
    <t>国交省シミュレーション</t>
    <rPh sb="0" eb="3">
      <t>コッコウショウ</t>
    </rPh>
    <phoneticPr fontId="2"/>
  </si>
  <si>
    <t>全国</t>
    <rPh sb="0" eb="2">
      <t>ゼンコク</t>
    </rPh>
    <phoneticPr fontId="2"/>
  </si>
  <si>
    <t>東京R2・L1外力</t>
    <rPh sb="0" eb="2">
      <t>トウキョウ</t>
    </rPh>
    <rPh sb="7" eb="9">
      <t>ガイリョク</t>
    </rPh>
    <phoneticPr fontId="2"/>
  </si>
  <si>
    <t>東京R2・L2外力</t>
    <rPh sb="0" eb="2">
      <t>トウキョウ</t>
    </rPh>
    <rPh sb="7" eb="9">
      <t>ガイリョク</t>
    </rPh>
    <phoneticPr fontId="2"/>
  </si>
  <si>
    <t>東京</t>
    <rPh sb="0" eb="2">
      <t>トウキョウ</t>
    </rPh>
    <phoneticPr fontId="2"/>
  </si>
  <si>
    <t>埼玉L2・L1外力</t>
    <rPh sb="7" eb="9">
      <t>ガイリョク</t>
    </rPh>
    <phoneticPr fontId="2"/>
  </si>
  <si>
    <t>埼玉</t>
    <phoneticPr fontId="2"/>
  </si>
  <si>
    <t>荒川R2・L1外力</t>
    <rPh sb="0" eb="2">
      <t>アラカワ</t>
    </rPh>
    <rPh sb="7" eb="9">
      <t>ガイリョク</t>
    </rPh>
    <phoneticPr fontId="2"/>
  </si>
  <si>
    <t>荒川R2・L2外力</t>
    <rPh sb="0" eb="2">
      <t>アラカワ</t>
    </rPh>
    <rPh sb="7" eb="9">
      <t>ガイリョク</t>
    </rPh>
    <phoneticPr fontId="2"/>
  </si>
  <si>
    <t>埼玉L1・L2外力</t>
    <rPh sb="7" eb="9">
      <t>ガイリョク</t>
    </rPh>
    <phoneticPr fontId="2"/>
  </si>
  <si>
    <t>東北</t>
    <rPh sb="0" eb="2">
      <t>トウホク</t>
    </rPh>
    <phoneticPr fontId="2"/>
  </si>
  <si>
    <t>関東</t>
    <rPh sb="0" eb="2">
      <t>カントウ</t>
    </rPh>
    <phoneticPr fontId="2"/>
  </si>
  <si>
    <t>北陸</t>
    <rPh sb="0" eb="2">
      <t>ホクリク</t>
    </rPh>
    <phoneticPr fontId="2"/>
  </si>
  <si>
    <t>中部</t>
    <rPh sb="0" eb="2">
      <t>チュウブ</t>
    </rPh>
    <phoneticPr fontId="2"/>
  </si>
  <si>
    <t>近畿</t>
    <rPh sb="0" eb="2">
      <t>キンキ</t>
    </rPh>
    <phoneticPr fontId="2"/>
  </si>
  <si>
    <t>中国</t>
    <rPh sb="0" eb="2">
      <t>チュウゴク</t>
    </rPh>
    <phoneticPr fontId="2"/>
  </si>
  <si>
    <t>四国</t>
    <rPh sb="0" eb="2">
      <t>シコク</t>
    </rPh>
    <phoneticPr fontId="2"/>
  </si>
  <si>
    <t>九州</t>
    <rPh sb="0" eb="2">
      <t>キュウシュウ</t>
    </rPh>
    <phoneticPr fontId="2"/>
  </si>
  <si>
    <t>阿武隈川</t>
    <rPh sb="0" eb="4">
      <t>アブクマガワ</t>
    </rPh>
    <phoneticPr fontId="2"/>
  </si>
  <si>
    <t>荒川</t>
    <rPh sb="0" eb="2">
      <t>アラカワ</t>
    </rPh>
    <phoneticPr fontId="2"/>
  </si>
  <si>
    <t>利根川・江戸川</t>
    <rPh sb="0" eb="3">
      <t>トネガワ</t>
    </rPh>
    <rPh sb="4" eb="7">
      <t>エドガワ</t>
    </rPh>
    <phoneticPr fontId="2"/>
  </si>
  <si>
    <t>信濃川</t>
    <rPh sb="0" eb="3">
      <t>シナノガワ</t>
    </rPh>
    <phoneticPr fontId="2"/>
  </si>
  <si>
    <t>庄内川</t>
    <rPh sb="0" eb="3">
      <t>ショウナイガワ</t>
    </rPh>
    <phoneticPr fontId="2"/>
  </si>
  <si>
    <t>大和川</t>
    <rPh sb="0" eb="3">
      <t>ヤマトガワ</t>
    </rPh>
    <phoneticPr fontId="2"/>
  </si>
  <si>
    <t>高梁川</t>
    <rPh sb="0" eb="3">
      <t>タカハリガワ</t>
    </rPh>
    <phoneticPr fontId="2"/>
  </si>
  <si>
    <t>吉野川</t>
    <rPh sb="0" eb="3">
      <t>ヨシノガワ</t>
    </rPh>
    <phoneticPr fontId="2"/>
  </si>
  <si>
    <t>筑後川</t>
    <rPh sb="0" eb="3">
      <t>チクゴガワ</t>
    </rPh>
    <phoneticPr fontId="2"/>
  </si>
  <si>
    <t>L1（1/150）</t>
  </si>
  <si>
    <t>L1（1/150）</t>
    <phoneticPr fontId="2"/>
  </si>
  <si>
    <t>L1（1/200）</t>
    <phoneticPr fontId="2"/>
  </si>
  <si>
    <t>①公共土木施設等被害額について、全国値（治水経済調査マニュアル（案）の値）を使用した場合</t>
    <rPh sb="1" eb="3">
      <t>コウキョウ</t>
    </rPh>
    <rPh sb="3" eb="5">
      <t>ドボク</t>
    </rPh>
    <rPh sb="5" eb="7">
      <t>シセツ</t>
    </rPh>
    <rPh sb="7" eb="8">
      <t>ナド</t>
    </rPh>
    <rPh sb="8" eb="10">
      <t>ヒガイ</t>
    </rPh>
    <rPh sb="10" eb="11">
      <t>ガク</t>
    </rPh>
    <rPh sb="16" eb="18">
      <t>ゼンコク</t>
    </rPh>
    <rPh sb="18" eb="19">
      <t>チ</t>
    </rPh>
    <rPh sb="20" eb="22">
      <t>チスイ</t>
    </rPh>
    <rPh sb="22" eb="24">
      <t>ケイザイ</t>
    </rPh>
    <rPh sb="24" eb="26">
      <t>チョウサ</t>
    </rPh>
    <rPh sb="32" eb="33">
      <t>アン</t>
    </rPh>
    <rPh sb="35" eb="36">
      <t>アタイ</t>
    </rPh>
    <rPh sb="38" eb="40">
      <t>シヨウ</t>
    </rPh>
    <rPh sb="42" eb="44">
      <t>バアイ</t>
    </rPh>
    <phoneticPr fontId="56"/>
  </si>
  <si>
    <t>（百万円）</t>
    <phoneticPr fontId="56"/>
  </si>
  <si>
    <t>河川名</t>
    <rPh sb="0" eb="2">
      <t>カセン</t>
    </rPh>
    <rPh sb="2" eb="3">
      <t>メイ</t>
    </rPh>
    <phoneticPr fontId="56"/>
  </si>
  <si>
    <t>事業評価
年度</t>
    <rPh sb="0" eb="2">
      <t>ジギョウ</t>
    </rPh>
    <rPh sb="2" eb="4">
      <t>ヒョウカ</t>
    </rPh>
    <rPh sb="5" eb="7">
      <t>ネンド</t>
    </rPh>
    <phoneticPr fontId="56"/>
  </si>
  <si>
    <t>規模
L1（方針規模外力）</t>
    <rPh sb="0" eb="2">
      <t>キボ</t>
    </rPh>
    <phoneticPr fontId="56"/>
  </si>
  <si>
    <t>河道</t>
    <rPh sb="0" eb="2">
      <t>カドウ</t>
    </rPh>
    <phoneticPr fontId="56"/>
  </si>
  <si>
    <t>氾濫ブロック
（被害最大ブロック）</t>
    <rPh sb="0" eb="2">
      <t>ハンラン</t>
    </rPh>
    <rPh sb="8" eb="10">
      <t>ヒガイ</t>
    </rPh>
    <rPh sb="10" eb="12">
      <t>サイダイ</t>
    </rPh>
    <phoneticPr fontId="56"/>
  </si>
  <si>
    <r>
      <t>一般資産被害額　</t>
    </r>
    <r>
      <rPr>
        <sz val="11"/>
        <color rgb="FFFF0000"/>
        <rFont val="Calibri"/>
        <family val="3"/>
        <charset val="128"/>
        <scheme val="minor"/>
      </rPr>
      <t>※１</t>
    </r>
    <rPh sb="0" eb="2">
      <t>イッパン</t>
    </rPh>
    <rPh sb="2" eb="4">
      <t>シサン</t>
    </rPh>
    <rPh sb="4" eb="7">
      <t>ヒガイガク</t>
    </rPh>
    <phoneticPr fontId="56"/>
  </si>
  <si>
    <r>
      <t>公共土木施設等被害額
（全国</t>
    </r>
    <r>
      <rPr>
        <sz val="11"/>
        <rFont val="Calibri"/>
        <family val="3"/>
        <charset val="128"/>
        <scheme val="minor"/>
      </rPr>
      <t>値）</t>
    </r>
    <r>
      <rPr>
        <sz val="11"/>
        <color rgb="FFFF0000"/>
        <rFont val="Calibri"/>
        <family val="3"/>
        <charset val="128"/>
        <scheme val="minor"/>
      </rPr>
      <t>※１　※２</t>
    </r>
    <rPh sb="0" eb="2">
      <t>コウキョウ</t>
    </rPh>
    <rPh sb="2" eb="4">
      <t>ドボク</t>
    </rPh>
    <rPh sb="4" eb="6">
      <t>シセツ</t>
    </rPh>
    <rPh sb="6" eb="7">
      <t>トウ</t>
    </rPh>
    <rPh sb="7" eb="10">
      <t>ヒガイガク</t>
    </rPh>
    <rPh sb="12" eb="14">
      <t>ゼンコク</t>
    </rPh>
    <rPh sb="14" eb="15">
      <t>チ</t>
    </rPh>
    <phoneticPr fontId="56"/>
  </si>
  <si>
    <t>公共土木施設等被害額（全国値）/一般資産被害額</t>
    <phoneticPr fontId="56"/>
  </si>
  <si>
    <r>
      <t>公益事業施設被害額
（全国値）</t>
    </r>
    <r>
      <rPr>
        <sz val="11"/>
        <color rgb="FFFF0000"/>
        <rFont val="Calibri"/>
        <family val="3"/>
        <charset val="128"/>
        <scheme val="minor"/>
      </rPr>
      <t>※３</t>
    </r>
    <rPh sb="0" eb="2">
      <t>コウエキ</t>
    </rPh>
    <rPh sb="2" eb="4">
      <t>ジギョウ</t>
    </rPh>
    <rPh sb="4" eb="6">
      <t>シセツ</t>
    </rPh>
    <rPh sb="6" eb="9">
      <t>ヒガイガク</t>
    </rPh>
    <rPh sb="11" eb="13">
      <t>ゼンコク</t>
    </rPh>
    <rPh sb="13" eb="14">
      <t>アタイ</t>
    </rPh>
    <phoneticPr fontId="56"/>
  </si>
  <si>
    <r>
      <t>公益事業施設被害額
（地方ごと）</t>
    </r>
    <r>
      <rPr>
        <sz val="11"/>
        <color rgb="FFFF0000"/>
        <rFont val="Calibri"/>
        <family val="3"/>
        <charset val="128"/>
        <scheme val="minor"/>
      </rPr>
      <t>※４</t>
    </r>
    <rPh sb="0" eb="2">
      <t>コウエキ</t>
    </rPh>
    <rPh sb="2" eb="4">
      <t>ジギョウ</t>
    </rPh>
    <rPh sb="4" eb="6">
      <t>シセツ</t>
    </rPh>
    <rPh sb="6" eb="9">
      <t>ヒガイガク</t>
    </rPh>
    <rPh sb="11" eb="13">
      <t>チホウ</t>
    </rPh>
    <phoneticPr fontId="56"/>
  </si>
  <si>
    <r>
      <t>民間資本ストック被害額
（全国値）</t>
    </r>
    <r>
      <rPr>
        <sz val="11"/>
        <color rgb="FFFF0000"/>
        <rFont val="Calibri"/>
        <family val="3"/>
        <charset val="128"/>
        <scheme val="minor"/>
      </rPr>
      <t>※5</t>
    </r>
    <rPh sb="0" eb="2">
      <t>ミンカン</t>
    </rPh>
    <rPh sb="2" eb="4">
      <t>シホン</t>
    </rPh>
    <rPh sb="8" eb="11">
      <t>ヒガイガク</t>
    </rPh>
    <phoneticPr fontId="56"/>
  </si>
  <si>
    <r>
      <t>民間資本ストック被害額
（地方ごと）</t>
    </r>
    <r>
      <rPr>
        <sz val="11"/>
        <color rgb="FFFF0000"/>
        <rFont val="Calibri"/>
        <family val="3"/>
        <charset val="128"/>
        <scheme val="minor"/>
      </rPr>
      <t>※5</t>
    </r>
    <rPh sb="0" eb="2">
      <t>ミンカン</t>
    </rPh>
    <rPh sb="2" eb="4">
      <t>シホン</t>
    </rPh>
    <rPh sb="8" eb="11">
      <t>ヒガイガク</t>
    </rPh>
    <phoneticPr fontId="56"/>
  </si>
  <si>
    <r>
      <t>公的資本ストック被害額
（全国値）</t>
    </r>
    <r>
      <rPr>
        <sz val="11"/>
        <color rgb="FFFF0000"/>
        <rFont val="Calibri"/>
        <family val="3"/>
        <charset val="128"/>
        <scheme val="minor"/>
      </rPr>
      <t>※6</t>
    </r>
    <rPh sb="0" eb="2">
      <t>コウテキ</t>
    </rPh>
    <rPh sb="2" eb="4">
      <t>シホン</t>
    </rPh>
    <rPh sb="8" eb="11">
      <t>ヒガイガク</t>
    </rPh>
    <phoneticPr fontId="56"/>
  </si>
  <si>
    <r>
      <t>公的資本ストック被害額
（地方ごと）</t>
    </r>
    <r>
      <rPr>
        <sz val="11"/>
        <color rgb="FFFF0000"/>
        <rFont val="Calibri"/>
        <family val="3"/>
        <charset val="128"/>
        <scheme val="minor"/>
      </rPr>
      <t>※6</t>
    </r>
    <rPh sb="0" eb="2">
      <t>コウテキ</t>
    </rPh>
    <rPh sb="2" eb="4">
      <t>シホン</t>
    </rPh>
    <rPh sb="8" eb="11">
      <t>ヒガイガク</t>
    </rPh>
    <phoneticPr fontId="56"/>
  </si>
  <si>
    <t>公共／民間
（全国値）</t>
    <rPh sb="0" eb="2">
      <t>コウキョウ</t>
    </rPh>
    <rPh sb="7" eb="9">
      <t>ゼンコク</t>
    </rPh>
    <rPh sb="9" eb="10">
      <t>アタイ</t>
    </rPh>
    <phoneticPr fontId="56"/>
  </si>
  <si>
    <t>公共／民間
（地方ごと）</t>
    <rPh sb="0" eb="2">
      <t>コウキョウ</t>
    </rPh>
    <rPh sb="3" eb="5">
      <t>ミンカン</t>
    </rPh>
    <rPh sb="7" eb="9">
      <t>チホウ</t>
    </rPh>
    <phoneticPr fontId="56"/>
  </si>
  <si>
    <t>東北</t>
    <rPh sb="0" eb="2">
      <t>トウホク</t>
    </rPh>
    <phoneticPr fontId="56"/>
  </si>
  <si>
    <t>阿武隈川</t>
    <rPh sb="0" eb="3">
      <t>アブクマ</t>
    </rPh>
    <rPh sb="3" eb="4">
      <t>カワ</t>
    </rPh>
    <phoneticPr fontId="56"/>
  </si>
  <si>
    <t>H30</t>
    <phoneticPr fontId="56"/>
  </si>
  <si>
    <t>1/150</t>
    <phoneticPr fontId="56"/>
  </si>
  <si>
    <t>上流部　L08</t>
    <rPh sb="0" eb="2">
      <t>ジョウリュウ</t>
    </rPh>
    <rPh sb="2" eb="3">
      <t>ブ</t>
    </rPh>
    <phoneticPr fontId="56"/>
  </si>
  <si>
    <t>関東</t>
    <rPh sb="0" eb="2">
      <t>カントウ</t>
    </rPh>
    <phoneticPr fontId="56"/>
  </si>
  <si>
    <t>1/200</t>
    <phoneticPr fontId="56"/>
  </si>
  <si>
    <t>利根川・江戸川</t>
    <rPh sb="0" eb="3">
      <t>トネガワ</t>
    </rPh>
    <rPh sb="4" eb="7">
      <t>エドガワ</t>
    </rPh>
    <phoneticPr fontId="56"/>
  </si>
  <si>
    <t>R4</t>
    <phoneticPr fontId="56"/>
  </si>
  <si>
    <t>Ｅ</t>
    <phoneticPr fontId="56"/>
  </si>
  <si>
    <t>北陸</t>
    <rPh sb="0" eb="2">
      <t>ホクリク</t>
    </rPh>
    <phoneticPr fontId="56"/>
  </si>
  <si>
    <t>信濃川</t>
    <phoneticPr fontId="56"/>
  </si>
  <si>
    <t>中部</t>
    <rPh sb="0" eb="2">
      <t>チュウブ</t>
    </rPh>
    <phoneticPr fontId="56"/>
  </si>
  <si>
    <t>庄内川</t>
    <phoneticPr fontId="56"/>
  </si>
  <si>
    <t>DL1</t>
    <phoneticPr fontId="56"/>
  </si>
  <si>
    <t>近畿</t>
    <rPh sb="0" eb="2">
      <t>キンキ</t>
    </rPh>
    <phoneticPr fontId="56"/>
  </si>
  <si>
    <t>大和川</t>
    <phoneticPr fontId="56"/>
  </si>
  <si>
    <t>ブロック１６</t>
    <phoneticPr fontId="56"/>
  </si>
  <si>
    <t>中国</t>
    <rPh sb="0" eb="2">
      <t>チュウゴク</t>
    </rPh>
    <phoneticPr fontId="56"/>
  </si>
  <si>
    <t>高梁川</t>
    <phoneticPr fontId="56"/>
  </si>
  <si>
    <t>TL２</t>
    <phoneticPr fontId="56"/>
  </si>
  <si>
    <t>四国</t>
    <rPh sb="0" eb="2">
      <t>シコク</t>
    </rPh>
    <phoneticPr fontId="56"/>
  </si>
  <si>
    <t>吉野川</t>
    <phoneticPr fontId="56"/>
  </si>
  <si>
    <t>高潮左岸～吉野</t>
    <rPh sb="0" eb="2">
      <t>タカシオ</t>
    </rPh>
    <rPh sb="2" eb="4">
      <t>サガン</t>
    </rPh>
    <rPh sb="5" eb="7">
      <t>ヨシノ</t>
    </rPh>
    <phoneticPr fontId="56"/>
  </si>
  <si>
    <t>九州</t>
    <rPh sb="0" eb="2">
      <t>キュウシュウ</t>
    </rPh>
    <phoneticPr fontId="56"/>
  </si>
  <si>
    <t>筑後川</t>
    <phoneticPr fontId="56"/>
  </si>
  <si>
    <t>18R</t>
    <phoneticPr fontId="56"/>
  </si>
  <si>
    <t>※１：地方整備ごとに現況河道において被害が最大になるブロックを抽出し、「一般資産被害額」と「公共土木施設等被害額（全国値）」の値をカルテシステムより引用（関東はこれまでの経緯もあるので荒川も抽出）</t>
    <rPh sb="3" eb="5">
      <t>チホウ</t>
    </rPh>
    <rPh sb="5" eb="7">
      <t>セイビ</t>
    </rPh>
    <rPh sb="10" eb="12">
      <t>ゲンキョウ</t>
    </rPh>
    <rPh sb="12" eb="14">
      <t>カドウ</t>
    </rPh>
    <rPh sb="18" eb="20">
      <t>ヒガイ</t>
    </rPh>
    <rPh sb="21" eb="23">
      <t>サイダイ</t>
    </rPh>
    <rPh sb="31" eb="33">
      <t>チュウシュツ</t>
    </rPh>
    <rPh sb="36" eb="38">
      <t>イッパン</t>
    </rPh>
    <rPh sb="38" eb="40">
      <t>シサン</t>
    </rPh>
    <rPh sb="40" eb="43">
      <t>ヒガイガク</t>
    </rPh>
    <rPh sb="46" eb="48">
      <t>コウキョウ</t>
    </rPh>
    <rPh sb="48" eb="50">
      <t>ドボク</t>
    </rPh>
    <rPh sb="50" eb="52">
      <t>シセツ</t>
    </rPh>
    <rPh sb="52" eb="53">
      <t>ナド</t>
    </rPh>
    <rPh sb="53" eb="55">
      <t>ヒガイ</t>
    </rPh>
    <rPh sb="55" eb="56">
      <t>ガク</t>
    </rPh>
    <rPh sb="57" eb="59">
      <t>ゼンコク</t>
    </rPh>
    <rPh sb="59" eb="60">
      <t>チ</t>
    </rPh>
    <rPh sb="63" eb="64">
      <t>アタイ</t>
    </rPh>
    <rPh sb="74" eb="76">
      <t>インヨウ</t>
    </rPh>
    <rPh sb="77" eb="79">
      <t>カントウ</t>
    </rPh>
    <rPh sb="85" eb="87">
      <t>ケイイ</t>
    </rPh>
    <rPh sb="92" eb="94">
      <t>アラカワ</t>
    </rPh>
    <rPh sb="95" eb="97">
      <t>チュウシュツ</t>
    </rPh>
    <phoneticPr fontId="56"/>
  </si>
  <si>
    <t>※２：「公共土木施設等被害額（全国値）」について、東北の阿武隈川は、治水経済調査マニュアル（案）（H17.4）に基づき「一般資産被害額」×1.694で算出しているため、治水経済調査マニュアル（案）（R2.4）を準用し「一般資産被害額」×0.742で推計。</t>
    <rPh sb="15" eb="17">
      <t>ゼンコク</t>
    </rPh>
    <rPh sb="17" eb="18">
      <t>チ</t>
    </rPh>
    <rPh sb="25" eb="27">
      <t>トウホク</t>
    </rPh>
    <rPh sb="28" eb="32">
      <t>アブクマガワ</t>
    </rPh>
    <rPh sb="34" eb="36">
      <t>チスイ</t>
    </rPh>
    <rPh sb="36" eb="38">
      <t>ケイザイ</t>
    </rPh>
    <rPh sb="38" eb="40">
      <t>チョウサ</t>
    </rPh>
    <rPh sb="46" eb="47">
      <t>アン</t>
    </rPh>
    <rPh sb="56" eb="57">
      <t>モト</t>
    </rPh>
    <rPh sb="60" eb="62">
      <t>イッパン</t>
    </rPh>
    <rPh sb="62" eb="64">
      <t>シサン</t>
    </rPh>
    <rPh sb="64" eb="67">
      <t>ヒガイガク</t>
    </rPh>
    <rPh sb="75" eb="77">
      <t>サンシュツ</t>
    </rPh>
    <rPh sb="105" eb="107">
      <t>ジュンヨウ</t>
    </rPh>
    <rPh sb="124" eb="126">
      <t>スイケイ</t>
    </rPh>
    <phoneticPr fontId="56"/>
  </si>
  <si>
    <t>　　　治水経済調査マニュアル（案）（R2.4）では、「公共土木施設等被害額」=「一般資産被害額」×0.742＋「農地・農業施設の被害額」であるがここでは、簡易的に「一般資産被害額」×0.742で推計</t>
    <phoneticPr fontId="56"/>
  </si>
  <si>
    <t>※３：「公益事業施設被害額（全国値）」は、治水経済調査マニュアル（案）より、「一般資産被害額」×0.063で算出</t>
    <rPh sb="21" eb="23">
      <t>チスイ</t>
    </rPh>
    <rPh sb="23" eb="25">
      <t>ケイザイ</t>
    </rPh>
    <rPh sb="25" eb="27">
      <t>チョウサ</t>
    </rPh>
    <rPh sb="33" eb="34">
      <t>アン</t>
    </rPh>
    <rPh sb="54" eb="56">
      <t>サンシュツ</t>
    </rPh>
    <phoneticPr fontId="56"/>
  </si>
  <si>
    <t>※４：「公益事業施設被害額（地方ごと）」は、「一般資産被害額」×「地方ごとの公益施設の割合」で算出　（③の「公益」が該当）</t>
    <rPh sb="14" eb="16">
      <t>チホウ</t>
    </rPh>
    <rPh sb="33" eb="35">
      <t>チホウ</t>
    </rPh>
    <rPh sb="38" eb="40">
      <t>コウエキ</t>
    </rPh>
    <rPh sb="40" eb="42">
      <t>シセツ</t>
    </rPh>
    <rPh sb="43" eb="45">
      <t>ワリアイ</t>
    </rPh>
    <rPh sb="47" eb="49">
      <t>サンシュツ</t>
    </rPh>
    <rPh sb="54" eb="56">
      <t>コウエキ</t>
    </rPh>
    <rPh sb="58" eb="60">
      <t>ガイトウ</t>
    </rPh>
    <phoneticPr fontId="56"/>
  </si>
  <si>
    <r>
      <t>※５：「民間資本ストック被害額」　＝　「一般資産被害額」</t>
    </r>
    <r>
      <rPr>
        <sz val="11"/>
        <color theme="1"/>
        <rFont val="Calibri"/>
        <family val="3"/>
        <charset val="128"/>
        <scheme val="minor"/>
      </rPr>
      <t xml:space="preserve"> </t>
    </r>
    <r>
      <rPr>
        <sz val="11"/>
        <color theme="1"/>
        <rFont val="Calibri"/>
        <family val="2"/>
        <charset val="128"/>
        <scheme val="minor"/>
      </rPr>
      <t>＋「</t>
    </r>
    <r>
      <rPr>
        <sz val="11"/>
        <color theme="1"/>
        <rFont val="Calibri"/>
        <family val="3"/>
        <charset val="128"/>
        <scheme val="minor"/>
      </rPr>
      <t xml:space="preserve"> </t>
    </r>
    <r>
      <rPr>
        <sz val="11"/>
        <color theme="1"/>
        <rFont val="Calibri"/>
        <family val="2"/>
        <charset val="128"/>
        <scheme val="minor"/>
      </rPr>
      <t>公益事業施設被害額」　</t>
    </r>
    <rPh sb="20" eb="22">
      <t>イッパン</t>
    </rPh>
    <rPh sb="22" eb="24">
      <t>シサン</t>
    </rPh>
    <rPh sb="24" eb="27">
      <t>ヒガイガク</t>
    </rPh>
    <rPh sb="32" eb="34">
      <t>コウエキ</t>
    </rPh>
    <rPh sb="34" eb="36">
      <t>ジギョウ</t>
    </rPh>
    <rPh sb="36" eb="38">
      <t>シセツ</t>
    </rPh>
    <rPh sb="38" eb="41">
      <t>ヒガイガク</t>
    </rPh>
    <phoneticPr fontId="56"/>
  </si>
  <si>
    <r>
      <t>※６：「公的資本ストック被害額」　＝　「公共土木施設等被害額」</t>
    </r>
    <r>
      <rPr>
        <sz val="11"/>
        <color theme="1"/>
        <rFont val="Calibri"/>
        <family val="3"/>
        <charset val="128"/>
        <scheme val="minor"/>
      </rPr>
      <t xml:space="preserve"> </t>
    </r>
    <r>
      <rPr>
        <sz val="11"/>
        <color theme="1"/>
        <rFont val="Calibri"/>
        <family val="2"/>
        <charset val="128"/>
        <scheme val="minor"/>
      </rPr>
      <t>ー</t>
    </r>
    <r>
      <rPr>
        <sz val="11"/>
        <color theme="1"/>
        <rFont val="Calibri"/>
        <family val="3"/>
        <charset val="128"/>
        <scheme val="minor"/>
      </rPr>
      <t xml:space="preserve"> 「</t>
    </r>
    <r>
      <rPr>
        <sz val="11"/>
        <color theme="1"/>
        <rFont val="Calibri"/>
        <family val="2"/>
        <charset val="128"/>
        <scheme val="minor"/>
      </rPr>
      <t>公益事業施設被害額」　</t>
    </r>
    <rPh sb="20" eb="22">
      <t>コウキョウ</t>
    </rPh>
    <rPh sb="22" eb="24">
      <t>ドボク</t>
    </rPh>
    <rPh sb="24" eb="26">
      <t>シセツ</t>
    </rPh>
    <rPh sb="26" eb="27">
      <t>トウ</t>
    </rPh>
    <rPh sb="27" eb="30">
      <t>ヒガイガク</t>
    </rPh>
    <rPh sb="35" eb="37">
      <t>コウエキ</t>
    </rPh>
    <rPh sb="37" eb="39">
      <t>ジギョウ</t>
    </rPh>
    <rPh sb="39" eb="41">
      <t>シセツ</t>
    </rPh>
    <rPh sb="41" eb="44">
      <t>ヒガイガク</t>
    </rPh>
    <phoneticPr fontId="56"/>
  </si>
  <si>
    <t>　　　※５、※６について、マクロ経済モデル上で「公益事業施設」は「民間資本ストック」であり、民間資本と公的資本を分けるためそれぞれ公益施設被害額を足し引きしている</t>
    <rPh sb="16" eb="18">
      <t>ケイザイ</t>
    </rPh>
    <rPh sb="21" eb="22">
      <t>ジョウ</t>
    </rPh>
    <rPh sb="24" eb="26">
      <t>コウエキ</t>
    </rPh>
    <rPh sb="26" eb="28">
      <t>ジギョウ</t>
    </rPh>
    <rPh sb="28" eb="30">
      <t>シセツ</t>
    </rPh>
    <rPh sb="33" eb="35">
      <t>ミンカン</t>
    </rPh>
    <rPh sb="35" eb="37">
      <t>シホン</t>
    </rPh>
    <rPh sb="46" eb="48">
      <t>ミンカン</t>
    </rPh>
    <rPh sb="48" eb="50">
      <t>シホン</t>
    </rPh>
    <rPh sb="51" eb="53">
      <t>コウテキ</t>
    </rPh>
    <rPh sb="53" eb="55">
      <t>シホン</t>
    </rPh>
    <rPh sb="56" eb="57">
      <t>ワ</t>
    </rPh>
    <rPh sb="65" eb="67">
      <t>コウエキ</t>
    </rPh>
    <rPh sb="67" eb="69">
      <t>シセツ</t>
    </rPh>
    <rPh sb="69" eb="72">
      <t>ヒガイガク</t>
    </rPh>
    <rPh sb="73" eb="74">
      <t>タ</t>
    </rPh>
    <rPh sb="75" eb="76">
      <t>ヒ</t>
    </rPh>
    <phoneticPr fontId="56"/>
  </si>
  <si>
    <t>②公共土木施設等被害額について、地方ごとの値を使用した場合</t>
    <rPh sb="1" eb="3">
      <t>コウキョウ</t>
    </rPh>
    <rPh sb="3" eb="5">
      <t>ドボク</t>
    </rPh>
    <rPh sb="5" eb="7">
      <t>シセツ</t>
    </rPh>
    <rPh sb="7" eb="8">
      <t>ナド</t>
    </rPh>
    <rPh sb="8" eb="10">
      <t>ヒガイ</t>
    </rPh>
    <rPh sb="10" eb="11">
      <t>ガク</t>
    </rPh>
    <rPh sb="16" eb="18">
      <t>チホウ</t>
    </rPh>
    <rPh sb="21" eb="22">
      <t>アタイ</t>
    </rPh>
    <rPh sb="23" eb="25">
      <t>シヨウ</t>
    </rPh>
    <rPh sb="27" eb="29">
      <t>バアイ</t>
    </rPh>
    <phoneticPr fontId="56"/>
  </si>
  <si>
    <t>一般資産被害額　</t>
    <rPh sb="0" eb="2">
      <t>イッパン</t>
    </rPh>
    <rPh sb="2" eb="4">
      <t>シサン</t>
    </rPh>
    <rPh sb="4" eb="7">
      <t>ヒガイガク</t>
    </rPh>
    <phoneticPr fontId="56"/>
  </si>
  <si>
    <r>
      <t>公共土木施設等被害額
（地方ごと）</t>
    </r>
    <r>
      <rPr>
        <sz val="11"/>
        <color rgb="FFFF0000"/>
        <rFont val="Calibri"/>
        <family val="3"/>
        <charset val="128"/>
        <scheme val="minor"/>
      </rPr>
      <t>※７</t>
    </r>
    <rPh sb="0" eb="2">
      <t>コウキョウ</t>
    </rPh>
    <rPh sb="2" eb="4">
      <t>ドボク</t>
    </rPh>
    <rPh sb="4" eb="6">
      <t>シセツ</t>
    </rPh>
    <rPh sb="6" eb="7">
      <t>トウ</t>
    </rPh>
    <rPh sb="7" eb="10">
      <t>ヒガイガク</t>
    </rPh>
    <rPh sb="12" eb="14">
      <t>チホウ</t>
    </rPh>
    <phoneticPr fontId="56"/>
  </si>
  <si>
    <t>※７：「公共土木施設等被害額（地方ごと）」について、「一般資産被害額」×「地方ごとの公共土木・公益施設被害比率」を用いて推計　（③の「農地等以外小計」が該当）</t>
    <rPh sb="27" eb="29">
      <t>イッパン</t>
    </rPh>
    <rPh sb="29" eb="31">
      <t>シサン</t>
    </rPh>
    <rPh sb="31" eb="33">
      <t>ヒガイ</t>
    </rPh>
    <rPh sb="33" eb="34">
      <t>ガク</t>
    </rPh>
    <rPh sb="37" eb="39">
      <t>チホウ</t>
    </rPh>
    <rPh sb="42" eb="44">
      <t>コウキョウ</t>
    </rPh>
    <rPh sb="44" eb="46">
      <t>ドボク</t>
    </rPh>
    <rPh sb="47" eb="49">
      <t>コウエキ</t>
    </rPh>
    <rPh sb="49" eb="51">
      <t>シセツ</t>
    </rPh>
    <rPh sb="51" eb="53">
      <t>ヒガイ</t>
    </rPh>
    <rPh sb="53" eb="55">
      <t>ヒリツ</t>
    </rPh>
    <rPh sb="57" eb="58">
      <t>モチ</t>
    </rPh>
    <rPh sb="60" eb="62">
      <t>スイケイ</t>
    </rPh>
    <rPh sb="67" eb="69">
      <t>ノウチ</t>
    </rPh>
    <rPh sb="69" eb="70">
      <t>トウ</t>
    </rPh>
    <rPh sb="70" eb="72">
      <t>イガイ</t>
    </rPh>
    <rPh sb="72" eb="74">
      <t>ショウケイ</t>
    </rPh>
    <rPh sb="76" eb="78">
      <t>ガイトウ</t>
    </rPh>
    <phoneticPr fontId="56"/>
  </si>
  <si>
    <t xml:space="preserve"> 　　　治水経済調査マニュアル（案）（R2.4）では、「公共土木施設等被害額」=「公共土木・公益施設被害」＋「農地・農業施設の被害額」であるが、ここでは簡易的に「公共土木施設等被害額」=「公共土木・公益施設被害」としている。</t>
    <rPh sb="41" eb="43">
      <t>コウキョウ</t>
    </rPh>
    <rPh sb="43" eb="45">
      <t>ドボク</t>
    </rPh>
    <rPh sb="46" eb="48">
      <t>コウエキ</t>
    </rPh>
    <rPh sb="48" eb="50">
      <t>シセツ</t>
    </rPh>
    <rPh sb="50" eb="52">
      <t>ヒガイ</t>
    </rPh>
    <phoneticPr fontId="56"/>
  </si>
  <si>
    <t>③地方ごとの「公共土木施設等被害比率」</t>
    <rPh sb="1" eb="3">
      <t>チホウ</t>
    </rPh>
    <rPh sb="7" eb="9">
      <t>コウキョウ</t>
    </rPh>
    <rPh sb="9" eb="11">
      <t>ドボク</t>
    </rPh>
    <rPh sb="11" eb="13">
      <t>シセツ</t>
    </rPh>
    <rPh sb="13" eb="14">
      <t>トウ</t>
    </rPh>
    <rPh sb="14" eb="16">
      <t>ヒガイ</t>
    </rPh>
    <rPh sb="16" eb="18">
      <t>ヒリツ</t>
    </rPh>
    <phoneticPr fontId="56"/>
  </si>
  <si>
    <t>公共土木施設等被害比率（％）</t>
    <rPh sb="0" eb="2">
      <t>コウキョウ</t>
    </rPh>
    <rPh sb="2" eb="4">
      <t>ドボク</t>
    </rPh>
    <rPh sb="4" eb="6">
      <t>シセツ</t>
    </rPh>
    <rPh sb="6" eb="7">
      <t>トウ</t>
    </rPh>
    <rPh sb="7" eb="9">
      <t>ヒガイ</t>
    </rPh>
    <rPh sb="9" eb="11">
      <t>ヒリツ</t>
    </rPh>
    <phoneticPr fontId="2"/>
  </si>
  <si>
    <r>
      <t>水害被害密度（分母：水害区域面積）（円/m</t>
    </r>
    <r>
      <rPr>
        <vertAlign val="superscript"/>
        <sz val="11"/>
        <color theme="1"/>
        <rFont val="Calibri"/>
        <family val="3"/>
        <charset val="128"/>
        <scheme val="minor"/>
      </rPr>
      <t>2</t>
    </r>
    <r>
      <rPr>
        <sz val="11"/>
        <color theme="1"/>
        <rFont val="Calibri"/>
        <family val="2"/>
        <charset val="128"/>
        <scheme val="minor"/>
      </rPr>
      <t>）</t>
    </r>
    <rPh sb="0" eb="2">
      <t>スイガイ</t>
    </rPh>
    <rPh sb="2" eb="4">
      <t>ヒガイ</t>
    </rPh>
    <rPh sb="4" eb="6">
      <t>ミツド</t>
    </rPh>
    <rPh sb="7" eb="9">
      <t>ブンボ</t>
    </rPh>
    <rPh sb="10" eb="12">
      <t>スイガイ</t>
    </rPh>
    <rPh sb="12" eb="14">
      <t>クイキ</t>
    </rPh>
    <rPh sb="14" eb="16">
      <t>メンセキ</t>
    </rPh>
    <rPh sb="18" eb="19">
      <t>エン</t>
    </rPh>
    <phoneticPr fontId="2"/>
  </si>
  <si>
    <r>
      <t>水害被害密度（分母：農地被害面積）（円/m</t>
    </r>
    <r>
      <rPr>
        <vertAlign val="superscript"/>
        <sz val="11"/>
        <color theme="1"/>
        <rFont val="Calibri"/>
        <family val="3"/>
        <charset val="128"/>
        <scheme val="minor"/>
      </rPr>
      <t>2</t>
    </r>
    <r>
      <rPr>
        <sz val="11"/>
        <color theme="1"/>
        <rFont val="Calibri"/>
        <family val="2"/>
        <charset val="128"/>
        <scheme val="minor"/>
      </rPr>
      <t>）</t>
    </r>
    <rPh sb="0" eb="2">
      <t>スイガイ</t>
    </rPh>
    <rPh sb="2" eb="4">
      <t>ヒガイ</t>
    </rPh>
    <rPh sb="4" eb="6">
      <t>ミツド</t>
    </rPh>
    <rPh sb="7" eb="9">
      <t>ブンボ</t>
    </rPh>
    <rPh sb="10" eb="12">
      <t>ノウチ</t>
    </rPh>
    <rPh sb="12" eb="14">
      <t>ヒガイ</t>
    </rPh>
    <rPh sb="14" eb="16">
      <t>メンセキ</t>
    </rPh>
    <rPh sb="18" eb="19">
      <t>エン</t>
    </rPh>
    <phoneticPr fontId="2"/>
  </si>
  <si>
    <t>都道府県</t>
    <rPh sb="0" eb="4">
      <t>トドウフケン</t>
    </rPh>
    <phoneticPr fontId="2"/>
  </si>
  <si>
    <t>道路</t>
    <rPh sb="0" eb="2">
      <t>ドウロ</t>
    </rPh>
    <phoneticPr fontId="2"/>
  </si>
  <si>
    <t>橋梁</t>
    <rPh sb="0" eb="2">
      <t>キョウリョウ</t>
    </rPh>
    <phoneticPr fontId="2"/>
  </si>
  <si>
    <t>下水道</t>
    <rPh sb="0" eb="3">
      <t>ゲスイドウ</t>
    </rPh>
    <phoneticPr fontId="2"/>
  </si>
  <si>
    <t>都市施設</t>
    <rPh sb="0" eb="2">
      <t>トシ</t>
    </rPh>
    <rPh sb="2" eb="4">
      <t>シセツ</t>
    </rPh>
    <phoneticPr fontId="2"/>
  </si>
  <si>
    <t>公共土木施設
小計</t>
    <rPh sb="0" eb="6">
      <t>コウキョウドボクシセツ</t>
    </rPh>
    <rPh sb="7" eb="8">
      <t>チイ</t>
    </rPh>
    <rPh sb="8" eb="9">
      <t>ケイ</t>
    </rPh>
    <phoneticPr fontId="2"/>
  </si>
  <si>
    <t>公益</t>
    <rPh sb="0" eb="2">
      <t>コウエキ</t>
    </rPh>
    <phoneticPr fontId="2"/>
  </si>
  <si>
    <t>農地等以外
小計</t>
    <rPh sb="0" eb="2">
      <t>ノウチ</t>
    </rPh>
    <rPh sb="2" eb="3">
      <t>トウ</t>
    </rPh>
    <rPh sb="3" eb="5">
      <t>イガイ</t>
    </rPh>
    <rPh sb="6" eb="7">
      <t>チイ</t>
    </rPh>
    <rPh sb="7" eb="8">
      <t>ケイ</t>
    </rPh>
    <phoneticPr fontId="2"/>
  </si>
  <si>
    <t>農地
（参考値）</t>
    <rPh sb="0" eb="2">
      <t>ノウチ</t>
    </rPh>
    <rPh sb="4" eb="6">
      <t>サンコウ</t>
    </rPh>
    <rPh sb="6" eb="7">
      <t>アタイ</t>
    </rPh>
    <phoneticPr fontId="2"/>
  </si>
  <si>
    <t>農業用施設
（参考値）</t>
    <rPh sb="0" eb="3">
      <t>ノウギョウヨウ</t>
    </rPh>
    <rPh sb="3" eb="5">
      <t>シセツ</t>
    </rPh>
    <rPh sb="7" eb="9">
      <t>サンコウ</t>
    </rPh>
    <rPh sb="9" eb="10">
      <t>アタイ</t>
    </rPh>
    <phoneticPr fontId="2"/>
  </si>
  <si>
    <t>農地等小計
（参考値）</t>
    <rPh sb="0" eb="2">
      <t>ノウチ</t>
    </rPh>
    <rPh sb="2" eb="3">
      <t>トウ</t>
    </rPh>
    <rPh sb="3" eb="4">
      <t>チイ</t>
    </rPh>
    <rPh sb="4" eb="5">
      <t>ケイ</t>
    </rPh>
    <rPh sb="7" eb="9">
      <t>サンコウ</t>
    </rPh>
    <rPh sb="9" eb="10">
      <t>アタイ</t>
    </rPh>
    <phoneticPr fontId="2"/>
  </si>
  <si>
    <t>農地</t>
    <rPh sb="0" eb="2">
      <t>ノウチ</t>
    </rPh>
    <phoneticPr fontId="2"/>
  </si>
  <si>
    <t>農業用施設</t>
    <rPh sb="0" eb="3">
      <t>ノウギョウヨウ</t>
    </rPh>
    <rPh sb="3" eb="5">
      <t>シセツ</t>
    </rPh>
    <phoneticPr fontId="2"/>
  </si>
  <si>
    <t>農地等小計</t>
    <rPh sb="0" eb="2">
      <t>ノウチ</t>
    </rPh>
    <rPh sb="2" eb="3">
      <t>トウ</t>
    </rPh>
    <rPh sb="3" eb="4">
      <t>チイ</t>
    </rPh>
    <rPh sb="4" eb="5">
      <t>ケイ</t>
    </rPh>
    <phoneticPr fontId="2"/>
  </si>
  <si>
    <t>北海道地方</t>
    <rPh sb="0" eb="3">
      <t>ホッカイドウ</t>
    </rPh>
    <rPh sb="3" eb="5">
      <t>チホウ</t>
    </rPh>
    <phoneticPr fontId="1"/>
  </si>
  <si>
    <t>東北地方</t>
    <rPh sb="0" eb="4">
      <t>トウホクチホウ</t>
    </rPh>
    <phoneticPr fontId="1"/>
  </si>
  <si>
    <t>関東地方</t>
    <rPh sb="0" eb="4">
      <t>カントウチホウ</t>
    </rPh>
    <phoneticPr fontId="1"/>
  </si>
  <si>
    <t>北陸地方</t>
    <rPh sb="0" eb="4">
      <t>ホクリクチホウ</t>
    </rPh>
    <phoneticPr fontId="1"/>
  </si>
  <si>
    <t>中部地方</t>
    <rPh sb="0" eb="4">
      <t>チュウブチホウ</t>
    </rPh>
    <phoneticPr fontId="1"/>
  </si>
  <si>
    <t>近畿地方</t>
    <rPh sb="0" eb="4">
      <t>キンキチホウ</t>
    </rPh>
    <phoneticPr fontId="1"/>
  </si>
  <si>
    <t>中国地方</t>
    <rPh sb="0" eb="4">
      <t>チュウゴクチホウ</t>
    </rPh>
    <phoneticPr fontId="1"/>
  </si>
  <si>
    <t>四国地方</t>
    <rPh sb="0" eb="4">
      <t>シコクチホウ</t>
    </rPh>
    <phoneticPr fontId="1"/>
  </si>
  <si>
    <t>九州地方</t>
    <rPh sb="0" eb="4">
      <t>キュウシュウチホウ</t>
    </rPh>
    <phoneticPr fontId="1"/>
  </si>
  <si>
    <t>沖縄地方</t>
    <rPh sb="0" eb="2">
      <t>オキナワ</t>
    </rPh>
    <rPh sb="2" eb="4">
      <t>チホウ</t>
    </rPh>
    <phoneticPr fontId="1"/>
  </si>
  <si>
    <t>※地方ごとに、「道路」、「橋梁」、「下水道」、「都市施設」、「公益」を集計し被害比率を算出。
　</t>
    <rPh sb="1" eb="3">
      <t>チホウ</t>
    </rPh>
    <rPh sb="8" eb="10">
      <t>ドウロ</t>
    </rPh>
    <rPh sb="13" eb="15">
      <t>キョウリョウ</t>
    </rPh>
    <rPh sb="18" eb="21">
      <t>ゲスイドウ</t>
    </rPh>
    <rPh sb="24" eb="26">
      <t>トシ</t>
    </rPh>
    <rPh sb="26" eb="28">
      <t>シセツ</t>
    </rPh>
    <rPh sb="31" eb="33">
      <t>コウエキ</t>
    </rPh>
    <rPh sb="35" eb="37">
      <t>シュウケイ</t>
    </rPh>
    <rPh sb="38" eb="40">
      <t>ヒガイ</t>
    </rPh>
    <rPh sb="40" eb="42">
      <t>ヒリツ</t>
    </rPh>
    <rPh sb="43" eb="45">
      <t>サンシュツ</t>
    </rPh>
    <phoneticPr fontId="56"/>
  </si>
  <si>
    <t>「公共土木施設小計」＝「道路」＋「橋梁」＋「下水道」＋「都市施設」。「農地等以外小計」＝「公共土木施設小計」＋「公益」</t>
    <phoneticPr fontId="56"/>
  </si>
  <si>
    <t>④留意事項</t>
    <rPh sb="1" eb="3">
      <t>リュウイ</t>
    </rPh>
    <rPh sb="3" eb="5">
      <t>ジコウ</t>
    </rPh>
    <phoneticPr fontId="56"/>
  </si>
  <si>
    <t xml:space="preserve">・「②公共土木施設等被害額について、地方ごとの値を使用した場合」について、東北、四国、九州において民間／公共の比率が増加し、北陸、関東、中部、近畿、中国は減少するなど地域による特徴は何らかありそう。
</t>
    <rPh sb="37" eb="39">
      <t>トウホク</t>
    </rPh>
    <rPh sb="40" eb="42">
      <t>シコク</t>
    </rPh>
    <rPh sb="43" eb="45">
      <t>キュウシュウ</t>
    </rPh>
    <rPh sb="49" eb="51">
      <t>ミンカン</t>
    </rPh>
    <rPh sb="52" eb="54">
      <t>コウキョウ</t>
    </rPh>
    <rPh sb="55" eb="57">
      <t>ヒリツ</t>
    </rPh>
    <rPh sb="58" eb="60">
      <t>ゾウカ</t>
    </rPh>
    <rPh sb="62" eb="64">
      <t>ホクリク</t>
    </rPh>
    <rPh sb="65" eb="67">
      <t>カントウ</t>
    </rPh>
    <rPh sb="68" eb="70">
      <t>チュウブ</t>
    </rPh>
    <rPh sb="71" eb="73">
      <t>キンキ</t>
    </rPh>
    <rPh sb="74" eb="76">
      <t>チュウゴク</t>
    </rPh>
    <rPh sb="77" eb="79">
      <t>ゲンショウ</t>
    </rPh>
    <rPh sb="83" eb="85">
      <t>チイキ</t>
    </rPh>
    <rPh sb="88" eb="90">
      <t>トクチョウ</t>
    </rPh>
    <rPh sb="91" eb="92">
      <t>ナン</t>
    </rPh>
    <phoneticPr fontId="56"/>
  </si>
  <si>
    <t xml:space="preserve">・一方で、北陸、関東、近畿、中国においては、仮に地方ごとの被害比率を用いた場合、便益が減少し、B/Cが低下する。
</t>
    <phoneticPr fontId="56"/>
  </si>
  <si>
    <t>・そのため、対外的に打ち出す際は、留意事項等をきちんと説明する必要がある。</t>
    <rPh sb="6" eb="9">
      <t>タイガイテキ</t>
    </rPh>
    <rPh sb="10" eb="11">
      <t>ウ</t>
    </rPh>
    <rPh sb="12" eb="13">
      <t>ダ</t>
    </rPh>
    <rPh sb="14" eb="15">
      <t>サイ</t>
    </rPh>
    <rPh sb="17" eb="19">
      <t>リュウイ</t>
    </rPh>
    <rPh sb="19" eb="21">
      <t>ジコウ</t>
    </rPh>
    <rPh sb="21" eb="22">
      <t>トウ</t>
    </rPh>
    <rPh sb="27" eb="29">
      <t>セツメイ</t>
    </rPh>
    <rPh sb="31" eb="33">
      <t>ヒツヨウ</t>
    </rPh>
    <phoneticPr fontId="56"/>
  </si>
  <si>
    <t>（例）今回の分析はあくまで仮想的に地方ごとの被害データをもとに算出したものであるが、それぞれサンプル数が少ないので信頼性が低いことに留意が必要。</t>
    <rPh sb="1" eb="2">
      <t>レイ</t>
    </rPh>
    <rPh sb="3" eb="5">
      <t>コンカイ</t>
    </rPh>
    <rPh sb="6" eb="8">
      <t>ブンセキ</t>
    </rPh>
    <rPh sb="13" eb="15">
      <t>カソウ</t>
    </rPh>
    <rPh sb="15" eb="16">
      <t>テキ</t>
    </rPh>
    <rPh sb="17" eb="19">
      <t>チホウ</t>
    </rPh>
    <rPh sb="22" eb="24">
      <t>ヒガイ</t>
    </rPh>
    <rPh sb="31" eb="33">
      <t>サンシュツ</t>
    </rPh>
    <rPh sb="50" eb="51">
      <t>スウ</t>
    </rPh>
    <rPh sb="52" eb="53">
      <t>スク</t>
    </rPh>
    <rPh sb="57" eb="59">
      <t>シンライ</t>
    </rPh>
    <rPh sb="59" eb="60">
      <t>セイ</t>
    </rPh>
    <rPh sb="61" eb="62">
      <t>ヒク</t>
    </rPh>
    <rPh sb="66" eb="68">
      <t>リュウイ</t>
    </rPh>
    <rPh sb="69" eb="71">
      <t>ヒツヨウ</t>
    </rPh>
    <phoneticPr fontId="56"/>
  </si>
  <si>
    <t>地方別資本ストック</t>
    <rPh sb="0" eb="3">
      <t>チホウベツ</t>
    </rPh>
    <rPh sb="3" eb="5">
      <t>シホン</t>
    </rPh>
    <phoneticPr fontId="2"/>
  </si>
  <si>
    <t>地方</t>
    <rPh sb="0" eb="2">
      <t>チホウ</t>
    </rPh>
    <phoneticPr fontId="2"/>
  </si>
  <si>
    <t>民間</t>
    <rPh sb="0" eb="2">
      <t>ミンカン</t>
    </rPh>
    <phoneticPr fontId="2"/>
  </si>
  <si>
    <t>北海道</t>
    <rPh sb="0" eb="3">
      <t>ホッカイドウ</t>
    </rPh>
    <phoneticPr fontId="2"/>
  </si>
  <si>
    <t>全国</t>
    <rPh sb="0" eb="2">
      <t>ゼンコク</t>
    </rPh>
    <phoneticPr fontId="2"/>
  </si>
  <si>
    <t>十億円</t>
    <rPh sb="0" eb="3">
      <t>ジュウオクエン</t>
    </rPh>
    <phoneticPr fontId="2"/>
  </si>
  <si>
    <t>公的</t>
    <rPh sb="0" eb="2">
      <t>コウテキ</t>
    </rPh>
    <phoneticPr fontId="2"/>
  </si>
  <si>
    <t>構成比</t>
    <rPh sb="0" eb="3">
      <t>コウセイヒ</t>
    </rPh>
    <phoneticPr fontId="2"/>
  </si>
  <si>
    <t>thk_jap</t>
  </si>
  <si>
    <t>knt1_jap</t>
  </si>
  <si>
    <t>knt2_jap</t>
  </si>
  <si>
    <t>hkrk_jap</t>
  </si>
  <si>
    <t>chb_jap</t>
  </si>
  <si>
    <t>knk_jap</t>
  </si>
  <si>
    <t>chgk_jap</t>
  </si>
  <si>
    <t>shkk_jap</t>
  </si>
  <si>
    <t>kysh_jap</t>
  </si>
  <si>
    <t>thk_jap_noHetero</t>
  </si>
  <si>
    <t>knt1_jap_noHetero</t>
  </si>
  <si>
    <t>knt2_jap_noHetero</t>
  </si>
  <si>
    <t>hkrk_jap_noHetero</t>
  </si>
  <si>
    <t>chb_jap_noHetero</t>
  </si>
  <si>
    <t>knk_jap_noHetero</t>
  </si>
  <si>
    <t>chgk_jap_noHetero</t>
  </si>
  <si>
    <t>shkk_jap_noHetero</t>
  </si>
  <si>
    <t>kysh_jap_noHetero</t>
  </si>
  <si>
    <t>公共/民間＝0.3</t>
    <rPh sb="0" eb="2">
      <t>コウキョウ</t>
    </rPh>
    <rPh sb="3" eb="5">
      <t>ミンカン</t>
    </rPh>
    <phoneticPr fontId="2"/>
  </si>
  <si>
    <t>公共/民間＝1.0</t>
    <rPh sb="0" eb="2">
      <t>コウキョウ</t>
    </rPh>
    <rPh sb="3" eb="5">
      <t>ミンカン</t>
    </rPh>
    <phoneticPr fontId="2"/>
  </si>
  <si>
    <t>公共/民間＝0.9</t>
    <rPh sb="0" eb="2">
      <t>コウキョウ</t>
    </rPh>
    <rPh sb="3" eb="5">
      <t>ミンカン</t>
    </rPh>
    <phoneticPr fontId="2"/>
  </si>
  <si>
    <t>公共/民間＝0.8</t>
    <rPh sb="0" eb="2">
      <t>コウキョウ</t>
    </rPh>
    <rPh sb="3" eb="5">
      <t>ミンカン</t>
    </rPh>
    <phoneticPr fontId="2"/>
  </si>
  <si>
    <t>公共/民間＝0.7</t>
    <rPh sb="0" eb="2">
      <t>コウキョウ</t>
    </rPh>
    <rPh sb="3" eb="5">
      <t>ミンカン</t>
    </rPh>
    <phoneticPr fontId="2"/>
  </si>
  <si>
    <t>公共/民間＝0.6</t>
    <rPh sb="0" eb="2">
      <t>コウキョウ</t>
    </rPh>
    <rPh sb="3" eb="5">
      <t>ミンカン</t>
    </rPh>
    <phoneticPr fontId="2"/>
  </si>
  <si>
    <t>公共/民間＝0.5</t>
    <rPh sb="0" eb="2">
      <t>コウキョウ</t>
    </rPh>
    <rPh sb="3" eb="5">
      <t>ミンカン</t>
    </rPh>
    <phoneticPr fontId="2"/>
  </si>
  <si>
    <t>pub/pri0.3_jap</t>
    <phoneticPr fontId="2"/>
  </si>
  <si>
    <t>公共/民間＝0.4</t>
    <rPh sb="0" eb="2">
      <t>コウキョウ</t>
    </rPh>
    <rPh sb="3" eb="5">
      <t>ミンカン</t>
    </rPh>
    <phoneticPr fontId="2"/>
  </si>
  <si>
    <t>pub/pri0.4_jap</t>
    <phoneticPr fontId="2"/>
  </si>
  <si>
    <t>pub/pri0.5_jap</t>
    <phoneticPr fontId="2"/>
  </si>
  <si>
    <t>pub/pri0.6_jap</t>
    <phoneticPr fontId="2"/>
  </si>
  <si>
    <t>pub/pri0.7_jap</t>
    <phoneticPr fontId="2"/>
  </si>
  <si>
    <t>pub/pri0.8_jap</t>
    <phoneticPr fontId="2"/>
  </si>
  <si>
    <t>pub/pri0.9_jap</t>
    <phoneticPr fontId="2"/>
  </si>
  <si>
    <t>pub/pri1.0_jap</t>
    <phoneticPr fontId="2"/>
  </si>
  <si>
    <t>-</t>
    <phoneticPr fontId="2"/>
  </si>
  <si>
    <t>計表②、地方値、資本ストックの分母が全国</t>
    <rPh sb="0" eb="2">
      <t>ケイヒョウ</t>
    </rPh>
    <rPh sb="4" eb="6">
      <t>チホウ</t>
    </rPh>
    <rPh sb="6" eb="7">
      <t>チ</t>
    </rPh>
    <rPh sb="8" eb="10">
      <t>シホン</t>
    </rPh>
    <rPh sb="15" eb="17">
      <t>ブンボ</t>
    </rPh>
    <rPh sb="18" eb="20">
      <t>ゼンコク</t>
    </rPh>
    <phoneticPr fontId="2"/>
  </si>
  <si>
    <t>計表②、全国値、資本ストックの分母が全国</t>
    <rPh sb="0" eb="2">
      <t>ケイヒョウ</t>
    </rPh>
    <rPh sb="4" eb="6">
      <t>ゼンコク</t>
    </rPh>
    <rPh sb="6" eb="7">
      <t>チ</t>
    </rPh>
    <rPh sb="8" eb="10">
      <t>シホン</t>
    </rPh>
    <rPh sb="15" eb="17">
      <t>ブンボ</t>
    </rPh>
    <rPh sb="18" eb="20">
      <t>ゼンコク</t>
    </rPh>
    <phoneticPr fontId="2"/>
  </si>
  <si>
    <t>民間被害額固定⇒公共被害額を民間のスケーラー倍とするケース</t>
    <rPh sb="0" eb="2">
      <t>ミンカン</t>
    </rPh>
    <rPh sb="2" eb="5">
      <t>ヒガイガク</t>
    </rPh>
    <rPh sb="5" eb="7">
      <t>コテイ</t>
    </rPh>
    <rPh sb="8" eb="10">
      <t>コウキョウ</t>
    </rPh>
    <rPh sb="10" eb="13">
      <t>ヒガイガク</t>
    </rPh>
    <rPh sb="14" eb="16">
      <t>ミンカン</t>
    </rPh>
    <rPh sb="22" eb="23">
      <t>バイ</t>
    </rPh>
    <phoneticPr fontId="2"/>
  </si>
  <si>
    <t>計表①、地方値、資本ストックの分母が全国</t>
    <rPh sb="0" eb="2">
      <t>ケイヒョウ</t>
    </rPh>
    <rPh sb="4" eb="6">
      <t>チホウ</t>
    </rPh>
    <rPh sb="6" eb="7">
      <t>チ</t>
    </rPh>
    <rPh sb="8" eb="10">
      <t>シホン</t>
    </rPh>
    <rPh sb="15" eb="17">
      <t>ブンボ</t>
    </rPh>
    <rPh sb="18" eb="20">
      <t>ゼンコク</t>
    </rPh>
    <phoneticPr fontId="2"/>
  </si>
  <si>
    <t>トータル被害額固定（名目2,000億）⇒民間と好況で案分</t>
    <rPh sb="4" eb="6">
      <t>ヒガイ</t>
    </rPh>
    <rPh sb="6" eb="7">
      <t>ガク</t>
    </rPh>
    <rPh sb="7" eb="9">
      <t>コテイ</t>
    </rPh>
    <rPh sb="10" eb="12">
      <t>メイモク</t>
    </rPh>
    <rPh sb="17" eb="18">
      <t>オク</t>
    </rPh>
    <rPh sb="20" eb="22">
      <t>ミンカン</t>
    </rPh>
    <rPh sb="23" eb="25">
      <t>コウキョウ</t>
    </rPh>
    <rPh sb="26" eb="28">
      <t>アンブン</t>
    </rPh>
    <phoneticPr fontId="2"/>
  </si>
  <si>
    <t>-</t>
    <phoneticPr fontId="2"/>
  </si>
  <si>
    <t>(11) 水害による民間資本毀損率</t>
    <rPh sb="10" eb="12">
      <t>ミンカン</t>
    </rPh>
    <phoneticPr fontId="8"/>
  </si>
  <si>
    <t>(12) 水害による公的資本毀損率</t>
    <rPh sb="10" eb="12">
      <t>コウテキ</t>
    </rPh>
    <phoneticPr fontId="8"/>
  </si>
  <si>
    <t>nu_fdr</t>
  </si>
  <si>
    <t>nu_edr</t>
  </si>
  <si>
    <t>nu_fdr_p</t>
  </si>
  <si>
    <t>nu_edr_p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</si>
</sst>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0_);\(#,##0.0\)"/>
    <numFmt numFmtId="165" formatCode="#,##0.000"/>
    <numFmt numFmtId="166" formatCode="#,##0.0;\-#,##0.0"/>
    <numFmt numFmtId="167" formatCode="#,##0.000;\-#,##0.000"/>
    <numFmt numFmtId="168" formatCode="#,##0.0000;\-#,##0.0000"/>
    <numFmt numFmtId="169" formatCode="#,##0.0000"/>
    <numFmt numFmtId="170" formatCode="#,##0.00000;\-#,##0.00000"/>
    <numFmt numFmtId="171" formatCode="#,##0.000000;\-#,##0.000000"/>
    <numFmt numFmtId="172" formatCode="yyyy/m"/>
    <numFmt numFmtId="173" formatCode="[$-411]ge"/>
    <numFmt numFmtId="174" formatCode="#,##0_ "/>
    <numFmt numFmtId="175" formatCode="#,##0.000_);\(#,##0.000\)"/>
    <numFmt numFmtId="176" formatCode="#,##0.0;[Red]\-#,##0.0"/>
    <numFmt numFmtId="177" formatCode="0.0"/>
    <numFmt numFmtId="178" formatCode="0.0_ "/>
    <numFmt numFmtId="179" formatCode="#,##0.0"/>
    <numFmt numFmtId="180" formatCode="0.000"/>
    <numFmt numFmtId="181" formatCode="0.0000000_);[Red]\(0.0000000\)"/>
    <numFmt numFmtId="182" formatCode="0.0;[Red]0.0"/>
    <numFmt numFmtId="183" formatCode="#,##0.0;[Red]#,##0.0"/>
    <numFmt numFmtId="184" formatCode="0.000_ "/>
    <numFmt numFmtId="185" formatCode="#,##0;[Red]#,##0"/>
    <numFmt numFmtId="186" formatCode="0_ "/>
    <numFmt numFmtId="187" formatCode="&quot;昭和&quot;0"/>
    <numFmt numFmtId="188" formatCode="&quot;平成&quot;0"/>
    <numFmt numFmtId="189" formatCode="0.0%"/>
    <numFmt numFmtId="190" formatCode="0.00000000000"/>
  </numFmts>
  <fonts count="65">
    <font>
      <sz val="11"/>
      <color theme="1"/>
      <name val="Calibri"/>
      <family val="2"/>
      <charset val="128"/>
      <scheme val="minor"/>
    </font>
    <font>
      <sz val="11"/>
      <color theme="1"/>
      <name val="Calibri"/>
      <family val="2"/>
      <charset val="128"/>
      <scheme val="minor"/>
    </font>
    <font>
      <sz val="6"/>
      <name val="Calibri"/>
      <family val="2"/>
      <charset val="128"/>
      <scheme val="minor"/>
    </font>
    <font>
      <b/>
      <sz val="11"/>
      <color theme="1"/>
      <name val="Calibri"/>
      <family val="3"/>
      <charset val="128"/>
      <scheme val="minor"/>
    </font>
    <font>
      <sz val="11"/>
      <color theme="1"/>
      <name val="Calibri"/>
      <family val="3"/>
      <charset val="128"/>
      <scheme val="minor"/>
    </font>
    <font>
      <u/>
      <sz val="11"/>
      <color theme="10"/>
      <name val="Calibri"/>
      <family val="2"/>
      <charset val="128"/>
      <scheme val="minor"/>
    </font>
    <font>
      <sz val="11"/>
      <name val="ＭＳ Ｐゴシック"/>
      <family val="3"/>
      <charset val="128"/>
    </font>
    <font>
      <sz val="14"/>
      <color indexed="23"/>
      <name val="ＭＳ ゴシック"/>
      <family val="3"/>
      <charset val="128"/>
    </font>
    <font>
      <sz val="6"/>
      <name val="ＭＳ Ｐゴシック"/>
      <family val="3"/>
      <charset val="128"/>
    </font>
    <font>
      <sz val="14"/>
      <name val="ＭＳ ゴシック"/>
      <family val="3"/>
      <charset val="128"/>
    </font>
    <font>
      <b/>
      <sz val="12"/>
      <color indexed="23"/>
      <name val="ＭＳ Ｐゴシック"/>
      <family val="3"/>
      <charset val="128"/>
    </font>
    <font>
      <b/>
      <sz val="12"/>
      <color indexed="23"/>
      <name val="ＭＳ ゴシック"/>
      <family val="3"/>
      <charset val="128"/>
    </font>
    <font>
      <b/>
      <sz val="10"/>
      <name val="ＭＳ ゴシック"/>
      <family val="3"/>
      <charset val="128"/>
    </font>
    <font>
      <b/>
      <sz val="10"/>
      <color indexed="10"/>
      <name val="ＭＳ ゴシック"/>
      <family val="3"/>
      <charset val="128"/>
    </font>
    <font>
      <b/>
      <sz val="11"/>
      <name val="ＭＳ Ｐゴシック"/>
      <family val="3"/>
      <charset val="128"/>
    </font>
    <font>
      <sz val="10"/>
      <name val="ＭＳ Ｐゴシック"/>
      <family val="3"/>
      <charset val="128"/>
    </font>
    <font>
      <sz val="11"/>
      <color theme="1"/>
      <name val="Calibri"/>
      <family val="2"/>
      <charset val="128"/>
    </font>
    <font>
      <sz val="6"/>
      <name val="Calibri"/>
      <family val="2"/>
      <charset val="128"/>
    </font>
    <font>
      <sz val="11"/>
      <color rgb="FFFF0000"/>
      <name val="Calibri"/>
      <family val="2"/>
      <charset val="128"/>
    </font>
    <font>
      <sz val="11"/>
      <color rgb="FF0000FF"/>
      <name val="Calibri"/>
      <family val="2"/>
      <charset val="128"/>
    </font>
    <font>
      <sz val="11"/>
      <color rgb="FF000000"/>
      <name val="Calibri"/>
      <family val="2"/>
      <charset val="128"/>
    </font>
    <font>
      <sz val="11"/>
      <name val="Calibri"/>
      <family val="2"/>
      <charset val="128"/>
    </font>
    <font>
      <sz val="11"/>
      <name val="Calibri"/>
      <family val="3"/>
      <charset val="128"/>
      <scheme val="minor"/>
    </font>
    <font>
      <sz val="11"/>
      <color rgb="FF0000FF"/>
      <name val="Calibri"/>
      <family val="3"/>
      <charset val="128"/>
      <scheme val="minor"/>
    </font>
    <font>
      <sz val="11"/>
      <color rgb="FF000000"/>
      <name val="Calibri"/>
      <family val="3"/>
      <charset val="128"/>
      <scheme val="minor"/>
    </font>
    <font>
      <sz val="11"/>
      <color rgb="FF008000"/>
      <name val="Calibri"/>
      <family val="3"/>
      <charset val="128"/>
      <scheme val="minor"/>
    </font>
    <font>
      <sz val="10"/>
      <name val="ＭＳ 明朝"/>
      <family val="1"/>
      <charset val="128"/>
    </font>
    <font>
      <sz val="10"/>
      <name val="明朝"/>
      <family val="1"/>
      <charset val="128"/>
    </font>
    <font>
      <b/>
      <sz val="14"/>
      <color theme="1"/>
      <name val="Calibri"/>
      <family val="3"/>
      <charset val="128"/>
      <scheme val="minor"/>
    </font>
    <font>
      <b/>
      <sz val="13"/>
      <color indexed="56"/>
      <name val="ＭＳ Ｐゴシック"/>
      <family val="3"/>
      <charset val="128"/>
    </font>
    <font>
      <sz val="10"/>
      <color theme="1"/>
      <name val="Calibri"/>
      <family val="3"/>
      <charset val="128"/>
      <scheme val="minor"/>
    </font>
    <font>
      <sz val="11"/>
      <name val="ＭＳ ゴシック"/>
      <family val="3"/>
      <charset val="128"/>
    </font>
    <font>
      <sz val="9.5"/>
      <name val="ＭＳ ゴシック"/>
      <family val="3"/>
      <charset val="128"/>
    </font>
    <font>
      <sz val="10"/>
      <name val="ＭＳ ゴシック"/>
      <family val="3"/>
      <charset val="128"/>
    </font>
    <font>
      <sz val="11"/>
      <name val="明朝"/>
      <family val="1"/>
      <charset val="128"/>
    </font>
    <font>
      <sz val="12"/>
      <name val="ＭＳ ゴシック"/>
      <family val="3"/>
      <charset val="128"/>
    </font>
    <font>
      <sz val="11"/>
      <color indexed="10"/>
      <name val="ＭＳ Ｐゴシック"/>
      <family val="3"/>
      <charset val="128"/>
    </font>
    <font>
      <sz val="8"/>
      <name val="ＭＳ ゴシック"/>
      <family val="3"/>
      <charset val="128"/>
    </font>
    <font>
      <sz val="14"/>
      <name val="Terminal"/>
      <family val="3"/>
      <charset val="255"/>
    </font>
    <font>
      <sz val="10"/>
      <color indexed="10"/>
      <name val="ＭＳ ゴシック"/>
      <family val="3"/>
      <charset val="128"/>
    </font>
    <font>
      <sz val="14"/>
      <name val="ＭＳ 明朝"/>
      <family val="1"/>
      <charset val="128"/>
    </font>
    <font>
      <b/>
      <sz val="12"/>
      <name val="ＭＳ 明朝"/>
      <family val="1"/>
      <charset val="128"/>
    </font>
    <font>
      <u/>
      <sz val="12"/>
      <color indexed="10"/>
      <name val="ＭＳ 明朝"/>
      <family val="1"/>
      <charset val="128"/>
    </font>
    <font>
      <sz val="9"/>
      <name val="ＭＳ ゴシック"/>
      <family val="3"/>
      <charset val="128"/>
    </font>
    <font>
      <sz val="11"/>
      <name val="Calibri"/>
      <family val="2"/>
    </font>
    <font>
      <b/>
      <sz val="11"/>
      <name val="Calibri"/>
      <family val="2"/>
      <charset val="128"/>
      <scheme val="minor"/>
    </font>
    <font>
      <sz val="11"/>
      <name val="Calibri"/>
      <family val="2"/>
      <charset val="128"/>
      <scheme val="minor"/>
    </font>
    <font>
      <sz val="14"/>
      <name val="Calibri"/>
      <family val="3"/>
      <charset val="128"/>
      <scheme val="minor"/>
    </font>
    <font>
      <b/>
      <sz val="14"/>
      <name val="游ゴシック Light"/>
      <family val="3"/>
      <charset val="128"/>
    </font>
    <font>
      <sz val="14"/>
      <name val="游ゴシック Light"/>
      <family val="3"/>
      <charset val="128"/>
    </font>
    <font>
      <sz val="9"/>
      <color indexed="81"/>
      <name val="MS P ゴシック"/>
      <family val="3"/>
      <charset val="128"/>
    </font>
    <font>
      <b/>
      <sz val="9"/>
      <color indexed="81"/>
      <name val="MS P ゴシック"/>
      <family val="3"/>
      <charset val="128"/>
    </font>
    <font>
      <sz val="14"/>
      <name val="Times New Roman"/>
      <family val="1"/>
    </font>
    <font>
      <sz val="6"/>
      <name val="ＭＳ Ｐ明朝"/>
      <family val="1"/>
      <charset val="128"/>
    </font>
    <font>
      <b/>
      <sz val="11"/>
      <name val="Calibri"/>
      <family val="3"/>
      <charset val="128"/>
      <scheme val="minor"/>
    </font>
    <font>
      <sz val="11"/>
      <color theme="1"/>
      <name val="Calibri"/>
      <family val="2"/>
      <scheme val="minor"/>
    </font>
    <font>
      <sz val="6"/>
      <name val="Calibri"/>
      <family val="3"/>
      <charset val="128"/>
      <scheme val="minor"/>
    </font>
    <font>
      <sz val="11"/>
      <name val="Calibri"/>
      <family val="2"/>
      <scheme val="minor"/>
    </font>
    <font>
      <sz val="11"/>
      <color rgb="FFFF0000"/>
      <name val="Calibri"/>
      <family val="2"/>
      <scheme val="minor"/>
    </font>
    <font>
      <sz val="11"/>
      <color rgb="FFFF0000"/>
      <name val="Calibri"/>
      <family val="3"/>
      <charset val="128"/>
      <scheme val="minor"/>
    </font>
    <font>
      <b/>
      <sz val="11"/>
      <color rgb="FFFF0000"/>
      <name val="Calibri"/>
      <family val="3"/>
      <charset val="128"/>
      <scheme val="minor"/>
    </font>
    <font>
      <sz val="20"/>
      <color theme="1"/>
      <name val="Calibri"/>
      <family val="2"/>
      <scheme val="minor"/>
    </font>
    <font>
      <sz val="11"/>
      <color rgb="FF0070C0"/>
      <name val="Calibri"/>
      <family val="2"/>
      <scheme val="minor"/>
    </font>
    <font>
      <vertAlign val="superscript"/>
      <sz val="11"/>
      <color theme="1"/>
      <name val="Calibri"/>
      <family val="3"/>
      <charset val="128"/>
      <scheme val="minor"/>
    </font>
    <font>
      <u/>
      <sz val="11"/>
      <color theme="1"/>
      <name val="Calibri"/>
      <family val="3"/>
      <charset val="128"/>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indexed="51"/>
        <bgColor indexed="64"/>
      </patternFill>
    </fill>
    <fill>
      <patternFill patternType="solid">
        <fgColor indexed="43"/>
        <bgColor indexed="64"/>
      </patternFill>
    </fill>
    <fill>
      <patternFill patternType="solid">
        <fgColor indexed="47"/>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indexed="42"/>
        <bgColor indexed="64"/>
      </patternFill>
    </fill>
    <fill>
      <patternFill patternType="solid">
        <fgColor theme="5" tint="0.79998168889431442"/>
        <bgColor indexed="64"/>
      </patternFill>
    </fill>
    <fill>
      <patternFill patternType="solid">
        <fgColor theme="9"/>
        <bgColor indexed="64"/>
      </patternFill>
    </fill>
    <fill>
      <patternFill patternType="solid">
        <fgColor theme="2"/>
        <bgColor indexed="64"/>
      </patternFill>
    </fill>
    <fill>
      <patternFill patternType="solid">
        <fgColor theme="9" tint="0.79998168889431442"/>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diagonal/>
    </border>
    <border>
      <left style="hair">
        <color indexed="64"/>
      </left>
      <right style="thin">
        <color indexed="64"/>
      </right>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hair">
        <color indexed="64"/>
      </right>
      <top style="thin">
        <color indexed="64"/>
      </top>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right style="hair">
        <color indexed="64"/>
      </right>
      <top/>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style="hair">
        <color indexed="64"/>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style="medium">
        <color indexed="64"/>
      </bottom>
      <diagonal/>
    </border>
    <border>
      <left style="hair">
        <color indexed="64"/>
      </left>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double">
        <color indexed="64"/>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double">
        <color indexed="64"/>
      </top>
      <bottom/>
      <diagonal/>
    </border>
    <border>
      <left/>
      <right style="thin">
        <color indexed="64"/>
      </right>
      <top style="double">
        <color indexed="64"/>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hair">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style="medium">
        <color indexed="64"/>
      </bottom>
      <diagonal/>
    </border>
  </borders>
  <cellStyleXfs count="29">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lignment vertical="center"/>
    </xf>
    <xf numFmtId="0" fontId="4" fillId="0" borderId="0">
      <alignment vertical="center"/>
    </xf>
    <xf numFmtId="0" fontId="6" fillId="0" borderId="0">
      <alignment vertical="center"/>
    </xf>
    <xf numFmtId="38" fontId="6" fillId="0" borderId="0" applyFont="0" applyFill="0" applyBorder="0" applyAlignment="0" applyProtection="0">
      <alignment vertical="center"/>
    </xf>
    <xf numFmtId="0" fontId="16" fillId="0" borderId="0">
      <alignment vertical="center"/>
    </xf>
    <xf numFmtId="9" fontId="16" fillId="0" borderId="0" applyFont="0" applyFill="0" applyBorder="0" applyAlignment="0" applyProtection="0">
      <alignment vertical="center"/>
    </xf>
    <xf numFmtId="0" fontId="26" fillId="0" borderId="0"/>
    <xf numFmtId="0" fontId="27" fillId="0" borderId="0">
      <alignment horizontal="center" vertical="center"/>
    </xf>
    <xf numFmtId="0" fontId="27" fillId="0" borderId="0">
      <alignment horizontal="center" vertical="top" textRotation="255"/>
    </xf>
    <xf numFmtId="0" fontId="4" fillId="0" borderId="0">
      <alignment vertical="center"/>
    </xf>
    <xf numFmtId="0" fontId="4" fillId="0" borderId="0">
      <alignment vertical="center"/>
    </xf>
    <xf numFmtId="0" fontId="6" fillId="0" borderId="0"/>
    <xf numFmtId="0" fontId="31" fillId="0" borderId="0"/>
    <xf numFmtId="0" fontId="6" fillId="0" borderId="0"/>
    <xf numFmtId="0" fontId="6" fillId="0" borderId="0"/>
    <xf numFmtId="0" fontId="38" fillId="0" borderId="0"/>
    <xf numFmtId="0" fontId="44" fillId="0" borderId="0"/>
    <xf numFmtId="0" fontId="6" fillId="0" borderId="0"/>
    <xf numFmtId="0" fontId="31" fillId="0" borderId="0"/>
    <xf numFmtId="0" fontId="31" fillId="0" borderId="0"/>
    <xf numFmtId="0" fontId="55" fillId="0" borderId="0"/>
    <xf numFmtId="0" fontId="4" fillId="0" borderId="0">
      <alignment vertical="center"/>
    </xf>
    <xf numFmtId="0" fontId="15" fillId="0" borderId="0"/>
    <xf numFmtId="0" fontId="6" fillId="0" borderId="0"/>
    <xf numFmtId="0" fontId="1" fillId="0" borderId="0">
      <alignment vertical="center"/>
    </xf>
  </cellStyleXfs>
  <cellXfs count="860">
    <xf numFmtId="0" fontId="0" fillId="0" borderId="0" xfId="0">
      <alignment vertical="center"/>
    </xf>
    <xf numFmtId="4" fontId="0" fillId="0" borderId="0" xfId="0" applyNumberFormat="1">
      <alignment vertical="center"/>
    </xf>
    <xf numFmtId="14" fontId="0" fillId="0" borderId="0" xfId="0" applyNumberFormat="1">
      <alignment vertical="center"/>
    </xf>
    <xf numFmtId="37" fontId="0" fillId="0" borderId="0" xfId="0" applyNumberFormat="1">
      <alignment vertical="center"/>
    </xf>
    <xf numFmtId="168" fontId="0" fillId="0" borderId="0" xfId="0" applyNumberFormat="1">
      <alignment vertical="center"/>
    </xf>
    <xf numFmtId="0" fontId="4" fillId="0" borderId="0" xfId="0" applyFont="1">
      <alignment vertical="center"/>
    </xf>
    <xf numFmtId="0" fontId="5" fillId="0" borderId="0" xfId="3">
      <alignment vertical="center"/>
    </xf>
    <xf numFmtId="0" fontId="0" fillId="0" borderId="15" xfId="0" applyBorder="1">
      <alignment vertical="center"/>
    </xf>
    <xf numFmtId="10" fontId="0" fillId="0" borderId="16" xfId="2" applyNumberFormat="1" applyFont="1" applyFill="1" applyBorder="1" applyAlignment="1">
      <alignment horizontal="center" vertical="center"/>
    </xf>
    <xf numFmtId="0" fontId="0" fillId="0" borderId="17" xfId="0" applyBorder="1">
      <alignment vertical="center"/>
    </xf>
    <xf numFmtId="10" fontId="0" fillId="0" borderId="18" xfId="2" applyNumberFormat="1" applyFont="1" applyBorder="1" applyAlignment="1">
      <alignment horizontal="center" vertical="center"/>
    </xf>
    <xf numFmtId="14" fontId="0" fillId="0" borderId="15" xfId="0" applyNumberFormat="1" applyBorder="1">
      <alignment vertical="center"/>
    </xf>
    <xf numFmtId="164" fontId="0" fillId="0" borderId="16" xfId="0" applyNumberFormat="1" applyBorder="1">
      <alignment vertical="center"/>
    </xf>
    <xf numFmtId="14" fontId="0" fillId="0" borderId="19" xfId="0" applyNumberFormat="1" applyBorder="1">
      <alignment vertical="center"/>
    </xf>
    <xf numFmtId="164" fontId="0" fillId="0" borderId="20" xfId="0" applyNumberFormat="1" applyBorder="1">
      <alignment vertical="center"/>
    </xf>
    <xf numFmtId="14" fontId="0" fillId="0" borderId="17" xfId="0" applyNumberFormat="1" applyBorder="1">
      <alignment vertical="center"/>
    </xf>
    <xf numFmtId="164" fontId="0" fillId="0" borderId="18" xfId="0" applyNumberFormat="1" applyBorder="1">
      <alignment vertical="center"/>
    </xf>
    <xf numFmtId="0" fontId="0" fillId="0" borderId="10" xfId="0" applyBorder="1" applyAlignment="1">
      <alignment horizontal="centerContinuous" vertical="center"/>
    </xf>
    <xf numFmtId="0" fontId="0" fillId="0" borderId="21" xfId="0" applyBorder="1" applyAlignment="1">
      <alignment horizontal="centerContinuous" vertical="center"/>
    </xf>
    <xf numFmtId="0" fontId="0" fillId="0" borderId="11" xfId="0" applyBorder="1" applyAlignment="1">
      <alignment horizontal="centerContinuous" vertical="center"/>
    </xf>
    <xf numFmtId="168" fontId="0" fillId="0" borderId="20" xfId="0" applyNumberFormat="1" applyBorder="1">
      <alignment vertical="center"/>
    </xf>
    <xf numFmtId="168" fontId="0" fillId="0" borderId="18" xfId="0" applyNumberFormat="1" applyBorder="1">
      <alignment vertical="center"/>
    </xf>
    <xf numFmtId="14" fontId="0" fillId="0" borderId="19" xfId="0" applyNumberFormat="1" applyBorder="1" applyAlignment="1">
      <alignment horizontal="right" vertical="center"/>
    </xf>
    <xf numFmtId="14" fontId="0" fillId="0" borderId="22" xfId="0" applyNumberFormat="1" applyBorder="1" applyAlignment="1">
      <alignment horizontal="right" vertical="center"/>
    </xf>
    <xf numFmtId="14" fontId="0" fillId="0" borderId="17" xfId="0" applyNumberFormat="1" applyBorder="1" applyAlignment="1">
      <alignment horizontal="right" vertical="center"/>
    </xf>
    <xf numFmtId="14" fontId="0" fillId="0" borderId="23" xfId="0" applyNumberFormat="1" applyBorder="1" applyAlignment="1">
      <alignment horizontal="right" vertical="center"/>
    </xf>
    <xf numFmtId="37" fontId="0" fillId="2" borderId="0" xfId="0" applyNumberFormat="1" applyFill="1">
      <alignment vertical="center"/>
    </xf>
    <xf numFmtId="37" fontId="0" fillId="0" borderId="13" xfId="0" applyNumberFormat="1" applyBorder="1">
      <alignment vertical="center"/>
    </xf>
    <xf numFmtId="14" fontId="0" fillId="0" borderId="26" xfId="0" applyNumberFormat="1" applyBorder="1">
      <alignment vertical="center"/>
    </xf>
    <xf numFmtId="14" fontId="0" fillId="0" borderId="25" xfId="0" applyNumberFormat="1" applyBorder="1">
      <alignment vertical="center"/>
    </xf>
    <xf numFmtId="37" fontId="0" fillId="2" borderId="19" xfId="0" applyNumberFormat="1" applyFill="1" applyBorder="1">
      <alignment vertical="center"/>
    </xf>
    <xf numFmtId="39" fontId="0" fillId="0" borderId="22" xfId="0" applyNumberFormat="1" applyBorder="1">
      <alignment vertical="center"/>
    </xf>
    <xf numFmtId="39" fontId="0" fillId="0" borderId="20" xfId="0" applyNumberFormat="1" applyBorder="1">
      <alignment vertical="center"/>
    </xf>
    <xf numFmtId="167" fontId="0" fillId="0" borderId="20" xfId="0" applyNumberFormat="1" applyBorder="1">
      <alignment vertical="center"/>
    </xf>
    <xf numFmtId="168" fontId="0" fillId="0" borderId="22" xfId="0" applyNumberFormat="1" applyBorder="1">
      <alignment vertical="center"/>
    </xf>
    <xf numFmtId="37" fontId="0" fillId="0" borderId="19" xfId="0" applyNumberFormat="1" applyBorder="1">
      <alignment vertical="center"/>
    </xf>
    <xf numFmtId="37" fontId="0" fillId="0" borderId="17" xfId="0" applyNumberFormat="1" applyBorder="1">
      <alignment vertical="center"/>
    </xf>
    <xf numFmtId="39" fontId="0" fillId="0" borderId="23" xfId="0" applyNumberFormat="1" applyBorder="1">
      <alignment vertical="center"/>
    </xf>
    <xf numFmtId="168" fontId="0" fillId="0" borderId="23" xfId="0" applyNumberFormat="1" applyBorder="1">
      <alignment vertical="center"/>
    </xf>
    <xf numFmtId="167" fontId="0" fillId="0" borderId="18" xfId="0" applyNumberFormat="1" applyBorder="1">
      <alignment vertical="center"/>
    </xf>
    <xf numFmtId="39" fontId="0" fillId="0" borderId="30" xfId="0" applyNumberFormat="1" applyBorder="1">
      <alignment vertical="center"/>
    </xf>
    <xf numFmtId="39" fontId="0" fillId="0" borderId="29" xfId="0" applyNumberFormat="1" applyBorder="1">
      <alignment vertical="center"/>
    </xf>
    <xf numFmtId="3" fontId="0" fillId="2" borderId="20" xfId="0" applyNumberFormat="1" applyFill="1" applyBorder="1">
      <alignment vertical="center"/>
    </xf>
    <xf numFmtId="3" fontId="0" fillId="0" borderId="20" xfId="0" applyNumberFormat="1" applyBorder="1">
      <alignment vertical="center"/>
    </xf>
    <xf numFmtId="3" fontId="0" fillId="0" borderId="18" xfId="0" applyNumberFormat="1" applyBorder="1">
      <alignment vertical="center"/>
    </xf>
    <xf numFmtId="17" fontId="0" fillId="0" borderId="0" xfId="0" applyNumberFormat="1">
      <alignment vertical="center"/>
    </xf>
    <xf numFmtId="16" fontId="0" fillId="0" borderId="0" xfId="0" applyNumberFormat="1">
      <alignment vertical="center"/>
    </xf>
    <xf numFmtId="37" fontId="0" fillId="0" borderId="22" xfId="0" applyNumberFormat="1" applyBorder="1">
      <alignment vertical="center"/>
    </xf>
    <xf numFmtId="37" fontId="0" fillId="0" borderId="20" xfId="0" applyNumberFormat="1" applyBorder="1">
      <alignment vertical="center"/>
    </xf>
    <xf numFmtId="37" fontId="0" fillId="4" borderId="22" xfId="0" applyNumberFormat="1" applyFill="1" applyBorder="1">
      <alignment vertical="center"/>
    </xf>
    <xf numFmtId="0" fontId="0" fillId="0" borderId="20" xfId="0" applyBorder="1">
      <alignment vertical="center"/>
    </xf>
    <xf numFmtId="37" fontId="0" fillId="0" borderId="23" xfId="0" applyNumberFormat="1" applyBorder="1">
      <alignment vertical="center"/>
    </xf>
    <xf numFmtId="0" fontId="0" fillId="0" borderId="18" xfId="0" applyBorder="1">
      <alignment vertical="center"/>
    </xf>
    <xf numFmtId="37" fontId="0" fillId="0" borderId="26" xfId="0" applyNumberFormat="1" applyBorder="1">
      <alignment vertical="center"/>
    </xf>
    <xf numFmtId="37" fontId="0" fillId="0" borderId="25" xfId="0" applyNumberFormat="1" applyBorder="1">
      <alignment vertical="center"/>
    </xf>
    <xf numFmtId="167" fontId="0" fillId="0" borderId="33" xfId="0" applyNumberFormat="1" applyBorder="1">
      <alignment vertical="center"/>
    </xf>
    <xf numFmtId="167" fontId="0" fillId="0" borderId="32" xfId="0" applyNumberFormat="1" applyBorder="1">
      <alignment vertical="center"/>
    </xf>
    <xf numFmtId="0" fontId="4" fillId="0" borderId="0" xfId="4">
      <alignment vertical="center"/>
    </xf>
    <xf numFmtId="4" fontId="4" fillId="0" borderId="0" xfId="4" applyNumberFormat="1">
      <alignment vertical="center"/>
    </xf>
    <xf numFmtId="0" fontId="4" fillId="0" borderId="0" xfId="5">
      <alignment vertical="center"/>
    </xf>
    <xf numFmtId="0" fontId="0" fillId="0" borderId="19" xfId="0" applyBorder="1">
      <alignment vertical="center"/>
    </xf>
    <xf numFmtId="0" fontId="0" fillId="0" borderId="22"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pplyAlignment="1">
      <alignment vertical="center" wrapText="1"/>
    </xf>
    <xf numFmtId="0" fontId="0" fillId="0" borderId="37" xfId="0" applyBorder="1">
      <alignment vertical="center"/>
    </xf>
    <xf numFmtId="0" fontId="0" fillId="0" borderId="38" xfId="0" applyBorder="1">
      <alignment vertical="center"/>
    </xf>
    <xf numFmtId="0" fontId="0" fillId="0" borderId="38" xfId="0" applyBorder="1" applyAlignment="1">
      <alignment vertical="center" wrapText="1"/>
    </xf>
    <xf numFmtId="0" fontId="0" fillId="0" borderId="39" xfId="0" applyBorder="1" applyAlignment="1">
      <alignment vertical="center" wrapText="1"/>
    </xf>
    <xf numFmtId="0" fontId="0" fillId="0" borderId="24" xfId="0" applyBorder="1" applyAlignment="1">
      <alignment horizontal="centerContinuous" vertical="center"/>
    </xf>
    <xf numFmtId="4" fontId="0" fillId="2" borderId="33" xfId="0" applyNumberFormat="1" applyFill="1" applyBorder="1">
      <alignment vertical="center"/>
    </xf>
    <xf numFmtId="4" fontId="0" fillId="0" borderId="33" xfId="0" applyNumberFormat="1" applyBorder="1">
      <alignment vertical="center"/>
    </xf>
    <xf numFmtId="4" fontId="0" fillId="0" borderId="32" xfId="0" applyNumberFormat="1" applyBorder="1">
      <alignment vertical="center"/>
    </xf>
    <xf numFmtId="167" fontId="0" fillId="0" borderId="19" xfId="0" applyNumberFormat="1" applyBorder="1">
      <alignment vertical="center"/>
    </xf>
    <xf numFmtId="167" fontId="0" fillId="0" borderId="17" xfId="0" applyNumberFormat="1" applyBorder="1">
      <alignment vertical="center"/>
    </xf>
    <xf numFmtId="169" fontId="0" fillId="2" borderId="33" xfId="0" applyNumberFormat="1" applyFill="1" applyBorder="1">
      <alignment vertical="center"/>
    </xf>
    <xf numFmtId="169" fontId="0" fillId="0" borderId="33" xfId="0" applyNumberFormat="1" applyBorder="1" applyAlignment="1">
      <alignment horizontal="right" vertical="center"/>
    </xf>
    <xf numFmtId="169" fontId="0" fillId="0" borderId="32" xfId="0" applyNumberFormat="1" applyBorder="1" applyAlignment="1">
      <alignment horizontal="right" vertical="center"/>
    </xf>
    <xf numFmtId="171" fontId="0" fillId="0" borderId="20" xfId="0" applyNumberFormat="1" applyBorder="1">
      <alignment vertical="center"/>
    </xf>
    <xf numFmtId="170" fontId="0" fillId="0" borderId="20" xfId="0" applyNumberFormat="1" applyBorder="1" applyAlignment="1">
      <alignment horizontal="right" vertical="center"/>
    </xf>
    <xf numFmtId="170" fontId="0" fillId="0" borderId="18" xfId="0" applyNumberFormat="1" applyBorder="1" applyAlignment="1">
      <alignment horizontal="right" vertical="center"/>
    </xf>
    <xf numFmtId="172" fontId="7" fillId="0" borderId="0" xfId="6" applyNumberFormat="1" applyFont="1">
      <alignment vertical="center"/>
    </xf>
    <xf numFmtId="38" fontId="9" fillId="0" borderId="0" xfId="7" applyFont="1" applyBorder="1">
      <alignment vertical="center"/>
    </xf>
    <xf numFmtId="0" fontId="10" fillId="0" borderId="0" xfId="6" applyFont="1">
      <alignment vertical="center"/>
    </xf>
    <xf numFmtId="0" fontId="6" fillId="0" borderId="0" xfId="6">
      <alignment vertical="center"/>
    </xf>
    <xf numFmtId="172" fontId="11" fillId="0" borderId="0" xfId="6" applyNumberFormat="1" applyFont="1">
      <alignment vertical="center"/>
    </xf>
    <xf numFmtId="172" fontId="12" fillId="0" borderId="13" xfId="6" applyNumberFormat="1" applyFont="1" applyBorder="1">
      <alignment vertical="center"/>
    </xf>
    <xf numFmtId="38" fontId="13" fillId="0" borderId="13" xfId="7" applyFont="1" applyBorder="1" applyAlignment="1">
      <alignment horizontal="left" vertical="center"/>
    </xf>
    <xf numFmtId="38" fontId="12" fillId="0" borderId="13" xfId="7" applyFont="1" applyBorder="1">
      <alignment vertical="center"/>
    </xf>
    <xf numFmtId="0" fontId="14" fillId="0" borderId="13" xfId="6" applyFont="1" applyBorder="1">
      <alignment vertical="center"/>
    </xf>
    <xf numFmtId="0" fontId="14" fillId="0" borderId="0" xfId="6" applyFont="1">
      <alignment vertical="center"/>
    </xf>
    <xf numFmtId="0" fontId="15" fillId="0" borderId="13" xfId="6" applyFont="1" applyBorder="1">
      <alignment vertical="center"/>
    </xf>
    <xf numFmtId="173" fontId="15" fillId="6" borderId="14" xfId="7" applyNumberFormat="1" applyFont="1" applyFill="1" applyBorder="1" applyAlignment="1">
      <alignment horizontal="right" vertical="center"/>
    </xf>
    <xf numFmtId="172" fontId="15" fillId="6" borderId="7" xfId="7" applyNumberFormat="1" applyFont="1" applyFill="1" applyBorder="1" applyAlignment="1">
      <alignment horizontal="center" vertical="center"/>
    </xf>
    <xf numFmtId="38" fontId="15" fillId="6" borderId="14" xfId="7" applyFont="1" applyFill="1" applyBorder="1" applyAlignment="1">
      <alignment horizontal="center" vertical="center"/>
    </xf>
    <xf numFmtId="38" fontId="15" fillId="6" borderId="7" xfId="7" applyFont="1" applyFill="1" applyBorder="1" applyAlignment="1">
      <alignment horizontal="center" vertical="center"/>
    </xf>
    <xf numFmtId="38" fontId="15" fillId="6" borderId="6" xfId="7" applyFont="1" applyFill="1" applyBorder="1" applyAlignment="1">
      <alignment horizontal="center" vertical="center"/>
    </xf>
    <xf numFmtId="38" fontId="15" fillId="0" borderId="14" xfId="7" applyFont="1" applyFill="1" applyBorder="1" applyAlignment="1">
      <alignment horizontal="center" vertical="center"/>
    </xf>
    <xf numFmtId="14" fontId="15" fillId="7" borderId="0" xfId="7" applyNumberFormat="1" applyFont="1" applyFill="1" applyAlignment="1">
      <alignment horizontal="right" vertical="center"/>
    </xf>
    <xf numFmtId="172" fontId="15" fillId="7" borderId="9" xfId="7" applyNumberFormat="1" applyFont="1" applyFill="1" applyBorder="1">
      <alignment vertical="center"/>
    </xf>
    <xf numFmtId="38" fontId="15" fillId="0" borderId="12" xfId="7" applyFont="1" applyFill="1" applyBorder="1" applyAlignment="1">
      <alignment vertical="center"/>
    </xf>
    <xf numFmtId="38" fontId="15" fillId="0" borderId="3" xfId="7" applyFont="1" applyFill="1" applyBorder="1" applyAlignment="1">
      <alignment vertical="center"/>
    </xf>
    <xf numFmtId="38" fontId="15" fillId="0" borderId="2" xfId="7" applyFont="1" applyFill="1" applyBorder="1" applyAlignment="1">
      <alignment vertical="center"/>
    </xf>
    <xf numFmtId="0" fontId="15" fillId="0" borderId="0" xfId="6" applyFont="1">
      <alignment vertical="center"/>
    </xf>
    <xf numFmtId="173" fontId="15" fillId="0" borderId="0" xfId="7" applyNumberFormat="1" applyFont="1" applyFill="1" applyAlignment="1">
      <alignment horizontal="right" vertical="center"/>
    </xf>
    <xf numFmtId="172" fontId="6" fillId="0" borderId="9" xfId="6" applyNumberFormat="1" applyBorder="1">
      <alignment vertical="center"/>
    </xf>
    <xf numFmtId="38" fontId="15" fillId="0" borderId="0" xfId="7" applyFont="1" applyFill="1" applyBorder="1" applyAlignment="1">
      <alignment vertical="center"/>
    </xf>
    <xf numFmtId="38" fontId="15" fillId="0" borderId="9" xfId="7" applyFont="1" applyFill="1" applyBorder="1" applyAlignment="1">
      <alignment vertical="center"/>
    </xf>
    <xf numFmtId="38" fontId="15" fillId="0" borderId="8" xfId="7" applyFont="1" applyFill="1" applyBorder="1" applyAlignment="1">
      <alignment vertical="center"/>
    </xf>
    <xf numFmtId="174" fontId="15" fillId="0" borderId="9" xfId="7" applyNumberFormat="1" applyFont="1" applyFill="1" applyBorder="1" applyAlignment="1">
      <alignment vertical="center"/>
    </xf>
    <xf numFmtId="38" fontId="15" fillId="0" borderId="0" xfId="7" applyFont="1" applyFill="1" applyAlignment="1">
      <alignment vertical="center"/>
    </xf>
    <xf numFmtId="173" fontId="15" fillId="0" borderId="0" xfId="7" applyNumberFormat="1" applyFont="1" applyFill="1" applyBorder="1" applyAlignment="1">
      <alignment horizontal="right" vertical="center"/>
    </xf>
    <xf numFmtId="174" fontId="15" fillId="0" borderId="0" xfId="7" applyNumberFormat="1" applyFont="1" applyFill="1" applyBorder="1" applyAlignment="1">
      <alignment vertical="center"/>
    </xf>
    <xf numFmtId="14" fontId="15" fillId="7" borderId="0" xfId="7" applyNumberFormat="1" applyFont="1" applyFill="1" applyBorder="1" applyAlignment="1">
      <alignment horizontal="right" vertical="center"/>
    </xf>
    <xf numFmtId="173" fontId="15" fillId="0" borderId="13" xfId="7" applyNumberFormat="1" applyFont="1" applyFill="1" applyBorder="1" applyAlignment="1">
      <alignment horizontal="right" vertical="center"/>
    </xf>
    <xf numFmtId="172" fontId="6" fillId="0" borderId="5" xfId="6" applyNumberFormat="1" applyBorder="1">
      <alignment vertical="center"/>
    </xf>
    <xf numFmtId="38" fontId="15" fillId="0" borderId="13" xfId="7" applyFont="1" applyFill="1" applyBorder="1" applyAlignment="1">
      <alignment vertical="center"/>
    </xf>
    <xf numFmtId="38" fontId="15" fillId="0" borderId="5" xfId="7" applyFont="1" applyFill="1" applyBorder="1" applyAlignment="1">
      <alignment vertical="center"/>
    </xf>
    <xf numFmtId="38" fontId="15" fillId="0" borderId="4" xfId="7" applyFont="1" applyFill="1" applyBorder="1" applyAlignment="1">
      <alignment vertical="center"/>
    </xf>
    <xf numFmtId="172" fontId="15" fillId="0" borderId="0" xfId="7" applyNumberFormat="1" applyFont="1" applyFill="1" applyBorder="1" applyAlignment="1">
      <alignment horizontal="left" vertical="center"/>
    </xf>
    <xf numFmtId="0" fontId="3" fillId="4" borderId="0" xfId="0" applyFont="1" applyFill="1" applyAlignment="1">
      <alignment horizontal="centerContinuous" vertical="center"/>
    </xf>
    <xf numFmtId="0" fontId="3" fillId="2" borderId="0" xfId="0" applyFont="1" applyFill="1" applyAlignment="1">
      <alignment horizontal="centerContinuous" vertical="center"/>
    </xf>
    <xf numFmtId="0" fontId="3" fillId="8" borderId="0" xfId="0" applyFont="1" applyFill="1" applyAlignment="1">
      <alignment horizontal="centerContinuous" vertical="center"/>
    </xf>
    <xf numFmtId="3" fontId="0" fillId="0" borderId="33" xfId="0" applyNumberFormat="1" applyBorder="1" applyAlignment="1">
      <alignment horizontal="right" vertical="center"/>
    </xf>
    <xf numFmtId="3" fontId="0" fillId="0" borderId="32" xfId="0" applyNumberFormat="1" applyBorder="1" applyAlignment="1">
      <alignment horizontal="right" vertical="center"/>
    </xf>
    <xf numFmtId="37" fontId="0" fillId="0" borderId="20" xfId="0" applyNumberFormat="1" applyBorder="1" applyAlignment="1">
      <alignment horizontal="right" vertical="center"/>
    </xf>
    <xf numFmtId="37" fontId="0" fillId="0" borderId="18" xfId="0" applyNumberFormat="1" applyBorder="1" applyAlignment="1">
      <alignment horizontal="right" vertical="center"/>
    </xf>
    <xf numFmtId="3" fontId="0" fillId="2" borderId="33" xfId="0" applyNumberFormat="1" applyFill="1" applyBorder="1">
      <alignment vertical="center"/>
    </xf>
    <xf numFmtId="37" fontId="0" fillId="2" borderId="20" xfId="0" applyNumberFormat="1" applyFill="1" applyBorder="1" applyAlignment="1">
      <alignment horizontal="right" vertical="center"/>
    </xf>
    <xf numFmtId="3" fontId="0" fillId="8" borderId="33" xfId="0" applyNumberFormat="1" applyFill="1" applyBorder="1">
      <alignment vertical="center"/>
    </xf>
    <xf numFmtId="3" fontId="0" fillId="4" borderId="33" xfId="0" applyNumberFormat="1" applyFill="1" applyBorder="1">
      <alignment vertical="center"/>
    </xf>
    <xf numFmtId="37" fontId="0" fillId="4" borderId="20" xfId="0" applyNumberFormat="1" applyFill="1" applyBorder="1" applyAlignment="1">
      <alignment horizontal="right" vertical="center"/>
    </xf>
    <xf numFmtId="3" fontId="0" fillId="2" borderId="20" xfId="0" applyNumberFormat="1" applyFill="1" applyBorder="1" applyAlignment="1">
      <alignment horizontal="right" vertical="center"/>
    </xf>
    <xf numFmtId="37" fontId="0" fillId="0" borderId="33" xfId="0" applyNumberFormat="1" applyBorder="1">
      <alignment vertical="center"/>
    </xf>
    <xf numFmtId="3" fontId="0" fillId="0" borderId="33" xfId="0" applyNumberFormat="1" applyBorder="1">
      <alignment vertical="center"/>
    </xf>
    <xf numFmtId="3" fontId="0" fillId="0" borderId="20" xfId="0" applyNumberFormat="1" applyBorder="1" applyAlignment="1">
      <alignment horizontal="right" vertical="center"/>
    </xf>
    <xf numFmtId="3" fontId="0" fillId="3" borderId="33" xfId="0" applyNumberFormat="1" applyFill="1" applyBorder="1">
      <alignment vertical="center"/>
    </xf>
    <xf numFmtId="3" fontId="0" fillId="8" borderId="20" xfId="0" applyNumberFormat="1" applyFill="1" applyBorder="1" applyAlignment="1">
      <alignment horizontal="right" vertical="center"/>
    </xf>
    <xf numFmtId="165" fontId="0" fillId="0" borderId="33" xfId="0" applyNumberFormat="1" applyBorder="1">
      <alignment vertical="center"/>
    </xf>
    <xf numFmtId="165" fontId="0" fillId="0" borderId="33" xfId="0" applyNumberFormat="1" applyBorder="1" applyAlignment="1">
      <alignment horizontal="right" vertical="center"/>
    </xf>
    <xf numFmtId="165" fontId="0" fillId="0" borderId="32" xfId="0" applyNumberFormat="1" applyBorder="1" applyAlignment="1">
      <alignment horizontal="right" vertical="center"/>
    </xf>
    <xf numFmtId="167" fontId="0" fillId="0" borderId="20" xfId="0" applyNumberFormat="1" applyBorder="1" applyAlignment="1">
      <alignment horizontal="right" vertical="center"/>
    </xf>
    <xf numFmtId="167" fontId="0" fillId="0" borderId="18" xfId="0" applyNumberFormat="1" applyBorder="1" applyAlignment="1">
      <alignment horizontal="right" vertical="center"/>
    </xf>
    <xf numFmtId="39" fontId="0" fillId="0" borderId="33" xfId="0" applyNumberFormat="1" applyBorder="1">
      <alignment vertical="center"/>
    </xf>
    <xf numFmtId="39" fontId="0" fillId="0" borderId="32" xfId="0" applyNumberFormat="1" applyBorder="1">
      <alignment vertical="center"/>
    </xf>
    <xf numFmtId="14" fontId="0" fillId="0" borderId="40" xfId="0" applyNumberFormat="1" applyBorder="1">
      <alignment vertical="center"/>
    </xf>
    <xf numFmtId="3" fontId="0" fillId="2" borderId="41" xfId="0" applyNumberFormat="1" applyFill="1" applyBorder="1">
      <alignment vertical="center"/>
    </xf>
    <xf numFmtId="3" fontId="0" fillId="2" borderId="42" xfId="0" applyNumberFormat="1" applyFill="1" applyBorder="1" applyAlignment="1">
      <alignment horizontal="right" vertical="center"/>
    </xf>
    <xf numFmtId="3" fontId="0" fillId="0" borderId="41" xfId="0" applyNumberFormat="1" applyBorder="1">
      <alignment vertical="center"/>
    </xf>
    <xf numFmtId="3" fontId="0" fillId="8" borderId="41" xfId="0" applyNumberFormat="1" applyFill="1" applyBorder="1">
      <alignment vertical="center"/>
    </xf>
    <xf numFmtId="3" fontId="0" fillId="0" borderId="42" xfId="0" applyNumberFormat="1" applyBorder="1" applyAlignment="1">
      <alignment horizontal="right" vertical="center"/>
    </xf>
    <xf numFmtId="165" fontId="0" fillId="0" borderId="41" xfId="0" applyNumberFormat="1" applyBorder="1">
      <alignment vertical="center"/>
    </xf>
    <xf numFmtId="167" fontId="0" fillId="0" borderId="42" xfId="0" applyNumberFormat="1" applyBorder="1" applyAlignment="1">
      <alignment horizontal="right" vertical="center"/>
    </xf>
    <xf numFmtId="3" fontId="0" fillId="8" borderId="42" xfId="0" applyNumberFormat="1" applyFill="1" applyBorder="1" applyAlignment="1">
      <alignment horizontal="right" vertical="center"/>
    </xf>
    <xf numFmtId="0" fontId="4" fillId="0" borderId="19" xfId="0" applyFont="1" applyBorder="1">
      <alignment vertical="center"/>
    </xf>
    <xf numFmtId="0" fontId="4" fillId="0" borderId="22" xfId="0" applyFont="1" applyBorder="1">
      <alignment vertical="center"/>
    </xf>
    <xf numFmtId="168" fontId="4" fillId="0" borderId="22" xfId="0" applyNumberFormat="1" applyFont="1" applyBorder="1">
      <alignment vertical="center"/>
    </xf>
    <xf numFmtId="0" fontId="4" fillId="0" borderId="20" xfId="0" applyFont="1" applyBorder="1">
      <alignment vertical="center"/>
    </xf>
    <xf numFmtId="168" fontId="4" fillId="0" borderId="19" xfId="0" applyNumberFormat="1" applyFont="1" applyBorder="1">
      <alignment vertical="center"/>
    </xf>
    <xf numFmtId="168" fontId="4" fillId="0" borderId="20" xfId="0" applyNumberFormat="1" applyFont="1" applyBorder="1">
      <alignment vertical="center"/>
    </xf>
    <xf numFmtId="168" fontId="4" fillId="0" borderId="17" xfId="0" applyNumberFormat="1" applyFont="1" applyBorder="1">
      <alignment vertical="center"/>
    </xf>
    <xf numFmtId="168" fontId="4" fillId="0" borderId="23" xfId="0" applyNumberFormat="1" applyFont="1" applyBorder="1">
      <alignment vertical="center"/>
    </xf>
    <xf numFmtId="168" fontId="4" fillId="0" borderId="18" xfId="0" applyNumberFormat="1" applyFont="1" applyBorder="1">
      <alignment vertical="center"/>
    </xf>
    <xf numFmtId="168" fontId="0" fillId="0" borderId="19" xfId="0" applyNumberFormat="1" applyBorder="1">
      <alignment vertical="center"/>
    </xf>
    <xf numFmtId="168" fontId="0" fillId="0" borderId="17" xfId="0" applyNumberFormat="1" applyBorder="1">
      <alignment vertical="center"/>
    </xf>
    <xf numFmtId="0" fontId="3" fillId="9" borderId="6" xfId="0" applyFont="1" applyFill="1" applyBorder="1" applyAlignment="1">
      <alignment horizontal="centerContinuous" vertical="center"/>
    </xf>
    <xf numFmtId="0" fontId="3" fillId="9" borderId="14" xfId="0" applyFont="1" applyFill="1" applyBorder="1" applyAlignment="1">
      <alignment horizontal="centerContinuous" vertical="center"/>
    </xf>
    <xf numFmtId="0" fontId="3" fillId="9" borderId="7" xfId="0" applyFont="1" applyFill="1" applyBorder="1" applyAlignment="1">
      <alignment horizontal="centerContinuous" vertical="center"/>
    </xf>
    <xf numFmtId="0" fontId="4" fillId="9" borderId="15" xfId="0" applyFont="1" applyFill="1" applyBorder="1" applyAlignment="1">
      <alignment horizontal="centerContinuous" vertical="center"/>
    </xf>
    <xf numFmtId="0" fontId="4" fillId="9" borderId="27" xfId="0" applyFont="1" applyFill="1" applyBorder="1" applyAlignment="1">
      <alignment horizontal="centerContinuous" vertical="center"/>
    </xf>
    <xf numFmtId="0" fontId="4" fillId="9" borderId="16" xfId="0" applyFont="1" applyFill="1" applyBorder="1" applyAlignment="1">
      <alignment horizontal="centerContinuous" vertical="center"/>
    </xf>
    <xf numFmtId="0" fontId="0" fillId="9" borderId="15" xfId="0" applyFill="1" applyBorder="1" applyAlignment="1">
      <alignment horizontal="centerContinuous" vertical="center"/>
    </xf>
    <xf numFmtId="0" fontId="0" fillId="9" borderId="27" xfId="0" applyFill="1" applyBorder="1" applyAlignment="1">
      <alignment horizontal="centerContinuous" vertical="center"/>
    </xf>
    <xf numFmtId="0" fontId="0" fillId="9" borderId="16" xfId="0" applyFill="1" applyBorder="1" applyAlignment="1">
      <alignment horizontal="centerContinuous" vertical="center"/>
    </xf>
    <xf numFmtId="0" fontId="0" fillId="9" borderId="5" xfId="0" applyFill="1" applyBorder="1" applyAlignment="1">
      <alignment horizontal="right" vertical="center"/>
    </xf>
    <xf numFmtId="0" fontId="0" fillId="9" borderId="3" xfId="0" applyFill="1" applyBorder="1">
      <alignment vertical="center"/>
    </xf>
    <xf numFmtId="0" fontId="0" fillId="9" borderId="24" xfId="0" applyFill="1" applyBorder="1">
      <alignment vertical="center"/>
    </xf>
    <xf numFmtId="0" fontId="0" fillId="9" borderId="10" xfId="0" applyFill="1" applyBorder="1" applyAlignment="1">
      <alignment horizontal="centerContinuous" vertical="center"/>
    </xf>
    <xf numFmtId="0" fontId="0" fillId="9" borderId="11" xfId="0" applyFill="1" applyBorder="1" applyAlignment="1">
      <alignment horizontal="centerContinuous" vertical="center"/>
    </xf>
    <xf numFmtId="0" fontId="0" fillId="9" borderId="28" xfId="0" applyFill="1" applyBorder="1" applyAlignment="1">
      <alignment horizontal="centerContinuous" vertical="center"/>
    </xf>
    <xf numFmtId="0" fontId="0" fillId="9" borderId="21" xfId="0" applyFill="1" applyBorder="1" applyAlignment="1">
      <alignment horizontal="centerContinuous" vertical="center"/>
    </xf>
    <xf numFmtId="0" fontId="0" fillId="9" borderId="25" xfId="0" applyFill="1" applyBorder="1">
      <alignment vertical="center"/>
    </xf>
    <xf numFmtId="0" fontId="0" fillId="9" borderId="17" xfId="0" applyFill="1" applyBorder="1" applyAlignment="1">
      <alignment horizontal="center" vertical="center" wrapText="1"/>
    </xf>
    <xf numFmtId="0" fontId="0" fillId="9" borderId="18" xfId="0" applyFill="1" applyBorder="1" applyAlignment="1">
      <alignment horizontal="center" vertical="center" wrapText="1"/>
    </xf>
    <xf numFmtId="0" fontId="0" fillId="9" borderId="29" xfId="0" applyFill="1" applyBorder="1" applyAlignment="1">
      <alignment horizontal="center" vertical="center" wrapText="1"/>
    </xf>
    <xf numFmtId="0" fontId="0" fillId="9" borderId="23" xfId="0" applyFill="1" applyBorder="1" applyAlignment="1">
      <alignment horizontal="center" vertical="center" wrapText="1"/>
    </xf>
    <xf numFmtId="0" fontId="0" fillId="9" borderId="6" xfId="0" applyFill="1" applyBorder="1" applyAlignment="1">
      <alignment horizontal="centerContinuous" vertical="center" wrapText="1"/>
    </xf>
    <xf numFmtId="0" fontId="0" fillId="9" borderId="7" xfId="0" applyFill="1" applyBorder="1" applyAlignment="1">
      <alignment horizontal="centerContinuous" vertical="center" wrapText="1"/>
    </xf>
    <xf numFmtId="0" fontId="0" fillId="9" borderId="31" xfId="0" applyFill="1" applyBorder="1" applyAlignment="1">
      <alignment horizontal="centerContinuous" vertical="center"/>
    </xf>
    <xf numFmtId="0" fontId="0" fillId="9" borderId="13" xfId="0" applyFill="1" applyBorder="1" applyAlignment="1">
      <alignment horizontal="centerContinuous" vertical="center"/>
    </xf>
    <xf numFmtId="0" fontId="0" fillId="9" borderId="11" xfId="0" applyFill="1" applyBorder="1" applyAlignment="1">
      <alignment horizontal="center" vertical="center" wrapText="1"/>
    </xf>
    <xf numFmtId="0" fontId="0" fillId="9" borderId="32" xfId="0" applyFill="1" applyBorder="1" applyAlignment="1">
      <alignment horizontal="center" vertical="center" wrapText="1"/>
    </xf>
    <xf numFmtId="0" fontId="0" fillId="9" borderId="11" xfId="0" applyFill="1" applyBorder="1" applyAlignment="1">
      <alignment horizontal="centerContinuous" vertical="center" wrapText="1"/>
    </xf>
    <xf numFmtId="0" fontId="0" fillId="9" borderId="1" xfId="0" applyFill="1" applyBorder="1" applyAlignment="1">
      <alignment horizontal="center" vertical="center"/>
    </xf>
    <xf numFmtId="0" fontId="0" fillId="9" borderId="31" xfId="0" applyFill="1" applyBorder="1" applyAlignment="1">
      <alignment horizontal="centerContinuous" vertical="center" wrapText="1"/>
    </xf>
    <xf numFmtId="0" fontId="0" fillId="9" borderId="21" xfId="0" applyFill="1" applyBorder="1" applyAlignment="1">
      <alignment horizontal="centerContinuous" vertical="center" wrapText="1"/>
    </xf>
    <xf numFmtId="0" fontId="0" fillId="9" borderId="1" xfId="0" applyFill="1" applyBorder="1" applyAlignment="1">
      <alignment horizontal="centerContinuous" vertical="center"/>
    </xf>
    <xf numFmtId="0" fontId="0" fillId="0" borderId="43" xfId="0" applyBorder="1">
      <alignment vertical="center"/>
    </xf>
    <xf numFmtId="0" fontId="0" fillId="0" borderId="44" xfId="0" applyBorder="1">
      <alignment vertical="center"/>
    </xf>
    <xf numFmtId="0" fontId="0" fillId="0" borderId="44" xfId="0" applyBorder="1" applyAlignment="1">
      <alignment vertical="center" wrapText="1"/>
    </xf>
    <xf numFmtId="0" fontId="0" fillId="0" borderId="45" xfId="0" applyBorder="1" applyAlignment="1">
      <alignment vertical="center" wrapText="1"/>
    </xf>
    <xf numFmtId="0" fontId="16" fillId="0" borderId="0" xfId="8">
      <alignment vertical="center"/>
    </xf>
    <xf numFmtId="0" fontId="21" fillId="0" borderId="0" xfId="8" applyFont="1">
      <alignment vertical="center"/>
    </xf>
    <xf numFmtId="0" fontId="20" fillId="0" borderId="0" xfId="8" applyFont="1">
      <alignment vertical="center"/>
    </xf>
    <xf numFmtId="14" fontId="21" fillId="0" borderId="0" xfId="8" applyNumberFormat="1" applyFont="1">
      <alignment vertical="center"/>
    </xf>
    <xf numFmtId="164" fontId="19" fillId="0" borderId="0" xfId="8" applyNumberFormat="1" applyFont="1">
      <alignment vertical="center"/>
    </xf>
    <xf numFmtId="164" fontId="20" fillId="0" borderId="0" xfId="8" applyNumberFormat="1" applyFont="1">
      <alignment vertical="center"/>
    </xf>
    <xf numFmtId="0" fontId="23" fillId="0" borderId="26" xfId="8" applyFont="1" applyBorder="1">
      <alignment vertical="center"/>
    </xf>
    <xf numFmtId="0" fontId="24" fillId="0" borderId="26" xfId="8" applyFont="1" applyBorder="1">
      <alignment vertical="center"/>
    </xf>
    <xf numFmtId="0" fontId="24" fillId="0" borderId="25" xfId="8" applyFont="1" applyBorder="1">
      <alignment vertical="center"/>
    </xf>
    <xf numFmtId="0" fontId="28" fillId="0" borderId="0" xfId="13" applyFont="1">
      <alignment vertical="center"/>
    </xf>
    <xf numFmtId="0" fontId="4" fillId="0" borderId="0" xfId="13">
      <alignment vertical="center"/>
    </xf>
    <xf numFmtId="0" fontId="4" fillId="0" borderId="0" xfId="13" applyAlignment="1">
      <alignment horizontal="left" vertical="center"/>
    </xf>
    <xf numFmtId="0" fontId="4" fillId="0" borderId="0" xfId="13" applyAlignment="1">
      <alignment horizontal="right" vertical="center"/>
    </xf>
    <xf numFmtId="0" fontId="4" fillId="0" borderId="14" xfId="13" applyBorder="1" applyAlignment="1">
      <alignment vertical="center" shrinkToFit="1"/>
    </xf>
    <xf numFmtId="0" fontId="4" fillId="0" borderId="7" xfId="13" applyBorder="1" applyAlignment="1">
      <alignment vertical="center" shrinkToFit="1"/>
    </xf>
    <xf numFmtId="0" fontId="4" fillId="0" borderId="10" xfId="13" applyBorder="1" applyAlignment="1">
      <alignment horizontal="center" vertical="center" shrinkToFit="1"/>
    </xf>
    <xf numFmtId="0" fontId="4" fillId="0" borderId="21" xfId="13" applyBorder="1" applyAlignment="1">
      <alignment horizontal="center" vertical="center" shrinkToFit="1"/>
    </xf>
    <xf numFmtId="0" fontId="4" fillId="0" borderId="11" xfId="13" applyBorder="1" applyAlignment="1">
      <alignment horizontal="center" vertical="center" shrinkToFit="1"/>
    </xf>
    <xf numFmtId="0" fontId="4" fillId="0" borderId="2" xfId="13" applyBorder="1">
      <alignment vertical="center"/>
    </xf>
    <xf numFmtId="0" fontId="4" fillId="0" borderId="3" xfId="13" applyBorder="1">
      <alignment vertical="center"/>
    </xf>
    <xf numFmtId="176" fontId="4" fillId="0" borderId="46" xfId="1" applyNumberFormat="1" applyFont="1" applyFill="1" applyBorder="1">
      <alignment vertical="center"/>
    </xf>
    <xf numFmtId="176" fontId="4" fillId="0" borderId="35" xfId="1" applyNumberFormat="1" applyFont="1" applyFill="1" applyBorder="1">
      <alignment vertical="center"/>
    </xf>
    <xf numFmtId="176" fontId="4" fillId="0" borderId="36" xfId="1" applyNumberFormat="1" applyFont="1" applyFill="1" applyBorder="1">
      <alignment vertical="center"/>
    </xf>
    <xf numFmtId="0" fontId="4" fillId="0" borderId="8" xfId="13" applyBorder="1">
      <alignment vertical="center"/>
    </xf>
    <xf numFmtId="0" fontId="4" fillId="0" borderId="9" xfId="13" applyBorder="1">
      <alignment vertical="center"/>
    </xf>
    <xf numFmtId="176" fontId="4" fillId="0" borderId="47" xfId="1" applyNumberFormat="1" applyFont="1" applyFill="1" applyBorder="1">
      <alignment vertical="center"/>
    </xf>
    <xf numFmtId="176" fontId="4" fillId="0" borderId="48" xfId="1" applyNumberFormat="1" applyFont="1" applyFill="1" applyBorder="1">
      <alignment vertical="center"/>
    </xf>
    <xf numFmtId="176" fontId="4" fillId="0" borderId="49" xfId="1" applyNumberFormat="1" applyFont="1" applyFill="1" applyBorder="1">
      <alignment vertical="center"/>
    </xf>
    <xf numFmtId="0" fontId="4" fillId="0" borderId="4" xfId="13" applyBorder="1">
      <alignment vertical="center"/>
    </xf>
    <xf numFmtId="0" fontId="4" fillId="0" borderId="5" xfId="13" applyBorder="1">
      <alignment vertical="center"/>
    </xf>
    <xf numFmtId="176" fontId="4" fillId="0" borderId="50" xfId="1" applyNumberFormat="1" applyFont="1" applyFill="1" applyBorder="1">
      <alignment vertical="center"/>
    </xf>
    <xf numFmtId="176" fontId="4" fillId="0" borderId="44" xfId="1" applyNumberFormat="1" applyFont="1" applyFill="1" applyBorder="1">
      <alignment vertical="center"/>
    </xf>
    <xf numFmtId="176" fontId="4" fillId="0" borderId="45" xfId="1" applyNumberFormat="1" applyFont="1" applyFill="1" applyBorder="1">
      <alignment vertical="center"/>
    </xf>
    <xf numFmtId="176" fontId="4" fillId="0" borderId="46" xfId="13" applyNumberFormat="1" applyBorder="1">
      <alignment vertical="center"/>
    </xf>
    <xf numFmtId="176" fontId="4" fillId="0" borderId="35" xfId="13" applyNumberFormat="1" applyBorder="1">
      <alignment vertical="center"/>
    </xf>
    <xf numFmtId="176" fontId="4" fillId="0" borderId="36" xfId="13" applyNumberFormat="1" applyBorder="1">
      <alignment vertical="center"/>
    </xf>
    <xf numFmtId="176" fontId="4" fillId="0" borderId="47" xfId="13" applyNumberFormat="1" applyBorder="1">
      <alignment vertical="center"/>
    </xf>
    <xf numFmtId="176" fontId="4" fillId="0" borderId="48" xfId="13" applyNumberFormat="1" applyBorder="1">
      <alignment vertical="center"/>
    </xf>
    <xf numFmtId="176" fontId="4" fillId="0" borderId="49" xfId="13" applyNumberFormat="1" applyBorder="1">
      <alignment vertical="center"/>
    </xf>
    <xf numFmtId="176" fontId="4" fillId="0" borderId="50" xfId="13" applyNumberFormat="1" applyBorder="1">
      <alignment vertical="center"/>
    </xf>
    <xf numFmtId="176" fontId="4" fillId="0" borderId="44" xfId="13" applyNumberFormat="1" applyBorder="1">
      <alignment vertical="center"/>
    </xf>
    <xf numFmtId="176" fontId="4" fillId="0" borderId="45" xfId="13" applyNumberFormat="1" applyBorder="1">
      <alignment vertical="center"/>
    </xf>
    <xf numFmtId="176" fontId="4" fillId="0" borderId="30" xfId="13" applyNumberFormat="1" applyBorder="1">
      <alignment vertical="center"/>
    </xf>
    <xf numFmtId="176" fontId="4" fillId="0" borderId="22" xfId="13" applyNumberFormat="1" applyBorder="1">
      <alignment vertical="center"/>
    </xf>
    <xf numFmtId="176" fontId="4" fillId="0" borderId="20" xfId="13" applyNumberFormat="1" applyBorder="1">
      <alignment vertical="center"/>
    </xf>
    <xf numFmtId="176" fontId="4" fillId="0" borderId="51" xfId="13" applyNumberFormat="1" applyBorder="1">
      <alignment vertical="center"/>
    </xf>
    <xf numFmtId="176" fontId="4" fillId="0" borderId="43" xfId="13" applyNumberFormat="1" applyBorder="1">
      <alignment vertical="center"/>
    </xf>
    <xf numFmtId="176" fontId="4" fillId="0" borderId="34" xfId="13" applyNumberFormat="1" applyBorder="1">
      <alignment vertical="center"/>
    </xf>
    <xf numFmtId="176" fontId="4" fillId="0" borderId="29" xfId="13" applyNumberFormat="1" applyBorder="1">
      <alignment vertical="center"/>
    </xf>
    <xf numFmtId="176" fontId="4" fillId="0" borderId="23" xfId="13" applyNumberFormat="1" applyBorder="1">
      <alignment vertical="center"/>
    </xf>
    <xf numFmtId="176" fontId="4" fillId="0" borderId="18" xfId="13" applyNumberFormat="1" applyBorder="1">
      <alignment vertical="center"/>
    </xf>
    <xf numFmtId="176" fontId="4" fillId="0" borderId="19" xfId="13" applyNumberFormat="1" applyBorder="1">
      <alignment vertical="center"/>
    </xf>
    <xf numFmtId="176" fontId="4" fillId="0" borderId="37" xfId="1" applyNumberFormat="1" applyFont="1" applyBorder="1">
      <alignment vertical="center"/>
    </xf>
    <xf numFmtId="176" fontId="4" fillId="0" borderId="38" xfId="1" applyNumberFormat="1" applyFont="1" applyBorder="1">
      <alignment vertical="center"/>
    </xf>
    <xf numFmtId="176" fontId="4" fillId="0" borderId="39" xfId="1" applyNumberFormat="1" applyFont="1" applyBorder="1">
      <alignment vertical="center"/>
    </xf>
    <xf numFmtId="0" fontId="4" fillId="0" borderId="6" xfId="13" applyBorder="1">
      <alignment vertical="center"/>
    </xf>
    <xf numFmtId="0" fontId="4" fillId="0" borderId="7" xfId="13" applyBorder="1">
      <alignment vertical="center"/>
    </xf>
    <xf numFmtId="176" fontId="4" fillId="0" borderId="10" xfId="13" applyNumberFormat="1" applyBorder="1">
      <alignment vertical="center"/>
    </xf>
    <xf numFmtId="176" fontId="4" fillId="0" borderId="21" xfId="13" applyNumberFormat="1" applyBorder="1">
      <alignment vertical="center"/>
    </xf>
    <xf numFmtId="176" fontId="4" fillId="0" borderId="11" xfId="13" applyNumberFormat="1" applyBorder="1">
      <alignment vertical="center"/>
    </xf>
    <xf numFmtId="0" fontId="22" fillId="9" borderId="15" xfId="8" applyFont="1" applyFill="1" applyBorder="1" applyAlignment="1">
      <alignment horizontal="centerContinuous" vertical="center" wrapText="1"/>
    </xf>
    <xf numFmtId="0" fontId="22" fillId="9" borderId="27" xfId="8" applyFont="1" applyFill="1" applyBorder="1" applyAlignment="1">
      <alignment horizontal="centerContinuous" vertical="center" wrapText="1"/>
    </xf>
    <xf numFmtId="0" fontId="22" fillId="9" borderId="16" xfId="8" applyFont="1" applyFill="1" applyBorder="1" applyAlignment="1">
      <alignment horizontal="centerContinuous" vertical="center" wrapText="1"/>
    </xf>
    <xf numFmtId="0" fontId="22" fillId="9" borderId="25" xfId="8" applyFont="1" applyFill="1" applyBorder="1" applyAlignment="1">
      <alignment horizontal="centerContinuous" vertical="center"/>
    </xf>
    <xf numFmtId="0" fontId="22" fillId="9" borderId="10" xfId="8" applyFont="1" applyFill="1" applyBorder="1" applyAlignment="1">
      <alignment horizontal="centerContinuous" vertical="center"/>
    </xf>
    <xf numFmtId="0" fontId="22" fillId="9" borderId="21" xfId="8" applyFont="1" applyFill="1" applyBorder="1" applyAlignment="1">
      <alignment horizontal="centerContinuous" vertical="center"/>
    </xf>
    <xf numFmtId="0" fontId="22" fillId="9" borderId="11" xfId="8" applyFont="1" applyFill="1" applyBorder="1" applyAlignment="1">
      <alignment horizontal="centerContinuous" vertical="center"/>
    </xf>
    <xf numFmtId="0" fontId="16" fillId="9" borderId="2" xfId="8" applyFill="1" applyBorder="1">
      <alignment vertical="center"/>
    </xf>
    <xf numFmtId="0" fontId="16" fillId="9" borderId="12" xfId="8" applyFill="1" applyBorder="1">
      <alignment vertical="center"/>
    </xf>
    <xf numFmtId="0" fontId="16" fillId="9" borderId="3" xfId="8" applyFill="1" applyBorder="1">
      <alignment vertical="center"/>
    </xf>
    <xf numFmtId="0" fontId="24" fillId="0" borderId="8" xfId="8" applyFont="1" applyBorder="1">
      <alignment vertical="center"/>
    </xf>
    <xf numFmtId="0" fontId="23" fillId="0" borderId="0" xfId="8" applyFont="1">
      <alignment vertical="center"/>
    </xf>
    <xf numFmtId="0" fontId="23" fillId="0" borderId="9" xfId="8" applyFont="1" applyBorder="1">
      <alignment vertical="center"/>
    </xf>
    <xf numFmtId="0" fontId="24" fillId="0" borderId="0" xfId="8" applyFont="1">
      <alignment vertical="center"/>
    </xf>
    <xf numFmtId="0" fontId="24" fillId="0" borderId="9" xfId="8" applyFont="1" applyBorder="1">
      <alignment vertical="center"/>
    </xf>
    <xf numFmtId="0" fontId="24" fillId="0" borderId="4" xfId="8" applyFont="1" applyBorder="1">
      <alignment vertical="center"/>
    </xf>
    <xf numFmtId="0" fontId="24" fillId="0" borderId="13" xfId="8" applyFont="1" applyBorder="1">
      <alignment vertical="center"/>
    </xf>
    <xf numFmtId="0" fontId="24" fillId="0" borderId="5" xfId="8" applyFont="1" applyBorder="1">
      <alignment vertical="center"/>
    </xf>
    <xf numFmtId="0" fontId="22" fillId="9" borderId="6" xfId="8" applyFont="1" applyFill="1" applyBorder="1">
      <alignment vertical="center"/>
    </xf>
    <xf numFmtId="0" fontId="22" fillId="9" borderId="14" xfId="8" applyFont="1" applyFill="1" applyBorder="1">
      <alignment vertical="center"/>
    </xf>
    <xf numFmtId="0" fontId="22" fillId="9" borderId="7" xfId="8" applyFont="1" applyFill="1" applyBorder="1">
      <alignment vertical="center"/>
    </xf>
    <xf numFmtId="0" fontId="22" fillId="9" borderId="24" xfId="8" applyFont="1" applyFill="1" applyBorder="1" applyAlignment="1">
      <alignment horizontal="centerContinuous" vertical="center" wrapText="1"/>
    </xf>
    <xf numFmtId="0" fontId="22" fillId="9" borderId="1" xfId="8" applyFont="1" applyFill="1" applyBorder="1" applyAlignment="1">
      <alignment horizontal="centerContinuous" vertical="center"/>
    </xf>
    <xf numFmtId="37" fontId="24" fillId="0" borderId="26" xfId="8" applyNumberFormat="1" applyFont="1" applyBorder="1">
      <alignment vertical="center"/>
    </xf>
    <xf numFmtId="37" fontId="24" fillId="0" borderId="25" xfId="8" applyNumberFormat="1" applyFont="1" applyBorder="1">
      <alignment vertical="center"/>
    </xf>
    <xf numFmtId="166" fontId="24" fillId="0" borderId="19" xfId="8" applyNumberFormat="1" applyFont="1" applyBorder="1">
      <alignment vertical="center"/>
    </xf>
    <xf numFmtId="166" fontId="24" fillId="0" borderId="20" xfId="8" applyNumberFormat="1" applyFont="1" applyBorder="1">
      <alignment vertical="center"/>
    </xf>
    <xf numFmtId="166" fontId="24" fillId="0" borderId="17" xfId="8" applyNumberFormat="1" applyFont="1" applyBorder="1">
      <alignment vertical="center"/>
    </xf>
    <xf numFmtId="166" fontId="24" fillId="0" borderId="18" xfId="8" applyNumberFormat="1" applyFont="1" applyBorder="1">
      <alignment vertical="center"/>
    </xf>
    <xf numFmtId="37" fontId="25" fillId="0" borderId="19" xfId="8" applyNumberFormat="1" applyFont="1" applyBorder="1">
      <alignment vertical="center"/>
    </xf>
    <xf numFmtId="175" fontId="24" fillId="0" borderId="20" xfId="8" applyNumberFormat="1" applyFont="1" applyBorder="1">
      <alignment vertical="center"/>
    </xf>
    <xf numFmtId="37" fontId="25" fillId="0" borderId="17" xfId="8" applyNumberFormat="1" applyFont="1" applyBorder="1">
      <alignment vertical="center"/>
    </xf>
    <xf numFmtId="175" fontId="24" fillId="0" borderId="18" xfId="8" applyNumberFormat="1" applyFont="1" applyBorder="1">
      <alignment vertical="center"/>
    </xf>
    <xf numFmtId="0" fontId="28" fillId="0" borderId="0" xfId="14" applyFont="1">
      <alignment vertical="center"/>
    </xf>
    <xf numFmtId="0" fontId="4" fillId="0" borderId="0" xfId="14">
      <alignment vertical="center"/>
    </xf>
    <xf numFmtId="0" fontId="4" fillId="0" borderId="0" xfId="14" applyAlignment="1">
      <alignment horizontal="left" vertical="center"/>
    </xf>
    <xf numFmtId="0" fontId="4" fillId="0" borderId="0" xfId="14" applyAlignment="1">
      <alignment horizontal="right" vertical="center"/>
    </xf>
    <xf numFmtId="0" fontId="4" fillId="0" borderId="14" xfId="14" applyBorder="1" applyAlignment="1">
      <alignment vertical="center" shrinkToFit="1"/>
    </xf>
    <xf numFmtId="0" fontId="4" fillId="0" borderId="7" xfId="14" applyBorder="1" applyAlignment="1">
      <alignment vertical="center" shrinkToFit="1"/>
    </xf>
    <xf numFmtId="0" fontId="4" fillId="0" borderId="10" xfId="14" applyBorder="1" applyAlignment="1">
      <alignment horizontal="center" vertical="center" shrinkToFit="1"/>
    </xf>
    <xf numFmtId="0" fontId="4" fillId="0" borderId="21" xfId="14" applyBorder="1" applyAlignment="1">
      <alignment horizontal="center" vertical="center" shrinkToFit="1"/>
    </xf>
    <xf numFmtId="0" fontId="4" fillId="0" borderId="11" xfId="14" applyBorder="1" applyAlignment="1">
      <alignment horizontal="center" vertical="center" shrinkToFit="1"/>
    </xf>
    <xf numFmtId="0" fontId="4" fillId="0" borderId="2" xfId="14" applyBorder="1">
      <alignment vertical="center"/>
    </xf>
    <xf numFmtId="0" fontId="4" fillId="0" borderId="3" xfId="14" applyBorder="1">
      <alignment vertical="center"/>
    </xf>
    <xf numFmtId="0" fontId="4" fillId="0" borderId="8" xfId="14" applyBorder="1">
      <alignment vertical="center"/>
    </xf>
    <xf numFmtId="0" fontId="4" fillId="0" borderId="9" xfId="14" applyBorder="1">
      <alignment vertical="center"/>
    </xf>
    <xf numFmtId="0" fontId="4" fillId="0" borderId="4" xfId="14" applyBorder="1">
      <alignment vertical="center"/>
    </xf>
    <xf numFmtId="0" fontId="4" fillId="0" borderId="5" xfId="14" applyBorder="1">
      <alignment vertical="center"/>
    </xf>
    <xf numFmtId="0" fontId="30" fillId="0" borderId="0" xfId="14" applyFont="1">
      <alignment vertical="center"/>
    </xf>
    <xf numFmtId="37" fontId="24" fillId="2" borderId="26" xfId="8" applyNumberFormat="1" applyFont="1" applyFill="1" applyBorder="1">
      <alignment vertical="center"/>
    </xf>
    <xf numFmtId="168" fontId="0" fillId="0" borderId="33" xfId="0" applyNumberFormat="1" applyBorder="1">
      <alignment vertical="center"/>
    </xf>
    <xf numFmtId="171" fontId="0" fillId="0" borderId="19" xfId="0" applyNumberFormat="1" applyBorder="1">
      <alignment vertical="center"/>
    </xf>
    <xf numFmtId="171" fontId="0" fillId="0" borderId="17" xfId="0" applyNumberFormat="1" applyBorder="1">
      <alignment vertical="center"/>
    </xf>
    <xf numFmtId="171" fontId="0" fillId="0" borderId="18" xfId="0" applyNumberFormat="1" applyBorder="1">
      <alignment vertical="center"/>
    </xf>
    <xf numFmtId="0" fontId="0" fillId="0" borderId="15" xfId="0" applyBorder="1" applyAlignment="1">
      <alignment horizontal="centerContinuous" vertical="center"/>
    </xf>
    <xf numFmtId="14" fontId="0" fillId="0" borderId="16" xfId="0" applyNumberFormat="1" applyBorder="1">
      <alignment vertical="center"/>
    </xf>
    <xf numFmtId="0" fontId="0" fillId="0" borderId="17" xfId="0" applyBorder="1" applyAlignment="1">
      <alignment horizontal="centerContinuous" vertical="center"/>
    </xf>
    <xf numFmtId="14" fontId="0" fillId="0" borderId="18" xfId="0" applyNumberFormat="1" applyBorder="1">
      <alignment vertical="center"/>
    </xf>
    <xf numFmtId="0" fontId="6" fillId="0" borderId="0" xfId="15" applyAlignment="1">
      <alignment vertical="center"/>
    </xf>
    <xf numFmtId="0" fontId="32" fillId="0" borderId="52" xfId="15" applyFont="1" applyBorder="1" applyAlignment="1">
      <alignment horizontal="center" vertical="center"/>
    </xf>
    <xf numFmtId="0" fontId="32" fillId="0" borderId="53" xfId="15" applyFont="1" applyBorder="1" applyAlignment="1">
      <alignment horizontal="center" vertical="center"/>
    </xf>
    <xf numFmtId="0" fontId="32" fillId="0" borderId="54" xfId="15" applyFont="1" applyBorder="1" applyAlignment="1">
      <alignment horizontal="centerContinuous" vertical="center"/>
    </xf>
    <xf numFmtId="0" fontId="32" fillId="0" borderId="55" xfId="15" applyFont="1" applyBorder="1" applyAlignment="1">
      <alignment horizontal="centerContinuous" vertical="center"/>
    </xf>
    <xf numFmtId="0" fontId="32" fillId="0" borderId="56" xfId="15" applyFont="1" applyBorder="1" applyAlignment="1">
      <alignment horizontal="centerContinuous" vertical="center"/>
    </xf>
    <xf numFmtId="0" fontId="32" fillId="0" borderId="57" xfId="15" applyFont="1" applyBorder="1" applyAlignment="1">
      <alignment horizontal="center" vertical="center"/>
    </xf>
    <xf numFmtId="0" fontId="32" fillId="0" borderId="26" xfId="15" applyFont="1" applyBorder="1" applyAlignment="1">
      <alignment horizontal="center" vertical="center"/>
    </xf>
    <xf numFmtId="0" fontId="32" fillId="0" borderId="61" xfId="15" applyFont="1" applyBorder="1" applyAlignment="1">
      <alignment horizontal="center" vertical="center"/>
    </xf>
    <xf numFmtId="0" fontId="32" fillId="0" borderId="62" xfId="15" applyFont="1" applyBorder="1" applyAlignment="1">
      <alignment horizontal="center" vertical="center"/>
    </xf>
    <xf numFmtId="0" fontId="32" fillId="0" borderId="63" xfId="15" applyFont="1" applyBorder="1" applyAlignment="1">
      <alignment horizontal="center" vertical="center"/>
    </xf>
    <xf numFmtId="0" fontId="33" fillId="0" borderId="59" xfId="15" applyFont="1" applyBorder="1" applyAlignment="1">
      <alignment horizontal="right" vertical="center"/>
    </xf>
    <xf numFmtId="0" fontId="33" fillId="0" borderId="0" xfId="15" applyFont="1" applyAlignment="1">
      <alignment horizontal="right" vertical="center"/>
    </xf>
    <xf numFmtId="3" fontId="32" fillId="0" borderId="26" xfId="15" applyNumberFormat="1" applyFont="1" applyBorder="1" applyAlignment="1">
      <alignment vertical="center"/>
    </xf>
    <xf numFmtId="3" fontId="32" fillId="0" borderId="65" xfId="15" applyNumberFormat="1" applyFont="1" applyBorder="1" applyAlignment="1">
      <alignment vertical="center"/>
    </xf>
    <xf numFmtId="0" fontId="33" fillId="0" borderId="66" xfId="15" applyFont="1" applyBorder="1" applyAlignment="1">
      <alignment horizontal="right" vertical="center"/>
    </xf>
    <xf numFmtId="0" fontId="33" fillId="0" borderId="67" xfId="15" applyFont="1" applyBorder="1" applyAlignment="1">
      <alignment horizontal="right" vertical="center"/>
    </xf>
    <xf numFmtId="3" fontId="32" fillId="0" borderId="40" xfId="15" applyNumberFormat="1" applyFont="1" applyBorder="1" applyAlignment="1">
      <alignment vertical="center"/>
    </xf>
    <xf numFmtId="3" fontId="32" fillId="0" borderId="68" xfId="15" applyNumberFormat="1" applyFont="1" applyBorder="1" applyAlignment="1">
      <alignment vertical="center"/>
    </xf>
    <xf numFmtId="0" fontId="32" fillId="0" borderId="0" xfId="15" applyFont="1" applyAlignment="1">
      <alignment horizontal="right" vertical="center"/>
    </xf>
    <xf numFmtId="3" fontId="32" fillId="0" borderId="0" xfId="15" applyNumberFormat="1" applyFont="1" applyAlignment="1">
      <alignment vertical="center"/>
    </xf>
    <xf numFmtId="0" fontId="32" fillId="0" borderId="0" xfId="15" applyFont="1" applyAlignment="1">
      <alignment vertical="center"/>
    </xf>
    <xf numFmtId="0" fontId="6" fillId="0" borderId="0" xfId="15"/>
    <xf numFmtId="0" fontId="31" fillId="0" borderId="0" xfId="15" applyFont="1" applyAlignment="1">
      <alignment horizontal="centerContinuous" vertical="center"/>
    </xf>
    <xf numFmtId="0" fontId="34" fillId="0" borderId="0" xfId="15" applyFont="1" applyAlignment="1">
      <alignment horizontal="centerContinuous" vertical="center"/>
    </xf>
    <xf numFmtId="0" fontId="31" fillId="0" borderId="0" xfId="15" quotePrefix="1" applyFont="1" applyAlignment="1">
      <alignment horizontal="centerContinuous" vertical="center"/>
    </xf>
    <xf numFmtId="0" fontId="31" fillId="0" borderId="0" xfId="15" applyFont="1" applyAlignment="1">
      <alignment vertical="center"/>
    </xf>
    <xf numFmtId="0" fontId="32" fillId="0" borderId="69" xfId="15" applyFont="1" applyBorder="1" applyAlignment="1">
      <alignment horizontal="center" vertical="center"/>
    </xf>
    <xf numFmtId="0" fontId="32" fillId="0" borderId="70" xfId="15" applyFont="1" applyBorder="1" applyAlignment="1">
      <alignment horizontal="center" vertical="center"/>
    </xf>
    <xf numFmtId="0" fontId="32" fillId="0" borderId="59" xfId="15" applyFont="1" applyBorder="1" applyAlignment="1">
      <alignment horizontal="center" vertical="center"/>
    </xf>
    <xf numFmtId="0" fontId="32" fillId="0" borderId="9" xfId="15" applyFont="1" applyBorder="1" applyAlignment="1">
      <alignment horizontal="center" vertical="center"/>
    </xf>
    <xf numFmtId="0" fontId="32" fillId="0" borderId="24" xfId="15" applyFont="1" applyBorder="1" applyAlignment="1">
      <alignment horizontal="center" vertical="center"/>
    </xf>
    <xf numFmtId="0" fontId="32" fillId="0" borderId="65" xfId="15" applyFont="1" applyBorder="1" applyAlignment="1">
      <alignment horizontal="center" vertical="center"/>
    </xf>
    <xf numFmtId="0" fontId="32" fillId="0" borderId="71" xfId="15" applyFont="1" applyBorder="1" applyAlignment="1">
      <alignment horizontal="center" vertical="center"/>
    </xf>
    <xf numFmtId="0" fontId="32" fillId="0" borderId="59" xfId="15" applyFont="1" applyBorder="1" applyAlignment="1">
      <alignment horizontal="right" vertical="center"/>
    </xf>
    <xf numFmtId="3" fontId="32" fillId="0" borderId="72" xfId="15" applyNumberFormat="1" applyFont="1" applyBorder="1" applyAlignment="1">
      <alignment vertical="center"/>
    </xf>
    <xf numFmtId="3" fontId="32" fillId="0" borderId="73" xfId="15" applyNumberFormat="1" applyFont="1" applyBorder="1" applyAlignment="1">
      <alignment vertical="center"/>
    </xf>
    <xf numFmtId="3" fontId="32" fillId="0" borderId="60" xfId="15" applyNumberFormat="1" applyFont="1" applyBorder="1" applyAlignment="1">
      <alignment vertical="center"/>
    </xf>
    <xf numFmtId="0" fontId="32" fillId="0" borderId="74" xfId="15" applyFont="1" applyBorder="1" applyAlignment="1">
      <alignment horizontal="right" vertical="center"/>
    </xf>
    <xf numFmtId="3" fontId="32" fillId="0" borderId="25" xfId="15" applyNumberFormat="1" applyFont="1" applyBorder="1" applyAlignment="1">
      <alignment vertical="center"/>
    </xf>
    <xf numFmtId="3" fontId="32" fillId="0" borderId="75" xfId="15" applyNumberFormat="1" applyFont="1" applyBorder="1" applyAlignment="1">
      <alignment vertical="center"/>
    </xf>
    <xf numFmtId="0" fontId="32" fillId="0" borderId="76" xfId="15" applyFont="1" applyBorder="1" applyAlignment="1">
      <alignment horizontal="center" vertical="center"/>
    </xf>
    <xf numFmtId="0" fontId="32" fillId="0" borderId="3" xfId="15" applyFont="1" applyBorder="1" applyAlignment="1">
      <alignment horizontal="center" vertical="center"/>
    </xf>
    <xf numFmtId="0" fontId="31" fillId="0" borderId="24" xfId="15" applyFont="1" applyBorder="1" applyAlignment="1">
      <alignment vertical="center"/>
    </xf>
    <xf numFmtId="0" fontId="32" fillId="0" borderId="74" xfId="15" applyFont="1" applyBorder="1" applyAlignment="1">
      <alignment horizontal="center" vertical="center"/>
    </xf>
    <xf numFmtId="0" fontId="32" fillId="0" borderId="5" xfId="15" applyFont="1" applyBorder="1" applyAlignment="1">
      <alignment horizontal="center" vertical="center"/>
    </xf>
    <xf numFmtId="3" fontId="32" fillId="0" borderId="24" xfId="15" applyNumberFormat="1" applyFont="1" applyBorder="1" applyAlignment="1">
      <alignment vertical="center"/>
    </xf>
    <xf numFmtId="3" fontId="32" fillId="0" borderId="77" xfId="15" applyNumberFormat="1" applyFont="1" applyBorder="1" applyAlignment="1">
      <alignment vertical="center"/>
    </xf>
    <xf numFmtId="0" fontId="32" fillId="0" borderId="78" xfId="15" applyFont="1" applyBorder="1" applyAlignment="1">
      <alignment horizontal="center" vertical="center"/>
    </xf>
    <xf numFmtId="0" fontId="32" fillId="0" borderId="79" xfId="15" applyFont="1" applyBorder="1" applyAlignment="1">
      <alignment horizontal="center" vertical="center"/>
    </xf>
    <xf numFmtId="177" fontId="32" fillId="0" borderId="80" xfId="15" applyNumberFormat="1" applyFont="1" applyBorder="1" applyAlignment="1">
      <alignment vertical="center"/>
    </xf>
    <xf numFmtId="177" fontId="32" fillId="0" borderId="81" xfId="15" applyNumberFormat="1" applyFont="1" applyBorder="1" applyAlignment="1">
      <alignment vertical="center"/>
    </xf>
    <xf numFmtId="177" fontId="31" fillId="0" borderId="0" xfId="15" applyNumberFormat="1" applyFont="1" applyAlignment="1">
      <alignment vertical="center"/>
    </xf>
    <xf numFmtId="3" fontId="31" fillId="0" borderId="0" xfId="15" applyNumberFormat="1" applyFont="1" applyAlignment="1">
      <alignment vertical="center"/>
    </xf>
    <xf numFmtId="0" fontId="35" fillId="0" borderId="0" xfId="15" applyFont="1" applyAlignment="1">
      <alignment horizontal="centerContinuous" vertical="center"/>
    </xf>
    <xf numFmtId="0" fontId="32" fillId="0" borderId="55" xfId="15" applyFont="1" applyBorder="1" applyAlignment="1">
      <alignment horizontal="center" vertical="center"/>
    </xf>
    <xf numFmtId="0" fontId="6" fillId="0" borderId="55" xfId="15" applyBorder="1" applyAlignment="1">
      <alignment horizontal="center" vertical="center"/>
    </xf>
    <xf numFmtId="0" fontId="32" fillId="0" borderId="54" xfId="15" applyFont="1" applyBorder="1" applyAlignment="1">
      <alignment horizontal="center" vertical="center"/>
    </xf>
    <xf numFmtId="178" fontId="32" fillId="0" borderId="72" xfId="15" applyNumberFormat="1" applyFont="1" applyBorder="1" applyAlignment="1">
      <alignment vertical="center"/>
    </xf>
    <xf numFmtId="178" fontId="32" fillId="0" borderId="73" xfId="15" applyNumberFormat="1" applyFont="1" applyBorder="1" applyAlignment="1">
      <alignment vertical="center"/>
    </xf>
    <xf numFmtId="178" fontId="32" fillId="0" borderId="26" xfId="15" applyNumberFormat="1" applyFont="1" applyBorder="1" applyAlignment="1">
      <alignment vertical="center"/>
    </xf>
    <xf numFmtId="178" fontId="32" fillId="0" borderId="60" xfId="15" applyNumberFormat="1" applyFont="1" applyBorder="1" applyAlignment="1">
      <alignment vertical="center"/>
    </xf>
    <xf numFmtId="0" fontId="32" fillId="0" borderId="66" xfId="15" applyFont="1" applyBorder="1" applyAlignment="1">
      <alignment horizontal="right" vertical="center"/>
    </xf>
    <xf numFmtId="0" fontId="32" fillId="0" borderId="82" xfId="15" applyFont="1" applyBorder="1" applyAlignment="1">
      <alignment horizontal="right" vertical="center"/>
    </xf>
    <xf numFmtId="178" fontId="32" fillId="0" borderId="40" xfId="15" applyNumberFormat="1" applyFont="1" applyBorder="1" applyAlignment="1">
      <alignment vertical="center"/>
    </xf>
    <xf numFmtId="178" fontId="32" fillId="0" borderId="83" xfId="15" applyNumberFormat="1" applyFont="1" applyBorder="1" applyAlignment="1">
      <alignment vertical="center"/>
    </xf>
    <xf numFmtId="179" fontId="31" fillId="0" borderId="0" xfId="15" applyNumberFormat="1" applyFont="1" applyAlignment="1">
      <alignment vertical="center"/>
    </xf>
    <xf numFmtId="3" fontId="32" fillId="10" borderId="26" xfId="15" applyNumberFormat="1" applyFont="1" applyFill="1" applyBorder="1" applyAlignment="1">
      <alignment vertical="center"/>
    </xf>
    <xf numFmtId="3" fontId="32" fillId="10" borderId="40" xfId="15" applyNumberFormat="1" applyFont="1" applyFill="1" applyBorder="1" applyAlignment="1">
      <alignment vertical="center"/>
    </xf>
    <xf numFmtId="0" fontId="36" fillId="0" borderId="0" xfId="15" applyFont="1" applyAlignment="1">
      <alignment vertical="center"/>
    </xf>
    <xf numFmtId="0" fontId="33" fillId="0" borderId="84" xfId="15" applyFont="1" applyBorder="1" applyAlignment="1">
      <alignment horizontal="right" vertical="center"/>
    </xf>
    <xf numFmtId="0" fontId="33" fillId="0" borderId="85" xfId="15" applyFont="1" applyBorder="1" applyAlignment="1">
      <alignment horizontal="right" vertical="center"/>
    </xf>
    <xf numFmtId="0" fontId="33" fillId="0" borderId="9" xfId="15" applyFont="1" applyBorder="1" applyAlignment="1">
      <alignment horizontal="right" vertical="center"/>
    </xf>
    <xf numFmtId="0" fontId="33" fillId="0" borderId="82" xfId="15" applyFont="1" applyBorder="1" applyAlignment="1">
      <alignment horizontal="right" vertical="center"/>
    </xf>
    <xf numFmtId="0" fontId="31" fillId="0" borderId="0" xfId="16" applyAlignment="1">
      <alignment vertical="center"/>
    </xf>
    <xf numFmtId="0" fontId="37" fillId="0" borderId="0" xfId="16" applyFont="1" applyAlignment="1">
      <alignment horizontal="center" vertical="center"/>
    </xf>
    <xf numFmtId="0" fontId="33" fillId="0" borderId="86" xfId="16" applyFont="1" applyBorder="1" applyAlignment="1">
      <alignment horizontal="center" vertical="center"/>
    </xf>
    <xf numFmtId="0" fontId="33" fillId="0" borderId="87" xfId="16" applyFont="1" applyBorder="1" applyAlignment="1">
      <alignment horizontal="center" vertical="center"/>
    </xf>
    <xf numFmtId="0" fontId="33" fillId="0" borderId="88" xfId="16" applyFont="1" applyBorder="1" applyAlignment="1">
      <alignment horizontal="center" vertical="center"/>
    </xf>
    <xf numFmtId="0" fontId="33" fillId="0" borderId="89" xfId="16" applyFont="1" applyBorder="1" applyAlignment="1">
      <alignment horizontal="center" vertical="center"/>
    </xf>
    <xf numFmtId="0" fontId="33" fillId="0" borderId="90" xfId="16" applyFont="1" applyBorder="1" applyAlignment="1">
      <alignment horizontal="right" vertical="center"/>
    </xf>
    <xf numFmtId="0" fontId="33" fillId="0" borderId="9" xfId="16" applyFont="1" applyBorder="1" applyAlignment="1">
      <alignment horizontal="right" vertical="center"/>
    </xf>
    <xf numFmtId="179" fontId="33" fillId="0" borderId="26" xfId="16" applyNumberFormat="1" applyFont="1" applyBorder="1" applyAlignment="1">
      <alignment horizontal="right" vertical="center"/>
    </xf>
    <xf numFmtId="177" fontId="33" fillId="0" borderId="60" xfId="16" applyNumberFormat="1" applyFont="1" applyBorder="1" applyAlignment="1">
      <alignment horizontal="right" vertical="center"/>
    </xf>
    <xf numFmtId="179" fontId="33" fillId="0" borderId="60" xfId="16" applyNumberFormat="1" applyFont="1" applyBorder="1" applyAlignment="1">
      <alignment horizontal="right" vertical="center"/>
    </xf>
    <xf numFmtId="180" fontId="33" fillId="0" borderId="60" xfId="16" applyNumberFormat="1" applyFont="1" applyBorder="1" applyAlignment="1">
      <alignment horizontal="right" vertical="center"/>
    </xf>
    <xf numFmtId="0" fontId="33" fillId="0" borderId="91" xfId="16" applyFont="1" applyBorder="1" applyAlignment="1">
      <alignment horizontal="right" vertical="center"/>
    </xf>
    <xf numFmtId="0" fontId="33" fillId="0" borderId="82" xfId="16" applyFont="1" applyBorder="1" applyAlignment="1">
      <alignment horizontal="right" vertical="center"/>
    </xf>
    <xf numFmtId="180" fontId="33" fillId="0" borderId="83" xfId="16" applyNumberFormat="1" applyFont="1" applyBorder="1" applyAlignment="1">
      <alignment horizontal="right" vertical="center"/>
    </xf>
    <xf numFmtId="0" fontId="33" fillId="0" borderId="0" xfId="16" applyFont="1" applyAlignment="1">
      <alignment horizontal="right" vertical="center"/>
    </xf>
    <xf numFmtId="179" fontId="33" fillId="0" borderId="0" xfId="16" applyNumberFormat="1" applyFont="1" applyAlignment="1">
      <alignment horizontal="right" vertical="center"/>
    </xf>
    <xf numFmtId="177" fontId="33" fillId="0" borderId="0" xfId="16" applyNumberFormat="1" applyFont="1" applyAlignment="1">
      <alignment horizontal="right" vertical="center"/>
    </xf>
    <xf numFmtId="0" fontId="32" fillId="0" borderId="0" xfId="16" quotePrefix="1" applyFont="1" applyAlignment="1">
      <alignment horizontal="left" vertical="center"/>
    </xf>
    <xf numFmtId="0" fontId="33" fillId="0" borderId="0" xfId="16" applyFont="1" applyAlignment="1">
      <alignment vertical="center"/>
    </xf>
    <xf numFmtId="0" fontId="32" fillId="0" borderId="0" xfId="16" applyFont="1" applyAlignment="1">
      <alignment vertical="center"/>
    </xf>
    <xf numFmtId="179" fontId="33" fillId="10" borderId="26" xfId="16" applyNumberFormat="1" applyFont="1" applyFill="1" applyBorder="1" applyAlignment="1">
      <alignment horizontal="right" vertical="center"/>
    </xf>
    <xf numFmtId="179" fontId="33" fillId="10" borderId="40" xfId="16" applyNumberFormat="1" applyFont="1" applyFill="1" applyBorder="1" applyAlignment="1">
      <alignment horizontal="right" vertical="center"/>
    </xf>
    <xf numFmtId="37" fontId="22" fillId="0" borderId="22" xfId="8" applyNumberFormat="1" applyFont="1" applyBorder="1">
      <alignment vertical="center"/>
    </xf>
    <xf numFmtId="37" fontId="22" fillId="0" borderId="20" xfId="8" applyNumberFormat="1" applyFont="1" applyBorder="1">
      <alignment vertical="center"/>
    </xf>
    <xf numFmtId="37" fontId="22" fillId="0" borderId="23" xfId="8" applyNumberFormat="1" applyFont="1" applyBorder="1">
      <alignment vertical="center"/>
    </xf>
    <xf numFmtId="37" fontId="22" fillId="0" borderId="18" xfId="8" applyNumberFormat="1" applyFont="1" applyBorder="1">
      <alignment vertical="center"/>
    </xf>
    <xf numFmtId="0" fontId="6" fillId="0" borderId="0" xfId="8" applyFont="1">
      <alignment vertical="center"/>
    </xf>
    <xf numFmtId="181" fontId="0" fillId="0" borderId="0" xfId="0" applyNumberFormat="1">
      <alignment vertical="center"/>
    </xf>
    <xf numFmtId="168" fontId="24" fillId="0" borderId="19" xfId="2" applyNumberFormat="1" applyFont="1" applyBorder="1">
      <alignment vertical="center"/>
    </xf>
    <xf numFmtId="168" fontId="24" fillId="0" borderId="20" xfId="2" applyNumberFormat="1" applyFont="1" applyBorder="1">
      <alignment vertical="center"/>
    </xf>
    <xf numFmtId="168" fontId="24" fillId="0" borderId="17" xfId="2" applyNumberFormat="1" applyFont="1" applyBorder="1">
      <alignment vertical="center"/>
    </xf>
    <xf numFmtId="168" fontId="24" fillId="0" borderId="18" xfId="2" applyNumberFormat="1" applyFont="1" applyBorder="1">
      <alignment vertical="center"/>
    </xf>
    <xf numFmtId="20" fontId="4" fillId="0" borderId="0" xfId="14" applyNumberFormat="1">
      <alignment vertical="center"/>
    </xf>
    <xf numFmtId="49" fontId="33" fillId="0" borderId="0" xfId="17" applyNumberFormat="1" applyFont="1" applyAlignment="1">
      <alignment vertical="center"/>
    </xf>
    <xf numFmtId="49" fontId="37" fillId="0" borderId="0" xfId="18" applyNumberFormat="1" applyFont="1" applyAlignment="1">
      <alignment vertical="center"/>
    </xf>
    <xf numFmtId="49" fontId="37" fillId="0" borderId="0" xfId="18" applyNumberFormat="1" applyFont="1" applyAlignment="1">
      <alignment horizontal="center" vertical="center"/>
    </xf>
    <xf numFmtId="49" fontId="37" fillId="0" borderId="0" xfId="18" applyNumberFormat="1" applyFont="1" applyAlignment="1">
      <alignment horizontal="right" vertical="center"/>
    </xf>
    <xf numFmtId="0" fontId="39" fillId="0" borderId="0" xfId="18" applyFont="1" applyAlignment="1">
      <alignment vertical="center"/>
    </xf>
    <xf numFmtId="38" fontId="37" fillId="0" borderId="0" xfId="1" applyFont="1" applyAlignment="1">
      <alignment vertical="center"/>
    </xf>
    <xf numFmtId="0" fontId="37" fillId="0" borderId="0" xfId="18" applyFont="1" applyAlignment="1">
      <alignment vertical="center"/>
    </xf>
    <xf numFmtId="38" fontId="37" fillId="0" borderId="0" xfId="1" quotePrefix="1" applyFont="1" applyAlignment="1">
      <alignment horizontal="right" vertical="center"/>
    </xf>
    <xf numFmtId="0" fontId="40" fillId="0" borderId="0" xfId="18" applyFont="1" applyAlignment="1">
      <alignment vertical="center"/>
    </xf>
    <xf numFmtId="49" fontId="40" fillId="0" borderId="0" xfId="18" applyNumberFormat="1" applyFont="1" applyAlignment="1">
      <alignment vertical="center"/>
    </xf>
    <xf numFmtId="49" fontId="40" fillId="0" borderId="0" xfId="18" applyNumberFormat="1" applyFont="1" applyAlignment="1">
      <alignment horizontal="center" vertical="center"/>
    </xf>
    <xf numFmtId="49" fontId="40" fillId="0" borderId="0" xfId="18" applyNumberFormat="1" applyFont="1" applyAlignment="1">
      <alignment horizontal="right" vertical="center"/>
    </xf>
    <xf numFmtId="38" fontId="40" fillId="0" borderId="0" xfId="1" applyFont="1" applyAlignment="1">
      <alignment vertical="center"/>
    </xf>
    <xf numFmtId="38" fontId="41" fillId="0" borderId="0" xfId="1" applyFont="1" applyAlignment="1">
      <alignment vertical="center"/>
    </xf>
    <xf numFmtId="49" fontId="41" fillId="0" borderId="0" xfId="18" applyNumberFormat="1" applyFont="1" applyAlignment="1">
      <alignment vertical="center"/>
    </xf>
    <xf numFmtId="49" fontId="41" fillId="0" borderId="0" xfId="18" applyNumberFormat="1" applyFont="1" applyAlignment="1">
      <alignment horizontal="center" vertical="center"/>
    </xf>
    <xf numFmtId="49" fontId="42" fillId="0" borderId="0" xfId="18" applyNumberFormat="1" applyFont="1" applyAlignment="1">
      <alignment horizontal="center" vertical="center" wrapText="1"/>
    </xf>
    <xf numFmtId="0" fontId="41" fillId="0" borderId="0" xfId="18" applyFont="1" applyAlignment="1">
      <alignment vertical="center"/>
    </xf>
    <xf numFmtId="38" fontId="41" fillId="0" borderId="0" xfId="1" applyFont="1" applyAlignment="1">
      <alignment horizontal="center" vertical="center"/>
    </xf>
    <xf numFmtId="0" fontId="31" fillId="0" borderId="0" xfId="18" applyFont="1" applyAlignment="1">
      <alignment vertical="center"/>
    </xf>
    <xf numFmtId="49" fontId="31" fillId="0" borderId="0" xfId="18" applyNumberFormat="1" applyFont="1" applyAlignment="1">
      <alignment vertical="center"/>
    </xf>
    <xf numFmtId="49" fontId="31" fillId="0" borderId="0" xfId="18" applyNumberFormat="1" applyFont="1" applyAlignment="1">
      <alignment horizontal="center" vertical="center"/>
    </xf>
    <xf numFmtId="49" fontId="31" fillId="0" borderId="0" xfId="18" applyNumberFormat="1" applyFont="1" applyAlignment="1">
      <alignment horizontal="left" vertical="center"/>
    </xf>
    <xf numFmtId="38" fontId="31" fillId="0" borderId="0" xfId="1" applyFont="1" applyAlignment="1">
      <alignment vertical="center"/>
    </xf>
    <xf numFmtId="49" fontId="26" fillId="11" borderId="2" xfId="18" applyNumberFormat="1" applyFont="1" applyFill="1" applyBorder="1" applyAlignment="1">
      <alignment horizontal="center" vertical="center" wrapText="1"/>
    </xf>
    <xf numFmtId="49" fontId="26" fillId="11" borderId="12" xfId="18" applyNumberFormat="1" applyFont="1" applyFill="1" applyBorder="1" applyAlignment="1">
      <alignment horizontal="center" vertical="center" wrapText="1"/>
    </xf>
    <xf numFmtId="49" fontId="26" fillId="11" borderId="3" xfId="18" applyNumberFormat="1" applyFont="1" applyFill="1" applyBorder="1" applyAlignment="1">
      <alignment horizontal="center" vertical="center" wrapText="1"/>
    </xf>
    <xf numFmtId="38" fontId="26" fillId="11" borderId="3" xfId="1" applyFont="1" applyFill="1" applyBorder="1" applyAlignment="1">
      <alignment horizontal="center" vertical="center" wrapText="1"/>
    </xf>
    <xf numFmtId="38" fontId="26" fillId="11" borderId="24" xfId="1" applyFont="1" applyFill="1" applyBorder="1" applyAlignment="1">
      <alignment horizontal="center" vertical="center" wrapText="1"/>
    </xf>
    <xf numFmtId="38" fontId="26" fillId="11" borderId="2" xfId="1" applyFont="1" applyFill="1" applyBorder="1" applyAlignment="1">
      <alignment horizontal="center" vertical="center" wrapText="1"/>
    </xf>
    <xf numFmtId="38" fontId="26" fillId="11" borderId="92" xfId="1" applyFont="1" applyFill="1" applyBorder="1" applyAlignment="1">
      <alignment horizontal="center" vertical="center" wrapText="1"/>
    </xf>
    <xf numFmtId="38" fontId="26" fillId="11" borderId="93" xfId="1" applyFont="1" applyFill="1" applyBorder="1" applyAlignment="1">
      <alignment horizontal="center" vertical="center" wrapText="1"/>
    </xf>
    <xf numFmtId="38" fontId="26" fillId="11" borderId="77" xfId="1" applyFont="1" applyFill="1" applyBorder="1" applyAlignment="1">
      <alignment horizontal="center" vertical="center" wrapText="1"/>
    </xf>
    <xf numFmtId="49" fontId="26" fillId="11" borderId="4" xfId="18" applyNumberFormat="1" applyFont="1" applyFill="1" applyBorder="1" applyAlignment="1">
      <alignment horizontal="center" vertical="center" wrapText="1"/>
    </xf>
    <xf numFmtId="49" fontId="26" fillId="11" borderId="13" xfId="18" applyNumberFormat="1" applyFont="1" applyFill="1" applyBorder="1" applyAlignment="1">
      <alignment horizontal="center" vertical="center" wrapText="1"/>
    </xf>
    <xf numFmtId="49" fontId="26" fillId="11" borderId="5" xfId="18" applyNumberFormat="1" applyFont="1" applyFill="1" applyBorder="1" applyAlignment="1">
      <alignment horizontal="center" vertical="center" wrapText="1"/>
    </xf>
    <xf numFmtId="38" fontId="26" fillId="11" borderId="25" xfId="1" applyFont="1" applyFill="1" applyBorder="1" applyAlignment="1">
      <alignment horizontal="center" vertical="center" wrapText="1"/>
    </xf>
    <xf numFmtId="38" fontId="26" fillId="11" borderId="75" xfId="1" applyFont="1" applyFill="1" applyBorder="1" applyAlignment="1">
      <alignment horizontal="center" vertical="center" wrapText="1"/>
    </xf>
    <xf numFmtId="38" fontId="26" fillId="11" borderId="94" xfId="1" applyFont="1" applyFill="1" applyBorder="1" applyAlignment="1">
      <alignment horizontal="center" vertical="center" wrapText="1"/>
    </xf>
    <xf numFmtId="38" fontId="26" fillId="11" borderId="95" xfId="1" applyFont="1" applyFill="1" applyBorder="1" applyAlignment="1">
      <alignment horizontal="center" vertical="center" wrapText="1"/>
    </xf>
    <xf numFmtId="49" fontId="26" fillId="11" borderId="2" xfId="19" applyNumberFormat="1" applyFont="1" applyFill="1" applyBorder="1" applyAlignment="1">
      <alignment vertical="center"/>
    </xf>
    <xf numFmtId="49" fontId="26" fillId="11" borderId="12" xfId="19" applyNumberFormat="1" applyFont="1" applyFill="1" applyBorder="1" applyAlignment="1">
      <alignment horizontal="center" vertical="center"/>
    </xf>
    <xf numFmtId="49" fontId="26" fillId="11" borderId="3" xfId="19" applyNumberFormat="1" applyFont="1" applyFill="1" applyBorder="1" applyAlignment="1">
      <alignment vertical="center"/>
    </xf>
    <xf numFmtId="49" fontId="33" fillId="11" borderId="26" xfId="19" applyNumberFormat="1" applyFont="1" applyFill="1" applyBorder="1" applyAlignment="1">
      <alignment horizontal="center" vertical="center"/>
    </xf>
    <xf numFmtId="49" fontId="33" fillId="11" borderId="26" xfId="19" applyNumberFormat="1" applyFont="1" applyFill="1" applyBorder="1" applyAlignment="1">
      <alignment horizontal="right" vertical="center"/>
    </xf>
    <xf numFmtId="38" fontId="43" fillId="0" borderId="9" xfId="1" applyFont="1" applyBorder="1" applyAlignment="1">
      <alignment vertical="center"/>
    </xf>
    <xf numFmtId="38" fontId="43" fillId="0" borderId="26" xfId="1" applyFont="1" applyBorder="1" applyAlignment="1">
      <alignment vertical="center"/>
    </xf>
    <xf numFmtId="38" fontId="43" fillId="0" borderId="60" xfId="1" applyFont="1" applyBorder="1" applyAlignment="1">
      <alignment vertical="center"/>
    </xf>
    <xf numFmtId="38" fontId="43" fillId="0" borderId="90" xfId="1" applyFont="1" applyBorder="1" applyAlignment="1">
      <alignment vertical="center"/>
    </xf>
    <xf numFmtId="38" fontId="43" fillId="0" borderId="90" xfId="1" applyFont="1" applyBorder="1" applyAlignment="1">
      <alignment horizontal="right" vertical="center"/>
    </xf>
    <xf numFmtId="49" fontId="26" fillId="11" borderId="8" xfId="19" applyNumberFormat="1" applyFont="1" applyFill="1" applyBorder="1" applyAlignment="1">
      <alignment vertical="center"/>
    </xf>
    <xf numFmtId="49" fontId="26" fillId="11" borderId="0" xfId="19" applyNumberFormat="1" applyFont="1" applyFill="1" applyAlignment="1">
      <alignment horizontal="center" vertical="center"/>
    </xf>
    <xf numFmtId="49" fontId="26" fillId="11" borderId="9" xfId="19" applyNumberFormat="1" applyFont="1" applyFill="1" applyBorder="1" applyAlignment="1">
      <alignment vertical="center"/>
    </xf>
    <xf numFmtId="49" fontId="26" fillId="11" borderId="4" xfId="19" applyNumberFormat="1" applyFont="1" applyFill="1" applyBorder="1" applyAlignment="1">
      <alignment vertical="center"/>
    </xf>
    <xf numFmtId="49" fontId="26" fillId="11" borderId="13" xfId="19" applyNumberFormat="1" applyFont="1" applyFill="1" applyBorder="1" applyAlignment="1">
      <alignment horizontal="center" vertical="center"/>
    </xf>
    <xf numFmtId="49" fontId="26" fillId="11" borderId="5" xfId="19" applyNumberFormat="1" applyFont="1" applyFill="1" applyBorder="1" applyAlignment="1">
      <alignment vertical="center"/>
    </xf>
    <xf numFmtId="49" fontId="33" fillId="11" borderId="25" xfId="19" applyNumberFormat="1" applyFont="1" applyFill="1" applyBorder="1" applyAlignment="1">
      <alignment horizontal="center" vertical="center"/>
    </xf>
    <xf numFmtId="49" fontId="33" fillId="11" borderId="25" xfId="19" applyNumberFormat="1" applyFont="1" applyFill="1" applyBorder="1" applyAlignment="1">
      <alignment horizontal="right" vertical="center"/>
    </xf>
    <xf numFmtId="38" fontId="43" fillId="0" borderId="5" xfId="1" applyFont="1" applyBorder="1" applyAlignment="1">
      <alignment vertical="center"/>
    </xf>
    <xf numFmtId="38" fontId="43" fillId="0" borderId="25" xfId="1" applyFont="1" applyBorder="1" applyAlignment="1">
      <alignment vertical="center"/>
    </xf>
    <xf numFmtId="38" fontId="43" fillId="0" borderId="75" xfId="1" applyFont="1" applyBorder="1" applyAlignment="1">
      <alignment vertical="center"/>
    </xf>
    <xf numFmtId="38" fontId="43" fillId="0" borderId="94" xfId="1" applyFont="1" applyBorder="1" applyAlignment="1">
      <alignment vertical="center"/>
    </xf>
    <xf numFmtId="38" fontId="43" fillId="0" borderId="94" xfId="1" applyFont="1" applyBorder="1" applyAlignment="1">
      <alignment horizontal="right" vertical="center"/>
    </xf>
    <xf numFmtId="49" fontId="33" fillId="11" borderId="24" xfId="19" applyNumberFormat="1" applyFont="1" applyFill="1" applyBorder="1" applyAlignment="1">
      <alignment horizontal="right" vertical="center"/>
    </xf>
    <xf numFmtId="38" fontId="43" fillId="0" borderId="3" xfId="1" applyFont="1" applyBorder="1" applyAlignment="1">
      <alignment vertical="center"/>
    </xf>
    <xf numFmtId="38" fontId="43" fillId="0" borderId="24" xfId="1" applyFont="1" applyBorder="1" applyAlignment="1">
      <alignment vertical="center"/>
    </xf>
    <xf numFmtId="38" fontId="43" fillId="0" borderId="92" xfId="1" applyFont="1" applyBorder="1" applyAlignment="1">
      <alignment vertical="center"/>
    </xf>
    <xf numFmtId="38" fontId="43" fillId="0" borderId="93" xfId="1" applyFont="1" applyBorder="1" applyAlignment="1">
      <alignment vertical="center"/>
    </xf>
    <xf numFmtId="38" fontId="43" fillId="0" borderId="93" xfId="1" applyFont="1" applyBorder="1" applyAlignment="1">
      <alignment horizontal="right" vertical="center"/>
    </xf>
    <xf numFmtId="49" fontId="26" fillId="11" borderId="0" xfId="19" applyNumberFormat="1" applyFont="1" applyFill="1" applyAlignment="1">
      <alignment vertical="center"/>
    </xf>
    <xf numFmtId="49" fontId="26" fillId="11" borderId="13" xfId="19" applyNumberFormat="1" applyFont="1" applyFill="1" applyBorder="1" applyAlignment="1">
      <alignment vertical="center"/>
    </xf>
    <xf numFmtId="38" fontId="43" fillId="0" borderId="5" xfId="1" applyFont="1" applyFill="1" applyBorder="1" applyAlignment="1">
      <alignment vertical="center"/>
    </xf>
    <xf numFmtId="38" fontId="43" fillId="0" borderId="25" xfId="1" applyFont="1" applyFill="1" applyBorder="1" applyAlignment="1">
      <alignment vertical="center"/>
    </xf>
    <xf numFmtId="38" fontId="43" fillId="0" borderId="75" xfId="1" applyFont="1" applyFill="1" applyBorder="1" applyAlignment="1">
      <alignment vertical="center"/>
    </xf>
    <xf numFmtId="38" fontId="43" fillId="0" borderId="94" xfId="1" applyFont="1" applyFill="1" applyBorder="1" applyAlignment="1">
      <alignment vertical="center"/>
    </xf>
    <xf numFmtId="38" fontId="43" fillId="0" borderId="3" xfId="1" applyFont="1" applyFill="1" applyBorder="1" applyAlignment="1">
      <alignment vertical="center"/>
    </xf>
    <xf numFmtId="38" fontId="43" fillId="0" borderId="24" xfId="1" applyFont="1" applyFill="1" applyBorder="1" applyAlignment="1">
      <alignment vertical="center"/>
    </xf>
    <xf numFmtId="38" fontId="43" fillId="0" borderId="92" xfId="1" applyFont="1" applyFill="1" applyBorder="1" applyAlignment="1">
      <alignment vertical="center"/>
    </xf>
    <xf numFmtId="38" fontId="43" fillId="0" borderId="93" xfId="1" applyFont="1" applyFill="1" applyBorder="1" applyAlignment="1">
      <alignment vertical="center"/>
    </xf>
    <xf numFmtId="38" fontId="43" fillId="0" borderId="9" xfId="1" applyFont="1" applyFill="1" applyBorder="1" applyAlignment="1">
      <alignment vertical="center"/>
    </xf>
    <xf numFmtId="38" fontId="43" fillId="0" borderId="26" xfId="1" applyFont="1" applyFill="1" applyBorder="1" applyAlignment="1">
      <alignment vertical="center"/>
    </xf>
    <xf numFmtId="38" fontId="43" fillId="0" borderId="60" xfId="1" applyFont="1" applyFill="1" applyBorder="1" applyAlignment="1">
      <alignment vertical="center"/>
    </xf>
    <xf numFmtId="38" fontId="43" fillId="0" borderId="90" xfId="1" applyFont="1" applyFill="1" applyBorder="1" applyAlignment="1">
      <alignment vertical="center"/>
    </xf>
    <xf numFmtId="38" fontId="43" fillId="0" borderId="0" xfId="1" applyFont="1" applyFill="1" applyBorder="1" applyAlignment="1">
      <alignment vertical="center"/>
    </xf>
    <xf numFmtId="38" fontId="43" fillId="0" borderId="13" xfId="1" applyFont="1" applyFill="1" applyBorder="1" applyAlignment="1">
      <alignment vertical="center"/>
    </xf>
    <xf numFmtId="38" fontId="43" fillId="0" borderId="65" xfId="1" applyFont="1" applyFill="1" applyBorder="1" applyAlignment="1">
      <alignment vertical="center"/>
    </xf>
    <xf numFmtId="38" fontId="43" fillId="0" borderId="95" xfId="1" applyFont="1" applyFill="1" applyBorder="1" applyAlignment="1">
      <alignment vertical="center"/>
    </xf>
    <xf numFmtId="38" fontId="43" fillId="10" borderId="5" xfId="1" applyFont="1" applyFill="1" applyBorder="1" applyAlignment="1">
      <alignment vertical="center"/>
    </xf>
    <xf numFmtId="38" fontId="43" fillId="10" borderId="9" xfId="1" applyFont="1" applyFill="1" applyBorder="1" applyAlignment="1">
      <alignment vertical="center"/>
    </xf>
    <xf numFmtId="37" fontId="24" fillId="4" borderId="26" xfId="8" applyNumberFormat="1" applyFont="1" applyFill="1" applyBorder="1">
      <alignment vertical="center"/>
    </xf>
    <xf numFmtId="0" fontId="22" fillId="9" borderId="96" xfId="8" applyFont="1" applyFill="1" applyBorder="1" applyAlignment="1">
      <alignment horizontal="centerContinuous" vertical="center" wrapText="1"/>
    </xf>
    <xf numFmtId="0" fontId="22" fillId="9" borderId="31" xfId="8" applyFont="1" applyFill="1" applyBorder="1" applyAlignment="1">
      <alignment horizontal="centerContinuous" vertical="center"/>
    </xf>
    <xf numFmtId="37" fontId="22" fillId="0" borderId="33" xfId="8" applyNumberFormat="1" applyFont="1" applyBorder="1">
      <alignment vertical="center"/>
    </xf>
    <xf numFmtId="37" fontId="22" fillId="0" borderId="32" xfId="8" applyNumberFormat="1" applyFont="1" applyBorder="1">
      <alignment vertical="center"/>
    </xf>
    <xf numFmtId="168" fontId="22" fillId="0" borderId="20" xfId="8" applyNumberFormat="1" applyFont="1" applyBorder="1">
      <alignment vertical="center"/>
    </xf>
    <xf numFmtId="168" fontId="22" fillId="0" borderId="18" xfId="8" applyNumberFormat="1" applyFont="1" applyBorder="1">
      <alignment vertical="center"/>
    </xf>
    <xf numFmtId="170" fontId="0" fillId="0" borderId="19" xfId="0" applyNumberFormat="1" applyBorder="1">
      <alignment vertical="center"/>
    </xf>
    <xf numFmtId="170" fontId="0" fillId="0" borderId="20" xfId="0" applyNumberFormat="1" applyBorder="1">
      <alignment vertical="center"/>
    </xf>
    <xf numFmtId="14" fontId="0" fillId="9" borderId="8" xfId="0" applyNumberFormat="1" applyFill="1" applyBorder="1">
      <alignment vertical="center"/>
    </xf>
    <xf numFmtId="0" fontId="0" fillId="9" borderId="9" xfId="0" applyFill="1" applyBorder="1" applyAlignment="1">
      <alignment horizontal="right" vertical="center"/>
    </xf>
    <xf numFmtId="14" fontId="0" fillId="9" borderId="24" xfId="0" applyNumberFormat="1" applyFill="1" applyBorder="1">
      <alignment vertical="center"/>
    </xf>
    <xf numFmtId="14" fontId="0" fillId="9" borderId="25" xfId="0" applyNumberFormat="1" applyFill="1" applyBorder="1">
      <alignment vertical="center"/>
    </xf>
    <xf numFmtId="168" fontId="0" fillId="9" borderId="34" xfId="0" applyNumberFormat="1" applyFill="1" applyBorder="1">
      <alignment vertical="center"/>
    </xf>
    <xf numFmtId="168" fontId="0" fillId="9" borderId="35" xfId="0" applyNumberFormat="1" applyFill="1" applyBorder="1">
      <alignment vertical="center"/>
    </xf>
    <xf numFmtId="168" fontId="0" fillId="9" borderId="36" xfId="0" applyNumberFormat="1" applyFill="1" applyBorder="1">
      <alignment vertical="center"/>
    </xf>
    <xf numFmtId="170" fontId="0" fillId="9" borderId="34" xfId="0" applyNumberFormat="1" applyFill="1" applyBorder="1">
      <alignment vertical="center"/>
    </xf>
    <xf numFmtId="170" fontId="0" fillId="9" borderId="36" xfId="0" applyNumberFormat="1" applyFill="1" applyBorder="1">
      <alignment vertical="center"/>
    </xf>
    <xf numFmtId="168" fontId="0" fillId="9" borderId="43" xfId="0" applyNumberFormat="1" applyFill="1" applyBorder="1">
      <alignment vertical="center"/>
    </xf>
    <xf numFmtId="168" fontId="0" fillId="9" borderId="44" xfId="0" applyNumberFormat="1" applyFill="1" applyBorder="1">
      <alignment vertical="center"/>
    </xf>
    <xf numFmtId="168" fontId="0" fillId="9" borderId="45" xfId="0" applyNumberFormat="1" applyFill="1" applyBorder="1">
      <alignment vertical="center"/>
    </xf>
    <xf numFmtId="170" fontId="0" fillId="9" borderId="43" xfId="0" applyNumberFormat="1" applyFill="1" applyBorder="1">
      <alignment vertical="center"/>
    </xf>
    <xf numFmtId="170" fontId="0" fillId="9" borderId="45" xfId="0" applyNumberFormat="1" applyFill="1" applyBorder="1">
      <alignment vertical="center"/>
    </xf>
    <xf numFmtId="14" fontId="24" fillId="0" borderId="0" xfId="8" applyNumberFormat="1" applyFont="1">
      <alignment vertical="center"/>
    </xf>
    <xf numFmtId="14" fontId="24" fillId="0" borderId="13" xfId="8" applyNumberFormat="1" applyFont="1" applyBorder="1">
      <alignment vertical="center"/>
    </xf>
    <xf numFmtId="0" fontId="22" fillId="9" borderId="2" xfId="8" applyFont="1" applyFill="1" applyBorder="1" applyAlignment="1">
      <alignment horizontal="centerContinuous" vertical="center" wrapText="1"/>
    </xf>
    <xf numFmtId="0" fontId="22" fillId="9" borderId="6" xfId="8" applyFont="1" applyFill="1" applyBorder="1" applyAlignment="1">
      <alignment horizontal="centerContinuous" vertical="center"/>
    </xf>
    <xf numFmtId="166" fontId="24" fillId="2" borderId="8" xfId="8" applyNumberFormat="1" applyFont="1" applyFill="1" applyBorder="1">
      <alignment vertical="center"/>
    </xf>
    <xf numFmtId="166" fontId="24" fillId="4" borderId="8" xfId="8" applyNumberFormat="1" applyFont="1" applyFill="1" applyBorder="1">
      <alignment vertical="center"/>
    </xf>
    <xf numFmtId="166" fontId="24" fillId="0" borderId="8" xfId="8" applyNumberFormat="1" applyFont="1" applyBorder="1">
      <alignment vertical="center"/>
    </xf>
    <xf numFmtId="166" fontId="24" fillId="0" borderId="4" xfId="8" applyNumberFormat="1" applyFont="1" applyBorder="1">
      <alignment vertical="center"/>
    </xf>
    <xf numFmtId="37" fontId="25" fillId="2" borderId="19" xfId="8" applyNumberFormat="1" applyFont="1" applyFill="1" applyBorder="1">
      <alignment vertical="center"/>
    </xf>
    <xf numFmtId="37" fontId="24" fillId="2" borderId="8" xfId="8" applyNumberFormat="1" applyFont="1" applyFill="1" applyBorder="1">
      <alignment vertical="center"/>
    </xf>
    <xf numFmtId="37" fontId="24" fillId="4" borderId="8" xfId="8" applyNumberFormat="1" applyFont="1" applyFill="1" applyBorder="1">
      <alignment vertical="center"/>
    </xf>
    <xf numFmtId="37" fontId="24" fillId="0" borderId="8" xfId="8" applyNumberFormat="1" applyFont="1" applyBorder="1">
      <alignment vertical="center"/>
    </xf>
    <xf numFmtId="37" fontId="24" fillId="0" borderId="4" xfId="8" applyNumberFormat="1" applyFont="1" applyBorder="1">
      <alignment vertical="center"/>
    </xf>
    <xf numFmtId="0" fontId="44" fillId="0" borderId="0" xfId="20"/>
    <xf numFmtId="0" fontId="46" fillId="0" borderId="0" xfId="20" applyFont="1"/>
    <xf numFmtId="0" fontId="47" fillId="0" borderId="0" xfId="20" applyFont="1" applyAlignment="1">
      <alignment horizontal="left"/>
    </xf>
    <xf numFmtId="0" fontId="22" fillId="0" borderId="0" xfId="20" applyFont="1"/>
    <xf numFmtId="0" fontId="3" fillId="10" borderId="14" xfId="0" applyFont="1" applyFill="1" applyBorder="1" applyAlignment="1">
      <alignment horizontal="centerContinuous" vertical="center"/>
    </xf>
    <xf numFmtId="168" fontId="0" fillId="10" borderId="36" xfId="0" applyNumberFormat="1" applyFill="1" applyBorder="1">
      <alignment vertical="center"/>
    </xf>
    <xf numFmtId="168" fontId="0" fillId="10" borderId="45" xfId="0" applyNumberFormat="1" applyFill="1" applyBorder="1">
      <alignment vertical="center"/>
    </xf>
    <xf numFmtId="0" fontId="4" fillId="10" borderId="16" xfId="0" applyFont="1" applyFill="1" applyBorder="1" applyAlignment="1">
      <alignment horizontal="centerContinuous" vertical="center"/>
    </xf>
    <xf numFmtId="164" fontId="4" fillId="0" borderId="20" xfId="0" applyNumberFormat="1" applyFont="1" applyBorder="1">
      <alignment vertical="center"/>
    </xf>
    <xf numFmtId="164" fontId="4" fillId="0" borderId="18" xfId="0" applyNumberFormat="1" applyFont="1" applyBorder="1">
      <alignment vertical="center"/>
    </xf>
    <xf numFmtId="39" fontId="0" fillId="0" borderId="19" xfId="0" applyNumberFormat="1" applyBorder="1">
      <alignment vertical="center"/>
    </xf>
    <xf numFmtId="0" fontId="0" fillId="0" borderId="1" xfId="0" applyBorder="1" applyAlignment="1">
      <alignment horizontal="center" vertical="center" wrapText="1"/>
    </xf>
    <xf numFmtId="165" fontId="0" fillId="0" borderId="20" xfId="0" applyNumberFormat="1" applyBorder="1">
      <alignment vertical="center"/>
    </xf>
    <xf numFmtId="0" fontId="48" fillId="0" borderId="0" xfId="0" applyFont="1" applyAlignment="1"/>
    <xf numFmtId="0" fontId="49" fillId="0" borderId="0" xfId="0" applyFont="1" applyAlignment="1"/>
    <xf numFmtId="0" fontId="49" fillId="9" borderId="10" xfId="0" applyFont="1" applyFill="1" applyBorder="1" applyAlignment="1">
      <alignment horizontal="center" vertical="center" wrapText="1"/>
    </xf>
    <xf numFmtId="0" fontId="49" fillId="9" borderId="11" xfId="0" applyFont="1" applyFill="1" applyBorder="1" applyAlignment="1">
      <alignment horizontal="center" vertical="center" wrapText="1"/>
    </xf>
    <xf numFmtId="0" fontId="49" fillId="9" borderId="21" xfId="0" applyFont="1" applyFill="1" applyBorder="1" applyAlignment="1">
      <alignment horizontal="center" vertical="center" wrapText="1"/>
    </xf>
    <xf numFmtId="0" fontId="49" fillId="9" borderId="28" xfId="0" applyFont="1" applyFill="1" applyBorder="1" applyAlignment="1">
      <alignment horizontal="center" vertical="center" wrapText="1"/>
    </xf>
    <xf numFmtId="0" fontId="49" fillId="0" borderId="19" xfId="0" applyFont="1" applyBorder="1" applyAlignment="1"/>
    <xf numFmtId="0" fontId="49" fillId="0" borderId="20" xfId="0" applyFont="1" applyBorder="1" applyAlignment="1"/>
    <xf numFmtId="37" fontId="49" fillId="0" borderId="19" xfId="0" applyNumberFormat="1" applyFont="1" applyBorder="1" applyAlignment="1"/>
    <xf numFmtId="37" fontId="49" fillId="0" borderId="22" xfId="0" applyNumberFormat="1" applyFont="1" applyBorder="1" applyAlignment="1"/>
    <xf numFmtId="37" fontId="49" fillId="0" borderId="20" xfId="0" applyNumberFormat="1" applyFont="1" applyBorder="1" applyAlignment="1"/>
    <xf numFmtId="37" fontId="49" fillId="0" borderId="30" xfId="0" applyNumberFormat="1" applyFont="1" applyBorder="1" applyAlignment="1"/>
    <xf numFmtId="167" fontId="49" fillId="0" borderId="20" xfId="0" applyNumberFormat="1" applyFont="1" applyBorder="1" applyAlignment="1"/>
    <xf numFmtId="0" fontId="49" fillId="0" borderId="17" xfId="0" applyFont="1" applyBorder="1" applyAlignment="1"/>
    <xf numFmtId="0" fontId="49" fillId="0" borderId="18" xfId="0" applyFont="1" applyBorder="1" applyAlignment="1"/>
    <xf numFmtId="37" fontId="49" fillId="0" borderId="17" xfId="0" applyNumberFormat="1" applyFont="1" applyBorder="1" applyAlignment="1"/>
    <xf numFmtId="37" fontId="49" fillId="0" borderId="23" xfId="0" applyNumberFormat="1" applyFont="1" applyBorder="1" applyAlignment="1"/>
    <xf numFmtId="37" fontId="49" fillId="0" borderId="18" xfId="0" applyNumberFormat="1" applyFont="1" applyBorder="1" applyAlignment="1"/>
    <xf numFmtId="37" fontId="49" fillId="0" borderId="29" xfId="0" applyNumberFormat="1" applyFont="1" applyBorder="1" applyAlignment="1"/>
    <xf numFmtId="167" fontId="49" fillId="0" borderId="18" xfId="0" applyNumberFormat="1" applyFont="1" applyBorder="1" applyAlignment="1"/>
    <xf numFmtId="180" fontId="0" fillId="0" borderId="0" xfId="0" applyNumberFormat="1">
      <alignment vertical="center"/>
    </xf>
    <xf numFmtId="180" fontId="0" fillId="10" borderId="0" xfId="0" applyNumberFormat="1" applyFill="1">
      <alignment vertical="center"/>
    </xf>
    <xf numFmtId="37" fontId="0" fillId="0" borderId="0" xfId="0" applyNumberFormat="1" applyAlignment="1">
      <alignment horizontal="right" vertical="center"/>
    </xf>
    <xf numFmtId="0" fontId="22" fillId="9" borderId="0" xfId="8" applyFont="1" applyFill="1" applyAlignment="1">
      <alignment horizontal="centerContinuous" vertical="center" wrapText="1"/>
    </xf>
    <xf numFmtId="0" fontId="22" fillId="9" borderId="0" xfId="8" applyFont="1" applyFill="1" applyAlignment="1">
      <alignment horizontal="centerContinuous" vertical="center"/>
    </xf>
    <xf numFmtId="168" fontId="24" fillId="0" borderId="0" xfId="2" applyNumberFormat="1" applyFont="1" applyBorder="1">
      <alignment vertical="center"/>
    </xf>
    <xf numFmtId="0" fontId="52" fillId="0" borderId="0" xfId="20" applyFont="1" applyAlignment="1">
      <alignment horizontal="left"/>
    </xf>
    <xf numFmtId="0" fontId="6" fillId="0" borderId="0" xfId="21"/>
    <xf numFmtId="0" fontId="31" fillId="0" borderId="0" xfId="23" applyAlignment="1">
      <alignment horizontal="center" vertical="center"/>
    </xf>
    <xf numFmtId="0" fontId="31" fillId="0" borderId="0" xfId="23" applyAlignment="1">
      <alignment vertical="center"/>
    </xf>
    <xf numFmtId="0" fontId="9" fillId="0" borderId="0" xfId="23" applyFont="1" applyAlignment="1">
      <alignment horizontal="right" vertical="center"/>
    </xf>
    <xf numFmtId="0" fontId="31" fillId="0" borderId="0" xfId="23" applyAlignment="1">
      <alignment horizontal="right" vertical="center"/>
    </xf>
    <xf numFmtId="0" fontId="31" fillId="0" borderId="0" xfId="23" applyAlignment="1">
      <alignment horizontal="left" vertical="center"/>
    </xf>
    <xf numFmtId="0" fontId="9" fillId="0" borderId="0" xfId="23" applyFont="1" applyAlignment="1">
      <alignment horizontal="left" vertical="center"/>
    </xf>
    <xf numFmtId="0" fontId="43" fillId="0" borderId="0" xfId="23" applyFont="1" applyAlignment="1">
      <alignment vertical="center"/>
    </xf>
    <xf numFmtId="0" fontId="33" fillId="0" borderId="52" xfId="23" applyFont="1" applyBorder="1" applyAlignment="1">
      <alignment horizontal="center" vertical="center"/>
    </xf>
    <xf numFmtId="0" fontId="33" fillId="0" borderId="53" xfId="23" applyFont="1" applyBorder="1" applyAlignment="1">
      <alignment horizontal="center" vertical="center"/>
    </xf>
    <xf numFmtId="0" fontId="33" fillId="0" borderId="59" xfId="23" applyFont="1" applyBorder="1" applyAlignment="1">
      <alignment horizontal="center" vertical="center"/>
    </xf>
    <xf numFmtId="0" fontId="33" fillId="0" borderId="9" xfId="23" applyFont="1" applyBorder="1" applyAlignment="1">
      <alignment horizontal="center" vertical="center"/>
    </xf>
    <xf numFmtId="0" fontId="33" fillId="0" borderId="26" xfId="23" applyFont="1" applyBorder="1" applyAlignment="1">
      <alignment horizontal="center" vertical="center"/>
    </xf>
    <xf numFmtId="0" fontId="33" fillId="0" borderId="26" xfId="23" applyFont="1" applyBorder="1" applyAlignment="1">
      <alignment vertical="center"/>
    </xf>
    <xf numFmtId="0" fontId="33" fillId="0" borderId="60" xfId="23" applyFont="1" applyBorder="1" applyAlignment="1">
      <alignment horizontal="center" vertical="center"/>
    </xf>
    <xf numFmtId="0" fontId="43" fillId="0" borderId="0" xfId="23" applyFont="1" applyAlignment="1">
      <alignment horizontal="center" vertical="center"/>
    </xf>
    <xf numFmtId="0" fontId="43" fillId="0" borderId="0" xfId="22" applyFont="1" applyAlignment="1">
      <alignment vertical="center"/>
    </xf>
    <xf numFmtId="0" fontId="33" fillId="0" borderId="61" xfId="23" applyFont="1" applyBorder="1" applyAlignment="1">
      <alignment horizontal="center" vertical="center"/>
    </xf>
    <xf numFmtId="0" fontId="33" fillId="0" borderId="62" xfId="23" applyFont="1" applyBorder="1" applyAlignment="1">
      <alignment horizontal="center" vertical="center"/>
    </xf>
    <xf numFmtId="0" fontId="33" fillId="0" borderId="63" xfId="23" applyFont="1" applyBorder="1" applyAlignment="1">
      <alignment horizontal="center" vertical="center"/>
    </xf>
    <xf numFmtId="0" fontId="33" fillId="0" borderId="64" xfId="23" applyFont="1" applyBorder="1" applyAlignment="1">
      <alignment horizontal="center" vertical="center"/>
    </xf>
    <xf numFmtId="38" fontId="33" fillId="0" borderId="26" xfId="1" applyFont="1" applyBorder="1" applyAlignment="1">
      <alignment horizontal="right" vertical="center"/>
    </xf>
    <xf numFmtId="176" fontId="33" fillId="0" borderId="26" xfId="1" applyNumberFormat="1" applyFont="1" applyBorder="1" applyAlignment="1">
      <alignment horizontal="right" vertical="center"/>
    </xf>
    <xf numFmtId="182" fontId="33" fillId="0" borderId="26" xfId="1" applyNumberFormat="1" applyFont="1" applyBorder="1" applyAlignment="1">
      <alignment horizontal="right" vertical="center"/>
    </xf>
    <xf numFmtId="183" fontId="33" fillId="0" borderId="26" xfId="23" applyNumberFormat="1" applyFont="1" applyBorder="1" applyAlignment="1">
      <alignment vertical="center"/>
    </xf>
    <xf numFmtId="183" fontId="33" fillId="0" borderId="60" xfId="23" applyNumberFormat="1" applyFont="1" applyBorder="1" applyAlignment="1">
      <alignment vertical="center"/>
    </xf>
    <xf numFmtId="184" fontId="43" fillId="0" borderId="0" xfId="22" applyNumberFormat="1" applyFont="1" applyAlignment="1">
      <alignment vertical="center"/>
    </xf>
    <xf numFmtId="183" fontId="33" fillId="0" borderId="26" xfId="23" applyNumberFormat="1" applyFont="1" applyBorder="1" applyAlignment="1">
      <alignment horizontal="right" vertical="center"/>
    </xf>
    <xf numFmtId="185" fontId="33" fillId="0" borderId="59" xfId="23" applyNumberFormat="1" applyFont="1" applyBorder="1" applyAlignment="1">
      <alignment horizontal="center" vertical="center"/>
    </xf>
    <xf numFmtId="185" fontId="33" fillId="0" borderId="9" xfId="23" applyNumberFormat="1" applyFont="1" applyBorder="1" applyAlignment="1">
      <alignment horizontal="center" vertical="center"/>
    </xf>
    <xf numFmtId="185" fontId="33" fillId="0" borderId="26" xfId="23" applyNumberFormat="1" applyFont="1" applyBorder="1" applyAlignment="1">
      <alignment vertical="center"/>
    </xf>
    <xf numFmtId="182" fontId="33" fillId="0" borderId="26" xfId="23" applyNumberFormat="1" applyFont="1" applyBorder="1" applyAlignment="1">
      <alignment vertical="center"/>
    </xf>
    <xf numFmtId="185" fontId="33" fillId="0" borderId="0" xfId="23" applyNumberFormat="1" applyFont="1" applyAlignment="1">
      <alignment vertical="center"/>
    </xf>
    <xf numFmtId="185" fontId="33" fillId="0" borderId="66" xfId="23" applyNumberFormat="1" applyFont="1" applyBorder="1" applyAlignment="1">
      <alignment horizontal="center" vertical="center"/>
    </xf>
    <xf numFmtId="185" fontId="33" fillId="0" borderId="82" xfId="23" applyNumberFormat="1" applyFont="1" applyBorder="1" applyAlignment="1">
      <alignment horizontal="center" vertical="center"/>
    </xf>
    <xf numFmtId="185" fontId="33" fillId="0" borderId="40" xfId="23" applyNumberFormat="1" applyFont="1" applyBorder="1" applyAlignment="1">
      <alignment vertical="center"/>
    </xf>
    <xf numFmtId="38" fontId="33" fillId="0" borderId="40" xfId="1" applyFont="1" applyBorder="1" applyAlignment="1">
      <alignment horizontal="right" vertical="center"/>
    </xf>
    <xf numFmtId="183" fontId="33" fillId="0" borderId="40" xfId="23" applyNumberFormat="1" applyFont="1" applyBorder="1" applyAlignment="1">
      <alignment vertical="center"/>
    </xf>
    <xf numFmtId="182" fontId="33" fillId="0" borderId="40" xfId="23" applyNumberFormat="1" applyFont="1" applyBorder="1" applyAlignment="1">
      <alignment vertical="center"/>
    </xf>
    <xf numFmtId="183" fontId="33" fillId="0" borderId="83" xfId="23" applyNumberFormat="1" applyFont="1" applyBorder="1" applyAlignment="1">
      <alignment vertical="center"/>
    </xf>
    <xf numFmtId="38" fontId="33" fillId="10" borderId="26" xfId="1" applyFont="1" applyFill="1" applyBorder="1" applyAlignment="1">
      <alignment horizontal="right" vertical="center"/>
    </xf>
    <xf numFmtId="185" fontId="33" fillId="10" borderId="26" xfId="23" applyNumberFormat="1" applyFont="1" applyFill="1" applyBorder="1" applyAlignment="1">
      <alignment vertical="center"/>
    </xf>
    <xf numFmtId="185" fontId="33" fillId="10" borderId="40" xfId="23" applyNumberFormat="1" applyFont="1" applyFill="1" applyBorder="1" applyAlignment="1">
      <alignment vertical="center"/>
    </xf>
    <xf numFmtId="3" fontId="32" fillId="12" borderId="26" xfId="15" applyNumberFormat="1" applyFont="1" applyFill="1" applyBorder="1" applyAlignment="1">
      <alignment vertical="center"/>
    </xf>
    <xf numFmtId="3" fontId="32" fillId="12" borderId="40" xfId="15" applyNumberFormat="1" applyFont="1" applyFill="1" applyBorder="1" applyAlignment="1">
      <alignment vertical="center"/>
    </xf>
    <xf numFmtId="0" fontId="54" fillId="9" borderId="24" xfId="8" applyFont="1" applyFill="1" applyBorder="1" applyAlignment="1">
      <alignment horizontal="centerContinuous" vertical="center"/>
    </xf>
    <xf numFmtId="0" fontId="54" fillId="9" borderId="24" xfId="8" applyFont="1" applyFill="1" applyBorder="1" applyAlignment="1">
      <alignment horizontal="centerContinuous" vertical="center" wrapText="1"/>
    </xf>
    <xf numFmtId="0" fontId="54" fillId="9" borderId="96" xfId="8" applyFont="1" applyFill="1" applyBorder="1" applyAlignment="1">
      <alignment horizontal="centerContinuous" vertical="center" wrapText="1"/>
    </xf>
    <xf numFmtId="0" fontId="3" fillId="0" borderId="0" xfId="0" applyFont="1">
      <alignment vertical="center"/>
    </xf>
    <xf numFmtId="0" fontId="24" fillId="0" borderId="2" xfId="8" applyFont="1" applyBorder="1">
      <alignment vertical="center"/>
    </xf>
    <xf numFmtId="14" fontId="24" fillId="0" borderId="12" xfId="8" applyNumberFormat="1" applyFont="1" applyBorder="1">
      <alignment vertical="center"/>
    </xf>
    <xf numFmtId="0" fontId="24" fillId="0" borderId="12" xfId="8" applyFont="1" applyBorder="1">
      <alignment vertical="center"/>
    </xf>
    <xf numFmtId="0" fontId="24" fillId="0" borderId="3" xfId="8" applyFont="1" applyBorder="1">
      <alignment vertical="center"/>
    </xf>
    <xf numFmtId="37" fontId="25" fillId="0" borderId="15" xfId="8" applyNumberFormat="1" applyFont="1" applyBorder="1">
      <alignment vertical="center"/>
    </xf>
    <xf numFmtId="175" fontId="24" fillId="0" borderId="16" xfId="8" applyNumberFormat="1" applyFont="1" applyBorder="1">
      <alignment vertical="center"/>
    </xf>
    <xf numFmtId="166" fontId="24" fillId="0" borderId="15" xfId="8" applyNumberFormat="1" applyFont="1" applyBorder="1">
      <alignment vertical="center"/>
    </xf>
    <xf numFmtId="166" fontId="24" fillId="0" borderId="16" xfId="8" applyNumberFormat="1" applyFont="1" applyBorder="1">
      <alignment vertical="center"/>
    </xf>
    <xf numFmtId="37" fontId="24" fillId="0" borderId="24" xfId="8" applyNumberFormat="1" applyFont="1" applyBorder="1">
      <alignment vertical="center"/>
    </xf>
    <xf numFmtId="37" fontId="24" fillId="0" borderId="2" xfId="8" applyNumberFormat="1" applyFont="1" applyBorder="1">
      <alignment vertical="center"/>
    </xf>
    <xf numFmtId="166" fontId="24" fillId="0" borderId="2" xfId="8" applyNumberFormat="1" applyFont="1" applyBorder="1">
      <alignment vertical="center"/>
    </xf>
    <xf numFmtId="168" fontId="24" fillId="0" borderId="15" xfId="2" applyNumberFormat="1" applyFont="1" applyBorder="1">
      <alignment vertical="center"/>
    </xf>
    <xf numFmtId="168" fontId="24" fillId="0" borderId="16" xfId="2" applyNumberFormat="1" applyFont="1" applyBorder="1">
      <alignment vertical="center"/>
    </xf>
    <xf numFmtId="186" fontId="55" fillId="0" borderId="0" xfId="24" applyNumberFormat="1" applyAlignment="1">
      <alignment vertical="center" textRotation="255"/>
    </xf>
    <xf numFmtId="186" fontId="55" fillId="0" borderId="1" xfId="24" applyNumberFormat="1" applyBorder="1"/>
    <xf numFmtId="186" fontId="55" fillId="0" borderId="0" xfId="24" applyNumberFormat="1"/>
    <xf numFmtId="186" fontId="57" fillId="0" borderId="0" xfId="24" applyNumberFormat="1" applyFont="1" applyAlignment="1">
      <alignment horizontal="center" vertical="top" textRotation="255" wrapText="1"/>
    </xf>
    <xf numFmtId="186" fontId="57" fillId="0" borderId="1" xfId="24" applyNumberFormat="1" applyFont="1" applyBorder="1" applyAlignment="1">
      <alignment horizontal="center" vertical="top" wrapText="1"/>
    </xf>
    <xf numFmtId="186" fontId="58" fillId="0" borderId="1" xfId="24" applyNumberFormat="1" applyFont="1" applyBorder="1" applyAlignment="1">
      <alignment horizontal="center" vertical="top" wrapText="1"/>
    </xf>
    <xf numFmtId="186" fontId="57" fillId="0" borderId="0" xfId="24" applyNumberFormat="1" applyFont="1" applyAlignment="1">
      <alignment horizontal="center" vertical="top" wrapText="1"/>
    </xf>
    <xf numFmtId="186" fontId="57" fillId="0" borderId="1" xfId="24" applyNumberFormat="1" applyFont="1" applyBorder="1"/>
    <xf numFmtId="186" fontId="22" fillId="0" borderId="1" xfId="24" applyNumberFormat="1" applyFont="1" applyBorder="1"/>
    <xf numFmtId="186" fontId="59" fillId="0" borderId="1" xfId="24" applyNumberFormat="1" applyFont="1" applyBorder="1"/>
    <xf numFmtId="186" fontId="59" fillId="0" borderId="24" xfId="24" applyNumberFormat="1" applyFont="1" applyBorder="1"/>
    <xf numFmtId="186" fontId="58" fillId="0" borderId="24" xfId="24" applyNumberFormat="1" applyFont="1" applyBorder="1"/>
    <xf numFmtId="186" fontId="57" fillId="0" borderId="0" xfId="24" applyNumberFormat="1" applyFont="1"/>
    <xf numFmtId="186" fontId="57" fillId="10" borderId="1" xfId="24" applyNumberFormat="1" applyFont="1" applyFill="1" applyBorder="1"/>
    <xf numFmtId="186" fontId="22" fillId="10" borderId="1" xfId="24" applyNumberFormat="1" applyFont="1" applyFill="1" applyBorder="1"/>
    <xf numFmtId="186" fontId="59" fillId="10" borderId="1" xfId="24" applyNumberFormat="1" applyFont="1" applyFill="1" applyBorder="1"/>
    <xf numFmtId="186" fontId="22" fillId="10" borderId="6" xfId="24" applyNumberFormat="1" applyFont="1" applyFill="1" applyBorder="1"/>
    <xf numFmtId="186" fontId="60" fillId="10" borderId="1" xfId="24" applyNumberFormat="1" applyFont="1" applyFill="1" applyBorder="1"/>
    <xf numFmtId="186" fontId="22" fillId="10" borderId="7" xfId="24" applyNumberFormat="1" applyFont="1" applyFill="1" applyBorder="1"/>
    <xf numFmtId="186" fontId="57" fillId="10" borderId="7" xfId="24" applyNumberFormat="1" applyFont="1" applyFill="1" applyBorder="1"/>
    <xf numFmtId="186" fontId="57" fillId="10" borderId="0" xfId="24" applyNumberFormat="1" applyFont="1" applyFill="1"/>
    <xf numFmtId="186" fontId="59" fillId="0" borderId="25" xfId="24" applyNumberFormat="1" applyFont="1" applyBorder="1"/>
    <xf numFmtId="186" fontId="58" fillId="0" borderId="1" xfId="24" applyNumberFormat="1" applyFont="1" applyBorder="1"/>
    <xf numFmtId="186" fontId="57" fillId="10" borderId="0" xfId="24" applyNumberFormat="1" applyFont="1" applyFill="1" applyAlignment="1">
      <alignment vertical="center" textRotation="255"/>
    </xf>
    <xf numFmtId="186" fontId="57" fillId="10" borderId="24" xfId="24" applyNumberFormat="1" applyFont="1" applyFill="1" applyBorder="1"/>
    <xf numFmtId="186" fontId="22" fillId="10" borderId="24" xfId="24" applyNumberFormat="1" applyFont="1" applyFill="1" applyBorder="1"/>
    <xf numFmtId="186" fontId="59" fillId="10" borderId="24" xfId="24" applyNumberFormat="1" applyFont="1" applyFill="1" applyBorder="1"/>
    <xf numFmtId="186" fontId="22" fillId="10" borderId="2" xfId="24" applyNumberFormat="1" applyFont="1" applyFill="1" applyBorder="1"/>
    <xf numFmtId="186" fontId="60" fillId="10" borderId="24" xfId="24" applyNumberFormat="1" applyFont="1" applyFill="1" applyBorder="1"/>
    <xf numFmtId="186" fontId="22" fillId="10" borderId="3" xfId="24" applyNumberFormat="1" applyFont="1" applyFill="1" applyBorder="1"/>
    <xf numFmtId="186" fontId="55" fillId="0" borderId="2" xfId="24" applyNumberFormat="1" applyBorder="1"/>
    <xf numFmtId="186" fontId="55" fillId="0" borderId="12" xfId="24" applyNumberFormat="1" applyBorder="1"/>
    <xf numFmtId="186" fontId="59" fillId="0" borderId="12" xfId="24" applyNumberFormat="1" applyFont="1" applyBorder="1"/>
    <xf numFmtId="186" fontId="59" fillId="0" borderId="3" xfId="24" applyNumberFormat="1" applyFont="1" applyBorder="1"/>
    <xf numFmtId="186" fontId="55" fillId="0" borderId="9" xfId="24" applyNumberFormat="1" applyBorder="1"/>
    <xf numFmtId="186" fontId="55" fillId="0" borderId="8" xfId="24" applyNumberFormat="1" applyBorder="1"/>
    <xf numFmtId="186" fontId="59" fillId="0" borderId="0" xfId="24" applyNumberFormat="1" applyFont="1"/>
    <xf numFmtId="186" fontId="59" fillId="0" borderId="9" xfId="24" applyNumberFormat="1" applyFont="1" applyBorder="1"/>
    <xf numFmtId="186" fontId="55" fillId="0" borderId="13" xfId="24" applyNumberFormat="1" applyBorder="1"/>
    <xf numFmtId="186" fontId="55" fillId="0" borderId="5" xfId="24" applyNumberFormat="1" applyBorder="1"/>
    <xf numFmtId="186" fontId="55" fillId="0" borderId="4" xfId="24" applyNumberFormat="1" applyBorder="1"/>
    <xf numFmtId="186" fontId="59" fillId="0" borderId="13" xfId="24" applyNumberFormat="1" applyFont="1" applyBorder="1"/>
    <xf numFmtId="186" fontId="59" fillId="0" borderId="5" xfId="24" applyNumberFormat="1" applyFont="1" applyBorder="1"/>
    <xf numFmtId="186" fontId="55" fillId="0" borderId="14" xfId="24" applyNumberFormat="1" applyBorder="1"/>
    <xf numFmtId="186" fontId="59" fillId="0" borderId="14" xfId="24" applyNumberFormat="1" applyFont="1" applyBorder="1"/>
    <xf numFmtId="186" fontId="4" fillId="10" borderId="0" xfId="24" applyNumberFormat="1" applyFont="1" applyFill="1" applyAlignment="1">
      <alignment vertical="center" textRotation="255"/>
    </xf>
    <xf numFmtId="186" fontId="4" fillId="10" borderId="0" xfId="24" applyNumberFormat="1" applyFont="1" applyFill="1"/>
    <xf numFmtId="186" fontId="4" fillId="0" borderId="0" xfId="24" applyNumberFormat="1" applyFont="1" applyAlignment="1">
      <alignment vertical="center" textRotation="255"/>
    </xf>
    <xf numFmtId="186" fontId="22" fillId="0" borderId="6" xfId="24" applyNumberFormat="1" applyFont="1" applyBorder="1"/>
    <xf numFmtId="186" fontId="22" fillId="0" borderId="7" xfId="24" applyNumberFormat="1" applyFont="1" applyBorder="1"/>
    <xf numFmtId="186" fontId="4" fillId="0" borderId="0" xfId="24" applyNumberFormat="1" applyFont="1"/>
    <xf numFmtId="186" fontId="55" fillId="10" borderId="0" xfId="24" applyNumberFormat="1" applyFill="1" applyAlignment="1">
      <alignment vertical="center" textRotation="255"/>
    </xf>
    <xf numFmtId="186" fontId="55" fillId="10" borderId="0" xfId="24" applyNumberFormat="1" applyFill="1"/>
    <xf numFmtId="0" fontId="4" fillId="0" borderId="0" xfId="25">
      <alignment vertical="center"/>
    </xf>
    <xf numFmtId="0" fontId="4" fillId="0" borderId="24" xfId="25" applyBorder="1" applyAlignment="1"/>
    <xf numFmtId="0" fontId="4" fillId="0" borderId="24" xfId="25" applyBorder="1" applyAlignment="1">
      <alignment horizontal="center"/>
    </xf>
    <xf numFmtId="0" fontId="4" fillId="0" borderId="25" xfId="25" applyBorder="1" applyAlignment="1"/>
    <xf numFmtId="187" fontId="4" fillId="0" borderId="25" xfId="25" applyNumberFormat="1" applyBorder="1" applyAlignment="1">
      <alignment horizontal="center"/>
    </xf>
    <xf numFmtId="188" fontId="4" fillId="0" borderId="25" xfId="25" applyNumberFormat="1" applyBorder="1" applyAlignment="1">
      <alignment horizontal="center"/>
    </xf>
    <xf numFmtId="0" fontId="4" fillId="0" borderId="99" xfId="25" applyBorder="1" applyAlignment="1"/>
    <xf numFmtId="38" fontId="4" fillId="0" borderId="99" xfId="25" applyNumberFormat="1" applyBorder="1" applyAlignment="1"/>
    <xf numFmtId="38" fontId="4" fillId="0" borderId="99" xfId="1" applyFont="1" applyFill="1" applyBorder="1" applyAlignment="1">
      <alignment shrinkToFit="1"/>
    </xf>
    <xf numFmtId="0" fontId="4" fillId="0" borderId="100" xfId="25" applyBorder="1" applyAlignment="1"/>
    <xf numFmtId="38" fontId="4" fillId="0" borderId="100" xfId="25" applyNumberFormat="1" applyBorder="1" applyAlignment="1"/>
    <xf numFmtId="38" fontId="4" fillId="0" borderId="100" xfId="1" applyFont="1" applyFill="1" applyBorder="1" applyAlignment="1">
      <alignment shrinkToFit="1"/>
    </xf>
    <xf numFmtId="0" fontId="4" fillId="0" borderId="101" xfId="25" applyBorder="1" applyAlignment="1"/>
    <xf numFmtId="38" fontId="4" fillId="0" borderId="101" xfId="25" applyNumberFormat="1" applyBorder="1" applyAlignment="1"/>
    <xf numFmtId="38" fontId="4" fillId="0" borderId="101" xfId="1" applyFont="1" applyFill="1" applyBorder="1" applyAlignment="1">
      <alignment shrinkToFit="1"/>
    </xf>
    <xf numFmtId="0" fontId="4" fillId="0" borderId="102" xfId="25" applyBorder="1" applyAlignment="1"/>
    <xf numFmtId="38" fontId="4" fillId="0" borderId="102" xfId="25" applyNumberFormat="1" applyBorder="1" applyAlignment="1"/>
    <xf numFmtId="38" fontId="4" fillId="0" borderId="102" xfId="1" applyFont="1" applyFill="1" applyBorder="1" applyAlignment="1">
      <alignment shrinkToFit="1"/>
    </xf>
    <xf numFmtId="38" fontId="4" fillId="0" borderId="0" xfId="25" applyNumberFormat="1">
      <alignment vertical="center"/>
    </xf>
    <xf numFmtId="0" fontId="4" fillId="0" borderId="103" xfId="25" applyBorder="1" applyAlignment="1"/>
    <xf numFmtId="38" fontId="4" fillId="0" borderId="103" xfId="25" applyNumberFormat="1" applyBorder="1" applyAlignment="1"/>
    <xf numFmtId="38" fontId="4" fillId="0" borderId="103" xfId="1" applyFont="1" applyFill="1" applyBorder="1" applyAlignment="1">
      <alignment shrinkToFit="1"/>
    </xf>
    <xf numFmtId="0" fontId="4" fillId="0" borderId="104" xfId="25" applyBorder="1" applyAlignment="1"/>
    <xf numFmtId="38" fontId="4" fillId="0" borderId="104" xfId="25" applyNumberFormat="1" applyBorder="1" applyAlignment="1"/>
    <xf numFmtId="38" fontId="4" fillId="0" borderId="104" xfId="1" applyFont="1" applyFill="1" applyBorder="1" applyAlignment="1">
      <alignment shrinkToFit="1"/>
    </xf>
    <xf numFmtId="38" fontId="4" fillId="0" borderId="99" xfId="1" applyFont="1" applyBorder="1" applyAlignment="1">
      <alignment shrinkToFit="1"/>
    </xf>
    <xf numFmtId="38" fontId="4" fillId="0" borderId="100" xfId="1" applyFont="1" applyBorder="1" applyAlignment="1">
      <alignment shrinkToFit="1"/>
    </xf>
    <xf numFmtId="38" fontId="4" fillId="0" borderId="101" xfId="1" applyFont="1" applyBorder="1" applyAlignment="1">
      <alignment shrinkToFit="1"/>
    </xf>
    <xf numFmtId="38" fontId="4" fillId="0" borderId="102" xfId="1" applyFont="1" applyBorder="1" applyAlignment="1">
      <alignment shrinkToFit="1"/>
    </xf>
    <xf numFmtId="38" fontId="4" fillId="0" borderId="103" xfId="1" applyFont="1" applyBorder="1" applyAlignment="1">
      <alignment shrinkToFit="1"/>
    </xf>
    <xf numFmtId="38" fontId="4" fillId="0" borderId="104" xfId="1" applyFont="1" applyBorder="1" applyAlignment="1">
      <alignment shrinkToFit="1"/>
    </xf>
    <xf numFmtId="0" fontId="0" fillId="10" borderId="0" xfId="0" applyFill="1">
      <alignment vertical="center"/>
    </xf>
    <xf numFmtId="39" fontId="0" fillId="10" borderId="0" xfId="0" applyNumberFormat="1" applyFill="1">
      <alignment vertical="center"/>
    </xf>
    <xf numFmtId="0" fontId="4" fillId="0" borderId="0" xfId="25" applyAlignment="1">
      <alignment horizontal="right" vertical="center"/>
    </xf>
    <xf numFmtId="0" fontId="3" fillId="10" borderId="0" xfId="0" applyFont="1" applyFill="1">
      <alignment vertical="center"/>
    </xf>
    <xf numFmtId="38" fontId="4" fillId="0" borderId="8" xfId="1" applyFont="1" applyFill="1" applyBorder="1" applyAlignment="1">
      <alignment shrinkToFit="1"/>
    </xf>
    <xf numFmtId="186" fontId="61" fillId="0" borderId="0" xfId="24" applyNumberFormat="1" applyFont="1" applyAlignment="1">
      <alignment vertical="center"/>
    </xf>
    <xf numFmtId="186" fontId="55" fillId="0" borderId="0" xfId="24" applyNumberFormat="1" applyAlignment="1">
      <alignment vertical="center"/>
    </xf>
    <xf numFmtId="186" fontId="22" fillId="0" borderId="0" xfId="24" applyNumberFormat="1" applyFont="1" applyAlignment="1">
      <alignment horizontal="right"/>
    </xf>
    <xf numFmtId="186" fontId="55" fillId="0" borderId="1" xfId="24" applyNumberFormat="1" applyBorder="1" applyAlignment="1">
      <alignment vertical="center"/>
    </xf>
    <xf numFmtId="186" fontId="55" fillId="0" borderId="1" xfId="24" applyNumberFormat="1" applyBorder="1" applyAlignment="1">
      <alignment horizontal="center" vertical="center"/>
    </xf>
    <xf numFmtId="186" fontId="55" fillId="0" borderId="1" xfId="24" applyNumberFormat="1" applyBorder="1" applyAlignment="1">
      <alignment horizontal="center" vertical="center" wrapText="1"/>
    </xf>
    <xf numFmtId="49" fontId="55" fillId="0" borderId="1" xfId="24" applyNumberFormat="1" applyBorder="1" applyAlignment="1">
      <alignment horizontal="center" vertical="center"/>
    </xf>
    <xf numFmtId="186" fontId="57" fillId="13" borderId="1" xfId="24" applyNumberFormat="1" applyFont="1" applyFill="1" applyBorder="1"/>
    <xf numFmtId="10" fontId="57" fillId="0" borderId="1" xfId="24" applyNumberFormat="1" applyFont="1" applyBorder="1"/>
    <xf numFmtId="186" fontId="22" fillId="0" borderId="24" xfId="24" applyNumberFormat="1" applyFont="1" applyBorder="1"/>
    <xf numFmtId="184" fontId="57" fillId="0" borderId="1" xfId="24" applyNumberFormat="1" applyFont="1" applyBorder="1"/>
    <xf numFmtId="184" fontId="57" fillId="0" borderId="0" xfId="24" applyNumberFormat="1" applyFont="1"/>
    <xf numFmtId="184" fontId="57" fillId="10" borderId="0" xfId="24" applyNumberFormat="1" applyFont="1" applyFill="1"/>
    <xf numFmtId="186" fontId="55" fillId="0" borderId="0" xfId="24" applyNumberFormat="1" applyAlignment="1">
      <alignment horizontal="center" vertical="center"/>
    </xf>
    <xf numFmtId="49" fontId="55" fillId="0" borderId="0" xfId="24" applyNumberFormat="1" applyAlignment="1">
      <alignment horizontal="center" vertical="center"/>
    </xf>
    <xf numFmtId="10" fontId="57" fillId="0" borderId="0" xfId="24" applyNumberFormat="1" applyFont="1"/>
    <xf numFmtId="186" fontId="22" fillId="0" borderId="0" xfId="24" applyNumberFormat="1" applyFont="1"/>
    <xf numFmtId="186" fontId="55" fillId="0" borderId="0" xfId="24" applyNumberFormat="1" applyAlignment="1">
      <alignment horizontal="left" vertical="center"/>
    </xf>
    <xf numFmtId="49" fontId="55" fillId="0" borderId="0" xfId="24" applyNumberFormat="1" applyAlignment="1">
      <alignment horizontal="left" vertical="center"/>
    </xf>
    <xf numFmtId="186" fontId="57" fillId="0" borderId="0" xfId="24" applyNumberFormat="1" applyFont="1" applyAlignment="1">
      <alignment horizontal="left"/>
    </xf>
    <xf numFmtId="186" fontId="59" fillId="0" borderId="0" xfId="24" applyNumberFormat="1" applyFont="1" applyAlignment="1">
      <alignment horizontal="left"/>
    </xf>
    <xf numFmtId="49" fontId="55" fillId="0" borderId="0" xfId="24" applyNumberFormat="1" applyAlignment="1">
      <alignment vertical="center"/>
    </xf>
    <xf numFmtId="186" fontId="57" fillId="0" borderId="0" xfId="24" applyNumberFormat="1" applyFont="1" applyAlignment="1">
      <alignment vertical="center"/>
    </xf>
    <xf numFmtId="49" fontId="57" fillId="0" borderId="0" xfId="24" applyNumberFormat="1" applyFont="1" applyAlignment="1">
      <alignment vertical="center"/>
    </xf>
    <xf numFmtId="186" fontId="22" fillId="0" borderId="8" xfId="24" applyNumberFormat="1" applyFont="1" applyBorder="1"/>
    <xf numFmtId="186" fontId="55" fillId="0" borderId="13" xfId="24" applyNumberFormat="1" applyBorder="1" applyAlignment="1">
      <alignment horizontal="center" vertical="center"/>
    </xf>
    <xf numFmtId="49" fontId="55" fillId="0" borderId="13" xfId="24" applyNumberFormat="1" applyBorder="1" applyAlignment="1">
      <alignment horizontal="center" vertical="center"/>
    </xf>
    <xf numFmtId="186" fontId="57" fillId="0" borderId="13" xfId="24" applyNumberFormat="1" applyFont="1" applyBorder="1"/>
    <xf numFmtId="184" fontId="57" fillId="0" borderId="13" xfId="24" applyNumberFormat="1" applyFont="1" applyBorder="1"/>
    <xf numFmtId="186" fontId="22" fillId="0" borderId="13" xfId="24" applyNumberFormat="1" applyFont="1" applyBorder="1"/>
    <xf numFmtId="184" fontId="57" fillId="0" borderId="0" xfId="24" applyNumberFormat="1" applyFont="1" applyAlignment="1">
      <alignment horizontal="center" vertical="top" wrapText="1"/>
    </xf>
    <xf numFmtId="189" fontId="57" fillId="10" borderId="1" xfId="24" applyNumberFormat="1" applyFont="1" applyFill="1" applyBorder="1"/>
    <xf numFmtId="184" fontId="58" fillId="0" borderId="1" xfId="24" applyNumberFormat="1" applyFont="1" applyBorder="1"/>
    <xf numFmtId="184" fontId="62" fillId="0" borderId="1" xfId="24" applyNumberFormat="1" applyFont="1" applyBorder="1"/>
    <xf numFmtId="186" fontId="55" fillId="0" borderId="12" xfId="24" applyNumberFormat="1" applyBorder="1" applyAlignment="1">
      <alignment horizontal="center" vertical="center"/>
    </xf>
    <xf numFmtId="49" fontId="55" fillId="0" borderId="12" xfId="24" applyNumberFormat="1" applyBorder="1" applyAlignment="1">
      <alignment horizontal="center" vertical="center"/>
    </xf>
    <xf numFmtId="186" fontId="57" fillId="0" borderId="12" xfId="24" applyNumberFormat="1" applyFont="1" applyBorder="1"/>
    <xf numFmtId="189" fontId="57" fillId="0" borderId="12" xfId="24" applyNumberFormat="1" applyFont="1" applyBorder="1"/>
    <xf numFmtId="186" fontId="22" fillId="0" borderId="12" xfId="24" applyNumberFormat="1" applyFont="1" applyBorder="1"/>
    <xf numFmtId="189" fontId="57" fillId="0" borderId="0" xfId="24" applyNumberFormat="1" applyFont="1"/>
    <xf numFmtId="186" fontId="61" fillId="0" borderId="0" xfId="24" applyNumberFormat="1" applyFont="1" applyAlignment="1">
      <alignment horizontal="left" vertical="center"/>
    </xf>
    <xf numFmtId="0" fontId="1" fillId="2" borderId="1" xfId="28" applyFill="1" applyBorder="1">
      <alignment vertical="center"/>
    </xf>
    <xf numFmtId="0" fontId="1" fillId="14" borderId="1" xfId="28" applyFill="1" applyBorder="1" applyAlignment="1">
      <alignment horizontal="center" vertical="center"/>
    </xf>
    <xf numFmtId="0" fontId="1" fillId="14" borderId="1" xfId="28" applyFill="1" applyBorder="1" applyAlignment="1">
      <alignment horizontal="center" vertical="center" wrapText="1"/>
    </xf>
    <xf numFmtId="0" fontId="1" fillId="15" borderId="1" xfId="28" applyFill="1" applyBorder="1" applyAlignment="1">
      <alignment horizontal="center" vertical="center"/>
    </xf>
    <xf numFmtId="0" fontId="1" fillId="15" borderId="1" xfId="28" applyFill="1" applyBorder="1" applyAlignment="1">
      <alignment horizontal="center" vertical="center" wrapText="1"/>
    </xf>
    <xf numFmtId="0" fontId="3" fillId="14" borderId="1" xfId="28" applyFont="1" applyFill="1" applyBorder="1" applyAlignment="1">
      <alignment horizontal="center" vertical="center"/>
    </xf>
    <xf numFmtId="189" fontId="3" fillId="0" borderId="1" xfId="28" applyNumberFormat="1" applyFont="1" applyBorder="1">
      <alignment vertical="center"/>
    </xf>
    <xf numFmtId="189" fontId="3" fillId="15" borderId="1" xfId="28" applyNumberFormat="1" applyFont="1" applyFill="1" applyBorder="1">
      <alignment vertical="center"/>
    </xf>
    <xf numFmtId="189" fontId="3" fillId="14" borderId="1" xfId="28" applyNumberFormat="1" applyFont="1" applyFill="1" applyBorder="1">
      <alignment vertical="center"/>
    </xf>
    <xf numFmtId="185" fontId="3" fillId="14" borderId="1" xfId="28" applyNumberFormat="1" applyFont="1" applyFill="1" applyBorder="1">
      <alignment vertical="center"/>
    </xf>
    <xf numFmtId="189" fontId="1" fillId="0" borderId="1" xfId="28" applyNumberFormat="1" applyBorder="1">
      <alignment vertical="center"/>
    </xf>
    <xf numFmtId="189" fontId="1" fillId="15" borderId="1" xfId="28" applyNumberFormat="1" applyFill="1" applyBorder="1">
      <alignment vertical="center"/>
    </xf>
    <xf numFmtId="189" fontId="1" fillId="14" borderId="1" xfId="28" applyNumberFormat="1" applyFill="1" applyBorder="1">
      <alignment vertical="center"/>
    </xf>
    <xf numFmtId="185" fontId="1" fillId="14" borderId="1" xfId="28" applyNumberFormat="1" applyFill="1" applyBorder="1">
      <alignment vertical="center"/>
    </xf>
    <xf numFmtId="186" fontId="55" fillId="0" borderId="0" xfId="24" applyNumberFormat="1" applyAlignment="1">
      <alignment wrapText="1"/>
    </xf>
    <xf numFmtId="0" fontId="0" fillId="0" borderId="0" xfId="0" applyAlignment="1">
      <alignment horizontal="centerContinuous" vertical="center"/>
    </xf>
    <xf numFmtId="0" fontId="64" fillId="0" borderId="0" xfId="25" applyFont="1">
      <alignment vertical="center"/>
    </xf>
    <xf numFmtId="37" fontId="0" fillId="0" borderId="18" xfId="0" applyNumberFormat="1" applyBorder="1">
      <alignment vertical="center"/>
    </xf>
    <xf numFmtId="37" fontId="0" fillId="0" borderId="30" xfId="0" applyNumberFormat="1" applyBorder="1">
      <alignment vertical="center"/>
    </xf>
    <xf numFmtId="37" fontId="0" fillId="0" borderId="29" xfId="0" applyNumberFormat="1" applyBorder="1">
      <alignment vertical="center"/>
    </xf>
    <xf numFmtId="0" fontId="0" fillId="0" borderId="26" xfId="0" applyBorder="1" applyAlignment="1">
      <alignment horizontal="centerContinuous" vertical="center"/>
    </xf>
    <xf numFmtId="0" fontId="0" fillId="0" borderId="25" xfId="0" applyBorder="1" applyAlignment="1">
      <alignment horizontal="centerContinuous" vertical="center"/>
    </xf>
    <xf numFmtId="0" fontId="0" fillId="0" borderId="0" xfId="0" applyAlignment="1">
      <alignment horizontal="right" vertical="center"/>
    </xf>
    <xf numFmtId="39" fontId="0" fillId="0" borderId="18" xfId="0" applyNumberFormat="1" applyBorder="1">
      <alignment vertical="center"/>
    </xf>
    <xf numFmtId="190" fontId="16" fillId="0" borderId="0" xfId="8" applyNumberFormat="1">
      <alignment vertical="center"/>
    </xf>
    <xf numFmtId="0" fontId="45" fillId="0" borderId="0" xfId="20" applyFont="1" applyAlignment="1">
      <alignment horizontal="center"/>
    </xf>
    <xf numFmtId="38" fontId="15" fillId="7" borderId="8" xfId="7" applyFont="1" applyFill="1" applyBorder="1" applyAlignment="1">
      <alignment horizontal="center" vertical="center"/>
    </xf>
    <xf numFmtId="38" fontId="15" fillId="7" borderId="9" xfId="7" applyFont="1" applyFill="1" applyBorder="1" applyAlignment="1">
      <alignment horizontal="center" vertical="center"/>
    </xf>
    <xf numFmtId="38" fontId="15" fillId="7" borderId="0" xfId="7" applyFont="1" applyFill="1" applyBorder="1" applyAlignment="1">
      <alignment horizontal="center" vertical="center"/>
    </xf>
    <xf numFmtId="38" fontId="15" fillId="0" borderId="8" xfId="7" applyFont="1" applyFill="1" applyBorder="1" applyAlignment="1">
      <alignment horizontal="center" vertical="center"/>
    </xf>
    <xf numFmtId="38" fontId="15" fillId="0" borderId="9" xfId="7" applyFont="1" applyFill="1" applyBorder="1" applyAlignment="1">
      <alignment horizontal="center" vertical="center"/>
    </xf>
    <xf numFmtId="38" fontId="15" fillId="7" borderId="2" xfId="7" applyFont="1" applyFill="1" applyBorder="1" applyAlignment="1">
      <alignment horizontal="center" vertical="center"/>
    </xf>
    <xf numFmtId="38" fontId="15" fillId="7" borderId="12" xfId="7" applyFont="1" applyFill="1" applyBorder="1" applyAlignment="1">
      <alignment horizontal="center" vertical="center"/>
    </xf>
    <xf numFmtId="38" fontId="15" fillId="5" borderId="4" xfId="7" applyFont="1" applyFill="1" applyBorder="1" applyAlignment="1">
      <alignment horizontal="center" vertical="center"/>
    </xf>
    <xf numFmtId="38" fontId="15" fillId="5" borderId="5" xfId="7" applyFont="1" applyFill="1" applyBorder="1" applyAlignment="1">
      <alignment horizontal="center" vertical="center"/>
    </xf>
    <xf numFmtId="14" fontId="15" fillId="5" borderId="13" xfId="7" applyNumberFormat="1" applyFont="1" applyFill="1" applyBorder="1" applyAlignment="1">
      <alignment horizontal="center" vertical="center"/>
    </xf>
    <xf numFmtId="14" fontId="15" fillId="5" borderId="5" xfId="7" applyNumberFormat="1" applyFont="1" applyFill="1" applyBorder="1" applyAlignment="1">
      <alignment horizontal="center" vertical="center"/>
    </xf>
    <xf numFmtId="38" fontId="15" fillId="5" borderId="13" xfId="7" applyFont="1" applyFill="1" applyBorder="1" applyAlignment="1">
      <alignment horizontal="center" vertical="center"/>
    </xf>
    <xf numFmtId="0" fontId="4" fillId="0" borderId="2" xfId="14" applyBorder="1" applyAlignment="1">
      <alignment horizontal="center" vertical="center"/>
    </xf>
    <xf numFmtId="0" fontId="4" fillId="0" borderId="4" xfId="14" applyBorder="1" applyAlignment="1">
      <alignment horizontal="center" vertical="center"/>
    </xf>
    <xf numFmtId="0" fontId="4" fillId="0" borderId="3" xfId="14" applyBorder="1" applyAlignment="1">
      <alignment horizontal="center" vertical="center"/>
    </xf>
    <xf numFmtId="0" fontId="4" fillId="0" borderId="5" xfId="14" applyBorder="1" applyAlignment="1">
      <alignment horizontal="center" vertical="center"/>
    </xf>
    <xf numFmtId="0" fontId="4" fillId="0" borderId="2" xfId="14" applyBorder="1" applyAlignment="1">
      <alignment horizontal="center" vertical="center" shrinkToFit="1"/>
    </xf>
    <xf numFmtId="0" fontId="4" fillId="0" borderId="4" xfId="14" applyBorder="1" applyAlignment="1">
      <alignment horizontal="center" vertical="center" shrinkToFit="1"/>
    </xf>
    <xf numFmtId="0" fontId="4" fillId="0" borderId="2" xfId="13" applyBorder="1" applyAlignment="1">
      <alignment horizontal="center" vertical="center"/>
    </xf>
    <xf numFmtId="0" fontId="4" fillId="0" borderId="4" xfId="13" applyBorder="1" applyAlignment="1">
      <alignment horizontal="center" vertical="center"/>
    </xf>
    <xf numFmtId="0" fontId="4" fillId="0" borderId="3" xfId="13" applyBorder="1" applyAlignment="1">
      <alignment horizontal="center" vertical="center"/>
    </xf>
    <xf numFmtId="0" fontId="4" fillId="0" borderId="5" xfId="13" applyBorder="1" applyAlignment="1">
      <alignment horizontal="center" vertical="center"/>
    </xf>
    <xf numFmtId="0" fontId="4" fillId="0" borderId="2" xfId="13" applyBorder="1" applyAlignment="1">
      <alignment horizontal="center" vertical="center" shrinkToFit="1"/>
    </xf>
    <xf numFmtId="0" fontId="4" fillId="0" borderId="4" xfId="13" applyBorder="1" applyAlignment="1">
      <alignment horizontal="center" vertical="center" shrinkToFit="1"/>
    </xf>
    <xf numFmtId="0" fontId="31" fillId="0" borderId="0" xfId="15" applyFont="1" applyAlignment="1">
      <alignment horizontal="center" vertical="center"/>
    </xf>
    <xf numFmtId="0" fontId="32" fillId="0" borderId="58" xfId="15" applyFont="1" applyBorder="1" applyAlignment="1">
      <alignment horizontal="center" vertical="center"/>
    </xf>
    <xf numFmtId="0" fontId="32" fillId="0" borderId="60" xfId="15" applyFont="1" applyBorder="1" applyAlignment="1">
      <alignment horizontal="center" vertical="center"/>
    </xf>
    <xf numFmtId="0" fontId="32" fillId="0" borderId="64" xfId="15" applyFont="1" applyBorder="1" applyAlignment="1">
      <alignment horizontal="center" vertical="center"/>
    </xf>
    <xf numFmtId="0" fontId="32" fillId="0" borderId="59" xfId="15" applyFont="1" applyBorder="1" applyAlignment="1">
      <alignment horizontal="center" vertical="center"/>
    </xf>
    <xf numFmtId="0" fontId="32" fillId="0" borderId="9" xfId="15" applyFont="1" applyBorder="1" applyAlignment="1">
      <alignment horizontal="center" vertical="center"/>
    </xf>
    <xf numFmtId="0" fontId="32" fillId="0" borderId="24" xfId="15" applyFont="1" applyBorder="1" applyAlignment="1">
      <alignment horizontal="center" vertical="center"/>
    </xf>
    <xf numFmtId="0" fontId="32" fillId="0" borderId="63" xfId="15" applyFont="1" applyBorder="1" applyAlignment="1">
      <alignment horizontal="center" vertical="center"/>
    </xf>
    <xf numFmtId="0" fontId="33" fillId="0" borderId="59" xfId="23" applyFont="1" applyBorder="1" applyAlignment="1">
      <alignment horizontal="center" vertical="center"/>
    </xf>
    <xf numFmtId="0" fontId="33" fillId="0" borderId="9" xfId="23" applyFont="1" applyBorder="1" applyAlignment="1">
      <alignment horizontal="center" vertical="center"/>
    </xf>
    <xf numFmtId="0" fontId="33" fillId="0" borderId="54" xfId="23" applyFont="1" applyBorder="1" applyAlignment="1">
      <alignment horizontal="center" vertical="center"/>
    </xf>
    <xf numFmtId="0" fontId="33" fillId="0" borderId="55" xfId="23" applyFont="1" applyBorder="1" applyAlignment="1">
      <alignment horizontal="center" vertical="center"/>
    </xf>
    <xf numFmtId="0" fontId="33" fillId="0" borderId="56" xfId="23" applyFont="1" applyBorder="1" applyAlignment="1">
      <alignment horizontal="center" vertical="center"/>
    </xf>
    <xf numFmtId="0" fontId="33" fillId="0" borderId="54" xfId="23" quotePrefix="1" applyFont="1" applyBorder="1" applyAlignment="1">
      <alignment horizontal="center" vertical="center"/>
    </xf>
    <xf numFmtId="0" fontId="33" fillId="0" borderId="55" xfId="23" quotePrefix="1" applyFont="1" applyBorder="1" applyAlignment="1">
      <alignment horizontal="center" vertical="center"/>
    </xf>
    <xf numFmtId="0" fontId="33" fillId="0" borderId="97" xfId="23" quotePrefix="1" applyFont="1" applyBorder="1" applyAlignment="1">
      <alignment horizontal="center" vertical="center"/>
    </xf>
    <xf numFmtId="0" fontId="33" fillId="0" borderId="6" xfId="23" applyFont="1" applyBorder="1" applyAlignment="1">
      <alignment horizontal="center" vertical="center"/>
    </xf>
    <xf numFmtId="0" fontId="33" fillId="0" borderId="14" xfId="23" applyFont="1" applyBorder="1" applyAlignment="1">
      <alignment horizontal="center" vertical="center"/>
    </xf>
    <xf numFmtId="0" fontId="33" fillId="0" borderId="7" xfId="23" applyFont="1" applyBorder="1" applyAlignment="1">
      <alignment horizontal="center" vertical="center"/>
    </xf>
    <xf numFmtId="0" fontId="33" fillId="0" borderId="6" xfId="23" quotePrefix="1" applyFont="1" applyBorder="1" applyAlignment="1">
      <alignment horizontal="center" vertical="center"/>
    </xf>
    <xf numFmtId="0" fontId="33" fillId="0" borderId="14" xfId="23" quotePrefix="1" applyFont="1" applyBorder="1" applyAlignment="1">
      <alignment horizontal="center" vertical="center"/>
    </xf>
    <xf numFmtId="0" fontId="33" fillId="0" borderId="7" xfId="23" quotePrefix="1" applyFont="1" applyBorder="1" applyAlignment="1">
      <alignment horizontal="center" vertical="center"/>
    </xf>
    <xf numFmtId="0" fontId="33" fillId="0" borderId="98" xfId="23" applyFont="1" applyBorder="1" applyAlignment="1">
      <alignment horizontal="center" vertical="center"/>
    </xf>
    <xf numFmtId="186" fontId="55" fillId="0" borderId="1" xfId="24" applyNumberFormat="1" applyBorder="1" applyAlignment="1">
      <alignment horizontal="center"/>
    </xf>
    <xf numFmtId="186" fontId="22" fillId="0" borderId="0" xfId="24" applyNumberFormat="1" applyFont="1" applyAlignment="1">
      <alignment horizontal="center" vertical="center" textRotation="255"/>
    </xf>
    <xf numFmtId="0" fontId="1" fillId="2" borderId="1" xfId="28" applyFill="1" applyBorder="1" applyAlignment="1">
      <alignment horizontal="center" vertical="center"/>
    </xf>
  </cellXfs>
  <cellStyles count="29">
    <cellStyle name="Comma [0]" xfId="1" builtinId="6"/>
    <cellStyle name="Hyperlink" xfId="3" builtinId="8"/>
    <cellStyle name="Normal" xfId="0" builtinId="0"/>
    <cellStyle name="Percent" xfId="2" builtinId="5"/>
    <cellStyle name="パーセント 2" xfId="9" xr:uid="{00000000-0005-0000-0000-000001000000}"/>
    <cellStyle name="桁区切り 2" xfId="7" xr:uid="{00000000-0005-0000-0000-000004000000}"/>
    <cellStyle name="標準 2" xfId="6" xr:uid="{00000000-0005-0000-0000-000006000000}"/>
    <cellStyle name="標準 2 2" xfId="20" xr:uid="{00000000-0005-0000-0000-000007000000}"/>
    <cellStyle name="標準 2 9" xfId="27" xr:uid="{00000000-0005-0000-0000-000008000000}"/>
    <cellStyle name="標準 2_PrefStock" xfId="26" xr:uid="{00000000-0005-0000-0000-000009000000}"/>
    <cellStyle name="標準 3" xfId="8" xr:uid="{00000000-0005-0000-0000-00000A000000}"/>
    <cellStyle name="標準 4" xfId="24" xr:uid="{00000000-0005-0000-0000-00000B000000}"/>
    <cellStyle name="標準 4 2" xfId="28" xr:uid="{00000000-0005-0000-0000-00000C000000}"/>
    <cellStyle name="標準_Comp" xfId="4" xr:uid="{00000000-0005-0000-0000-00000D000000}"/>
    <cellStyle name="標準_DATA" xfId="22" xr:uid="{00000000-0005-0000-0000-00000E000000}"/>
    <cellStyle name="標準_DATA_1" xfId="23" xr:uid="{00000000-0005-0000-0000-00000F000000}"/>
    <cellStyle name="標準_Flood" xfId="15" xr:uid="{00000000-0005-0000-0000-000010000000}"/>
    <cellStyle name="標準_Flood_Util" xfId="21" xr:uid="{00000000-0005-0000-0000-000011000000}"/>
    <cellStyle name="標準_KC_1" xfId="13" xr:uid="{00000000-0005-0000-0000-000012000000}"/>
    <cellStyle name="標準_KC_h12" xfId="14" xr:uid="{00000000-0005-0000-0000-000013000000}"/>
    <cellStyle name="標準_KC_prev" xfId="17" xr:uid="{00000000-0005-0000-0000-000014000000}"/>
    <cellStyle name="標準_PrefStock" xfId="25" xr:uid="{00000000-0005-0000-0000-000015000000}"/>
    <cellStyle name="標準_W_h23" xfId="5" xr:uid="{00000000-0005-0000-0000-000016000000}"/>
    <cellStyle name="標準_名目暦年" xfId="19" xr:uid="{00000000-0005-0000-0000-000019000000}"/>
    <cellStyle name="標準_民間企業資本ストック原系列（速報)" xfId="18" xr:uid="{00000000-0005-0000-0000-000018000000}"/>
    <cellStyle name="標準_表36～45" xfId="16" xr:uid="{00000000-0005-0000-0000-000017000000}"/>
    <cellStyle name="標準1" xfId="10" xr:uid="{00000000-0005-0000-0000-00001A000000}"/>
    <cellStyle name="標準2" xfId="11" xr:uid="{00000000-0005-0000-0000-00001B000000}"/>
    <cellStyle name="標準3" xfId="12" xr:uid="{00000000-0005-0000-0000-00001C000000}"/>
  </cellStyles>
  <dxfs count="4">
    <dxf>
      <fill>
        <patternFill>
          <bgColor theme="8" tint="0.79998168889431442"/>
        </patternFill>
      </fill>
    </dxf>
    <dxf>
      <fill>
        <patternFill>
          <bgColor theme="4"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0319-455E-9BCC-56346FBBDCDD}"/>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Gdata!$D$9:$D$164</c:f>
              <c:numCache>
                <c:formatCode>#,##0.0000;\-#,##0.0000</c:formatCode>
                <c:ptCount val="156"/>
                <c:pt idx="0">
                  <c:v>3.2967170486616766</c:v>
                </c:pt>
                <c:pt idx="1">
                  <c:v>5.1153869645879384</c:v>
                </c:pt>
                <c:pt idx="2">
                  <c:v>3.5260050513907375</c:v>
                </c:pt>
                <c:pt idx="3">
                  <c:v>2.0577792023238319</c:v>
                </c:pt>
                <c:pt idx="4">
                  <c:v>2.6600226257538266</c:v>
                </c:pt>
                <c:pt idx="5">
                  <c:v>2.2367675852172941</c:v>
                </c:pt>
                <c:pt idx="6">
                  <c:v>2.11751819403873</c:v>
                </c:pt>
                <c:pt idx="7">
                  <c:v>2.9105451639835</c:v>
                </c:pt>
                <c:pt idx="8">
                  <c:v>1.9864718916046902</c:v>
                </c:pt>
                <c:pt idx="9">
                  <c:v>2.1592695717043831</c:v>
                </c:pt>
                <c:pt idx="10">
                  <c:v>3.1261077684177319</c:v>
                </c:pt>
                <c:pt idx="11">
                  <c:v>2.4106301737185016</c:v>
                </c:pt>
                <c:pt idx="12">
                  <c:v>3.0359570018432596</c:v>
                </c:pt>
                <c:pt idx="13">
                  <c:v>4.0762009789882168</c:v>
                </c:pt>
                <c:pt idx="14">
                  <c:v>3.4739641323261807</c:v>
                </c:pt>
                <c:pt idx="15">
                  <c:v>3.1569240200616724</c:v>
                </c:pt>
                <c:pt idx="16">
                  <c:v>3.2938282839761897</c:v>
                </c:pt>
                <c:pt idx="17">
                  <c:v>3.3932170052478385</c:v>
                </c:pt>
                <c:pt idx="18">
                  <c:v>4.1549242323947437</c:v>
                </c:pt>
                <c:pt idx="19">
                  <c:v>5.4153789025496479</c:v>
                </c:pt>
                <c:pt idx="20">
                  <c:v>4.0547095067610952</c:v>
                </c:pt>
                <c:pt idx="21">
                  <c:v>2.4390060513345442</c:v>
                </c:pt>
                <c:pt idx="22">
                  <c:v>1.5976988444691749</c:v>
                </c:pt>
                <c:pt idx="23">
                  <c:v>1.1777353388464313</c:v>
                </c:pt>
                <c:pt idx="24">
                  <c:v>1.4807594254304435</c:v>
                </c:pt>
                <c:pt idx="25">
                  <c:v>3.0186528435468469</c:v>
                </c:pt>
                <c:pt idx="26">
                  <c:v>4.1803429559979222</c:v>
                </c:pt>
                <c:pt idx="27">
                  <c:v>5.5926263427660698</c:v>
                </c:pt>
                <c:pt idx="28">
                  <c:v>7.0800517022609863</c:v>
                </c:pt>
                <c:pt idx="29">
                  <c:v>5.7615167478811911</c:v>
                </c:pt>
                <c:pt idx="30">
                  <c:v>5.7634392625822137</c:v>
                </c:pt>
                <c:pt idx="31">
                  <c:v>4.3002685020513356</c:v>
                </c:pt>
                <c:pt idx="32">
                  <c:v>4.7160299236639664</c:v>
                </c:pt>
                <c:pt idx="33">
                  <c:v>3.090910793746418</c:v>
                </c:pt>
                <c:pt idx="34">
                  <c:v>2.8335659043299581</c:v>
                </c:pt>
                <c:pt idx="35">
                  <c:v>4.5289736137150616</c:v>
                </c:pt>
                <c:pt idx="36">
                  <c:v>1.7989957487032269</c:v>
                </c:pt>
                <c:pt idx="37">
                  <c:v>5.5507098254395588</c:v>
                </c:pt>
                <c:pt idx="38">
                  <c:v>5.9996316837831314</c:v>
                </c:pt>
                <c:pt idx="39">
                  <c:v>3.1262624193347537</c:v>
                </c:pt>
                <c:pt idx="40">
                  <c:v>4.8876881836951158</c:v>
                </c:pt>
                <c:pt idx="41">
                  <c:v>3.1858890906955928</c:v>
                </c:pt>
                <c:pt idx="42">
                  <c:v>1.258189824434772</c:v>
                </c:pt>
                <c:pt idx="43">
                  <c:v>2.177913902285237</c:v>
                </c:pt>
                <c:pt idx="44">
                  <c:v>1.4008362515458184</c:v>
                </c:pt>
                <c:pt idx="45">
                  <c:v>0.60066393714050337</c:v>
                </c:pt>
                <c:pt idx="46">
                  <c:v>1.0838887486664424</c:v>
                </c:pt>
                <c:pt idx="47">
                  <c:v>-0.33462938476044385</c:v>
                </c:pt>
                <c:pt idx="48">
                  <c:v>2.8374270880611941E-2</c:v>
                </c:pt>
                <c:pt idx="49">
                  <c:v>-0.85867961225845613</c:v>
                </c:pt>
                <c:pt idx="50">
                  <c:v>-1.7346374445834485</c:v>
                </c:pt>
                <c:pt idx="51">
                  <c:v>-0.6356276182899715</c:v>
                </c:pt>
                <c:pt idx="52">
                  <c:v>-6.0396516652798361E-2</c:v>
                </c:pt>
                <c:pt idx="53">
                  <c:v>0.30315387846283803</c:v>
                </c:pt>
                <c:pt idx="54">
                  <c:v>1.9925815206679145</c:v>
                </c:pt>
                <c:pt idx="55">
                  <c:v>1.2072134153125353</c:v>
                </c:pt>
                <c:pt idx="56">
                  <c:v>1.2618021281704208</c:v>
                </c:pt>
                <c:pt idx="57">
                  <c:v>2.7757749309918758</c:v>
                </c:pt>
                <c:pt idx="58">
                  <c:v>2.8220550588727242</c:v>
                </c:pt>
                <c:pt idx="59">
                  <c:v>3.5087964717427882</c:v>
                </c:pt>
                <c:pt idx="60">
                  <c:v>3.2687760531279904</c:v>
                </c:pt>
                <c:pt idx="61">
                  <c:v>3.6023246232553547</c:v>
                </c:pt>
                <c:pt idx="62">
                  <c:v>2.5386441167198668</c:v>
                </c:pt>
                <c:pt idx="63">
                  <c:v>3.3349855150039605</c:v>
                </c:pt>
                <c:pt idx="64">
                  <c:v>2.6953021414907439</c:v>
                </c:pt>
                <c:pt idx="65">
                  <c:v>0.62629457928797205</c:v>
                </c:pt>
                <c:pt idx="66">
                  <c:v>0.7091678528820532</c:v>
                </c:pt>
                <c:pt idx="67">
                  <c:v>-0.30217625541392795</c:v>
                </c:pt>
                <c:pt idx="68">
                  <c:v>-1.7205772622971818</c:v>
                </c:pt>
                <c:pt idx="69">
                  <c:v>-1.3424904316608297</c:v>
                </c:pt>
                <c:pt idx="70">
                  <c:v>-1.3439512146535886</c:v>
                </c:pt>
                <c:pt idx="71">
                  <c:v>-0.56041024131472417</c:v>
                </c:pt>
                <c:pt idx="72">
                  <c:v>-0.70636282852715193</c:v>
                </c:pt>
                <c:pt idx="73">
                  <c:v>0.12416721099304999</c:v>
                </c:pt>
                <c:pt idx="74">
                  <c:v>0.48303207784594937</c:v>
                </c:pt>
                <c:pt idx="75">
                  <c:v>-0.27389055445804422</c:v>
                </c:pt>
                <c:pt idx="76">
                  <c:v>2.8161647421695903</c:v>
                </c:pt>
                <c:pt idx="77">
                  <c:v>2.9312353735353862</c:v>
                </c:pt>
                <c:pt idx="78">
                  <c:v>2.4864120451992258</c:v>
                </c:pt>
                <c:pt idx="79">
                  <c:v>3.4729503047507206</c:v>
                </c:pt>
                <c:pt idx="80">
                  <c:v>2.5561116113037592</c:v>
                </c:pt>
                <c:pt idx="81">
                  <c:v>1.34480725027715</c:v>
                </c:pt>
                <c:pt idx="82">
                  <c:v>0.22275943179651581</c:v>
                </c:pt>
                <c:pt idx="83">
                  <c:v>-1.0720442289834213</c:v>
                </c:pt>
                <c:pt idx="84">
                  <c:v>-1.6015993912230273</c:v>
                </c:pt>
                <c:pt idx="85">
                  <c:v>2.5515852857027059E-2</c:v>
                </c:pt>
                <c:pt idx="86">
                  <c:v>1.5261896037095086</c:v>
                </c:pt>
                <c:pt idx="87">
                  <c:v>2.1501824514733094</c:v>
                </c:pt>
                <c:pt idx="88">
                  <c:v>2.0051584293243794</c:v>
                </c:pt>
                <c:pt idx="89">
                  <c:v>1.8259059168978891</c:v>
                </c:pt>
                <c:pt idx="90">
                  <c:v>1.6900789354388539</c:v>
                </c:pt>
                <c:pt idx="91">
                  <c:v>2.4092019910782492</c:v>
                </c:pt>
                <c:pt idx="92">
                  <c:v>3.0891447108974428</c:v>
                </c:pt>
                <c:pt idx="93">
                  <c:v>2.4362705797964685</c:v>
                </c:pt>
                <c:pt idx="94">
                  <c:v>2.8025151836173969</c:v>
                </c:pt>
                <c:pt idx="95">
                  <c:v>1.6394872038233823</c:v>
                </c:pt>
                <c:pt idx="96">
                  <c:v>1.4644610082005884</c:v>
                </c:pt>
                <c:pt idx="97">
                  <c:v>2.2824997223121226</c:v>
                </c:pt>
                <c:pt idx="98">
                  <c:v>2.75536388186495</c:v>
                </c:pt>
                <c:pt idx="99">
                  <c:v>3.1548105907123953</c:v>
                </c:pt>
                <c:pt idx="100">
                  <c:v>2.828116023351793</c:v>
                </c:pt>
                <c:pt idx="101">
                  <c:v>2.2621763851521743</c:v>
                </c:pt>
                <c:pt idx="102">
                  <c:v>1.1015942605528497</c:v>
                </c:pt>
                <c:pt idx="103">
                  <c:v>2.3170861473780158</c:v>
                </c:pt>
                <c:pt idx="104">
                  <c:v>2.8931387364550707</c:v>
                </c:pt>
                <c:pt idx="105">
                  <c:v>2.8251278657502574</c:v>
                </c:pt>
                <c:pt idx="106">
                  <c:v>2.4715713045763978</c:v>
                </c:pt>
                <c:pt idx="107">
                  <c:v>1.501826418191512</c:v>
                </c:pt>
                <c:pt idx="108">
                  <c:v>1.1502178326897543</c:v>
                </c:pt>
                <c:pt idx="109">
                  <c:v>0.50238799005941304</c:v>
                </c:pt>
                <c:pt idx="110">
                  <c:v>-0.18680735170042681</c:v>
                </c:pt>
                <c:pt idx="111">
                  <c:v>-3.0756127800679942</c:v>
                </c:pt>
                <c:pt idx="112">
                  <c:v>-8.3197813102992857</c:v>
                </c:pt>
                <c:pt idx="113">
                  <c:v>-5.7818352281333372</c:v>
                </c:pt>
                <c:pt idx="114">
                  <c:v>-4.6037687237555742</c:v>
                </c:pt>
                <c:pt idx="115">
                  <c:v>-0.93109019212713939</c:v>
                </c:pt>
                <c:pt idx="116">
                  <c:v>4.9563596537158947</c:v>
                </c:pt>
                <c:pt idx="117">
                  <c:v>4.102554739154975</c:v>
                </c:pt>
                <c:pt idx="118">
                  <c:v>5.8287148835153753</c:v>
                </c:pt>
                <c:pt idx="119">
                  <c:v>3.6845955800325063</c:v>
                </c:pt>
                <c:pt idx="120">
                  <c:v>1.5049934671925209</c:v>
                </c:pt>
                <c:pt idx="121">
                  <c:v>-0.56627186395862905</c:v>
                </c:pt>
                <c:pt idx="122">
                  <c:v>3.1627007977151768E-2</c:v>
                </c:pt>
                <c:pt idx="123">
                  <c:v>0.69792397855247656</c:v>
                </c:pt>
                <c:pt idx="124">
                  <c:v>3.1943115745224779</c:v>
                </c:pt>
                <c:pt idx="125">
                  <c:v>3.1723145210151333</c:v>
                </c:pt>
                <c:pt idx="126">
                  <c:v>0.59382798876301568</c:v>
                </c:pt>
                <c:pt idx="127">
                  <c:v>1.0039929389672175</c:v>
                </c:pt>
                <c:pt idx="128">
                  <c:v>1.2593222963947643</c:v>
                </c:pt>
                <c:pt idx="129">
                  <c:v>3.2616282217458714</c:v>
                </c:pt>
                <c:pt idx="130">
                  <c:v>4.6676772282840577</c:v>
                </c:pt>
                <c:pt idx="131">
                  <c:v>4.5978262959456266</c:v>
                </c:pt>
                <c:pt idx="132">
                  <c:v>4.0157255115810893</c:v>
                </c:pt>
                <c:pt idx="133">
                  <c:v>1.2738414173500854</c:v>
                </c:pt>
                <c:pt idx="134">
                  <c:v>0.41244576603781702</c:v>
                </c:pt>
                <c:pt idx="135">
                  <c:v>0.99247024181408594</c:v>
                </c:pt>
                <c:pt idx="136">
                  <c:v>1.6493570060677927</c:v>
                </c:pt>
                <c:pt idx="137">
                  <c:v>3.5192203753703661</c:v>
                </c:pt>
                <c:pt idx="138">
                  <c:v>3.4297187755553979</c:v>
                </c:pt>
                <c:pt idx="139">
                  <c:v>2.7656003414109285</c:v>
                </c:pt>
                <c:pt idx="140">
                  <c:v>1.87441612543148</c:v>
                </c:pt>
                <c:pt idx="141">
                  <c:v>1.4904775559823398</c:v>
                </c:pt>
                <c:pt idx="142">
                  <c:v>1.46146918360167</c:v>
                </c:pt>
                <c:pt idx="143">
                  <c:v>1.6971636835199384</c:v>
                </c:pt>
                <c:pt idx="144">
                  <c:v>1.5803745652964933</c:v>
                </c:pt>
                <c:pt idx="145">
                  <c:v>1.9194700752294001</c:v>
                </c:pt>
                <c:pt idx="146">
                  <c:v>2.4989642817166766</c:v>
                </c:pt>
                <c:pt idx="147">
                  <c:v>2.6882846296101999</c:v>
                </c:pt>
                <c:pt idx="148">
                  <c:v>1.9951208998735499</c:v>
                </c:pt>
                <c:pt idx="149">
                  <c:v>1.8774325728900902</c:v>
                </c:pt>
                <c:pt idx="150">
                  <c:v>0.43485096506733895</c:v>
                </c:pt>
                <c:pt idx="151">
                  <c:v>0.44463803536456709</c:v>
                </c:pt>
                <c:pt idx="152">
                  <c:v>0.7352224670445574</c:v>
                </c:pt>
                <c:pt idx="153">
                  <c:v>0.85065702217061012</c:v>
                </c:pt>
                <c:pt idx="154">
                  <c:v>1.6158500287487141</c:v>
                </c:pt>
                <c:pt idx="155">
                  <c:v>-0.80782330321588081</c:v>
                </c:pt>
              </c:numCache>
            </c:numRef>
          </c:val>
          <c:smooth val="0"/>
          <c:extLst>
            <c:ext xmlns:c16="http://schemas.microsoft.com/office/drawing/2014/chart" uri="{C3380CC4-5D6E-409C-BE32-E72D297353CC}">
              <c16:uniqueId val="{00000001-0319-455E-9BCC-56346FBBDCDD}"/>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0319-455E-9BCC-56346FBBDCDD}"/>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10"/>
          <c:min val="-1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5"/>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8956-4B46-AC35-ABD96031451E}"/>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Gdata!$E$9:$E$164</c:f>
              <c:numCache>
                <c:formatCode>#,##0.0000;\-#,##0.0000</c:formatCode>
                <c:ptCount val="156"/>
                <c:pt idx="0">
                  <c:v>2.7721611622476092</c:v>
                </c:pt>
                <c:pt idx="1">
                  <c:v>2.1983171601667504</c:v>
                </c:pt>
                <c:pt idx="2">
                  <c:v>3.9366105188057769</c:v>
                </c:pt>
                <c:pt idx="3">
                  <c:v>3.194346470406499</c:v>
                </c:pt>
                <c:pt idx="4">
                  <c:v>0.28211899037881866</c:v>
                </c:pt>
                <c:pt idx="5">
                  <c:v>2.5636108518050746</c:v>
                </c:pt>
                <c:pt idx="6">
                  <c:v>1.1451511960982657</c:v>
                </c:pt>
                <c:pt idx="7">
                  <c:v>-2.2238104900239168</c:v>
                </c:pt>
                <c:pt idx="8">
                  <c:v>0.78088029623110422</c:v>
                </c:pt>
                <c:pt idx="9">
                  <c:v>1.2742030744255921</c:v>
                </c:pt>
                <c:pt idx="10">
                  <c:v>1.2087785257786461</c:v>
                </c:pt>
                <c:pt idx="11">
                  <c:v>2.9731778523262453</c:v>
                </c:pt>
                <c:pt idx="12">
                  <c:v>5.5271421726282872</c:v>
                </c:pt>
                <c:pt idx="13">
                  <c:v>3.8615445464292124</c:v>
                </c:pt>
                <c:pt idx="14">
                  <c:v>7.9604453904134145</c:v>
                </c:pt>
                <c:pt idx="15">
                  <c:v>11.173817692723539</c:v>
                </c:pt>
                <c:pt idx="16">
                  <c:v>9.5859077486686921</c:v>
                </c:pt>
                <c:pt idx="17">
                  <c:v>7.3864094921157291</c:v>
                </c:pt>
                <c:pt idx="18">
                  <c:v>8.2984878615322053</c:v>
                </c:pt>
                <c:pt idx="19">
                  <c:v>6.3427203353786643</c:v>
                </c:pt>
                <c:pt idx="20">
                  <c:v>4.114388735038518</c:v>
                </c:pt>
                <c:pt idx="21">
                  <c:v>8.6162631892759141</c:v>
                </c:pt>
                <c:pt idx="22">
                  <c:v>4.0140385818390971</c:v>
                </c:pt>
                <c:pt idx="23">
                  <c:v>4.0306093465808397</c:v>
                </c:pt>
                <c:pt idx="24">
                  <c:v>4.5625475890886289</c:v>
                </c:pt>
                <c:pt idx="25">
                  <c:v>4.1546791979533282</c:v>
                </c:pt>
                <c:pt idx="26">
                  <c:v>6.6226390287768773</c:v>
                </c:pt>
                <c:pt idx="27">
                  <c:v>7.0064977202317706</c:v>
                </c:pt>
                <c:pt idx="28">
                  <c:v>11.809083870595783</c:v>
                </c:pt>
                <c:pt idx="29">
                  <c:v>13.354510611024956</c:v>
                </c:pt>
                <c:pt idx="30">
                  <c:v>16.935978302998393</c:v>
                </c:pt>
                <c:pt idx="31">
                  <c:v>18.057691776176863</c:v>
                </c:pt>
                <c:pt idx="32">
                  <c:v>17.584152686002962</c:v>
                </c:pt>
                <c:pt idx="33">
                  <c:v>9.7910380311815857</c:v>
                </c:pt>
                <c:pt idx="34">
                  <c:v>6.0387688058920981</c:v>
                </c:pt>
                <c:pt idx="35">
                  <c:v>7.5764020263380418</c:v>
                </c:pt>
                <c:pt idx="36">
                  <c:v>3.6998831154331455</c:v>
                </c:pt>
                <c:pt idx="37">
                  <c:v>11.086797895836511</c:v>
                </c:pt>
                <c:pt idx="38">
                  <c:v>10.689594585850706</c:v>
                </c:pt>
                <c:pt idx="39">
                  <c:v>7.5694461663455712</c:v>
                </c:pt>
                <c:pt idx="40">
                  <c:v>10.690847276438889</c:v>
                </c:pt>
                <c:pt idx="41">
                  <c:v>4.9157944478474276</c:v>
                </c:pt>
                <c:pt idx="42">
                  <c:v>2.62092392109302</c:v>
                </c:pt>
                <c:pt idx="43">
                  <c:v>0.97962109340677705</c:v>
                </c:pt>
                <c:pt idx="44">
                  <c:v>-7.4423360591650614</c:v>
                </c:pt>
                <c:pt idx="45">
                  <c:v>-5.7612195631254135</c:v>
                </c:pt>
                <c:pt idx="46">
                  <c:v>-7.869153491060513</c:v>
                </c:pt>
                <c:pt idx="47">
                  <c:v>-11.005261162205873</c:v>
                </c:pt>
                <c:pt idx="48">
                  <c:v>-6.9708414773777285</c:v>
                </c:pt>
                <c:pt idx="49">
                  <c:v>-13.167106369600997</c:v>
                </c:pt>
                <c:pt idx="50">
                  <c:v>-16.480487855372559</c:v>
                </c:pt>
                <c:pt idx="51">
                  <c:v>-18.174535660128281</c:v>
                </c:pt>
                <c:pt idx="52">
                  <c:v>-14.296191592423513</c:v>
                </c:pt>
                <c:pt idx="53">
                  <c:v>-8.4461210945524101</c:v>
                </c:pt>
                <c:pt idx="54">
                  <c:v>-2.6600196927200028</c:v>
                </c:pt>
                <c:pt idx="55">
                  <c:v>4.0473646779274217</c:v>
                </c:pt>
                <c:pt idx="56">
                  <c:v>3.5111483995731323</c:v>
                </c:pt>
                <c:pt idx="57">
                  <c:v>7.316925004141356</c:v>
                </c:pt>
                <c:pt idx="58">
                  <c:v>9.1839038235143526</c:v>
                </c:pt>
                <c:pt idx="59">
                  <c:v>9.3116306198676302</c:v>
                </c:pt>
                <c:pt idx="60">
                  <c:v>6.6352370321992131</c:v>
                </c:pt>
                <c:pt idx="61">
                  <c:v>6.5376530488801157</c:v>
                </c:pt>
                <c:pt idx="62">
                  <c:v>6.1522150748430828</c:v>
                </c:pt>
                <c:pt idx="63">
                  <c:v>4.506869186743522</c:v>
                </c:pt>
                <c:pt idx="64">
                  <c:v>5.7423588618532904</c:v>
                </c:pt>
                <c:pt idx="65">
                  <c:v>2.4906374668129807</c:v>
                </c:pt>
                <c:pt idx="66">
                  <c:v>1.6710079751018725</c:v>
                </c:pt>
                <c:pt idx="67">
                  <c:v>3.7985168109571652</c:v>
                </c:pt>
                <c:pt idx="68">
                  <c:v>1.3303651588100525</c:v>
                </c:pt>
                <c:pt idx="69">
                  <c:v>0.25815789343295736</c:v>
                </c:pt>
                <c:pt idx="70">
                  <c:v>-0.95859513026608756</c:v>
                </c:pt>
                <c:pt idx="71">
                  <c:v>-5.7484663579071542</c:v>
                </c:pt>
                <c:pt idx="72">
                  <c:v>-7.0364464414272891</c:v>
                </c:pt>
                <c:pt idx="73">
                  <c:v>-5.283420676015349</c:v>
                </c:pt>
                <c:pt idx="74">
                  <c:v>-5.1621333951639876</c:v>
                </c:pt>
                <c:pt idx="75">
                  <c:v>-1.3984914775144739</c:v>
                </c:pt>
                <c:pt idx="76">
                  <c:v>5.1542085500855492</c:v>
                </c:pt>
                <c:pt idx="77">
                  <c:v>2.9642221897347443</c:v>
                </c:pt>
                <c:pt idx="78">
                  <c:v>6.966647834092246</c:v>
                </c:pt>
                <c:pt idx="79">
                  <c:v>8.9151369034725096</c:v>
                </c:pt>
                <c:pt idx="80">
                  <c:v>5.7923091793782131</c:v>
                </c:pt>
                <c:pt idx="81">
                  <c:v>4.5236100495867948</c:v>
                </c:pt>
                <c:pt idx="82">
                  <c:v>-0.7043412320312904</c:v>
                </c:pt>
                <c:pt idx="83">
                  <c:v>-7.6605701127806682</c:v>
                </c:pt>
                <c:pt idx="84">
                  <c:v>-9.0033281570351988</c:v>
                </c:pt>
                <c:pt idx="85">
                  <c:v>-7.635587283765835</c:v>
                </c:pt>
                <c:pt idx="86">
                  <c:v>-4.0625283016021578</c:v>
                </c:pt>
                <c:pt idx="87">
                  <c:v>2.5409718916199281E-2</c:v>
                </c:pt>
                <c:pt idx="88">
                  <c:v>1.2358153884983711</c:v>
                </c:pt>
                <c:pt idx="89">
                  <c:v>4.102371796642351</c:v>
                </c:pt>
                <c:pt idx="90">
                  <c:v>0.78621637271843337</c:v>
                </c:pt>
                <c:pt idx="91">
                  <c:v>4.5690166240740355</c:v>
                </c:pt>
                <c:pt idx="92">
                  <c:v>4.0932730595903584</c:v>
                </c:pt>
                <c:pt idx="93">
                  <c:v>2.2408208332862225</c:v>
                </c:pt>
                <c:pt idx="94">
                  <c:v>5.1273730960373198</c:v>
                </c:pt>
                <c:pt idx="95">
                  <c:v>3.4757393412361886</c:v>
                </c:pt>
                <c:pt idx="96">
                  <c:v>6.1059102797350269</c:v>
                </c:pt>
                <c:pt idx="97">
                  <c:v>9.918408469988492</c:v>
                </c:pt>
                <c:pt idx="98">
                  <c:v>10.926172526749719</c:v>
                </c:pt>
                <c:pt idx="99">
                  <c:v>7.1467624045968847</c:v>
                </c:pt>
                <c:pt idx="100">
                  <c:v>4.273081610841702</c:v>
                </c:pt>
                <c:pt idx="101">
                  <c:v>2.5321565798393735</c:v>
                </c:pt>
                <c:pt idx="102">
                  <c:v>0.55902734230949369</c:v>
                </c:pt>
                <c:pt idx="103">
                  <c:v>4.0690257975715731</c:v>
                </c:pt>
                <c:pt idx="104">
                  <c:v>4.9293300069701562</c:v>
                </c:pt>
                <c:pt idx="105">
                  <c:v>2.2257666738564903</c:v>
                </c:pt>
                <c:pt idx="106">
                  <c:v>0.79919365689171029</c:v>
                </c:pt>
                <c:pt idx="107">
                  <c:v>-1.1647773375790234</c:v>
                </c:pt>
                <c:pt idx="108">
                  <c:v>-0.78176746207318337</c:v>
                </c:pt>
                <c:pt idx="109">
                  <c:v>-1.3066091732178839</c:v>
                </c:pt>
                <c:pt idx="110">
                  <c:v>-1.6710151110494949</c:v>
                </c:pt>
                <c:pt idx="111">
                  <c:v>-4.839421085830776</c:v>
                </c:pt>
                <c:pt idx="112">
                  <c:v>-11.859231987915454</c:v>
                </c:pt>
                <c:pt idx="113">
                  <c:v>-13.379478763063091</c:v>
                </c:pt>
                <c:pt idx="114">
                  <c:v>-14.538104764655593</c:v>
                </c:pt>
                <c:pt idx="115">
                  <c:v>-12.237789216887057</c:v>
                </c:pt>
                <c:pt idx="116">
                  <c:v>-5.422973336479612</c:v>
                </c:pt>
                <c:pt idx="117">
                  <c:v>-1.2370807865956079</c:v>
                </c:pt>
                <c:pt idx="118">
                  <c:v>2.5899501742733952</c:v>
                </c:pt>
                <c:pt idx="119">
                  <c:v>3.299226926796075</c:v>
                </c:pt>
                <c:pt idx="120">
                  <c:v>4.8813100198658645</c:v>
                </c:pt>
                <c:pt idx="121">
                  <c:v>1.9014103790178378</c:v>
                </c:pt>
                <c:pt idx="122">
                  <c:v>3.0306305132637261</c:v>
                </c:pt>
                <c:pt idx="123">
                  <c:v>6.9997894093953228</c:v>
                </c:pt>
                <c:pt idx="124">
                  <c:v>4.8903102703200867</c:v>
                </c:pt>
                <c:pt idx="125">
                  <c:v>6.5564374797105005</c:v>
                </c:pt>
                <c:pt idx="126">
                  <c:v>3.6651641692162986</c:v>
                </c:pt>
                <c:pt idx="127">
                  <c:v>-9.032111769645132E-2</c:v>
                </c:pt>
                <c:pt idx="128">
                  <c:v>8.1387106744669219E-3</c:v>
                </c:pt>
                <c:pt idx="129">
                  <c:v>3.7401841041231747</c:v>
                </c:pt>
                <c:pt idx="130">
                  <c:v>5.9911551098173188</c:v>
                </c:pt>
                <c:pt idx="131">
                  <c:v>6.9080366363911958</c:v>
                </c:pt>
                <c:pt idx="132">
                  <c:v>9.522978582468971</c:v>
                </c:pt>
                <c:pt idx="133">
                  <c:v>4.1143287073975809</c:v>
                </c:pt>
                <c:pt idx="134">
                  <c:v>3.2907825542149052</c:v>
                </c:pt>
                <c:pt idx="135">
                  <c:v>3.3077588327141081</c:v>
                </c:pt>
                <c:pt idx="136">
                  <c:v>5.6420496057126668</c:v>
                </c:pt>
                <c:pt idx="137">
                  <c:v>6.1897314263830108</c:v>
                </c:pt>
                <c:pt idx="138">
                  <c:v>6.8443593277774566</c:v>
                </c:pt>
                <c:pt idx="139">
                  <c:v>5.8596028806180946</c:v>
                </c:pt>
                <c:pt idx="140">
                  <c:v>0.29576985058291366</c:v>
                </c:pt>
                <c:pt idx="141">
                  <c:v>1.8095346481919345</c:v>
                </c:pt>
                <c:pt idx="142">
                  <c:v>0.56180540321295536</c:v>
                </c:pt>
                <c:pt idx="143">
                  <c:v>1.6068203801405243</c:v>
                </c:pt>
                <c:pt idx="144">
                  <c:v>2.3561473687767926</c:v>
                </c:pt>
                <c:pt idx="145">
                  <c:v>2.7214981854804088</c:v>
                </c:pt>
                <c:pt idx="146">
                  <c:v>2.9328105282480115</c:v>
                </c:pt>
                <c:pt idx="147">
                  <c:v>3.4229174409252794</c:v>
                </c:pt>
                <c:pt idx="148">
                  <c:v>3.5702215736242215</c:v>
                </c:pt>
                <c:pt idx="149">
                  <c:v>3.6878569802928411</c:v>
                </c:pt>
                <c:pt idx="150">
                  <c:v>-0.34482143993497499</c:v>
                </c:pt>
                <c:pt idx="151">
                  <c:v>2.2756200615804554</c:v>
                </c:pt>
                <c:pt idx="152">
                  <c:v>0.89460241055129286</c:v>
                </c:pt>
                <c:pt idx="153">
                  <c:v>0.4198695323626383</c:v>
                </c:pt>
                <c:pt idx="154">
                  <c:v>4.9505206417191454</c:v>
                </c:pt>
                <c:pt idx="155">
                  <c:v>-3.7146562855295482</c:v>
                </c:pt>
              </c:numCache>
            </c:numRef>
          </c:val>
          <c:smooth val="0"/>
          <c:extLst>
            <c:ext xmlns:c16="http://schemas.microsoft.com/office/drawing/2014/chart" uri="{C3380CC4-5D6E-409C-BE32-E72D297353CC}">
              <c16:uniqueId val="{00000001-8956-4B46-AC35-ABD96031451E}"/>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8956-4B46-AC35-ABD96031451E}"/>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30"/>
          <c:min val="-2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1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49BA-4709-B814-5A4D657D7D19}"/>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Gdata!$F$9:$F$164</c:f>
              <c:numCache>
                <c:formatCode>#,##0.0000;\-#,##0.0000</c:formatCode>
                <c:ptCount val="156"/>
                <c:pt idx="0">
                  <c:v>4.8680663572932259</c:v>
                </c:pt>
                <c:pt idx="1">
                  <c:v>2.7712211542073542</c:v>
                </c:pt>
                <c:pt idx="2">
                  <c:v>2.1021767161478593</c:v>
                </c:pt>
                <c:pt idx="3">
                  <c:v>1.9813788754710213</c:v>
                </c:pt>
                <c:pt idx="4">
                  <c:v>2.5136301429292027</c:v>
                </c:pt>
                <c:pt idx="5">
                  <c:v>1.8546115303343436</c:v>
                </c:pt>
                <c:pt idx="6">
                  <c:v>1.8720083319197853</c:v>
                </c:pt>
                <c:pt idx="7">
                  <c:v>0.90392833279268892</c:v>
                </c:pt>
                <c:pt idx="8">
                  <c:v>0.81791489703667997</c:v>
                </c:pt>
                <c:pt idx="9">
                  <c:v>1.0885238864264428</c:v>
                </c:pt>
                <c:pt idx="10">
                  <c:v>0.6793281043163103</c:v>
                </c:pt>
                <c:pt idx="11">
                  <c:v>1.1855577655935157</c:v>
                </c:pt>
                <c:pt idx="12">
                  <c:v>1.0490766631352932</c:v>
                </c:pt>
                <c:pt idx="13">
                  <c:v>1.1989802881327394</c:v>
                </c:pt>
                <c:pt idx="14">
                  <c:v>1.6301790830308198</c:v>
                </c:pt>
                <c:pt idx="15">
                  <c:v>1.9117243368191112</c:v>
                </c:pt>
                <c:pt idx="16">
                  <c:v>1.7297119945300219</c:v>
                </c:pt>
                <c:pt idx="17">
                  <c:v>1.6377352317300884</c:v>
                </c:pt>
                <c:pt idx="18">
                  <c:v>1.0064911934317289</c:v>
                </c:pt>
                <c:pt idx="19">
                  <c:v>0.72067785723345146</c:v>
                </c:pt>
                <c:pt idx="20">
                  <c:v>1.2186316895028153</c:v>
                </c:pt>
                <c:pt idx="21">
                  <c:v>1.605009104341975</c:v>
                </c:pt>
                <c:pt idx="22">
                  <c:v>2.1545448358775565</c:v>
                </c:pt>
                <c:pt idx="23">
                  <c:v>1.4652653257205581</c:v>
                </c:pt>
                <c:pt idx="24">
                  <c:v>0.39861364890115764</c:v>
                </c:pt>
                <c:pt idx="25">
                  <c:v>-0.44949298367242246</c:v>
                </c:pt>
                <c:pt idx="26">
                  <c:v>-0.40855860111107256</c:v>
                </c:pt>
                <c:pt idx="27">
                  <c:v>-0.23548610456547778</c:v>
                </c:pt>
                <c:pt idx="28">
                  <c:v>0.46779473787249481</c:v>
                </c:pt>
                <c:pt idx="29">
                  <c:v>0.39600923287607181</c:v>
                </c:pt>
                <c:pt idx="30">
                  <c:v>0.53325625437396318</c:v>
                </c:pt>
                <c:pt idx="31">
                  <c:v>1.0398712938359467</c:v>
                </c:pt>
                <c:pt idx="32">
                  <c:v>0.91450498896117216</c:v>
                </c:pt>
                <c:pt idx="33">
                  <c:v>0.8641006199252711</c:v>
                </c:pt>
                <c:pt idx="34">
                  <c:v>1.0068773302391467</c:v>
                </c:pt>
                <c:pt idx="35">
                  <c:v>1.2433511566675919</c:v>
                </c:pt>
                <c:pt idx="36">
                  <c:v>1.4503470657869455</c:v>
                </c:pt>
                <c:pt idx="37">
                  <c:v>2.4960060157514565</c:v>
                </c:pt>
                <c:pt idx="38">
                  <c:v>2.1309507129365675</c:v>
                </c:pt>
                <c:pt idx="39">
                  <c:v>2.7264912311394069</c:v>
                </c:pt>
                <c:pt idx="40">
                  <c:v>2.7605049331395302</c:v>
                </c:pt>
                <c:pt idx="41">
                  <c:v>2.9399875049313637</c:v>
                </c:pt>
                <c:pt idx="42">
                  <c:v>3.1282561810221301</c:v>
                </c:pt>
                <c:pt idx="43">
                  <c:v>2.8378652557626691</c:v>
                </c:pt>
                <c:pt idx="44">
                  <c:v>2.1622285383586743</c:v>
                </c:pt>
                <c:pt idx="45">
                  <c:v>2.1973282170400763</c:v>
                </c:pt>
                <c:pt idx="46">
                  <c:v>1.5301627292129336</c:v>
                </c:pt>
                <c:pt idx="47">
                  <c:v>0.78157345461722094</c:v>
                </c:pt>
                <c:pt idx="48">
                  <c:v>1.0861969122839079</c:v>
                </c:pt>
                <c:pt idx="49">
                  <c:v>5.5115488842271895E-2</c:v>
                </c:pt>
                <c:pt idx="50">
                  <c:v>0.55071173249309491</c:v>
                </c:pt>
                <c:pt idx="51">
                  <c:v>0.6552582587251401</c:v>
                </c:pt>
                <c:pt idx="52">
                  <c:v>0.20109268278921008</c:v>
                </c:pt>
                <c:pt idx="53">
                  <c:v>0.72534550064053704</c:v>
                </c:pt>
                <c:pt idx="54">
                  <c:v>5.223036739172688E-2</c:v>
                </c:pt>
                <c:pt idx="55">
                  <c:v>-6.7650322657988302E-2</c:v>
                </c:pt>
                <c:pt idx="56">
                  <c:v>-0.35634836182687396</c:v>
                </c:pt>
                <c:pt idx="57">
                  <c:v>-0.88684342342989464</c:v>
                </c:pt>
                <c:pt idx="58">
                  <c:v>-0.41905279783609856</c:v>
                </c:pt>
                <c:pt idx="59">
                  <c:v>-0.47242687691104257</c:v>
                </c:pt>
                <c:pt idx="60">
                  <c:v>-0.43610699067011471</c:v>
                </c:pt>
                <c:pt idx="61">
                  <c:v>-0.21625727478982448</c:v>
                </c:pt>
                <c:pt idx="62">
                  <c:v>-0.42746574743163607</c:v>
                </c:pt>
                <c:pt idx="63">
                  <c:v>-0.67229473925757555</c:v>
                </c:pt>
                <c:pt idx="64">
                  <c:v>-0.32498007824167446</c:v>
                </c:pt>
                <c:pt idx="65">
                  <c:v>-0.18872438254051999</c:v>
                </c:pt>
                <c:pt idx="66">
                  <c:v>-0.28117527667372966</c:v>
                </c:pt>
                <c:pt idx="67">
                  <c:v>3.5208279312569049E-2</c:v>
                </c:pt>
                <c:pt idx="68">
                  <c:v>3.547546783720603E-2</c:v>
                </c:pt>
                <c:pt idx="69">
                  <c:v>-0.28263232875919531</c:v>
                </c:pt>
                <c:pt idx="70">
                  <c:v>-0.43132740805687519</c:v>
                </c:pt>
                <c:pt idx="71">
                  <c:v>-0.3616199892883612</c:v>
                </c:pt>
                <c:pt idx="72">
                  <c:v>-0.82881865072188232</c:v>
                </c:pt>
                <c:pt idx="73">
                  <c:v>-1.0575866811549017</c:v>
                </c:pt>
                <c:pt idx="74">
                  <c:v>-1.3291396621251137</c:v>
                </c:pt>
                <c:pt idx="75">
                  <c:v>-1.7008877531461433</c:v>
                </c:pt>
                <c:pt idx="76">
                  <c:v>-1.4749548540960327</c:v>
                </c:pt>
                <c:pt idx="77">
                  <c:v>-1.5266130119456101</c:v>
                </c:pt>
                <c:pt idx="78">
                  <c:v>-1.1218716246325753</c:v>
                </c:pt>
                <c:pt idx="79">
                  <c:v>-1.2738906568751365</c:v>
                </c:pt>
                <c:pt idx="80">
                  <c:v>-0.84516907333034696</c:v>
                </c:pt>
                <c:pt idx="81">
                  <c:v>-1.183697925766851</c:v>
                </c:pt>
                <c:pt idx="82">
                  <c:v>-1.261371589105577</c:v>
                </c:pt>
                <c:pt idx="83">
                  <c:v>-1.1658894306683505</c:v>
                </c:pt>
                <c:pt idx="84">
                  <c:v>-1.1791478719167037</c:v>
                </c:pt>
                <c:pt idx="85">
                  <c:v>-1.4324432400931431</c:v>
                </c:pt>
                <c:pt idx="86">
                  <c:v>-1.4835546504814348</c:v>
                </c:pt>
                <c:pt idx="87">
                  <c:v>-1.4733718541258094</c:v>
                </c:pt>
                <c:pt idx="88">
                  <c:v>-2.24324875036146</c:v>
                </c:pt>
                <c:pt idx="89">
                  <c:v>-1.285876324549575</c:v>
                </c:pt>
                <c:pt idx="90">
                  <c:v>-1.280635054673255</c:v>
                </c:pt>
                <c:pt idx="91">
                  <c:v>-1.7509640983967825</c:v>
                </c:pt>
                <c:pt idx="92">
                  <c:v>-1.2523108118172852</c:v>
                </c:pt>
                <c:pt idx="93">
                  <c:v>-1.5327043492567776</c:v>
                </c:pt>
                <c:pt idx="94">
                  <c:v>-1.2777634795747272</c:v>
                </c:pt>
                <c:pt idx="95">
                  <c:v>-0.50274333124580473</c:v>
                </c:pt>
                <c:pt idx="96">
                  <c:v>-0.86531296197379182</c:v>
                </c:pt>
                <c:pt idx="97">
                  <c:v>-1.0075411626462365</c:v>
                </c:pt>
                <c:pt idx="98">
                  <c:v>-1.3299457118709057</c:v>
                </c:pt>
                <c:pt idx="99">
                  <c:v>-1.5748366453317768</c:v>
                </c:pt>
                <c:pt idx="100">
                  <c:v>-1.2416291892065183</c:v>
                </c:pt>
                <c:pt idx="101">
                  <c:v>-0.98916499793970913</c:v>
                </c:pt>
                <c:pt idx="102">
                  <c:v>-0.72750277511843697</c:v>
                </c:pt>
                <c:pt idx="103">
                  <c:v>-0.49999890218036985</c:v>
                </c:pt>
                <c:pt idx="104">
                  <c:v>-0.57487468302923295</c:v>
                </c:pt>
                <c:pt idx="105">
                  <c:v>-0.33041250269460887</c:v>
                </c:pt>
                <c:pt idx="106">
                  <c:v>-0.70171860128161967</c:v>
                </c:pt>
                <c:pt idx="107">
                  <c:v>-1.1737758782369523</c:v>
                </c:pt>
                <c:pt idx="108">
                  <c:v>-1.0657011954259874</c:v>
                </c:pt>
                <c:pt idx="109">
                  <c:v>-1.2214255429046028</c:v>
                </c:pt>
                <c:pt idx="110">
                  <c:v>-1.4638148193956377</c:v>
                </c:pt>
                <c:pt idx="111">
                  <c:v>0.20837375780277198</c:v>
                </c:pt>
                <c:pt idx="112">
                  <c:v>0.42840688249618125</c:v>
                </c:pt>
                <c:pt idx="113">
                  <c:v>-0.20304654217655946</c:v>
                </c:pt>
                <c:pt idx="114">
                  <c:v>-0.30171549010633575</c:v>
                </c:pt>
                <c:pt idx="115">
                  <c:v>-2.2268108811446514</c:v>
                </c:pt>
                <c:pt idx="116">
                  <c:v>-2.3084330023977797</c:v>
                </c:pt>
                <c:pt idx="117">
                  <c:v>-2.0033386600947454</c:v>
                </c:pt>
                <c:pt idx="118">
                  <c:v>-1.8172840573982576</c:v>
                </c:pt>
                <c:pt idx="119">
                  <c:v>-1.455019459651649</c:v>
                </c:pt>
                <c:pt idx="120">
                  <c:v>-1.6828511874845793</c:v>
                </c:pt>
                <c:pt idx="121">
                  <c:v>-1.914533087186058</c:v>
                </c:pt>
                <c:pt idx="122">
                  <c:v>-1.6035757178542616</c:v>
                </c:pt>
                <c:pt idx="123">
                  <c:v>-1.3364819441102851</c:v>
                </c:pt>
                <c:pt idx="124">
                  <c:v>-0.99907213360852665</c:v>
                </c:pt>
                <c:pt idx="125">
                  <c:v>-0.81122141043242646</c:v>
                </c:pt>
                <c:pt idx="126">
                  <c:v>-0.64091598737645883</c:v>
                </c:pt>
                <c:pt idx="127">
                  <c:v>-0.6113289989092201</c:v>
                </c:pt>
                <c:pt idx="128">
                  <c:v>-0.92689476518499259</c:v>
                </c:pt>
                <c:pt idx="129">
                  <c:v>-0.36594221928812748</c:v>
                </c:pt>
                <c:pt idx="130">
                  <c:v>-0.11200308482138875</c:v>
                </c:pt>
                <c:pt idx="131">
                  <c:v>-8.3446275337107245E-2</c:v>
                </c:pt>
                <c:pt idx="132">
                  <c:v>0.12773075662098637</c:v>
                </c:pt>
                <c:pt idx="133">
                  <c:v>0.79374726205534496</c:v>
                </c:pt>
                <c:pt idx="134">
                  <c:v>0.70504801252847482</c:v>
                </c:pt>
                <c:pt idx="135">
                  <c:v>0.93481382810606151</c:v>
                </c:pt>
                <c:pt idx="136">
                  <c:v>1.7483070252117328</c:v>
                </c:pt>
                <c:pt idx="137">
                  <c:v>1.6131490839162628</c:v>
                </c:pt>
                <c:pt idx="138">
                  <c:v>1.8790323315999817</c:v>
                </c:pt>
                <c:pt idx="139">
                  <c:v>1.6389898952678597</c:v>
                </c:pt>
                <c:pt idx="140">
                  <c:v>1.1324933553281815</c:v>
                </c:pt>
                <c:pt idx="141">
                  <c:v>0.44868570996037821</c:v>
                </c:pt>
                <c:pt idx="142">
                  <c:v>7.7402101929536435E-2</c:v>
                </c:pt>
                <c:pt idx="143">
                  <c:v>5.4972462428980517E-2</c:v>
                </c:pt>
                <c:pt idx="144">
                  <c:v>-0.62858838873251199</c:v>
                </c:pt>
                <c:pt idx="145">
                  <c:v>-0.20695570955311457</c:v>
                </c:pt>
                <c:pt idx="146">
                  <c:v>0.3408062316904063</c:v>
                </c:pt>
                <c:pt idx="147">
                  <c:v>0.15751857743025313</c:v>
                </c:pt>
                <c:pt idx="148">
                  <c:v>0.49915604730390678</c:v>
                </c:pt>
                <c:pt idx="149">
                  <c:v>0.10510687544770525</c:v>
                </c:pt>
                <c:pt idx="150">
                  <c:v>-0.28504550572537807</c:v>
                </c:pt>
                <c:pt idx="151">
                  <c:v>-0.29119180358954788</c:v>
                </c:pt>
                <c:pt idx="152">
                  <c:v>0.1478742949817865</c:v>
                </c:pt>
                <c:pt idx="153">
                  <c:v>0.42783058271895003</c:v>
                </c:pt>
                <c:pt idx="154">
                  <c:v>0.5333489499821471</c:v>
                </c:pt>
                <c:pt idx="155">
                  <c:v>0.47891949675049567</c:v>
                </c:pt>
              </c:numCache>
            </c:numRef>
          </c:val>
          <c:smooth val="0"/>
          <c:extLst>
            <c:ext xmlns:c16="http://schemas.microsoft.com/office/drawing/2014/chart" uri="{C3380CC4-5D6E-409C-BE32-E72D297353CC}">
              <c16:uniqueId val="{00000001-49BA-4709-B814-5A4D657D7D19}"/>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49BA-4709-B814-5A4D657D7D19}"/>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6"/>
          <c:min val="-4"/>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CDF0-4084-85A7-75304948E3CD}"/>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Gdata!$G$9:$G$164</c:f>
              <c:numCache>
                <c:formatCode>#,##0.0000;\-#,##0.0000</c:formatCode>
                <c:ptCount val="156"/>
                <c:pt idx="0">
                  <c:v>3.968763403753206</c:v>
                </c:pt>
                <c:pt idx="1">
                  <c:v>1.7348447823109767</c:v>
                </c:pt>
                <c:pt idx="2">
                  <c:v>0.35175003814088179</c:v>
                </c:pt>
                <c:pt idx="3">
                  <c:v>0.53709853591419754</c:v>
                </c:pt>
                <c:pt idx="4">
                  <c:v>0.99703872874501254</c:v>
                </c:pt>
                <c:pt idx="5">
                  <c:v>0.35326676061796763</c:v>
                </c:pt>
                <c:pt idx="6">
                  <c:v>1.0625601023074129</c:v>
                </c:pt>
                <c:pt idx="7">
                  <c:v>1.1841387319737773</c:v>
                </c:pt>
                <c:pt idx="8">
                  <c:v>0.38141483610460492</c:v>
                </c:pt>
                <c:pt idx="9">
                  <c:v>0.40036105267307759</c:v>
                </c:pt>
                <c:pt idx="10">
                  <c:v>-0.52832507166321385</c:v>
                </c:pt>
                <c:pt idx="11">
                  <c:v>-1.010773754428191</c:v>
                </c:pt>
                <c:pt idx="12">
                  <c:v>-1.2716885731428178</c:v>
                </c:pt>
                <c:pt idx="13">
                  <c:v>-0.19495963543329162</c:v>
                </c:pt>
                <c:pt idx="14">
                  <c:v>0.69798082593016719</c:v>
                </c:pt>
                <c:pt idx="15">
                  <c:v>1.1866407032489554</c:v>
                </c:pt>
                <c:pt idx="16">
                  <c:v>1.2110191309272778</c:v>
                </c:pt>
                <c:pt idx="17">
                  <c:v>0.49525613300613935</c:v>
                </c:pt>
                <c:pt idx="18">
                  <c:v>-7.7643672424602813E-3</c:v>
                </c:pt>
                <c:pt idx="19">
                  <c:v>-0.83469027651577288</c:v>
                </c:pt>
                <c:pt idx="20">
                  <c:v>-1.268833059571862</c:v>
                </c:pt>
                <c:pt idx="21">
                  <c:v>-1.1106946490774823</c:v>
                </c:pt>
                <c:pt idx="22">
                  <c:v>-1.9514486240559463</c:v>
                </c:pt>
                <c:pt idx="23">
                  <c:v>-1.9845136642923096</c:v>
                </c:pt>
                <c:pt idx="24">
                  <c:v>-1.8158203410756839</c:v>
                </c:pt>
                <c:pt idx="25">
                  <c:v>-2.2282159922265952</c:v>
                </c:pt>
                <c:pt idx="26">
                  <c:v>-1.400542539293909</c:v>
                </c:pt>
                <c:pt idx="27">
                  <c:v>-0.91725899506364028</c:v>
                </c:pt>
                <c:pt idx="28">
                  <c:v>-0.72541314257713574</c:v>
                </c:pt>
                <c:pt idx="29">
                  <c:v>-7.9298519104532422E-2</c:v>
                </c:pt>
                <c:pt idx="30">
                  <c:v>-0.3389565621781977</c:v>
                </c:pt>
                <c:pt idx="31">
                  <c:v>-0.37371654651101754</c:v>
                </c:pt>
                <c:pt idx="32">
                  <c:v>-0.23918149467621405</c:v>
                </c:pt>
                <c:pt idx="33">
                  <c:v>0.3894605984608695</c:v>
                </c:pt>
                <c:pt idx="34">
                  <c:v>1.1076148977225029</c:v>
                </c:pt>
                <c:pt idx="35">
                  <c:v>1.6055189308738944</c:v>
                </c:pt>
                <c:pt idx="36">
                  <c:v>2.6430123154589116</c:v>
                </c:pt>
                <c:pt idx="37">
                  <c:v>2.8813607443747657</c:v>
                </c:pt>
                <c:pt idx="38">
                  <c:v>2.7088021939117866</c:v>
                </c:pt>
                <c:pt idx="39">
                  <c:v>2.8734218172616766</c:v>
                </c:pt>
                <c:pt idx="40">
                  <c:v>2.2124281599299342</c:v>
                </c:pt>
                <c:pt idx="41">
                  <c:v>1.6686642631197346</c:v>
                </c:pt>
                <c:pt idx="42">
                  <c:v>1.8044732414125624</c:v>
                </c:pt>
                <c:pt idx="43">
                  <c:v>1.3538019370602012</c:v>
                </c:pt>
                <c:pt idx="44">
                  <c:v>0.98605399265884919</c:v>
                </c:pt>
                <c:pt idx="45">
                  <c:v>1.0643012246917132</c:v>
                </c:pt>
                <c:pt idx="46">
                  <c:v>0.2454148453989001</c:v>
                </c:pt>
                <c:pt idx="47">
                  <c:v>-0.10494060223590876</c:v>
                </c:pt>
                <c:pt idx="48">
                  <c:v>-0.36101518943552124</c:v>
                </c:pt>
                <c:pt idx="49">
                  <c:v>-1.0441819745791714</c:v>
                </c:pt>
                <c:pt idx="50">
                  <c:v>-1.0881755469094663</c:v>
                </c:pt>
                <c:pt idx="51">
                  <c:v>-1.3787983800682933</c:v>
                </c:pt>
                <c:pt idx="52">
                  <c:v>-1.4948193558331668</c:v>
                </c:pt>
                <c:pt idx="53">
                  <c:v>-1.3557322898268851</c:v>
                </c:pt>
                <c:pt idx="54">
                  <c:v>-1.6371622970562425</c:v>
                </c:pt>
                <c:pt idx="55">
                  <c:v>-1.6363071716171806</c:v>
                </c:pt>
                <c:pt idx="56">
                  <c:v>-1.5516438036889162</c:v>
                </c:pt>
                <c:pt idx="57">
                  <c:v>-1.9270590689289591</c:v>
                </c:pt>
                <c:pt idx="58">
                  <c:v>-1.4869464748488814</c:v>
                </c:pt>
                <c:pt idx="59">
                  <c:v>-1.3425690241112549</c:v>
                </c:pt>
                <c:pt idx="60">
                  <c:v>-1.564176606391807</c:v>
                </c:pt>
                <c:pt idx="61">
                  <c:v>-1.5262029812067679</c:v>
                </c:pt>
                <c:pt idx="62">
                  <c:v>-1.6839715143606035</c:v>
                </c:pt>
                <c:pt idx="63">
                  <c:v>-1.3337011059632886</c:v>
                </c:pt>
                <c:pt idx="64">
                  <c:v>-1.0203419503196498</c:v>
                </c:pt>
                <c:pt idx="65">
                  <c:v>-0.38166448704283401</c:v>
                </c:pt>
                <c:pt idx="66">
                  <c:v>-0.46139135026998618</c:v>
                </c:pt>
                <c:pt idx="67">
                  <c:v>-0.40794373654226151</c:v>
                </c:pt>
                <c:pt idx="68">
                  <c:v>-0.65964884255340939</c:v>
                </c:pt>
                <c:pt idx="69">
                  <c:v>-0.98223242933210375</c:v>
                </c:pt>
                <c:pt idx="70">
                  <c:v>-0.89805069272579696</c:v>
                </c:pt>
                <c:pt idx="71">
                  <c:v>-1.744146532516248</c:v>
                </c:pt>
                <c:pt idx="72">
                  <c:v>-1.8356351261885822</c:v>
                </c:pt>
                <c:pt idx="73">
                  <c:v>-2.1643087684741094</c:v>
                </c:pt>
                <c:pt idx="74">
                  <c:v>-2.0609883817730732</c:v>
                </c:pt>
                <c:pt idx="75">
                  <c:v>-1.5741080336084179</c:v>
                </c:pt>
                <c:pt idx="76">
                  <c:v>-0.85921104649337043</c:v>
                </c:pt>
                <c:pt idx="77">
                  <c:v>-1.0178826523148574</c:v>
                </c:pt>
                <c:pt idx="78">
                  <c:v>-1.1185911527501831</c:v>
                </c:pt>
                <c:pt idx="79">
                  <c:v>-1.4042703711783793</c:v>
                </c:pt>
                <c:pt idx="80">
                  <c:v>-2.4607444362068724</c:v>
                </c:pt>
                <c:pt idx="81">
                  <c:v>-2.4102289203791321</c:v>
                </c:pt>
                <c:pt idx="82">
                  <c:v>-2.6462551115715396</c:v>
                </c:pt>
                <c:pt idx="83">
                  <c:v>-2.7330180725152942</c:v>
                </c:pt>
                <c:pt idx="84">
                  <c:v>-2.1841319960151888</c:v>
                </c:pt>
                <c:pt idx="85">
                  <c:v>-2.1832481549865759</c:v>
                </c:pt>
                <c:pt idx="86">
                  <c:v>-2.2595154600618663</c:v>
                </c:pt>
                <c:pt idx="87">
                  <c:v>-1.9511338252315757</c:v>
                </c:pt>
                <c:pt idx="88">
                  <c:v>-2.5043950376537403</c:v>
                </c:pt>
                <c:pt idx="89">
                  <c:v>-2.5015813569986687</c:v>
                </c:pt>
                <c:pt idx="90">
                  <c:v>-2.2765452438089686</c:v>
                </c:pt>
                <c:pt idx="91">
                  <c:v>-2.3394653984835485</c:v>
                </c:pt>
                <c:pt idx="92">
                  <c:v>-2.0617682758858704</c:v>
                </c:pt>
                <c:pt idx="93">
                  <c:v>-1.4496689517924737</c:v>
                </c:pt>
                <c:pt idx="94">
                  <c:v>-1.2467971196492555</c:v>
                </c:pt>
                <c:pt idx="95">
                  <c:v>-1.2138851459248758</c:v>
                </c:pt>
                <c:pt idx="96">
                  <c:v>-0.70009044873452186</c:v>
                </c:pt>
                <c:pt idx="97">
                  <c:v>-0.55324868432481078</c:v>
                </c:pt>
                <c:pt idx="98">
                  <c:v>-0.62616849691294563</c:v>
                </c:pt>
                <c:pt idx="99">
                  <c:v>8.5932381163144281E-3</c:v>
                </c:pt>
                <c:pt idx="100">
                  <c:v>0.23599436060618592</c:v>
                </c:pt>
                <c:pt idx="101">
                  <c:v>0.20036807912990387</c:v>
                </c:pt>
                <c:pt idx="102">
                  <c:v>0.37865799851011328</c:v>
                </c:pt>
                <c:pt idx="103">
                  <c:v>0.13735359118924373</c:v>
                </c:pt>
                <c:pt idx="104">
                  <c:v>-0.25211717505794057</c:v>
                </c:pt>
                <c:pt idx="105">
                  <c:v>-6.0235409088045026E-2</c:v>
                </c:pt>
                <c:pt idx="106">
                  <c:v>-0.1039667937951099</c:v>
                </c:pt>
                <c:pt idx="107">
                  <c:v>-2.3463576998832256E-2</c:v>
                </c:pt>
                <c:pt idx="108">
                  <c:v>0.42256506857907639</c:v>
                </c:pt>
                <c:pt idx="109">
                  <c:v>0.77812956079526385</c:v>
                </c:pt>
                <c:pt idx="110">
                  <c:v>1.2312150761512284</c:v>
                </c:pt>
                <c:pt idx="111">
                  <c:v>0.14277897136482129</c:v>
                </c:pt>
                <c:pt idx="112">
                  <c:v>-1.4873321863068147</c:v>
                </c:pt>
                <c:pt idx="113">
                  <c:v>-2.9767502561383168</c:v>
                </c:pt>
                <c:pt idx="114">
                  <c:v>-3.963292143125511</c:v>
                </c:pt>
                <c:pt idx="115">
                  <c:v>-3.1605886443063813</c:v>
                </c:pt>
                <c:pt idx="116">
                  <c:v>-1.5905677418007143</c:v>
                </c:pt>
                <c:pt idx="117">
                  <c:v>-0.85331898723321453</c:v>
                </c:pt>
                <c:pt idx="118">
                  <c:v>-0.68881371483636211</c:v>
                </c:pt>
                <c:pt idx="119">
                  <c:v>-0.91116299722007033</c:v>
                </c:pt>
                <c:pt idx="120">
                  <c:v>-1.4080965255051012</c:v>
                </c:pt>
                <c:pt idx="121">
                  <c:v>-1.4926033529049303</c:v>
                </c:pt>
                <c:pt idx="122">
                  <c:v>-0.73792728644960659</c:v>
                </c:pt>
                <c:pt idx="123">
                  <c:v>-0.4736113996066405</c:v>
                </c:pt>
                <c:pt idx="124">
                  <c:v>-0.13572640314720066</c:v>
                </c:pt>
                <c:pt idx="125">
                  <c:v>2.4739270293399989E-2</c:v>
                </c:pt>
                <c:pt idx="126">
                  <c:v>-0.65362659479159946</c:v>
                </c:pt>
                <c:pt idx="127">
                  <c:v>-0.42830467236986519</c:v>
                </c:pt>
                <c:pt idx="128">
                  <c:v>-0.18176193859596917</c:v>
                </c:pt>
                <c:pt idx="129">
                  <c:v>0.20195575343806499</c:v>
                </c:pt>
                <c:pt idx="130">
                  <c:v>0.87596783398291955</c:v>
                </c:pt>
                <c:pt idx="131">
                  <c:v>1.1358608622635982</c:v>
                </c:pt>
                <c:pt idx="132">
                  <c:v>1.0036603836829794</c:v>
                </c:pt>
                <c:pt idx="133">
                  <c:v>1.2590036551538251</c:v>
                </c:pt>
                <c:pt idx="134">
                  <c:v>1.325704194113174</c:v>
                </c:pt>
                <c:pt idx="135">
                  <c:v>1.1915930117055566</c:v>
                </c:pt>
                <c:pt idx="136">
                  <c:v>1.2086920302051691</c:v>
                </c:pt>
                <c:pt idx="137">
                  <c:v>1.0160153519232666</c:v>
                </c:pt>
                <c:pt idx="138">
                  <c:v>0.81629226223512918</c:v>
                </c:pt>
                <c:pt idx="139">
                  <c:v>0.19729475187640791</c:v>
                </c:pt>
                <c:pt idx="140">
                  <c:v>-0.47762374420245179</c:v>
                </c:pt>
                <c:pt idx="141">
                  <c:v>-1.0544637405035839</c:v>
                </c:pt>
                <c:pt idx="142">
                  <c:v>-1.4301215698029672</c:v>
                </c:pt>
                <c:pt idx="143">
                  <c:v>-0.81470805677814706</c:v>
                </c:pt>
                <c:pt idx="144">
                  <c:v>0.10769066730031054</c:v>
                </c:pt>
                <c:pt idx="145">
                  <c:v>0.62640603468620437</c:v>
                </c:pt>
                <c:pt idx="146">
                  <c:v>1.02922832253344</c:v>
                </c:pt>
                <c:pt idx="147">
                  <c:v>0.90257767140274059</c:v>
                </c:pt>
                <c:pt idx="148">
                  <c:v>0.63091437373340953</c:v>
                </c:pt>
                <c:pt idx="149">
                  <c:v>0.88842143402086982</c:v>
                </c:pt>
                <c:pt idx="150">
                  <c:v>0.92837553143929574</c:v>
                </c:pt>
                <c:pt idx="151">
                  <c:v>0.81639624236763997</c:v>
                </c:pt>
                <c:pt idx="152">
                  <c:v>0.88351916664474694</c:v>
                </c:pt>
                <c:pt idx="153">
                  <c:v>0.54633843948175653</c:v>
                </c:pt>
                <c:pt idx="154">
                  <c:v>0.20820008930743111</c:v>
                </c:pt>
                <c:pt idx="155">
                  <c:v>0.32062079075400807</c:v>
                </c:pt>
              </c:numCache>
            </c:numRef>
          </c:val>
          <c:smooth val="0"/>
          <c:extLst>
            <c:ext xmlns:c16="http://schemas.microsoft.com/office/drawing/2014/chart" uri="{C3380CC4-5D6E-409C-BE32-E72D297353CC}">
              <c16:uniqueId val="{00000001-CDF0-4084-85A7-75304948E3CD}"/>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CDF0-4084-85A7-75304948E3CD}"/>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6"/>
          <c:min val="-6"/>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1FFE-4204-AACE-D1ABB0CE0AE0}"/>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Gdata!$H$9:$H$164</c:f>
              <c:numCache>
                <c:formatCode>#,##0.0000;\-#,##0.0000</c:formatCode>
                <c:ptCount val="156"/>
                <c:pt idx="0">
                  <c:v>8.678652459524022</c:v>
                </c:pt>
                <c:pt idx="1">
                  <c:v>9.0083155421044925</c:v>
                </c:pt>
                <c:pt idx="2">
                  <c:v>6.345064729924629</c:v>
                </c:pt>
                <c:pt idx="3">
                  <c:v>6.4558006140695348</c:v>
                </c:pt>
                <c:pt idx="4">
                  <c:v>5.5157354846508309</c:v>
                </c:pt>
                <c:pt idx="5">
                  <c:v>4.9639559028615734</c:v>
                </c:pt>
                <c:pt idx="6">
                  <c:v>4.6020277605532076</c:v>
                </c:pt>
                <c:pt idx="7">
                  <c:v>3.8016694490053675</c:v>
                </c:pt>
                <c:pt idx="8">
                  <c:v>5.0263588814857734</c:v>
                </c:pt>
                <c:pt idx="9">
                  <c:v>3.1121168395023284</c:v>
                </c:pt>
                <c:pt idx="10">
                  <c:v>3.5661361817495312</c:v>
                </c:pt>
                <c:pt idx="11">
                  <c:v>2.9055407076683868</c:v>
                </c:pt>
                <c:pt idx="12">
                  <c:v>2.2097883409359036</c:v>
                </c:pt>
                <c:pt idx="13">
                  <c:v>4.2942683054646498</c:v>
                </c:pt>
                <c:pt idx="14">
                  <c:v>3.758932710328823</c:v>
                </c:pt>
                <c:pt idx="15">
                  <c:v>3.9303723885183168</c:v>
                </c:pt>
                <c:pt idx="16">
                  <c:v>5.3673551843999201</c:v>
                </c:pt>
                <c:pt idx="17">
                  <c:v>3.4990540522147895</c:v>
                </c:pt>
                <c:pt idx="18">
                  <c:v>4.6047286310248587</c:v>
                </c:pt>
                <c:pt idx="19">
                  <c:v>4.5304726433877986</c:v>
                </c:pt>
                <c:pt idx="20">
                  <c:v>5.0850820797436862</c:v>
                </c:pt>
                <c:pt idx="21">
                  <c:v>3.8083675931445833</c:v>
                </c:pt>
                <c:pt idx="22">
                  <c:v>3.5981881971574072</c:v>
                </c:pt>
                <c:pt idx="23">
                  <c:v>3.5112952580131829</c:v>
                </c:pt>
                <c:pt idx="24">
                  <c:v>1.7422286784862719</c:v>
                </c:pt>
                <c:pt idx="25">
                  <c:v>2.7924886524075849</c:v>
                </c:pt>
                <c:pt idx="26">
                  <c:v>1.382171114841154</c:v>
                </c:pt>
                <c:pt idx="27">
                  <c:v>1.0207388099032573</c:v>
                </c:pt>
                <c:pt idx="28">
                  <c:v>0.64163566665880845</c:v>
                </c:pt>
                <c:pt idx="29">
                  <c:v>3.8575026740364704</c:v>
                </c:pt>
                <c:pt idx="30">
                  <c:v>4.8048741058250286</c:v>
                </c:pt>
                <c:pt idx="31">
                  <c:v>5.6298862808116699</c:v>
                </c:pt>
                <c:pt idx="32">
                  <c:v>6.5366713096874003</c:v>
                </c:pt>
                <c:pt idx="33">
                  <c:v>6.120436942959004</c:v>
                </c:pt>
                <c:pt idx="34">
                  <c:v>5.8431302789808575</c:v>
                </c:pt>
                <c:pt idx="35">
                  <c:v>6.3631260169385158</c:v>
                </c:pt>
                <c:pt idx="36">
                  <c:v>6.7826029511949448</c:v>
                </c:pt>
                <c:pt idx="37">
                  <c:v>6.7944419841559398</c:v>
                </c:pt>
                <c:pt idx="38">
                  <c:v>7.2249442243063706</c:v>
                </c:pt>
                <c:pt idx="39">
                  <c:v>8.7431092853132863</c:v>
                </c:pt>
                <c:pt idx="40">
                  <c:v>8.6947851899377557</c:v>
                </c:pt>
                <c:pt idx="41">
                  <c:v>8.4815180556125629</c:v>
                </c:pt>
                <c:pt idx="42">
                  <c:v>8.8059578531420044</c:v>
                </c:pt>
                <c:pt idx="43">
                  <c:v>7.0287373452540285</c:v>
                </c:pt>
                <c:pt idx="44">
                  <c:v>5.7602707079403146</c:v>
                </c:pt>
                <c:pt idx="45">
                  <c:v>4.1984877126892739</c:v>
                </c:pt>
                <c:pt idx="46">
                  <c:v>4.6436686187178466</c:v>
                </c:pt>
                <c:pt idx="47">
                  <c:v>4.010624488650409</c:v>
                </c:pt>
                <c:pt idx="48">
                  <c:v>4.5121848526235526</c:v>
                </c:pt>
                <c:pt idx="49">
                  <c:v>5.4496569403637922</c:v>
                </c:pt>
                <c:pt idx="50">
                  <c:v>4.653048203977578</c:v>
                </c:pt>
                <c:pt idx="51">
                  <c:v>4.0873486886057533</c:v>
                </c:pt>
                <c:pt idx="52">
                  <c:v>3.3141414968095408</c:v>
                </c:pt>
                <c:pt idx="53">
                  <c:v>5.0987421987772752</c:v>
                </c:pt>
                <c:pt idx="54">
                  <c:v>1.5165761965194307</c:v>
                </c:pt>
                <c:pt idx="55">
                  <c:v>3.0428049175946446</c:v>
                </c:pt>
                <c:pt idx="56">
                  <c:v>2.3777722855567363</c:v>
                </c:pt>
                <c:pt idx="57">
                  <c:v>-0.22862435940396189</c:v>
                </c:pt>
                <c:pt idx="58">
                  <c:v>2.5494977190693455</c:v>
                </c:pt>
                <c:pt idx="59">
                  <c:v>1.495069215690481</c:v>
                </c:pt>
                <c:pt idx="60">
                  <c:v>1.1377946460573625</c:v>
                </c:pt>
                <c:pt idx="61">
                  <c:v>1.024778304962638</c:v>
                </c:pt>
                <c:pt idx="62">
                  <c:v>1.755577873517157</c:v>
                </c:pt>
                <c:pt idx="63">
                  <c:v>0.647792402152777</c:v>
                </c:pt>
                <c:pt idx="64">
                  <c:v>4.2024819996012086</c:v>
                </c:pt>
                <c:pt idx="65">
                  <c:v>2.4441290792133064</c:v>
                </c:pt>
                <c:pt idx="66">
                  <c:v>3.4425311741857119</c:v>
                </c:pt>
                <c:pt idx="67">
                  <c:v>3.9196866388732534</c:v>
                </c:pt>
                <c:pt idx="68">
                  <c:v>1.1783521423523746</c:v>
                </c:pt>
                <c:pt idx="69">
                  <c:v>1.5147110235738976</c:v>
                </c:pt>
                <c:pt idx="70">
                  <c:v>-0.42093624122015144</c:v>
                </c:pt>
                <c:pt idx="71">
                  <c:v>-0.92143087900204323</c:v>
                </c:pt>
                <c:pt idx="72">
                  <c:v>-0.46212177205792954</c:v>
                </c:pt>
                <c:pt idx="73">
                  <c:v>0.2643540466718855</c:v>
                </c:pt>
                <c:pt idx="74">
                  <c:v>-0.57657082116715197</c:v>
                </c:pt>
                <c:pt idx="75">
                  <c:v>0.50359188226798757</c:v>
                </c:pt>
                <c:pt idx="76">
                  <c:v>-1.3738415623581874</c:v>
                </c:pt>
                <c:pt idx="77">
                  <c:v>-0.55005641229665458</c:v>
                </c:pt>
                <c:pt idx="78">
                  <c:v>0.47538068869536271</c:v>
                </c:pt>
                <c:pt idx="79">
                  <c:v>0.27989262027163486</c:v>
                </c:pt>
                <c:pt idx="80">
                  <c:v>2.6300381934460044</c:v>
                </c:pt>
                <c:pt idx="81">
                  <c:v>0.83790683546853628</c:v>
                </c:pt>
                <c:pt idx="82">
                  <c:v>0.41966840871927402</c:v>
                </c:pt>
                <c:pt idx="83">
                  <c:v>-1.7824998396460017</c:v>
                </c:pt>
                <c:pt idx="84">
                  <c:v>-0.57912171630910225</c:v>
                </c:pt>
                <c:pt idx="85">
                  <c:v>-2.5317738630775644</c:v>
                </c:pt>
                <c:pt idx="86">
                  <c:v>-1.7516156652922821</c:v>
                </c:pt>
                <c:pt idx="87">
                  <c:v>-0.95597529189111241</c:v>
                </c:pt>
                <c:pt idx="88">
                  <c:v>-0.61803766507829805</c:v>
                </c:pt>
                <c:pt idx="89">
                  <c:v>-0.43201938193311107</c:v>
                </c:pt>
                <c:pt idx="90">
                  <c:v>-1.4908726771601044</c:v>
                </c:pt>
                <c:pt idx="91">
                  <c:v>-0.41387540443713033</c:v>
                </c:pt>
                <c:pt idx="92">
                  <c:v>-4.1267628426840366</c:v>
                </c:pt>
                <c:pt idx="93">
                  <c:v>0.93401543431741296</c:v>
                </c:pt>
                <c:pt idx="94">
                  <c:v>1.1786568583477617</c:v>
                </c:pt>
                <c:pt idx="95">
                  <c:v>1.7663576485059433</c:v>
                </c:pt>
                <c:pt idx="96">
                  <c:v>2.855993771885712</c:v>
                </c:pt>
                <c:pt idx="97">
                  <c:v>1.3447673234552542</c:v>
                </c:pt>
                <c:pt idx="98">
                  <c:v>1.5865484616246883</c:v>
                </c:pt>
                <c:pt idx="99">
                  <c:v>1.8267776040594079</c:v>
                </c:pt>
                <c:pt idx="100">
                  <c:v>1.1248783885310019</c:v>
                </c:pt>
                <c:pt idx="101">
                  <c:v>1.0288162675640269</c:v>
                </c:pt>
                <c:pt idx="102">
                  <c:v>1.1737409003533927</c:v>
                </c:pt>
                <c:pt idx="103">
                  <c:v>0.24192081675172478</c:v>
                </c:pt>
                <c:pt idx="104">
                  <c:v>1.1363752403377365</c:v>
                </c:pt>
                <c:pt idx="105">
                  <c:v>0.62248807679718154</c:v>
                </c:pt>
                <c:pt idx="106">
                  <c:v>0.93766938763156005</c:v>
                </c:pt>
                <c:pt idx="107">
                  <c:v>0.30877971087871225</c:v>
                </c:pt>
                <c:pt idx="108">
                  <c:v>1.0368279899565376</c:v>
                </c:pt>
                <c:pt idx="109">
                  <c:v>1.8303381005293444</c:v>
                </c:pt>
                <c:pt idx="110">
                  <c:v>1.3097354077419017</c:v>
                </c:pt>
                <c:pt idx="111">
                  <c:v>2.0454253284014836</c:v>
                </c:pt>
                <c:pt idx="112">
                  <c:v>2.0291671304289105</c:v>
                </c:pt>
                <c:pt idx="113">
                  <c:v>-1.4696151486016824</c:v>
                </c:pt>
                <c:pt idx="114">
                  <c:v>-1.4844762706180208</c:v>
                </c:pt>
                <c:pt idx="115">
                  <c:v>-1.5369688753901238</c:v>
                </c:pt>
                <c:pt idx="116">
                  <c:v>-3.4035872665093629</c:v>
                </c:pt>
                <c:pt idx="117">
                  <c:v>-1.3664137221991122</c:v>
                </c:pt>
                <c:pt idx="118">
                  <c:v>-1.9926605606045378</c:v>
                </c:pt>
                <c:pt idx="119">
                  <c:v>-2.0906283455200585</c:v>
                </c:pt>
                <c:pt idx="120">
                  <c:v>-0.13884937412537041</c:v>
                </c:pt>
                <c:pt idx="121">
                  <c:v>0.78493412070949364</c:v>
                </c:pt>
                <c:pt idx="122">
                  <c:v>8.6445696975350914E-2</c:v>
                </c:pt>
                <c:pt idx="123">
                  <c:v>0.99187707992720064</c:v>
                </c:pt>
                <c:pt idx="124">
                  <c:v>-0.83291521624171394</c:v>
                </c:pt>
                <c:pt idx="125">
                  <c:v>-0.96529467687288384</c:v>
                </c:pt>
                <c:pt idx="126">
                  <c:v>1.2979138562542558</c:v>
                </c:pt>
                <c:pt idx="127">
                  <c:v>-1.0873064018597554</c:v>
                </c:pt>
                <c:pt idx="128">
                  <c:v>2.5130126997571787</c:v>
                </c:pt>
                <c:pt idx="129">
                  <c:v>1.0770614220536423</c:v>
                </c:pt>
                <c:pt idx="130">
                  <c:v>-0.19127686996648913</c:v>
                </c:pt>
                <c:pt idx="131">
                  <c:v>1.0099147836414406</c:v>
                </c:pt>
                <c:pt idx="132">
                  <c:v>-0.58392355676304397</c:v>
                </c:pt>
                <c:pt idx="133">
                  <c:v>1.0508353396674461</c:v>
                </c:pt>
                <c:pt idx="134">
                  <c:v>1.7343777554407396</c:v>
                </c:pt>
                <c:pt idx="135">
                  <c:v>2.2804889818540848</c:v>
                </c:pt>
                <c:pt idx="136">
                  <c:v>0.83106956485235906</c:v>
                </c:pt>
                <c:pt idx="137">
                  <c:v>0.73536004561949608</c:v>
                </c:pt>
                <c:pt idx="138">
                  <c:v>0.83511806253953325</c:v>
                </c:pt>
                <c:pt idx="139">
                  <c:v>1.9919552568784964</c:v>
                </c:pt>
                <c:pt idx="140">
                  <c:v>1.7815172514713546</c:v>
                </c:pt>
                <c:pt idx="141">
                  <c:v>2.4098303905050606</c:v>
                </c:pt>
                <c:pt idx="142">
                  <c:v>2.5398461247991184</c:v>
                </c:pt>
                <c:pt idx="143">
                  <c:v>2.0376262311452771</c:v>
                </c:pt>
                <c:pt idx="144">
                  <c:v>1.7888213420303445</c:v>
                </c:pt>
                <c:pt idx="145">
                  <c:v>0.30038503717858178</c:v>
                </c:pt>
                <c:pt idx="146">
                  <c:v>1.1174730084421252</c:v>
                </c:pt>
                <c:pt idx="147">
                  <c:v>-0.14679089890108499</c:v>
                </c:pt>
                <c:pt idx="148">
                  <c:v>2.5564709381299391</c:v>
                </c:pt>
                <c:pt idx="149">
                  <c:v>2.3691292848721188</c:v>
                </c:pt>
                <c:pt idx="150">
                  <c:v>2.245554763466338</c:v>
                </c:pt>
                <c:pt idx="151">
                  <c:v>2.5350608304505604</c:v>
                </c:pt>
                <c:pt idx="152">
                  <c:v>2.9073716620784675</c:v>
                </c:pt>
                <c:pt idx="153">
                  <c:v>3.8764927196941033</c:v>
                </c:pt>
                <c:pt idx="154">
                  <c:v>2.4621666772097388</c:v>
                </c:pt>
                <c:pt idx="155">
                  <c:v>3.811530175500339</c:v>
                </c:pt>
              </c:numCache>
            </c:numRef>
          </c:val>
          <c:smooth val="0"/>
          <c:extLst>
            <c:ext xmlns:c16="http://schemas.microsoft.com/office/drawing/2014/chart" uri="{C3380CC4-5D6E-409C-BE32-E72D297353CC}">
              <c16:uniqueId val="{00000001-1FFE-4204-AACE-D1ABB0CE0AE0}"/>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1FFE-4204-AACE-D1ABB0CE0AE0}"/>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12"/>
          <c:min val="-8"/>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4"/>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21FE-4417-BAC9-45BEAC27611A}"/>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Gdata!$I$9:$I$164</c:f>
              <c:numCache>
                <c:formatCode>#,##0.0000;\-#,##0.0000</c:formatCode>
                <c:ptCount val="156"/>
                <c:pt idx="0">
                  <c:v>-0.73343186495973245</c:v>
                </c:pt>
                <c:pt idx="1">
                  <c:v>-0.67763671986997687</c:v>
                </c:pt>
                <c:pt idx="2">
                  <c:v>-0.10861853818320101</c:v>
                </c:pt>
                <c:pt idx="3">
                  <c:v>0.52211624140460489</c:v>
                </c:pt>
                <c:pt idx="4">
                  <c:v>0.15178999800920417</c:v>
                </c:pt>
                <c:pt idx="5">
                  <c:v>-0.12050558308813447</c:v>
                </c:pt>
                <c:pt idx="6">
                  <c:v>0.50012919619947005</c:v>
                </c:pt>
                <c:pt idx="7">
                  <c:v>-0.29230687437884367</c:v>
                </c:pt>
                <c:pt idx="8">
                  <c:v>0.39419613856548108</c:v>
                </c:pt>
                <c:pt idx="9">
                  <c:v>0.79366928343850285</c:v>
                </c:pt>
                <c:pt idx="10">
                  <c:v>0.42546809054464541</c:v>
                </c:pt>
                <c:pt idx="11">
                  <c:v>0.35999221901335382</c:v>
                </c:pt>
                <c:pt idx="12">
                  <c:v>1.0686317467786297</c:v>
                </c:pt>
                <c:pt idx="13">
                  <c:v>0.42079363055695956</c:v>
                </c:pt>
                <c:pt idx="14">
                  <c:v>-0.10524091847846404</c:v>
                </c:pt>
                <c:pt idx="15">
                  <c:v>1.159297071654144</c:v>
                </c:pt>
                <c:pt idx="16">
                  <c:v>-1.5730652916413703</c:v>
                </c:pt>
                <c:pt idx="17">
                  <c:v>-0.39948414912505503</c:v>
                </c:pt>
                <c:pt idx="18">
                  <c:v>-0.44601423200901785</c:v>
                </c:pt>
                <c:pt idx="19">
                  <c:v>-1.2058157205539086</c:v>
                </c:pt>
                <c:pt idx="20">
                  <c:v>-0.4009383321898593</c:v>
                </c:pt>
                <c:pt idx="21">
                  <c:v>-0.53035824480871729</c:v>
                </c:pt>
                <c:pt idx="22">
                  <c:v>-0.62031284505807383</c:v>
                </c:pt>
                <c:pt idx="23">
                  <c:v>-1.2551567254815572</c:v>
                </c:pt>
                <c:pt idx="24">
                  <c:v>-9.144441295579181E-2</c:v>
                </c:pt>
                <c:pt idx="25">
                  <c:v>-0.21900774470815448</c:v>
                </c:pt>
                <c:pt idx="26">
                  <c:v>0.58498056116743402</c:v>
                </c:pt>
                <c:pt idx="27">
                  <c:v>1.8516297011840648</c:v>
                </c:pt>
                <c:pt idx="28">
                  <c:v>2.9741870639236718</c:v>
                </c:pt>
                <c:pt idx="29">
                  <c:v>0.2296615872356379</c:v>
                </c:pt>
                <c:pt idx="30">
                  <c:v>0.72005120495755459</c:v>
                </c:pt>
                <c:pt idx="31">
                  <c:v>-0.34763426979477274</c:v>
                </c:pt>
                <c:pt idx="32">
                  <c:v>-1.5046877946050772</c:v>
                </c:pt>
                <c:pt idx="33">
                  <c:v>0.28726897077913782</c:v>
                </c:pt>
                <c:pt idx="34">
                  <c:v>-8.008538153700076E-2</c:v>
                </c:pt>
                <c:pt idx="35">
                  <c:v>0.16533248821860075</c:v>
                </c:pt>
                <c:pt idx="36">
                  <c:v>-0.17566270724407243</c:v>
                </c:pt>
                <c:pt idx="37">
                  <c:v>0.18351771096237893</c:v>
                </c:pt>
                <c:pt idx="38">
                  <c:v>-0.45573127535644636</c:v>
                </c:pt>
                <c:pt idx="39">
                  <c:v>-0.53202561269677606</c:v>
                </c:pt>
                <c:pt idx="40">
                  <c:v>-0.88280598701440827</c:v>
                </c:pt>
                <c:pt idx="41">
                  <c:v>-1.0794930269165135</c:v>
                </c:pt>
                <c:pt idx="42">
                  <c:v>-0.98543855012844705</c:v>
                </c:pt>
                <c:pt idx="43">
                  <c:v>-0.76827275429952524</c:v>
                </c:pt>
                <c:pt idx="44">
                  <c:v>-0.76567374737423555</c:v>
                </c:pt>
                <c:pt idx="45">
                  <c:v>-0.94388880399900477</c:v>
                </c:pt>
                <c:pt idx="46">
                  <c:v>-1.9527175452999594</c:v>
                </c:pt>
                <c:pt idx="47">
                  <c:v>-2.2230107633742504</c:v>
                </c:pt>
                <c:pt idx="48">
                  <c:v>-2.6277744303452177</c:v>
                </c:pt>
                <c:pt idx="49">
                  <c:v>-3.7117085669592034</c:v>
                </c:pt>
                <c:pt idx="50">
                  <c:v>-1.8554641757547272</c:v>
                </c:pt>
                <c:pt idx="51">
                  <c:v>-2.4231471105049271</c:v>
                </c:pt>
                <c:pt idx="52">
                  <c:v>-0.87753812437680101</c:v>
                </c:pt>
                <c:pt idx="53">
                  <c:v>-0.4890325894739001</c:v>
                </c:pt>
                <c:pt idx="54">
                  <c:v>-0.42248531227053437</c:v>
                </c:pt>
                <c:pt idx="55">
                  <c:v>3.6326701197963635E-2</c:v>
                </c:pt>
                <c:pt idx="56">
                  <c:v>-0.29517772919855628</c:v>
                </c:pt>
                <c:pt idx="57">
                  <c:v>0.41601340154300576</c:v>
                </c:pt>
                <c:pt idx="58">
                  <c:v>2.4185331205384915E-2</c:v>
                </c:pt>
                <c:pt idx="59">
                  <c:v>0.5449121661920816</c:v>
                </c:pt>
                <c:pt idx="60">
                  <c:v>0.62839335986000056</c:v>
                </c:pt>
                <c:pt idx="61">
                  <c:v>0.83291225300759464</c:v>
                </c:pt>
                <c:pt idx="62">
                  <c:v>0.42125552746035305</c:v>
                </c:pt>
                <c:pt idx="63">
                  <c:v>0.94531958536490956</c:v>
                </c:pt>
                <c:pt idx="64">
                  <c:v>-0.65442919085222107</c:v>
                </c:pt>
                <c:pt idx="65">
                  <c:v>0.9024504496643313</c:v>
                </c:pt>
                <c:pt idx="66">
                  <c:v>-0.74815310817836744</c:v>
                </c:pt>
                <c:pt idx="67">
                  <c:v>-1.7877758106880002</c:v>
                </c:pt>
                <c:pt idx="68">
                  <c:v>-1.0414799021703562</c:v>
                </c:pt>
                <c:pt idx="69">
                  <c:v>-2.3796036096290036</c:v>
                </c:pt>
                <c:pt idx="70">
                  <c:v>-1.8685617778872194</c:v>
                </c:pt>
                <c:pt idx="71">
                  <c:v>-1.3183369494279242</c:v>
                </c:pt>
                <c:pt idx="72">
                  <c:v>-1.9653821127907294</c:v>
                </c:pt>
                <c:pt idx="73">
                  <c:v>-2.7058610276328454</c:v>
                </c:pt>
                <c:pt idx="74">
                  <c:v>-0.76157119215484859</c:v>
                </c:pt>
                <c:pt idx="75">
                  <c:v>-1.7067497821020663</c:v>
                </c:pt>
                <c:pt idx="76">
                  <c:v>1.0389082105438829</c:v>
                </c:pt>
                <c:pt idx="77">
                  <c:v>0.78675595542953158</c:v>
                </c:pt>
                <c:pt idx="78">
                  <c:v>7.760076948706307E-2</c:v>
                </c:pt>
                <c:pt idx="79">
                  <c:v>0.96016809542686554</c:v>
                </c:pt>
                <c:pt idx="80">
                  <c:v>-1.1880941625678432</c:v>
                </c:pt>
                <c:pt idx="81">
                  <c:v>-0.54533969236821722</c:v>
                </c:pt>
                <c:pt idx="82">
                  <c:v>-1.5582555860693172</c:v>
                </c:pt>
                <c:pt idx="83">
                  <c:v>-1.6235562836309743</c:v>
                </c:pt>
                <c:pt idx="84">
                  <c:v>-2.6716443799364926</c:v>
                </c:pt>
                <c:pt idx="85">
                  <c:v>-2.0357903689216581</c:v>
                </c:pt>
                <c:pt idx="86">
                  <c:v>-0.8861106693867612</c:v>
                </c:pt>
                <c:pt idx="87">
                  <c:v>-0.92216605840740096</c:v>
                </c:pt>
                <c:pt idx="88">
                  <c:v>0.11365559085872615</c:v>
                </c:pt>
                <c:pt idx="89">
                  <c:v>0.81704798057647743</c:v>
                </c:pt>
                <c:pt idx="90">
                  <c:v>-0.15261160752418523</c:v>
                </c:pt>
                <c:pt idx="91">
                  <c:v>5.4814999533584159E-2</c:v>
                </c:pt>
                <c:pt idx="92">
                  <c:v>2.1734278754820955</c:v>
                </c:pt>
                <c:pt idx="93">
                  <c:v>-0.31893911146220083</c:v>
                </c:pt>
                <c:pt idx="94">
                  <c:v>0.82933089576930963</c:v>
                </c:pt>
                <c:pt idx="95">
                  <c:v>-0.16500930694893495</c:v>
                </c:pt>
                <c:pt idx="96">
                  <c:v>-0.98186162850883929</c:v>
                </c:pt>
                <c:pt idx="97">
                  <c:v>0.55750980724183186</c:v>
                </c:pt>
                <c:pt idx="98">
                  <c:v>0.83591934166406079</c:v>
                </c:pt>
                <c:pt idx="99">
                  <c:v>1.415503742987384</c:v>
                </c:pt>
                <c:pt idx="100">
                  <c:v>1.8070311061922077</c:v>
                </c:pt>
                <c:pt idx="101">
                  <c:v>1.6813556654503232</c:v>
                </c:pt>
                <c:pt idx="102">
                  <c:v>1.2539021239359949</c:v>
                </c:pt>
                <c:pt idx="103">
                  <c:v>2.1118408557370514</c:v>
                </c:pt>
                <c:pt idx="104">
                  <c:v>0.76225150696105259</c:v>
                </c:pt>
                <c:pt idx="105">
                  <c:v>1.3067623916242028</c:v>
                </c:pt>
                <c:pt idx="106">
                  <c:v>0.32566111427511568</c:v>
                </c:pt>
                <c:pt idx="107">
                  <c:v>0.82962127037899247</c:v>
                </c:pt>
                <c:pt idx="108">
                  <c:v>0.55915248700544418</c:v>
                </c:pt>
                <c:pt idx="109">
                  <c:v>-0.11829756314360568</c:v>
                </c:pt>
                <c:pt idx="110">
                  <c:v>-0.34235289332548269</c:v>
                </c:pt>
                <c:pt idx="111">
                  <c:v>-2.1833254522627414</c:v>
                </c:pt>
                <c:pt idx="112">
                  <c:v>-4.0775042992216735</c:v>
                </c:pt>
                <c:pt idx="113">
                  <c:v>-3.9716718900199717</c:v>
                </c:pt>
                <c:pt idx="114">
                  <c:v>-2.8047351554798352</c:v>
                </c:pt>
                <c:pt idx="115">
                  <c:v>-2.6147320316787104</c:v>
                </c:pt>
                <c:pt idx="116">
                  <c:v>1.4731871428274963</c:v>
                </c:pt>
                <c:pt idx="117">
                  <c:v>1.5719205877127502</c:v>
                </c:pt>
                <c:pt idx="118">
                  <c:v>1.9300365317134738</c:v>
                </c:pt>
                <c:pt idx="119">
                  <c:v>1.8505807890371355</c:v>
                </c:pt>
                <c:pt idx="120">
                  <c:v>6.6172837281269437E-2</c:v>
                </c:pt>
                <c:pt idx="121">
                  <c:v>-0.22227015479084444</c:v>
                </c:pt>
                <c:pt idx="122">
                  <c:v>6.0651419398380306E-2</c:v>
                </c:pt>
                <c:pt idx="123">
                  <c:v>0.16891835993850024</c:v>
                </c:pt>
                <c:pt idx="124">
                  <c:v>1.8513618259650131</c:v>
                </c:pt>
                <c:pt idx="125">
                  <c:v>1.0875503811686804</c:v>
                </c:pt>
                <c:pt idx="126">
                  <c:v>-0.20049168034035506</c:v>
                </c:pt>
                <c:pt idx="127">
                  <c:v>1.5220387498799304</c:v>
                </c:pt>
                <c:pt idx="128">
                  <c:v>-1.5859448714195046</c:v>
                </c:pt>
                <c:pt idx="129">
                  <c:v>1.4320922581424733</c:v>
                </c:pt>
                <c:pt idx="130">
                  <c:v>1.9727451188258411</c:v>
                </c:pt>
                <c:pt idx="131">
                  <c:v>1.7872030090875166</c:v>
                </c:pt>
                <c:pt idx="132">
                  <c:v>2.8517852354623816</c:v>
                </c:pt>
                <c:pt idx="133">
                  <c:v>1.917787924157478</c:v>
                </c:pt>
                <c:pt idx="134">
                  <c:v>2.0744740389826619</c:v>
                </c:pt>
                <c:pt idx="135">
                  <c:v>0.95916763093826929</c:v>
                </c:pt>
                <c:pt idx="136">
                  <c:v>2.280919032303232</c:v>
                </c:pt>
                <c:pt idx="137">
                  <c:v>1.0873255489899221</c:v>
                </c:pt>
                <c:pt idx="138">
                  <c:v>1.3801972517251748</c:v>
                </c:pt>
                <c:pt idx="139">
                  <c:v>0.69932083614872798</c:v>
                </c:pt>
                <c:pt idx="140">
                  <c:v>1.8148655298028455</c:v>
                </c:pt>
                <c:pt idx="141">
                  <c:v>1.0433731424160022</c:v>
                </c:pt>
                <c:pt idx="142">
                  <c:v>0.9665803932150141</c:v>
                </c:pt>
                <c:pt idx="143">
                  <c:v>1.3063185936148567</c:v>
                </c:pt>
                <c:pt idx="144">
                  <c:v>0.43995178520955092</c:v>
                </c:pt>
                <c:pt idx="145">
                  <c:v>1.8778587737296908</c:v>
                </c:pt>
                <c:pt idx="146">
                  <c:v>1.2296942098493056</c:v>
                </c:pt>
                <c:pt idx="147">
                  <c:v>2.2939088884712251</c:v>
                </c:pt>
                <c:pt idx="148">
                  <c:v>1.0192457685168559</c:v>
                </c:pt>
                <c:pt idx="149">
                  <c:v>2.1675633843329036</c:v>
                </c:pt>
                <c:pt idx="150">
                  <c:v>1.4674504203079828</c:v>
                </c:pt>
                <c:pt idx="151">
                  <c:v>1.4462914527719939</c:v>
                </c:pt>
                <c:pt idx="152">
                  <c:v>-0.14389504877896486</c:v>
                </c:pt>
                <c:pt idx="153">
                  <c:v>-1.4590792891488156</c:v>
                </c:pt>
                <c:pt idx="154">
                  <c:v>-2.4976525347618989E-2</c:v>
                </c:pt>
                <c:pt idx="155">
                  <c:v>-1.2764302936031076</c:v>
                </c:pt>
              </c:numCache>
            </c:numRef>
          </c:val>
          <c:smooth val="0"/>
          <c:extLst>
            <c:ext xmlns:c16="http://schemas.microsoft.com/office/drawing/2014/chart" uri="{C3380CC4-5D6E-409C-BE32-E72D297353CC}">
              <c16:uniqueId val="{00000001-21FE-4417-BAC9-45BEAC27611A}"/>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21FE-4417-BAC9-45BEAC27611A}"/>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6"/>
          <c:min val="-6"/>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16A8-40E8-B065-13225F4C3BA3}"/>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Gdata!$J$9:$J$164</c:f>
              <c:numCache>
                <c:formatCode>#,##0.0000;\-#,##0.0000</c:formatCode>
                <c:ptCount val="156"/>
                <c:pt idx="0">
                  <c:v>8.6965702639896492</c:v>
                </c:pt>
                <c:pt idx="1">
                  <c:v>7.2716017245759677</c:v>
                </c:pt>
                <c:pt idx="2">
                  <c:v>7.4052542279382454</c:v>
                </c:pt>
                <c:pt idx="3">
                  <c:v>6.9960923741656611</c:v>
                </c:pt>
                <c:pt idx="4">
                  <c:v>6.7499280206728853</c:v>
                </c:pt>
                <c:pt idx="5">
                  <c:v>7.3249129370735027</c:v>
                </c:pt>
                <c:pt idx="6">
                  <c:v>7.269831492743358</c:v>
                </c:pt>
                <c:pt idx="7">
                  <c:v>6.9868667428841524</c:v>
                </c:pt>
                <c:pt idx="8">
                  <c:v>6.7769240561202393</c:v>
                </c:pt>
                <c:pt idx="9">
                  <c:v>6.3227234193755883</c:v>
                </c:pt>
                <c:pt idx="10">
                  <c:v>6.5962582804341485</c:v>
                </c:pt>
                <c:pt idx="11">
                  <c:v>6.4174308224203864</c:v>
                </c:pt>
                <c:pt idx="12">
                  <c:v>6.3133616164146611</c:v>
                </c:pt>
                <c:pt idx="13">
                  <c:v>5.9687110957728668</c:v>
                </c:pt>
                <c:pt idx="14">
                  <c:v>6.283744276138254</c:v>
                </c:pt>
                <c:pt idx="15">
                  <c:v>6.353532261847028</c:v>
                </c:pt>
                <c:pt idx="16">
                  <c:v>6.3817538424092577</c:v>
                </c:pt>
                <c:pt idx="17">
                  <c:v>6.197751860577096</c:v>
                </c:pt>
                <c:pt idx="18">
                  <c:v>6.38716666666667</c:v>
                </c:pt>
                <c:pt idx="19">
                  <c:v>7.4403333333333297</c:v>
                </c:pt>
                <c:pt idx="20">
                  <c:v>6.2754333333333303</c:v>
                </c:pt>
                <c:pt idx="21">
                  <c:v>4.6292999999999997</c:v>
                </c:pt>
                <c:pt idx="22">
                  <c:v>4.6884666666666703</c:v>
                </c:pt>
                <c:pt idx="23">
                  <c:v>4.2521000000000004</c:v>
                </c:pt>
                <c:pt idx="24">
                  <c:v>4.1997999999999998</c:v>
                </c:pt>
                <c:pt idx="25">
                  <c:v>3.43916666666667</c:v>
                </c:pt>
                <c:pt idx="26">
                  <c:v>3.37476666666667</c:v>
                </c:pt>
                <c:pt idx="27">
                  <c:v>3.66143333333333</c:v>
                </c:pt>
                <c:pt idx="28">
                  <c:v>3.6859999999999999</c:v>
                </c:pt>
                <c:pt idx="29">
                  <c:v>3.5175666666666698</c:v>
                </c:pt>
                <c:pt idx="30">
                  <c:v>3.9765999999999999</c:v>
                </c:pt>
                <c:pt idx="31">
                  <c:v>4.1589666666666698</c:v>
                </c:pt>
                <c:pt idx="32">
                  <c:v>4.1757633333333297</c:v>
                </c:pt>
                <c:pt idx="33">
                  <c:v>4.7443633333333297</c:v>
                </c:pt>
                <c:pt idx="34">
                  <c:v>5.3454600000000001</c:v>
                </c:pt>
                <c:pt idx="35">
                  <c:v>6.2028033333333301</c:v>
                </c:pt>
                <c:pt idx="36">
                  <c:v>6.68021333333333</c:v>
                </c:pt>
                <c:pt idx="37">
                  <c:v>7.2620033333333298</c:v>
                </c:pt>
                <c:pt idx="38">
                  <c:v>7.6102633333333296</c:v>
                </c:pt>
                <c:pt idx="39">
                  <c:v>8.0391100000000009</c:v>
                </c:pt>
                <c:pt idx="40">
                  <c:v>8.1508266666666707</c:v>
                </c:pt>
                <c:pt idx="41">
                  <c:v>8.1023333333333305</c:v>
                </c:pt>
                <c:pt idx="42">
                  <c:v>7.3314399999999997</c:v>
                </c:pt>
                <c:pt idx="43">
                  <c:v>6.5167599999999997</c:v>
                </c:pt>
                <c:pt idx="44">
                  <c:v>5.6207200000000004</c:v>
                </c:pt>
                <c:pt idx="45">
                  <c:v>4.7547600000000001</c:v>
                </c:pt>
                <c:pt idx="46">
                  <c:v>4.2922866666666701</c:v>
                </c:pt>
                <c:pt idx="47">
                  <c:v>3.9714900000000002</c:v>
                </c:pt>
                <c:pt idx="48">
                  <c:v>3.4726133333333302</c:v>
                </c:pt>
                <c:pt idx="49">
                  <c:v>3.1998199999999999</c:v>
                </c:pt>
                <c:pt idx="50">
                  <c:v>3.08328333333333</c:v>
                </c:pt>
                <c:pt idx="51">
                  <c:v>2.4816933333333302</c:v>
                </c:pt>
                <c:pt idx="52">
                  <c:v>2.2737933333333298</c:v>
                </c:pt>
                <c:pt idx="53">
                  <c:v>2.1093199999999999</c:v>
                </c:pt>
                <c:pt idx="54">
                  <c:v>2.1337799999999998</c:v>
                </c:pt>
                <c:pt idx="55">
                  <c:v>2.2659466666666699</c:v>
                </c:pt>
                <c:pt idx="56">
                  <c:v>2.2187033333333299</c:v>
                </c:pt>
                <c:pt idx="57">
                  <c:v>1.3716666666666699</c:v>
                </c:pt>
                <c:pt idx="58">
                  <c:v>0.8</c:v>
                </c:pt>
                <c:pt idx="59">
                  <c:v>0.46333333333333299</c:v>
                </c:pt>
                <c:pt idx="60">
                  <c:v>0.46333333333333299</c:v>
                </c:pt>
                <c:pt idx="61">
                  <c:v>0.47666666666666702</c:v>
                </c:pt>
                <c:pt idx="62">
                  <c:v>0.46333333333333299</c:v>
                </c:pt>
                <c:pt idx="63">
                  <c:v>0.483333333333333</c:v>
                </c:pt>
                <c:pt idx="64">
                  <c:v>0.49666666666666698</c:v>
                </c:pt>
                <c:pt idx="65">
                  <c:v>0.49666666666666698</c:v>
                </c:pt>
                <c:pt idx="66">
                  <c:v>0.49</c:v>
                </c:pt>
                <c:pt idx="67">
                  <c:v>0.45333333333333298</c:v>
                </c:pt>
                <c:pt idx="68">
                  <c:v>0.43333333333333302</c:v>
                </c:pt>
                <c:pt idx="69">
                  <c:v>0.43666666666666698</c:v>
                </c:pt>
                <c:pt idx="70">
                  <c:v>0.38666666666666699</c:v>
                </c:pt>
                <c:pt idx="71">
                  <c:v>0.23</c:v>
                </c:pt>
                <c:pt idx="72">
                  <c:v>0.15</c:v>
                </c:pt>
                <c:pt idx="73">
                  <c:v>0.03</c:v>
                </c:pt>
                <c:pt idx="74">
                  <c:v>0.03</c:v>
                </c:pt>
                <c:pt idx="75">
                  <c:v>2.33333333333333E-2</c:v>
                </c:pt>
                <c:pt idx="76">
                  <c:v>2.33333333333333E-2</c:v>
                </c:pt>
                <c:pt idx="77">
                  <c:v>0.02</c:v>
                </c:pt>
                <c:pt idx="78">
                  <c:v>0.14333333333333301</c:v>
                </c:pt>
                <c:pt idx="79">
                  <c:v>0.24666666666666701</c:v>
                </c:pt>
                <c:pt idx="80">
                  <c:v>0.20333333333333301</c:v>
                </c:pt>
                <c:pt idx="81">
                  <c:v>0.02</c:v>
                </c:pt>
                <c:pt idx="82">
                  <c:v>8.3333333333333297E-3</c:v>
                </c:pt>
                <c:pt idx="83">
                  <c:v>2.3333333333333301E-3</c:v>
                </c:pt>
                <c:pt idx="84">
                  <c:v>1.33333333333333E-3</c:v>
                </c:pt>
                <c:pt idx="85">
                  <c:v>1E-3</c:v>
                </c:pt>
                <c:pt idx="86">
                  <c:v>3.0000000000000001E-3</c:v>
                </c:pt>
                <c:pt idx="87">
                  <c:v>2E-3</c:v>
                </c:pt>
                <c:pt idx="88">
                  <c:v>1.66666666666667E-3</c:v>
                </c:pt>
                <c:pt idx="89">
                  <c:v>1E-3</c:v>
                </c:pt>
                <c:pt idx="90">
                  <c:v>1.66666666666667E-3</c:v>
                </c:pt>
                <c:pt idx="91">
                  <c:v>1E-3</c:v>
                </c:pt>
                <c:pt idx="92">
                  <c:v>6.6666666666666697E-4</c:v>
                </c:pt>
                <c:pt idx="93">
                  <c:v>6.6666666666666697E-4</c:v>
                </c:pt>
                <c:pt idx="94">
                  <c:v>6.6666666666666697E-4</c:v>
                </c:pt>
                <c:pt idx="95">
                  <c:v>1E-3</c:v>
                </c:pt>
                <c:pt idx="96">
                  <c:v>1.33333333333333E-3</c:v>
                </c:pt>
                <c:pt idx="97">
                  <c:v>1E-3</c:v>
                </c:pt>
                <c:pt idx="98">
                  <c:v>1E-3</c:v>
                </c:pt>
                <c:pt idx="99">
                  <c:v>1E-3</c:v>
                </c:pt>
                <c:pt idx="100">
                  <c:v>1.33333333333333E-3</c:v>
                </c:pt>
                <c:pt idx="101">
                  <c:v>1.93333333333333E-2</c:v>
                </c:pt>
                <c:pt idx="102">
                  <c:v>0.222</c:v>
                </c:pt>
                <c:pt idx="103">
                  <c:v>0.25533333333333302</c:v>
                </c:pt>
                <c:pt idx="104">
                  <c:v>0.37766666666666698</c:v>
                </c:pt>
                <c:pt idx="105">
                  <c:v>0.51400000000000001</c:v>
                </c:pt>
                <c:pt idx="106">
                  <c:v>0.498</c:v>
                </c:pt>
                <c:pt idx="107">
                  <c:v>0.501</c:v>
                </c:pt>
                <c:pt idx="108">
                  <c:v>0.50566666666666704</c:v>
                </c:pt>
                <c:pt idx="109">
                  <c:v>0.50666666666666704</c:v>
                </c:pt>
                <c:pt idx="110">
                  <c:v>0.50066666666666704</c:v>
                </c:pt>
                <c:pt idx="111">
                  <c:v>0.33300000000000002</c:v>
                </c:pt>
                <c:pt idx="112">
                  <c:v>0.11033333333333301</c:v>
                </c:pt>
                <c:pt idx="113">
                  <c:v>0.103333333333333</c:v>
                </c:pt>
                <c:pt idx="114">
                  <c:v>0.103333333333333</c:v>
                </c:pt>
                <c:pt idx="115">
                  <c:v>0.104</c:v>
                </c:pt>
                <c:pt idx="116">
                  <c:v>9.8000000000000004E-2</c:v>
                </c:pt>
                <c:pt idx="117">
                  <c:v>9.2999999999999999E-2</c:v>
                </c:pt>
                <c:pt idx="118">
                  <c:v>9.3333333333333296E-2</c:v>
                </c:pt>
                <c:pt idx="119">
                  <c:v>8.96666666666667E-2</c:v>
                </c:pt>
                <c:pt idx="120">
                  <c:v>8.7666666666666698E-2</c:v>
                </c:pt>
                <c:pt idx="121">
                  <c:v>6.6666666666666693E-2</c:v>
                </c:pt>
                <c:pt idx="122">
                  <c:v>7.8E-2</c:v>
                </c:pt>
                <c:pt idx="123">
                  <c:v>7.8666666666666704E-2</c:v>
                </c:pt>
                <c:pt idx="124">
                  <c:v>8.3000000000000004E-2</c:v>
                </c:pt>
                <c:pt idx="125">
                  <c:v>7.8333333333333297E-2</c:v>
                </c:pt>
                <c:pt idx="126">
                  <c:v>8.5000000000000006E-2</c:v>
                </c:pt>
                <c:pt idx="127">
                  <c:v>8.4333333333333302E-2</c:v>
                </c:pt>
                <c:pt idx="128">
                  <c:v>8.2666666666666694E-2</c:v>
                </c:pt>
                <c:pt idx="129">
                  <c:v>7.2999999999999995E-2</c:v>
                </c:pt>
                <c:pt idx="130">
                  <c:v>7.2666666666666699E-2</c:v>
                </c:pt>
                <c:pt idx="131">
                  <c:v>7.2333333333333305E-2</c:v>
                </c:pt>
                <c:pt idx="132">
                  <c:v>7.3999999999999996E-2</c:v>
                </c:pt>
                <c:pt idx="133">
                  <c:v>6.6666666666666693E-2</c:v>
                </c:pt>
                <c:pt idx="134">
                  <c:v>6.7000000000000004E-2</c:v>
                </c:pt>
                <c:pt idx="135">
                  <c:v>6.4000000000000001E-2</c:v>
                </c:pt>
                <c:pt idx="136">
                  <c:v>7.3333333333333306E-2</c:v>
                </c:pt>
                <c:pt idx="137">
                  <c:v>6.7333333333333301E-2</c:v>
                </c:pt>
                <c:pt idx="138">
                  <c:v>7.4333333333333307E-2</c:v>
                </c:pt>
                <c:pt idx="139">
                  <c:v>7.6333333333333295E-2</c:v>
                </c:pt>
                <c:pt idx="140">
                  <c:v>3.46666666666667E-2</c:v>
                </c:pt>
                <c:pt idx="141">
                  <c:v>-5.0333333333333299E-2</c:v>
                </c:pt>
                <c:pt idx="142">
                  <c:v>-4.5999999999999999E-2</c:v>
                </c:pt>
                <c:pt idx="143">
                  <c:v>-4.33333333333333E-2</c:v>
                </c:pt>
                <c:pt idx="144">
                  <c:v>-4.1666666666666699E-2</c:v>
                </c:pt>
                <c:pt idx="145">
                  <c:v>-5.4333333333333303E-2</c:v>
                </c:pt>
                <c:pt idx="146">
                  <c:v>-5.3666666666666703E-2</c:v>
                </c:pt>
                <c:pt idx="147">
                  <c:v>-4.2333333333333299E-2</c:v>
                </c:pt>
                <c:pt idx="148">
                  <c:v>-4.8000000000000001E-2</c:v>
                </c:pt>
                <c:pt idx="149">
                  <c:v>-6.5000000000000002E-2</c:v>
                </c:pt>
                <c:pt idx="150">
                  <c:v>-6.2666666666666704E-2</c:v>
                </c:pt>
                <c:pt idx="151">
                  <c:v>-6.6000000000000003E-2</c:v>
                </c:pt>
                <c:pt idx="152">
                  <c:v>-5.4333333333333303E-2</c:v>
                </c:pt>
                <c:pt idx="153">
                  <c:v>-6.0333333333333301E-2</c:v>
                </c:pt>
                <c:pt idx="154">
                  <c:v>-5.86666666666667E-2</c:v>
                </c:pt>
                <c:pt idx="155">
                  <c:v>-3.4333333333333299E-2</c:v>
                </c:pt>
              </c:numCache>
            </c:numRef>
          </c:val>
          <c:smooth val="0"/>
          <c:extLst>
            <c:ext xmlns:c16="http://schemas.microsoft.com/office/drawing/2014/chart" uri="{C3380CC4-5D6E-409C-BE32-E72D297353CC}">
              <c16:uniqueId val="{00000001-16A8-40E8-B065-13225F4C3BA3}"/>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16A8-40E8-B065-13225F4C3BA3}"/>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10"/>
          <c:min val="-2"/>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4"/>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DBAD-42F4-8CCA-88341F73FA30}"/>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Gdata!$N$9:$N$164</c:f>
              <c:numCache>
                <c:formatCode>#,##0.0000;\-#,##0.0000</c:formatCode>
                <c:ptCount val="156"/>
                <c:pt idx="0">
                  <c:v>1.8811944758432245E-2</c:v>
                </c:pt>
                <c:pt idx="1">
                  <c:v>0.1017617161381271</c:v>
                </c:pt>
                <c:pt idx="2">
                  <c:v>1.2791862830848364</c:v>
                </c:pt>
                <c:pt idx="3">
                  <c:v>0.33841983683145799</c:v>
                </c:pt>
                <c:pt idx="4">
                  <c:v>3.7262106590026549E-5</c:v>
                </c:pt>
                <c:pt idx="5">
                  <c:v>7.9622956700278885E-3</c:v>
                </c:pt>
                <c:pt idx="6">
                  <c:v>4.3801326512260719</c:v>
                </c:pt>
                <c:pt idx="7">
                  <c:v>0.15471717213878183</c:v>
                </c:pt>
                <c:pt idx="8">
                  <c:v>7.2562189699430075E-4</c:v>
                </c:pt>
                <c:pt idx="9">
                  <c:v>0.14628970886735906</c:v>
                </c:pt>
                <c:pt idx="10">
                  <c:v>1.162760531670191</c:v>
                </c:pt>
                <c:pt idx="11">
                  <c:v>3.0948793338225491E-3</c:v>
                </c:pt>
                <c:pt idx="12">
                  <c:v>7.4510277890611266E-4</c:v>
                </c:pt>
                <c:pt idx="13">
                  <c:v>0.8374122802351619</c:v>
                </c:pt>
                <c:pt idx="14">
                  <c:v>0.39354193065834314</c:v>
                </c:pt>
                <c:pt idx="15">
                  <c:v>1.1767323866015771E-3</c:v>
                </c:pt>
                <c:pt idx="16">
                  <c:v>2.2474263434938708E-2</c:v>
                </c:pt>
                <c:pt idx="17">
                  <c:v>1.2846545185065426</c:v>
                </c:pt>
                <c:pt idx="18">
                  <c:v>0.66663324456263107</c:v>
                </c:pt>
                <c:pt idx="19">
                  <c:v>4.0842874909645985E-2</c:v>
                </c:pt>
                <c:pt idx="20">
                  <c:v>6.0848467868253244E-4</c:v>
                </c:pt>
                <c:pt idx="21">
                  <c:v>0.13485414173650792</c:v>
                </c:pt>
                <c:pt idx="22">
                  <c:v>4.4946044419089963</c:v>
                </c:pt>
                <c:pt idx="23">
                  <c:v>4.6078910152030431E-2</c:v>
                </c:pt>
                <c:pt idx="24">
                  <c:v>9.8800487224669793E-3</c:v>
                </c:pt>
                <c:pt idx="25">
                  <c:v>0.81888620885563823</c:v>
                </c:pt>
                <c:pt idx="26">
                  <c:v>2.8761271120421497</c:v>
                </c:pt>
                <c:pt idx="27">
                  <c:v>0.13361483533517179</c:v>
                </c:pt>
                <c:pt idx="28">
                  <c:v>1.9487742869664165E-4</c:v>
                </c:pt>
                <c:pt idx="29">
                  <c:v>0.22743185311284228</c:v>
                </c:pt>
                <c:pt idx="30">
                  <c:v>0.15885252186811508</c:v>
                </c:pt>
                <c:pt idx="31">
                  <c:v>3.3382002603929109E-2</c:v>
                </c:pt>
                <c:pt idx="32">
                  <c:v>3.3633326107573878E-2</c:v>
                </c:pt>
                <c:pt idx="33">
                  <c:v>0.16000739903153113</c:v>
                </c:pt>
                <c:pt idx="34">
                  <c:v>4.1377498773463168</c:v>
                </c:pt>
                <c:pt idx="35">
                  <c:v>1.0295602916440443E-3</c:v>
                </c:pt>
                <c:pt idx="36">
                  <c:v>3.0860606811853193E-4</c:v>
                </c:pt>
                <c:pt idx="37">
                  <c:v>4.7677632035061757E-2</c:v>
                </c:pt>
                <c:pt idx="38">
                  <c:v>0.76404024779813373</c:v>
                </c:pt>
                <c:pt idx="39">
                  <c:v>0.23177389103286661</c:v>
                </c:pt>
                <c:pt idx="40">
                  <c:v>6.745822714243452E-3</c:v>
                </c:pt>
                <c:pt idx="41">
                  <c:v>0.19640769794959617</c:v>
                </c:pt>
                <c:pt idx="42">
                  <c:v>1.2566087896474125</c:v>
                </c:pt>
                <c:pt idx="43">
                  <c:v>7.069303460231291E-2</c:v>
                </c:pt>
                <c:pt idx="44">
                  <c:v>1.1837320284573778E-4</c:v>
                </c:pt>
                <c:pt idx="45">
                  <c:v>2.4212691345688781E-2</c:v>
                </c:pt>
                <c:pt idx="46">
                  <c:v>0.24780934181756248</c:v>
                </c:pt>
                <c:pt idx="47">
                  <c:v>6.6162743145955175E-2</c:v>
                </c:pt>
                <c:pt idx="48">
                  <c:v>1.9819176476612037E-4</c:v>
                </c:pt>
                <c:pt idx="49">
                  <c:v>7.4252435019080548E-2</c:v>
                </c:pt>
                <c:pt idx="50">
                  <c:v>1.0851613768551915</c:v>
                </c:pt>
                <c:pt idx="51">
                  <c:v>4.0208768026142302E-2</c:v>
                </c:pt>
                <c:pt idx="52">
                  <c:v>3.7813169617745508E-2</c:v>
                </c:pt>
                <c:pt idx="53">
                  <c:v>1.080570037336839</c:v>
                </c:pt>
                <c:pt idx="54">
                  <c:v>4.4679912245160232</c:v>
                </c:pt>
                <c:pt idx="55">
                  <c:v>4.0514958116995153E-3</c:v>
                </c:pt>
                <c:pt idx="56">
                  <c:v>1.4610214155547669E-3</c:v>
                </c:pt>
                <c:pt idx="57">
                  <c:v>0.71087600094875614</c:v>
                </c:pt>
                <c:pt idx="58">
                  <c:v>3.0884438274078314</c:v>
                </c:pt>
                <c:pt idx="59">
                  <c:v>2.1619189079057934E-2</c:v>
                </c:pt>
                <c:pt idx="60">
                  <c:v>5.2749070873687964E-2</c:v>
                </c:pt>
                <c:pt idx="61">
                  <c:v>1.5340937563509816</c:v>
                </c:pt>
                <c:pt idx="62">
                  <c:v>5.7882259292836382</c:v>
                </c:pt>
                <c:pt idx="63">
                  <c:v>1.4795261006256088E-2</c:v>
                </c:pt>
                <c:pt idx="64">
                  <c:v>1.9875922548568228E-6</c:v>
                </c:pt>
                <c:pt idx="65">
                  <c:v>2.7823039248635457E-2</c:v>
                </c:pt>
                <c:pt idx="66">
                  <c:v>0.39845434551818165</c:v>
                </c:pt>
                <c:pt idx="67">
                  <c:v>7.9422727151718164E-2</c:v>
                </c:pt>
                <c:pt idx="68">
                  <c:v>2.3643525918112568E-3</c:v>
                </c:pt>
                <c:pt idx="69">
                  <c:v>0.34811661177482023</c:v>
                </c:pt>
                <c:pt idx="70">
                  <c:v>0.41576938367511179</c:v>
                </c:pt>
                <c:pt idx="71">
                  <c:v>7.0425351207620168E-2</c:v>
                </c:pt>
                <c:pt idx="72">
                  <c:v>7.0120566644251594E-5</c:v>
                </c:pt>
                <c:pt idx="73">
                  <c:v>0.13469225503623047</c:v>
                </c:pt>
                <c:pt idx="74">
                  <c:v>0.86047878366840425</c:v>
                </c:pt>
                <c:pt idx="75">
                  <c:v>2.3609774409050925E-2</c:v>
                </c:pt>
                <c:pt idx="76">
                  <c:v>3.9832044047267821E-4</c:v>
                </c:pt>
                <c:pt idx="77">
                  <c:v>0.19309651406993356</c:v>
                </c:pt>
                <c:pt idx="78">
                  <c:v>6.6112115182510456</c:v>
                </c:pt>
                <c:pt idx="79">
                  <c:v>9.7329788667958786E-2</c:v>
                </c:pt>
                <c:pt idx="80">
                  <c:v>9.2003174418161203E-4</c:v>
                </c:pt>
                <c:pt idx="81">
                  <c:v>0.18536769738136127</c:v>
                </c:pt>
                <c:pt idx="82">
                  <c:v>0.2905691840589128</c:v>
                </c:pt>
                <c:pt idx="83">
                  <c:v>8.7759834905076634E-3</c:v>
                </c:pt>
                <c:pt idx="84">
                  <c:v>2.5102469917949108E-3</c:v>
                </c:pt>
                <c:pt idx="85">
                  <c:v>1.2156680701003526E-2</c:v>
                </c:pt>
                <c:pt idx="86">
                  <c:v>0.70238984588503339</c:v>
                </c:pt>
                <c:pt idx="87">
                  <c:v>9.6324562215911028E-2</c:v>
                </c:pt>
                <c:pt idx="88">
                  <c:v>2.4102243822927347E-3</c:v>
                </c:pt>
                <c:pt idx="89">
                  <c:v>0.18034416200057934</c:v>
                </c:pt>
                <c:pt idx="90">
                  <c:v>0.80676529370193606</c:v>
                </c:pt>
                <c:pt idx="91">
                  <c:v>1.5205539649880931E-2</c:v>
                </c:pt>
                <c:pt idx="92">
                  <c:v>3.4087712178597032E-4</c:v>
                </c:pt>
                <c:pt idx="93">
                  <c:v>0.24099397011826657</c:v>
                </c:pt>
                <c:pt idx="94">
                  <c:v>5.0084048414195195</c:v>
                </c:pt>
                <c:pt idx="95">
                  <c:v>7.2308220234300018</c:v>
                </c:pt>
                <c:pt idx="96">
                  <c:v>6.2270098013948673E-4</c:v>
                </c:pt>
                <c:pt idx="97">
                  <c:v>5.5256093521706399E-2</c:v>
                </c:pt>
                <c:pt idx="98">
                  <c:v>2.1849005966301958</c:v>
                </c:pt>
                <c:pt idx="99">
                  <c:v>4.2158787466426047E-3</c:v>
                </c:pt>
                <c:pt idx="100">
                  <c:v>2.478241284586781E-2</c:v>
                </c:pt>
                <c:pt idx="101">
                  <c:v>0.43077423324751557</c:v>
                </c:pt>
                <c:pt idx="102">
                  <c:v>0.28530984495329459</c:v>
                </c:pt>
                <c:pt idx="103">
                  <c:v>6.5801512494401401E-2</c:v>
                </c:pt>
                <c:pt idx="104">
                  <c:v>1.078199189087353E-4</c:v>
                </c:pt>
                <c:pt idx="105">
                  <c:v>1.6532913874198877E-3</c:v>
                </c:pt>
                <c:pt idx="106">
                  <c:v>0.41805220898294876</c:v>
                </c:pt>
                <c:pt idx="107">
                  <c:v>2.0568989536814263E-2</c:v>
                </c:pt>
                <c:pt idx="108">
                  <c:v>1.1736061402115021E-3</c:v>
                </c:pt>
                <c:pt idx="109">
                  <c:v>0.59443447056976972</c:v>
                </c:pt>
                <c:pt idx="110">
                  <c:v>0.35604192716206723</c:v>
                </c:pt>
                <c:pt idx="111">
                  <c:v>2.3593095489292571E-3</c:v>
                </c:pt>
                <c:pt idx="112">
                  <c:v>1.5325558762716129E-2</c:v>
                </c:pt>
                <c:pt idx="113">
                  <c:v>0.28948845088595399</c:v>
                </c:pt>
                <c:pt idx="114">
                  <c:v>1.1237587605565422</c:v>
                </c:pt>
                <c:pt idx="115">
                  <c:v>0.18257471391772551</c:v>
                </c:pt>
                <c:pt idx="116">
                  <c:v>4.9519321018974246E-4</c:v>
                </c:pt>
                <c:pt idx="117">
                  <c:v>0.19982623288369819</c:v>
                </c:pt>
                <c:pt idx="118">
                  <c:v>0.6791826325748983</c:v>
                </c:pt>
                <c:pt idx="119">
                  <c:v>0.15106778980880853</c:v>
                </c:pt>
                <c:pt idx="120">
                  <c:v>1.0184374348627025E-4</c:v>
                </c:pt>
                <c:pt idx="121">
                  <c:v>0.65361875829684346</c:v>
                </c:pt>
                <c:pt idx="122">
                  <c:v>2.5718806415864806</c:v>
                </c:pt>
                <c:pt idx="123">
                  <c:v>3.2182970460776839E-2</c:v>
                </c:pt>
                <c:pt idx="124">
                  <c:v>4.4134189883829368E-3</c:v>
                </c:pt>
                <c:pt idx="125">
                  <c:v>1.1881599205637117</c:v>
                </c:pt>
                <c:pt idx="126">
                  <c:v>0.46431889483219724</c:v>
                </c:pt>
                <c:pt idx="127">
                  <c:v>4.8013934723847513E-3</c:v>
                </c:pt>
                <c:pt idx="128">
                  <c:v>3.3465816362915235E-5</c:v>
                </c:pt>
                <c:pt idx="129">
                  <c:v>6.0360474335803674E-2</c:v>
                </c:pt>
                <c:pt idx="130">
                  <c:v>1.3988137023812601</c:v>
                </c:pt>
                <c:pt idx="131">
                  <c:v>0.32764877324755326</c:v>
                </c:pt>
                <c:pt idx="132">
                  <c:v>7.6802429741139834E-3</c:v>
                </c:pt>
                <c:pt idx="133">
                  <c:v>6.1213508344417411E-2</c:v>
                </c:pt>
                <c:pt idx="134">
                  <c:v>0.97088464144836983</c:v>
                </c:pt>
                <c:pt idx="135">
                  <c:v>0.27637079679052129</c:v>
                </c:pt>
                <c:pt idx="136">
                  <c:v>7.700106221854181E-4</c:v>
                </c:pt>
                <c:pt idx="137">
                  <c:v>2.7441577390178142E-2</c:v>
                </c:pt>
                <c:pt idx="138">
                  <c:v>2.0328712687908013</c:v>
                </c:pt>
                <c:pt idx="139">
                  <c:v>3.0994653382840812E-2</c:v>
                </c:pt>
                <c:pt idx="140">
                  <c:v>1.3508155008702435E-3</c:v>
                </c:pt>
                <c:pt idx="141">
                  <c:v>7.4999272308149595E-2</c:v>
                </c:pt>
                <c:pt idx="142">
                  <c:v>1.5257980530146349</c:v>
                </c:pt>
                <c:pt idx="143">
                  <c:v>5.1064051440783374E-4</c:v>
                </c:pt>
                <c:pt idx="144">
                  <c:v>3.9303923275022353E-5</c:v>
                </c:pt>
                <c:pt idx="145">
                  <c:v>7.100328584534922E-2</c:v>
                </c:pt>
                <c:pt idx="146">
                  <c:v>0.83735772350620863</c:v>
                </c:pt>
                <c:pt idx="147">
                  <c:v>0.90741929850850933</c:v>
                </c:pt>
                <c:pt idx="148">
                  <c:v>6.1245307294902091E-3</c:v>
                </c:pt>
                <c:pt idx="149">
                  <c:v>0.4796965508127477</c:v>
                </c:pt>
                <c:pt idx="150">
                  <c:v>7.5036298605109479</c:v>
                </c:pt>
                <c:pt idx="151">
                  <c:v>4.1977020813497162E-3</c:v>
                </c:pt>
                <c:pt idx="152">
                  <c:v>9.1980491312205906E-6</c:v>
                </c:pt>
                <c:pt idx="153">
                  <c:v>3.0795081910478146E-2</c:v>
                </c:pt>
                <c:pt idx="154">
                  <c:v>1.1713293769224524</c:v>
                </c:pt>
                <c:pt idx="155">
                  <c:v>11.271662163677734</c:v>
                </c:pt>
              </c:numCache>
            </c:numRef>
          </c:val>
          <c:smooth val="0"/>
          <c:extLst>
            <c:ext xmlns:c16="http://schemas.microsoft.com/office/drawing/2014/chart" uri="{C3380CC4-5D6E-409C-BE32-E72D297353CC}">
              <c16:uniqueId val="{00000001-DBAD-42F4-8CCA-88341F73FA30}"/>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DBAD-42F4-8CCA-88341F73FA30}"/>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12"/>
          <c:min val="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344D-493C-A590-3D7949A43A61}"/>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Gdata!$M$9:$M$164</c:f>
              <c:numCache>
                <c:formatCode>#,##0.0000;\-#,##0.0000</c:formatCode>
                <c:ptCount val="156"/>
                <c:pt idx="0">
                  <c:v>14.26266881742699</c:v>
                </c:pt>
                <c:pt idx="1">
                  <c:v>23.73049101157471</c:v>
                </c:pt>
                <c:pt idx="2">
                  <c:v>23.238005689001064</c:v>
                </c:pt>
                <c:pt idx="3">
                  <c:v>14.881328913435743</c:v>
                </c:pt>
                <c:pt idx="4">
                  <c:v>8.839210663981774</c:v>
                </c:pt>
                <c:pt idx="5">
                  <c:v>-5.0275832095604409</c:v>
                </c:pt>
                <c:pt idx="6">
                  <c:v>-10.645988635151303</c:v>
                </c:pt>
                <c:pt idx="7">
                  <c:v>2.4891611586139879</c:v>
                </c:pt>
                <c:pt idx="8">
                  <c:v>9.2513618827552406</c:v>
                </c:pt>
                <c:pt idx="9">
                  <c:v>20.212283733897074</c:v>
                </c:pt>
                <c:pt idx="10">
                  <c:v>31.592953114526573</c:v>
                </c:pt>
                <c:pt idx="11">
                  <c:v>27.320314854718923</c:v>
                </c:pt>
                <c:pt idx="12">
                  <c:v>31.703857637330991</c:v>
                </c:pt>
                <c:pt idx="13">
                  <c:v>21.409809998961617</c:v>
                </c:pt>
                <c:pt idx="14">
                  <c:v>14.01414892801969</c:v>
                </c:pt>
                <c:pt idx="15">
                  <c:v>15.963998257784825</c:v>
                </c:pt>
                <c:pt idx="16">
                  <c:v>10.336728106581655</c:v>
                </c:pt>
                <c:pt idx="17">
                  <c:v>14.613947792367515</c:v>
                </c:pt>
                <c:pt idx="18">
                  <c:v>13.912145094573821</c:v>
                </c:pt>
                <c:pt idx="19">
                  <c:v>12.122801291173934</c:v>
                </c:pt>
                <c:pt idx="20">
                  <c:v>18.483226123634029</c:v>
                </c:pt>
                <c:pt idx="21">
                  <c:v>31.84999104863752</c:v>
                </c:pt>
                <c:pt idx="22">
                  <c:v>43.146808189837891</c:v>
                </c:pt>
                <c:pt idx="23">
                  <c:v>38.341167715758417</c:v>
                </c:pt>
                <c:pt idx="24">
                  <c:v>37.333256704571099</c:v>
                </c:pt>
                <c:pt idx="25">
                  <c:v>32.696784226625674</c:v>
                </c:pt>
                <c:pt idx="26">
                  <c:v>28.130853042641924</c:v>
                </c:pt>
                <c:pt idx="27">
                  <c:v>18.57580771744713</c:v>
                </c:pt>
                <c:pt idx="28">
                  <c:v>20.264536728318166</c:v>
                </c:pt>
                <c:pt idx="29">
                  <c:v>18.62609716242979</c:v>
                </c:pt>
                <c:pt idx="30">
                  <c:v>14.513578566333219</c:v>
                </c:pt>
                <c:pt idx="31">
                  <c:v>28.348148493147946</c:v>
                </c:pt>
                <c:pt idx="32">
                  <c:v>26.932567155096393</c:v>
                </c:pt>
                <c:pt idx="33">
                  <c:v>21.608298272670346</c:v>
                </c:pt>
                <c:pt idx="34">
                  <c:v>24.57115050564483</c:v>
                </c:pt>
                <c:pt idx="35">
                  <c:v>26.428601366143038</c:v>
                </c:pt>
                <c:pt idx="36">
                  <c:v>7.3426165776694727</c:v>
                </c:pt>
                <c:pt idx="37">
                  <c:v>-1.8924178576220223</c:v>
                </c:pt>
                <c:pt idx="38">
                  <c:v>-24.573086162163435</c:v>
                </c:pt>
                <c:pt idx="39">
                  <c:v>-42.61294898836794</c:v>
                </c:pt>
                <c:pt idx="40">
                  <c:v>-27.82300145748756</c:v>
                </c:pt>
                <c:pt idx="41">
                  <c:v>-21.802783540845713</c:v>
                </c:pt>
                <c:pt idx="42">
                  <c:v>-10.754237797652074</c:v>
                </c:pt>
                <c:pt idx="43">
                  <c:v>-1.7053648113096034</c:v>
                </c:pt>
                <c:pt idx="44">
                  <c:v>-18.337126857368613</c:v>
                </c:pt>
                <c:pt idx="45">
                  <c:v>-30.881226896780607</c:v>
                </c:pt>
                <c:pt idx="46">
                  <c:v>-29.355536703503997</c:v>
                </c:pt>
                <c:pt idx="47">
                  <c:v>-28.459748568287598</c:v>
                </c:pt>
                <c:pt idx="48">
                  <c:v>-14.289229999202702</c:v>
                </c:pt>
                <c:pt idx="49">
                  <c:v>15.555634018892873</c:v>
                </c:pt>
                <c:pt idx="50">
                  <c:v>20.771314266228231</c:v>
                </c:pt>
                <c:pt idx="51">
                  <c:v>12.729329734209049</c:v>
                </c:pt>
                <c:pt idx="52">
                  <c:v>19.177733108116485</c:v>
                </c:pt>
                <c:pt idx="53">
                  <c:v>3.9686877724925829</c:v>
                </c:pt>
                <c:pt idx="54">
                  <c:v>2.3058253312551522</c:v>
                </c:pt>
                <c:pt idx="55">
                  <c:v>8.6113108874475994</c:v>
                </c:pt>
                <c:pt idx="56">
                  <c:v>-14.228346715438162</c:v>
                </c:pt>
                <c:pt idx="57">
                  <c:v>-25.954709213426501</c:v>
                </c:pt>
                <c:pt idx="58">
                  <c:v>-5.4998478947820812</c:v>
                </c:pt>
                <c:pt idx="59">
                  <c:v>5.9615668440038228</c:v>
                </c:pt>
                <c:pt idx="60">
                  <c:v>24.642478555801251</c:v>
                </c:pt>
                <c:pt idx="61">
                  <c:v>39.822425260801879</c:v>
                </c:pt>
                <c:pt idx="62">
                  <c:v>15.850652493659171</c:v>
                </c:pt>
                <c:pt idx="63">
                  <c:v>8.3887220636799514E-2</c:v>
                </c:pt>
                <c:pt idx="64">
                  <c:v>-9.8414345048927618</c:v>
                </c:pt>
                <c:pt idx="65">
                  <c:v>-5.1530845918251833</c:v>
                </c:pt>
                <c:pt idx="66">
                  <c:v>-12.650855398884522</c:v>
                </c:pt>
                <c:pt idx="67">
                  <c:v>-18.503879254377729</c:v>
                </c:pt>
                <c:pt idx="68">
                  <c:v>-7.0683333689621417</c:v>
                </c:pt>
                <c:pt idx="69">
                  <c:v>-18.471638662632873</c:v>
                </c:pt>
                <c:pt idx="70">
                  <c:v>-19.026759862356005</c:v>
                </c:pt>
                <c:pt idx="71">
                  <c:v>1.495150323904743</c:v>
                </c:pt>
                <c:pt idx="72">
                  <c:v>10.310461925603041</c:v>
                </c:pt>
                <c:pt idx="73">
                  <c:v>25.751799903047605</c:v>
                </c:pt>
                <c:pt idx="74">
                  <c:v>44.994785795560333</c:v>
                </c:pt>
                <c:pt idx="75">
                  <c:v>57.252251011119981</c:v>
                </c:pt>
                <c:pt idx="76">
                  <c:v>41.541046072335945</c:v>
                </c:pt>
                <c:pt idx="77">
                  <c:v>19.724403862198024</c:v>
                </c:pt>
                <c:pt idx="78">
                  <c:v>4.6178767216004797</c:v>
                </c:pt>
                <c:pt idx="79">
                  <c:v>-28.309847455701199</c:v>
                </c:pt>
                <c:pt idx="80">
                  <c:v>-30.202819581094779</c:v>
                </c:pt>
                <c:pt idx="81">
                  <c:v>-20.34220481718669</c:v>
                </c:pt>
                <c:pt idx="82">
                  <c:v>-36.527531422446373</c:v>
                </c:pt>
                <c:pt idx="83">
                  <c:v>-18.245343054833274</c:v>
                </c:pt>
                <c:pt idx="84">
                  <c:v>-11.87007038853759</c:v>
                </c:pt>
                <c:pt idx="85">
                  <c:v>-18.361324063073376</c:v>
                </c:pt>
                <c:pt idx="86">
                  <c:v>-6.5207172053877507</c:v>
                </c:pt>
                <c:pt idx="87">
                  <c:v>-16.988657112513025</c:v>
                </c:pt>
                <c:pt idx="88">
                  <c:v>-26.468386160341961</c:v>
                </c:pt>
                <c:pt idx="89">
                  <c:v>-9.453862813776766</c:v>
                </c:pt>
                <c:pt idx="90">
                  <c:v>14.402596697566736</c:v>
                </c:pt>
                <c:pt idx="91">
                  <c:v>22.184065513100204</c:v>
                </c:pt>
                <c:pt idx="92">
                  <c:v>40.049919539510896</c:v>
                </c:pt>
                <c:pt idx="93">
                  <c:v>29.960240638464075</c:v>
                </c:pt>
                <c:pt idx="94">
                  <c:v>11.650050602004267</c:v>
                </c:pt>
                <c:pt idx="95">
                  <c:v>13.337346749658122</c:v>
                </c:pt>
                <c:pt idx="96">
                  <c:v>4.2392855311558497</c:v>
                </c:pt>
                <c:pt idx="97">
                  <c:v>0.95925780837281016</c:v>
                </c:pt>
                <c:pt idx="98">
                  <c:v>23.111370869006951</c:v>
                </c:pt>
                <c:pt idx="99">
                  <c:v>38.45485966634277</c:v>
                </c:pt>
                <c:pt idx="100">
                  <c:v>38.139517687262767</c:v>
                </c:pt>
                <c:pt idx="101">
                  <c:v>29.675300072526856</c:v>
                </c:pt>
                <c:pt idx="102">
                  <c:v>16.220065455648658</c:v>
                </c:pt>
                <c:pt idx="103">
                  <c:v>3.2873272150091006</c:v>
                </c:pt>
                <c:pt idx="104">
                  <c:v>2.9325291528163553</c:v>
                </c:pt>
                <c:pt idx="105">
                  <c:v>14.637784968578799</c:v>
                </c:pt>
                <c:pt idx="106">
                  <c:v>5.9733179178073312</c:v>
                </c:pt>
                <c:pt idx="107">
                  <c:v>-8.9197249855413574</c:v>
                </c:pt>
                <c:pt idx="108">
                  <c:v>-31.199326792493792</c:v>
                </c:pt>
                <c:pt idx="109">
                  <c:v>-27.817195664184325</c:v>
                </c:pt>
                <c:pt idx="110">
                  <c:v>-40.790082810697577</c:v>
                </c:pt>
                <c:pt idx="111">
                  <c:v>-53.493809588870079</c:v>
                </c:pt>
                <c:pt idx="112">
                  <c:v>-42.61143715028534</c:v>
                </c:pt>
                <c:pt idx="113">
                  <c:v>-29.930543145175527</c:v>
                </c:pt>
                <c:pt idx="114">
                  <c:v>-9.5970246399580272</c:v>
                </c:pt>
                <c:pt idx="115">
                  <c:v>12.593312826341235</c:v>
                </c:pt>
                <c:pt idx="116">
                  <c:v>26.636238945632577</c:v>
                </c:pt>
                <c:pt idx="117">
                  <c:v>-5.8776209898324652</c:v>
                </c:pt>
                <c:pt idx="118">
                  <c:v>-6.8691388021899416</c:v>
                </c:pt>
                <c:pt idx="119">
                  <c:v>0.10552195354048284</c:v>
                </c:pt>
                <c:pt idx="120">
                  <c:v>-8.2816283561365118</c:v>
                </c:pt>
                <c:pt idx="121">
                  <c:v>3.0766658587680977</c:v>
                </c:pt>
                <c:pt idx="122">
                  <c:v>-6.8404487945333186</c:v>
                </c:pt>
                <c:pt idx="123">
                  <c:v>-17.987130817332673</c:v>
                </c:pt>
                <c:pt idx="124">
                  <c:v>-0.58043700813598853</c:v>
                </c:pt>
                <c:pt idx="125">
                  <c:v>-8.9587556000988631</c:v>
                </c:pt>
                <c:pt idx="126">
                  <c:v>-2.2357792288827172</c:v>
                </c:pt>
                <c:pt idx="127">
                  <c:v>14.983037513230999</c:v>
                </c:pt>
                <c:pt idx="128">
                  <c:v>19.796856839767752</c:v>
                </c:pt>
                <c:pt idx="129">
                  <c:v>38.874739061766554</c:v>
                </c:pt>
                <c:pt idx="130">
                  <c:v>49.139078826798197</c:v>
                </c:pt>
                <c:pt idx="131">
                  <c:v>44.49263819760516</c:v>
                </c:pt>
                <c:pt idx="132">
                  <c:v>19.231141298474085</c:v>
                </c:pt>
                <c:pt idx="133">
                  <c:v>15.289378905157561</c:v>
                </c:pt>
                <c:pt idx="134">
                  <c:v>14.990150831504707</c:v>
                </c:pt>
                <c:pt idx="135">
                  <c:v>12.71026212693662</c:v>
                </c:pt>
                <c:pt idx="136">
                  <c:v>27.846334121357081</c:v>
                </c:pt>
                <c:pt idx="137">
                  <c:v>26.717061084318633</c:v>
                </c:pt>
                <c:pt idx="138">
                  <c:v>7.3852816215057713</c:v>
                </c:pt>
                <c:pt idx="139">
                  <c:v>10.304255104137193</c:v>
                </c:pt>
                <c:pt idx="140">
                  <c:v>-10.227412994815891</c:v>
                </c:pt>
                <c:pt idx="141">
                  <c:v>-20.744333509272366</c:v>
                </c:pt>
                <c:pt idx="142">
                  <c:v>-2.1015566490286171</c:v>
                </c:pt>
                <c:pt idx="143">
                  <c:v>-6.233224598556087E-2</c:v>
                </c:pt>
                <c:pt idx="144">
                  <c:v>11.850681098207382</c:v>
                </c:pt>
                <c:pt idx="145">
                  <c:v>24.590859119751311</c:v>
                </c:pt>
                <c:pt idx="146">
                  <c:v>24.454046902731193</c:v>
                </c:pt>
                <c:pt idx="147">
                  <c:v>21.539959716735936</c:v>
                </c:pt>
                <c:pt idx="148">
                  <c:v>16.218546463999896</c:v>
                </c:pt>
                <c:pt idx="149">
                  <c:v>11.211981498110966</c:v>
                </c:pt>
                <c:pt idx="150">
                  <c:v>10.503867594216938</c:v>
                </c:pt>
                <c:pt idx="151">
                  <c:v>-16.779667164070801</c:v>
                </c:pt>
                <c:pt idx="152">
                  <c:v>-5.2003959279175715</c:v>
                </c:pt>
                <c:pt idx="153">
                  <c:v>-8.6402502354443715</c:v>
                </c:pt>
                <c:pt idx="154">
                  <c:v>-10.651059555234395</c:v>
                </c:pt>
                <c:pt idx="155">
                  <c:v>16.056336453437979</c:v>
                </c:pt>
              </c:numCache>
            </c:numRef>
          </c:val>
          <c:smooth val="0"/>
          <c:extLst>
            <c:ext xmlns:c16="http://schemas.microsoft.com/office/drawing/2014/chart" uri="{C3380CC4-5D6E-409C-BE32-E72D297353CC}">
              <c16:uniqueId val="{00000001-344D-493C-A590-3D7949A43A61}"/>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344D-493C-A590-3D7949A43A61}"/>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90"/>
          <c:min val="-6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3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E183-49A8-B9E6-C07B8E40B05D}"/>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Gdata!$L$9:$L$164</c:f>
              <c:numCache>
                <c:formatCode>#,##0.0000;\-#,##0.0000</c:formatCode>
                <c:ptCount val="156"/>
                <c:pt idx="0">
                  <c:v>9.6122624548877642</c:v>
                </c:pt>
                <c:pt idx="1">
                  <c:v>16.706818430577382</c:v>
                </c:pt>
                <c:pt idx="2">
                  <c:v>18.416872929706159</c:v>
                </c:pt>
                <c:pt idx="3">
                  <c:v>20.142269658437193</c:v>
                </c:pt>
                <c:pt idx="4">
                  <c:v>19.182776329307131</c:v>
                </c:pt>
                <c:pt idx="5">
                  <c:v>11.469902861403272</c:v>
                </c:pt>
                <c:pt idx="6">
                  <c:v>7.3242009815571274</c:v>
                </c:pt>
                <c:pt idx="7">
                  <c:v>7.4853432699775864</c:v>
                </c:pt>
                <c:pt idx="8">
                  <c:v>4.9822279243631851</c:v>
                </c:pt>
                <c:pt idx="9">
                  <c:v>6.6888314212069995</c:v>
                </c:pt>
                <c:pt idx="10">
                  <c:v>7.8276375822987552</c:v>
                </c:pt>
                <c:pt idx="11">
                  <c:v>4.9751534993973996</c:v>
                </c:pt>
                <c:pt idx="12">
                  <c:v>38.187069274393714</c:v>
                </c:pt>
                <c:pt idx="13">
                  <c:v>47.581957596748595</c:v>
                </c:pt>
                <c:pt idx="14">
                  <c:v>41.83414914743355</c:v>
                </c:pt>
                <c:pt idx="15">
                  <c:v>61.587174247084974</c:v>
                </c:pt>
                <c:pt idx="16">
                  <c:v>49.615598435625074</c:v>
                </c:pt>
                <c:pt idx="17">
                  <c:v>44.949099038166793</c:v>
                </c:pt>
                <c:pt idx="18">
                  <c:v>56.277206410697723</c:v>
                </c:pt>
                <c:pt idx="19">
                  <c:v>29.886142401756103</c:v>
                </c:pt>
                <c:pt idx="20">
                  <c:v>14.010649765288555</c:v>
                </c:pt>
                <c:pt idx="21">
                  <c:v>18.581521219686937</c:v>
                </c:pt>
                <c:pt idx="22">
                  <c:v>34.123214480070466</c:v>
                </c:pt>
                <c:pt idx="23">
                  <c:v>38.550195323240274</c:v>
                </c:pt>
                <c:pt idx="24">
                  <c:v>72.344521780395652</c:v>
                </c:pt>
                <c:pt idx="25">
                  <c:v>83.423184791593769</c:v>
                </c:pt>
                <c:pt idx="26">
                  <c:v>53.863241562657528</c:v>
                </c:pt>
                <c:pt idx="27">
                  <c:v>37.682195931265113</c:v>
                </c:pt>
                <c:pt idx="28">
                  <c:v>10.948475246457864</c:v>
                </c:pt>
                <c:pt idx="29">
                  <c:v>-12.149433430104123</c:v>
                </c:pt>
                <c:pt idx="30">
                  <c:v>-6.9001981139316495</c:v>
                </c:pt>
                <c:pt idx="31">
                  <c:v>18.063933091137439</c:v>
                </c:pt>
                <c:pt idx="32">
                  <c:v>9.9594537491532904</c:v>
                </c:pt>
                <c:pt idx="33">
                  <c:v>8.2057080860431721</c:v>
                </c:pt>
                <c:pt idx="34">
                  <c:v>20.242571107606839</c:v>
                </c:pt>
                <c:pt idx="35">
                  <c:v>20.523637800079893</c:v>
                </c:pt>
                <c:pt idx="36">
                  <c:v>0.70025180503628526</c:v>
                </c:pt>
                <c:pt idx="37">
                  <c:v>-7.8572207746074332</c:v>
                </c:pt>
                <c:pt idx="38">
                  <c:v>-38.845125043476045</c:v>
                </c:pt>
                <c:pt idx="39">
                  <c:v>-50.383007863033704</c:v>
                </c:pt>
                <c:pt idx="40">
                  <c:v>-25.213251119590989</c:v>
                </c:pt>
                <c:pt idx="41">
                  <c:v>-9.4830133784466319</c:v>
                </c:pt>
                <c:pt idx="42">
                  <c:v>8.0834502570442961</c:v>
                </c:pt>
                <c:pt idx="43">
                  <c:v>13.462508038951887</c:v>
                </c:pt>
                <c:pt idx="44">
                  <c:v>-21.409359536273975</c:v>
                </c:pt>
                <c:pt idx="45">
                  <c:v>-52.347612110537845</c:v>
                </c:pt>
                <c:pt idx="46">
                  <c:v>-37.246595823074671</c:v>
                </c:pt>
                <c:pt idx="47">
                  <c:v>-35.353852160387667</c:v>
                </c:pt>
                <c:pt idx="48">
                  <c:v>-11.117246128518655</c:v>
                </c:pt>
                <c:pt idx="49">
                  <c:v>35.452062338227385</c:v>
                </c:pt>
                <c:pt idx="50">
                  <c:v>32.924584304835939</c:v>
                </c:pt>
                <c:pt idx="51">
                  <c:v>16.999332431829188</c:v>
                </c:pt>
                <c:pt idx="52">
                  <c:v>17.812574356797249</c:v>
                </c:pt>
                <c:pt idx="53">
                  <c:v>0.49929661581247925</c:v>
                </c:pt>
                <c:pt idx="54">
                  <c:v>-12.216635535854458</c:v>
                </c:pt>
                <c:pt idx="55">
                  <c:v>-3.4104326840600176</c:v>
                </c:pt>
                <c:pt idx="56">
                  <c:v>-14.277195960488992</c:v>
                </c:pt>
                <c:pt idx="57">
                  <c:v>-23.424977372390153</c:v>
                </c:pt>
                <c:pt idx="58">
                  <c:v>-12.331020003201258</c:v>
                </c:pt>
                <c:pt idx="59">
                  <c:v>-4.1586842486395463</c:v>
                </c:pt>
                <c:pt idx="60">
                  <c:v>7.540069854887463</c:v>
                </c:pt>
                <c:pt idx="61">
                  <c:v>21.361084009624566</c:v>
                </c:pt>
                <c:pt idx="62">
                  <c:v>9.6694028175426023</c:v>
                </c:pt>
                <c:pt idx="63">
                  <c:v>-11.028581041184058</c:v>
                </c:pt>
                <c:pt idx="64">
                  <c:v>-32.172311698491015</c:v>
                </c:pt>
                <c:pt idx="65">
                  <c:v>-21.539663771482022</c:v>
                </c:pt>
                <c:pt idx="66">
                  <c:v>-27.068754640463805</c:v>
                </c:pt>
                <c:pt idx="67">
                  <c:v>-43.547326962379387</c:v>
                </c:pt>
                <c:pt idx="68">
                  <c:v>-19.499848135334545</c:v>
                </c:pt>
                <c:pt idx="69">
                  <c:v>-45.824337635421742</c:v>
                </c:pt>
                <c:pt idx="70">
                  <c:v>-71.898111893946535</c:v>
                </c:pt>
                <c:pt idx="71">
                  <c:v>-27.188730190101971</c:v>
                </c:pt>
                <c:pt idx="72">
                  <c:v>-4.1008170214288908</c:v>
                </c:pt>
                <c:pt idx="73">
                  <c:v>4.2152532614738583</c:v>
                </c:pt>
                <c:pt idx="74">
                  <c:v>58.134090665088678</c:v>
                </c:pt>
                <c:pt idx="75">
                  <c:v>30.124379573850486</c:v>
                </c:pt>
                <c:pt idx="76">
                  <c:v>-0.18980909220885786</c:v>
                </c:pt>
                <c:pt idx="77">
                  <c:v>-9.5318313944625501</c:v>
                </c:pt>
                <c:pt idx="78">
                  <c:v>-22.894709868521218</c:v>
                </c:pt>
                <c:pt idx="79">
                  <c:v>-19.270567465726739</c:v>
                </c:pt>
                <c:pt idx="80">
                  <c:v>-64.992121140708974</c:v>
                </c:pt>
                <c:pt idx="81">
                  <c:v>-16.575272004603075</c:v>
                </c:pt>
                <c:pt idx="82">
                  <c:v>-35.225687192804465</c:v>
                </c:pt>
                <c:pt idx="83">
                  <c:v>-44.865646317521652</c:v>
                </c:pt>
                <c:pt idx="84">
                  <c:v>0.69165757922621907</c:v>
                </c:pt>
                <c:pt idx="85">
                  <c:v>-38.375389699964622</c:v>
                </c:pt>
                <c:pt idx="86">
                  <c:v>-15.349344083239613</c:v>
                </c:pt>
                <c:pt idx="87">
                  <c:v>-24.372268357564817</c:v>
                </c:pt>
                <c:pt idx="88">
                  <c:v>-34.947322526349332</c:v>
                </c:pt>
                <c:pt idx="89">
                  <c:v>-18.921716446845842</c:v>
                </c:pt>
                <c:pt idx="90">
                  <c:v>2.755190590268239</c:v>
                </c:pt>
                <c:pt idx="91">
                  <c:v>44.494501555116216</c:v>
                </c:pt>
                <c:pt idx="92">
                  <c:v>78.805454564819314</c:v>
                </c:pt>
                <c:pt idx="93">
                  <c:v>64.802867615588056</c:v>
                </c:pt>
                <c:pt idx="94">
                  <c:v>23.327209240703652</c:v>
                </c:pt>
                <c:pt idx="95">
                  <c:v>29.734157530042367</c:v>
                </c:pt>
                <c:pt idx="96">
                  <c:v>7.5283849631584241</c:v>
                </c:pt>
                <c:pt idx="97">
                  <c:v>0.59578578102614466</c:v>
                </c:pt>
                <c:pt idx="98">
                  <c:v>32.434622176906643</c:v>
                </c:pt>
                <c:pt idx="99">
                  <c:v>30.014902141101039</c:v>
                </c:pt>
                <c:pt idx="100">
                  <c:v>33.495412535553704</c:v>
                </c:pt>
                <c:pt idx="101">
                  <c:v>27.457432109255798</c:v>
                </c:pt>
                <c:pt idx="102">
                  <c:v>6.2408504692774214</c:v>
                </c:pt>
                <c:pt idx="103">
                  <c:v>-6.0017785481226023</c:v>
                </c:pt>
                <c:pt idx="104">
                  <c:v>-13.510608168799154</c:v>
                </c:pt>
                <c:pt idx="105">
                  <c:v>-0.68981959004086568</c:v>
                </c:pt>
                <c:pt idx="106">
                  <c:v>-13.348133795362097</c:v>
                </c:pt>
                <c:pt idx="107">
                  <c:v>-19.456513972747285</c:v>
                </c:pt>
                <c:pt idx="108">
                  <c:v>-26.672431970036502</c:v>
                </c:pt>
                <c:pt idx="109">
                  <c:v>-22.244787891579261</c:v>
                </c:pt>
                <c:pt idx="110">
                  <c:v>-27.398997290029243</c:v>
                </c:pt>
                <c:pt idx="111">
                  <c:v>-32.526371857057931</c:v>
                </c:pt>
                <c:pt idx="112">
                  <c:v>-32.94753184368566</c:v>
                </c:pt>
                <c:pt idx="113">
                  <c:v>-26.543005685096094</c:v>
                </c:pt>
                <c:pt idx="114">
                  <c:v>-20.217767155397198</c:v>
                </c:pt>
                <c:pt idx="115">
                  <c:v>-17.792534176856666</c:v>
                </c:pt>
                <c:pt idx="116">
                  <c:v>2.462261508868222</c:v>
                </c:pt>
                <c:pt idx="117">
                  <c:v>-21.333824359344238</c:v>
                </c:pt>
                <c:pt idx="118">
                  <c:v>-14.240125403893977</c:v>
                </c:pt>
                <c:pt idx="119">
                  <c:v>-0.62530217598205529</c:v>
                </c:pt>
                <c:pt idx="120">
                  <c:v>-11.351137541529761</c:v>
                </c:pt>
                <c:pt idx="121">
                  <c:v>-11.30340553949522</c:v>
                </c:pt>
                <c:pt idx="122">
                  <c:v>-5.3427828958747785</c:v>
                </c:pt>
                <c:pt idx="123">
                  <c:v>-17.711566408584115</c:v>
                </c:pt>
                <c:pt idx="124">
                  <c:v>-6.2304157352122838</c:v>
                </c:pt>
                <c:pt idx="125">
                  <c:v>-7.4210120315008457</c:v>
                </c:pt>
                <c:pt idx="126">
                  <c:v>-4.5267250817238995</c:v>
                </c:pt>
                <c:pt idx="127">
                  <c:v>11.910504081181804</c:v>
                </c:pt>
                <c:pt idx="128">
                  <c:v>25.526097623834421</c:v>
                </c:pt>
                <c:pt idx="129">
                  <c:v>36.234905569477029</c:v>
                </c:pt>
                <c:pt idx="130">
                  <c:v>36.321473410255557</c:v>
                </c:pt>
                <c:pt idx="131">
                  <c:v>30.310874850308334</c:v>
                </c:pt>
                <c:pt idx="132">
                  <c:v>3.3790415961074514</c:v>
                </c:pt>
                <c:pt idx="133">
                  <c:v>12.385856995098033</c:v>
                </c:pt>
                <c:pt idx="134">
                  <c:v>13.436266696300661</c:v>
                </c:pt>
                <c:pt idx="135">
                  <c:v>15.385873144798602</c:v>
                </c:pt>
                <c:pt idx="136">
                  <c:v>26.863235547240098</c:v>
                </c:pt>
                <c:pt idx="137">
                  <c:v>25.848116551778645</c:v>
                </c:pt>
                <c:pt idx="138">
                  <c:v>10.852125198346567</c:v>
                </c:pt>
                <c:pt idx="139">
                  <c:v>1.7191178398305813</c:v>
                </c:pt>
                <c:pt idx="140">
                  <c:v>-46.535355349137092</c:v>
                </c:pt>
                <c:pt idx="141">
                  <c:v>-63.039334052986405</c:v>
                </c:pt>
                <c:pt idx="142">
                  <c:v>-44.790331083530035</c:v>
                </c:pt>
                <c:pt idx="143">
                  <c:v>-24.474670797548441</c:v>
                </c:pt>
                <c:pt idx="144">
                  <c:v>10.766754187815538</c:v>
                </c:pt>
                <c:pt idx="145">
                  <c:v>27.47395375819131</c:v>
                </c:pt>
                <c:pt idx="146">
                  <c:v>19.181434016806996</c:v>
                </c:pt>
                <c:pt idx="147">
                  <c:v>2.8505695404421552</c:v>
                </c:pt>
                <c:pt idx="148">
                  <c:v>-6.6459894929074785</c:v>
                </c:pt>
                <c:pt idx="149">
                  <c:v>-17.963462936703138</c:v>
                </c:pt>
                <c:pt idx="150">
                  <c:v>-19.123789407623271</c:v>
                </c:pt>
                <c:pt idx="151">
                  <c:v>-44.934111694300434</c:v>
                </c:pt>
                <c:pt idx="152">
                  <c:v>-30.967521389568649</c:v>
                </c:pt>
                <c:pt idx="153">
                  <c:v>-33.83031285591683</c:v>
                </c:pt>
                <c:pt idx="154">
                  <c:v>-31.318100557670299</c:v>
                </c:pt>
                <c:pt idx="155">
                  <c:v>0.93855462843317594</c:v>
                </c:pt>
              </c:numCache>
            </c:numRef>
          </c:val>
          <c:smooth val="0"/>
          <c:extLst>
            <c:ext xmlns:c16="http://schemas.microsoft.com/office/drawing/2014/chart" uri="{C3380CC4-5D6E-409C-BE32-E72D297353CC}">
              <c16:uniqueId val="{00000001-E183-49A8-B9E6-C07B8E40B05D}"/>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E183-49A8-B9E6-C07B8E40B05D}"/>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120"/>
          <c:min val="-8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4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2AB0-4B42-A76C-0F59226C0506}"/>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Gdata!$K$9:$K$164</c:f>
              <c:numCache>
                <c:formatCode>#,##0.0000;\-#,##0.0000</c:formatCode>
                <c:ptCount val="156"/>
                <c:pt idx="0">
                  <c:v>4.0875574973512903</c:v>
                </c:pt>
                <c:pt idx="1">
                  <c:v>5.134552318228196</c:v>
                </c:pt>
                <c:pt idx="2">
                  <c:v>2.9328785878069183</c:v>
                </c:pt>
                <c:pt idx="3">
                  <c:v>1.0501934382055778</c:v>
                </c:pt>
                <c:pt idx="4">
                  <c:v>2.1625411689580556</c:v>
                </c:pt>
                <c:pt idx="5">
                  <c:v>1.779558073899663</c:v>
                </c:pt>
                <c:pt idx="6">
                  <c:v>1.3840083956864939</c:v>
                </c:pt>
                <c:pt idx="7">
                  <c:v>2.4207609796034117</c:v>
                </c:pt>
                <c:pt idx="8">
                  <c:v>1.0504315187875246</c:v>
                </c:pt>
                <c:pt idx="9">
                  <c:v>1.1205350465763546</c:v>
                </c:pt>
                <c:pt idx="10">
                  <c:v>2.229477876384272</c:v>
                </c:pt>
                <c:pt idx="11">
                  <c:v>1.7905916323378541</c:v>
                </c:pt>
                <c:pt idx="12">
                  <c:v>1.9347712439999498</c:v>
                </c:pt>
                <c:pt idx="13">
                  <c:v>3.4527964566992897</c:v>
                </c:pt>
                <c:pt idx="14">
                  <c:v>3.3117530605023044</c:v>
                </c:pt>
                <c:pt idx="15">
                  <c:v>2.230140455117176</c:v>
                </c:pt>
                <c:pt idx="16">
                  <c:v>3.994313977461259</c:v>
                </c:pt>
                <c:pt idx="17">
                  <c:v>3.2655070345479271</c:v>
                </c:pt>
                <c:pt idx="18">
                  <c:v>3.7861444706689249</c:v>
                </c:pt>
                <c:pt idx="19">
                  <c:v>5.4100053682910456</c:v>
                </c:pt>
                <c:pt idx="20">
                  <c:v>3.7236741988285518</c:v>
                </c:pt>
                <c:pt idx="21">
                  <c:v>2.3274265452110887</c:v>
                </c:pt>
                <c:pt idx="22">
                  <c:v>1.7436746433485713</c:v>
                </c:pt>
                <c:pt idx="23">
                  <c:v>1.4545508355362629</c:v>
                </c:pt>
                <c:pt idx="24">
                  <c:v>0.57758863330817789</c:v>
                </c:pt>
                <c:pt idx="25">
                  <c:v>1.8348968294021069</c:v>
                </c:pt>
                <c:pt idx="26">
                  <c:v>2.4128632623290165</c:v>
                </c:pt>
                <c:pt idx="27">
                  <c:v>2.9760004276725582</c:v>
                </c:pt>
                <c:pt idx="28">
                  <c:v>3.8459373483592172</c:v>
                </c:pt>
                <c:pt idx="29">
                  <c:v>4.1552978711197044</c:v>
                </c:pt>
                <c:pt idx="30">
                  <c:v>3.7702477196007775</c:v>
                </c:pt>
                <c:pt idx="31">
                  <c:v>3.0662267827477718</c:v>
                </c:pt>
                <c:pt idx="32">
                  <c:v>4.0941976763693173</c:v>
                </c:pt>
                <c:pt idx="33">
                  <c:v>1.2982896571916167</c:v>
                </c:pt>
                <c:pt idx="34">
                  <c:v>1.3545245071104537</c:v>
                </c:pt>
                <c:pt idx="35">
                  <c:v>2.9852836001642293</c:v>
                </c:pt>
                <c:pt idx="36">
                  <c:v>0.58647625081392296</c:v>
                </c:pt>
                <c:pt idx="37">
                  <c:v>4.4561061977135852</c:v>
                </c:pt>
                <c:pt idx="38">
                  <c:v>5.1341556975583114</c:v>
                </c:pt>
                <c:pt idx="39">
                  <c:v>2.5130921408703282</c:v>
                </c:pt>
                <c:pt idx="40">
                  <c:v>4.4704239035899702</c:v>
                </c:pt>
                <c:pt idx="41">
                  <c:v>2.9858461712911075</c:v>
                </c:pt>
                <c:pt idx="42">
                  <c:v>1.148142163539746</c:v>
                </c:pt>
                <c:pt idx="43">
                  <c:v>1.902570177196464</c:v>
                </c:pt>
                <c:pt idx="44">
                  <c:v>1.040649872893179</c:v>
                </c:pt>
                <c:pt idx="45">
                  <c:v>0.48083771226656474</c:v>
                </c:pt>
                <c:pt idx="46">
                  <c:v>1.4843712706537084</c:v>
                </c:pt>
                <c:pt idx="47">
                  <c:v>0.14559718611416789</c:v>
                </c:pt>
                <c:pt idx="48">
                  <c:v>1.0077128722732005</c:v>
                </c:pt>
                <c:pt idx="49">
                  <c:v>0.59809276593172467</c:v>
                </c:pt>
                <c:pt idx="50">
                  <c:v>-1.1099907350922695</c:v>
                </c:pt>
                <c:pt idx="51">
                  <c:v>0.15723423842834866</c:v>
                </c:pt>
                <c:pt idx="52">
                  <c:v>-0.44020344646562415</c:v>
                </c:pt>
                <c:pt idx="53">
                  <c:v>-0.12784822600510265</c:v>
                </c:pt>
                <c:pt idx="54">
                  <c:v>1.2510540505679291</c:v>
                </c:pt>
                <c:pt idx="55">
                  <c:v>0.45981840674576341</c:v>
                </c:pt>
                <c:pt idx="56">
                  <c:v>0.89723028505038371</c:v>
                </c:pt>
                <c:pt idx="57">
                  <c:v>1.7296747976982982</c:v>
                </c:pt>
                <c:pt idx="58">
                  <c:v>2.1746399290330261</c:v>
                </c:pt>
                <c:pt idx="59">
                  <c:v>2.4634122270370118</c:v>
                </c:pt>
                <c:pt idx="60">
                  <c:v>1.9455732574091893</c:v>
                </c:pt>
                <c:pt idx="61">
                  <c:v>2.1754027164376408</c:v>
                </c:pt>
                <c:pt idx="62">
                  <c:v>1.2387892205751245</c:v>
                </c:pt>
                <c:pt idx="63">
                  <c:v>1.4712874221161434</c:v>
                </c:pt>
                <c:pt idx="64">
                  <c:v>1.9980262221452656</c:v>
                </c:pt>
                <c:pt idx="65">
                  <c:v>-0.95480277920782541</c:v>
                </c:pt>
                <c:pt idx="66">
                  <c:v>0.22314875933694095</c:v>
                </c:pt>
                <c:pt idx="67">
                  <c:v>7.6412637653243798E-2</c:v>
                </c:pt>
                <c:pt idx="68">
                  <c:v>-1.7208139606736859</c:v>
                </c:pt>
                <c:pt idx="69">
                  <c:v>-0.55279559330302297</c:v>
                </c:pt>
                <c:pt idx="70">
                  <c:v>-0.87924350541896656</c:v>
                </c:pt>
                <c:pt idx="71">
                  <c:v>-0.25801941855748289</c:v>
                </c:pt>
                <c:pt idx="72">
                  <c:v>-8.9808125576384235E-2</c:v>
                </c:pt>
                <c:pt idx="73">
                  <c:v>1.1771687375313005</c:v>
                </c:pt>
                <c:pt idx="74">
                  <c:v>0.1432180721657117</c:v>
                </c:pt>
                <c:pt idx="75">
                  <c:v>-0.12180889569323565</c:v>
                </c:pt>
                <c:pt idx="76">
                  <c:v>1.2311941358187206</c:v>
                </c:pt>
                <c:pt idx="77">
                  <c:v>1.4709019215304497</c:v>
                </c:pt>
                <c:pt idx="78">
                  <c:v>1.6591402205532866</c:v>
                </c:pt>
                <c:pt idx="79">
                  <c:v>1.9513875226741</c:v>
                </c:pt>
                <c:pt idx="80">
                  <c:v>2.5424571742655564</c:v>
                </c:pt>
                <c:pt idx="81">
                  <c:v>0.80468770619092544</c:v>
                </c:pt>
                <c:pt idx="82">
                  <c:v>0.33774100362264337</c:v>
                </c:pt>
                <c:pt idx="83">
                  <c:v>-0.81072127091087165</c:v>
                </c:pt>
                <c:pt idx="84">
                  <c:v>-0.57073467161188274</c:v>
                </c:pt>
                <c:pt idx="85">
                  <c:v>0.5945380324175189</c:v>
                </c:pt>
                <c:pt idx="86">
                  <c:v>1.3520011559448482</c:v>
                </c:pt>
                <c:pt idx="87">
                  <c:v>2.0203264872196298</c:v>
                </c:pt>
                <c:pt idx="88">
                  <c:v>0.93466828100702659</c:v>
                </c:pt>
                <c:pt idx="89">
                  <c:v>0.65746459710205496</c:v>
                </c:pt>
                <c:pt idx="90">
                  <c:v>1.1877832585290491</c:v>
                </c:pt>
                <c:pt idx="91">
                  <c:v>1.6117667253904682</c:v>
                </c:pt>
                <c:pt idx="92">
                  <c:v>1.0630966755628382</c:v>
                </c:pt>
                <c:pt idx="93">
                  <c:v>1.8804398455162297</c:v>
                </c:pt>
                <c:pt idx="94">
                  <c:v>1.5599108306399279</c:v>
                </c:pt>
                <c:pt idx="95">
                  <c:v>1.2124130626219807</c:v>
                </c:pt>
                <c:pt idx="96">
                  <c:v>1.3753262747424218</c:v>
                </c:pt>
                <c:pt idx="97">
                  <c:v>1.1012040327107699</c:v>
                </c:pt>
                <c:pt idx="98">
                  <c:v>1.2040355211917206</c:v>
                </c:pt>
                <c:pt idx="99">
                  <c:v>1.1430073737428248</c:v>
                </c:pt>
                <c:pt idx="100">
                  <c:v>0.65526046588073261</c:v>
                </c:pt>
                <c:pt idx="101">
                  <c:v>0.24350164230128019</c:v>
                </c:pt>
                <c:pt idx="102">
                  <c:v>-0.54658900457849757</c:v>
                </c:pt>
                <c:pt idx="103">
                  <c:v>0.17895682443183378</c:v>
                </c:pt>
                <c:pt idx="104">
                  <c:v>1.5620713196497693</c:v>
                </c:pt>
                <c:pt idx="105">
                  <c:v>1.2328492025142312</c:v>
                </c:pt>
                <c:pt idx="106">
                  <c:v>1.4237810346098536</c:v>
                </c:pt>
                <c:pt idx="107">
                  <c:v>5.5521693172172149E-2</c:v>
                </c:pt>
                <c:pt idx="108">
                  <c:v>1.1401816048581457E-3</c:v>
                </c:pt>
                <c:pt idx="109">
                  <c:v>-0.20685757689480844</c:v>
                </c:pt>
                <c:pt idx="110">
                  <c:v>-0.81182146269535449</c:v>
                </c:pt>
                <c:pt idx="111">
                  <c:v>-1.9079808319584244</c:v>
                </c:pt>
                <c:pt idx="112">
                  <c:v>-5.763676704857863</c:v>
                </c:pt>
                <c:pt idx="113">
                  <c:v>-3.4062370979980252</c:v>
                </c:pt>
                <c:pt idx="114">
                  <c:v>-2.851993186956256</c:v>
                </c:pt>
                <c:pt idx="115">
                  <c:v>0.15698858413082875</c:v>
                </c:pt>
                <c:pt idx="116">
                  <c:v>3.4583453300140397</c:v>
                </c:pt>
                <c:pt idx="117">
                  <c:v>2.694341225677741</c:v>
                </c:pt>
                <c:pt idx="118">
                  <c:v>4.2733813788454613</c:v>
                </c:pt>
                <c:pt idx="119">
                  <c:v>2.3043294310032225</c:v>
                </c:pt>
                <c:pt idx="120">
                  <c:v>1.3676567117239917</c:v>
                </c:pt>
                <c:pt idx="121">
                  <c:v>-0.63018054450817573</c:v>
                </c:pt>
                <c:pt idx="122">
                  <c:v>-0.14148221875359415</c:v>
                </c:pt>
                <c:pt idx="123">
                  <c:v>0.49867562918461872</c:v>
                </c:pt>
                <c:pt idx="124">
                  <c:v>1.7479120283927978</c:v>
                </c:pt>
                <c:pt idx="125">
                  <c:v>2.2259583611787361</c:v>
                </c:pt>
                <c:pt idx="126">
                  <c:v>0.43846188768922645</c:v>
                </c:pt>
                <c:pt idx="127">
                  <c:v>-0.37052931499599417</c:v>
                </c:pt>
                <c:pt idx="128">
                  <c:v>1.67565402924385</c:v>
                </c:pt>
                <c:pt idx="129">
                  <c:v>1.8553770704742862</c:v>
                </c:pt>
                <c:pt idx="130">
                  <c:v>2.9425705071371966</c:v>
                </c:pt>
                <c:pt idx="131">
                  <c:v>2.9685472681481451</c:v>
                </c:pt>
                <c:pt idx="132">
                  <c:v>1.7252134467602587</c:v>
                </c:pt>
                <c:pt idx="133">
                  <c:v>-0.18997213553471351</c:v>
                </c:pt>
                <c:pt idx="134">
                  <c:v>-1.1712196144444349</c:v>
                </c:pt>
                <c:pt idx="135">
                  <c:v>0.23345368091033702</c:v>
                </c:pt>
                <c:pt idx="136">
                  <c:v>0.35649223569617183</c:v>
                </c:pt>
                <c:pt idx="137">
                  <c:v>2.9491003808757075</c:v>
                </c:pt>
                <c:pt idx="138">
                  <c:v>2.7651219729293448</c:v>
                </c:pt>
                <c:pt idx="139">
                  <c:v>2.4465253339955373</c:v>
                </c:pt>
                <c:pt idx="140">
                  <c:v>0.67077754386262078</c:v>
                </c:pt>
                <c:pt idx="141">
                  <c:v>0.56871836983173196</c:v>
                </c:pt>
                <c:pt idx="142">
                  <c:v>0.49856046990279695</c:v>
                </c:pt>
                <c:pt idx="143">
                  <c:v>0.52262665210179393</c:v>
                </c:pt>
                <c:pt idx="144">
                  <c:v>0.73366472123646098</c:v>
                </c:pt>
                <c:pt idx="145">
                  <c:v>0.32313172833651377</c:v>
                </c:pt>
                <c:pt idx="146">
                  <c:v>1.5084009543396721</c:v>
                </c:pt>
                <c:pt idx="147">
                  <c:v>0.94834976566746298</c:v>
                </c:pt>
                <c:pt idx="148">
                  <c:v>1.1517236315292116</c:v>
                </c:pt>
                <c:pt idx="149">
                  <c:v>9.8782876486333077E-2</c:v>
                </c:pt>
                <c:pt idx="150">
                  <c:v>-1.0153565932920208</c:v>
                </c:pt>
                <c:pt idx="151">
                  <c:v>-0.98101639240036531</c:v>
                </c:pt>
                <c:pt idx="152">
                  <c:v>0.50656090715867208</c:v>
                </c:pt>
                <c:pt idx="153">
                  <c:v>1.6079901299758776</c:v>
                </c:pt>
                <c:pt idx="154">
                  <c:v>1.4655076810945451</c:v>
                </c:pt>
                <c:pt idx="155">
                  <c:v>-0.13689863838670741</c:v>
                </c:pt>
              </c:numCache>
            </c:numRef>
          </c:val>
          <c:smooth val="0"/>
          <c:extLst>
            <c:ext xmlns:c16="http://schemas.microsoft.com/office/drawing/2014/chart" uri="{C3380CC4-5D6E-409C-BE32-E72D297353CC}">
              <c16:uniqueId val="{00000001-2AB0-4B42-A76C-0F59226C0506}"/>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2AB0-4B42-A76C-0F59226C0506}"/>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8"/>
          <c:min val="-8"/>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4237-4087-99D8-DAC842D17713}"/>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Gdata!$O$9:$O$164</c:f>
              <c:numCache>
                <c:formatCode>#,##0.0000;\-#,##0.0000</c:formatCode>
                <c:ptCount val="156"/>
                <c:pt idx="0">
                  <c:v>0.18816085222534901</c:v>
                </c:pt>
                <c:pt idx="1">
                  <c:v>1.0219309667097685</c:v>
                </c:pt>
                <c:pt idx="2">
                  <c:v>12.825875398989027</c:v>
                </c:pt>
                <c:pt idx="3">
                  <c:v>3.3680802360175668</c:v>
                </c:pt>
                <c:pt idx="4">
                  <c:v>1.2790654768204957E-4</c:v>
                </c:pt>
                <c:pt idx="5">
                  <c:v>2.7419416712586537E-2</c:v>
                </c:pt>
                <c:pt idx="6">
                  <c:v>15.06235440376998</c:v>
                </c:pt>
                <c:pt idx="7">
                  <c:v>0.52835881757761327</c:v>
                </c:pt>
                <c:pt idx="8">
                  <c:v>7.5533459704504842E-3</c:v>
                </c:pt>
                <c:pt idx="9">
                  <c:v>1.5263009669100347</c:v>
                </c:pt>
                <c:pt idx="10">
                  <c:v>12.102653966498616</c:v>
                </c:pt>
                <c:pt idx="11">
                  <c:v>3.1980229933966001E-2</c:v>
                </c:pt>
                <c:pt idx="12">
                  <c:v>8.0741185463321444E-3</c:v>
                </c:pt>
                <c:pt idx="13">
                  <c:v>9.0863813945639809</c:v>
                </c:pt>
                <c:pt idx="14">
                  <c:v>4.27087454507787</c:v>
                </c:pt>
                <c:pt idx="15">
                  <c:v>1.2721827289133269E-2</c:v>
                </c:pt>
                <c:pt idx="16">
                  <c:v>0.16268931493433311</c:v>
                </c:pt>
                <c:pt idx="17">
                  <c:v>9.3340516644070046</c:v>
                </c:pt>
                <c:pt idx="18">
                  <c:v>4.8505741975064751</c:v>
                </c:pt>
                <c:pt idx="19">
                  <c:v>0.2963070415399997</c:v>
                </c:pt>
                <c:pt idx="20">
                  <c:v>2.5313408436282848E-3</c:v>
                </c:pt>
                <c:pt idx="21">
                  <c:v>0.56335522968366847</c:v>
                </c:pt>
                <c:pt idx="22">
                  <c:v>18.799125366308218</c:v>
                </c:pt>
                <c:pt idx="23">
                  <c:v>0.19209311407962518</c:v>
                </c:pt>
                <c:pt idx="24">
                  <c:v>3.1390510455416638E-2</c:v>
                </c:pt>
                <c:pt idx="25">
                  <c:v>2.614856022303893</c:v>
                </c:pt>
                <c:pt idx="26">
                  <c:v>9.2090842814837099</c:v>
                </c:pt>
                <c:pt idx="27">
                  <c:v>0.42656479319930779</c:v>
                </c:pt>
                <c:pt idx="28">
                  <c:v>2.5358280712561385E-3</c:v>
                </c:pt>
                <c:pt idx="29">
                  <c:v>2.981655016184507</c:v>
                </c:pt>
                <c:pt idx="30">
                  <c:v>2.0975874940872941</c:v>
                </c:pt>
                <c:pt idx="31">
                  <c:v>0.44185113654632063</c:v>
                </c:pt>
                <c:pt idx="32">
                  <c:v>0.11164188265062235</c:v>
                </c:pt>
                <c:pt idx="33">
                  <c:v>0.53544385339563572</c:v>
                </c:pt>
                <c:pt idx="34">
                  <c:v>13.9259981952915</c:v>
                </c:pt>
                <c:pt idx="35">
                  <c:v>3.4694440038646828E-3</c:v>
                </c:pt>
                <c:pt idx="36">
                  <c:v>1.5980994676530059E-3</c:v>
                </c:pt>
                <c:pt idx="37">
                  <c:v>0.24894872145428584</c:v>
                </c:pt>
                <c:pt idx="38">
                  <c:v>4.0166056636163381</c:v>
                </c:pt>
                <c:pt idx="39">
                  <c:v>1.2193379870874343</c:v>
                </c:pt>
                <c:pt idx="40">
                  <c:v>5.4939549479051553E-2</c:v>
                </c:pt>
                <c:pt idx="41">
                  <c:v>1.6115740803819871</c:v>
                </c:pt>
                <c:pt idx="42">
                  <c:v>10.358866455735342</c:v>
                </c:pt>
                <c:pt idx="43">
                  <c:v>0.58147215378244477</c:v>
                </c:pt>
                <c:pt idx="44">
                  <c:v>8.912769681755163E-4</c:v>
                </c:pt>
                <c:pt idx="45">
                  <c:v>0.18243988994823249</c:v>
                </c:pt>
                <c:pt idx="46">
                  <c:v>1.8665218119997955</c:v>
                </c:pt>
                <c:pt idx="47">
                  <c:v>0.4943581265427186</c:v>
                </c:pt>
                <c:pt idx="48">
                  <c:v>8.6588267241779701E-4</c:v>
                </c:pt>
                <c:pt idx="49">
                  <c:v>0.32311036586768371</c:v>
                </c:pt>
                <c:pt idx="50">
                  <c:v>4.6903096737723216</c:v>
                </c:pt>
                <c:pt idx="51">
                  <c:v>0.17663873832760232</c:v>
                </c:pt>
                <c:pt idx="52">
                  <c:v>6.4862374959975655E-2</c:v>
                </c:pt>
                <c:pt idx="53">
                  <c:v>1.8428033920798332</c:v>
                </c:pt>
                <c:pt idx="54">
                  <c:v>7.583394368369782</c:v>
                </c:pt>
                <c:pt idx="55">
                  <c:v>6.8082440803582346E-3</c:v>
                </c:pt>
                <c:pt idx="56">
                  <c:v>3.760036970253065E-3</c:v>
                </c:pt>
                <c:pt idx="57">
                  <c:v>1.823395197846813</c:v>
                </c:pt>
                <c:pt idx="58">
                  <c:v>7.8846038551967057</c:v>
                </c:pt>
                <c:pt idx="59">
                  <c:v>5.4651584022664006E-2</c:v>
                </c:pt>
                <c:pt idx="60">
                  <c:v>2.6169795701070048E-2</c:v>
                </c:pt>
                <c:pt idx="61">
                  <c:v>0.75860452003934076</c:v>
                </c:pt>
                <c:pt idx="62">
                  <c:v>2.856373142710444</c:v>
                </c:pt>
                <c:pt idx="63">
                  <c:v>7.31966011361781E-3</c:v>
                </c:pt>
                <c:pt idx="64">
                  <c:v>1.530178331924685E-5</c:v>
                </c:pt>
                <c:pt idx="65">
                  <c:v>0.21371220571313027</c:v>
                </c:pt>
                <c:pt idx="66">
                  <c:v>3.0520696951015189</c:v>
                </c:pt>
                <c:pt idx="67">
                  <c:v>0.60849172676272445</c:v>
                </c:pt>
                <c:pt idx="68">
                  <c:v>1.0025065049871064E-2</c:v>
                </c:pt>
                <c:pt idx="69">
                  <c:v>1.4727499107983688</c:v>
                </c:pt>
                <c:pt idx="70">
                  <c:v>1.7539857839590605</c:v>
                </c:pt>
                <c:pt idx="71">
                  <c:v>0.2941478318515936</c:v>
                </c:pt>
                <c:pt idx="72">
                  <c:v>1.8986919567963001E-4</c:v>
                </c:pt>
                <c:pt idx="73">
                  <c:v>0.36284770677763761</c:v>
                </c:pt>
                <c:pt idx="74">
                  <c:v>2.3234806502373089</c:v>
                </c:pt>
                <c:pt idx="75">
                  <c:v>6.3172723389530241E-2</c:v>
                </c:pt>
                <c:pt idx="76">
                  <c:v>1.8825480811182618E-4</c:v>
                </c:pt>
                <c:pt idx="77">
                  <c:v>9.0973214220145329E-2</c:v>
                </c:pt>
                <c:pt idx="78">
                  <c:v>3.1092564142131507</c:v>
                </c:pt>
                <c:pt idx="79">
                  <c:v>4.555643455164541E-2</c:v>
                </c:pt>
                <c:pt idx="80">
                  <c:v>6.7055762266912148E-3</c:v>
                </c:pt>
                <c:pt idx="81">
                  <c:v>1.3476178976811652</c:v>
                </c:pt>
                <c:pt idx="82">
                  <c:v>2.1083618721161517</c:v>
                </c:pt>
                <c:pt idx="83">
                  <c:v>6.32977469749786E-2</c:v>
                </c:pt>
                <c:pt idx="84">
                  <c:v>1.0011023189186266E-2</c:v>
                </c:pt>
                <c:pt idx="85">
                  <c:v>4.8310744112876246E-2</c:v>
                </c:pt>
                <c:pt idx="86">
                  <c:v>2.7849502854106074</c:v>
                </c:pt>
                <c:pt idx="87">
                  <c:v>0.3797753023201238</c:v>
                </c:pt>
                <c:pt idx="88">
                  <c:v>6.1859543811329911E-3</c:v>
                </c:pt>
                <c:pt idx="89">
                  <c:v>0.4617023106415637</c:v>
                </c:pt>
                <c:pt idx="90">
                  <c:v>2.0628121575319915</c:v>
                </c:pt>
                <c:pt idx="91">
                  <c:v>3.8738341788313903E-2</c:v>
                </c:pt>
                <c:pt idx="92">
                  <c:v>2.7476831150779129E-4</c:v>
                </c:pt>
                <c:pt idx="93">
                  <c:v>0.19406747848060979</c:v>
                </c:pt>
                <c:pt idx="94">
                  <c:v>4.0357083299877514</c:v>
                </c:pt>
                <c:pt idx="95">
                  <c:v>5.8330442827379008</c:v>
                </c:pt>
                <c:pt idx="96">
                  <c:v>9.2427033468160842E-4</c:v>
                </c:pt>
                <c:pt idx="97">
                  <c:v>8.2112733454105302E-2</c:v>
                </c:pt>
                <c:pt idx="98">
                  <c:v>3.2561874035711966</c:v>
                </c:pt>
                <c:pt idx="99">
                  <c:v>6.2831887808315699E-3</c:v>
                </c:pt>
                <c:pt idx="100">
                  <c:v>0.11795305084416212</c:v>
                </c:pt>
                <c:pt idx="101">
                  <c:v>2.0529691176747371</c:v>
                </c:pt>
                <c:pt idx="102">
                  <c:v>1.363883392047041</c:v>
                </c:pt>
                <c:pt idx="103">
                  <c:v>0.31468555476259258</c:v>
                </c:pt>
                <c:pt idx="104">
                  <c:v>5.5986585873777533E-4</c:v>
                </c:pt>
                <c:pt idx="105">
                  <c:v>8.596588116376893E-3</c:v>
                </c:pt>
                <c:pt idx="106">
                  <c:v>2.1780313397260223</c:v>
                </c:pt>
                <c:pt idx="107">
                  <c:v>0.10700814185131345</c:v>
                </c:pt>
                <c:pt idx="108">
                  <c:v>1.1304973888936151E-3</c:v>
                </c:pt>
                <c:pt idx="109">
                  <c:v>0.57272947399282237</c:v>
                </c:pt>
                <c:pt idx="110">
                  <c:v>0.34347656114131592</c:v>
                </c:pt>
                <c:pt idx="111">
                  <c:v>2.2723542554823903E-3</c:v>
                </c:pt>
                <c:pt idx="112">
                  <c:v>1.5334468711081087E-2</c:v>
                </c:pt>
                <c:pt idx="113">
                  <c:v>0.28854600523618307</c:v>
                </c:pt>
                <c:pt idx="114">
                  <c:v>1.1160491653238225</c:v>
                </c:pt>
                <c:pt idx="115">
                  <c:v>0.1801969810633792</c:v>
                </c:pt>
                <c:pt idx="116">
                  <c:v>6.7690404380137256E-4</c:v>
                </c:pt>
                <c:pt idx="117">
                  <c:v>0.27215305901274239</c:v>
                </c:pt>
                <c:pt idx="118">
                  <c:v>0.92256774285609611</c:v>
                </c:pt>
                <c:pt idx="119">
                  <c:v>0.20434200910119604</c:v>
                </c:pt>
                <c:pt idx="120">
                  <c:v>1.7809591582177914E-4</c:v>
                </c:pt>
                <c:pt idx="121">
                  <c:v>1.1399431475518691</c:v>
                </c:pt>
                <c:pt idx="122">
                  <c:v>4.4798690011738813</c:v>
                </c:pt>
                <c:pt idx="123">
                  <c:v>5.5941101762751029E-2</c:v>
                </c:pt>
                <c:pt idx="124">
                  <c:v>6.9467780566105277E-3</c:v>
                </c:pt>
                <c:pt idx="125">
                  <c:v>1.8671858701844297</c:v>
                </c:pt>
                <c:pt idx="126">
                  <c:v>0.7290175056715319</c:v>
                </c:pt>
                <c:pt idx="127">
                  <c:v>7.5215171880445974E-3</c:v>
                </c:pt>
                <c:pt idx="128">
                  <c:v>5.4749005027849949E-5</c:v>
                </c:pt>
                <c:pt idx="129">
                  <c:v>9.8636365992587752E-2</c:v>
                </c:pt>
                <c:pt idx="130">
                  <c:v>2.2843947470749177</c:v>
                </c:pt>
                <c:pt idx="131">
                  <c:v>0.53385670172708588</c:v>
                </c:pt>
                <c:pt idx="132">
                  <c:v>1.3450897066919513E-2</c:v>
                </c:pt>
                <c:pt idx="133">
                  <c:v>0.10710921449202325</c:v>
                </c:pt>
                <c:pt idx="134">
                  <c:v>1.6973822775561342</c:v>
                </c:pt>
                <c:pt idx="135">
                  <c:v>0.48197000226871878</c:v>
                </c:pt>
                <c:pt idx="136">
                  <c:v>8.9019105312691815E-4</c:v>
                </c:pt>
                <c:pt idx="137">
                  <c:v>3.171891870096092E-2</c:v>
                </c:pt>
                <c:pt idx="138">
                  <c:v>2.3512471920342746</c:v>
                </c:pt>
                <c:pt idx="139">
                  <c:v>3.5807351739139126E-2</c:v>
                </c:pt>
                <c:pt idx="140">
                  <c:v>3.5519136253760954E-3</c:v>
                </c:pt>
                <c:pt idx="141">
                  <c:v>0.19713750007507963</c:v>
                </c:pt>
                <c:pt idx="142">
                  <c:v>4.0121158486972046</c:v>
                </c:pt>
                <c:pt idx="143">
                  <c:v>1.3448343155708759E-3</c:v>
                </c:pt>
                <c:pt idx="144">
                  <c:v>1.0805247340619978E-4</c:v>
                </c:pt>
                <c:pt idx="145">
                  <c:v>0.19518324641281554</c:v>
                </c:pt>
                <c:pt idx="146">
                  <c:v>2.3034577790349497</c:v>
                </c:pt>
                <c:pt idx="147">
                  <c:v>2.4947877301286994</c:v>
                </c:pt>
                <c:pt idx="148">
                  <c:v>6.0832499701553777E-3</c:v>
                </c:pt>
                <c:pt idx="149">
                  <c:v>0.47735147396458955</c:v>
                </c:pt>
                <c:pt idx="150">
                  <c:v>7.4654787766797819</c:v>
                </c:pt>
                <c:pt idx="151">
                  <c:v>4.1737812990893563E-3</c:v>
                </c:pt>
                <c:pt idx="152">
                  <c:v>5.8549792594771651E-6</c:v>
                </c:pt>
                <c:pt idx="153">
                  <c:v>1.9599654749415146E-2</c:v>
                </c:pt>
                <c:pt idx="154">
                  <c:v>0.74607082042047035</c:v>
                </c:pt>
                <c:pt idx="155">
                  <c:v>7.1660114757825077</c:v>
                </c:pt>
              </c:numCache>
            </c:numRef>
          </c:val>
          <c:smooth val="0"/>
          <c:extLst>
            <c:ext xmlns:c16="http://schemas.microsoft.com/office/drawing/2014/chart" uri="{C3380CC4-5D6E-409C-BE32-E72D297353CC}">
              <c16:uniqueId val="{00000001-4237-4087-99D8-DAC842D17713}"/>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4237-4087-99D8-DAC842D17713}"/>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5768"/>
        <c:crosses val="min"/>
        <c:auto val="0"/>
        <c:lblAlgn val="ctr"/>
        <c:lblOffset val="150"/>
        <c:tickMarkSkip val="4"/>
        <c:noMultiLvlLbl val="0"/>
      </c:catAx>
      <c:valAx>
        <c:axId val="667485768"/>
        <c:scaling>
          <c:orientation val="minMax"/>
          <c:max val="20"/>
          <c:min val="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5341-46BA-A38B-9CEC138FE0A7}"/>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Gdata!$D$9:$D$164</c:f>
              <c:numCache>
                <c:formatCode>#,##0.0000;\-#,##0.0000</c:formatCode>
                <c:ptCount val="156"/>
                <c:pt idx="0">
                  <c:v>3.2967170486616766</c:v>
                </c:pt>
                <c:pt idx="1">
                  <c:v>5.1153869645879384</c:v>
                </c:pt>
                <c:pt idx="2">
                  <c:v>3.5260050513907375</c:v>
                </c:pt>
                <c:pt idx="3">
                  <c:v>2.0577792023238319</c:v>
                </c:pt>
                <c:pt idx="4">
                  <c:v>2.6600226257538266</c:v>
                </c:pt>
                <c:pt idx="5">
                  <c:v>2.2367675852172941</c:v>
                </c:pt>
                <c:pt idx="6">
                  <c:v>2.11751819403873</c:v>
                </c:pt>
                <c:pt idx="7">
                  <c:v>2.9105451639835</c:v>
                </c:pt>
                <c:pt idx="8">
                  <c:v>1.9864718916046902</c:v>
                </c:pt>
                <c:pt idx="9">
                  <c:v>2.1592695717043831</c:v>
                </c:pt>
                <c:pt idx="10">
                  <c:v>3.1261077684177319</c:v>
                </c:pt>
                <c:pt idx="11">
                  <c:v>2.4106301737185016</c:v>
                </c:pt>
                <c:pt idx="12">
                  <c:v>3.0359570018432596</c:v>
                </c:pt>
                <c:pt idx="13">
                  <c:v>4.0762009789882168</c:v>
                </c:pt>
                <c:pt idx="14">
                  <c:v>3.4739641323261807</c:v>
                </c:pt>
                <c:pt idx="15">
                  <c:v>3.1569240200616724</c:v>
                </c:pt>
                <c:pt idx="16">
                  <c:v>3.2938282839761897</c:v>
                </c:pt>
                <c:pt idx="17">
                  <c:v>3.3932170052478385</c:v>
                </c:pt>
                <c:pt idx="18">
                  <c:v>4.1549242323947437</c:v>
                </c:pt>
                <c:pt idx="19">
                  <c:v>5.4153789025496479</c:v>
                </c:pt>
                <c:pt idx="20">
                  <c:v>4.0547095067610952</c:v>
                </c:pt>
                <c:pt idx="21">
                  <c:v>2.4390060513345442</c:v>
                </c:pt>
                <c:pt idx="22">
                  <c:v>1.5976988444691749</c:v>
                </c:pt>
                <c:pt idx="23">
                  <c:v>1.1777353388464313</c:v>
                </c:pt>
                <c:pt idx="24">
                  <c:v>1.4807594254304435</c:v>
                </c:pt>
                <c:pt idx="25">
                  <c:v>3.0186528435468469</c:v>
                </c:pt>
                <c:pt idx="26">
                  <c:v>4.1803429559979222</c:v>
                </c:pt>
                <c:pt idx="27">
                  <c:v>5.5926263427660698</c:v>
                </c:pt>
                <c:pt idx="28">
                  <c:v>7.0800517022609863</c:v>
                </c:pt>
                <c:pt idx="29">
                  <c:v>5.7615167478811911</c:v>
                </c:pt>
                <c:pt idx="30">
                  <c:v>5.7634392625822137</c:v>
                </c:pt>
                <c:pt idx="31">
                  <c:v>4.3002685020513356</c:v>
                </c:pt>
                <c:pt idx="32">
                  <c:v>4.7160299236639664</c:v>
                </c:pt>
                <c:pt idx="33">
                  <c:v>3.090910793746418</c:v>
                </c:pt>
                <c:pt idx="34">
                  <c:v>2.8335659043299581</c:v>
                </c:pt>
                <c:pt idx="35">
                  <c:v>4.5289736137150616</c:v>
                </c:pt>
                <c:pt idx="36">
                  <c:v>1.7989957487032269</c:v>
                </c:pt>
                <c:pt idx="37">
                  <c:v>5.5507098254395588</c:v>
                </c:pt>
                <c:pt idx="38">
                  <c:v>5.9996316837831314</c:v>
                </c:pt>
                <c:pt idx="39">
                  <c:v>3.1262624193347537</c:v>
                </c:pt>
                <c:pt idx="40">
                  <c:v>4.8876881836951158</c:v>
                </c:pt>
                <c:pt idx="41">
                  <c:v>3.1858890906955928</c:v>
                </c:pt>
                <c:pt idx="42">
                  <c:v>1.258189824434772</c:v>
                </c:pt>
                <c:pt idx="43">
                  <c:v>2.177913902285237</c:v>
                </c:pt>
                <c:pt idx="44">
                  <c:v>1.4008362515458184</c:v>
                </c:pt>
                <c:pt idx="45">
                  <c:v>0.60066393714050337</c:v>
                </c:pt>
                <c:pt idx="46">
                  <c:v>1.0838887486664424</c:v>
                </c:pt>
                <c:pt idx="47">
                  <c:v>-0.33462938476044385</c:v>
                </c:pt>
                <c:pt idx="48">
                  <c:v>2.8374270880611941E-2</c:v>
                </c:pt>
                <c:pt idx="49">
                  <c:v>-0.85867961225845613</c:v>
                </c:pt>
                <c:pt idx="50">
                  <c:v>-1.7346374445834485</c:v>
                </c:pt>
                <c:pt idx="51">
                  <c:v>-0.6356276182899715</c:v>
                </c:pt>
                <c:pt idx="52">
                  <c:v>-6.0396516652798361E-2</c:v>
                </c:pt>
                <c:pt idx="53">
                  <c:v>0.30315387846283803</c:v>
                </c:pt>
                <c:pt idx="54">
                  <c:v>1.9925815206679145</c:v>
                </c:pt>
                <c:pt idx="55">
                  <c:v>1.2072134153125353</c:v>
                </c:pt>
                <c:pt idx="56">
                  <c:v>1.2618021281704208</c:v>
                </c:pt>
                <c:pt idx="57">
                  <c:v>2.7757749309918758</c:v>
                </c:pt>
                <c:pt idx="58">
                  <c:v>2.8220550588727242</c:v>
                </c:pt>
                <c:pt idx="59">
                  <c:v>3.5087964717427882</c:v>
                </c:pt>
                <c:pt idx="60">
                  <c:v>3.2687760531279904</c:v>
                </c:pt>
                <c:pt idx="61">
                  <c:v>3.6023246232553547</c:v>
                </c:pt>
                <c:pt idx="62">
                  <c:v>2.5386441167198668</c:v>
                </c:pt>
                <c:pt idx="63">
                  <c:v>3.3349855150039605</c:v>
                </c:pt>
                <c:pt idx="64">
                  <c:v>2.6953021414907439</c:v>
                </c:pt>
                <c:pt idx="65">
                  <c:v>0.62629457928797205</c:v>
                </c:pt>
                <c:pt idx="66">
                  <c:v>0.7091678528820532</c:v>
                </c:pt>
                <c:pt idx="67">
                  <c:v>-0.30217625541392795</c:v>
                </c:pt>
                <c:pt idx="68">
                  <c:v>-1.7205772622971818</c:v>
                </c:pt>
                <c:pt idx="69">
                  <c:v>-1.3424904316608297</c:v>
                </c:pt>
                <c:pt idx="70">
                  <c:v>-1.3439512146535886</c:v>
                </c:pt>
                <c:pt idx="71">
                  <c:v>-0.56041024131472417</c:v>
                </c:pt>
                <c:pt idx="72">
                  <c:v>-0.70636282852715193</c:v>
                </c:pt>
                <c:pt idx="73">
                  <c:v>0.12416721099304999</c:v>
                </c:pt>
                <c:pt idx="74">
                  <c:v>0.48303207784594937</c:v>
                </c:pt>
                <c:pt idx="75">
                  <c:v>-0.27389055445804422</c:v>
                </c:pt>
                <c:pt idx="76">
                  <c:v>2.8161647421695903</c:v>
                </c:pt>
                <c:pt idx="77">
                  <c:v>2.9312353735353862</c:v>
                </c:pt>
                <c:pt idx="78">
                  <c:v>2.4864120451992258</c:v>
                </c:pt>
                <c:pt idx="79">
                  <c:v>3.4729503047507206</c:v>
                </c:pt>
                <c:pt idx="80">
                  <c:v>2.5561116113037592</c:v>
                </c:pt>
                <c:pt idx="81">
                  <c:v>1.34480725027715</c:v>
                </c:pt>
                <c:pt idx="82">
                  <c:v>0.22275943179651581</c:v>
                </c:pt>
                <c:pt idx="83">
                  <c:v>-1.0720442289834213</c:v>
                </c:pt>
                <c:pt idx="84">
                  <c:v>-1.6015993912230273</c:v>
                </c:pt>
                <c:pt idx="85">
                  <c:v>2.5515852857027059E-2</c:v>
                </c:pt>
                <c:pt idx="86">
                  <c:v>1.5261896037095086</c:v>
                </c:pt>
                <c:pt idx="87">
                  <c:v>2.1501824514733094</c:v>
                </c:pt>
                <c:pt idx="88">
                  <c:v>2.0051584293243794</c:v>
                </c:pt>
                <c:pt idx="89">
                  <c:v>1.8259059168978891</c:v>
                </c:pt>
                <c:pt idx="90">
                  <c:v>1.6900789354388539</c:v>
                </c:pt>
                <c:pt idx="91">
                  <c:v>2.4092019910782492</c:v>
                </c:pt>
                <c:pt idx="92">
                  <c:v>3.0891447108974428</c:v>
                </c:pt>
                <c:pt idx="93">
                  <c:v>2.4362705797964685</c:v>
                </c:pt>
                <c:pt idx="94">
                  <c:v>2.8025151836173969</c:v>
                </c:pt>
                <c:pt idx="95">
                  <c:v>1.6394872038233823</c:v>
                </c:pt>
                <c:pt idx="96">
                  <c:v>1.4644610082005884</c:v>
                </c:pt>
                <c:pt idx="97">
                  <c:v>2.2824997223121226</c:v>
                </c:pt>
                <c:pt idx="98">
                  <c:v>2.75536388186495</c:v>
                </c:pt>
                <c:pt idx="99">
                  <c:v>3.1548105907123953</c:v>
                </c:pt>
                <c:pt idx="100">
                  <c:v>2.828116023351793</c:v>
                </c:pt>
                <c:pt idx="101">
                  <c:v>2.2621763851521743</c:v>
                </c:pt>
                <c:pt idx="102">
                  <c:v>1.1015942605528497</c:v>
                </c:pt>
                <c:pt idx="103">
                  <c:v>2.3170861473780158</c:v>
                </c:pt>
                <c:pt idx="104">
                  <c:v>2.8931387364550707</c:v>
                </c:pt>
                <c:pt idx="105">
                  <c:v>2.8251278657502574</c:v>
                </c:pt>
                <c:pt idx="106">
                  <c:v>2.4715713045763978</c:v>
                </c:pt>
                <c:pt idx="107">
                  <c:v>1.501826418191512</c:v>
                </c:pt>
                <c:pt idx="108">
                  <c:v>1.1502178326897543</c:v>
                </c:pt>
                <c:pt idx="109">
                  <c:v>0.50238799005941304</c:v>
                </c:pt>
                <c:pt idx="110">
                  <c:v>-0.18680735170042681</c:v>
                </c:pt>
                <c:pt idx="111">
                  <c:v>-3.0756127800679942</c:v>
                </c:pt>
                <c:pt idx="112">
                  <c:v>-8.3197813102992857</c:v>
                </c:pt>
                <c:pt idx="113">
                  <c:v>-5.7818352281333372</c:v>
                </c:pt>
                <c:pt idx="114">
                  <c:v>-4.6037687237555742</c:v>
                </c:pt>
                <c:pt idx="115">
                  <c:v>-0.93109019212713939</c:v>
                </c:pt>
                <c:pt idx="116">
                  <c:v>4.9563596537158947</c:v>
                </c:pt>
                <c:pt idx="117">
                  <c:v>4.102554739154975</c:v>
                </c:pt>
                <c:pt idx="118">
                  <c:v>5.8287148835153753</c:v>
                </c:pt>
                <c:pt idx="119">
                  <c:v>3.6845955800325063</c:v>
                </c:pt>
                <c:pt idx="120">
                  <c:v>1.5049934671925209</c:v>
                </c:pt>
                <c:pt idx="121">
                  <c:v>-0.56627186395862905</c:v>
                </c:pt>
                <c:pt idx="122">
                  <c:v>3.1627007977151768E-2</c:v>
                </c:pt>
                <c:pt idx="123">
                  <c:v>0.69792397855247656</c:v>
                </c:pt>
                <c:pt idx="124">
                  <c:v>3.1943115745224779</c:v>
                </c:pt>
                <c:pt idx="125">
                  <c:v>3.1723145210151333</c:v>
                </c:pt>
                <c:pt idx="126">
                  <c:v>0.59382798876301568</c:v>
                </c:pt>
                <c:pt idx="127">
                  <c:v>1.0039929389672175</c:v>
                </c:pt>
                <c:pt idx="128">
                  <c:v>1.2593222963947643</c:v>
                </c:pt>
                <c:pt idx="129">
                  <c:v>3.2616282217458714</c:v>
                </c:pt>
                <c:pt idx="130">
                  <c:v>4.6676772282840577</c:v>
                </c:pt>
                <c:pt idx="131">
                  <c:v>4.5978262959456266</c:v>
                </c:pt>
                <c:pt idx="132">
                  <c:v>4.0157255115810893</c:v>
                </c:pt>
                <c:pt idx="133">
                  <c:v>1.2738414173500854</c:v>
                </c:pt>
                <c:pt idx="134">
                  <c:v>0.41244576603781702</c:v>
                </c:pt>
                <c:pt idx="135">
                  <c:v>0.99247024181408594</c:v>
                </c:pt>
                <c:pt idx="136">
                  <c:v>1.6493570060677927</c:v>
                </c:pt>
                <c:pt idx="137">
                  <c:v>3.5192203753703661</c:v>
                </c:pt>
                <c:pt idx="138">
                  <c:v>3.4297187755553979</c:v>
                </c:pt>
                <c:pt idx="139">
                  <c:v>2.7656003414109285</c:v>
                </c:pt>
                <c:pt idx="140">
                  <c:v>1.87441612543148</c:v>
                </c:pt>
                <c:pt idx="141">
                  <c:v>1.4904775559823398</c:v>
                </c:pt>
                <c:pt idx="142">
                  <c:v>1.46146918360167</c:v>
                </c:pt>
                <c:pt idx="143">
                  <c:v>1.6971636835199384</c:v>
                </c:pt>
                <c:pt idx="144">
                  <c:v>1.5803745652964933</c:v>
                </c:pt>
                <c:pt idx="145">
                  <c:v>1.9194700752294001</c:v>
                </c:pt>
                <c:pt idx="146">
                  <c:v>2.4989642817166766</c:v>
                </c:pt>
                <c:pt idx="147">
                  <c:v>2.6882846296101999</c:v>
                </c:pt>
                <c:pt idx="148">
                  <c:v>1.9951208998735499</c:v>
                </c:pt>
                <c:pt idx="149">
                  <c:v>1.8774325728900902</c:v>
                </c:pt>
                <c:pt idx="150">
                  <c:v>0.43485096506733895</c:v>
                </c:pt>
                <c:pt idx="151">
                  <c:v>0.44463803536456709</c:v>
                </c:pt>
                <c:pt idx="152">
                  <c:v>0.7352224670445574</c:v>
                </c:pt>
                <c:pt idx="153">
                  <c:v>0.85065702217061012</c:v>
                </c:pt>
                <c:pt idx="154">
                  <c:v>1.6158500287487141</c:v>
                </c:pt>
                <c:pt idx="155">
                  <c:v>-0.80782330321588081</c:v>
                </c:pt>
              </c:numCache>
            </c:numRef>
          </c:val>
          <c:smooth val="0"/>
          <c:extLst>
            <c:ext xmlns:c16="http://schemas.microsoft.com/office/drawing/2014/chart" uri="{C3380CC4-5D6E-409C-BE32-E72D297353CC}">
              <c16:uniqueId val="{00000001-5341-46BA-A38B-9CEC138FE0A7}"/>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5341-46BA-A38B-9CEC138FE0A7}"/>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2"/>
        <c:tickMarkSkip val="4"/>
        <c:noMultiLvlLbl val="0"/>
      </c:catAx>
      <c:valAx>
        <c:axId val="667485768"/>
        <c:scaling>
          <c:orientation val="minMax"/>
          <c:max val="10"/>
          <c:min val="-1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5"/>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EC77-4ADB-AA3F-4DB24149D2B9}"/>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Gdata!$E$9:$E$164</c:f>
              <c:numCache>
                <c:formatCode>#,##0.0000;\-#,##0.0000</c:formatCode>
                <c:ptCount val="156"/>
                <c:pt idx="0">
                  <c:v>2.7721611622476092</c:v>
                </c:pt>
                <c:pt idx="1">
                  <c:v>2.1983171601667504</c:v>
                </c:pt>
                <c:pt idx="2">
                  <c:v>3.9366105188057769</c:v>
                </c:pt>
                <c:pt idx="3">
                  <c:v>3.194346470406499</c:v>
                </c:pt>
                <c:pt idx="4">
                  <c:v>0.28211899037881866</c:v>
                </c:pt>
                <c:pt idx="5">
                  <c:v>2.5636108518050746</c:v>
                </c:pt>
                <c:pt idx="6">
                  <c:v>1.1451511960982657</c:v>
                </c:pt>
                <c:pt idx="7">
                  <c:v>-2.2238104900239168</c:v>
                </c:pt>
                <c:pt idx="8">
                  <c:v>0.78088029623110422</c:v>
                </c:pt>
                <c:pt idx="9">
                  <c:v>1.2742030744255921</c:v>
                </c:pt>
                <c:pt idx="10">
                  <c:v>1.2087785257786461</c:v>
                </c:pt>
                <c:pt idx="11">
                  <c:v>2.9731778523262453</c:v>
                </c:pt>
                <c:pt idx="12">
                  <c:v>5.5271421726282872</c:v>
                </c:pt>
                <c:pt idx="13">
                  <c:v>3.8615445464292124</c:v>
                </c:pt>
                <c:pt idx="14">
                  <c:v>7.9604453904134145</c:v>
                </c:pt>
                <c:pt idx="15">
                  <c:v>11.173817692723539</c:v>
                </c:pt>
                <c:pt idx="16">
                  <c:v>9.5859077486686921</c:v>
                </c:pt>
                <c:pt idx="17">
                  <c:v>7.3864094921157291</c:v>
                </c:pt>
                <c:pt idx="18">
                  <c:v>8.2984878615322053</c:v>
                </c:pt>
                <c:pt idx="19">
                  <c:v>6.3427203353786643</c:v>
                </c:pt>
                <c:pt idx="20">
                  <c:v>4.114388735038518</c:v>
                </c:pt>
                <c:pt idx="21">
                  <c:v>8.6162631892759141</c:v>
                </c:pt>
                <c:pt idx="22">
                  <c:v>4.0140385818390971</c:v>
                </c:pt>
                <c:pt idx="23">
                  <c:v>4.0306093465808397</c:v>
                </c:pt>
                <c:pt idx="24">
                  <c:v>4.5625475890886289</c:v>
                </c:pt>
                <c:pt idx="25">
                  <c:v>4.1546791979533282</c:v>
                </c:pt>
                <c:pt idx="26">
                  <c:v>6.6226390287768773</c:v>
                </c:pt>
                <c:pt idx="27">
                  <c:v>7.0064977202317706</c:v>
                </c:pt>
                <c:pt idx="28">
                  <c:v>11.809083870595783</c:v>
                </c:pt>
                <c:pt idx="29">
                  <c:v>13.354510611024956</c:v>
                </c:pt>
                <c:pt idx="30">
                  <c:v>16.935978302998393</c:v>
                </c:pt>
                <c:pt idx="31">
                  <c:v>18.057691776176863</c:v>
                </c:pt>
                <c:pt idx="32">
                  <c:v>17.584152686002962</c:v>
                </c:pt>
                <c:pt idx="33">
                  <c:v>9.7910380311815857</c:v>
                </c:pt>
                <c:pt idx="34">
                  <c:v>6.0387688058920981</c:v>
                </c:pt>
                <c:pt idx="35">
                  <c:v>7.5764020263380418</c:v>
                </c:pt>
                <c:pt idx="36">
                  <c:v>3.6998831154331455</c:v>
                </c:pt>
                <c:pt idx="37">
                  <c:v>11.086797895836511</c:v>
                </c:pt>
                <c:pt idx="38">
                  <c:v>10.689594585850706</c:v>
                </c:pt>
                <c:pt idx="39">
                  <c:v>7.5694461663455712</c:v>
                </c:pt>
                <c:pt idx="40">
                  <c:v>10.690847276438889</c:v>
                </c:pt>
                <c:pt idx="41">
                  <c:v>4.9157944478474276</c:v>
                </c:pt>
                <c:pt idx="42">
                  <c:v>2.62092392109302</c:v>
                </c:pt>
                <c:pt idx="43">
                  <c:v>0.97962109340677705</c:v>
                </c:pt>
                <c:pt idx="44">
                  <c:v>-7.4423360591650614</c:v>
                </c:pt>
                <c:pt idx="45">
                  <c:v>-5.7612195631254135</c:v>
                </c:pt>
                <c:pt idx="46">
                  <c:v>-7.869153491060513</c:v>
                </c:pt>
                <c:pt idx="47">
                  <c:v>-11.005261162205873</c:v>
                </c:pt>
                <c:pt idx="48">
                  <c:v>-6.9708414773777285</c:v>
                </c:pt>
                <c:pt idx="49">
                  <c:v>-13.167106369600997</c:v>
                </c:pt>
                <c:pt idx="50">
                  <c:v>-16.480487855372559</c:v>
                </c:pt>
                <c:pt idx="51">
                  <c:v>-18.174535660128281</c:v>
                </c:pt>
                <c:pt idx="52">
                  <c:v>-14.296191592423513</c:v>
                </c:pt>
                <c:pt idx="53">
                  <c:v>-8.4461210945524101</c:v>
                </c:pt>
                <c:pt idx="54">
                  <c:v>-2.6600196927200028</c:v>
                </c:pt>
                <c:pt idx="55">
                  <c:v>4.0473646779274217</c:v>
                </c:pt>
                <c:pt idx="56">
                  <c:v>3.5111483995731323</c:v>
                </c:pt>
                <c:pt idx="57">
                  <c:v>7.316925004141356</c:v>
                </c:pt>
                <c:pt idx="58">
                  <c:v>9.1839038235143526</c:v>
                </c:pt>
                <c:pt idx="59">
                  <c:v>9.3116306198676302</c:v>
                </c:pt>
                <c:pt idx="60">
                  <c:v>6.6352370321992131</c:v>
                </c:pt>
                <c:pt idx="61">
                  <c:v>6.5376530488801157</c:v>
                </c:pt>
                <c:pt idx="62">
                  <c:v>6.1522150748430828</c:v>
                </c:pt>
                <c:pt idx="63">
                  <c:v>4.506869186743522</c:v>
                </c:pt>
                <c:pt idx="64">
                  <c:v>5.7423588618532904</c:v>
                </c:pt>
                <c:pt idx="65">
                  <c:v>2.4906374668129807</c:v>
                </c:pt>
                <c:pt idx="66">
                  <c:v>1.6710079751018725</c:v>
                </c:pt>
                <c:pt idx="67">
                  <c:v>3.7985168109571652</c:v>
                </c:pt>
                <c:pt idx="68">
                  <c:v>1.3303651588100525</c:v>
                </c:pt>
                <c:pt idx="69">
                  <c:v>0.25815789343295736</c:v>
                </c:pt>
                <c:pt idx="70">
                  <c:v>-0.95859513026608756</c:v>
                </c:pt>
                <c:pt idx="71">
                  <c:v>-5.7484663579071542</c:v>
                </c:pt>
                <c:pt idx="72">
                  <c:v>-7.0364464414272891</c:v>
                </c:pt>
                <c:pt idx="73">
                  <c:v>-5.283420676015349</c:v>
                </c:pt>
                <c:pt idx="74">
                  <c:v>-5.1621333951639876</c:v>
                </c:pt>
                <c:pt idx="75">
                  <c:v>-1.3984914775144739</c:v>
                </c:pt>
                <c:pt idx="76">
                  <c:v>5.1542085500855492</c:v>
                </c:pt>
                <c:pt idx="77">
                  <c:v>2.9642221897347443</c:v>
                </c:pt>
                <c:pt idx="78">
                  <c:v>6.966647834092246</c:v>
                </c:pt>
                <c:pt idx="79">
                  <c:v>8.9151369034725096</c:v>
                </c:pt>
                <c:pt idx="80">
                  <c:v>5.7923091793782131</c:v>
                </c:pt>
                <c:pt idx="81">
                  <c:v>4.5236100495867948</c:v>
                </c:pt>
                <c:pt idx="82">
                  <c:v>-0.7043412320312904</c:v>
                </c:pt>
                <c:pt idx="83">
                  <c:v>-7.6605701127806682</c:v>
                </c:pt>
                <c:pt idx="84">
                  <c:v>-9.0033281570351988</c:v>
                </c:pt>
                <c:pt idx="85">
                  <c:v>-7.635587283765835</c:v>
                </c:pt>
                <c:pt idx="86">
                  <c:v>-4.0625283016021578</c:v>
                </c:pt>
                <c:pt idx="87">
                  <c:v>2.5409718916199281E-2</c:v>
                </c:pt>
                <c:pt idx="88">
                  <c:v>1.2358153884983711</c:v>
                </c:pt>
                <c:pt idx="89">
                  <c:v>4.102371796642351</c:v>
                </c:pt>
                <c:pt idx="90">
                  <c:v>0.78621637271843337</c:v>
                </c:pt>
                <c:pt idx="91">
                  <c:v>4.5690166240740355</c:v>
                </c:pt>
                <c:pt idx="92">
                  <c:v>4.0932730595903584</c:v>
                </c:pt>
                <c:pt idx="93">
                  <c:v>2.2408208332862225</c:v>
                </c:pt>
                <c:pt idx="94">
                  <c:v>5.1273730960373198</c:v>
                </c:pt>
                <c:pt idx="95">
                  <c:v>3.4757393412361886</c:v>
                </c:pt>
                <c:pt idx="96">
                  <c:v>6.1059102797350269</c:v>
                </c:pt>
                <c:pt idx="97">
                  <c:v>9.918408469988492</c:v>
                </c:pt>
                <c:pt idx="98">
                  <c:v>10.926172526749719</c:v>
                </c:pt>
                <c:pt idx="99">
                  <c:v>7.1467624045968847</c:v>
                </c:pt>
                <c:pt idx="100">
                  <c:v>4.273081610841702</c:v>
                </c:pt>
                <c:pt idx="101">
                  <c:v>2.5321565798393735</c:v>
                </c:pt>
                <c:pt idx="102">
                  <c:v>0.55902734230949369</c:v>
                </c:pt>
                <c:pt idx="103">
                  <c:v>4.0690257975715731</c:v>
                </c:pt>
                <c:pt idx="104">
                  <c:v>4.9293300069701562</c:v>
                </c:pt>
                <c:pt idx="105">
                  <c:v>2.2257666738564903</c:v>
                </c:pt>
                <c:pt idx="106">
                  <c:v>0.79919365689171029</c:v>
                </c:pt>
                <c:pt idx="107">
                  <c:v>-1.1647773375790234</c:v>
                </c:pt>
                <c:pt idx="108">
                  <c:v>-0.78176746207318337</c:v>
                </c:pt>
                <c:pt idx="109">
                  <c:v>-1.3066091732178839</c:v>
                </c:pt>
                <c:pt idx="110">
                  <c:v>-1.6710151110494949</c:v>
                </c:pt>
                <c:pt idx="111">
                  <c:v>-4.839421085830776</c:v>
                </c:pt>
                <c:pt idx="112">
                  <c:v>-11.859231987915454</c:v>
                </c:pt>
                <c:pt idx="113">
                  <c:v>-13.379478763063091</c:v>
                </c:pt>
                <c:pt idx="114">
                  <c:v>-14.538104764655593</c:v>
                </c:pt>
                <c:pt idx="115">
                  <c:v>-12.237789216887057</c:v>
                </c:pt>
                <c:pt idx="116">
                  <c:v>-5.422973336479612</c:v>
                </c:pt>
                <c:pt idx="117">
                  <c:v>-1.2370807865956079</c:v>
                </c:pt>
                <c:pt idx="118">
                  <c:v>2.5899501742733952</c:v>
                </c:pt>
                <c:pt idx="119">
                  <c:v>3.299226926796075</c:v>
                </c:pt>
                <c:pt idx="120">
                  <c:v>4.8813100198658645</c:v>
                </c:pt>
                <c:pt idx="121">
                  <c:v>1.9014103790178378</c:v>
                </c:pt>
                <c:pt idx="122">
                  <c:v>3.0306305132637261</c:v>
                </c:pt>
                <c:pt idx="123">
                  <c:v>6.9997894093953228</c:v>
                </c:pt>
                <c:pt idx="124">
                  <c:v>4.8903102703200867</c:v>
                </c:pt>
                <c:pt idx="125">
                  <c:v>6.5564374797105005</c:v>
                </c:pt>
                <c:pt idx="126">
                  <c:v>3.6651641692162986</c:v>
                </c:pt>
                <c:pt idx="127">
                  <c:v>-9.032111769645132E-2</c:v>
                </c:pt>
                <c:pt idx="128">
                  <c:v>8.1387106744669219E-3</c:v>
                </c:pt>
                <c:pt idx="129">
                  <c:v>3.7401841041231747</c:v>
                </c:pt>
                <c:pt idx="130">
                  <c:v>5.9911551098173188</c:v>
                </c:pt>
                <c:pt idx="131">
                  <c:v>6.9080366363911958</c:v>
                </c:pt>
                <c:pt idx="132">
                  <c:v>9.522978582468971</c:v>
                </c:pt>
                <c:pt idx="133">
                  <c:v>4.1143287073975809</c:v>
                </c:pt>
                <c:pt idx="134">
                  <c:v>3.2907825542149052</c:v>
                </c:pt>
                <c:pt idx="135">
                  <c:v>3.3077588327141081</c:v>
                </c:pt>
                <c:pt idx="136">
                  <c:v>5.6420496057126668</c:v>
                </c:pt>
                <c:pt idx="137">
                  <c:v>6.1897314263830108</c:v>
                </c:pt>
                <c:pt idx="138">
                  <c:v>6.8443593277774566</c:v>
                </c:pt>
                <c:pt idx="139">
                  <c:v>5.8596028806180946</c:v>
                </c:pt>
                <c:pt idx="140">
                  <c:v>0.29576985058291366</c:v>
                </c:pt>
                <c:pt idx="141">
                  <c:v>1.8095346481919345</c:v>
                </c:pt>
                <c:pt idx="142">
                  <c:v>0.56180540321295536</c:v>
                </c:pt>
                <c:pt idx="143">
                  <c:v>1.6068203801405243</c:v>
                </c:pt>
                <c:pt idx="144">
                  <c:v>2.3561473687767926</c:v>
                </c:pt>
                <c:pt idx="145">
                  <c:v>2.7214981854804088</c:v>
                </c:pt>
                <c:pt idx="146">
                  <c:v>2.9328105282480115</c:v>
                </c:pt>
                <c:pt idx="147">
                  <c:v>3.4229174409252794</c:v>
                </c:pt>
                <c:pt idx="148">
                  <c:v>3.5702215736242215</c:v>
                </c:pt>
                <c:pt idx="149">
                  <c:v>3.6878569802928411</c:v>
                </c:pt>
                <c:pt idx="150">
                  <c:v>-0.34482143993497499</c:v>
                </c:pt>
                <c:pt idx="151">
                  <c:v>2.2756200615804554</c:v>
                </c:pt>
                <c:pt idx="152">
                  <c:v>0.89460241055129286</c:v>
                </c:pt>
                <c:pt idx="153">
                  <c:v>0.4198695323626383</c:v>
                </c:pt>
                <c:pt idx="154">
                  <c:v>4.9505206417191454</c:v>
                </c:pt>
                <c:pt idx="155">
                  <c:v>-3.7146562855295482</c:v>
                </c:pt>
              </c:numCache>
            </c:numRef>
          </c:val>
          <c:smooth val="0"/>
          <c:extLst>
            <c:ext xmlns:c16="http://schemas.microsoft.com/office/drawing/2014/chart" uri="{C3380CC4-5D6E-409C-BE32-E72D297353CC}">
              <c16:uniqueId val="{00000001-EC77-4ADB-AA3F-4DB24149D2B9}"/>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EC77-4ADB-AA3F-4DB24149D2B9}"/>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30"/>
          <c:min val="-2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1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82F5-4A5B-BA6E-2020FFC2B9E9}"/>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Gdata!$F$9:$F$164</c:f>
              <c:numCache>
                <c:formatCode>#,##0.0000;\-#,##0.0000</c:formatCode>
                <c:ptCount val="156"/>
                <c:pt idx="0">
                  <c:v>4.8680663572932259</c:v>
                </c:pt>
                <c:pt idx="1">
                  <c:v>2.7712211542073542</c:v>
                </c:pt>
                <c:pt idx="2">
                  <c:v>2.1021767161478593</c:v>
                </c:pt>
                <c:pt idx="3">
                  <c:v>1.9813788754710213</c:v>
                </c:pt>
                <c:pt idx="4">
                  <c:v>2.5136301429292027</c:v>
                </c:pt>
                <c:pt idx="5">
                  <c:v>1.8546115303343436</c:v>
                </c:pt>
                <c:pt idx="6">
                  <c:v>1.8720083319197853</c:v>
                </c:pt>
                <c:pt idx="7">
                  <c:v>0.90392833279268892</c:v>
                </c:pt>
                <c:pt idx="8">
                  <c:v>0.81791489703667997</c:v>
                </c:pt>
                <c:pt idx="9">
                  <c:v>1.0885238864264428</c:v>
                </c:pt>
                <c:pt idx="10">
                  <c:v>0.6793281043163103</c:v>
                </c:pt>
                <c:pt idx="11">
                  <c:v>1.1855577655935157</c:v>
                </c:pt>
                <c:pt idx="12">
                  <c:v>1.0490766631352932</c:v>
                </c:pt>
                <c:pt idx="13">
                  <c:v>1.1989802881327394</c:v>
                </c:pt>
                <c:pt idx="14">
                  <c:v>1.6301790830308198</c:v>
                </c:pt>
                <c:pt idx="15">
                  <c:v>1.9117243368191112</c:v>
                </c:pt>
                <c:pt idx="16">
                  <c:v>1.7297119945300219</c:v>
                </c:pt>
                <c:pt idx="17">
                  <c:v>1.6377352317300884</c:v>
                </c:pt>
                <c:pt idx="18">
                  <c:v>1.0064911934317289</c:v>
                </c:pt>
                <c:pt idx="19">
                  <c:v>0.72067785723345146</c:v>
                </c:pt>
                <c:pt idx="20">
                  <c:v>1.2186316895028153</c:v>
                </c:pt>
                <c:pt idx="21">
                  <c:v>1.605009104341975</c:v>
                </c:pt>
                <c:pt idx="22">
                  <c:v>2.1545448358775565</c:v>
                </c:pt>
                <c:pt idx="23">
                  <c:v>1.4652653257205581</c:v>
                </c:pt>
                <c:pt idx="24">
                  <c:v>0.39861364890115764</c:v>
                </c:pt>
                <c:pt idx="25">
                  <c:v>-0.44949298367242246</c:v>
                </c:pt>
                <c:pt idx="26">
                  <c:v>-0.40855860111107256</c:v>
                </c:pt>
                <c:pt idx="27">
                  <c:v>-0.23548610456547778</c:v>
                </c:pt>
                <c:pt idx="28">
                  <c:v>0.46779473787249481</c:v>
                </c:pt>
                <c:pt idx="29">
                  <c:v>0.39600923287607181</c:v>
                </c:pt>
                <c:pt idx="30">
                  <c:v>0.53325625437396318</c:v>
                </c:pt>
                <c:pt idx="31">
                  <c:v>1.0398712938359467</c:v>
                </c:pt>
                <c:pt idx="32">
                  <c:v>0.91450498896117216</c:v>
                </c:pt>
                <c:pt idx="33">
                  <c:v>0.8641006199252711</c:v>
                </c:pt>
                <c:pt idx="34">
                  <c:v>1.0068773302391467</c:v>
                </c:pt>
                <c:pt idx="35">
                  <c:v>1.2433511566675919</c:v>
                </c:pt>
                <c:pt idx="36">
                  <c:v>1.4503470657869455</c:v>
                </c:pt>
                <c:pt idx="37">
                  <c:v>2.4960060157514565</c:v>
                </c:pt>
                <c:pt idx="38">
                  <c:v>2.1309507129365675</c:v>
                </c:pt>
                <c:pt idx="39">
                  <c:v>2.7264912311394069</c:v>
                </c:pt>
                <c:pt idx="40">
                  <c:v>2.7605049331395302</c:v>
                </c:pt>
                <c:pt idx="41">
                  <c:v>2.9399875049313637</c:v>
                </c:pt>
                <c:pt idx="42">
                  <c:v>3.1282561810221301</c:v>
                </c:pt>
                <c:pt idx="43">
                  <c:v>2.8378652557626691</c:v>
                </c:pt>
                <c:pt idx="44">
                  <c:v>2.1622285383586743</c:v>
                </c:pt>
                <c:pt idx="45">
                  <c:v>2.1973282170400763</c:v>
                </c:pt>
                <c:pt idx="46">
                  <c:v>1.5301627292129336</c:v>
                </c:pt>
                <c:pt idx="47">
                  <c:v>0.78157345461722094</c:v>
                </c:pt>
                <c:pt idx="48">
                  <c:v>1.0861969122839079</c:v>
                </c:pt>
                <c:pt idx="49">
                  <c:v>5.5115488842271895E-2</c:v>
                </c:pt>
                <c:pt idx="50">
                  <c:v>0.55071173249309491</c:v>
                </c:pt>
                <c:pt idx="51">
                  <c:v>0.6552582587251401</c:v>
                </c:pt>
                <c:pt idx="52">
                  <c:v>0.20109268278921008</c:v>
                </c:pt>
                <c:pt idx="53">
                  <c:v>0.72534550064053704</c:v>
                </c:pt>
                <c:pt idx="54">
                  <c:v>5.223036739172688E-2</c:v>
                </c:pt>
                <c:pt idx="55">
                  <c:v>-6.7650322657988302E-2</c:v>
                </c:pt>
                <c:pt idx="56">
                  <c:v>-0.35634836182687396</c:v>
                </c:pt>
                <c:pt idx="57">
                  <c:v>-0.88684342342989464</c:v>
                </c:pt>
                <c:pt idx="58">
                  <c:v>-0.41905279783609856</c:v>
                </c:pt>
                <c:pt idx="59">
                  <c:v>-0.47242687691104257</c:v>
                </c:pt>
                <c:pt idx="60">
                  <c:v>-0.43610699067011471</c:v>
                </c:pt>
                <c:pt idx="61">
                  <c:v>-0.21625727478982448</c:v>
                </c:pt>
                <c:pt idx="62">
                  <c:v>-0.42746574743163607</c:v>
                </c:pt>
                <c:pt idx="63">
                  <c:v>-0.67229473925757555</c:v>
                </c:pt>
                <c:pt idx="64">
                  <c:v>-0.32498007824167446</c:v>
                </c:pt>
                <c:pt idx="65">
                  <c:v>-0.18872438254051999</c:v>
                </c:pt>
                <c:pt idx="66">
                  <c:v>-0.28117527667372966</c:v>
                </c:pt>
                <c:pt idx="67">
                  <c:v>3.5208279312569049E-2</c:v>
                </c:pt>
                <c:pt idx="68">
                  <c:v>3.547546783720603E-2</c:v>
                </c:pt>
                <c:pt idx="69">
                  <c:v>-0.28263232875919531</c:v>
                </c:pt>
                <c:pt idx="70">
                  <c:v>-0.43132740805687519</c:v>
                </c:pt>
                <c:pt idx="71">
                  <c:v>-0.3616199892883612</c:v>
                </c:pt>
                <c:pt idx="72">
                  <c:v>-0.82881865072188232</c:v>
                </c:pt>
                <c:pt idx="73">
                  <c:v>-1.0575866811549017</c:v>
                </c:pt>
                <c:pt idx="74">
                  <c:v>-1.3291396621251137</c:v>
                </c:pt>
                <c:pt idx="75">
                  <c:v>-1.7008877531461433</c:v>
                </c:pt>
                <c:pt idx="76">
                  <c:v>-1.4749548540960327</c:v>
                </c:pt>
                <c:pt idx="77">
                  <c:v>-1.5266130119456101</c:v>
                </c:pt>
                <c:pt idx="78">
                  <c:v>-1.1218716246325753</c:v>
                </c:pt>
                <c:pt idx="79">
                  <c:v>-1.2738906568751365</c:v>
                </c:pt>
                <c:pt idx="80">
                  <c:v>-0.84516907333034696</c:v>
                </c:pt>
                <c:pt idx="81">
                  <c:v>-1.183697925766851</c:v>
                </c:pt>
                <c:pt idx="82">
                  <c:v>-1.261371589105577</c:v>
                </c:pt>
                <c:pt idx="83">
                  <c:v>-1.1658894306683505</c:v>
                </c:pt>
                <c:pt idx="84">
                  <c:v>-1.1791478719167037</c:v>
                </c:pt>
                <c:pt idx="85">
                  <c:v>-1.4324432400931431</c:v>
                </c:pt>
                <c:pt idx="86">
                  <c:v>-1.4835546504814348</c:v>
                </c:pt>
                <c:pt idx="87">
                  <c:v>-1.4733718541258094</c:v>
                </c:pt>
                <c:pt idx="88">
                  <c:v>-2.24324875036146</c:v>
                </c:pt>
                <c:pt idx="89">
                  <c:v>-1.285876324549575</c:v>
                </c:pt>
                <c:pt idx="90">
                  <c:v>-1.280635054673255</c:v>
                </c:pt>
                <c:pt idx="91">
                  <c:v>-1.7509640983967825</c:v>
                </c:pt>
                <c:pt idx="92">
                  <c:v>-1.2523108118172852</c:v>
                </c:pt>
                <c:pt idx="93">
                  <c:v>-1.5327043492567776</c:v>
                </c:pt>
                <c:pt idx="94">
                  <c:v>-1.2777634795747272</c:v>
                </c:pt>
                <c:pt idx="95">
                  <c:v>-0.50274333124580473</c:v>
                </c:pt>
                <c:pt idx="96">
                  <c:v>-0.86531296197379182</c:v>
                </c:pt>
                <c:pt idx="97">
                  <c:v>-1.0075411626462365</c:v>
                </c:pt>
                <c:pt idx="98">
                  <c:v>-1.3299457118709057</c:v>
                </c:pt>
                <c:pt idx="99">
                  <c:v>-1.5748366453317768</c:v>
                </c:pt>
                <c:pt idx="100">
                  <c:v>-1.2416291892065183</c:v>
                </c:pt>
                <c:pt idx="101">
                  <c:v>-0.98916499793970913</c:v>
                </c:pt>
                <c:pt idx="102">
                  <c:v>-0.72750277511843697</c:v>
                </c:pt>
                <c:pt idx="103">
                  <c:v>-0.49999890218036985</c:v>
                </c:pt>
                <c:pt idx="104">
                  <c:v>-0.57487468302923295</c:v>
                </c:pt>
                <c:pt idx="105">
                  <c:v>-0.33041250269460887</c:v>
                </c:pt>
                <c:pt idx="106">
                  <c:v>-0.70171860128161967</c:v>
                </c:pt>
                <c:pt idx="107">
                  <c:v>-1.1737758782369523</c:v>
                </c:pt>
                <c:pt idx="108">
                  <c:v>-1.0657011954259874</c:v>
                </c:pt>
                <c:pt idx="109">
                  <c:v>-1.2214255429046028</c:v>
                </c:pt>
                <c:pt idx="110">
                  <c:v>-1.4638148193956377</c:v>
                </c:pt>
                <c:pt idx="111">
                  <c:v>0.20837375780277198</c:v>
                </c:pt>
                <c:pt idx="112">
                  <c:v>0.42840688249618125</c:v>
                </c:pt>
                <c:pt idx="113">
                  <c:v>-0.20304654217655946</c:v>
                </c:pt>
                <c:pt idx="114">
                  <c:v>-0.30171549010633575</c:v>
                </c:pt>
                <c:pt idx="115">
                  <c:v>-2.2268108811446514</c:v>
                </c:pt>
                <c:pt idx="116">
                  <c:v>-2.3084330023977797</c:v>
                </c:pt>
                <c:pt idx="117">
                  <c:v>-2.0033386600947454</c:v>
                </c:pt>
                <c:pt idx="118">
                  <c:v>-1.8172840573982576</c:v>
                </c:pt>
                <c:pt idx="119">
                  <c:v>-1.455019459651649</c:v>
                </c:pt>
                <c:pt idx="120">
                  <c:v>-1.6828511874845793</c:v>
                </c:pt>
                <c:pt idx="121">
                  <c:v>-1.914533087186058</c:v>
                </c:pt>
                <c:pt idx="122">
                  <c:v>-1.6035757178542616</c:v>
                </c:pt>
                <c:pt idx="123">
                  <c:v>-1.3364819441102851</c:v>
                </c:pt>
                <c:pt idx="124">
                  <c:v>-0.99907213360852665</c:v>
                </c:pt>
                <c:pt idx="125">
                  <c:v>-0.81122141043242646</c:v>
                </c:pt>
                <c:pt idx="126">
                  <c:v>-0.64091598737645883</c:v>
                </c:pt>
                <c:pt idx="127">
                  <c:v>-0.6113289989092201</c:v>
                </c:pt>
                <c:pt idx="128">
                  <c:v>-0.92689476518499259</c:v>
                </c:pt>
                <c:pt idx="129">
                  <c:v>-0.36594221928812748</c:v>
                </c:pt>
                <c:pt idx="130">
                  <c:v>-0.11200308482138875</c:v>
                </c:pt>
                <c:pt idx="131">
                  <c:v>-8.3446275337107245E-2</c:v>
                </c:pt>
                <c:pt idx="132">
                  <c:v>0.12773075662098637</c:v>
                </c:pt>
                <c:pt idx="133">
                  <c:v>0.79374726205534496</c:v>
                </c:pt>
                <c:pt idx="134">
                  <c:v>0.70504801252847482</c:v>
                </c:pt>
                <c:pt idx="135">
                  <c:v>0.93481382810606151</c:v>
                </c:pt>
                <c:pt idx="136">
                  <c:v>1.7483070252117328</c:v>
                </c:pt>
                <c:pt idx="137">
                  <c:v>1.6131490839162628</c:v>
                </c:pt>
                <c:pt idx="138">
                  <c:v>1.8790323315999817</c:v>
                </c:pt>
                <c:pt idx="139">
                  <c:v>1.6389898952678597</c:v>
                </c:pt>
                <c:pt idx="140">
                  <c:v>1.1324933553281815</c:v>
                </c:pt>
                <c:pt idx="141">
                  <c:v>0.44868570996037821</c:v>
                </c:pt>
                <c:pt idx="142">
                  <c:v>7.7402101929536435E-2</c:v>
                </c:pt>
                <c:pt idx="143">
                  <c:v>5.4972462428980517E-2</c:v>
                </c:pt>
                <c:pt idx="144">
                  <c:v>-0.62858838873251199</c:v>
                </c:pt>
                <c:pt idx="145">
                  <c:v>-0.20695570955311457</c:v>
                </c:pt>
                <c:pt idx="146">
                  <c:v>0.3408062316904063</c:v>
                </c:pt>
                <c:pt idx="147">
                  <c:v>0.15751857743025313</c:v>
                </c:pt>
                <c:pt idx="148">
                  <c:v>0.49915604730390678</c:v>
                </c:pt>
                <c:pt idx="149">
                  <c:v>0.10510687544770525</c:v>
                </c:pt>
                <c:pt idx="150">
                  <c:v>-0.28504550572537807</c:v>
                </c:pt>
                <c:pt idx="151">
                  <c:v>-0.29119180358954788</c:v>
                </c:pt>
                <c:pt idx="152">
                  <c:v>0.1478742949817865</c:v>
                </c:pt>
                <c:pt idx="153">
                  <c:v>0.42783058271895003</c:v>
                </c:pt>
                <c:pt idx="154">
                  <c:v>0.5333489499821471</c:v>
                </c:pt>
                <c:pt idx="155">
                  <c:v>0.47891949675049567</c:v>
                </c:pt>
              </c:numCache>
            </c:numRef>
          </c:val>
          <c:smooth val="0"/>
          <c:extLst>
            <c:ext xmlns:c16="http://schemas.microsoft.com/office/drawing/2014/chart" uri="{C3380CC4-5D6E-409C-BE32-E72D297353CC}">
              <c16:uniqueId val="{00000001-82F5-4A5B-BA6E-2020FFC2B9E9}"/>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82F5-4A5B-BA6E-2020FFC2B9E9}"/>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6"/>
          <c:min val="-4"/>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85D4-4589-8A18-CC884A97E738}"/>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Gdata!$G$9:$G$164</c:f>
              <c:numCache>
                <c:formatCode>#,##0.0000;\-#,##0.0000</c:formatCode>
                <c:ptCount val="156"/>
                <c:pt idx="0">
                  <c:v>3.968763403753206</c:v>
                </c:pt>
                <c:pt idx="1">
                  <c:v>1.7348447823109767</c:v>
                </c:pt>
                <c:pt idx="2">
                  <c:v>0.35175003814088179</c:v>
                </c:pt>
                <c:pt idx="3">
                  <c:v>0.53709853591419754</c:v>
                </c:pt>
                <c:pt idx="4">
                  <c:v>0.99703872874501254</c:v>
                </c:pt>
                <c:pt idx="5">
                  <c:v>0.35326676061796763</c:v>
                </c:pt>
                <c:pt idx="6">
                  <c:v>1.0625601023074129</c:v>
                </c:pt>
                <c:pt idx="7">
                  <c:v>1.1841387319737773</c:v>
                </c:pt>
                <c:pt idx="8">
                  <c:v>0.38141483610460492</c:v>
                </c:pt>
                <c:pt idx="9">
                  <c:v>0.40036105267307759</c:v>
                </c:pt>
                <c:pt idx="10">
                  <c:v>-0.52832507166321385</c:v>
                </c:pt>
                <c:pt idx="11">
                  <c:v>-1.010773754428191</c:v>
                </c:pt>
                <c:pt idx="12">
                  <c:v>-1.2716885731428178</c:v>
                </c:pt>
                <c:pt idx="13">
                  <c:v>-0.19495963543329162</c:v>
                </c:pt>
                <c:pt idx="14">
                  <c:v>0.69798082593016719</c:v>
                </c:pt>
                <c:pt idx="15">
                  <c:v>1.1866407032489554</c:v>
                </c:pt>
                <c:pt idx="16">
                  <c:v>1.2110191309272778</c:v>
                </c:pt>
                <c:pt idx="17">
                  <c:v>0.49525613300613935</c:v>
                </c:pt>
                <c:pt idx="18">
                  <c:v>-7.7643672424602813E-3</c:v>
                </c:pt>
                <c:pt idx="19">
                  <c:v>-0.83469027651577288</c:v>
                </c:pt>
                <c:pt idx="20">
                  <c:v>-1.268833059571862</c:v>
                </c:pt>
                <c:pt idx="21">
                  <c:v>-1.1106946490774823</c:v>
                </c:pt>
                <c:pt idx="22">
                  <c:v>-1.9514486240559463</c:v>
                </c:pt>
                <c:pt idx="23">
                  <c:v>-1.9845136642923096</c:v>
                </c:pt>
                <c:pt idx="24">
                  <c:v>-1.8158203410756839</c:v>
                </c:pt>
                <c:pt idx="25">
                  <c:v>-2.2282159922265952</c:v>
                </c:pt>
                <c:pt idx="26">
                  <c:v>-1.400542539293909</c:v>
                </c:pt>
                <c:pt idx="27">
                  <c:v>-0.91725899506364028</c:v>
                </c:pt>
                <c:pt idx="28">
                  <c:v>-0.72541314257713574</c:v>
                </c:pt>
                <c:pt idx="29">
                  <c:v>-7.9298519104532422E-2</c:v>
                </c:pt>
                <c:pt idx="30">
                  <c:v>-0.3389565621781977</c:v>
                </c:pt>
                <c:pt idx="31">
                  <c:v>-0.37371654651101754</c:v>
                </c:pt>
                <c:pt idx="32">
                  <c:v>-0.23918149467621405</c:v>
                </c:pt>
                <c:pt idx="33">
                  <c:v>0.3894605984608695</c:v>
                </c:pt>
                <c:pt idx="34">
                  <c:v>1.1076148977225029</c:v>
                </c:pt>
                <c:pt idx="35">
                  <c:v>1.6055189308738944</c:v>
                </c:pt>
                <c:pt idx="36">
                  <c:v>2.6430123154589116</c:v>
                </c:pt>
                <c:pt idx="37">
                  <c:v>2.8813607443747657</c:v>
                </c:pt>
                <c:pt idx="38">
                  <c:v>2.7088021939117866</c:v>
                </c:pt>
                <c:pt idx="39">
                  <c:v>2.8734218172616766</c:v>
                </c:pt>
                <c:pt idx="40">
                  <c:v>2.2124281599299342</c:v>
                </c:pt>
                <c:pt idx="41">
                  <c:v>1.6686642631197346</c:v>
                </c:pt>
                <c:pt idx="42">
                  <c:v>1.8044732414125624</c:v>
                </c:pt>
                <c:pt idx="43">
                  <c:v>1.3538019370602012</c:v>
                </c:pt>
                <c:pt idx="44">
                  <c:v>0.98605399265884919</c:v>
                </c:pt>
                <c:pt idx="45">
                  <c:v>1.0643012246917132</c:v>
                </c:pt>
                <c:pt idx="46">
                  <c:v>0.2454148453989001</c:v>
                </c:pt>
                <c:pt idx="47">
                  <c:v>-0.10494060223590876</c:v>
                </c:pt>
                <c:pt idx="48">
                  <c:v>-0.36101518943552124</c:v>
                </c:pt>
                <c:pt idx="49">
                  <c:v>-1.0441819745791714</c:v>
                </c:pt>
                <c:pt idx="50">
                  <c:v>-1.0881755469094663</c:v>
                </c:pt>
                <c:pt idx="51">
                  <c:v>-1.3787983800682933</c:v>
                </c:pt>
                <c:pt idx="52">
                  <c:v>-1.4948193558331668</c:v>
                </c:pt>
                <c:pt idx="53">
                  <c:v>-1.3557322898268851</c:v>
                </c:pt>
                <c:pt idx="54">
                  <c:v>-1.6371622970562425</c:v>
                </c:pt>
                <c:pt idx="55">
                  <c:v>-1.6363071716171806</c:v>
                </c:pt>
                <c:pt idx="56">
                  <c:v>-1.5516438036889162</c:v>
                </c:pt>
                <c:pt idx="57">
                  <c:v>-1.9270590689289591</c:v>
                </c:pt>
                <c:pt idx="58">
                  <c:v>-1.4869464748488814</c:v>
                </c:pt>
                <c:pt idx="59">
                  <c:v>-1.3425690241112549</c:v>
                </c:pt>
                <c:pt idx="60">
                  <c:v>-1.564176606391807</c:v>
                </c:pt>
                <c:pt idx="61">
                  <c:v>-1.5262029812067679</c:v>
                </c:pt>
                <c:pt idx="62">
                  <c:v>-1.6839715143606035</c:v>
                </c:pt>
                <c:pt idx="63">
                  <c:v>-1.3337011059632886</c:v>
                </c:pt>
                <c:pt idx="64">
                  <c:v>-1.0203419503196498</c:v>
                </c:pt>
                <c:pt idx="65">
                  <c:v>-0.38166448704283401</c:v>
                </c:pt>
                <c:pt idx="66">
                  <c:v>-0.46139135026998618</c:v>
                </c:pt>
                <c:pt idx="67">
                  <c:v>-0.40794373654226151</c:v>
                </c:pt>
                <c:pt idx="68">
                  <c:v>-0.65964884255340939</c:v>
                </c:pt>
                <c:pt idx="69">
                  <c:v>-0.98223242933210375</c:v>
                </c:pt>
                <c:pt idx="70">
                  <c:v>-0.89805069272579696</c:v>
                </c:pt>
                <c:pt idx="71">
                  <c:v>-1.744146532516248</c:v>
                </c:pt>
                <c:pt idx="72">
                  <c:v>-1.8356351261885822</c:v>
                </c:pt>
                <c:pt idx="73">
                  <c:v>-2.1643087684741094</c:v>
                </c:pt>
                <c:pt idx="74">
                  <c:v>-2.0609883817730732</c:v>
                </c:pt>
                <c:pt idx="75">
                  <c:v>-1.5741080336084179</c:v>
                </c:pt>
                <c:pt idx="76">
                  <c:v>-0.85921104649337043</c:v>
                </c:pt>
                <c:pt idx="77">
                  <c:v>-1.0178826523148574</c:v>
                </c:pt>
                <c:pt idx="78">
                  <c:v>-1.1185911527501831</c:v>
                </c:pt>
                <c:pt idx="79">
                  <c:v>-1.4042703711783793</c:v>
                </c:pt>
                <c:pt idx="80">
                  <c:v>-2.4607444362068724</c:v>
                </c:pt>
                <c:pt idx="81">
                  <c:v>-2.4102289203791321</c:v>
                </c:pt>
                <c:pt idx="82">
                  <c:v>-2.6462551115715396</c:v>
                </c:pt>
                <c:pt idx="83">
                  <c:v>-2.7330180725152942</c:v>
                </c:pt>
                <c:pt idx="84">
                  <c:v>-2.1841319960151888</c:v>
                </c:pt>
                <c:pt idx="85">
                  <c:v>-2.1832481549865759</c:v>
                </c:pt>
                <c:pt idx="86">
                  <c:v>-2.2595154600618663</c:v>
                </c:pt>
                <c:pt idx="87">
                  <c:v>-1.9511338252315757</c:v>
                </c:pt>
                <c:pt idx="88">
                  <c:v>-2.5043950376537403</c:v>
                </c:pt>
                <c:pt idx="89">
                  <c:v>-2.5015813569986687</c:v>
                </c:pt>
                <c:pt idx="90">
                  <c:v>-2.2765452438089686</c:v>
                </c:pt>
                <c:pt idx="91">
                  <c:v>-2.3394653984835485</c:v>
                </c:pt>
                <c:pt idx="92">
                  <c:v>-2.0617682758858704</c:v>
                </c:pt>
                <c:pt idx="93">
                  <c:v>-1.4496689517924737</c:v>
                </c:pt>
                <c:pt idx="94">
                  <c:v>-1.2467971196492555</c:v>
                </c:pt>
                <c:pt idx="95">
                  <c:v>-1.2138851459248758</c:v>
                </c:pt>
                <c:pt idx="96">
                  <c:v>-0.70009044873452186</c:v>
                </c:pt>
                <c:pt idx="97">
                  <c:v>-0.55324868432481078</c:v>
                </c:pt>
                <c:pt idx="98">
                  <c:v>-0.62616849691294563</c:v>
                </c:pt>
                <c:pt idx="99">
                  <c:v>8.5932381163144281E-3</c:v>
                </c:pt>
                <c:pt idx="100">
                  <c:v>0.23599436060618592</c:v>
                </c:pt>
                <c:pt idx="101">
                  <c:v>0.20036807912990387</c:v>
                </c:pt>
                <c:pt idx="102">
                  <c:v>0.37865799851011328</c:v>
                </c:pt>
                <c:pt idx="103">
                  <c:v>0.13735359118924373</c:v>
                </c:pt>
                <c:pt idx="104">
                  <c:v>-0.25211717505794057</c:v>
                </c:pt>
                <c:pt idx="105">
                  <c:v>-6.0235409088045026E-2</c:v>
                </c:pt>
                <c:pt idx="106">
                  <c:v>-0.1039667937951099</c:v>
                </c:pt>
                <c:pt idx="107">
                  <c:v>-2.3463576998832256E-2</c:v>
                </c:pt>
                <c:pt idx="108">
                  <c:v>0.42256506857907639</c:v>
                </c:pt>
                <c:pt idx="109">
                  <c:v>0.77812956079526385</c:v>
                </c:pt>
                <c:pt idx="110">
                  <c:v>1.2312150761512284</c:v>
                </c:pt>
                <c:pt idx="111">
                  <c:v>0.14277897136482129</c:v>
                </c:pt>
                <c:pt idx="112">
                  <c:v>-1.4873321863068147</c:v>
                </c:pt>
                <c:pt idx="113">
                  <c:v>-2.9767502561383168</c:v>
                </c:pt>
                <c:pt idx="114">
                  <c:v>-3.963292143125511</c:v>
                </c:pt>
                <c:pt idx="115">
                  <c:v>-3.1605886443063813</c:v>
                </c:pt>
                <c:pt idx="116">
                  <c:v>-1.5905677418007143</c:v>
                </c:pt>
                <c:pt idx="117">
                  <c:v>-0.85331898723321453</c:v>
                </c:pt>
                <c:pt idx="118">
                  <c:v>-0.68881371483636211</c:v>
                </c:pt>
                <c:pt idx="119">
                  <c:v>-0.91116299722007033</c:v>
                </c:pt>
                <c:pt idx="120">
                  <c:v>-1.4080965255051012</c:v>
                </c:pt>
                <c:pt idx="121">
                  <c:v>-1.4926033529049303</c:v>
                </c:pt>
                <c:pt idx="122">
                  <c:v>-0.73792728644960659</c:v>
                </c:pt>
                <c:pt idx="123">
                  <c:v>-0.4736113996066405</c:v>
                </c:pt>
                <c:pt idx="124">
                  <c:v>-0.13572640314720066</c:v>
                </c:pt>
                <c:pt idx="125">
                  <c:v>2.4739270293399989E-2</c:v>
                </c:pt>
                <c:pt idx="126">
                  <c:v>-0.65362659479159946</c:v>
                </c:pt>
                <c:pt idx="127">
                  <c:v>-0.42830467236986519</c:v>
                </c:pt>
                <c:pt idx="128">
                  <c:v>-0.18176193859596917</c:v>
                </c:pt>
                <c:pt idx="129">
                  <c:v>0.20195575343806499</c:v>
                </c:pt>
                <c:pt idx="130">
                  <c:v>0.87596783398291955</c:v>
                </c:pt>
                <c:pt idx="131">
                  <c:v>1.1358608622635982</c:v>
                </c:pt>
                <c:pt idx="132">
                  <c:v>1.0036603836829794</c:v>
                </c:pt>
                <c:pt idx="133">
                  <c:v>1.2590036551538251</c:v>
                </c:pt>
                <c:pt idx="134">
                  <c:v>1.325704194113174</c:v>
                </c:pt>
                <c:pt idx="135">
                  <c:v>1.1915930117055566</c:v>
                </c:pt>
                <c:pt idx="136">
                  <c:v>1.2086920302051691</c:v>
                </c:pt>
                <c:pt idx="137">
                  <c:v>1.0160153519232666</c:v>
                </c:pt>
                <c:pt idx="138">
                  <c:v>0.81629226223512918</c:v>
                </c:pt>
                <c:pt idx="139">
                  <c:v>0.19729475187640791</c:v>
                </c:pt>
                <c:pt idx="140">
                  <c:v>-0.47762374420245179</c:v>
                </c:pt>
                <c:pt idx="141">
                  <c:v>-1.0544637405035839</c:v>
                </c:pt>
                <c:pt idx="142">
                  <c:v>-1.4301215698029672</c:v>
                </c:pt>
                <c:pt idx="143">
                  <c:v>-0.81470805677814706</c:v>
                </c:pt>
                <c:pt idx="144">
                  <c:v>0.10769066730031054</c:v>
                </c:pt>
                <c:pt idx="145">
                  <c:v>0.62640603468620437</c:v>
                </c:pt>
                <c:pt idx="146">
                  <c:v>1.02922832253344</c:v>
                </c:pt>
                <c:pt idx="147">
                  <c:v>0.90257767140274059</c:v>
                </c:pt>
                <c:pt idx="148">
                  <c:v>0.63091437373340953</c:v>
                </c:pt>
                <c:pt idx="149">
                  <c:v>0.88842143402086982</c:v>
                </c:pt>
                <c:pt idx="150">
                  <c:v>0.92837553143929574</c:v>
                </c:pt>
                <c:pt idx="151">
                  <c:v>0.81639624236763997</c:v>
                </c:pt>
                <c:pt idx="152">
                  <c:v>0.88351916664474694</c:v>
                </c:pt>
                <c:pt idx="153">
                  <c:v>0.54633843948175653</c:v>
                </c:pt>
                <c:pt idx="154">
                  <c:v>0.20820008930743111</c:v>
                </c:pt>
                <c:pt idx="155">
                  <c:v>0.32062079075400807</c:v>
                </c:pt>
              </c:numCache>
            </c:numRef>
          </c:val>
          <c:smooth val="0"/>
          <c:extLst>
            <c:ext xmlns:c16="http://schemas.microsoft.com/office/drawing/2014/chart" uri="{C3380CC4-5D6E-409C-BE32-E72D297353CC}">
              <c16:uniqueId val="{00000001-85D4-4589-8A18-CC884A97E738}"/>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85D4-4589-8A18-CC884A97E738}"/>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6"/>
          <c:min val="-6"/>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B53E-43C9-922A-523178CD8D40}"/>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Gdata!$H$9:$H$164</c:f>
              <c:numCache>
                <c:formatCode>#,##0.0000;\-#,##0.0000</c:formatCode>
                <c:ptCount val="156"/>
                <c:pt idx="0">
                  <c:v>8.678652459524022</c:v>
                </c:pt>
                <c:pt idx="1">
                  <c:v>9.0083155421044925</c:v>
                </c:pt>
                <c:pt idx="2">
                  <c:v>6.345064729924629</c:v>
                </c:pt>
                <c:pt idx="3">
                  <c:v>6.4558006140695348</c:v>
                </c:pt>
                <c:pt idx="4">
                  <c:v>5.5157354846508309</c:v>
                </c:pt>
                <c:pt idx="5">
                  <c:v>4.9639559028615734</c:v>
                </c:pt>
                <c:pt idx="6">
                  <c:v>4.6020277605532076</c:v>
                </c:pt>
                <c:pt idx="7">
                  <c:v>3.8016694490053675</c:v>
                </c:pt>
                <c:pt idx="8">
                  <c:v>5.0263588814857734</c:v>
                </c:pt>
                <c:pt idx="9">
                  <c:v>3.1121168395023284</c:v>
                </c:pt>
                <c:pt idx="10">
                  <c:v>3.5661361817495312</c:v>
                </c:pt>
                <c:pt idx="11">
                  <c:v>2.9055407076683868</c:v>
                </c:pt>
                <c:pt idx="12">
                  <c:v>2.2097883409359036</c:v>
                </c:pt>
                <c:pt idx="13">
                  <c:v>4.2942683054646498</c:v>
                </c:pt>
                <c:pt idx="14">
                  <c:v>3.758932710328823</c:v>
                </c:pt>
                <c:pt idx="15">
                  <c:v>3.9303723885183168</c:v>
                </c:pt>
                <c:pt idx="16">
                  <c:v>5.3673551843999201</c:v>
                </c:pt>
                <c:pt idx="17">
                  <c:v>3.4990540522147895</c:v>
                </c:pt>
                <c:pt idx="18">
                  <c:v>4.6047286310248587</c:v>
                </c:pt>
                <c:pt idx="19">
                  <c:v>4.5304726433877986</c:v>
                </c:pt>
                <c:pt idx="20">
                  <c:v>5.0850820797436862</c:v>
                </c:pt>
                <c:pt idx="21">
                  <c:v>3.8083675931445833</c:v>
                </c:pt>
                <c:pt idx="22">
                  <c:v>3.5981881971574072</c:v>
                </c:pt>
                <c:pt idx="23">
                  <c:v>3.5112952580131829</c:v>
                </c:pt>
                <c:pt idx="24">
                  <c:v>1.7422286784862719</c:v>
                </c:pt>
                <c:pt idx="25">
                  <c:v>2.7924886524075849</c:v>
                </c:pt>
                <c:pt idx="26">
                  <c:v>1.382171114841154</c:v>
                </c:pt>
                <c:pt idx="27">
                  <c:v>1.0207388099032573</c:v>
                </c:pt>
                <c:pt idx="28">
                  <c:v>0.64163566665880845</c:v>
                </c:pt>
                <c:pt idx="29">
                  <c:v>3.8575026740364704</c:v>
                </c:pt>
                <c:pt idx="30">
                  <c:v>4.8048741058250286</c:v>
                </c:pt>
                <c:pt idx="31">
                  <c:v>5.6298862808116699</c:v>
                </c:pt>
                <c:pt idx="32">
                  <c:v>6.5366713096874003</c:v>
                </c:pt>
                <c:pt idx="33">
                  <c:v>6.120436942959004</c:v>
                </c:pt>
                <c:pt idx="34">
                  <c:v>5.8431302789808575</c:v>
                </c:pt>
                <c:pt idx="35">
                  <c:v>6.3631260169385158</c:v>
                </c:pt>
                <c:pt idx="36">
                  <c:v>6.7826029511949448</c:v>
                </c:pt>
                <c:pt idx="37">
                  <c:v>6.7944419841559398</c:v>
                </c:pt>
                <c:pt idx="38">
                  <c:v>7.2249442243063706</c:v>
                </c:pt>
                <c:pt idx="39">
                  <c:v>8.7431092853132863</c:v>
                </c:pt>
                <c:pt idx="40">
                  <c:v>8.6947851899377557</c:v>
                </c:pt>
                <c:pt idx="41">
                  <c:v>8.4815180556125629</c:v>
                </c:pt>
                <c:pt idx="42">
                  <c:v>8.8059578531420044</c:v>
                </c:pt>
                <c:pt idx="43">
                  <c:v>7.0287373452540285</c:v>
                </c:pt>
                <c:pt idx="44">
                  <c:v>5.7602707079403146</c:v>
                </c:pt>
                <c:pt idx="45">
                  <c:v>4.1984877126892739</c:v>
                </c:pt>
                <c:pt idx="46">
                  <c:v>4.6436686187178466</c:v>
                </c:pt>
                <c:pt idx="47">
                  <c:v>4.010624488650409</c:v>
                </c:pt>
                <c:pt idx="48">
                  <c:v>4.5121848526235526</c:v>
                </c:pt>
                <c:pt idx="49">
                  <c:v>5.4496569403637922</c:v>
                </c:pt>
                <c:pt idx="50">
                  <c:v>4.653048203977578</c:v>
                </c:pt>
                <c:pt idx="51">
                  <c:v>4.0873486886057533</c:v>
                </c:pt>
                <c:pt idx="52">
                  <c:v>3.3141414968095408</c:v>
                </c:pt>
                <c:pt idx="53">
                  <c:v>5.0987421987772752</c:v>
                </c:pt>
                <c:pt idx="54">
                  <c:v>1.5165761965194307</c:v>
                </c:pt>
                <c:pt idx="55">
                  <c:v>3.0428049175946446</c:v>
                </c:pt>
                <c:pt idx="56">
                  <c:v>2.3777722855567363</c:v>
                </c:pt>
                <c:pt idx="57">
                  <c:v>-0.22862435940396189</c:v>
                </c:pt>
                <c:pt idx="58">
                  <c:v>2.5494977190693455</c:v>
                </c:pt>
                <c:pt idx="59">
                  <c:v>1.495069215690481</c:v>
                </c:pt>
                <c:pt idx="60">
                  <c:v>1.1377946460573625</c:v>
                </c:pt>
                <c:pt idx="61">
                  <c:v>1.024778304962638</c:v>
                </c:pt>
                <c:pt idx="62">
                  <c:v>1.755577873517157</c:v>
                </c:pt>
                <c:pt idx="63">
                  <c:v>0.647792402152777</c:v>
                </c:pt>
                <c:pt idx="64">
                  <c:v>4.2024819996012086</c:v>
                </c:pt>
                <c:pt idx="65">
                  <c:v>2.4441290792133064</c:v>
                </c:pt>
                <c:pt idx="66">
                  <c:v>3.4425311741857119</c:v>
                </c:pt>
                <c:pt idx="67">
                  <c:v>3.9196866388732534</c:v>
                </c:pt>
                <c:pt idx="68">
                  <c:v>1.1783521423523746</c:v>
                </c:pt>
                <c:pt idx="69">
                  <c:v>1.5147110235738976</c:v>
                </c:pt>
                <c:pt idx="70">
                  <c:v>-0.42093624122015144</c:v>
                </c:pt>
                <c:pt idx="71">
                  <c:v>-0.92143087900204323</c:v>
                </c:pt>
                <c:pt idx="72">
                  <c:v>-0.46212177205792954</c:v>
                </c:pt>
                <c:pt idx="73">
                  <c:v>0.2643540466718855</c:v>
                </c:pt>
                <c:pt idx="74">
                  <c:v>-0.57657082116715197</c:v>
                </c:pt>
                <c:pt idx="75">
                  <c:v>0.50359188226798757</c:v>
                </c:pt>
                <c:pt idx="76">
                  <c:v>-1.3738415623581874</c:v>
                </c:pt>
                <c:pt idx="77">
                  <c:v>-0.55005641229665458</c:v>
                </c:pt>
                <c:pt idx="78">
                  <c:v>0.47538068869536271</c:v>
                </c:pt>
                <c:pt idx="79">
                  <c:v>0.27989262027163486</c:v>
                </c:pt>
                <c:pt idx="80">
                  <c:v>2.6300381934460044</c:v>
                </c:pt>
                <c:pt idx="81">
                  <c:v>0.83790683546853628</c:v>
                </c:pt>
                <c:pt idx="82">
                  <c:v>0.41966840871927402</c:v>
                </c:pt>
                <c:pt idx="83">
                  <c:v>-1.7824998396460017</c:v>
                </c:pt>
                <c:pt idx="84">
                  <c:v>-0.57912171630910225</c:v>
                </c:pt>
                <c:pt idx="85">
                  <c:v>-2.5317738630775644</c:v>
                </c:pt>
                <c:pt idx="86">
                  <c:v>-1.7516156652922821</c:v>
                </c:pt>
                <c:pt idx="87">
                  <c:v>-0.95597529189111241</c:v>
                </c:pt>
                <c:pt idx="88">
                  <c:v>-0.61803766507829805</c:v>
                </c:pt>
                <c:pt idx="89">
                  <c:v>-0.43201938193311107</c:v>
                </c:pt>
                <c:pt idx="90">
                  <c:v>-1.4908726771601044</c:v>
                </c:pt>
                <c:pt idx="91">
                  <c:v>-0.41387540443713033</c:v>
                </c:pt>
                <c:pt idx="92">
                  <c:v>-4.1267628426840366</c:v>
                </c:pt>
                <c:pt idx="93">
                  <c:v>0.93401543431741296</c:v>
                </c:pt>
                <c:pt idx="94">
                  <c:v>1.1786568583477617</c:v>
                </c:pt>
                <c:pt idx="95">
                  <c:v>1.7663576485059433</c:v>
                </c:pt>
                <c:pt idx="96">
                  <c:v>2.855993771885712</c:v>
                </c:pt>
                <c:pt idx="97">
                  <c:v>1.3447673234552542</c:v>
                </c:pt>
                <c:pt idx="98">
                  <c:v>1.5865484616246883</c:v>
                </c:pt>
                <c:pt idx="99">
                  <c:v>1.8267776040594079</c:v>
                </c:pt>
                <c:pt idx="100">
                  <c:v>1.1248783885310019</c:v>
                </c:pt>
                <c:pt idx="101">
                  <c:v>1.0288162675640269</c:v>
                </c:pt>
                <c:pt idx="102">
                  <c:v>1.1737409003533927</c:v>
                </c:pt>
                <c:pt idx="103">
                  <c:v>0.24192081675172478</c:v>
                </c:pt>
                <c:pt idx="104">
                  <c:v>1.1363752403377365</c:v>
                </c:pt>
                <c:pt idx="105">
                  <c:v>0.62248807679718154</c:v>
                </c:pt>
                <c:pt idx="106">
                  <c:v>0.93766938763156005</c:v>
                </c:pt>
                <c:pt idx="107">
                  <c:v>0.30877971087871225</c:v>
                </c:pt>
                <c:pt idx="108">
                  <c:v>1.0368279899565376</c:v>
                </c:pt>
                <c:pt idx="109">
                  <c:v>1.8303381005293444</c:v>
                </c:pt>
                <c:pt idx="110">
                  <c:v>1.3097354077419017</c:v>
                </c:pt>
                <c:pt idx="111">
                  <c:v>2.0454253284014836</c:v>
                </c:pt>
                <c:pt idx="112">
                  <c:v>2.0291671304289105</c:v>
                </c:pt>
                <c:pt idx="113">
                  <c:v>-1.4696151486016824</c:v>
                </c:pt>
                <c:pt idx="114">
                  <c:v>-1.4844762706180208</c:v>
                </c:pt>
                <c:pt idx="115">
                  <c:v>-1.5369688753901238</c:v>
                </c:pt>
                <c:pt idx="116">
                  <c:v>-3.4035872665093629</c:v>
                </c:pt>
                <c:pt idx="117">
                  <c:v>-1.3664137221991122</c:v>
                </c:pt>
                <c:pt idx="118">
                  <c:v>-1.9926605606045378</c:v>
                </c:pt>
                <c:pt idx="119">
                  <c:v>-2.0906283455200585</c:v>
                </c:pt>
                <c:pt idx="120">
                  <c:v>-0.13884937412537041</c:v>
                </c:pt>
                <c:pt idx="121">
                  <c:v>0.78493412070949364</c:v>
                </c:pt>
                <c:pt idx="122">
                  <c:v>8.6445696975350914E-2</c:v>
                </c:pt>
                <c:pt idx="123">
                  <c:v>0.99187707992720064</c:v>
                </c:pt>
                <c:pt idx="124">
                  <c:v>-0.83291521624171394</c:v>
                </c:pt>
                <c:pt idx="125">
                  <c:v>-0.96529467687288384</c:v>
                </c:pt>
                <c:pt idx="126">
                  <c:v>1.2979138562542558</c:v>
                </c:pt>
                <c:pt idx="127">
                  <c:v>-1.0873064018597554</c:v>
                </c:pt>
                <c:pt idx="128">
                  <c:v>2.5130126997571787</c:v>
                </c:pt>
                <c:pt idx="129">
                  <c:v>1.0770614220536423</c:v>
                </c:pt>
                <c:pt idx="130">
                  <c:v>-0.19127686996648913</c:v>
                </c:pt>
                <c:pt idx="131">
                  <c:v>1.0099147836414406</c:v>
                </c:pt>
                <c:pt idx="132">
                  <c:v>-0.58392355676304397</c:v>
                </c:pt>
                <c:pt idx="133">
                  <c:v>1.0508353396674461</c:v>
                </c:pt>
                <c:pt idx="134">
                  <c:v>1.7343777554407396</c:v>
                </c:pt>
                <c:pt idx="135">
                  <c:v>2.2804889818540848</c:v>
                </c:pt>
                <c:pt idx="136">
                  <c:v>0.83106956485235906</c:v>
                </c:pt>
                <c:pt idx="137">
                  <c:v>0.73536004561949608</c:v>
                </c:pt>
                <c:pt idx="138">
                  <c:v>0.83511806253953325</c:v>
                </c:pt>
                <c:pt idx="139">
                  <c:v>1.9919552568784964</c:v>
                </c:pt>
                <c:pt idx="140">
                  <c:v>1.7815172514713546</c:v>
                </c:pt>
                <c:pt idx="141">
                  <c:v>2.4098303905050606</c:v>
                </c:pt>
                <c:pt idx="142">
                  <c:v>2.5398461247991184</c:v>
                </c:pt>
                <c:pt idx="143">
                  <c:v>2.0376262311452771</c:v>
                </c:pt>
                <c:pt idx="144">
                  <c:v>1.7888213420303445</c:v>
                </c:pt>
                <c:pt idx="145">
                  <c:v>0.30038503717858178</c:v>
                </c:pt>
                <c:pt idx="146">
                  <c:v>1.1174730084421252</c:v>
                </c:pt>
                <c:pt idx="147">
                  <c:v>-0.14679089890108499</c:v>
                </c:pt>
                <c:pt idx="148">
                  <c:v>2.5564709381299391</c:v>
                </c:pt>
                <c:pt idx="149">
                  <c:v>2.3691292848721188</c:v>
                </c:pt>
                <c:pt idx="150">
                  <c:v>2.245554763466338</c:v>
                </c:pt>
                <c:pt idx="151">
                  <c:v>2.5350608304505604</c:v>
                </c:pt>
                <c:pt idx="152">
                  <c:v>2.9073716620784675</c:v>
                </c:pt>
                <c:pt idx="153">
                  <c:v>3.8764927196941033</c:v>
                </c:pt>
                <c:pt idx="154">
                  <c:v>2.4621666772097388</c:v>
                </c:pt>
                <c:pt idx="155">
                  <c:v>3.811530175500339</c:v>
                </c:pt>
              </c:numCache>
            </c:numRef>
          </c:val>
          <c:smooth val="0"/>
          <c:extLst>
            <c:ext xmlns:c16="http://schemas.microsoft.com/office/drawing/2014/chart" uri="{C3380CC4-5D6E-409C-BE32-E72D297353CC}">
              <c16:uniqueId val="{00000001-B53E-43C9-922A-523178CD8D40}"/>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B53E-43C9-922A-523178CD8D40}"/>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12"/>
          <c:min val="-8"/>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4"/>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B7F1-4A46-8C32-395B686F4B81}"/>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Gdata!$I$9:$I$164</c:f>
              <c:numCache>
                <c:formatCode>#,##0.0000;\-#,##0.0000</c:formatCode>
                <c:ptCount val="156"/>
                <c:pt idx="0">
                  <c:v>-0.73343186495973245</c:v>
                </c:pt>
                <c:pt idx="1">
                  <c:v>-0.67763671986997687</c:v>
                </c:pt>
                <c:pt idx="2">
                  <c:v>-0.10861853818320101</c:v>
                </c:pt>
                <c:pt idx="3">
                  <c:v>0.52211624140460489</c:v>
                </c:pt>
                <c:pt idx="4">
                  <c:v>0.15178999800920417</c:v>
                </c:pt>
                <c:pt idx="5">
                  <c:v>-0.12050558308813447</c:v>
                </c:pt>
                <c:pt idx="6">
                  <c:v>0.50012919619947005</c:v>
                </c:pt>
                <c:pt idx="7">
                  <c:v>-0.29230687437884367</c:v>
                </c:pt>
                <c:pt idx="8">
                  <c:v>0.39419613856548108</c:v>
                </c:pt>
                <c:pt idx="9">
                  <c:v>0.79366928343850285</c:v>
                </c:pt>
                <c:pt idx="10">
                  <c:v>0.42546809054464541</c:v>
                </c:pt>
                <c:pt idx="11">
                  <c:v>0.35999221901335382</c:v>
                </c:pt>
                <c:pt idx="12">
                  <c:v>1.0686317467786297</c:v>
                </c:pt>
                <c:pt idx="13">
                  <c:v>0.42079363055695956</c:v>
                </c:pt>
                <c:pt idx="14">
                  <c:v>-0.10524091847846404</c:v>
                </c:pt>
                <c:pt idx="15">
                  <c:v>1.159297071654144</c:v>
                </c:pt>
                <c:pt idx="16">
                  <c:v>-1.5730652916413703</c:v>
                </c:pt>
                <c:pt idx="17">
                  <c:v>-0.39948414912505503</c:v>
                </c:pt>
                <c:pt idx="18">
                  <c:v>-0.44601423200901785</c:v>
                </c:pt>
                <c:pt idx="19">
                  <c:v>-1.2058157205539086</c:v>
                </c:pt>
                <c:pt idx="20">
                  <c:v>-0.4009383321898593</c:v>
                </c:pt>
                <c:pt idx="21">
                  <c:v>-0.53035824480871729</c:v>
                </c:pt>
                <c:pt idx="22">
                  <c:v>-0.62031284505807383</c:v>
                </c:pt>
                <c:pt idx="23">
                  <c:v>-1.2551567254815572</c:v>
                </c:pt>
                <c:pt idx="24">
                  <c:v>-9.144441295579181E-2</c:v>
                </c:pt>
                <c:pt idx="25">
                  <c:v>-0.21900774470815448</c:v>
                </c:pt>
                <c:pt idx="26">
                  <c:v>0.58498056116743402</c:v>
                </c:pt>
                <c:pt idx="27">
                  <c:v>1.8516297011840648</c:v>
                </c:pt>
                <c:pt idx="28">
                  <c:v>2.9741870639236718</c:v>
                </c:pt>
                <c:pt idx="29">
                  <c:v>0.2296615872356379</c:v>
                </c:pt>
                <c:pt idx="30">
                  <c:v>0.72005120495755459</c:v>
                </c:pt>
                <c:pt idx="31">
                  <c:v>-0.34763426979477274</c:v>
                </c:pt>
                <c:pt idx="32">
                  <c:v>-1.5046877946050772</c:v>
                </c:pt>
                <c:pt idx="33">
                  <c:v>0.28726897077913782</c:v>
                </c:pt>
                <c:pt idx="34">
                  <c:v>-8.008538153700076E-2</c:v>
                </c:pt>
                <c:pt idx="35">
                  <c:v>0.16533248821860075</c:v>
                </c:pt>
                <c:pt idx="36">
                  <c:v>-0.17566270724407243</c:v>
                </c:pt>
                <c:pt idx="37">
                  <c:v>0.18351771096237893</c:v>
                </c:pt>
                <c:pt idx="38">
                  <c:v>-0.45573127535644636</c:v>
                </c:pt>
                <c:pt idx="39">
                  <c:v>-0.53202561269677606</c:v>
                </c:pt>
                <c:pt idx="40">
                  <c:v>-0.88280598701440827</c:v>
                </c:pt>
                <c:pt idx="41">
                  <c:v>-1.0794930269165135</c:v>
                </c:pt>
                <c:pt idx="42">
                  <c:v>-0.98543855012844705</c:v>
                </c:pt>
                <c:pt idx="43">
                  <c:v>-0.76827275429952524</c:v>
                </c:pt>
                <c:pt idx="44">
                  <c:v>-0.76567374737423555</c:v>
                </c:pt>
                <c:pt idx="45">
                  <c:v>-0.94388880399900477</c:v>
                </c:pt>
                <c:pt idx="46">
                  <c:v>-1.9527175452999594</c:v>
                </c:pt>
                <c:pt idx="47">
                  <c:v>-2.2230107633742504</c:v>
                </c:pt>
                <c:pt idx="48">
                  <c:v>-2.6277744303452177</c:v>
                </c:pt>
                <c:pt idx="49">
                  <c:v>-3.7117085669592034</c:v>
                </c:pt>
                <c:pt idx="50">
                  <c:v>-1.8554641757547272</c:v>
                </c:pt>
                <c:pt idx="51">
                  <c:v>-2.4231471105049271</c:v>
                </c:pt>
                <c:pt idx="52">
                  <c:v>-0.87753812437680101</c:v>
                </c:pt>
                <c:pt idx="53">
                  <c:v>-0.4890325894739001</c:v>
                </c:pt>
                <c:pt idx="54">
                  <c:v>-0.42248531227053437</c:v>
                </c:pt>
                <c:pt idx="55">
                  <c:v>3.6326701197963635E-2</c:v>
                </c:pt>
                <c:pt idx="56">
                  <c:v>-0.29517772919855628</c:v>
                </c:pt>
                <c:pt idx="57">
                  <c:v>0.41601340154300576</c:v>
                </c:pt>
                <c:pt idx="58">
                  <c:v>2.4185331205384915E-2</c:v>
                </c:pt>
                <c:pt idx="59">
                  <c:v>0.5449121661920816</c:v>
                </c:pt>
                <c:pt idx="60">
                  <c:v>0.62839335986000056</c:v>
                </c:pt>
                <c:pt idx="61">
                  <c:v>0.83291225300759464</c:v>
                </c:pt>
                <c:pt idx="62">
                  <c:v>0.42125552746035305</c:v>
                </c:pt>
                <c:pt idx="63">
                  <c:v>0.94531958536490956</c:v>
                </c:pt>
                <c:pt idx="64">
                  <c:v>-0.65442919085222107</c:v>
                </c:pt>
                <c:pt idx="65">
                  <c:v>0.9024504496643313</c:v>
                </c:pt>
                <c:pt idx="66">
                  <c:v>-0.74815310817836744</c:v>
                </c:pt>
                <c:pt idx="67">
                  <c:v>-1.7877758106880002</c:v>
                </c:pt>
                <c:pt idx="68">
                  <c:v>-1.0414799021703562</c:v>
                </c:pt>
                <c:pt idx="69">
                  <c:v>-2.3796036096290036</c:v>
                </c:pt>
                <c:pt idx="70">
                  <c:v>-1.8685617778872194</c:v>
                </c:pt>
                <c:pt idx="71">
                  <c:v>-1.3183369494279242</c:v>
                </c:pt>
                <c:pt idx="72">
                  <c:v>-1.9653821127907294</c:v>
                </c:pt>
                <c:pt idx="73">
                  <c:v>-2.7058610276328454</c:v>
                </c:pt>
                <c:pt idx="74">
                  <c:v>-0.76157119215484859</c:v>
                </c:pt>
                <c:pt idx="75">
                  <c:v>-1.7067497821020663</c:v>
                </c:pt>
                <c:pt idx="76">
                  <c:v>1.0389082105438829</c:v>
                </c:pt>
                <c:pt idx="77">
                  <c:v>0.78675595542953158</c:v>
                </c:pt>
                <c:pt idx="78">
                  <c:v>7.760076948706307E-2</c:v>
                </c:pt>
                <c:pt idx="79">
                  <c:v>0.96016809542686554</c:v>
                </c:pt>
                <c:pt idx="80">
                  <c:v>-1.1880941625678432</c:v>
                </c:pt>
                <c:pt idx="81">
                  <c:v>-0.54533969236821722</c:v>
                </c:pt>
                <c:pt idx="82">
                  <c:v>-1.5582555860693172</c:v>
                </c:pt>
                <c:pt idx="83">
                  <c:v>-1.6235562836309743</c:v>
                </c:pt>
                <c:pt idx="84">
                  <c:v>-2.6716443799364926</c:v>
                </c:pt>
                <c:pt idx="85">
                  <c:v>-2.0357903689216581</c:v>
                </c:pt>
                <c:pt idx="86">
                  <c:v>-0.8861106693867612</c:v>
                </c:pt>
                <c:pt idx="87">
                  <c:v>-0.92216605840740096</c:v>
                </c:pt>
                <c:pt idx="88">
                  <c:v>0.11365559085872615</c:v>
                </c:pt>
                <c:pt idx="89">
                  <c:v>0.81704798057647743</c:v>
                </c:pt>
                <c:pt idx="90">
                  <c:v>-0.15261160752418523</c:v>
                </c:pt>
                <c:pt idx="91">
                  <c:v>5.4814999533584159E-2</c:v>
                </c:pt>
                <c:pt idx="92">
                  <c:v>2.1734278754820955</c:v>
                </c:pt>
                <c:pt idx="93">
                  <c:v>-0.31893911146220083</c:v>
                </c:pt>
                <c:pt idx="94">
                  <c:v>0.82933089576930963</c:v>
                </c:pt>
                <c:pt idx="95">
                  <c:v>-0.16500930694893495</c:v>
                </c:pt>
                <c:pt idx="96">
                  <c:v>-0.98186162850883929</c:v>
                </c:pt>
                <c:pt idx="97">
                  <c:v>0.55750980724183186</c:v>
                </c:pt>
                <c:pt idx="98">
                  <c:v>0.83591934166406079</c:v>
                </c:pt>
                <c:pt idx="99">
                  <c:v>1.415503742987384</c:v>
                </c:pt>
                <c:pt idx="100">
                  <c:v>1.8070311061922077</c:v>
                </c:pt>
                <c:pt idx="101">
                  <c:v>1.6813556654503232</c:v>
                </c:pt>
                <c:pt idx="102">
                  <c:v>1.2539021239359949</c:v>
                </c:pt>
                <c:pt idx="103">
                  <c:v>2.1118408557370514</c:v>
                </c:pt>
                <c:pt idx="104">
                  <c:v>0.76225150696105259</c:v>
                </c:pt>
                <c:pt idx="105">
                  <c:v>1.3067623916242028</c:v>
                </c:pt>
                <c:pt idx="106">
                  <c:v>0.32566111427511568</c:v>
                </c:pt>
                <c:pt idx="107">
                  <c:v>0.82962127037899247</c:v>
                </c:pt>
                <c:pt idx="108">
                  <c:v>0.55915248700544418</c:v>
                </c:pt>
                <c:pt idx="109">
                  <c:v>-0.11829756314360568</c:v>
                </c:pt>
                <c:pt idx="110">
                  <c:v>-0.34235289332548269</c:v>
                </c:pt>
                <c:pt idx="111">
                  <c:v>-2.1833254522627414</c:v>
                </c:pt>
                <c:pt idx="112">
                  <c:v>-4.0775042992216735</c:v>
                </c:pt>
                <c:pt idx="113">
                  <c:v>-3.9716718900199717</c:v>
                </c:pt>
                <c:pt idx="114">
                  <c:v>-2.8047351554798352</c:v>
                </c:pt>
                <c:pt idx="115">
                  <c:v>-2.6147320316787104</c:v>
                </c:pt>
                <c:pt idx="116">
                  <c:v>1.4731871428274963</c:v>
                </c:pt>
                <c:pt idx="117">
                  <c:v>1.5719205877127502</c:v>
                </c:pt>
                <c:pt idx="118">
                  <c:v>1.9300365317134738</c:v>
                </c:pt>
                <c:pt idx="119">
                  <c:v>1.8505807890371355</c:v>
                </c:pt>
                <c:pt idx="120">
                  <c:v>6.6172837281269437E-2</c:v>
                </c:pt>
                <c:pt idx="121">
                  <c:v>-0.22227015479084444</c:v>
                </c:pt>
                <c:pt idx="122">
                  <c:v>6.0651419398380306E-2</c:v>
                </c:pt>
                <c:pt idx="123">
                  <c:v>0.16891835993850024</c:v>
                </c:pt>
                <c:pt idx="124">
                  <c:v>1.8513618259650131</c:v>
                </c:pt>
                <c:pt idx="125">
                  <c:v>1.0875503811686804</c:v>
                </c:pt>
                <c:pt idx="126">
                  <c:v>-0.20049168034035506</c:v>
                </c:pt>
                <c:pt idx="127">
                  <c:v>1.5220387498799304</c:v>
                </c:pt>
                <c:pt idx="128">
                  <c:v>-1.5859448714195046</c:v>
                </c:pt>
                <c:pt idx="129">
                  <c:v>1.4320922581424733</c:v>
                </c:pt>
                <c:pt idx="130">
                  <c:v>1.9727451188258411</c:v>
                </c:pt>
                <c:pt idx="131">
                  <c:v>1.7872030090875166</c:v>
                </c:pt>
                <c:pt idx="132">
                  <c:v>2.8517852354623816</c:v>
                </c:pt>
                <c:pt idx="133">
                  <c:v>1.917787924157478</c:v>
                </c:pt>
                <c:pt idx="134">
                  <c:v>2.0744740389826619</c:v>
                </c:pt>
                <c:pt idx="135">
                  <c:v>0.95916763093826929</c:v>
                </c:pt>
                <c:pt idx="136">
                  <c:v>2.280919032303232</c:v>
                </c:pt>
                <c:pt idx="137">
                  <c:v>1.0873255489899221</c:v>
                </c:pt>
                <c:pt idx="138">
                  <c:v>1.3801972517251748</c:v>
                </c:pt>
                <c:pt idx="139">
                  <c:v>0.69932083614872798</c:v>
                </c:pt>
                <c:pt idx="140">
                  <c:v>1.8148655298028455</c:v>
                </c:pt>
                <c:pt idx="141">
                  <c:v>1.0433731424160022</c:v>
                </c:pt>
                <c:pt idx="142">
                  <c:v>0.9665803932150141</c:v>
                </c:pt>
                <c:pt idx="143">
                  <c:v>1.3063185936148567</c:v>
                </c:pt>
                <c:pt idx="144">
                  <c:v>0.43995178520955092</c:v>
                </c:pt>
                <c:pt idx="145">
                  <c:v>1.8778587737296908</c:v>
                </c:pt>
                <c:pt idx="146">
                  <c:v>1.2296942098493056</c:v>
                </c:pt>
                <c:pt idx="147">
                  <c:v>2.2939088884712251</c:v>
                </c:pt>
                <c:pt idx="148">
                  <c:v>1.0192457685168559</c:v>
                </c:pt>
                <c:pt idx="149">
                  <c:v>2.1675633843329036</c:v>
                </c:pt>
                <c:pt idx="150">
                  <c:v>1.4674504203079828</c:v>
                </c:pt>
                <c:pt idx="151">
                  <c:v>1.4462914527719939</c:v>
                </c:pt>
                <c:pt idx="152">
                  <c:v>-0.14389504877896486</c:v>
                </c:pt>
                <c:pt idx="153">
                  <c:v>-1.4590792891488156</c:v>
                </c:pt>
                <c:pt idx="154">
                  <c:v>-2.4976525347618989E-2</c:v>
                </c:pt>
                <c:pt idx="155">
                  <c:v>-1.2764302936031076</c:v>
                </c:pt>
              </c:numCache>
            </c:numRef>
          </c:val>
          <c:smooth val="0"/>
          <c:extLst>
            <c:ext xmlns:c16="http://schemas.microsoft.com/office/drawing/2014/chart" uri="{C3380CC4-5D6E-409C-BE32-E72D297353CC}">
              <c16:uniqueId val="{00000001-B7F1-4A46-8C32-395B686F4B81}"/>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B7F1-4A46-8C32-395B686F4B81}"/>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6"/>
          <c:min val="-6"/>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8AF6-420C-A5E8-30CB38EF2147}"/>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Gdata!$J$9:$J$164</c:f>
              <c:numCache>
                <c:formatCode>#,##0.0000;\-#,##0.0000</c:formatCode>
                <c:ptCount val="156"/>
                <c:pt idx="0">
                  <c:v>8.6965702639896492</c:v>
                </c:pt>
                <c:pt idx="1">
                  <c:v>7.2716017245759677</c:v>
                </c:pt>
                <c:pt idx="2">
                  <c:v>7.4052542279382454</c:v>
                </c:pt>
                <c:pt idx="3">
                  <c:v>6.9960923741656611</c:v>
                </c:pt>
                <c:pt idx="4">
                  <c:v>6.7499280206728853</c:v>
                </c:pt>
                <c:pt idx="5">
                  <c:v>7.3249129370735027</c:v>
                </c:pt>
                <c:pt idx="6">
                  <c:v>7.269831492743358</c:v>
                </c:pt>
                <c:pt idx="7">
                  <c:v>6.9868667428841524</c:v>
                </c:pt>
                <c:pt idx="8">
                  <c:v>6.7769240561202393</c:v>
                </c:pt>
                <c:pt idx="9">
                  <c:v>6.3227234193755883</c:v>
                </c:pt>
                <c:pt idx="10">
                  <c:v>6.5962582804341485</c:v>
                </c:pt>
                <c:pt idx="11">
                  <c:v>6.4174308224203864</c:v>
                </c:pt>
                <c:pt idx="12">
                  <c:v>6.3133616164146611</c:v>
                </c:pt>
                <c:pt idx="13">
                  <c:v>5.9687110957728668</c:v>
                </c:pt>
                <c:pt idx="14">
                  <c:v>6.283744276138254</c:v>
                </c:pt>
                <c:pt idx="15">
                  <c:v>6.353532261847028</c:v>
                </c:pt>
                <c:pt idx="16">
                  <c:v>6.3817538424092577</c:v>
                </c:pt>
                <c:pt idx="17">
                  <c:v>6.197751860577096</c:v>
                </c:pt>
                <c:pt idx="18">
                  <c:v>6.38716666666667</c:v>
                </c:pt>
                <c:pt idx="19">
                  <c:v>7.4403333333333297</c:v>
                </c:pt>
                <c:pt idx="20">
                  <c:v>6.2754333333333303</c:v>
                </c:pt>
                <c:pt idx="21">
                  <c:v>4.6292999999999997</c:v>
                </c:pt>
                <c:pt idx="22">
                  <c:v>4.6884666666666703</c:v>
                </c:pt>
                <c:pt idx="23">
                  <c:v>4.2521000000000004</c:v>
                </c:pt>
                <c:pt idx="24">
                  <c:v>4.1997999999999998</c:v>
                </c:pt>
                <c:pt idx="25">
                  <c:v>3.43916666666667</c:v>
                </c:pt>
                <c:pt idx="26">
                  <c:v>3.37476666666667</c:v>
                </c:pt>
                <c:pt idx="27">
                  <c:v>3.66143333333333</c:v>
                </c:pt>
                <c:pt idx="28">
                  <c:v>3.6859999999999999</c:v>
                </c:pt>
                <c:pt idx="29">
                  <c:v>3.5175666666666698</c:v>
                </c:pt>
                <c:pt idx="30">
                  <c:v>3.9765999999999999</c:v>
                </c:pt>
                <c:pt idx="31">
                  <c:v>4.1589666666666698</c:v>
                </c:pt>
                <c:pt idx="32">
                  <c:v>4.1757633333333297</c:v>
                </c:pt>
                <c:pt idx="33">
                  <c:v>4.7443633333333297</c:v>
                </c:pt>
                <c:pt idx="34">
                  <c:v>5.3454600000000001</c:v>
                </c:pt>
                <c:pt idx="35">
                  <c:v>6.2028033333333301</c:v>
                </c:pt>
                <c:pt idx="36">
                  <c:v>6.68021333333333</c:v>
                </c:pt>
                <c:pt idx="37">
                  <c:v>7.2620033333333298</c:v>
                </c:pt>
                <c:pt idx="38">
                  <c:v>7.6102633333333296</c:v>
                </c:pt>
                <c:pt idx="39">
                  <c:v>8.0391100000000009</c:v>
                </c:pt>
                <c:pt idx="40">
                  <c:v>8.1508266666666707</c:v>
                </c:pt>
                <c:pt idx="41">
                  <c:v>8.1023333333333305</c:v>
                </c:pt>
                <c:pt idx="42">
                  <c:v>7.3314399999999997</c:v>
                </c:pt>
                <c:pt idx="43">
                  <c:v>6.5167599999999997</c:v>
                </c:pt>
                <c:pt idx="44">
                  <c:v>5.6207200000000004</c:v>
                </c:pt>
                <c:pt idx="45">
                  <c:v>4.7547600000000001</c:v>
                </c:pt>
                <c:pt idx="46">
                  <c:v>4.2922866666666701</c:v>
                </c:pt>
                <c:pt idx="47">
                  <c:v>3.9714900000000002</c:v>
                </c:pt>
                <c:pt idx="48">
                  <c:v>3.4726133333333302</c:v>
                </c:pt>
                <c:pt idx="49">
                  <c:v>3.1998199999999999</c:v>
                </c:pt>
                <c:pt idx="50">
                  <c:v>3.08328333333333</c:v>
                </c:pt>
                <c:pt idx="51">
                  <c:v>2.4816933333333302</c:v>
                </c:pt>
                <c:pt idx="52">
                  <c:v>2.2737933333333298</c:v>
                </c:pt>
                <c:pt idx="53">
                  <c:v>2.1093199999999999</c:v>
                </c:pt>
                <c:pt idx="54">
                  <c:v>2.1337799999999998</c:v>
                </c:pt>
                <c:pt idx="55">
                  <c:v>2.2659466666666699</c:v>
                </c:pt>
                <c:pt idx="56">
                  <c:v>2.2187033333333299</c:v>
                </c:pt>
                <c:pt idx="57">
                  <c:v>1.3716666666666699</c:v>
                </c:pt>
                <c:pt idx="58">
                  <c:v>0.8</c:v>
                </c:pt>
                <c:pt idx="59">
                  <c:v>0.46333333333333299</c:v>
                </c:pt>
                <c:pt idx="60">
                  <c:v>0.46333333333333299</c:v>
                </c:pt>
                <c:pt idx="61">
                  <c:v>0.47666666666666702</c:v>
                </c:pt>
                <c:pt idx="62">
                  <c:v>0.46333333333333299</c:v>
                </c:pt>
                <c:pt idx="63">
                  <c:v>0.483333333333333</c:v>
                </c:pt>
                <c:pt idx="64">
                  <c:v>0.49666666666666698</c:v>
                </c:pt>
                <c:pt idx="65">
                  <c:v>0.49666666666666698</c:v>
                </c:pt>
                <c:pt idx="66">
                  <c:v>0.49</c:v>
                </c:pt>
                <c:pt idx="67">
                  <c:v>0.45333333333333298</c:v>
                </c:pt>
                <c:pt idx="68">
                  <c:v>0.43333333333333302</c:v>
                </c:pt>
                <c:pt idx="69">
                  <c:v>0.43666666666666698</c:v>
                </c:pt>
                <c:pt idx="70">
                  <c:v>0.38666666666666699</c:v>
                </c:pt>
                <c:pt idx="71">
                  <c:v>0.23</c:v>
                </c:pt>
                <c:pt idx="72">
                  <c:v>0.15</c:v>
                </c:pt>
                <c:pt idx="73">
                  <c:v>0.03</c:v>
                </c:pt>
                <c:pt idx="74">
                  <c:v>0.03</c:v>
                </c:pt>
                <c:pt idx="75">
                  <c:v>2.33333333333333E-2</c:v>
                </c:pt>
                <c:pt idx="76">
                  <c:v>2.33333333333333E-2</c:v>
                </c:pt>
                <c:pt idx="77">
                  <c:v>0.02</c:v>
                </c:pt>
                <c:pt idx="78">
                  <c:v>0.14333333333333301</c:v>
                </c:pt>
                <c:pt idx="79">
                  <c:v>0.24666666666666701</c:v>
                </c:pt>
                <c:pt idx="80">
                  <c:v>0.20333333333333301</c:v>
                </c:pt>
                <c:pt idx="81">
                  <c:v>0.02</c:v>
                </c:pt>
                <c:pt idx="82">
                  <c:v>8.3333333333333297E-3</c:v>
                </c:pt>
                <c:pt idx="83">
                  <c:v>2.3333333333333301E-3</c:v>
                </c:pt>
                <c:pt idx="84">
                  <c:v>1.33333333333333E-3</c:v>
                </c:pt>
                <c:pt idx="85">
                  <c:v>1E-3</c:v>
                </c:pt>
                <c:pt idx="86">
                  <c:v>3.0000000000000001E-3</c:v>
                </c:pt>
                <c:pt idx="87">
                  <c:v>2E-3</c:v>
                </c:pt>
                <c:pt idx="88">
                  <c:v>1.66666666666667E-3</c:v>
                </c:pt>
                <c:pt idx="89">
                  <c:v>1E-3</c:v>
                </c:pt>
                <c:pt idx="90">
                  <c:v>1.66666666666667E-3</c:v>
                </c:pt>
                <c:pt idx="91">
                  <c:v>1E-3</c:v>
                </c:pt>
                <c:pt idx="92">
                  <c:v>6.6666666666666697E-4</c:v>
                </c:pt>
                <c:pt idx="93">
                  <c:v>6.6666666666666697E-4</c:v>
                </c:pt>
                <c:pt idx="94">
                  <c:v>6.6666666666666697E-4</c:v>
                </c:pt>
                <c:pt idx="95">
                  <c:v>1E-3</c:v>
                </c:pt>
                <c:pt idx="96">
                  <c:v>1.33333333333333E-3</c:v>
                </c:pt>
                <c:pt idx="97">
                  <c:v>1E-3</c:v>
                </c:pt>
                <c:pt idx="98">
                  <c:v>1E-3</c:v>
                </c:pt>
                <c:pt idx="99">
                  <c:v>1E-3</c:v>
                </c:pt>
                <c:pt idx="100">
                  <c:v>1.33333333333333E-3</c:v>
                </c:pt>
                <c:pt idx="101">
                  <c:v>1.93333333333333E-2</c:v>
                </c:pt>
                <c:pt idx="102">
                  <c:v>0.222</c:v>
                </c:pt>
                <c:pt idx="103">
                  <c:v>0.25533333333333302</c:v>
                </c:pt>
                <c:pt idx="104">
                  <c:v>0.37766666666666698</c:v>
                </c:pt>
                <c:pt idx="105">
                  <c:v>0.51400000000000001</c:v>
                </c:pt>
                <c:pt idx="106">
                  <c:v>0.498</c:v>
                </c:pt>
                <c:pt idx="107">
                  <c:v>0.501</c:v>
                </c:pt>
                <c:pt idx="108">
                  <c:v>0.50566666666666704</c:v>
                </c:pt>
                <c:pt idx="109">
                  <c:v>0.50666666666666704</c:v>
                </c:pt>
                <c:pt idx="110">
                  <c:v>0.50066666666666704</c:v>
                </c:pt>
                <c:pt idx="111">
                  <c:v>0.33300000000000002</c:v>
                </c:pt>
                <c:pt idx="112">
                  <c:v>0.11033333333333301</c:v>
                </c:pt>
                <c:pt idx="113">
                  <c:v>0.103333333333333</c:v>
                </c:pt>
                <c:pt idx="114">
                  <c:v>0.103333333333333</c:v>
                </c:pt>
                <c:pt idx="115">
                  <c:v>0.104</c:v>
                </c:pt>
                <c:pt idx="116">
                  <c:v>9.8000000000000004E-2</c:v>
                </c:pt>
                <c:pt idx="117">
                  <c:v>9.2999999999999999E-2</c:v>
                </c:pt>
                <c:pt idx="118">
                  <c:v>9.3333333333333296E-2</c:v>
                </c:pt>
                <c:pt idx="119">
                  <c:v>8.96666666666667E-2</c:v>
                </c:pt>
                <c:pt idx="120">
                  <c:v>8.7666666666666698E-2</c:v>
                </c:pt>
                <c:pt idx="121">
                  <c:v>6.6666666666666693E-2</c:v>
                </c:pt>
                <c:pt idx="122">
                  <c:v>7.8E-2</c:v>
                </c:pt>
                <c:pt idx="123">
                  <c:v>7.8666666666666704E-2</c:v>
                </c:pt>
                <c:pt idx="124">
                  <c:v>8.3000000000000004E-2</c:v>
                </c:pt>
                <c:pt idx="125">
                  <c:v>7.8333333333333297E-2</c:v>
                </c:pt>
                <c:pt idx="126">
                  <c:v>8.5000000000000006E-2</c:v>
                </c:pt>
                <c:pt idx="127">
                  <c:v>8.4333333333333302E-2</c:v>
                </c:pt>
                <c:pt idx="128">
                  <c:v>8.2666666666666694E-2</c:v>
                </c:pt>
                <c:pt idx="129">
                  <c:v>7.2999999999999995E-2</c:v>
                </c:pt>
                <c:pt idx="130">
                  <c:v>7.2666666666666699E-2</c:v>
                </c:pt>
                <c:pt idx="131">
                  <c:v>7.2333333333333305E-2</c:v>
                </c:pt>
                <c:pt idx="132">
                  <c:v>7.3999999999999996E-2</c:v>
                </c:pt>
                <c:pt idx="133">
                  <c:v>6.6666666666666693E-2</c:v>
                </c:pt>
                <c:pt idx="134">
                  <c:v>6.7000000000000004E-2</c:v>
                </c:pt>
                <c:pt idx="135">
                  <c:v>6.4000000000000001E-2</c:v>
                </c:pt>
                <c:pt idx="136">
                  <c:v>7.3333333333333306E-2</c:v>
                </c:pt>
                <c:pt idx="137">
                  <c:v>6.7333333333333301E-2</c:v>
                </c:pt>
                <c:pt idx="138">
                  <c:v>7.4333333333333307E-2</c:v>
                </c:pt>
                <c:pt idx="139">
                  <c:v>7.6333333333333295E-2</c:v>
                </c:pt>
                <c:pt idx="140">
                  <c:v>3.46666666666667E-2</c:v>
                </c:pt>
                <c:pt idx="141">
                  <c:v>-5.0333333333333299E-2</c:v>
                </c:pt>
                <c:pt idx="142">
                  <c:v>-4.5999999999999999E-2</c:v>
                </c:pt>
                <c:pt idx="143">
                  <c:v>-4.33333333333333E-2</c:v>
                </c:pt>
                <c:pt idx="144">
                  <c:v>-4.1666666666666699E-2</c:v>
                </c:pt>
                <c:pt idx="145">
                  <c:v>-5.4333333333333303E-2</c:v>
                </c:pt>
                <c:pt idx="146">
                  <c:v>-5.3666666666666703E-2</c:v>
                </c:pt>
                <c:pt idx="147">
                  <c:v>-4.2333333333333299E-2</c:v>
                </c:pt>
                <c:pt idx="148">
                  <c:v>-4.8000000000000001E-2</c:v>
                </c:pt>
                <c:pt idx="149">
                  <c:v>-6.5000000000000002E-2</c:v>
                </c:pt>
                <c:pt idx="150">
                  <c:v>-6.2666666666666704E-2</c:v>
                </c:pt>
                <c:pt idx="151">
                  <c:v>-6.6000000000000003E-2</c:v>
                </c:pt>
                <c:pt idx="152">
                  <c:v>-5.4333333333333303E-2</c:v>
                </c:pt>
                <c:pt idx="153">
                  <c:v>-6.0333333333333301E-2</c:v>
                </c:pt>
                <c:pt idx="154">
                  <c:v>-5.86666666666667E-2</c:v>
                </c:pt>
                <c:pt idx="155">
                  <c:v>-3.4333333333333299E-2</c:v>
                </c:pt>
              </c:numCache>
            </c:numRef>
          </c:val>
          <c:smooth val="0"/>
          <c:extLst>
            <c:ext xmlns:c16="http://schemas.microsoft.com/office/drawing/2014/chart" uri="{C3380CC4-5D6E-409C-BE32-E72D297353CC}">
              <c16:uniqueId val="{00000001-8AF6-420C-A5E8-30CB38EF2147}"/>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8AF6-420C-A5E8-30CB38EF2147}"/>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10"/>
          <c:min val="-2"/>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4"/>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E596-4BF4-812B-AF78A7E2A7A6}"/>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Gdata!$N$9:$N$164</c:f>
              <c:numCache>
                <c:formatCode>#,##0.0000;\-#,##0.0000</c:formatCode>
                <c:ptCount val="156"/>
                <c:pt idx="0">
                  <c:v>1.8811944758432245E-2</c:v>
                </c:pt>
                <c:pt idx="1">
                  <c:v>0.1017617161381271</c:v>
                </c:pt>
                <c:pt idx="2">
                  <c:v>1.2791862830848364</c:v>
                </c:pt>
                <c:pt idx="3">
                  <c:v>0.33841983683145799</c:v>
                </c:pt>
                <c:pt idx="4">
                  <c:v>3.7262106590026549E-5</c:v>
                </c:pt>
                <c:pt idx="5">
                  <c:v>7.9622956700278885E-3</c:v>
                </c:pt>
                <c:pt idx="6">
                  <c:v>4.3801326512260719</c:v>
                </c:pt>
                <c:pt idx="7">
                  <c:v>0.15471717213878183</c:v>
                </c:pt>
                <c:pt idx="8">
                  <c:v>7.2562189699430075E-4</c:v>
                </c:pt>
                <c:pt idx="9">
                  <c:v>0.14628970886735906</c:v>
                </c:pt>
                <c:pt idx="10">
                  <c:v>1.162760531670191</c:v>
                </c:pt>
                <c:pt idx="11">
                  <c:v>3.0948793338225491E-3</c:v>
                </c:pt>
                <c:pt idx="12">
                  <c:v>7.4510277890611266E-4</c:v>
                </c:pt>
                <c:pt idx="13">
                  <c:v>0.8374122802351619</c:v>
                </c:pt>
                <c:pt idx="14">
                  <c:v>0.39354193065834314</c:v>
                </c:pt>
                <c:pt idx="15">
                  <c:v>1.1767323866015771E-3</c:v>
                </c:pt>
                <c:pt idx="16">
                  <c:v>2.2474263434938708E-2</c:v>
                </c:pt>
                <c:pt idx="17">
                  <c:v>1.2846545185065426</c:v>
                </c:pt>
                <c:pt idx="18">
                  <c:v>0.66663324456263107</c:v>
                </c:pt>
                <c:pt idx="19">
                  <c:v>4.0842874909645985E-2</c:v>
                </c:pt>
                <c:pt idx="20">
                  <c:v>6.0848467868253244E-4</c:v>
                </c:pt>
                <c:pt idx="21">
                  <c:v>0.13485414173650792</c:v>
                </c:pt>
                <c:pt idx="22">
                  <c:v>4.4946044419089963</c:v>
                </c:pt>
                <c:pt idx="23">
                  <c:v>4.6078910152030431E-2</c:v>
                </c:pt>
                <c:pt idx="24">
                  <c:v>9.8800487224669793E-3</c:v>
                </c:pt>
                <c:pt idx="25">
                  <c:v>0.81888620885563823</c:v>
                </c:pt>
                <c:pt idx="26">
                  <c:v>2.8761271120421497</c:v>
                </c:pt>
                <c:pt idx="27">
                  <c:v>0.13361483533517179</c:v>
                </c:pt>
                <c:pt idx="28">
                  <c:v>1.9487742869664165E-4</c:v>
                </c:pt>
                <c:pt idx="29">
                  <c:v>0.22743185311284228</c:v>
                </c:pt>
                <c:pt idx="30">
                  <c:v>0.15885252186811508</c:v>
                </c:pt>
                <c:pt idx="31">
                  <c:v>3.3382002603929109E-2</c:v>
                </c:pt>
                <c:pt idx="32">
                  <c:v>3.3633326107573878E-2</c:v>
                </c:pt>
                <c:pt idx="33">
                  <c:v>0.16000739903153113</c:v>
                </c:pt>
                <c:pt idx="34">
                  <c:v>4.1377498773463168</c:v>
                </c:pt>
                <c:pt idx="35">
                  <c:v>1.0295602916440443E-3</c:v>
                </c:pt>
                <c:pt idx="36">
                  <c:v>3.0860606811853193E-4</c:v>
                </c:pt>
                <c:pt idx="37">
                  <c:v>4.7677632035061757E-2</c:v>
                </c:pt>
                <c:pt idx="38">
                  <c:v>0.76404024779813373</c:v>
                </c:pt>
                <c:pt idx="39">
                  <c:v>0.23177389103286661</c:v>
                </c:pt>
                <c:pt idx="40">
                  <c:v>6.745822714243452E-3</c:v>
                </c:pt>
                <c:pt idx="41">
                  <c:v>0.19640769794959617</c:v>
                </c:pt>
                <c:pt idx="42">
                  <c:v>1.2566087896474125</c:v>
                </c:pt>
                <c:pt idx="43">
                  <c:v>7.069303460231291E-2</c:v>
                </c:pt>
                <c:pt idx="44">
                  <c:v>1.1837320284573778E-4</c:v>
                </c:pt>
                <c:pt idx="45">
                  <c:v>2.4212691345688781E-2</c:v>
                </c:pt>
                <c:pt idx="46">
                  <c:v>0.24780934181756248</c:v>
                </c:pt>
                <c:pt idx="47">
                  <c:v>6.6162743145955175E-2</c:v>
                </c:pt>
                <c:pt idx="48">
                  <c:v>1.9819176476612037E-4</c:v>
                </c:pt>
                <c:pt idx="49">
                  <c:v>7.4252435019080548E-2</c:v>
                </c:pt>
                <c:pt idx="50">
                  <c:v>1.0851613768551915</c:v>
                </c:pt>
                <c:pt idx="51">
                  <c:v>4.0208768026142302E-2</c:v>
                </c:pt>
                <c:pt idx="52">
                  <c:v>3.7813169617745508E-2</c:v>
                </c:pt>
                <c:pt idx="53">
                  <c:v>1.080570037336839</c:v>
                </c:pt>
                <c:pt idx="54">
                  <c:v>4.4679912245160232</c:v>
                </c:pt>
                <c:pt idx="55">
                  <c:v>4.0514958116995153E-3</c:v>
                </c:pt>
                <c:pt idx="56">
                  <c:v>1.4610214155547669E-3</c:v>
                </c:pt>
                <c:pt idx="57">
                  <c:v>0.71087600094875614</c:v>
                </c:pt>
                <c:pt idx="58">
                  <c:v>3.0884438274078314</c:v>
                </c:pt>
                <c:pt idx="59">
                  <c:v>2.1619189079057934E-2</c:v>
                </c:pt>
                <c:pt idx="60">
                  <c:v>5.2749070873687964E-2</c:v>
                </c:pt>
                <c:pt idx="61">
                  <c:v>1.5340937563509816</c:v>
                </c:pt>
                <c:pt idx="62">
                  <c:v>5.7882259292836382</c:v>
                </c:pt>
                <c:pt idx="63">
                  <c:v>1.4795261006256088E-2</c:v>
                </c:pt>
                <c:pt idx="64">
                  <c:v>1.9875922548568228E-6</c:v>
                </c:pt>
                <c:pt idx="65">
                  <c:v>2.7823039248635457E-2</c:v>
                </c:pt>
                <c:pt idx="66">
                  <c:v>0.39845434551818165</c:v>
                </c:pt>
                <c:pt idx="67">
                  <c:v>7.9422727151718164E-2</c:v>
                </c:pt>
                <c:pt idx="68">
                  <c:v>2.3643525918112568E-3</c:v>
                </c:pt>
                <c:pt idx="69">
                  <c:v>0.34811661177482023</c:v>
                </c:pt>
                <c:pt idx="70">
                  <c:v>0.41576938367511179</c:v>
                </c:pt>
                <c:pt idx="71">
                  <c:v>7.0425351207620168E-2</c:v>
                </c:pt>
                <c:pt idx="72">
                  <c:v>7.0120566644251594E-5</c:v>
                </c:pt>
                <c:pt idx="73">
                  <c:v>0.13469225503623047</c:v>
                </c:pt>
                <c:pt idx="74">
                  <c:v>0.86047878366840425</c:v>
                </c:pt>
                <c:pt idx="75">
                  <c:v>2.3609774409050925E-2</c:v>
                </c:pt>
                <c:pt idx="76">
                  <c:v>3.9832044047267821E-4</c:v>
                </c:pt>
                <c:pt idx="77">
                  <c:v>0.19309651406993356</c:v>
                </c:pt>
                <c:pt idx="78">
                  <c:v>6.6112115182510456</c:v>
                </c:pt>
                <c:pt idx="79">
                  <c:v>9.7329788667958786E-2</c:v>
                </c:pt>
                <c:pt idx="80">
                  <c:v>9.2003174418161203E-4</c:v>
                </c:pt>
                <c:pt idx="81">
                  <c:v>0.18536769738136127</c:v>
                </c:pt>
                <c:pt idx="82">
                  <c:v>0.2905691840589128</c:v>
                </c:pt>
                <c:pt idx="83">
                  <c:v>8.7759834905076634E-3</c:v>
                </c:pt>
                <c:pt idx="84">
                  <c:v>2.5102469917949108E-3</c:v>
                </c:pt>
                <c:pt idx="85">
                  <c:v>1.2156680701003526E-2</c:v>
                </c:pt>
                <c:pt idx="86">
                  <c:v>0.70238984588503339</c:v>
                </c:pt>
                <c:pt idx="87">
                  <c:v>9.6324562215911028E-2</c:v>
                </c:pt>
                <c:pt idx="88">
                  <c:v>2.4102243822927347E-3</c:v>
                </c:pt>
                <c:pt idx="89">
                  <c:v>0.18034416200057934</c:v>
                </c:pt>
                <c:pt idx="90">
                  <c:v>0.80676529370193606</c:v>
                </c:pt>
                <c:pt idx="91">
                  <c:v>1.5205539649880931E-2</c:v>
                </c:pt>
                <c:pt idx="92">
                  <c:v>3.4087712178597032E-4</c:v>
                </c:pt>
                <c:pt idx="93">
                  <c:v>0.24099397011826657</c:v>
                </c:pt>
                <c:pt idx="94">
                  <c:v>5.0084048414195195</c:v>
                </c:pt>
                <c:pt idx="95">
                  <c:v>7.2308220234300018</c:v>
                </c:pt>
                <c:pt idx="96">
                  <c:v>6.2270098013948673E-4</c:v>
                </c:pt>
                <c:pt idx="97">
                  <c:v>5.5256093521706399E-2</c:v>
                </c:pt>
                <c:pt idx="98">
                  <c:v>2.1849005966301958</c:v>
                </c:pt>
                <c:pt idx="99">
                  <c:v>4.2158787466426047E-3</c:v>
                </c:pt>
                <c:pt idx="100">
                  <c:v>2.478241284586781E-2</c:v>
                </c:pt>
                <c:pt idx="101">
                  <c:v>0.43077423324751557</c:v>
                </c:pt>
                <c:pt idx="102">
                  <c:v>0.28530984495329459</c:v>
                </c:pt>
                <c:pt idx="103">
                  <c:v>6.5801512494401401E-2</c:v>
                </c:pt>
                <c:pt idx="104">
                  <c:v>1.078199189087353E-4</c:v>
                </c:pt>
                <c:pt idx="105">
                  <c:v>1.6532913874198877E-3</c:v>
                </c:pt>
                <c:pt idx="106">
                  <c:v>0.41805220898294876</c:v>
                </c:pt>
                <c:pt idx="107">
                  <c:v>2.0568989536814263E-2</c:v>
                </c:pt>
                <c:pt idx="108">
                  <c:v>1.1736061402115021E-3</c:v>
                </c:pt>
                <c:pt idx="109">
                  <c:v>0.59443447056976972</c:v>
                </c:pt>
                <c:pt idx="110">
                  <c:v>0.35604192716206723</c:v>
                </c:pt>
                <c:pt idx="111">
                  <c:v>2.3593095489292571E-3</c:v>
                </c:pt>
                <c:pt idx="112">
                  <c:v>1.5325558762716129E-2</c:v>
                </c:pt>
                <c:pt idx="113">
                  <c:v>0.28948845088595399</c:v>
                </c:pt>
                <c:pt idx="114">
                  <c:v>1.1237587605565422</c:v>
                </c:pt>
                <c:pt idx="115">
                  <c:v>0.18257471391772551</c:v>
                </c:pt>
                <c:pt idx="116">
                  <c:v>4.9519321018974246E-4</c:v>
                </c:pt>
                <c:pt idx="117">
                  <c:v>0.19982623288369819</c:v>
                </c:pt>
                <c:pt idx="118">
                  <c:v>0.6791826325748983</c:v>
                </c:pt>
                <c:pt idx="119">
                  <c:v>0.15106778980880853</c:v>
                </c:pt>
                <c:pt idx="120">
                  <c:v>1.0184374348627025E-4</c:v>
                </c:pt>
                <c:pt idx="121">
                  <c:v>0.65361875829684346</c:v>
                </c:pt>
                <c:pt idx="122">
                  <c:v>2.5718806415864806</c:v>
                </c:pt>
                <c:pt idx="123">
                  <c:v>3.2182970460776839E-2</c:v>
                </c:pt>
                <c:pt idx="124">
                  <c:v>4.4134189883829368E-3</c:v>
                </c:pt>
                <c:pt idx="125">
                  <c:v>1.1881599205637117</c:v>
                </c:pt>
                <c:pt idx="126">
                  <c:v>0.46431889483219724</c:v>
                </c:pt>
                <c:pt idx="127">
                  <c:v>4.8013934723847513E-3</c:v>
                </c:pt>
                <c:pt idx="128">
                  <c:v>3.3465816362915235E-5</c:v>
                </c:pt>
                <c:pt idx="129">
                  <c:v>6.0360474335803674E-2</c:v>
                </c:pt>
                <c:pt idx="130">
                  <c:v>1.3988137023812601</c:v>
                </c:pt>
                <c:pt idx="131">
                  <c:v>0.32764877324755326</c:v>
                </c:pt>
                <c:pt idx="132">
                  <c:v>7.6802429741139834E-3</c:v>
                </c:pt>
                <c:pt idx="133">
                  <c:v>6.1213508344417411E-2</c:v>
                </c:pt>
                <c:pt idx="134">
                  <c:v>0.97088464144836983</c:v>
                </c:pt>
                <c:pt idx="135">
                  <c:v>0.27637079679052129</c:v>
                </c:pt>
                <c:pt idx="136">
                  <c:v>7.700106221854181E-4</c:v>
                </c:pt>
                <c:pt idx="137">
                  <c:v>2.7441577390178142E-2</c:v>
                </c:pt>
                <c:pt idx="138">
                  <c:v>2.0328712687908013</c:v>
                </c:pt>
                <c:pt idx="139">
                  <c:v>3.0994653382840812E-2</c:v>
                </c:pt>
                <c:pt idx="140">
                  <c:v>1.3508155008702435E-3</c:v>
                </c:pt>
                <c:pt idx="141">
                  <c:v>7.4999272308149595E-2</c:v>
                </c:pt>
                <c:pt idx="142">
                  <c:v>1.5257980530146349</c:v>
                </c:pt>
                <c:pt idx="143">
                  <c:v>5.1064051440783374E-4</c:v>
                </c:pt>
                <c:pt idx="144">
                  <c:v>3.9303923275022353E-5</c:v>
                </c:pt>
                <c:pt idx="145">
                  <c:v>7.100328584534922E-2</c:v>
                </c:pt>
                <c:pt idx="146">
                  <c:v>0.83735772350620863</c:v>
                </c:pt>
                <c:pt idx="147">
                  <c:v>0.90741929850850933</c:v>
                </c:pt>
                <c:pt idx="148">
                  <c:v>6.1245307294902091E-3</c:v>
                </c:pt>
                <c:pt idx="149">
                  <c:v>0.4796965508127477</c:v>
                </c:pt>
                <c:pt idx="150">
                  <c:v>7.5036298605109479</c:v>
                </c:pt>
                <c:pt idx="151">
                  <c:v>4.1977020813497162E-3</c:v>
                </c:pt>
                <c:pt idx="152">
                  <c:v>9.1980491312205906E-6</c:v>
                </c:pt>
                <c:pt idx="153">
                  <c:v>3.0795081910478146E-2</c:v>
                </c:pt>
                <c:pt idx="154">
                  <c:v>1.1713293769224524</c:v>
                </c:pt>
                <c:pt idx="155">
                  <c:v>11.271662163677734</c:v>
                </c:pt>
              </c:numCache>
            </c:numRef>
          </c:val>
          <c:smooth val="0"/>
          <c:extLst>
            <c:ext xmlns:c16="http://schemas.microsoft.com/office/drawing/2014/chart" uri="{C3380CC4-5D6E-409C-BE32-E72D297353CC}">
              <c16:uniqueId val="{00000001-E596-4BF4-812B-AF78A7E2A7A6}"/>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E596-4BF4-812B-AF78A7E2A7A6}"/>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12"/>
          <c:min val="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C54E-421A-B2E2-70B76A392173}"/>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Gdata!$M$9:$M$164</c:f>
              <c:numCache>
                <c:formatCode>#,##0.0000;\-#,##0.0000</c:formatCode>
                <c:ptCount val="156"/>
                <c:pt idx="0">
                  <c:v>14.26266881742699</c:v>
                </c:pt>
                <c:pt idx="1">
                  <c:v>23.73049101157471</c:v>
                </c:pt>
                <c:pt idx="2">
                  <c:v>23.238005689001064</c:v>
                </c:pt>
                <c:pt idx="3">
                  <c:v>14.881328913435743</c:v>
                </c:pt>
                <c:pt idx="4">
                  <c:v>8.839210663981774</c:v>
                </c:pt>
                <c:pt idx="5">
                  <c:v>-5.0275832095604409</c:v>
                </c:pt>
                <c:pt idx="6">
                  <c:v>-10.645988635151303</c:v>
                </c:pt>
                <c:pt idx="7">
                  <c:v>2.4891611586139879</c:v>
                </c:pt>
                <c:pt idx="8">
                  <c:v>9.2513618827552406</c:v>
                </c:pt>
                <c:pt idx="9">
                  <c:v>20.212283733897074</c:v>
                </c:pt>
                <c:pt idx="10">
                  <c:v>31.592953114526573</c:v>
                </c:pt>
                <c:pt idx="11">
                  <c:v>27.320314854718923</c:v>
                </c:pt>
                <c:pt idx="12">
                  <c:v>31.703857637330991</c:v>
                </c:pt>
                <c:pt idx="13">
                  <c:v>21.409809998961617</c:v>
                </c:pt>
                <c:pt idx="14">
                  <c:v>14.01414892801969</c:v>
                </c:pt>
                <c:pt idx="15">
                  <c:v>15.963998257784825</c:v>
                </c:pt>
                <c:pt idx="16">
                  <c:v>10.336728106581655</c:v>
                </c:pt>
                <c:pt idx="17">
                  <c:v>14.613947792367515</c:v>
                </c:pt>
                <c:pt idx="18">
                  <c:v>13.912145094573821</c:v>
                </c:pt>
                <c:pt idx="19">
                  <c:v>12.122801291173934</c:v>
                </c:pt>
                <c:pt idx="20">
                  <c:v>18.483226123634029</c:v>
                </c:pt>
                <c:pt idx="21">
                  <c:v>31.84999104863752</c:v>
                </c:pt>
                <c:pt idx="22">
                  <c:v>43.146808189837891</c:v>
                </c:pt>
                <c:pt idx="23">
                  <c:v>38.341167715758417</c:v>
                </c:pt>
                <c:pt idx="24">
                  <c:v>37.333256704571099</c:v>
                </c:pt>
                <c:pt idx="25">
                  <c:v>32.696784226625674</c:v>
                </c:pt>
                <c:pt idx="26">
                  <c:v>28.130853042641924</c:v>
                </c:pt>
                <c:pt idx="27">
                  <c:v>18.57580771744713</c:v>
                </c:pt>
                <c:pt idx="28">
                  <c:v>20.264536728318166</c:v>
                </c:pt>
                <c:pt idx="29">
                  <c:v>18.62609716242979</c:v>
                </c:pt>
                <c:pt idx="30">
                  <c:v>14.513578566333219</c:v>
                </c:pt>
                <c:pt idx="31">
                  <c:v>28.348148493147946</c:v>
                </c:pt>
                <c:pt idx="32">
                  <c:v>26.932567155096393</c:v>
                </c:pt>
                <c:pt idx="33">
                  <c:v>21.608298272670346</c:v>
                </c:pt>
                <c:pt idx="34">
                  <c:v>24.57115050564483</c:v>
                </c:pt>
                <c:pt idx="35">
                  <c:v>26.428601366143038</c:v>
                </c:pt>
                <c:pt idx="36">
                  <c:v>7.3426165776694727</c:v>
                </c:pt>
                <c:pt idx="37">
                  <c:v>-1.8924178576220223</c:v>
                </c:pt>
                <c:pt idx="38">
                  <c:v>-24.573086162163435</c:v>
                </c:pt>
                <c:pt idx="39">
                  <c:v>-42.61294898836794</c:v>
                </c:pt>
                <c:pt idx="40">
                  <c:v>-27.82300145748756</c:v>
                </c:pt>
                <c:pt idx="41">
                  <c:v>-21.802783540845713</c:v>
                </c:pt>
                <c:pt idx="42">
                  <c:v>-10.754237797652074</c:v>
                </c:pt>
                <c:pt idx="43">
                  <c:v>-1.7053648113096034</c:v>
                </c:pt>
                <c:pt idx="44">
                  <c:v>-18.337126857368613</c:v>
                </c:pt>
                <c:pt idx="45">
                  <c:v>-30.881226896780607</c:v>
                </c:pt>
                <c:pt idx="46">
                  <c:v>-29.355536703503997</c:v>
                </c:pt>
                <c:pt idx="47">
                  <c:v>-28.459748568287598</c:v>
                </c:pt>
                <c:pt idx="48">
                  <c:v>-14.289229999202702</c:v>
                </c:pt>
                <c:pt idx="49">
                  <c:v>15.555634018892873</c:v>
                </c:pt>
                <c:pt idx="50">
                  <c:v>20.771314266228231</c:v>
                </c:pt>
                <c:pt idx="51">
                  <c:v>12.729329734209049</c:v>
                </c:pt>
                <c:pt idx="52">
                  <c:v>19.177733108116485</c:v>
                </c:pt>
                <c:pt idx="53">
                  <c:v>3.9686877724925829</c:v>
                </c:pt>
                <c:pt idx="54">
                  <c:v>2.3058253312551522</c:v>
                </c:pt>
                <c:pt idx="55">
                  <c:v>8.6113108874475994</c:v>
                </c:pt>
                <c:pt idx="56">
                  <c:v>-14.228346715438162</c:v>
                </c:pt>
                <c:pt idx="57">
                  <c:v>-25.954709213426501</c:v>
                </c:pt>
                <c:pt idx="58">
                  <c:v>-5.4998478947820812</c:v>
                </c:pt>
                <c:pt idx="59">
                  <c:v>5.9615668440038228</c:v>
                </c:pt>
                <c:pt idx="60">
                  <c:v>24.642478555801251</c:v>
                </c:pt>
                <c:pt idx="61">
                  <c:v>39.822425260801879</c:v>
                </c:pt>
                <c:pt idx="62">
                  <c:v>15.850652493659171</c:v>
                </c:pt>
                <c:pt idx="63">
                  <c:v>8.3887220636799514E-2</c:v>
                </c:pt>
                <c:pt idx="64">
                  <c:v>-9.8414345048927618</c:v>
                </c:pt>
                <c:pt idx="65">
                  <c:v>-5.1530845918251833</c:v>
                </c:pt>
                <c:pt idx="66">
                  <c:v>-12.650855398884522</c:v>
                </c:pt>
                <c:pt idx="67">
                  <c:v>-18.503879254377729</c:v>
                </c:pt>
                <c:pt idx="68">
                  <c:v>-7.0683333689621417</c:v>
                </c:pt>
                <c:pt idx="69">
                  <c:v>-18.471638662632873</c:v>
                </c:pt>
                <c:pt idx="70">
                  <c:v>-19.026759862356005</c:v>
                </c:pt>
                <c:pt idx="71">
                  <c:v>1.495150323904743</c:v>
                </c:pt>
                <c:pt idx="72">
                  <c:v>10.310461925603041</c:v>
                </c:pt>
                <c:pt idx="73">
                  <c:v>25.751799903047605</c:v>
                </c:pt>
                <c:pt idx="74">
                  <c:v>44.994785795560333</c:v>
                </c:pt>
                <c:pt idx="75">
                  <c:v>57.252251011119981</c:v>
                </c:pt>
                <c:pt idx="76">
                  <c:v>41.541046072335945</c:v>
                </c:pt>
                <c:pt idx="77">
                  <c:v>19.724403862198024</c:v>
                </c:pt>
                <c:pt idx="78">
                  <c:v>4.6178767216004797</c:v>
                </c:pt>
                <c:pt idx="79">
                  <c:v>-28.309847455701199</c:v>
                </c:pt>
                <c:pt idx="80">
                  <c:v>-30.202819581094779</c:v>
                </c:pt>
                <c:pt idx="81">
                  <c:v>-20.34220481718669</c:v>
                </c:pt>
                <c:pt idx="82">
                  <c:v>-36.527531422446373</c:v>
                </c:pt>
                <c:pt idx="83">
                  <c:v>-18.245343054833274</c:v>
                </c:pt>
                <c:pt idx="84">
                  <c:v>-11.87007038853759</c:v>
                </c:pt>
                <c:pt idx="85">
                  <c:v>-18.361324063073376</c:v>
                </c:pt>
                <c:pt idx="86">
                  <c:v>-6.5207172053877507</c:v>
                </c:pt>
                <c:pt idx="87">
                  <c:v>-16.988657112513025</c:v>
                </c:pt>
                <c:pt idx="88">
                  <c:v>-26.468386160341961</c:v>
                </c:pt>
                <c:pt idx="89">
                  <c:v>-9.453862813776766</c:v>
                </c:pt>
                <c:pt idx="90">
                  <c:v>14.402596697566736</c:v>
                </c:pt>
                <c:pt idx="91">
                  <c:v>22.184065513100204</c:v>
                </c:pt>
                <c:pt idx="92">
                  <c:v>40.049919539510896</c:v>
                </c:pt>
                <c:pt idx="93">
                  <c:v>29.960240638464075</c:v>
                </c:pt>
                <c:pt idx="94">
                  <c:v>11.650050602004267</c:v>
                </c:pt>
                <c:pt idx="95">
                  <c:v>13.337346749658122</c:v>
                </c:pt>
                <c:pt idx="96">
                  <c:v>4.2392855311558497</c:v>
                </c:pt>
                <c:pt idx="97">
                  <c:v>0.95925780837281016</c:v>
                </c:pt>
                <c:pt idx="98">
                  <c:v>23.111370869006951</c:v>
                </c:pt>
                <c:pt idx="99">
                  <c:v>38.45485966634277</c:v>
                </c:pt>
                <c:pt idx="100">
                  <c:v>38.139517687262767</c:v>
                </c:pt>
                <c:pt idx="101">
                  <c:v>29.675300072526856</c:v>
                </c:pt>
                <c:pt idx="102">
                  <c:v>16.220065455648658</c:v>
                </c:pt>
                <c:pt idx="103">
                  <c:v>3.2873272150091006</c:v>
                </c:pt>
                <c:pt idx="104">
                  <c:v>2.9325291528163553</c:v>
                </c:pt>
                <c:pt idx="105">
                  <c:v>14.637784968578799</c:v>
                </c:pt>
                <c:pt idx="106">
                  <c:v>5.9733179178073312</c:v>
                </c:pt>
                <c:pt idx="107">
                  <c:v>-8.9197249855413574</c:v>
                </c:pt>
                <c:pt idx="108">
                  <c:v>-31.199326792493792</c:v>
                </c:pt>
                <c:pt idx="109">
                  <c:v>-27.817195664184325</c:v>
                </c:pt>
                <c:pt idx="110">
                  <c:v>-40.790082810697577</c:v>
                </c:pt>
                <c:pt idx="111">
                  <c:v>-53.493809588870079</c:v>
                </c:pt>
                <c:pt idx="112">
                  <c:v>-42.61143715028534</c:v>
                </c:pt>
                <c:pt idx="113">
                  <c:v>-29.930543145175527</c:v>
                </c:pt>
                <c:pt idx="114">
                  <c:v>-9.5970246399580272</c:v>
                </c:pt>
                <c:pt idx="115">
                  <c:v>12.593312826341235</c:v>
                </c:pt>
                <c:pt idx="116">
                  <c:v>26.636238945632577</c:v>
                </c:pt>
                <c:pt idx="117">
                  <c:v>-5.8776209898324652</c:v>
                </c:pt>
                <c:pt idx="118">
                  <c:v>-6.8691388021899416</c:v>
                </c:pt>
                <c:pt idx="119">
                  <c:v>0.10552195354048284</c:v>
                </c:pt>
                <c:pt idx="120">
                  <c:v>-8.2816283561365118</c:v>
                </c:pt>
                <c:pt idx="121">
                  <c:v>3.0766658587680977</c:v>
                </c:pt>
                <c:pt idx="122">
                  <c:v>-6.8404487945333186</c:v>
                </c:pt>
                <c:pt idx="123">
                  <c:v>-17.987130817332673</c:v>
                </c:pt>
                <c:pt idx="124">
                  <c:v>-0.58043700813598853</c:v>
                </c:pt>
                <c:pt idx="125">
                  <c:v>-8.9587556000988631</c:v>
                </c:pt>
                <c:pt idx="126">
                  <c:v>-2.2357792288827172</c:v>
                </c:pt>
                <c:pt idx="127">
                  <c:v>14.983037513230999</c:v>
                </c:pt>
                <c:pt idx="128">
                  <c:v>19.796856839767752</c:v>
                </c:pt>
                <c:pt idx="129">
                  <c:v>38.874739061766554</c:v>
                </c:pt>
                <c:pt idx="130">
                  <c:v>49.139078826798197</c:v>
                </c:pt>
                <c:pt idx="131">
                  <c:v>44.49263819760516</c:v>
                </c:pt>
                <c:pt idx="132">
                  <c:v>19.231141298474085</c:v>
                </c:pt>
                <c:pt idx="133">
                  <c:v>15.289378905157561</c:v>
                </c:pt>
                <c:pt idx="134">
                  <c:v>14.990150831504707</c:v>
                </c:pt>
                <c:pt idx="135">
                  <c:v>12.71026212693662</c:v>
                </c:pt>
                <c:pt idx="136">
                  <c:v>27.846334121357081</c:v>
                </c:pt>
                <c:pt idx="137">
                  <c:v>26.717061084318633</c:v>
                </c:pt>
                <c:pt idx="138">
                  <c:v>7.3852816215057713</c:v>
                </c:pt>
                <c:pt idx="139">
                  <c:v>10.304255104137193</c:v>
                </c:pt>
                <c:pt idx="140">
                  <c:v>-10.227412994815891</c:v>
                </c:pt>
                <c:pt idx="141">
                  <c:v>-20.744333509272366</c:v>
                </c:pt>
                <c:pt idx="142">
                  <c:v>-2.1015566490286171</c:v>
                </c:pt>
                <c:pt idx="143">
                  <c:v>-6.233224598556087E-2</c:v>
                </c:pt>
                <c:pt idx="144">
                  <c:v>11.850681098207382</c:v>
                </c:pt>
                <c:pt idx="145">
                  <c:v>24.590859119751311</c:v>
                </c:pt>
                <c:pt idx="146">
                  <c:v>24.454046902731193</c:v>
                </c:pt>
                <c:pt idx="147">
                  <c:v>21.539959716735936</c:v>
                </c:pt>
                <c:pt idx="148">
                  <c:v>16.218546463999896</c:v>
                </c:pt>
                <c:pt idx="149">
                  <c:v>11.211981498110966</c:v>
                </c:pt>
                <c:pt idx="150">
                  <c:v>10.503867594216938</c:v>
                </c:pt>
                <c:pt idx="151">
                  <c:v>-16.779667164070801</c:v>
                </c:pt>
                <c:pt idx="152">
                  <c:v>-5.2003959279175715</c:v>
                </c:pt>
                <c:pt idx="153">
                  <c:v>-8.6402502354443715</c:v>
                </c:pt>
                <c:pt idx="154">
                  <c:v>-10.651059555234395</c:v>
                </c:pt>
                <c:pt idx="155">
                  <c:v>16.056336453437979</c:v>
                </c:pt>
              </c:numCache>
            </c:numRef>
          </c:val>
          <c:smooth val="0"/>
          <c:extLst>
            <c:ext xmlns:c16="http://schemas.microsoft.com/office/drawing/2014/chart" uri="{C3380CC4-5D6E-409C-BE32-E72D297353CC}">
              <c16:uniqueId val="{00000001-C54E-421A-B2E2-70B76A392173}"/>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C54E-421A-B2E2-70B76A392173}"/>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90"/>
          <c:min val="-6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3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20F0-49AA-B68F-4AF0DC2D8D2C}"/>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Gdata!$L$9:$L$164</c:f>
              <c:numCache>
                <c:formatCode>#,##0.0000;\-#,##0.0000</c:formatCode>
                <c:ptCount val="156"/>
                <c:pt idx="0">
                  <c:v>9.6122624548877642</c:v>
                </c:pt>
                <c:pt idx="1">
                  <c:v>16.706818430577382</c:v>
                </c:pt>
                <c:pt idx="2">
                  <c:v>18.416872929706159</c:v>
                </c:pt>
                <c:pt idx="3">
                  <c:v>20.142269658437193</c:v>
                </c:pt>
                <c:pt idx="4">
                  <c:v>19.182776329307131</c:v>
                </c:pt>
                <c:pt idx="5">
                  <c:v>11.469902861403272</c:v>
                </c:pt>
                <c:pt idx="6">
                  <c:v>7.3242009815571274</c:v>
                </c:pt>
                <c:pt idx="7">
                  <c:v>7.4853432699775864</c:v>
                </c:pt>
                <c:pt idx="8">
                  <c:v>4.9822279243631851</c:v>
                </c:pt>
                <c:pt idx="9">
                  <c:v>6.6888314212069995</c:v>
                </c:pt>
                <c:pt idx="10">
                  <c:v>7.8276375822987552</c:v>
                </c:pt>
                <c:pt idx="11">
                  <c:v>4.9751534993973996</c:v>
                </c:pt>
                <c:pt idx="12">
                  <c:v>38.187069274393714</c:v>
                </c:pt>
                <c:pt idx="13">
                  <c:v>47.581957596748595</c:v>
                </c:pt>
                <c:pt idx="14">
                  <c:v>41.83414914743355</c:v>
                </c:pt>
                <c:pt idx="15">
                  <c:v>61.587174247084974</c:v>
                </c:pt>
                <c:pt idx="16">
                  <c:v>49.615598435625074</c:v>
                </c:pt>
                <c:pt idx="17">
                  <c:v>44.949099038166793</c:v>
                </c:pt>
                <c:pt idx="18">
                  <c:v>56.277206410697723</c:v>
                </c:pt>
                <c:pt idx="19">
                  <c:v>29.886142401756103</c:v>
                </c:pt>
                <c:pt idx="20">
                  <c:v>14.010649765288555</c:v>
                </c:pt>
                <c:pt idx="21">
                  <c:v>18.581521219686937</c:v>
                </c:pt>
                <c:pt idx="22">
                  <c:v>34.123214480070466</c:v>
                </c:pt>
                <c:pt idx="23">
                  <c:v>38.550195323240274</c:v>
                </c:pt>
                <c:pt idx="24">
                  <c:v>72.344521780395652</c:v>
                </c:pt>
                <c:pt idx="25">
                  <c:v>83.423184791593769</c:v>
                </c:pt>
                <c:pt idx="26">
                  <c:v>53.863241562657528</c:v>
                </c:pt>
                <c:pt idx="27">
                  <c:v>37.682195931265113</c:v>
                </c:pt>
                <c:pt idx="28">
                  <c:v>10.948475246457864</c:v>
                </c:pt>
                <c:pt idx="29">
                  <c:v>-12.149433430104123</c:v>
                </c:pt>
                <c:pt idx="30">
                  <c:v>-6.9001981139316495</c:v>
                </c:pt>
                <c:pt idx="31">
                  <c:v>18.063933091137439</c:v>
                </c:pt>
                <c:pt idx="32">
                  <c:v>9.9594537491532904</c:v>
                </c:pt>
                <c:pt idx="33">
                  <c:v>8.2057080860431721</c:v>
                </c:pt>
                <c:pt idx="34">
                  <c:v>20.242571107606839</c:v>
                </c:pt>
                <c:pt idx="35">
                  <c:v>20.523637800079893</c:v>
                </c:pt>
                <c:pt idx="36">
                  <c:v>0.70025180503628526</c:v>
                </c:pt>
                <c:pt idx="37">
                  <c:v>-7.8572207746074332</c:v>
                </c:pt>
                <c:pt idx="38">
                  <c:v>-38.845125043476045</c:v>
                </c:pt>
                <c:pt idx="39">
                  <c:v>-50.383007863033704</c:v>
                </c:pt>
                <c:pt idx="40">
                  <c:v>-25.213251119590989</c:v>
                </c:pt>
                <c:pt idx="41">
                  <c:v>-9.4830133784466319</c:v>
                </c:pt>
                <c:pt idx="42">
                  <c:v>8.0834502570442961</c:v>
                </c:pt>
                <c:pt idx="43">
                  <c:v>13.462508038951887</c:v>
                </c:pt>
                <c:pt idx="44">
                  <c:v>-21.409359536273975</c:v>
                </c:pt>
                <c:pt idx="45">
                  <c:v>-52.347612110537845</c:v>
                </c:pt>
                <c:pt idx="46">
                  <c:v>-37.246595823074671</c:v>
                </c:pt>
                <c:pt idx="47">
                  <c:v>-35.353852160387667</c:v>
                </c:pt>
                <c:pt idx="48">
                  <c:v>-11.117246128518655</c:v>
                </c:pt>
                <c:pt idx="49">
                  <c:v>35.452062338227385</c:v>
                </c:pt>
                <c:pt idx="50">
                  <c:v>32.924584304835939</c:v>
                </c:pt>
                <c:pt idx="51">
                  <c:v>16.999332431829188</c:v>
                </c:pt>
                <c:pt idx="52">
                  <c:v>17.812574356797249</c:v>
                </c:pt>
                <c:pt idx="53">
                  <c:v>0.49929661581247925</c:v>
                </c:pt>
                <c:pt idx="54">
                  <c:v>-12.216635535854458</c:v>
                </c:pt>
                <c:pt idx="55">
                  <c:v>-3.4104326840600176</c:v>
                </c:pt>
                <c:pt idx="56">
                  <c:v>-14.277195960488992</c:v>
                </c:pt>
                <c:pt idx="57">
                  <c:v>-23.424977372390153</c:v>
                </c:pt>
                <c:pt idx="58">
                  <c:v>-12.331020003201258</c:v>
                </c:pt>
                <c:pt idx="59">
                  <c:v>-4.1586842486395463</c:v>
                </c:pt>
                <c:pt idx="60">
                  <c:v>7.540069854887463</c:v>
                </c:pt>
                <c:pt idx="61">
                  <c:v>21.361084009624566</c:v>
                </c:pt>
                <c:pt idx="62">
                  <c:v>9.6694028175426023</c:v>
                </c:pt>
                <c:pt idx="63">
                  <c:v>-11.028581041184058</c:v>
                </c:pt>
                <c:pt idx="64">
                  <c:v>-32.172311698491015</c:v>
                </c:pt>
                <c:pt idx="65">
                  <c:v>-21.539663771482022</c:v>
                </c:pt>
                <c:pt idx="66">
                  <c:v>-27.068754640463805</c:v>
                </c:pt>
                <c:pt idx="67">
                  <c:v>-43.547326962379387</c:v>
                </c:pt>
                <c:pt idx="68">
                  <c:v>-19.499848135334545</c:v>
                </c:pt>
                <c:pt idx="69">
                  <c:v>-45.824337635421742</c:v>
                </c:pt>
                <c:pt idx="70">
                  <c:v>-71.898111893946535</c:v>
                </c:pt>
                <c:pt idx="71">
                  <c:v>-27.188730190101971</c:v>
                </c:pt>
                <c:pt idx="72">
                  <c:v>-4.1008170214288908</c:v>
                </c:pt>
                <c:pt idx="73">
                  <c:v>4.2152532614738583</c:v>
                </c:pt>
                <c:pt idx="74">
                  <c:v>58.134090665088678</c:v>
                </c:pt>
                <c:pt idx="75">
                  <c:v>30.124379573850486</c:v>
                </c:pt>
                <c:pt idx="76">
                  <c:v>-0.18980909220885786</c:v>
                </c:pt>
                <c:pt idx="77">
                  <c:v>-9.5318313944625501</c:v>
                </c:pt>
                <c:pt idx="78">
                  <c:v>-22.894709868521218</c:v>
                </c:pt>
                <c:pt idx="79">
                  <c:v>-19.270567465726739</c:v>
                </c:pt>
                <c:pt idx="80">
                  <c:v>-64.992121140708974</c:v>
                </c:pt>
                <c:pt idx="81">
                  <c:v>-16.575272004603075</c:v>
                </c:pt>
                <c:pt idx="82">
                  <c:v>-35.225687192804465</c:v>
                </c:pt>
                <c:pt idx="83">
                  <c:v>-44.865646317521652</c:v>
                </c:pt>
                <c:pt idx="84">
                  <c:v>0.69165757922621907</c:v>
                </c:pt>
                <c:pt idx="85">
                  <c:v>-38.375389699964622</c:v>
                </c:pt>
                <c:pt idx="86">
                  <c:v>-15.349344083239613</c:v>
                </c:pt>
                <c:pt idx="87">
                  <c:v>-24.372268357564817</c:v>
                </c:pt>
                <c:pt idx="88">
                  <c:v>-34.947322526349332</c:v>
                </c:pt>
                <c:pt idx="89">
                  <c:v>-18.921716446845842</c:v>
                </c:pt>
                <c:pt idx="90">
                  <c:v>2.755190590268239</c:v>
                </c:pt>
                <c:pt idx="91">
                  <c:v>44.494501555116216</c:v>
                </c:pt>
                <c:pt idx="92">
                  <c:v>78.805454564819314</c:v>
                </c:pt>
                <c:pt idx="93">
                  <c:v>64.802867615588056</c:v>
                </c:pt>
                <c:pt idx="94">
                  <c:v>23.327209240703652</c:v>
                </c:pt>
                <c:pt idx="95">
                  <c:v>29.734157530042367</c:v>
                </c:pt>
                <c:pt idx="96">
                  <c:v>7.5283849631584241</c:v>
                </c:pt>
                <c:pt idx="97">
                  <c:v>0.59578578102614466</c:v>
                </c:pt>
                <c:pt idx="98">
                  <c:v>32.434622176906643</c:v>
                </c:pt>
                <c:pt idx="99">
                  <c:v>30.014902141101039</c:v>
                </c:pt>
                <c:pt idx="100">
                  <c:v>33.495412535553704</c:v>
                </c:pt>
                <c:pt idx="101">
                  <c:v>27.457432109255798</c:v>
                </c:pt>
                <c:pt idx="102">
                  <c:v>6.2408504692774214</c:v>
                </c:pt>
                <c:pt idx="103">
                  <c:v>-6.0017785481226023</c:v>
                </c:pt>
                <c:pt idx="104">
                  <c:v>-13.510608168799154</c:v>
                </c:pt>
                <c:pt idx="105">
                  <c:v>-0.68981959004086568</c:v>
                </c:pt>
                <c:pt idx="106">
                  <c:v>-13.348133795362097</c:v>
                </c:pt>
                <c:pt idx="107">
                  <c:v>-19.456513972747285</c:v>
                </c:pt>
                <c:pt idx="108">
                  <c:v>-26.672431970036502</c:v>
                </c:pt>
                <c:pt idx="109">
                  <c:v>-22.244787891579261</c:v>
                </c:pt>
                <c:pt idx="110">
                  <c:v>-27.398997290029243</c:v>
                </c:pt>
                <c:pt idx="111">
                  <c:v>-32.526371857057931</c:v>
                </c:pt>
                <c:pt idx="112">
                  <c:v>-32.94753184368566</c:v>
                </c:pt>
                <c:pt idx="113">
                  <c:v>-26.543005685096094</c:v>
                </c:pt>
                <c:pt idx="114">
                  <c:v>-20.217767155397198</c:v>
                </c:pt>
                <c:pt idx="115">
                  <c:v>-17.792534176856666</c:v>
                </c:pt>
                <c:pt idx="116">
                  <c:v>2.462261508868222</c:v>
                </c:pt>
                <c:pt idx="117">
                  <c:v>-21.333824359344238</c:v>
                </c:pt>
                <c:pt idx="118">
                  <c:v>-14.240125403893977</c:v>
                </c:pt>
                <c:pt idx="119">
                  <c:v>-0.62530217598205529</c:v>
                </c:pt>
                <c:pt idx="120">
                  <c:v>-11.351137541529761</c:v>
                </c:pt>
                <c:pt idx="121">
                  <c:v>-11.30340553949522</c:v>
                </c:pt>
                <c:pt idx="122">
                  <c:v>-5.3427828958747785</c:v>
                </c:pt>
                <c:pt idx="123">
                  <c:v>-17.711566408584115</c:v>
                </c:pt>
                <c:pt idx="124">
                  <c:v>-6.2304157352122838</c:v>
                </c:pt>
                <c:pt idx="125">
                  <c:v>-7.4210120315008457</c:v>
                </c:pt>
                <c:pt idx="126">
                  <c:v>-4.5267250817238995</c:v>
                </c:pt>
                <c:pt idx="127">
                  <c:v>11.910504081181804</c:v>
                </c:pt>
                <c:pt idx="128">
                  <c:v>25.526097623834421</c:v>
                </c:pt>
                <c:pt idx="129">
                  <c:v>36.234905569477029</c:v>
                </c:pt>
                <c:pt idx="130">
                  <c:v>36.321473410255557</c:v>
                </c:pt>
                <c:pt idx="131">
                  <c:v>30.310874850308334</c:v>
                </c:pt>
                <c:pt idx="132">
                  <c:v>3.3790415961074514</c:v>
                </c:pt>
                <c:pt idx="133">
                  <c:v>12.385856995098033</c:v>
                </c:pt>
                <c:pt idx="134">
                  <c:v>13.436266696300661</c:v>
                </c:pt>
                <c:pt idx="135">
                  <c:v>15.385873144798602</c:v>
                </c:pt>
                <c:pt idx="136">
                  <c:v>26.863235547240098</c:v>
                </c:pt>
                <c:pt idx="137">
                  <c:v>25.848116551778645</c:v>
                </c:pt>
                <c:pt idx="138">
                  <c:v>10.852125198346567</c:v>
                </c:pt>
                <c:pt idx="139">
                  <c:v>1.7191178398305813</c:v>
                </c:pt>
                <c:pt idx="140">
                  <c:v>-46.535355349137092</c:v>
                </c:pt>
                <c:pt idx="141">
                  <c:v>-63.039334052986405</c:v>
                </c:pt>
                <c:pt idx="142">
                  <c:v>-44.790331083530035</c:v>
                </c:pt>
                <c:pt idx="143">
                  <c:v>-24.474670797548441</c:v>
                </c:pt>
                <c:pt idx="144">
                  <c:v>10.766754187815538</c:v>
                </c:pt>
                <c:pt idx="145">
                  <c:v>27.47395375819131</c:v>
                </c:pt>
                <c:pt idx="146">
                  <c:v>19.181434016806996</c:v>
                </c:pt>
                <c:pt idx="147">
                  <c:v>2.8505695404421552</c:v>
                </c:pt>
                <c:pt idx="148">
                  <c:v>-6.6459894929074785</c:v>
                </c:pt>
                <c:pt idx="149">
                  <c:v>-17.963462936703138</c:v>
                </c:pt>
                <c:pt idx="150">
                  <c:v>-19.123789407623271</c:v>
                </c:pt>
                <c:pt idx="151">
                  <c:v>-44.934111694300434</c:v>
                </c:pt>
                <c:pt idx="152">
                  <c:v>-30.967521389568649</c:v>
                </c:pt>
                <c:pt idx="153">
                  <c:v>-33.83031285591683</c:v>
                </c:pt>
                <c:pt idx="154">
                  <c:v>-31.318100557670299</c:v>
                </c:pt>
                <c:pt idx="155">
                  <c:v>0.93855462843317594</c:v>
                </c:pt>
              </c:numCache>
            </c:numRef>
          </c:val>
          <c:smooth val="0"/>
          <c:extLst>
            <c:ext xmlns:c16="http://schemas.microsoft.com/office/drawing/2014/chart" uri="{C3380CC4-5D6E-409C-BE32-E72D297353CC}">
              <c16:uniqueId val="{00000001-20F0-49AA-B68F-4AF0DC2D8D2C}"/>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20F0-49AA-B68F-4AF0DC2D8D2C}"/>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120"/>
          <c:min val="-80"/>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40"/>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86432545854508E-2"/>
          <c:y val="7.013914346856405E-2"/>
          <c:w val="0.87488068566731025"/>
          <c:h val="0.83294837876639971"/>
        </c:manualLayout>
      </c:layout>
      <c:barChart>
        <c:barDir val="col"/>
        <c:grouping val="clustered"/>
        <c:varyColors val="0"/>
        <c:ser>
          <c:idx val="2"/>
          <c:order val="1"/>
          <c:spPr>
            <a:solidFill>
              <a:schemeClr val="bg1">
                <a:lumMod val="85000"/>
              </a:schemeClr>
            </a:solidFill>
            <a:ln>
              <a:noFill/>
            </a:ln>
            <a:effectLst/>
          </c:spPr>
          <c:invertIfNegative val="0"/>
          <c:cat>
            <c:numRef>
              <c:f>Gdata!$B$9:$B$164</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Gdata!$P$9:$P$164</c:f>
              <c:numCache>
                <c:formatCode>#,##0.0_);\(#,##0.0\)</c:formatCode>
                <c:ptCount val="156"/>
                <c:pt idx="0">
                  <c:v>500</c:v>
                </c:pt>
                <c:pt idx="1">
                  <c:v>500</c:v>
                </c:pt>
                <c:pt idx="2">
                  <c:v>500</c:v>
                </c:pt>
                <c:pt idx="3">
                  <c:v>500</c:v>
                </c:pt>
                <c:pt idx="4">
                  <c:v>500</c:v>
                </c:pt>
                <c:pt idx="5">
                  <c:v>500</c:v>
                </c:pt>
                <c:pt idx="6">
                  <c:v>500</c:v>
                </c:pt>
                <c:pt idx="7">
                  <c:v>500</c:v>
                </c:pt>
                <c:pt idx="8">
                  <c:v>500</c:v>
                </c:pt>
                <c:pt idx="18">
                  <c:v>500</c:v>
                </c:pt>
                <c:pt idx="19">
                  <c:v>500</c:v>
                </c:pt>
                <c:pt idx="20">
                  <c:v>500</c:v>
                </c:pt>
                <c:pt idx="21">
                  <c:v>500</c:v>
                </c:pt>
                <c:pt idx="22">
                  <c:v>500</c:v>
                </c:pt>
                <c:pt idx="23">
                  <c:v>500</c:v>
                </c:pt>
                <c:pt idx="41">
                  <c:v>500</c:v>
                </c:pt>
                <c:pt idx="42">
                  <c:v>500</c:v>
                </c:pt>
                <c:pt idx="43">
                  <c:v>500</c:v>
                </c:pt>
                <c:pt idx="44">
                  <c:v>500</c:v>
                </c:pt>
                <c:pt idx="45">
                  <c:v>500</c:v>
                </c:pt>
                <c:pt idx="46">
                  <c:v>500</c:v>
                </c:pt>
                <c:pt idx="47">
                  <c:v>500</c:v>
                </c:pt>
                <c:pt idx="48">
                  <c:v>500</c:v>
                </c:pt>
                <c:pt idx="49">
                  <c:v>500</c:v>
                </c:pt>
                <c:pt idx="50">
                  <c:v>500</c:v>
                </c:pt>
                <c:pt idx="51">
                  <c:v>500</c:v>
                </c:pt>
                <c:pt idx="66">
                  <c:v>500</c:v>
                </c:pt>
                <c:pt idx="67">
                  <c:v>500</c:v>
                </c:pt>
                <c:pt idx="68">
                  <c:v>500</c:v>
                </c:pt>
                <c:pt idx="69">
                  <c:v>500</c:v>
                </c:pt>
                <c:pt idx="70">
                  <c:v>500</c:v>
                </c:pt>
                <c:pt idx="71">
                  <c:v>500</c:v>
                </c:pt>
                <c:pt idx="72">
                  <c:v>500</c:v>
                </c:pt>
                <c:pt idx="80">
                  <c:v>500</c:v>
                </c:pt>
                <c:pt idx="81">
                  <c:v>500</c:v>
                </c:pt>
                <c:pt idx="82">
                  <c:v>500</c:v>
                </c:pt>
                <c:pt idx="83">
                  <c:v>500</c:v>
                </c:pt>
                <c:pt idx="84">
                  <c:v>500</c:v>
                </c:pt>
                <c:pt idx="109">
                  <c:v>500</c:v>
                </c:pt>
                <c:pt idx="110">
                  <c:v>500</c:v>
                </c:pt>
                <c:pt idx="111">
                  <c:v>500</c:v>
                </c:pt>
                <c:pt idx="112">
                  <c:v>500</c:v>
                </c:pt>
                <c:pt idx="125">
                  <c:v>500</c:v>
                </c:pt>
                <c:pt idx="126">
                  <c:v>500</c:v>
                </c:pt>
                <c:pt idx="127">
                  <c:v>500</c:v>
                </c:pt>
                <c:pt idx="151">
                  <c:v>500</c:v>
                </c:pt>
                <c:pt idx="152">
                  <c:v>500</c:v>
                </c:pt>
                <c:pt idx="153">
                  <c:v>500</c:v>
                </c:pt>
                <c:pt idx="154">
                  <c:v>500</c:v>
                </c:pt>
                <c:pt idx="155">
                  <c:v>500</c:v>
                </c:pt>
              </c:numCache>
            </c:numRef>
          </c:val>
          <c:extLst>
            <c:ext xmlns:c16="http://schemas.microsoft.com/office/drawing/2014/chart" uri="{C3380CC4-5D6E-409C-BE32-E72D297353CC}">
              <c16:uniqueId val="{00000000-E572-4897-B877-0E5E7A1306FF}"/>
            </c:ext>
          </c:extLst>
        </c:ser>
        <c:dLbls>
          <c:showLegendKey val="0"/>
          <c:showVal val="0"/>
          <c:showCatName val="0"/>
          <c:showSerName val="0"/>
          <c:showPercent val="0"/>
          <c:showBubbleSize val="0"/>
        </c:dLbls>
        <c:gapWidth val="0"/>
        <c:overlap val="100"/>
        <c:axId val="667483800"/>
        <c:axId val="667485768"/>
      </c:barChart>
      <c:lineChart>
        <c:grouping val="standard"/>
        <c:varyColors val="0"/>
        <c:ser>
          <c:idx val="0"/>
          <c:order val="0"/>
          <c:spPr>
            <a:ln w="25400" cap="rnd">
              <a:solidFill>
                <a:srgbClr val="00B050"/>
              </a:solidFill>
              <a:prstDash val="solid"/>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Gdata!$K$9:$K$164</c:f>
              <c:numCache>
                <c:formatCode>#,##0.0000;\-#,##0.0000</c:formatCode>
                <c:ptCount val="156"/>
                <c:pt idx="0">
                  <c:v>4.0875574973512903</c:v>
                </c:pt>
                <c:pt idx="1">
                  <c:v>5.134552318228196</c:v>
                </c:pt>
                <c:pt idx="2">
                  <c:v>2.9328785878069183</c:v>
                </c:pt>
                <c:pt idx="3">
                  <c:v>1.0501934382055778</c:v>
                </c:pt>
                <c:pt idx="4">
                  <c:v>2.1625411689580556</c:v>
                </c:pt>
                <c:pt idx="5">
                  <c:v>1.779558073899663</c:v>
                </c:pt>
                <c:pt idx="6">
                  <c:v>1.3840083956864939</c:v>
                </c:pt>
                <c:pt idx="7">
                  <c:v>2.4207609796034117</c:v>
                </c:pt>
                <c:pt idx="8">
                  <c:v>1.0504315187875246</c:v>
                </c:pt>
                <c:pt idx="9">
                  <c:v>1.1205350465763546</c:v>
                </c:pt>
                <c:pt idx="10">
                  <c:v>2.229477876384272</c:v>
                </c:pt>
                <c:pt idx="11">
                  <c:v>1.7905916323378541</c:v>
                </c:pt>
                <c:pt idx="12">
                  <c:v>1.9347712439999498</c:v>
                </c:pt>
                <c:pt idx="13">
                  <c:v>3.4527964566992897</c:v>
                </c:pt>
                <c:pt idx="14">
                  <c:v>3.3117530605023044</c:v>
                </c:pt>
                <c:pt idx="15">
                  <c:v>2.230140455117176</c:v>
                </c:pt>
                <c:pt idx="16">
                  <c:v>3.994313977461259</c:v>
                </c:pt>
                <c:pt idx="17">
                  <c:v>3.2655070345479271</c:v>
                </c:pt>
                <c:pt idx="18">
                  <c:v>3.7861444706689249</c:v>
                </c:pt>
                <c:pt idx="19">
                  <c:v>5.4100053682910456</c:v>
                </c:pt>
                <c:pt idx="20">
                  <c:v>3.7236741988285518</c:v>
                </c:pt>
                <c:pt idx="21">
                  <c:v>2.3274265452110887</c:v>
                </c:pt>
                <c:pt idx="22">
                  <c:v>1.7436746433485713</c:v>
                </c:pt>
                <c:pt idx="23">
                  <c:v>1.4545508355362629</c:v>
                </c:pt>
                <c:pt idx="24">
                  <c:v>0.57758863330817789</c:v>
                </c:pt>
                <c:pt idx="25">
                  <c:v>1.8348968294021069</c:v>
                </c:pt>
                <c:pt idx="26">
                  <c:v>2.4128632623290165</c:v>
                </c:pt>
                <c:pt idx="27">
                  <c:v>2.9760004276725582</c:v>
                </c:pt>
                <c:pt idx="28">
                  <c:v>3.8459373483592172</c:v>
                </c:pt>
                <c:pt idx="29">
                  <c:v>4.1552978711197044</c:v>
                </c:pt>
                <c:pt idx="30">
                  <c:v>3.7702477196007775</c:v>
                </c:pt>
                <c:pt idx="31">
                  <c:v>3.0662267827477718</c:v>
                </c:pt>
                <c:pt idx="32">
                  <c:v>4.0941976763693173</c:v>
                </c:pt>
                <c:pt idx="33">
                  <c:v>1.2982896571916167</c:v>
                </c:pt>
                <c:pt idx="34">
                  <c:v>1.3545245071104537</c:v>
                </c:pt>
                <c:pt idx="35">
                  <c:v>2.9852836001642293</c:v>
                </c:pt>
                <c:pt idx="36">
                  <c:v>0.58647625081392296</c:v>
                </c:pt>
                <c:pt idx="37">
                  <c:v>4.4561061977135852</c:v>
                </c:pt>
                <c:pt idx="38">
                  <c:v>5.1341556975583114</c:v>
                </c:pt>
                <c:pt idx="39">
                  <c:v>2.5130921408703282</c:v>
                </c:pt>
                <c:pt idx="40">
                  <c:v>4.4704239035899702</c:v>
                </c:pt>
                <c:pt idx="41">
                  <c:v>2.9858461712911075</c:v>
                </c:pt>
                <c:pt idx="42">
                  <c:v>1.148142163539746</c:v>
                </c:pt>
                <c:pt idx="43">
                  <c:v>1.902570177196464</c:v>
                </c:pt>
                <c:pt idx="44">
                  <c:v>1.040649872893179</c:v>
                </c:pt>
                <c:pt idx="45">
                  <c:v>0.48083771226656474</c:v>
                </c:pt>
                <c:pt idx="46">
                  <c:v>1.4843712706537084</c:v>
                </c:pt>
                <c:pt idx="47">
                  <c:v>0.14559718611416789</c:v>
                </c:pt>
                <c:pt idx="48">
                  <c:v>1.0077128722732005</c:v>
                </c:pt>
                <c:pt idx="49">
                  <c:v>0.59809276593172467</c:v>
                </c:pt>
                <c:pt idx="50">
                  <c:v>-1.1099907350922695</c:v>
                </c:pt>
                <c:pt idx="51">
                  <c:v>0.15723423842834866</c:v>
                </c:pt>
                <c:pt idx="52">
                  <c:v>-0.44020344646562415</c:v>
                </c:pt>
                <c:pt idx="53">
                  <c:v>-0.12784822600510265</c:v>
                </c:pt>
                <c:pt idx="54">
                  <c:v>1.2510540505679291</c:v>
                </c:pt>
                <c:pt idx="55">
                  <c:v>0.45981840674576341</c:v>
                </c:pt>
                <c:pt idx="56">
                  <c:v>0.89723028505038371</c:v>
                </c:pt>
                <c:pt idx="57">
                  <c:v>1.7296747976982982</c:v>
                </c:pt>
                <c:pt idx="58">
                  <c:v>2.1746399290330261</c:v>
                </c:pt>
                <c:pt idx="59">
                  <c:v>2.4634122270370118</c:v>
                </c:pt>
                <c:pt idx="60">
                  <c:v>1.9455732574091893</c:v>
                </c:pt>
                <c:pt idx="61">
                  <c:v>2.1754027164376408</c:v>
                </c:pt>
                <c:pt idx="62">
                  <c:v>1.2387892205751245</c:v>
                </c:pt>
                <c:pt idx="63">
                  <c:v>1.4712874221161434</c:v>
                </c:pt>
                <c:pt idx="64">
                  <c:v>1.9980262221452656</c:v>
                </c:pt>
                <c:pt idx="65">
                  <c:v>-0.95480277920782541</c:v>
                </c:pt>
                <c:pt idx="66">
                  <c:v>0.22314875933694095</c:v>
                </c:pt>
                <c:pt idx="67">
                  <c:v>7.6412637653243798E-2</c:v>
                </c:pt>
                <c:pt idx="68">
                  <c:v>-1.7208139606736859</c:v>
                </c:pt>
                <c:pt idx="69">
                  <c:v>-0.55279559330302297</c:v>
                </c:pt>
                <c:pt idx="70">
                  <c:v>-0.87924350541896656</c:v>
                </c:pt>
                <c:pt idx="71">
                  <c:v>-0.25801941855748289</c:v>
                </c:pt>
                <c:pt idx="72">
                  <c:v>-8.9808125576384235E-2</c:v>
                </c:pt>
                <c:pt idx="73">
                  <c:v>1.1771687375313005</c:v>
                </c:pt>
                <c:pt idx="74">
                  <c:v>0.1432180721657117</c:v>
                </c:pt>
                <c:pt idx="75">
                  <c:v>-0.12180889569323565</c:v>
                </c:pt>
                <c:pt idx="76">
                  <c:v>1.2311941358187206</c:v>
                </c:pt>
                <c:pt idx="77">
                  <c:v>1.4709019215304497</c:v>
                </c:pt>
                <c:pt idx="78">
                  <c:v>1.6591402205532866</c:v>
                </c:pt>
                <c:pt idx="79">
                  <c:v>1.9513875226741</c:v>
                </c:pt>
                <c:pt idx="80">
                  <c:v>2.5424571742655564</c:v>
                </c:pt>
                <c:pt idx="81">
                  <c:v>0.80468770619092544</c:v>
                </c:pt>
                <c:pt idx="82">
                  <c:v>0.33774100362264337</c:v>
                </c:pt>
                <c:pt idx="83">
                  <c:v>-0.81072127091087165</c:v>
                </c:pt>
                <c:pt idx="84">
                  <c:v>-0.57073467161188274</c:v>
                </c:pt>
                <c:pt idx="85">
                  <c:v>0.5945380324175189</c:v>
                </c:pt>
                <c:pt idx="86">
                  <c:v>1.3520011559448482</c:v>
                </c:pt>
                <c:pt idx="87">
                  <c:v>2.0203264872196298</c:v>
                </c:pt>
                <c:pt idx="88">
                  <c:v>0.93466828100702659</c:v>
                </c:pt>
                <c:pt idx="89">
                  <c:v>0.65746459710205496</c:v>
                </c:pt>
                <c:pt idx="90">
                  <c:v>1.1877832585290491</c:v>
                </c:pt>
                <c:pt idx="91">
                  <c:v>1.6117667253904682</c:v>
                </c:pt>
                <c:pt idx="92">
                  <c:v>1.0630966755628382</c:v>
                </c:pt>
                <c:pt idx="93">
                  <c:v>1.8804398455162297</c:v>
                </c:pt>
                <c:pt idx="94">
                  <c:v>1.5599108306399279</c:v>
                </c:pt>
                <c:pt idx="95">
                  <c:v>1.2124130626219807</c:v>
                </c:pt>
                <c:pt idx="96">
                  <c:v>1.3753262747424218</c:v>
                </c:pt>
                <c:pt idx="97">
                  <c:v>1.1012040327107699</c:v>
                </c:pt>
                <c:pt idx="98">
                  <c:v>1.2040355211917206</c:v>
                </c:pt>
                <c:pt idx="99">
                  <c:v>1.1430073737428248</c:v>
                </c:pt>
                <c:pt idx="100">
                  <c:v>0.65526046588073261</c:v>
                </c:pt>
                <c:pt idx="101">
                  <c:v>0.24350164230128019</c:v>
                </c:pt>
                <c:pt idx="102">
                  <c:v>-0.54658900457849757</c:v>
                </c:pt>
                <c:pt idx="103">
                  <c:v>0.17895682443183378</c:v>
                </c:pt>
                <c:pt idx="104">
                  <c:v>1.5620713196497693</c:v>
                </c:pt>
                <c:pt idx="105">
                  <c:v>1.2328492025142312</c:v>
                </c:pt>
                <c:pt idx="106">
                  <c:v>1.4237810346098536</c:v>
                </c:pt>
                <c:pt idx="107">
                  <c:v>5.5521693172172149E-2</c:v>
                </c:pt>
                <c:pt idx="108">
                  <c:v>1.1401816048581457E-3</c:v>
                </c:pt>
                <c:pt idx="109">
                  <c:v>-0.20685757689480844</c:v>
                </c:pt>
                <c:pt idx="110">
                  <c:v>-0.81182146269535449</c:v>
                </c:pt>
                <c:pt idx="111">
                  <c:v>-1.9079808319584244</c:v>
                </c:pt>
                <c:pt idx="112">
                  <c:v>-5.763676704857863</c:v>
                </c:pt>
                <c:pt idx="113">
                  <c:v>-3.4062370979980252</c:v>
                </c:pt>
                <c:pt idx="114">
                  <c:v>-2.851993186956256</c:v>
                </c:pt>
                <c:pt idx="115">
                  <c:v>0.15698858413082875</c:v>
                </c:pt>
                <c:pt idx="116">
                  <c:v>3.4583453300140397</c:v>
                </c:pt>
                <c:pt idx="117">
                  <c:v>2.694341225677741</c:v>
                </c:pt>
                <c:pt idx="118">
                  <c:v>4.2733813788454613</c:v>
                </c:pt>
                <c:pt idx="119">
                  <c:v>2.3043294310032225</c:v>
                </c:pt>
                <c:pt idx="120">
                  <c:v>1.3676567117239917</c:v>
                </c:pt>
                <c:pt idx="121">
                  <c:v>-0.63018054450817573</c:v>
                </c:pt>
                <c:pt idx="122">
                  <c:v>-0.14148221875359415</c:v>
                </c:pt>
                <c:pt idx="123">
                  <c:v>0.49867562918461872</c:v>
                </c:pt>
                <c:pt idx="124">
                  <c:v>1.7479120283927978</c:v>
                </c:pt>
                <c:pt idx="125">
                  <c:v>2.2259583611787361</c:v>
                </c:pt>
                <c:pt idx="126">
                  <c:v>0.43846188768922645</c:v>
                </c:pt>
                <c:pt idx="127">
                  <c:v>-0.37052931499599417</c:v>
                </c:pt>
                <c:pt idx="128">
                  <c:v>1.67565402924385</c:v>
                </c:pt>
                <c:pt idx="129">
                  <c:v>1.8553770704742862</c:v>
                </c:pt>
                <c:pt idx="130">
                  <c:v>2.9425705071371966</c:v>
                </c:pt>
                <c:pt idx="131">
                  <c:v>2.9685472681481451</c:v>
                </c:pt>
                <c:pt idx="132">
                  <c:v>1.7252134467602587</c:v>
                </c:pt>
                <c:pt idx="133">
                  <c:v>-0.18997213553471351</c:v>
                </c:pt>
                <c:pt idx="134">
                  <c:v>-1.1712196144444349</c:v>
                </c:pt>
                <c:pt idx="135">
                  <c:v>0.23345368091033702</c:v>
                </c:pt>
                <c:pt idx="136">
                  <c:v>0.35649223569617183</c:v>
                </c:pt>
                <c:pt idx="137">
                  <c:v>2.9491003808757075</c:v>
                </c:pt>
                <c:pt idx="138">
                  <c:v>2.7651219729293448</c:v>
                </c:pt>
                <c:pt idx="139">
                  <c:v>2.4465253339955373</c:v>
                </c:pt>
                <c:pt idx="140">
                  <c:v>0.67077754386262078</c:v>
                </c:pt>
                <c:pt idx="141">
                  <c:v>0.56871836983173196</c:v>
                </c:pt>
                <c:pt idx="142">
                  <c:v>0.49856046990279695</c:v>
                </c:pt>
                <c:pt idx="143">
                  <c:v>0.52262665210179393</c:v>
                </c:pt>
                <c:pt idx="144">
                  <c:v>0.73366472123646098</c:v>
                </c:pt>
                <c:pt idx="145">
                  <c:v>0.32313172833651377</c:v>
                </c:pt>
                <c:pt idx="146">
                  <c:v>1.5084009543396721</c:v>
                </c:pt>
                <c:pt idx="147">
                  <c:v>0.94834976566746298</c:v>
                </c:pt>
                <c:pt idx="148">
                  <c:v>1.1517236315292116</c:v>
                </c:pt>
                <c:pt idx="149">
                  <c:v>9.8782876486333077E-2</c:v>
                </c:pt>
                <c:pt idx="150">
                  <c:v>-1.0153565932920208</c:v>
                </c:pt>
                <c:pt idx="151">
                  <c:v>-0.98101639240036531</c:v>
                </c:pt>
                <c:pt idx="152">
                  <c:v>0.50656090715867208</c:v>
                </c:pt>
                <c:pt idx="153">
                  <c:v>1.6079901299758776</c:v>
                </c:pt>
                <c:pt idx="154">
                  <c:v>1.4655076810945451</c:v>
                </c:pt>
                <c:pt idx="155">
                  <c:v>-0.13689863838670741</c:v>
                </c:pt>
              </c:numCache>
            </c:numRef>
          </c:val>
          <c:smooth val="0"/>
          <c:extLst>
            <c:ext xmlns:c16="http://schemas.microsoft.com/office/drawing/2014/chart" uri="{C3380CC4-5D6E-409C-BE32-E72D297353CC}">
              <c16:uniqueId val="{00000001-E572-4897-B877-0E5E7A1306FF}"/>
            </c:ext>
          </c:extLst>
        </c:ser>
        <c:ser>
          <c:idx val="3"/>
          <c:order val="2"/>
          <c:spPr>
            <a:ln w="9525" cap="rnd">
              <a:solidFill>
                <a:schemeClr val="tx1"/>
              </a:solidFill>
              <a:round/>
            </a:ln>
            <a:effectLst/>
          </c:spPr>
          <c:marker>
            <c:symbol val="none"/>
          </c:marker>
          <c:cat>
            <c:strRef>
              <c:f>Gdata!$A$9:$A$164</c:f>
              <c:strCache>
                <c:ptCount val="137"/>
                <c:pt idx="0">
                  <c:v>81</c:v>
                </c:pt>
                <c:pt idx="16">
                  <c:v>85</c:v>
                </c:pt>
                <c:pt idx="36">
                  <c:v>90</c:v>
                </c:pt>
                <c:pt idx="56">
                  <c:v>95</c:v>
                </c:pt>
                <c:pt idx="76">
                  <c:v>00</c:v>
                </c:pt>
                <c:pt idx="96">
                  <c:v>05</c:v>
                </c:pt>
                <c:pt idx="116">
                  <c:v>10</c:v>
                </c:pt>
                <c:pt idx="136">
                  <c:v>15</c:v>
                </c:pt>
              </c:strCache>
            </c:strRef>
          </c:cat>
          <c:val>
            <c:numRef>
              <c:f>Gdata!$Q$9:$Q$164</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E572-4897-B877-0E5E7A1306FF}"/>
            </c:ext>
          </c:extLst>
        </c:ser>
        <c:dLbls>
          <c:showLegendKey val="0"/>
          <c:showVal val="0"/>
          <c:showCatName val="0"/>
          <c:showSerName val="0"/>
          <c:showPercent val="0"/>
          <c:showBubbleSize val="0"/>
        </c:dLbls>
        <c:marker val="1"/>
        <c:smooth val="0"/>
        <c:axId val="667483800"/>
        <c:axId val="667485768"/>
      </c:lineChart>
      <c:catAx>
        <c:axId val="667483800"/>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667485768"/>
        <c:crosses val="min"/>
        <c:auto val="0"/>
        <c:lblAlgn val="ctr"/>
        <c:lblOffset val="150"/>
        <c:tickLblSkip val="4"/>
        <c:tickMarkSkip val="4"/>
        <c:noMultiLvlLbl val="0"/>
      </c:catAx>
      <c:valAx>
        <c:axId val="667485768"/>
        <c:scaling>
          <c:orientation val="minMax"/>
          <c:max val="8"/>
          <c:min val="-8"/>
        </c:scaling>
        <c:delete val="0"/>
        <c:axPos val="l"/>
        <c:numFmt formatCode="#,##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667483800"/>
        <c:crosses val="autoZero"/>
        <c:crossBetween val="between"/>
        <c:majorUnit val="2"/>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94118531480943"/>
          <c:y val="9.3223277862565096E-2"/>
          <c:w val="0.78875786475441501"/>
          <c:h val="0.79788026604377271"/>
        </c:manualLayout>
      </c:layout>
      <c:lineChart>
        <c:grouping val="standard"/>
        <c:varyColors val="0"/>
        <c:ser>
          <c:idx val="0"/>
          <c:order val="0"/>
          <c:spPr>
            <a:ln w="22225" cap="rnd">
              <a:solidFill>
                <a:srgbClr val="00B050"/>
              </a:solidFill>
              <a:prstDash val="solid"/>
              <a:round/>
            </a:ln>
            <a:effectLst/>
          </c:spPr>
          <c:marker>
            <c:symbol val="none"/>
          </c:marker>
          <c:cat>
            <c:numRef>
              <c:f>'fdr,edr'!$I$7:$I$162</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'fdr,edr'!$U$7:$U$162</c:f>
              <c:numCache>
                <c:formatCode>#,##0.0000;\-#,##0.0000</c:formatCode>
                <c:ptCount val="156"/>
                <c:pt idx="0">
                  <c:v>1.8811944758432246E-4</c:v>
                </c:pt>
                <c:pt idx="1">
                  <c:v>1.0176171613812709E-3</c:v>
                </c:pt>
                <c:pt idx="2">
                  <c:v>1.2791862830848363E-2</c:v>
                </c:pt>
                <c:pt idx="3">
                  <c:v>3.3841983683145799E-3</c:v>
                </c:pt>
                <c:pt idx="4">
                  <c:v>3.7262106590026548E-7</c:v>
                </c:pt>
                <c:pt idx="5">
                  <c:v>7.9622956700278885E-5</c:v>
                </c:pt>
                <c:pt idx="6">
                  <c:v>4.3801326512260715E-2</c:v>
                </c:pt>
                <c:pt idx="7">
                  <c:v>1.5471717213878184E-3</c:v>
                </c:pt>
                <c:pt idx="8">
                  <c:v>7.2562189699430083E-6</c:v>
                </c:pt>
                <c:pt idx="9">
                  <c:v>1.4628970886735907E-3</c:v>
                </c:pt>
                <c:pt idx="10">
                  <c:v>1.162760531670191E-2</c:v>
                </c:pt>
                <c:pt idx="11">
                  <c:v>3.0948793338225492E-5</c:v>
                </c:pt>
                <c:pt idx="12">
                  <c:v>7.4510277890611264E-6</c:v>
                </c:pt>
                <c:pt idx="13">
                  <c:v>8.3741228023516186E-3</c:v>
                </c:pt>
                <c:pt idx="14">
                  <c:v>3.9354193065834313E-3</c:v>
                </c:pt>
                <c:pt idx="15">
                  <c:v>1.176732386601577E-5</c:v>
                </c:pt>
                <c:pt idx="16">
                  <c:v>2.2474263434938709E-4</c:v>
                </c:pt>
                <c:pt idx="17">
                  <c:v>1.2846545185065426E-2</c:v>
                </c:pt>
                <c:pt idx="18">
                  <c:v>6.6663324456263107E-3</c:v>
                </c:pt>
                <c:pt idx="19">
                  <c:v>4.084287490964599E-4</c:v>
                </c:pt>
                <c:pt idx="20">
                  <c:v>6.0848467868253242E-6</c:v>
                </c:pt>
                <c:pt idx="21">
                  <c:v>1.3485414173650791E-3</c:v>
                </c:pt>
                <c:pt idx="22">
                  <c:v>4.4946044419089962E-2</c:v>
                </c:pt>
                <c:pt idx="23">
                  <c:v>4.6078910152030428E-4</c:v>
                </c:pt>
                <c:pt idx="24">
                  <c:v>9.8800487224669792E-5</c:v>
                </c:pt>
                <c:pt idx="25">
                  <c:v>8.1888620885563826E-3</c:v>
                </c:pt>
                <c:pt idx="26">
                  <c:v>2.8761271120421497E-2</c:v>
                </c:pt>
                <c:pt idx="27">
                  <c:v>1.336148353351718E-3</c:v>
                </c:pt>
                <c:pt idx="28">
                  <c:v>1.9487742869664163E-6</c:v>
                </c:pt>
                <c:pt idx="29">
                  <c:v>2.2743185311284225E-3</c:v>
                </c:pt>
                <c:pt idx="30">
                  <c:v>1.5885252186811508E-3</c:v>
                </c:pt>
                <c:pt idx="31">
                  <c:v>3.3382002603929108E-4</c:v>
                </c:pt>
                <c:pt idx="32">
                  <c:v>3.3633326107573874E-4</c:v>
                </c:pt>
                <c:pt idx="33">
                  <c:v>1.6000739903153113E-3</c:v>
                </c:pt>
                <c:pt idx="34">
                  <c:v>4.1377498773463167E-2</c:v>
                </c:pt>
                <c:pt idx="35">
                  <c:v>1.0295602916440442E-5</c:v>
                </c:pt>
                <c:pt idx="36">
                  <c:v>3.0860606811853193E-6</c:v>
                </c:pt>
                <c:pt idx="37">
                  <c:v>4.7677632035061761E-4</c:v>
                </c:pt>
                <c:pt idx="38">
                  <c:v>7.6404024779813369E-3</c:v>
                </c:pt>
                <c:pt idx="39">
                  <c:v>2.3177389103286664E-3</c:v>
                </c:pt>
                <c:pt idx="40">
                  <c:v>6.7458227142434517E-5</c:v>
                </c:pt>
                <c:pt idx="41">
                  <c:v>1.9640769794959617E-3</c:v>
                </c:pt>
                <c:pt idx="42">
                  <c:v>1.2566087896474126E-2</c:v>
                </c:pt>
                <c:pt idx="43">
                  <c:v>7.0693034602312902E-4</c:v>
                </c:pt>
                <c:pt idx="44">
                  <c:v>1.1837320284573778E-6</c:v>
                </c:pt>
                <c:pt idx="45">
                  <c:v>2.421269134568878E-4</c:v>
                </c:pt>
                <c:pt idx="46">
                  <c:v>2.4780934181756246E-3</c:v>
                </c:pt>
                <c:pt idx="47">
                  <c:v>6.6162743145955182E-4</c:v>
                </c:pt>
                <c:pt idx="48">
                  <c:v>1.9819176476612034E-6</c:v>
                </c:pt>
                <c:pt idx="49">
                  <c:v>7.4252435019080544E-4</c:v>
                </c:pt>
                <c:pt idx="50">
                  <c:v>1.0851613768551914E-2</c:v>
                </c:pt>
                <c:pt idx="51">
                  <c:v>4.0208768026142307E-4</c:v>
                </c:pt>
                <c:pt idx="52">
                  <c:v>3.7813169617745507E-4</c:v>
                </c:pt>
                <c:pt idx="53">
                  <c:v>1.080570037336839E-2</c:v>
                </c:pt>
                <c:pt idx="54">
                  <c:v>4.4679912245160235E-2</c:v>
                </c:pt>
                <c:pt idx="55">
                  <c:v>4.0514958116995151E-5</c:v>
                </c:pt>
                <c:pt idx="56">
                  <c:v>1.461021415554767E-5</c:v>
                </c:pt>
                <c:pt idx="57">
                  <c:v>7.1087600094875613E-3</c:v>
                </c:pt>
                <c:pt idx="58">
                  <c:v>3.0884438274078316E-2</c:v>
                </c:pt>
                <c:pt idx="59">
                  <c:v>2.1619189079057934E-4</c:v>
                </c:pt>
                <c:pt idx="60">
                  <c:v>5.2749070873687966E-4</c:v>
                </c:pt>
                <c:pt idx="61">
                  <c:v>1.5340937563509816E-2</c:v>
                </c:pt>
                <c:pt idx="62">
                  <c:v>5.7882259292836385E-2</c:v>
                </c:pt>
                <c:pt idx="63">
                  <c:v>1.4795261006256088E-4</c:v>
                </c:pt>
                <c:pt idx="64">
                  <c:v>1.987592254856823E-8</c:v>
                </c:pt>
                <c:pt idx="65">
                  <c:v>2.7823039248635459E-4</c:v>
                </c:pt>
                <c:pt idx="66">
                  <c:v>3.984543455181816E-3</c:v>
                </c:pt>
                <c:pt idx="67">
                  <c:v>7.9422727151718167E-4</c:v>
                </c:pt>
                <c:pt idx="68">
                  <c:v>2.3643525918112567E-5</c:v>
                </c:pt>
                <c:pt idx="69">
                  <c:v>3.4811661177482022E-3</c:v>
                </c:pt>
                <c:pt idx="70">
                  <c:v>4.1576938367511177E-3</c:v>
                </c:pt>
                <c:pt idx="71">
                  <c:v>7.042535120762016E-4</c:v>
                </c:pt>
                <c:pt idx="72">
                  <c:v>7.0120566644251602E-7</c:v>
                </c:pt>
                <c:pt idx="73">
                  <c:v>1.3469225503623047E-3</c:v>
                </c:pt>
                <c:pt idx="74">
                  <c:v>8.6047878366840424E-3</c:v>
                </c:pt>
                <c:pt idx="75">
                  <c:v>2.3609774409050926E-4</c:v>
                </c:pt>
                <c:pt idx="76">
                  <c:v>3.9832044047267819E-6</c:v>
                </c:pt>
                <c:pt idx="77">
                  <c:v>1.9309651406993356E-3</c:v>
                </c:pt>
                <c:pt idx="78">
                  <c:v>6.611211518251045E-2</c:v>
                </c:pt>
                <c:pt idx="79">
                  <c:v>9.7329788667958785E-4</c:v>
                </c:pt>
                <c:pt idx="80">
                  <c:v>9.2003174418161195E-6</c:v>
                </c:pt>
                <c:pt idx="81">
                  <c:v>1.8536769738136129E-3</c:v>
                </c:pt>
                <c:pt idx="82">
                  <c:v>2.905691840589128E-3</c:v>
                </c:pt>
                <c:pt idx="83">
                  <c:v>8.7759834905076645E-5</c:v>
                </c:pt>
                <c:pt idx="84">
                  <c:v>2.5102469917949108E-5</c:v>
                </c:pt>
                <c:pt idx="85">
                  <c:v>1.2156680701003525E-4</c:v>
                </c:pt>
                <c:pt idx="86">
                  <c:v>7.0238984588503342E-3</c:v>
                </c:pt>
                <c:pt idx="87">
                  <c:v>9.6324562215911031E-4</c:v>
                </c:pt>
                <c:pt idx="88">
                  <c:v>2.4102243822927347E-5</c:v>
                </c:pt>
                <c:pt idx="89">
                  <c:v>1.8034416200057935E-3</c:v>
                </c:pt>
                <c:pt idx="90">
                  <c:v>8.0676529370193612E-3</c:v>
                </c:pt>
                <c:pt idx="91">
                  <c:v>1.5205539649880932E-4</c:v>
                </c:pt>
                <c:pt idx="92">
                  <c:v>3.4087712178597033E-6</c:v>
                </c:pt>
                <c:pt idx="93">
                  <c:v>2.4099397011826656E-3</c:v>
                </c:pt>
                <c:pt idx="94">
                  <c:v>5.0084048414195191E-2</c:v>
                </c:pt>
                <c:pt idx="95">
                  <c:v>7.2308220234300016E-2</c:v>
                </c:pt>
                <c:pt idx="96">
                  <c:v>6.2270098013948674E-6</c:v>
                </c:pt>
                <c:pt idx="97">
                  <c:v>5.5256093521706396E-4</c:v>
                </c:pt>
                <c:pt idx="98">
                  <c:v>2.1849005966301956E-2</c:v>
                </c:pt>
                <c:pt idx="99">
                  <c:v>4.2158787466426049E-5</c:v>
                </c:pt>
                <c:pt idx="100">
                  <c:v>2.4782412845867811E-4</c:v>
                </c:pt>
                <c:pt idx="101">
                  <c:v>4.3077423324751557E-3</c:v>
                </c:pt>
                <c:pt idx="102">
                  <c:v>2.8530984495329457E-3</c:v>
                </c:pt>
                <c:pt idx="103">
                  <c:v>6.5801512494401398E-4</c:v>
                </c:pt>
                <c:pt idx="104">
                  <c:v>1.0781991890873531E-6</c:v>
                </c:pt>
                <c:pt idx="105">
                  <c:v>1.6532913874198877E-5</c:v>
                </c:pt>
                <c:pt idx="106">
                  <c:v>4.1805220898294875E-3</c:v>
                </c:pt>
                <c:pt idx="107">
                  <c:v>2.0568989536814261E-4</c:v>
                </c:pt>
                <c:pt idx="108">
                  <c:v>1.173606140211502E-5</c:v>
                </c:pt>
                <c:pt idx="109">
                  <c:v>5.9443447056976972E-3</c:v>
                </c:pt>
                <c:pt idx="110">
                  <c:v>3.5604192716206721E-3</c:v>
                </c:pt>
                <c:pt idx="111">
                  <c:v>2.3593095489292569E-5</c:v>
                </c:pt>
                <c:pt idx="112">
                  <c:v>1.5325558762716129E-4</c:v>
                </c:pt>
                <c:pt idx="113">
                  <c:v>2.8948845088595399E-3</c:v>
                </c:pt>
                <c:pt idx="114">
                  <c:v>1.1237587605565423E-2</c:v>
                </c:pt>
                <c:pt idx="115">
                  <c:v>1.8257471391772552E-3</c:v>
                </c:pt>
                <c:pt idx="116">
                  <c:v>4.9519321018974249E-6</c:v>
                </c:pt>
                <c:pt idx="117">
                  <c:v>1.9982623288369817E-3</c:v>
                </c:pt>
                <c:pt idx="118">
                  <c:v>6.7918263257489833E-3</c:v>
                </c:pt>
                <c:pt idx="119">
                  <c:v>1.5106778980880852E-3</c:v>
                </c:pt>
                <c:pt idx="120">
                  <c:v>1.0184374348627025E-6</c:v>
                </c:pt>
                <c:pt idx="121">
                  <c:v>6.5361875829684345E-3</c:v>
                </c:pt>
                <c:pt idx="122">
                  <c:v>2.5718806415864805E-2</c:v>
                </c:pt>
                <c:pt idx="123">
                  <c:v>3.2182970460776844E-4</c:v>
                </c:pt>
                <c:pt idx="124">
                  <c:v>4.4134189883829371E-5</c:v>
                </c:pt>
                <c:pt idx="125">
                  <c:v>1.1881599205637116E-2</c:v>
                </c:pt>
                <c:pt idx="126">
                  <c:v>4.6431889483219725E-3</c:v>
                </c:pt>
                <c:pt idx="127">
                  <c:v>4.8013934723847513E-5</c:v>
                </c:pt>
                <c:pt idx="128">
                  <c:v>3.3465816362915237E-7</c:v>
                </c:pt>
                <c:pt idx="129">
                  <c:v>6.0360474335803679E-4</c:v>
                </c:pt>
                <c:pt idx="130">
                  <c:v>1.3988137023812601E-2</c:v>
                </c:pt>
                <c:pt idx="131">
                  <c:v>3.2764877324755323E-3</c:v>
                </c:pt>
                <c:pt idx="132">
                  <c:v>7.6802429741139837E-5</c:v>
                </c:pt>
                <c:pt idx="133">
                  <c:v>6.1213508344417408E-4</c:v>
                </c:pt>
                <c:pt idx="134">
                  <c:v>9.7088464144836992E-3</c:v>
                </c:pt>
                <c:pt idx="135">
                  <c:v>2.7637079679052128E-3</c:v>
                </c:pt>
                <c:pt idx="136">
                  <c:v>7.7001062218541808E-6</c:v>
                </c:pt>
                <c:pt idx="137">
                  <c:v>2.7441577390178138E-4</c:v>
                </c:pt>
                <c:pt idx="138">
                  <c:v>2.0328712687908014E-2</c:v>
                </c:pt>
                <c:pt idx="139">
                  <c:v>3.0994653382840814E-4</c:v>
                </c:pt>
                <c:pt idx="140">
                  <c:v>1.3508155008702434E-5</c:v>
                </c:pt>
                <c:pt idx="141">
                  <c:v>7.4999272308149594E-4</c:v>
                </c:pt>
                <c:pt idx="142">
                  <c:v>1.525798053014635E-2</c:v>
                </c:pt>
                <c:pt idx="143">
                  <c:v>5.1064051440783378E-6</c:v>
                </c:pt>
                <c:pt idx="144">
                  <c:v>3.9303923275022354E-7</c:v>
                </c:pt>
                <c:pt idx="145">
                  <c:v>7.1003285845349219E-4</c:v>
                </c:pt>
                <c:pt idx="146">
                  <c:v>8.3735772350620862E-3</c:v>
                </c:pt>
                <c:pt idx="147">
                  <c:v>9.0741929850850934E-3</c:v>
                </c:pt>
                <c:pt idx="148">
                  <c:v>6.124530729490209E-5</c:v>
                </c:pt>
                <c:pt idx="149">
                  <c:v>4.796965508127477E-3</c:v>
                </c:pt>
                <c:pt idx="150">
                  <c:v>7.5036298605109478E-2</c:v>
                </c:pt>
                <c:pt idx="151">
                  <c:v>4.1977020813497167E-5</c:v>
                </c:pt>
                <c:pt idx="152">
                  <c:v>9.1980491312205917E-8</c:v>
                </c:pt>
                <c:pt idx="153">
                  <c:v>3.0795081910478148E-4</c:v>
                </c:pt>
                <c:pt idx="154">
                  <c:v>1.1713293769224526E-2</c:v>
                </c:pt>
                <c:pt idx="155">
                  <c:v>0.11271662163677733</c:v>
                </c:pt>
              </c:numCache>
            </c:numRef>
          </c:val>
          <c:smooth val="0"/>
          <c:extLst>
            <c:ext xmlns:c16="http://schemas.microsoft.com/office/drawing/2014/chart" uri="{C3380CC4-5D6E-409C-BE32-E72D297353CC}">
              <c16:uniqueId val="{00000000-AF9A-4FD6-A689-2E4F349227F2}"/>
            </c:ext>
          </c:extLst>
        </c:ser>
        <c:dLbls>
          <c:showLegendKey val="0"/>
          <c:showVal val="0"/>
          <c:showCatName val="0"/>
          <c:showSerName val="0"/>
          <c:showPercent val="0"/>
          <c:showBubbleSize val="0"/>
        </c:dLbls>
        <c:smooth val="0"/>
        <c:axId val="720170184"/>
        <c:axId val="720171168"/>
      </c:lineChart>
      <c:dateAx>
        <c:axId val="720170184"/>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720171168"/>
        <c:crosses val="min"/>
        <c:auto val="1"/>
        <c:lblOffset val="150"/>
        <c:baseTimeUnit val="months"/>
        <c:majorUnit val="60"/>
        <c:majorTimeUnit val="months"/>
      </c:dateAx>
      <c:valAx>
        <c:axId val="720171168"/>
        <c:scaling>
          <c:orientation val="minMax"/>
        </c:scaling>
        <c:delete val="0"/>
        <c:axPos val="l"/>
        <c:numFmt formatCode="#,##0.00_);[Red]\(#,##0.0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720170184"/>
        <c:crosses val="autoZero"/>
        <c:crossBetween val="midCat"/>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94118531480943"/>
          <c:y val="9.3223277862565096E-2"/>
          <c:w val="0.78875786475441501"/>
          <c:h val="0.79788026604377271"/>
        </c:manualLayout>
      </c:layout>
      <c:lineChart>
        <c:grouping val="standard"/>
        <c:varyColors val="0"/>
        <c:ser>
          <c:idx val="0"/>
          <c:order val="0"/>
          <c:spPr>
            <a:ln w="22225" cap="rnd">
              <a:solidFill>
                <a:srgbClr val="00B050"/>
              </a:solidFill>
              <a:prstDash val="solid"/>
              <a:round/>
            </a:ln>
            <a:effectLst/>
          </c:spPr>
          <c:marker>
            <c:symbol val="none"/>
          </c:marker>
          <c:cat>
            <c:numRef>
              <c:f>'fdr,edr'!$I$7:$I$162</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'fdr,edr'!$U$7:$U$162</c:f>
              <c:numCache>
                <c:formatCode>#,##0.0000;\-#,##0.0000</c:formatCode>
                <c:ptCount val="156"/>
                <c:pt idx="0">
                  <c:v>1.8811944758432246E-4</c:v>
                </c:pt>
                <c:pt idx="1">
                  <c:v>1.0176171613812709E-3</c:v>
                </c:pt>
                <c:pt idx="2">
                  <c:v>1.2791862830848363E-2</c:v>
                </c:pt>
                <c:pt idx="3">
                  <c:v>3.3841983683145799E-3</c:v>
                </c:pt>
                <c:pt idx="4">
                  <c:v>3.7262106590026548E-7</c:v>
                </c:pt>
                <c:pt idx="5">
                  <c:v>7.9622956700278885E-5</c:v>
                </c:pt>
                <c:pt idx="6">
                  <c:v>4.3801326512260715E-2</c:v>
                </c:pt>
                <c:pt idx="7">
                  <c:v>1.5471717213878184E-3</c:v>
                </c:pt>
                <c:pt idx="8">
                  <c:v>7.2562189699430083E-6</c:v>
                </c:pt>
                <c:pt idx="9">
                  <c:v>1.4628970886735907E-3</c:v>
                </c:pt>
                <c:pt idx="10">
                  <c:v>1.162760531670191E-2</c:v>
                </c:pt>
                <c:pt idx="11">
                  <c:v>3.0948793338225492E-5</c:v>
                </c:pt>
                <c:pt idx="12">
                  <c:v>7.4510277890611264E-6</c:v>
                </c:pt>
                <c:pt idx="13">
                  <c:v>8.3741228023516186E-3</c:v>
                </c:pt>
                <c:pt idx="14">
                  <c:v>3.9354193065834313E-3</c:v>
                </c:pt>
                <c:pt idx="15">
                  <c:v>1.176732386601577E-5</c:v>
                </c:pt>
                <c:pt idx="16">
                  <c:v>2.2474263434938709E-4</c:v>
                </c:pt>
                <c:pt idx="17">
                  <c:v>1.2846545185065426E-2</c:v>
                </c:pt>
                <c:pt idx="18">
                  <c:v>6.6663324456263107E-3</c:v>
                </c:pt>
                <c:pt idx="19">
                  <c:v>4.084287490964599E-4</c:v>
                </c:pt>
                <c:pt idx="20">
                  <c:v>6.0848467868253242E-6</c:v>
                </c:pt>
                <c:pt idx="21">
                  <c:v>1.3485414173650791E-3</c:v>
                </c:pt>
                <c:pt idx="22">
                  <c:v>4.4946044419089962E-2</c:v>
                </c:pt>
                <c:pt idx="23">
                  <c:v>4.6078910152030428E-4</c:v>
                </c:pt>
                <c:pt idx="24">
                  <c:v>9.8800487224669792E-5</c:v>
                </c:pt>
                <c:pt idx="25">
                  <c:v>8.1888620885563826E-3</c:v>
                </c:pt>
                <c:pt idx="26">
                  <c:v>2.8761271120421497E-2</c:v>
                </c:pt>
                <c:pt idx="27">
                  <c:v>1.336148353351718E-3</c:v>
                </c:pt>
                <c:pt idx="28">
                  <c:v>1.9487742869664163E-6</c:v>
                </c:pt>
                <c:pt idx="29">
                  <c:v>2.2743185311284225E-3</c:v>
                </c:pt>
                <c:pt idx="30">
                  <c:v>1.5885252186811508E-3</c:v>
                </c:pt>
                <c:pt idx="31">
                  <c:v>3.3382002603929108E-4</c:v>
                </c:pt>
                <c:pt idx="32">
                  <c:v>3.3633326107573874E-4</c:v>
                </c:pt>
                <c:pt idx="33">
                  <c:v>1.6000739903153113E-3</c:v>
                </c:pt>
                <c:pt idx="34">
                  <c:v>4.1377498773463167E-2</c:v>
                </c:pt>
                <c:pt idx="35">
                  <c:v>1.0295602916440442E-5</c:v>
                </c:pt>
                <c:pt idx="36">
                  <c:v>3.0860606811853193E-6</c:v>
                </c:pt>
                <c:pt idx="37">
                  <c:v>4.7677632035061761E-4</c:v>
                </c:pt>
                <c:pt idx="38">
                  <c:v>7.6404024779813369E-3</c:v>
                </c:pt>
                <c:pt idx="39">
                  <c:v>2.3177389103286664E-3</c:v>
                </c:pt>
                <c:pt idx="40">
                  <c:v>6.7458227142434517E-5</c:v>
                </c:pt>
                <c:pt idx="41">
                  <c:v>1.9640769794959617E-3</c:v>
                </c:pt>
                <c:pt idx="42">
                  <c:v>1.2566087896474126E-2</c:v>
                </c:pt>
                <c:pt idx="43">
                  <c:v>7.0693034602312902E-4</c:v>
                </c:pt>
                <c:pt idx="44">
                  <c:v>1.1837320284573778E-6</c:v>
                </c:pt>
                <c:pt idx="45">
                  <c:v>2.421269134568878E-4</c:v>
                </c:pt>
                <c:pt idx="46">
                  <c:v>2.4780934181756246E-3</c:v>
                </c:pt>
                <c:pt idx="47">
                  <c:v>6.6162743145955182E-4</c:v>
                </c:pt>
                <c:pt idx="48">
                  <c:v>1.9819176476612034E-6</c:v>
                </c:pt>
                <c:pt idx="49">
                  <c:v>7.4252435019080544E-4</c:v>
                </c:pt>
                <c:pt idx="50">
                  <c:v>1.0851613768551914E-2</c:v>
                </c:pt>
                <c:pt idx="51">
                  <c:v>4.0208768026142307E-4</c:v>
                </c:pt>
                <c:pt idx="52">
                  <c:v>3.7813169617745507E-4</c:v>
                </c:pt>
                <c:pt idx="53">
                  <c:v>1.080570037336839E-2</c:v>
                </c:pt>
                <c:pt idx="54">
                  <c:v>4.4679912245160235E-2</c:v>
                </c:pt>
                <c:pt idx="55">
                  <c:v>4.0514958116995151E-5</c:v>
                </c:pt>
                <c:pt idx="56">
                  <c:v>1.461021415554767E-5</c:v>
                </c:pt>
                <c:pt idx="57">
                  <c:v>7.1087600094875613E-3</c:v>
                </c:pt>
                <c:pt idx="58">
                  <c:v>3.0884438274078316E-2</c:v>
                </c:pt>
                <c:pt idx="59">
                  <c:v>2.1619189079057934E-4</c:v>
                </c:pt>
                <c:pt idx="60">
                  <c:v>5.2749070873687966E-4</c:v>
                </c:pt>
                <c:pt idx="61">
                  <c:v>1.5340937563509816E-2</c:v>
                </c:pt>
                <c:pt idx="62">
                  <c:v>5.7882259292836385E-2</c:v>
                </c:pt>
                <c:pt idx="63">
                  <c:v>1.4795261006256088E-4</c:v>
                </c:pt>
                <c:pt idx="64">
                  <c:v>1.987592254856823E-8</c:v>
                </c:pt>
                <c:pt idx="65">
                  <c:v>2.7823039248635459E-4</c:v>
                </c:pt>
                <c:pt idx="66">
                  <c:v>3.984543455181816E-3</c:v>
                </c:pt>
                <c:pt idx="67">
                  <c:v>7.9422727151718167E-4</c:v>
                </c:pt>
                <c:pt idx="68">
                  <c:v>2.3643525918112567E-5</c:v>
                </c:pt>
                <c:pt idx="69">
                  <c:v>3.4811661177482022E-3</c:v>
                </c:pt>
                <c:pt idx="70">
                  <c:v>4.1576938367511177E-3</c:v>
                </c:pt>
                <c:pt idx="71">
                  <c:v>7.042535120762016E-4</c:v>
                </c:pt>
                <c:pt idx="72">
                  <c:v>7.0120566644251602E-7</c:v>
                </c:pt>
                <c:pt idx="73">
                  <c:v>1.3469225503623047E-3</c:v>
                </c:pt>
                <c:pt idx="74">
                  <c:v>8.6047878366840424E-3</c:v>
                </c:pt>
                <c:pt idx="75">
                  <c:v>2.3609774409050926E-4</c:v>
                </c:pt>
                <c:pt idx="76">
                  <c:v>3.9832044047267819E-6</c:v>
                </c:pt>
                <c:pt idx="77">
                  <c:v>1.9309651406993356E-3</c:v>
                </c:pt>
                <c:pt idx="78">
                  <c:v>6.611211518251045E-2</c:v>
                </c:pt>
                <c:pt idx="79">
                  <c:v>9.7329788667958785E-4</c:v>
                </c:pt>
                <c:pt idx="80">
                  <c:v>9.2003174418161195E-6</c:v>
                </c:pt>
                <c:pt idx="81">
                  <c:v>1.8536769738136129E-3</c:v>
                </c:pt>
                <c:pt idx="82">
                  <c:v>2.905691840589128E-3</c:v>
                </c:pt>
                <c:pt idx="83">
                  <c:v>8.7759834905076645E-5</c:v>
                </c:pt>
                <c:pt idx="84">
                  <c:v>2.5102469917949108E-5</c:v>
                </c:pt>
                <c:pt idx="85">
                  <c:v>1.2156680701003525E-4</c:v>
                </c:pt>
                <c:pt idx="86">
                  <c:v>7.0238984588503342E-3</c:v>
                </c:pt>
                <c:pt idx="87">
                  <c:v>9.6324562215911031E-4</c:v>
                </c:pt>
                <c:pt idx="88">
                  <c:v>2.4102243822927347E-5</c:v>
                </c:pt>
                <c:pt idx="89">
                  <c:v>1.8034416200057935E-3</c:v>
                </c:pt>
                <c:pt idx="90">
                  <c:v>8.0676529370193612E-3</c:v>
                </c:pt>
                <c:pt idx="91">
                  <c:v>1.5205539649880932E-4</c:v>
                </c:pt>
                <c:pt idx="92">
                  <c:v>3.4087712178597033E-6</c:v>
                </c:pt>
                <c:pt idx="93">
                  <c:v>2.4099397011826656E-3</c:v>
                </c:pt>
                <c:pt idx="94">
                  <c:v>5.0084048414195191E-2</c:v>
                </c:pt>
                <c:pt idx="95">
                  <c:v>7.2308220234300016E-2</c:v>
                </c:pt>
                <c:pt idx="96">
                  <c:v>6.2270098013948674E-6</c:v>
                </c:pt>
                <c:pt idx="97">
                  <c:v>5.5256093521706396E-4</c:v>
                </c:pt>
                <c:pt idx="98">
                  <c:v>2.1849005966301956E-2</c:v>
                </c:pt>
                <c:pt idx="99">
                  <c:v>4.2158787466426049E-5</c:v>
                </c:pt>
                <c:pt idx="100">
                  <c:v>2.4782412845867811E-4</c:v>
                </c:pt>
                <c:pt idx="101">
                  <c:v>4.3077423324751557E-3</c:v>
                </c:pt>
                <c:pt idx="102">
                  <c:v>2.8530984495329457E-3</c:v>
                </c:pt>
                <c:pt idx="103">
                  <c:v>6.5801512494401398E-4</c:v>
                </c:pt>
                <c:pt idx="104">
                  <c:v>1.0781991890873531E-6</c:v>
                </c:pt>
                <c:pt idx="105">
                  <c:v>1.6532913874198877E-5</c:v>
                </c:pt>
                <c:pt idx="106">
                  <c:v>4.1805220898294875E-3</c:v>
                </c:pt>
                <c:pt idx="107">
                  <c:v>2.0568989536814261E-4</c:v>
                </c:pt>
                <c:pt idx="108">
                  <c:v>1.173606140211502E-5</c:v>
                </c:pt>
                <c:pt idx="109">
                  <c:v>5.9443447056976972E-3</c:v>
                </c:pt>
                <c:pt idx="110">
                  <c:v>3.5604192716206721E-3</c:v>
                </c:pt>
                <c:pt idx="111">
                  <c:v>2.3593095489292569E-5</c:v>
                </c:pt>
                <c:pt idx="112">
                  <c:v>1.5325558762716129E-4</c:v>
                </c:pt>
                <c:pt idx="113">
                  <c:v>2.8948845088595399E-3</c:v>
                </c:pt>
                <c:pt idx="114">
                  <c:v>1.1237587605565423E-2</c:v>
                </c:pt>
                <c:pt idx="115">
                  <c:v>1.8257471391772552E-3</c:v>
                </c:pt>
                <c:pt idx="116">
                  <c:v>4.9519321018974249E-6</c:v>
                </c:pt>
                <c:pt idx="117">
                  <c:v>1.9982623288369817E-3</c:v>
                </c:pt>
                <c:pt idx="118">
                  <c:v>6.7918263257489833E-3</c:v>
                </c:pt>
                <c:pt idx="119">
                  <c:v>1.5106778980880852E-3</c:v>
                </c:pt>
                <c:pt idx="120">
                  <c:v>1.0184374348627025E-6</c:v>
                </c:pt>
                <c:pt idx="121">
                  <c:v>6.5361875829684345E-3</c:v>
                </c:pt>
                <c:pt idx="122">
                  <c:v>2.5718806415864805E-2</c:v>
                </c:pt>
                <c:pt idx="123">
                  <c:v>3.2182970460776844E-4</c:v>
                </c:pt>
                <c:pt idx="124">
                  <c:v>4.4134189883829371E-5</c:v>
                </c:pt>
                <c:pt idx="125">
                  <c:v>1.1881599205637116E-2</c:v>
                </c:pt>
                <c:pt idx="126">
                  <c:v>4.6431889483219725E-3</c:v>
                </c:pt>
                <c:pt idx="127">
                  <c:v>4.8013934723847513E-5</c:v>
                </c:pt>
                <c:pt idx="128">
                  <c:v>3.3465816362915237E-7</c:v>
                </c:pt>
                <c:pt idx="129">
                  <c:v>6.0360474335803679E-4</c:v>
                </c:pt>
                <c:pt idx="130">
                  <c:v>1.3988137023812601E-2</c:v>
                </c:pt>
                <c:pt idx="131">
                  <c:v>3.2764877324755323E-3</c:v>
                </c:pt>
                <c:pt idx="132">
                  <c:v>7.6802429741139837E-5</c:v>
                </c:pt>
                <c:pt idx="133">
                  <c:v>6.1213508344417408E-4</c:v>
                </c:pt>
                <c:pt idx="134">
                  <c:v>9.7088464144836992E-3</c:v>
                </c:pt>
                <c:pt idx="135">
                  <c:v>2.7637079679052128E-3</c:v>
                </c:pt>
                <c:pt idx="136">
                  <c:v>7.7001062218541808E-6</c:v>
                </c:pt>
                <c:pt idx="137">
                  <c:v>2.7441577390178138E-4</c:v>
                </c:pt>
                <c:pt idx="138">
                  <c:v>2.0328712687908014E-2</c:v>
                </c:pt>
                <c:pt idx="139">
                  <c:v>3.0994653382840814E-4</c:v>
                </c:pt>
                <c:pt idx="140">
                  <c:v>1.3508155008702434E-5</c:v>
                </c:pt>
                <c:pt idx="141">
                  <c:v>7.4999272308149594E-4</c:v>
                </c:pt>
                <c:pt idx="142">
                  <c:v>1.525798053014635E-2</c:v>
                </c:pt>
                <c:pt idx="143">
                  <c:v>5.1064051440783378E-6</c:v>
                </c:pt>
                <c:pt idx="144">
                  <c:v>3.9303923275022354E-7</c:v>
                </c:pt>
                <c:pt idx="145">
                  <c:v>7.1003285845349219E-4</c:v>
                </c:pt>
                <c:pt idx="146">
                  <c:v>8.3735772350620862E-3</c:v>
                </c:pt>
                <c:pt idx="147">
                  <c:v>9.0741929850850934E-3</c:v>
                </c:pt>
                <c:pt idx="148">
                  <c:v>6.124530729490209E-5</c:v>
                </c:pt>
                <c:pt idx="149">
                  <c:v>4.796965508127477E-3</c:v>
                </c:pt>
                <c:pt idx="150">
                  <c:v>7.5036298605109478E-2</c:v>
                </c:pt>
                <c:pt idx="151">
                  <c:v>4.1977020813497167E-5</c:v>
                </c:pt>
                <c:pt idx="152">
                  <c:v>9.1980491312205917E-8</c:v>
                </c:pt>
                <c:pt idx="153">
                  <c:v>3.0795081910478148E-4</c:v>
                </c:pt>
                <c:pt idx="154">
                  <c:v>1.1713293769224526E-2</c:v>
                </c:pt>
                <c:pt idx="155">
                  <c:v>0.11271662163677733</c:v>
                </c:pt>
              </c:numCache>
            </c:numRef>
          </c:val>
          <c:smooth val="0"/>
          <c:extLst>
            <c:ext xmlns:c16="http://schemas.microsoft.com/office/drawing/2014/chart" uri="{C3380CC4-5D6E-409C-BE32-E72D297353CC}">
              <c16:uniqueId val="{00000000-1266-4F16-BE4B-B80234E14C50}"/>
            </c:ext>
          </c:extLst>
        </c:ser>
        <c:dLbls>
          <c:showLegendKey val="0"/>
          <c:showVal val="0"/>
          <c:showCatName val="0"/>
          <c:showSerName val="0"/>
          <c:showPercent val="0"/>
          <c:showBubbleSize val="0"/>
        </c:dLbls>
        <c:smooth val="0"/>
        <c:axId val="720170184"/>
        <c:axId val="720171168"/>
      </c:lineChart>
      <c:dateAx>
        <c:axId val="720170184"/>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720171168"/>
        <c:crosses val="min"/>
        <c:auto val="1"/>
        <c:lblOffset val="150"/>
        <c:baseTimeUnit val="months"/>
        <c:majorUnit val="60"/>
        <c:majorTimeUnit val="months"/>
      </c:dateAx>
      <c:valAx>
        <c:axId val="720171168"/>
        <c:scaling>
          <c:orientation val="minMax"/>
        </c:scaling>
        <c:delete val="0"/>
        <c:axPos val="l"/>
        <c:numFmt formatCode="#,##0.00_);[Red]\(#,##0.0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720170184"/>
        <c:crosses val="autoZero"/>
        <c:crossBetween val="midCat"/>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94118531480943"/>
          <c:y val="9.3223277862565096E-2"/>
          <c:w val="0.78875786475441501"/>
          <c:h val="0.79788026604377271"/>
        </c:manualLayout>
      </c:layout>
      <c:lineChart>
        <c:grouping val="standard"/>
        <c:varyColors val="0"/>
        <c:ser>
          <c:idx val="0"/>
          <c:order val="0"/>
          <c:spPr>
            <a:ln w="22225" cap="rnd">
              <a:solidFill>
                <a:srgbClr val="00B050"/>
              </a:solidFill>
              <a:prstDash val="solid"/>
              <a:round/>
            </a:ln>
            <a:effectLst/>
          </c:spPr>
          <c:marker>
            <c:symbol val="none"/>
          </c:marker>
          <c:cat>
            <c:numRef>
              <c:f>'fdr,edr (TFP)'!$I$7:$I$162</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'fdr,edr (TFP)'!$U$7:$U$162</c:f>
              <c:numCache>
                <c:formatCode>#,##0.0000;\-#,##0.0000</c:formatCode>
                <c:ptCount val="156"/>
                <c:pt idx="0">
                  <c:v>1.8816085222534901E-3</c:v>
                </c:pt>
                <c:pt idx="1">
                  <c:v>1.0219309667097685E-2</c:v>
                </c:pt>
                <c:pt idx="2">
                  <c:v>0.12825875398989026</c:v>
                </c:pt>
                <c:pt idx="3">
                  <c:v>3.368080236017567E-2</c:v>
                </c:pt>
                <c:pt idx="4">
                  <c:v>1.2790654768204957E-6</c:v>
                </c:pt>
                <c:pt idx="5">
                  <c:v>2.741941671258654E-4</c:v>
                </c:pt>
                <c:pt idx="6">
                  <c:v>0.15062354403769979</c:v>
                </c:pt>
                <c:pt idx="7">
                  <c:v>5.2835881757761329E-3</c:v>
                </c:pt>
                <c:pt idx="8">
                  <c:v>7.5533459704504847E-5</c:v>
                </c:pt>
                <c:pt idx="9">
                  <c:v>1.5263009669100346E-2</c:v>
                </c:pt>
                <c:pt idx="10">
                  <c:v>0.12102653966498617</c:v>
                </c:pt>
                <c:pt idx="11">
                  <c:v>3.1980229933966005E-4</c:v>
                </c:pt>
                <c:pt idx="12">
                  <c:v>8.0741185463321436E-5</c:v>
                </c:pt>
                <c:pt idx="13">
                  <c:v>9.0863813945639818E-2</c:v>
                </c:pt>
                <c:pt idx="14">
                  <c:v>4.2708745450778705E-2</c:v>
                </c:pt>
                <c:pt idx="15">
                  <c:v>1.272182728913327E-4</c:v>
                </c:pt>
                <c:pt idx="16">
                  <c:v>1.6268931493433312E-3</c:v>
                </c:pt>
                <c:pt idx="17">
                  <c:v>9.3340516644070046E-2</c:v>
                </c:pt>
                <c:pt idx="18">
                  <c:v>4.8505741975064749E-2</c:v>
                </c:pt>
                <c:pt idx="19">
                  <c:v>2.9630704153999969E-3</c:v>
                </c:pt>
                <c:pt idx="20">
                  <c:v>2.5313408436282852E-5</c:v>
                </c:pt>
                <c:pt idx="21">
                  <c:v>5.6335522968366846E-3</c:v>
                </c:pt>
                <c:pt idx="22">
                  <c:v>0.18799125366308217</c:v>
                </c:pt>
                <c:pt idx="23">
                  <c:v>1.9209311407962519E-3</c:v>
                </c:pt>
                <c:pt idx="24">
                  <c:v>3.1390510455416633E-4</c:v>
                </c:pt>
                <c:pt idx="25">
                  <c:v>2.6148560223038929E-2</c:v>
                </c:pt>
                <c:pt idx="26">
                  <c:v>9.2090842814837107E-2</c:v>
                </c:pt>
                <c:pt idx="27">
                  <c:v>4.2656479319930782E-3</c:v>
                </c:pt>
                <c:pt idx="28">
                  <c:v>2.5358280712561387E-5</c:v>
                </c:pt>
                <c:pt idx="29">
                  <c:v>2.9816550161845069E-2</c:v>
                </c:pt>
                <c:pt idx="30">
                  <c:v>2.0975874940872941E-2</c:v>
                </c:pt>
                <c:pt idx="31">
                  <c:v>4.4185113654632065E-3</c:v>
                </c:pt>
                <c:pt idx="32">
                  <c:v>1.1164188265062234E-3</c:v>
                </c:pt>
                <c:pt idx="33">
                  <c:v>5.3544385339563579E-3</c:v>
                </c:pt>
                <c:pt idx="34">
                  <c:v>0.139259981952915</c:v>
                </c:pt>
                <c:pt idx="35">
                  <c:v>3.4694440038646827E-5</c:v>
                </c:pt>
                <c:pt idx="36">
                  <c:v>1.5980994676530059E-5</c:v>
                </c:pt>
                <c:pt idx="37">
                  <c:v>2.4894872145428586E-3</c:v>
                </c:pt>
                <c:pt idx="38">
                  <c:v>4.0166056636163378E-2</c:v>
                </c:pt>
                <c:pt idx="39">
                  <c:v>1.2193379870874344E-2</c:v>
                </c:pt>
                <c:pt idx="40">
                  <c:v>5.4939549479051547E-4</c:v>
                </c:pt>
                <c:pt idx="41">
                  <c:v>1.6115740803819872E-2</c:v>
                </c:pt>
                <c:pt idx="42">
                  <c:v>0.10358866455735342</c:v>
                </c:pt>
                <c:pt idx="43">
                  <c:v>5.8147215378244474E-3</c:v>
                </c:pt>
                <c:pt idx="44">
                  <c:v>8.912769681755163E-6</c:v>
                </c:pt>
                <c:pt idx="45">
                  <c:v>1.8243988994823251E-3</c:v>
                </c:pt>
                <c:pt idx="46">
                  <c:v>1.8665218119997953E-2</c:v>
                </c:pt>
                <c:pt idx="47">
                  <c:v>4.9435812654271861E-3</c:v>
                </c:pt>
                <c:pt idx="48">
                  <c:v>8.6588267241779709E-6</c:v>
                </c:pt>
                <c:pt idx="49">
                  <c:v>3.2311036586768374E-3</c:v>
                </c:pt>
                <c:pt idx="50">
                  <c:v>4.6903096737723221E-2</c:v>
                </c:pt>
                <c:pt idx="51">
                  <c:v>1.7663873832760235E-3</c:v>
                </c:pt>
                <c:pt idx="52">
                  <c:v>6.4862374959975648E-4</c:v>
                </c:pt>
                <c:pt idx="53">
                  <c:v>1.8428033920798333E-2</c:v>
                </c:pt>
                <c:pt idx="54">
                  <c:v>7.5833943683697821E-2</c:v>
                </c:pt>
                <c:pt idx="55">
                  <c:v>6.8082440803582346E-5</c:v>
                </c:pt>
                <c:pt idx="56">
                  <c:v>3.7600369702530646E-5</c:v>
                </c:pt>
                <c:pt idx="57">
                  <c:v>1.8233951978468131E-2</c:v>
                </c:pt>
                <c:pt idx="58">
                  <c:v>7.8846038551967063E-2</c:v>
                </c:pt>
                <c:pt idx="59">
                  <c:v>5.4651584022664002E-4</c:v>
                </c:pt>
                <c:pt idx="60">
                  <c:v>2.6169795701070048E-4</c:v>
                </c:pt>
                <c:pt idx="61">
                  <c:v>7.5860452003934072E-3</c:v>
                </c:pt>
                <c:pt idx="62">
                  <c:v>2.8563731427104441E-2</c:v>
                </c:pt>
                <c:pt idx="63">
                  <c:v>7.3196601136178103E-5</c:v>
                </c:pt>
                <c:pt idx="64">
                  <c:v>1.5301783319246849E-7</c:v>
                </c:pt>
                <c:pt idx="65">
                  <c:v>2.1371220571313027E-3</c:v>
                </c:pt>
                <c:pt idx="66">
                  <c:v>3.0520696951015187E-2</c:v>
                </c:pt>
                <c:pt idx="67">
                  <c:v>6.0849172676272446E-3</c:v>
                </c:pt>
                <c:pt idx="68">
                  <c:v>1.0025065049871064E-4</c:v>
                </c:pt>
                <c:pt idx="69">
                  <c:v>1.4727499107983688E-2</c:v>
                </c:pt>
                <c:pt idx="70">
                  <c:v>1.7539857839590604E-2</c:v>
                </c:pt>
                <c:pt idx="71">
                  <c:v>2.9414783185159363E-3</c:v>
                </c:pt>
                <c:pt idx="72">
                  <c:v>1.8986919567963001E-6</c:v>
                </c:pt>
                <c:pt idx="73">
                  <c:v>3.6284770677763758E-3</c:v>
                </c:pt>
                <c:pt idx="74">
                  <c:v>2.3234806502373088E-2</c:v>
                </c:pt>
                <c:pt idx="75">
                  <c:v>6.3172723389530233E-4</c:v>
                </c:pt>
                <c:pt idx="76">
                  <c:v>1.8825480811182617E-6</c:v>
                </c:pt>
                <c:pt idx="77">
                  <c:v>9.0973214220145331E-4</c:v>
                </c:pt>
                <c:pt idx="78">
                  <c:v>3.1092564142131508E-2</c:v>
                </c:pt>
                <c:pt idx="79">
                  <c:v>4.5556434551645409E-4</c:v>
                </c:pt>
                <c:pt idx="80">
                  <c:v>6.7055762266912149E-5</c:v>
                </c:pt>
                <c:pt idx="81">
                  <c:v>1.3476178976811653E-2</c:v>
                </c:pt>
                <c:pt idx="82">
                  <c:v>2.1083618721161518E-2</c:v>
                </c:pt>
                <c:pt idx="83">
                  <c:v>6.3297746974978601E-4</c:v>
                </c:pt>
                <c:pt idx="84">
                  <c:v>1.0011023189186267E-4</c:v>
                </c:pt>
                <c:pt idx="85">
                  <c:v>4.8310744112876241E-4</c:v>
                </c:pt>
                <c:pt idx="86">
                  <c:v>2.7849502854106076E-2</c:v>
                </c:pt>
                <c:pt idx="87">
                  <c:v>3.7977530232012383E-3</c:v>
                </c:pt>
                <c:pt idx="88">
                  <c:v>6.1859543811329903E-5</c:v>
                </c:pt>
                <c:pt idx="89">
                  <c:v>4.6170231064156372E-3</c:v>
                </c:pt>
                <c:pt idx="90">
                  <c:v>2.0628121575319916E-2</c:v>
                </c:pt>
                <c:pt idx="91">
                  <c:v>3.87383417883139E-4</c:v>
                </c:pt>
                <c:pt idx="92">
                  <c:v>2.7476831150779133E-6</c:v>
                </c:pt>
                <c:pt idx="93">
                  <c:v>1.9406747848060978E-3</c:v>
                </c:pt>
                <c:pt idx="94">
                  <c:v>4.0357083299877514E-2</c:v>
                </c:pt>
                <c:pt idx="95">
                  <c:v>5.8330442827379009E-2</c:v>
                </c:pt>
                <c:pt idx="96">
                  <c:v>9.2427033468160837E-6</c:v>
                </c:pt>
                <c:pt idx="97">
                  <c:v>8.2112733454105301E-4</c:v>
                </c:pt>
                <c:pt idx="98">
                  <c:v>3.2561874035711966E-2</c:v>
                </c:pt>
                <c:pt idx="99">
                  <c:v>6.2831887808315696E-5</c:v>
                </c:pt>
                <c:pt idx="100">
                  <c:v>1.1795305084416213E-3</c:v>
                </c:pt>
                <c:pt idx="101">
                  <c:v>2.0529691176747369E-2</c:v>
                </c:pt>
                <c:pt idx="102">
                  <c:v>1.3638833920470409E-2</c:v>
                </c:pt>
                <c:pt idx="103">
                  <c:v>3.146855547625926E-3</c:v>
                </c:pt>
                <c:pt idx="104">
                  <c:v>5.5986585873777531E-6</c:v>
                </c:pt>
                <c:pt idx="105">
                  <c:v>8.5965881163768939E-5</c:v>
                </c:pt>
                <c:pt idx="106">
                  <c:v>2.178031339726022E-2</c:v>
                </c:pt>
                <c:pt idx="107">
                  <c:v>1.0700814185131346E-3</c:v>
                </c:pt>
                <c:pt idx="108">
                  <c:v>1.130497388893615E-5</c:v>
                </c:pt>
                <c:pt idx="109">
                  <c:v>5.7272947399282237E-3</c:v>
                </c:pt>
                <c:pt idx="110">
                  <c:v>3.4347656114131595E-3</c:v>
                </c:pt>
                <c:pt idx="111">
                  <c:v>2.2723542554823902E-5</c:v>
                </c:pt>
                <c:pt idx="112">
                  <c:v>1.5334468711081085E-4</c:v>
                </c:pt>
                <c:pt idx="113">
                  <c:v>2.8854600523618309E-3</c:v>
                </c:pt>
                <c:pt idx="114">
                  <c:v>1.1160491653238225E-2</c:v>
                </c:pt>
                <c:pt idx="115">
                  <c:v>1.8019698106337919E-3</c:v>
                </c:pt>
                <c:pt idx="116">
                  <c:v>6.7690404380137256E-6</c:v>
                </c:pt>
                <c:pt idx="117">
                  <c:v>2.7215305901274237E-3</c:v>
                </c:pt>
                <c:pt idx="118">
                  <c:v>9.2256774285609609E-3</c:v>
                </c:pt>
                <c:pt idx="119">
                  <c:v>2.0434200910119603E-3</c:v>
                </c:pt>
                <c:pt idx="120">
                  <c:v>1.7809591582177915E-6</c:v>
                </c:pt>
                <c:pt idx="121">
                  <c:v>1.1399431475518692E-2</c:v>
                </c:pt>
                <c:pt idx="122">
                  <c:v>4.4798690011738813E-2</c:v>
                </c:pt>
                <c:pt idx="123">
                  <c:v>5.5941101762751024E-4</c:v>
                </c:pt>
                <c:pt idx="124">
                  <c:v>6.9467780566105273E-5</c:v>
                </c:pt>
                <c:pt idx="125">
                  <c:v>1.8671858701844297E-2</c:v>
                </c:pt>
                <c:pt idx="126">
                  <c:v>7.2901750567153185E-3</c:v>
                </c:pt>
                <c:pt idx="127">
                  <c:v>7.521517188044597E-5</c:v>
                </c:pt>
                <c:pt idx="128">
                  <c:v>5.4749005027849941E-7</c:v>
                </c:pt>
                <c:pt idx="129">
                  <c:v>9.8636365992587748E-4</c:v>
                </c:pt>
                <c:pt idx="130">
                  <c:v>2.2843947470749179E-2</c:v>
                </c:pt>
                <c:pt idx="131">
                  <c:v>5.338567017270859E-3</c:v>
                </c:pt>
                <c:pt idx="132">
                  <c:v>1.3450897066919515E-4</c:v>
                </c:pt>
                <c:pt idx="133">
                  <c:v>1.0710921449202325E-3</c:v>
                </c:pt>
                <c:pt idx="134">
                  <c:v>1.6973822775561344E-2</c:v>
                </c:pt>
                <c:pt idx="135">
                  <c:v>4.8197000226871877E-3</c:v>
                </c:pt>
                <c:pt idx="136">
                  <c:v>8.9019105312691824E-6</c:v>
                </c:pt>
                <c:pt idx="137">
                  <c:v>3.1718918700960919E-4</c:v>
                </c:pt>
                <c:pt idx="138">
                  <c:v>2.3512471920342747E-2</c:v>
                </c:pt>
                <c:pt idx="139">
                  <c:v>3.5807351739139122E-4</c:v>
                </c:pt>
                <c:pt idx="140">
                  <c:v>3.5519136253760956E-5</c:v>
                </c:pt>
                <c:pt idx="141">
                  <c:v>1.9713750007507962E-3</c:v>
                </c:pt>
                <c:pt idx="142">
                  <c:v>4.0121158486972043E-2</c:v>
                </c:pt>
                <c:pt idx="143">
                  <c:v>1.3448343155708759E-5</c:v>
                </c:pt>
                <c:pt idx="144">
                  <c:v>1.080524734061998E-6</c:v>
                </c:pt>
                <c:pt idx="145">
                  <c:v>1.9518324641281555E-3</c:v>
                </c:pt>
                <c:pt idx="146">
                  <c:v>2.3034577790349498E-2</c:v>
                </c:pt>
                <c:pt idx="147">
                  <c:v>2.4947877301286996E-2</c:v>
                </c:pt>
                <c:pt idx="148">
                  <c:v>6.083249970155378E-5</c:v>
                </c:pt>
                <c:pt idx="149">
                  <c:v>4.7735147396458953E-3</c:v>
                </c:pt>
                <c:pt idx="150">
                  <c:v>7.465478776679782E-2</c:v>
                </c:pt>
                <c:pt idx="151">
                  <c:v>4.1737812990893563E-5</c:v>
                </c:pt>
                <c:pt idx="152">
                  <c:v>5.8549792594771651E-8</c:v>
                </c:pt>
                <c:pt idx="153">
                  <c:v>1.9599654749415145E-4</c:v>
                </c:pt>
                <c:pt idx="154">
                  <c:v>7.4607082042047034E-3</c:v>
                </c:pt>
                <c:pt idx="155">
                  <c:v>7.1660114757825077E-2</c:v>
                </c:pt>
              </c:numCache>
            </c:numRef>
          </c:val>
          <c:smooth val="0"/>
          <c:extLst>
            <c:ext xmlns:c16="http://schemas.microsoft.com/office/drawing/2014/chart" uri="{C3380CC4-5D6E-409C-BE32-E72D297353CC}">
              <c16:uniqueId val="{00000000-778F-42D6-99FF-B0EE3DC5FD53}"/>
            </c:ext>
          </c:extLst>
        </c:ser>
        <c:dLbls>
          <c:showLegendKey val="0"/>
          <c:showVal val="0"/>
          <c:showCatName val="0"/>
          <c:showSerName val="0"/>
          <c:showPercent val="0"/>
          <c:showBubbleSize val="0"/>
        </c:dLbls>
        <c:smooth val="0"/>
        <c:axId val="720170184"/>
        <c:axId val="720171168"/>
      </c:lineChart>
      <c:dateAx>
        <c:axId val="720170184"/>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720171168"/>
        <c:crosses val="min"/>
        <c:auto val="1"/>
        <c:lblOffset val="150"/>
        <c:baseTimeUnit val="months"/>
        <c:majorUnit val="60"/>
        <c:majorTimeUnit val="months"/>
      </c:dateAx>
      <c:valAx>
        <c:axId val="720171168"/>
        <c:scaling>
          <c:orientation val="minMax"/>
        </c:scaling>
        <c:delete val="0"/>
        <c:axPos val="l"/>
        <c:numFmt formatCode="#,##0.00_);[Red]\(#,##0.0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ＭＳ ゴシック"/>
                <a:ea typeface="ＭＳ ゴシック"/>
                <a:cs typeface="ＭＳ ゴシック"/>
              </a:defRPr>
            </a:pPr>
            <a:endParaRPr lang="en-JP"/>
          </a:p>
        </c:txPr>
        <c:crossAx val="720170184"/>
        <c:crosses val="autoZero"/>
        <c:crossBetween val="midCat"/>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ＭＳ ゴシック"/>
          <a:ea typeface="ＭＳ ゴシック"/>
          <a:cs typeface="ＭＳ ゴシック"/>
        </a:defRPr>
      </a:pPr>
      <a:endParaRPr lang="en-JP"/>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94118531480943"/>
          <c:y val="9.3223277862565096E-2"/>
          <c:w val="0.78875786475441501"/>
          <c:h val="0.79788026604377271"/>
        </c:manualLayout>
      </c:layout>
      <c:lineChart>
        <c:grouping val="standard"/>
        <c:varyColors val="0"/>
        <c:ser>
          <c:idx val="0"/>
          <c:order val="0"/>
          <c:spPr>
            <a:ln w="22225" cap="rnd">
              <a:solidFill>
                <a:srgbClr val="00B050"/>
              </a:solidFill>
              <a:prstDash val="solid"/>
              <a:round/>
            </a:ln>
            <a:effectLst/>
          </c:spPr>
          <c:marker>
            <c:symbol val="none"/>
          </c:marker>
          <c:cat>
            <c:numRef>
              <c:f>'fdr,edr (TFP)'!$I$7:$I$162</c:f>
              <c:numCache>
                <c:formatCode>m/d/yy</c:formatCode>
                <c:ptCount val="156"/>
                <c:pt idx="0">
                  <c:v>29587</c:v>
                </c:pt>
                <c:pt idx="1">
                  <c:v>29677</c:v>
                </c:pt>
                <c:pt idx="2">
                  <c:v>29768</c:v>
                </c:pt>
                <c:pt idx="3">
                  <c:v>29860</c:v>
                </c:pt>
                <c:pt idx="4">
                  <c:v>29952</c:v>
                </c:pt>
                <c:pt idx="5">
                  <c:v>30042</c:v>
                </c:pt>
                <c:pt idx="6">
                  <c:v>30133</c:v>
                </c:pt>
                <c:pt idx="7">
                  <c:v>30225</c:v>
                </c:pt>
                <c:pt idx="8">
                  <c:v>30317</c:v>
                </c:pt>
                <c:pt idx="9">
                  <c:v>30407</c:v>
                </c:pt>
                <c:pt idx="10">
                  <c:v>30498</c:v>
                </c:pt>
                <c:pt idx="11">
                  <c:v>30590</c:v>
                </c:pt>
                <c:pt idx="12">
                  <c:v>30682</c:v>
                </c:pt>
                <c:pt idx="13">
                  <c:v>30773</c:v>
                </c:pt>
                <c:pt idx="14">
                  <c:v>30864</c:v>
                </c:pt>
                <c:pt idx="15">
                  <c:v>30956</c:v>
                </c:pt>
                <c:pt idx="16">
                  <c:v>31048</c:v>
                </c:pt>
                <c:pt idx="17">
                  <c:v>31138</c:v>
                </c:pt>
                <c:pt idx="18">
                  <c:v>31229</c:v>
                </c:pt>
                <c:pt idx="19">
                  <c:v>31321</c:v>
                </c:pt>
                <c:pt idx="20">
                  <c:v>31413</c:v>
                </c:pt>
                <c:pt idx="21">
                  <c:v>31503</c:v>
                </c:pt>
                <c:pt idx="22">
                  <c:v>31594</c:v>
                </c:pt>
                <c:pt idx="23">
                  <c:v>31686</c:v>
                </c:pt>
                <c:pt idx="24">
                  <c:v>31778</c:v>
                </c:pt>
                <c:pt idx="25">
                  <c:v>31868</c:v>
                </c:pt>
                <c:pt idx="26">
                  <c:v>31959</c:v>
                </c:pt>
                <c:pt idx="27">
                  <c:v>32051</c:v>
                </c:pt>
                <c:pt idx="28">
                  <c:v>32143</c:v>
                </c:pt>
                <c:pt idx="29">
                  <c:v>32234</c:v>
                </c:pt>
                <c:pt idx="30">
                  <c:v>32325</c:v>
                </c:pt>
                <c:pt idx="31">
                  <c:v>32417</c:v>
                </c:pt>
                <c:pt idx="32">
                  <c:v>32509</c:v>
                </c:pt>
                <c:pt idx="33">
                  <c:v>32599</c:v>
                </c:pt>
                <c:pt idx="34">
                  <c:v>32690</c:v>
                </c:pt>
                <c:pt idx="35">
                  <c:v>32782</c:v>
                </c:pt>
                <c:pt idx="36">
                  <c:v>32874</c:v>
                </c:pt>
                <c:pt idx="37">
                  <c:v>32964</c:v>
                </c:pt>
                <c:pt idx="38">
                  <c:v>33055</c:v>
                </c:pt>
                <c:pt idx="39">
                  <c:v>33147</c:v>
                </c:pt>
                <c:pt idx="40">
                  <c:v>33239</c:v>
                </c:pt>
                <c:pt idx="41">
                  <c:v>33329</c:v>
                </c:pt>
                <c:pt idx="42">
                  <c:v>33420</c:v>
                </c:pt>
                <c:pt idx="43">
                  <c:v>33512</c:v>
                </c:pt>
                <c:pt idx="44">
                  <c:v>33604</c:v>
                </c:pt>
                <c:pt idx="45">
                  <c:v>33695</c:v>
                </c:pt>
                <c:pt idx="46">
                  <c:v>33786</c:v>
                </c:pt>
                <c:pt idx="47">
                  <c:v>33878</c:v>
                </c:pt>
                <c:pt idx="48">
                  <c:v>33970</c:v>
                </c:pt>
                <c:pt idx="49">
                  <c:v>34060</c:v>
                </c:pt>
                <c:pt idx="50">
                  <c:v>34151</c:v>
                </c:pt>
                <c:pt idx="51">
                  <c:v>34243</c:v>
                </c:pt>
                <c:pt idx="52">
                  <c:v>34335</c:v>
                </c:pt>
                <c:pt idx="53">
                  <c:v>34425</c:v>
                </c:pt>
                <c:pt idx="54">
                  <c:v>34516</c:v>
                </c:pt>
                <c:pt idx="55">
                  <c:v>34608</c:v>
                </c:pt>
                <c:pt idx="56">
                  <c:v>34700</c:v>
                </c:pt>
                <c:pt idx="57">
                  <c:v>34790</c:v>
                </c:pt>
                <c:pt idx="58">
                  <c:v>34881</c:v>
                </c:pt>
                <c:pt idx="59">
                  <c:v>34973</c:v>
                </c:pt>
                <c:pt idx="60">
                  <c:v>35065</c:v>
                </c:pt>
                <c:pt idx="61">
                  <c:v>35156</c:v>
                </c:pt>
                <c:pt idx="62">
                  <c:v>35247</c:v>
                </c:pt>
                <c:pt idx="63">
                  <c:v>35339</c:v>
                </c:pt>
                <c:pt idx="64">
                  <c:v>35431</c:v>
                </c:pt>
                <c:pt idx="65">
                  <c:v>35521</c:v>
                </c:pt>
                <c:pt idx="66">
                  <c:v>35612</c:v>
                </c:pt>
                <c:pt idx="67">
                  <c:v>35704</c:v>
                </c:pt>
                <c:pt idx="68">
                  <c:v>35796</c:v>
                </c:pt>
                <c:pt idx="69">
                  <c:v>35886</c:v>
                </c:pt>
                <c:pt idx="70">
                  <c:v>35977</c:v>
                </c:pt>
                <c:pt idx="71">
                  <c:v>36069</c:v>
                </c:pt>
                <c:pt idx="72">
                  <c:v>36161</c:v>
                </c:pt>
                <c:pt idx="73">
                  <c:v>36251</c:v>
                </c:pt>
                <c:pt idx="74">
                  <c:v>36342</c:v>
                </c:pt>
                <c:pt idx="75">
                  <c:v>36434</c:v>
                </c:pt>
                <c:pt idx="76">
                  <c:v>36526</c:v>
                </c:pt>
                <c:pt idx="77">
                  <c:v>36617</c:v>
                </c:pt>
                <c:pt idx="78">
                  <c:v>36708</c:v>
                </c:pt>
                <c:pt idx="79">
                  <c:v>36800</c:v>
                </c:pt>
                <c:pt idx="80">
                  <c:v>36892</c:v>
                </c:pt>
                <c:pt idx="81">
                  <c:v>36982</c:v>
                </c:pt>
                <c:pt idx="82">
                  <c:v>37073</c:v>
                </c:pt>
                <c:pt idx="83">
                  <c:v>37165</c:v>
                </c:pt>
                <c:pt idx="84">
                  <c:v>37257</c:v>
                </c:pt>
                <c:pt idx="85">
                  <c:v>37347</c:v>
                </c:pt>
                <c:pt idx="86">
                  <c:v>37438</c:v>
                </c:pt>
                <c:pt idx="87">
                  <c:v>37530</c:v>
                </c:pt>
                <c:pt idx="88">
                  <c:v>37622</c:v>
                </c:pt>
                <c:pt idx="89">
                  <c:v>37712</c:v>
                </c:pt>
                <c:pt idx="90">
                  <c:v>37803</c:v>
                </c:pt>
                <c:pt idx="91">
                  <c:v>37895</c:v>
                </c:pt>
                <c:pt idx="92">
                  <c:v>37987</c:v>
                </c:pt>
                <c:pt idx="93">
                  <c:v>38078</c:v>
                </c:pt>
                <c:pt idx="94">
                  <c:v>38169</c:v>
                </c:pt>
                <c:pt idx="95">
                  <c:v>38261</c:v>
                </c:pt>
                <c:pt idx="96">
                  <c:v>38353</c:v>
                </c:pt>
                <c:pt idx="97">
                  <c:v>38443</c:v>
                </c:pt>
                <c:pt idx="98">
                  <c:v>38534</c:v>
                </c:pt>
                <c:pt idx="99">
                  <c:v>38626</c:v>
                </c:pt>
                <c:pt idx="100">
                  <c:v>38718</c:v>
                </c:pt>
                <c:pt idx="101">
                  <c:v>38808</c:v>
                </c:pt>
                <c:pt idx="102">
                  <c:v>38899</c:v>
                </c:pt>
                <c:pt idx="103">
                  <c:v>38991</c:v>
                </c:pt>
                <c:pt idx="104">
                  <c:v>39083</c:v>
                </c:pt>
                <c:pt idx="105">
                  <c:v>39173</c:v>
                </c:pt>
                <c:pt idx="106">
                  <c:v>39264</c:v>
                </c:pt>
                <c:pt idx="107">
                  <c:v>39356</c:v>
                </c:pt>
                <c:pt idx="108">
                  <c:v>39448</c:v>
                </c:pt>
                <c:pt idx="109">
                  <c:v>39539</c:v>
                </c:pt>
                <c:pt idx="110">
                  <c:v>39630</c:v>
                </c:pt>
                <c:pt idx="111">
                  <c:v>39722</c:v>
                </c:pt>
                <c:pt idx="112">
                  <c:v>39814</c:v>
                </c:pt>
                <c:pt idx="113">
                  <c:v>39904</c:v>
                </c:pt>
                <c:pt idx="114">
                  <c:v>39995</c:v>
                </c:pt>
                <c:pt idx="115">
                  <c:v>40087</c:v>
                </c:pt>
                <c:pt idx="116">
                  <c:v>40179</c:v>
                </c:pt>
                <c:pt idx="117">
                  <c:v>40269</c:v>
                </c:pt>
                <c:pt idx="118">
                  <c:v>40360</c:v>
                </c:pt>
                <c:pt idx="119">
                  <c:v>40452</c:v>
                </c:pt>
                <c:pt idx="120">
                  <c:v>40544</c:v>
                </c:pt>
                <c:pt idx="121">
                  <c:v>40634</c:v>
                </c:pt>
                <c:pt idx="122">
                  <c:v>40725</c:v>
                </c:pt>
                <c:pt idx="123">
                  <c:v>40817</c:v>
                </c:pt>
                <c:pt idx="124">
                  <c:v>40909</c:v>
                </c:pt>
                <c:pt idx="125">
                  <c:v>41000</c:v>
                </c:pt>
                <c:pt idx="126">
                  <c:v>41091</c:v>
                </c:pt>
                <c:pt idx="127">
                  <c:v>41183</c:v>
                </c:pt>
                <c:pt idx="128">
                  <c:v>41275</c:v>
                </c:pt>
                <c:pt idx="129">
                  <c:v>41365</c:v>
                </c:pt>
                <c:pt idx="130">
                  <c:v>41456</c:v>
                </c:pt>
                <c:pt idx="131">
                  <c:v>41548</c:v>
                </c:pt>
                <c:pt idx="132">
                  <c:v>41640</c:v>
                </c:pt>
                <c:pt idx="133">
                  <c:v>41730</c:v>
                </c:pt>
                <c:pt idx="134">
                  <c:v>41821</c:v>
                </c:pt>
                <c:pt idx="135">
                  <c:v>41913</c:v>
                </c:pt>
                <c:pt idx="136">
                  <c:v>42005</c:v>
                </c:pt>
                <c:pt idx="137">
                  <c:v>42095</c:v>
                </c:pt>
                <c:pt idx="138">
                  <c:v>42186</c:v>
                </c:pt>
                <c:pt idx="139">
                  <c:v>42278</c:v>
                </c:pt>
                <c:pt idx="140">
                  <c:v>42370</c:v>
                </c:pt>
                <c:pt idx="141">
                  <c:v>42461</c:v>
                </c:pt>
                <c:pt idx="142">
                  <c:v>42552</c:v>
                </c:pt>
                <c:pt idx="143">
                  <c:v>42644</c:v>
                </c:pt>
                <c:pt idx="144">
                  <c:v>42736</c:v>
                </c:pt>
                <c:pt idx="145">
                  <c:v>42826</c:v>
                </c:pt>
                <c:pt idx="146">
                  <c:v>42917</c:v>
                </c:pt>
                <c:pt idx="147">
                  <c:v>43009</c:v>
                </c:pt>
                <c:pt idx="148">
                  <c:v>43101</c:v>
                </c:pt>
                <c:pt idx="149">
                  <c:v>43191</c:v>
                </c:pt>
                <c:pt idx="150">
                  <c:v>43282</c:v>
                </c:pt>
                <c:pt idx="151">
                  <c:v>43374</c:v>
                </c:pt>
                <c:pt idx="152">
                  <c:v>43466</c:v>
                </c:pt>
                <c:pt idx="153">
                  <c:v>43556</c:v>
                </c:pt>
                <c:pt idx="154">
                  <c:v>43647</c:v>
                </c:pt>
                <c:pt idx="155">
                  <c:v>43739</c:v>
                </c:pt>
              </c:numCache>
            </c:numRef>
          </c:cat>
          <c:val>
            <c:numRef>
              <c:f>'fdr,edr (TFP)'!$U$7:$U$162</c:f>
              <c:numCache>
                <c:formatCode>#,##0.0000;\-#,##0.0000</c:formatCode>
                <c:ptCount val="156"/>
                <c:pt idx="0">
                  <c:v>1.8816085222534901E-3</c:v>
                </c:pt>
                <c:pt idx="1">
                  <c:v>1.0219309667097685E-2</c:v>
                </c:pt>
                <c:pt idx="2">
                  <c:v>0.12825875398989026</c:v>
                </c:pt>
                <c:pt idx="3">
                  <c:v>3.368080236017567E-2</c:v>
                </c:pt>
                <c:pt idx="4">
                  <c:v>1.2790654768204957E-6</c:v>
                </c:pt>
                <c:pt idx="5">
                  <c:v>2.741941671258654E-4</c:v>
                </c:pt>
                <c:pt idx="6">
                  <c:v>0.15062354403769979</c:v>
                </c:pt>
                <c:pt idx="7">
                  <c:v>5.2835881757761329E-3</c:v>
                </c:pt>
                <c:pt idx="8">
                  <c:v>7.5533459704504847E-5</c:v>
                </c:pt>
                <c:pt idx="9">
                  <c:v>1.5263009669100346E-2</c:v>
                </c:pt>
                <c:pt idx="10">
                  <c:v>0.12102653966498617</c:v>
                </c:pt>
                <c:pt idx="11">
                  <c:v>3.1980229933966005E-4</c:v>
                </c:pt>
                <c:pt idx="12">
                  <c:v>8.0741185463321436E-5</c:v>
                </c:pt>
                <c:pt idx="13">
                  <c:v>9.0863813945639818E-2</c:v>
                </c:pt>
                <c:pt idx="14">
                  <c:v>4.2708745450778705E-2</c:v>
                </c:pt>
                <c:pt idx="15">
                  <c:v>1.272182728913327E-4</c:v>
                </c:pt>
                <c:pt idx="16">
                  <c:v>1.6268931493433312E-3</c:v>
                </c:pt>
                <c:pt idx="17">
                  <c:v>9.3340516644070046E-2</c:v>
                </c:pt>
                <c:pt idx="18">
                  <c:v>4.8505741975064749E-2</c:v>
                </c:pt>
                <c:pt idx="19">
                  <c:v>2.9630704153999969E-3</c:v>
                </c:pt>
                <c:pt idx="20">
                  <c:v>2.5313408436282852E-5</c:v>
                </c:pt>
                <c:pt idx="21">
                  <c:v>5.6335522968366846E-3</c:v>
                </c:pt>
                <c:pt idx="22">
                  <c:v>0.18799125366308217</c:v>
                </c:pt>
                <c:pt idx="23">
                  <c:v>1.9209311407962519E-3</c:v>
                </c:pt>
                <c:pt idx="24">
                  <c:v>3.1390510455416633E-4</c:v>
                </c:pt>
                <c:pt idx="25">
                  <c:v>2.6148560223038929E-2</c:v>
                </c:pt>
                <c:pt idx="26">
                  <c:v>9.2090842814837107E-2</c:v>
                </c:pt>
                <c:pt idx="27">
                  <c:v>4.2656479319930782E-3</c:v>
                </c:pt>
                <c:pt idx="28">
                  <c:v>2.5358280712561387E-5</c:v>
                </c:pt>
                <c:pt idx="29">
                  <c:v>2.9816550161845069E-2</c:v>
                </c:pt>
                <c:pt idx="30">
                  <c:v>2.0975874940872941E-2</c:v>
                </c:pt>
                <c:pt idx="31">
                  <c:v>4.4185113654632065E-3</c:v>
                </c:pt>
                <c:pt idx="32">
                  <c:v>1.1164188265062234E-3</c:v>
                </c:pt>
                <c:pt idx="33">
                  <c:v>5.3544385339563579E-3</c:v>
                </c:pt>
                <c:pt idx="34">
                  <c:v>0.139259981952915</c:v>
                </c:pt>
                <c:pt idx="35">
                  <c:v>3.4694440038646827E-5</c:v>
                </c:pt>
                <c:pt idx="36">
                  <c:v>1.5980994676530059E-5</c:v>
                </c:pt>
                <c:pt idx="37">
                  <c:v>2.4894872145428586E-3</c:v>
                </c:pt>
                <c:pt idx="38">
                  <c:v>4.0166056636163378E-2</c:v>
                </c:pt>
                <c:pt idx="39">
                  <c:v>1.2193379870874344E-2</c:v>
                </c:pt>
                <c:pt idx="40">
                  <c:v>5.4939549479051547E-4</c:v>
                </c:pt>
                <c:pt idx="41">
                  <c:v>1.6115740803819872E-2</c:v>
                </c:pt>
                <c:pt idx="42">
                  <c:v>0.10358866455735342</c:v>
                </c:pt>
                <c:pt idx="43">
                  <c:v>5.8147215378244474E-3</c:v>
                </c:pt>
                <c:pt idx="44">
                  <c:v>8.912769681755163E-6</c:v>
                </c:pt>
                <c:pt idx="45">
                  <c:v>1.8243988994823251E-3</c:v>
                </c:pt>
                <c:pt idx="46">
                  <c:v>1.8665218119997953E-2</c:v>
                </c:pt>
                <c:pt idx="47">
                  <c:v>4.9435812654271861E-3</c:v>
                </c:pt>
                <c:pt idx="48">
                  <c:v>8.6588267241779709E-6</c:v>
                </c:pt>
                <c:pt idx="49">
                  <c:v>3.2311036586768374E-3</c:v>
                </c:pt>
                <c:pt idx="50">
                  <c:v>4.6903096737723221E-2</c:v>
                </c:pt>
                <c:pt idx="51">
                  <c:v>1.7663873832760235E-3</c:v>
                </c:pt>
                <c:pt idx="52">
                  <c:v>6.4862374959975648E-4</c:v>
                </c:pt>
                <c:pt idx="53">
                  <c:v>1.8428033920798333E-2</c:v>
                </c:pt>
                <c:pt idx="54">
                  <c:v>7.5833943683697821E-2</c:v>
                </c:pt>
                <c:pt idx="55">
                  <c:v>6.8082440803582346E-5</c:v>
                </c:pt>
                <c:pt idx="56">
                  <c:v>3.7600369702530646E-5</c:v>
                </c:pt>
                <c:pt idx="57">
                  <c:v>1.8233951978468131E-2</c:v>
                </c:pt>
                <c:pt idx="58">
                  <c:v>7.8846038551967063E-2</c:v>
                </c:pt>
                <c:pt idx="59">
                  <c:v>5.4651584022664002E-4</c:v>
                </c:pt>
                <c:pt idx="60">
                  <c:v>2.6169795701070048E-4</c:v>
                </c:pt>
                <c:pt idx="61">
                  <c:v>7.5860452003934072E-3</c:v>
                </c:pt>
                <c:pt idx="62">
                  <c:v>2.8563731427104441E-2</c:v>
                </c:pt>
                <c:pt idx="63">
                  <c:v>7.3196601136178103E-5</c:v>
                </c:pt>
                <c:pt idx="64">
                  <c:v>1.5301783319246849E-7</c:v>
                </c:pt>
                <c:pt idx="65">
                  <c:v>2.1371220571313027E-3</c:v>
                </c:pt>
                <c:pt idx="66">
                  <c:v>3.0520696951015187E-2</c:v>
                </c:pt>
                <c:pt idx="67">
                  <c:v>6.0849172676272446E-3</c:v>
                </c:pt>
                <c:pt idx="68">
                  <c:v>1.0025065049871064E-4</c:v>
                </c:pt>
                <c:pt idx="69">
                  <c:v>1.4727499107983688E-2</c:v>
                </c:pt>
                <c:pt idx="70">
                  <c:v>1.7539857839590604E-2</c:v>
                </c:pt>
                <c:pt idx="71">
                  <c:v>2.9414783185159363E-3</c:v>
                </c:pt>
                <c:pt idx="72">
                  <c:v>1.8986919567963001E-6</c:v>
                </c:pt>
                <c:pt idx="73">
                  <c:v>3.6284770677763758E-3</c:v>
                </c:pt>
                <c:pt idx="74">
                  <c:v>2.3234806502373088E-2</c:v>
                </c:pt>
                <c:pt idx="75">
                  <c:v>6.3172723389530233E-4</c:v>
                </c:pt>
                <c:pt idx="76">
                  <c:v>1.8825480811182617E-6</c:v>
                </c:pt>
                <c:pt idx="77">
                  <c:v>9.0973214220145331E-4</c:v>
                </c:pt>
                <c:pt idx="78">
                  <c:v>3.1092564142131508E-2</c:v>
                </c:pt>
                <c:pt idx="79">
                  <c:v>4.5556434551645409E-4</c:v>
                </c:pt>
                <c:pt idx="80">
                  <c:v>6.7055762266912149E-5</c:v>
                </c:pt>
                <c:pt idx="81">
                  <c:v>1.3476178976811653E-2</c:v>
                </c:pt>
                <c:pt idx="82">
                  <c:v>2.1083618721161518E-2</c:v>
                </c:pt>
                <c:pt idx="83">
                  <c:v>6.3297746974978601E-4</c:v>
                </c:pt>
                <c:pt idx="84">
                  <c:v>1.0011023189186267E-4</c:v>
                </c:pt>
                <c:pt idx="85">
                  <c:v>4.8310744112876241E-4</c:v>
                </c:pt>
                <c:pt idx="86">
                  <c:v>2.7849502854106076E-2</c:v>
                </c:pt>
                <c:pt idx="87">
                  <c:v>3.7977530232012383E-3</c:v>
                </c:pt>
                <c:pt idx="88">
                  <c:v>6.1859543811329903E-5</c:v>
                </c:pt>
                <c:pt idx="89">
                  <c:v>4.6170231064156372E-3</c:v>
                </c:pt>
                <c:pt idx="90">
                  <c:v>2.0628121575319916E-2</c:v>
                </c:pt>
                <c:pt idx="91">
                  <c:v>3.87383417883139E-4</c:v>
                </c:pt>
                <c:pt idx="92">
                  <c:v>2.7476831150779133E-6</c:v>
                </c:pt>
                <c:pt idx="93">
                  <c:v>1.9406747848060978E-3</c:v>
                </c:pt>
                <c:pt idx="94">
                  <c:v>4.0357083299877514E-2</c:v>
                </c:pt>
                <c:pt idx="95">
                  <c:v>5.8330442827379009E-2</c:v>
                </c:pt>
                <c:pt idx="96">
                  <c:v>9.2427033468160837E-6</c:v>
                </c:pt>
                <c:pt idx="97">
                  <c:v>8.2112733454105301E-4</c:v>
                </c:pt>
                <c:pt idx="98">
                  <c:v>3.2561874035711966E-2</c:v>
                </c:pt>
                <c:pt idx="99">
                  <c:v>6.2831887808315696E-5</c:v>
                </c:pt>
                <c:pt idx="100">
                  <c:v>1.1795305084416213E-3</c:v>
                </c:pt>
                <c:pt idx="101">
                  <c:v>2.0529691176747369E-2</c:v>
                </c:pt>
                <c:pt idx="102">
                  <c:v>1.3638833920470409E-2</c:v>
                </c:pt>
                <c:pt idx="103">
                  <c:v>3.146855547625926E-3</c:v>
                </c:pt>
                <c:pt idx="104">
                  <c:v>5.5986585873777531E-6</c:v>
                </c:pt>
                <c:pt idx="105">
                  <c:v>8.5965881163768939E-5</c:v>
                </c:pt>
                <c:pt idx="106">
                  <c:v>2.178031339726022E-2</c:v>
                </c:pt>
                <c:pt idx="107">
                  <c:v>1.0700814185131346E-3</c:v>
                </c:pt>
                <c:pt idx="108">
                  <c:v>1.130497388893615E-5</c:v>
                </c:pt>
                <c:pt idx="109">
                  <c:v>5.7272947399282237E-3</c:v>
                </c:pt>
                <c:pt idx="110">
                  <c:v>3.4347656114131595E-3</c:v>
                </c:pt>
                <c:pt idx="111">
                  <c:v>2.2723542554823902E-5</c:v>
                </c:pt>
                <c:pt idx="112">
                  <c:v>1.5334468711081085E-4</c:v>
                </c:pt>
                <c:pt idx="113">
                  <c:v>2.8854600523618309E-3</c:v>
                </c:pt>
                <c:pt idx="114">
                  <c:v>1.1160491653238225E-2</c:v>
                </c:pt>
                <c:pt idx="115">
                  <c:v>1.8019698106337919E-3</c:v>
                </c:pt>
                <c:pt idx="116">
                  <c:v>6.7690404380137256E-6</c:v>
                </c:pt>
                <c:pt idx="117">
                  <c:v>2.7215305901274237E-3</c:v>
                </c:pt>
                <c:pt idx="118">
                  <c:v>9.2256774285609609E-3</c:v>
                </c:pt>
                <c:pt idx="119">
                  <c:v>2.0434200910119603E-3</c:v>
                </c:pt>
                <c:pt idx="120">
                  <c:v>1.7809591582177915E-6</c:v>
                </c:pt>
                <c:pt idx="121">
                  <c:v>1.1399431475518692E-2</c:v>
                </c:pt>
                <c:pt idx="122">
                  <c:v>4.4798690011738813E-2</c:v>
                </c:pt>
                <c:pt idx="123">
                  <c:v>5.5941101762751024E-4</c:v>
                </c:pt>
                <c:pt idx="124">
                  <c:v>6.9467780566105273E-5</c:v>
                </c:pt>
                <c:pt idx="125">
                  <c:v>1.8671858701844297E-2</c:v>
                </c:pt>
                <c:pt idx="126">
                  <c:v>7.2901750567153185E-3</c:v>
                </c:pt>
                <c:pt idx="127">
                  <c:v>7.521517188044597E-5</c:v>
                </c:pt>
                <c:pt idx="128">
                  <c:v>5.4749005027849941E-7</c:v>
                </c:pt>
                <c:pt idx="129">
                  <c:v>9.8636365992587748E-4</c:v>
                </c:pt>
                <c:pt idx="130">
                  <c:v>2.2843947470749179E-2</c:v>
                </c:pt>
                <c:pt idx="131">
                  <c:v>5.338567017270859E-3</c:v>
                </c:pt>
                <c:pt idx="132">
                  <c:v>1.3450897066919515E-4</c:v>
                </c:pt>
                <c:pt idx="133">
                  <c:v>1.0710921449202325E-3</c:v>
                </c:pt>
                <c:pt idx="134">
                  <c:v>1.6973822775561344E-2</c:v>
                </c:pt>
                <c:pt idx="135">
                  <c:v>4.8197000226871877E-3</c:v>
                </c:pt>
                <c:pt idx="136">
                  <c:v>8.9019105312691824E-6</c:v>
                </c:pt>
                <c:pt idx="137">
                  <c:v>3.1718918700960919E-4</c:v>
                </c:pt>
                <c:pt idx="138">
                  <c:v>2.3512471920342747E-2</c:v>
                </c:pt>
                <c:pt idx="139">
                  <c:v>3.5807351739139122E-4</c:v>
                </c:pt>
                <c:pt idx="140">
                  <c:v>3.5519136253760956E-5</c:v>
                </c:pt>
                <c:pt idx="141">
                  <c:v>1.9713750007507962E-3</c:v>
                </c:pt>
                <c:pt idx="142">
                  <c:v>4.0121158486972043E-2</c:v>
                </c:pt>
                <c:pt idx="143">
                  <c:v>1.3448343155708759E-5</c:v>
                </c:pt>
                <c:pt idx="144">
                  <c:v>1.080524734061998E-6</c:v>
                </c:pt>
                <c:pt idx="145">
                  <c:v>1.9518324641281555E-3</c:v>
                </c:pt>
                <c:pt idx="146">
                  <c:v>2.3034577790349498E-2</c:v>
                </c:pt>
                <c:pt idx="147">
                  <c:v>2.4947877301286996E-2</c:v>
                </c:pt>
                <c:pt idx="148">
                  <c:v>6.083249970155378E-5</c:v>
                </c:pt>
                <c:pt idx="149">
                  <c:v>4.7735147396458953E-3</c:v>
                </c:pt>
                <c:pt idx="150">
                  <c:v>7.465478776679782E-2</c:v>
                </c:pt>
                <c:pt idx="151">
                  <c:v>4.1737812990893563E-5</c:v>
                </c:pt>
                <c:pt idx="152">
                  <c:v>5.8549792594771651E-8</c:v>
                </c:pt>
                <c:pt idx="153">
                  <c:v>1.9599654749415145E-4</c:v>
                </c:pt>
                <c:pt idx="154">
                  <c:v>7.4607082042047034E-3</c:v>
                </c:pt>
                <c:pt idx="155">
                  <c:v>7.1660114757825077E-2</c:v>
                </c:pt>
              </c:numCache>
            </c:numRef>
          </c:val>
          <c:smooth val="0"/>
          <c:extLst>
            <c:ext xmlns:c16="http://schemas.microsoft.com/office/drawing/2014/chart" uri="{C3380CC4-5D6E-409C-BE32-E72D297353CC}">
              <c16:uniqueId val="{00000000-68B5-4889-9453-67A98477515F}"/>
            </c:ext>
          </c:extLst>
        </c:ser>
        <c:dLbls>
          <c:showLegendKey val="0"/>
          <c:showVal val="0"/>
          <c:showCatName val="0"/>
          <c:showSerName val="0"/>
          <c:showPercent val="0"/>
          <c:showBubbleSize val="0"/>
        </c:dLbls>
        <c:smooth val="0"/>
        <c:axId val="720170184"/>
        <c:axId val="720171168"/>
      </c:lineChart>
      <c:dateAx>
        <c:axId val="720170184"/>
        <c:scaling>
          <c:orientation val="minMax"/>
        </c:scaling>
        <c:delete val="0"/>
        <c:axPos val="b"/>
        <c:numFmt formatCode="yy" sourceLinked="0"/>
        <c:majorTickMark val="out"/>
        <c:minorTickMark val="none"/>
        <c:tickLblPos val="low"/>
        <c:spPr>
          <a:noFill/>
          <a:ln w="12700" cap="flat" cmpd="sng" algn="ctr">
            <a:solidFill>
              <a:srgbClr val="000000"/>
            </a:solidFill>
            <a:prstDash val="solid"/>
            <a:round/>
          </a:ln>
          <a:effectLst/>
        </c:spPr>
        <c:txPr>
          <a:bodyPr rot="0" spcFirstLastPara="1" vertOverflow="ellipsis" wrap="square" anchor="ctr" anchorCtr="1"/>
          <a:lstStyle/>
          <a:p>
            <a:pPr>
              <a:defRPr lang="ja-JP" sz="800" b="0" i="0" u="none" strike="noStrike" kern="1200" baseline="0">
                <a:solidFill>
                  <a:srgbClr val="000000"/>
                </a:solidFill>
                <a:latin typeface="Arial"/>
                <a:ea typeface="Arial"/>
                <a:cs typeface="Arial"/>
              </a:defRPr>
            </a:pPr>
            <a:endParaRPr lang="en-JP"/>
          </a:p>
        </c:txPr>
        <c:crossAx val="720171168"/>
        <c:crosses val="min"/>
        <c:auto val="1"/>
        <c:lblOffset val="150"/>
        <c:baseTimeUnit val="months"/>
        <c:majorUnit val="60"/>
        <c:majorTimeUnit val="months"/>
      </c:dateAx>
      <c:valAx>
        <c:axId val="720171168"/>
        <c:scaling>
          <c:orientation val="minMax"/>
        </c:scaling>
        <c:delete val="0"/>
        <c:axPos val="l"/>
        <c:numFmt formatCode="#,##0.00_);[Red]\(#,##0.00\)"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lang="ja-JP" sz="800" b="0" i="0" u="none" strike="noStrike" kern="1200" baseline="0">
                <a:solidFill>
                  <a:srgbClr val="000000"/>
                </a:solidFill>
                <a:latin typeface="Arial"/>
                <a:ea typeface="Arial"/>
                <a:cs typeface="Arial"/>
              </a:defRPr>
            </a:pPr>
            <a:endParaRPr lang="en-JP"/>
          </a:p>
        </c:txPr>
        <c:crossAx val="720170184"/>
        <c:crosses val="autoZero"/>
        <c:crossBetween val="midCat"/>
      </c:valAx>
      <c:spPr>
        <a:solidFill>
          <a:srgbClr val="FFFFFF"/>
        </a:solidFill>
        <a:ln w="25400">
          <a:noFill/>
        </a:ln>
        <a:effectLst/>
      </c:spPr>
    </c:plotArea>
    <c:plotVisOnly val="1"/>
    <c:dispBlanksAs val="gap"/>
    <c:showDLblsOverMax val="0"/>
  </c:chart>
  <c:spPr>
    <a:noFill/>
    <a:ln w="25400" cap="flat" cmpd="sng" algn="ctr">
      <a:noFill/>
      <a:round/>
    </a:ln>
    <a:effectLst/>
  </c:spPr>
  <c:txPr>
    <a:bodyPr/>
    <a:lstStyle/>
    <a:p>
      <a:pPr>
        <a:defRPr sz="800">
          <a:solidFill>
            <a:srgbClr val="000000"/>
          </a:solidFill>
          <a:latin typeface="Arial"/>
          <a:ea typeface="Arial"/>
          <a:cs typeface="Arial"/>
        </a:defRPr>
      </a:pPr>
      <a:endParaRPr lang="en-JP"/>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123625</xdr:colOff>
      <xdr:row>3</xdr:row>
      <xdr:rowOff>13802</xdr:rowOff>
    </xdr:to>
    <xdr:graphicFrame macro="">
      <xdr:nvGraphicFramePr>
        <xdr:cNvPr id="25" name="グラフ 24">
          <a:extLst>
            <a:ext uri="{FF2B5EF4-FFF2-40B4-BE49-F238E27FC236}">
              <a16:creationId xmlns:a16="http://schemas.microsoft.com/office/drawing/2014/main" id="{00000000-0008-0000-0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0</xdr:rowOff>
    </xdr:from>
    <xdr:to>
      <xdr:col>4</xdr:col>
      <xdr:colOff>65009</xdr:colOff>
      <xdr:row>3</xdr:row>
      <xdr:rowOff>13802</xdr:rowOff>
    </xdr:to>
    <xdr:graphicFrame macro="">
      <xdr:nvGraphicFramePr>
        <xdr:cNvPr id="27" name="グラフ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xdr:row>
      <xdr:rowOff>0</xdr:rowOff>
    </xdr:from>
    <xdr:to>
      <xdr:col>2</xdr:col>
      <xdr:colOff>123625</xdr:colOff>
      <xdr:row>6</xdr:row>
      <xdr:rowOff>13802</xdr:rowOff>
    </xdr:to>
    <xdr:graphicFrame macro="">
      <xdr:nvGraphicFramePr>
        <xdr:cNvPr id="28" name="グラフ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xdr:row>
      <xdr:rowOff>0</xdr:rowOff>
    </xdr:from>
    <xdr:to>
      <xdr:col>4</xdr:col>
      <xdr:colOff>65009</xdr:colOff>
      <xdr:row>6</xdr:row>
      <xdr:rowOff>13802</xdr:rowOff>
    </xdr:to>
    <xdr:graphicFrame macro="">
      <xdr:nvGraphicFramePr>
        <xdr:cNvPr id="29" name="グラフ 28">
          <a:extLst>
            <a:ext uri="{FF2B5EF4-FFF2-40B4-BE49-F238E27FC236}">
              <a16:creationId xmlns:a16="http://schemas.microsoft.com/office/drawing/2014/main" id="{00000000-0008-0000-0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xdr:row>
      <xdr:rowOff>0</xdr:rowOff>
    </xdr:from>
    <xdr:to>
      <xdr:col>2</xdr:col>
      <xdr:colOff>123625</xdr:colOff>
      <xdr:row>9</xdr:row>
      <xdr:rowOff>13802</xdr:rowOff>
    </xdr:to>
    <xdr:graphicFrame macro="">
      <xdr:nvGraphicFramePr>
        <xdr:cNvPr id="30" name="グラフ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8</xdr:row>
      <xdr:rowOff>0</xdr:rowOff>
    </xdr:from>
    <xdr:to>
      <xdr:col>4</xdr:col>
      <xdr:colOff>65009</xdr:colOff>
      <xdr:row>9</xdr:row>
      <xdr:rowOff>13802</xdr:rowOff>
    </xdr:to>
    <xdr:graphicFrame macro="">
      <xdr:nvGraphicFramePr>
        <xdr:cNvPr id="31" name="グラフ 30">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12</xdr:row>
      <xdr:rowOff>0</xdr:rowOff>
    </xdr:from>
    <xdr:to>
      <xdr:col>2</xdr:col>
      <xdr:colOff>123625</xdr:colOff>
      <xdr:row>13</xdr:row>
      <xdr:rowOff>13802</xdr:rowOff>
    </xdr:to>
    <xdr:graphicFrame macro="">
      <xdr:nvGraphicFramePr>
        <xdr:cNvPr id="32" name="グラフ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18</xdr:row>
      <xdr:rowOff>0</xdr:rowOff>
    </xdr:from>
    <xdr:to>
      <xdr:col>2</xdr:col>
      <xdr:colOff>116963</xdr:colOff>
      <xdr:row>19</xdr:row>
      <xdr:rowOff>13802</xdr:rowOff>
    </xdr:to>
    <xdr:graphicFrame macro="">
      <xdr:nvGraphicFramePr>
        <xdr:cNvPr id="16" name="グラフ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15</xdr:row>
      <xdr:rowOff>0</xdr:rowOff>
    </xdr:from>
    <xdr:to>
      <xdr:col>4</xdr:col>
      <xdr:colOff>71671</xdr:colOff>
      <xdr:row>16</xdr:row>
      <xdr:rowOff>13802</xdr:rowOff>
    </xdr:to>
    <xdr:graphicFrame macro="">
      <xdr:nvGraphicFramePr>
        <xdr:cNvPr id="17" name="グラフ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15</xdr:row>
      <xdr:rowOff>0</xdr:rowOff>
    </xdr:from>
    <xdr:to>
      <xdr:col>2</xdr:col>
      <xdr:colOff>116963</xdr:colOff>
      <xdr:row>16</xdr:row>
      <xdr:rowOff>13802</xdr:rowOff>
    </xdr:to>
    <xdr:graphicFrame macro="">
      <xdr:nvGraphicFramePr>
        <xdr:cNvPr id="18" name="グラフ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xdr:row>
      <xdr:rowOff>0</xdr:rowOff>
    </xdr:from>
    <xdr:to>
      <xdr:col>4</xdr:col>
      <xdr:colOff>65009</xdr:colOff>
      <xdr:row>13</xdr:row>
      <xdr:rowOff>13802</xdr:rowOff>
    </xdr:to>
    <xdr:graphicFrame macro="">
      <xdr:nvGraphicFramePr>
        <xdr:cNvPr id="20" name="グラフ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18</xdr:row>
      <xdr:rowOff>0</xdr:rowOff>
    </xdr:from>
    <xdr:to>
      <xdr:col>3</xdr:col>
      <xdr:colOff>116963</xdr:colOff>
      <xdr:row>19</xdr:row>
      <xdr:rowOff>13802</xdr:rowOff>
    </xdr:to>
    <xdr:graphicFrame macro="">
      <xdr:nvGraphicFramePr>
        <xdr:cNvPr id="13" name="グラフ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3.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4.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5.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6.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7.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8.xml><?xml version="1.0" encoding="utf-8"?>
<c:userShapes xmlns:c="http://schemas.openxmlformats.org/drawingml/2006/chart">
  <cdr:relSizeAnchor xmlns:cdr="http://schemas.openxmlformats.org/drawingml/2006/chartDrawing">
    <cdr:from>
      <cdr:x>0.05872</cdr:x>
      <cdr:y>0</cdr:y>
    </cdr:from>
    <cdr:to>
      <cdr:x>0.13161</cdr:x>
      <cdr:y>0.08152</cdr:y>
    </cdr:to>
    <cdr:sp macro="" textlink="">
      <cdr:nvSpPr>
        <cdr:cNvPr id="3" name="テキスト ボックス 2"/>
        <cdr:cNvSpPr txBox="1"/>
      </cdr:nvSpPr>
      <cdr:spPr>
        <a:xfrm xmlns:a="http://schemas.openxmlformats.org/drawingml/2006/main">
          <a:off x="231413" y="0"/>
          <a:ext cx="287258"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p>
      </cdr:txBody>
    </cdr:sp>
  </cdr:relSizeAnchor>
</c:userShapes>
</file>

<file path=xl/drawings/drawing9.xml><?xml version="1.0" encoding="utf-8"?>
<c:userShapes xmlns:c="http://schemas.openxmlformats.org/drawingml/2006/chart">
  <cdr:relSizeAnchor xmlns:cdr="http://schemas.openxmlformats.org/drawingml/2006/chartDrawing">
    <cdr:from>
      <cdr:x>0.05872</cdr:x>
      <cdr:y>0</cdr:y>
    </cdr:from>
    <cdr:to>
      <cdr:x>0.31384</cdr:x>
      <cdr:y>0.08152</cdr:y>
    </cdr:to>
    <cdr:sp macro="" textlink="">
      <cdr:nvSpPr>
        <cdr:cNvPr id="3" name="テキスト ボックス 2"/>
        <cdr:cNvSpPr txBox="1"/>
      </cdr:nvSpPr>
      <cdr:spPr>
        <a:xfrm xmlns:a="http://schemas.openxmlformats.org/drawingml/2006/main">
          <a:off x="231413" y="0"/>
          <a:ext cx="1005403"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ベーシスポイント</a:t>
          </a:r>
        </a:p>
      </cdr:txBody>
    </cdr:sp>
  </cdr:relSizeAnchor>
</c:userShapes>
</file>

<file path=xl/drawings/drawing10.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11.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12.xml><?xml version="1.0" encoding="utf-8"?>
<c:userShapes xmlns:c="http://schemas.openxmlformats.org/drawingml/2006/chart">
  <cdr:relSizeAnchor xmlns:cdr="http://schemas.openxmlformats.org/drawingml/2006/chartDrawing">
    <cdr:from>
      <cdr:x>0.05872</cdr:x>
      <cdr:y>0</cdr:y>
    </cdr:from>
    <cdr:to>
      <cdr:x>0.23574</cdr:x>
      <cdr:y>0.08152</cdr:y>
    </cdr:to>
    <cdr:sp macro="" textlink="">
      <cdr:nvSpPr>
        <cdr:cNvPr id="3" name="テキスト ボックス 2"/>
        <cdr:cNvSpPr txBox="1"/>
      </cdr:nvSpPr>
      <cdr:spPr>
        <a:xfrm xmlns:a="http://schemas.openxmlformats.org/drawingml/2006/main">
          <a:off x="231394" y="0"/>
          <a:ext cx="697627"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前年比、％</a:t>
          </a:r>
        </a:p>
      </cdr:txBody>
    </cdr:sp>
  </cdr:relSizeAnchor>
</c:userShapes>
</file>

<file path=xl/drawings/drawing13.xml><?xml version="1.0" encoding="utf-8"?>
<c:userShapes xmlns:c="http://schemas.openxmlformats.org/drawingml/2006/chart">
  <cdr:relSizeAnchor xmlns:cdr="http://schemas.openxmlformats.org/drawingml/2006/chartDrawing">
    <cdr:from>
      <cdr:x>0.05872</cdr:x>
      <cdr:y>0</cdr:y>
    </cdr:from>
    <cdr:to>
      <cdr:x>0.31384</cdr:x>
      <cdr:y>0.08152</cdr:y>
    </cdr:to>
    <cdr:sp macro="" textlink="">
      <cdr:nvSpPr>
        <cdr:cNvPr id="3" name="テキスト ボックス 2"/>
        <cdr:cNvSpPr txBox="1"/>
      </cdr:nvSpPr>
      <cdr:spPr>
        <a:xfrm xmlns:a="http://schemas.openxmlformats.org/drawingml/2006/main">
          <a:off x="231413" y="0"/>
          <a:ext cx="1005403"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ベーシスポイント</a:t>
          </a:r>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123625</xdr:colOff>
      <xdr:row>3</xdr:row>
      <xdr:rowOff>13802</xdr:rowOff>
    </xdr:to>
    <xdr:graphicFrame macro="">
      <xdr:nvGraphicFramePr>
        <xdr:cNvPr id="2" name="グラフ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0</xdr:rowOff>
    </xdr:from>
    <xdr:to>
      <xdr:col>4</xdr:col>
      <xdr:colOff>65009</xdr:colOff>
      <xdr:row>3</xdr:row>
      <xdr:rowOff>13802</xdr:rowOff>
    </xdr:to>
    <xdr:graphicFrame macro="">
      <xdr:nvGraphicFramePr>
        <xdr:cNvPr id="3" name="グラフ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xdr:row>
      <xdr:rowOff>0</xdr:rowOff>
    </xdr:from>
    <xdr:to>
      <xdr:col>2</xdr:col>
      <xdr:colOff>123625</xdr:colOff>
      <xdr:row>6</xdr:row>
      <xdr:rowOff>13802</xdr:rowOff>
    </xdr:to>
    <xdr:graphicFrame macro="">
      <xdr:nvGraphicFramePr>
        <xdr:cNvPr id="4" name="グラフ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xdr:row>
      <xdr:rowOff>0</xdr:rowOff>
    </xdr:from>
    <xdr:to>
      <xdr:col>4</xdr:col>
      <xdr:colOff>65009</xdr:colOff>
      <xdr:row>6</xdr:row>
      <xdr:rowOff>13802</xdr:rowOff>
    </xdr:to>
    <xdr:graphicFrame macro="">
      <xdr:nvGraphicFramePr>
        <xdr:cNvPr id="5" name="グラフ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xdr:row>
      <xdr:rowOff>0</xdr:rowOff>
    </xdr:from>
    <xdr:to>
      <xdr:col>2</xdr:col>
      <xdr:colOff>123625</xdr:colOff>
      <xdr:row>9</xdr:row>
      <xdr:rowOff>13802</xdr:rowOff>
    </xdr:to>
    <xdr:graphicFrame macro="">
      <xdr:nvGraphicFramePr>
        <xdr:cNvPr id="6" name="グラフ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8</xdr:row>
      <xdr:rowOff>0</xdr:rowOff>
    </xdr:from>
    <xdr:to>
      <xdr:col>4</xdr:col>
      <xdr:colOff>65009</xdr:colOff>
      <xdr:row>9</xdr:row>
      <xdr:rowOff>13802</xdr:rowOff>
    </xdr:to>
    <xdr:graphicFrame macro="">
      <xdr:nvGraphicFramePr>
        <xdr:cNvPr id="7" name="グラフ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12</xdr:row>
      <xdr:rowOff>0</xdr:rowOff>
    </xdr:from>
    <xdr:to>
      <xdr:col>2</xdr:col>
      <xdr:colOff>123625</xdr:colOff>
      <xdr:row>13</xdr:row>
      <xdr:rowOff>13802</xdr:rowOff>
    </xdr:to>
    <xdr:graphicFrame macro="">
      <xdr:nvGraphicFramePr>
        <xdr:cNvPr id="8" name="グラフ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18</xdr:row>
      <xdr:rowOff>0</xdr:rowOff>
    </xdr:from>
    <xdr:to>
      <xdr:col>2</xdr:col>
      <xdr:colOff>116963</xdr:colOff>
      <xdr:row>19</xdr:row>
      <xdr:rowOff>13802</xdr:rowOff>
    </xdr:to>
    <xdr:graphicFrame macro="">
      <xdr:nvGraphicFramePr>
        <xdr:cNvPr id="9" name="グラフ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15</xdr:row>
      <xdr:rowOff>0</xdr:rowOff>
    </xdr:from>
    <xdr:to>
      <xdr:col>4</xdr:col>
      <xdr:colOff>71671</xdr:colOff>
      <xdr:row>16</xdr:row>
      <xdr:rowOff>13802</xdr:rowOff>
    </xdr:to>
    <xdr:graphicFrame macro="">
      <xdr:nvGraphicFramePr>
        <xdr:cNvPr id="10" name="グラフ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15</xdr:row>
      <xdr:rowOff>0</xdr:rowOff>
    </xdr:from>
    <xdr:to>
      <xdr:col>2</xdr:col>
      <xdr:colOff>116963</xdr:colOff>
      <xdr:row>16</xdr:row>
      <xdr:rowOff>13802</xdr:rowOff>
    </xdr:to>
    <xdr:graphicFrame macro="">
      <xdr:nvGraphicFramePr>
        <xdr:cNvPr id="11" name="グラフ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xdr:row>
      <xdr:rowOff>0</xdr:rowOff>
    </xdr:from>
    <xdr:to>
      <xdr:col>4</xdr:col>
      <xdr:colOff>65009</xdr:colOff>
      <xdr:row>13</xdr:row>
      <xdr:rowOff>13802</xdr:rowOff>
    </xdr:to>
    <xdr:graphicFrame macro="">
      <xdr:nvGraphicFramePr>
        <xdr:cNvPr id="12" name="グラフ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0.05872</cdr:x>
      <cdr:y>0</cdr:y>
    </cdr:from>
    <cdr:to>
      <cdr:x>0.22561</cdr:x>
      <cdr:y>0.076</cdr:y>
    </cdr:to>
    <cdr:sp macro="" textlink="">
      <cdr:nvSpPr>
        <cdr:cNvPr id="3" name="テキスト ボックス 2"/>
        <cdr:cNvSpPr txBox="1"/>
      </cdr:nvSpPr>
      <cdr:spPr>
        <a:xfrm xmlns:a="http://schemas.openxmlformats.org/drawingml/2006/main">
          <a:off x="231542"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a:t>
          </a:r>
          <a:r>
            <a:rPr lang="en-US" altLang="ja-JP" sz="8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0.05872</cdr:x>
      <cdr:y>0</cdr:y>
    </cdr:from>
    <cdr:to>
      <cdr:x>0.22567</cdr:x>
      <cdr:y>0.076</cdr:y>
    </cdr:to>
    <cdr:sp macro="" textlink="">
      <cdr:nvSpPr>
        <cdr:cNvPr id="3" name="テキスト ボックス 2"/>
        <cdr:cNvSpPr txBox="1"/>
      </cdr:nvSpPr>
      <cdr:spPr>
        <a:xfrm xmlns:a="http://schemas.openxmlformats.org/drawingml/2006/main">
          <a:off x="231455"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0.05872</cdr:x>
      <cdr:y>0</cdr:y>
    </cdr:from>
    <cdr:to>
      <cdr:x>0.22561</cdr:x>
      <cdr:y>0.076</cdr:y>
    </cdr:to>
    <cdr:sp macro="" textlink="">
      <cdr:nvSpPr>
        <cdr:cNvPr id="3" name="テキスト ボックス 2"/>
        <cdr:cNvSpPr txBox="1"/>
      </cdr:nvSpPr>
      <cdr:spPr>
        <a:xfrm xmlns:a="http://schemas.openxmlformats.org/drawingml/2006/main">
          <a:off x="231542"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a:t>
          </a:r>
          <a:r>
            <a:rPr lang="en-US" altLang="ja-JP" sz="8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0.05872</cdr:x>
      <cdr:y>0</cdr:y>
    </cdr:from>
    <cdr:to>
      <cdr:x>0.22567</cdr:x>
      <cdr:y>0.076</cdr:y>
    </cdr:to>
    <cdr:sp macro="" textlink="">
      <cdr:nvSpPr>
        <cdr:cNvPr id="3" name="テキスト ボックス 2"/>
        <cdr:cNvSpPr txBox="1"/>
      </cdr:nvSpPr>
      <cdr:spPr>
        <a:xfrm xmlns:a="http://schemas.openxmlformats.org/drawingml/2006/main">
          <a:off x="231455"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0.05872</cdr:x>
      <cdr:y>0</cdr:y>
    </cdr:from>
    <cdr:to>
      <cdr:x>0.22561</cdr:x>
      <cdr:y>0.076</cdr:y>
    </cdr:to>
    <cdr:sp macro="" textlink="">
      <cdr:nvSpPr>
        <cdr:cNvPr id="3" name="テキスト ボックス 2"/>
        <cdr:cNvSpPr txBox="1"/>
      </cdr:nvSpPr>
      <cdr:spPr>
        <a:xfrm xmlns:a="http://schemas.openxmlformats.org/drawingml/2006/main">
          <a:off x="231542"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0.05872</cdr:x>
      <cdr:y>0</cdr:y>
    </cdr:from>
    <cdr:to>
      <cdr:x>0.22567</cdr:x>
      <cdr:y>0.076</cdr:y>
    </cdr:to>
    <cdr:sp macro="" textlink="">
      <cdr:nvSpPr>
        <cdr:cNvPr id="3" name="テキスト ボックス 2"/>
        <cdr:cNvSpPr txBox="1"/>
      </cdr:nvSpPr>
      <cdr:spPr>
        <a:xfrm xmlns:a="http://schemas.openxmlformats.org/drawingml/2006/main">
          <a:off x="231455"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a:t>
          </a:r>
          <a:r>
            <a:rPr lang="en-US" altLang="ja-JP" sz="8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0.05872</cdr:x>
      <cdr:y>0</cdr:y>
    </cdr:from>
    <cdr:to>
      <cdr:x>0.12869</cdr:x>
      <cdr:y>0.076</cdr:y>
    </cdr:to>
    <cdr:sp macro="" textlink="">
      <cdr:nvSpPr>
        <cdr:cNvPr id="3" name="テキスト ボックス 2"/>
        <cdr:cNvSpPr txBox="1"/>
      </cdr:nvSpPr>
      <cdr:spPr>
        <a:xfrm xmlns:a="http://schemas.openxmlformats.org/drawingml/2006/main">
          <a:off x="231542" y="0"/>
          <a:ext cx="275909"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0.05872</cdr:x>
      <cdr:y>0</cdr:y>
    </cdr:from>
    <cdr:to>
      <cdr:x>0.23024</cdr:x>
      <cdr:y>0.076</cdr:y>
    </cdr:to>
    <cdr:sp macro="" textlink="">
      <cdr:nvSpPr>
        <cdr:cNvPr id="3" name="テキスト ボックス 2"/>
        <cdr:cNvSpPr txBox="1"/>
      </cdr:nvSpPr>
      <cdr:spPr>
        <a:xfrm xmlns:a="http://schemas.openxmlformats.org/drawingml/2006/main">
          <a:off x="231151" y="0"/>
          <a:ext cx="67518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basis point</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0.05872</cdr:x>
      <cdr:y>0</cdr:y>
    </cdr:from>
    <cdr:to>
      <cdr:x>0.22539</cdr:x>
      <cdr:y>0.076</cdr:y>
    </cdr:to>
    <cdr:sp macro="" textlink="">
      <cdr:nvSpPr>
        <cdr:cNvPr id="3" name="テキスト ボックス 2"/>
        <cdr:cNvSpPr txBox="1"/>
      </cdr:nvSpPr>
      <cdr:spPr>
        <a:xfrm xmlns:a="http://schemas.openxmlformats.org/drawingml/2006/main">
          <a:off x="231847"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0.05872</cdr:x>
      <cdr:y>0</cdr:y>
    </cdr:from>
    <cdr:to>
      <cdr:x>0.22589</cdr:x>
      <cdr:y>0.076</cdr:y>
    </cdr:to>
    <cdr:sp macro="" textlink="">
      <cdr:nvSpPr>
        <cdr:cNvPr id="3" name="テキスト ボックス 2"/>
        <cdr:cNvSpPr txBox="1"/>
      </cdr:nvSpPr>
      <cdr:spPr>
        <a:xfrm xmlns:a="http://schemas.openxmlformats.org/drawingml/2006/main">
          <a:off x="231151"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0.05872</cdr:x>
      <cdr:y>0</cdr:y>
    </cdr:from>
    <cdr:to>
      <cdr:x>0.22567</cdr:x>
      <cdr:y>0.076</cdr:y>
    </cdr:to>
    <cdr:sp macro="" textlink="">
      <cdr:nvSpPr>
        <cdr:cNvPr id="3" name="テキスト ボックス 2"/>
        <cdr:cNvSpPr txBox="1"/>
      </cdr:nvSpPr>
      <cdr:spPr>
        <a:xfrm xmlns:a="http://schemas.openxmlformats.org/drawingml/2006/main">
          <a:off x="231455" y="0"/>
          <a:ext cx="658065" cy="21025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y/y % chg.</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6.xml><?xml version="1.0" encoding="utf-8"?>
<xdr:wsDr xmlns:xdr="http://schemas.openxmlformats.org/drawingml/2006/spreadsheetDrawing" xmlns:a="http://schemas.openxmlformats.org/drawingml/2006/main">
  <xdr:twoCellAnchor>
    <xdr:from>
      <xdr:col>23</xdr:col>
      <xdr:colOff>7327</xdr:colOff>
      <xdr:row>18</xdr:row>
      <xdr:rowOff>102577</xdr:rowOff>
    </xdr:from>
    <xdr:to>
      <xdr:col>27</xdr:col>
      <xdr:colOff>147899</xdr:colOff>
      <xdr:row>26</xdr:row>
      <xdr:rowOff>144748</xdr:rowOff>
    </xdr:to>
    <xdr:graphicFrame macro="">
      <xdr:nvGraphicFramePr>
        <xdr:cNvPr id="4" name="グラフ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28</xdr:row>
      <xdr:rowOff>0</xdr:rowOff>
    </xdr:from>
    <xdr:to>
      <xdr:col>27</xdr:col>
      <xdr:colOff>140572</xdr:colOff>
      <xdr:row>36</xdr:row>
      <xdr:rowOff>42171</xdr:rowOff>
    </xdr:to>
    <xdr:graphicFrame macro="">
      <xdr:nvGraphicFramePr>
        <xdr:cNvPr id="3" name="グラフ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0.88711</cdr:x>
      <cdr:y>0.89668</cdr:y>
    </cdr:from>
    <cdr:to>
      <cdr:x>0.98708</cdr:x>
      <cdr:y>0.98981</cdr:y>
    </cdr:to>
    <cdr:sp macro="" textlink="">
      <cdr:nvSpPr>
        <cdr:cNvPr id="2" name="テキスト ボックス 1"/>
        <cdr:cNvSpPr txBox="1"/>
      </cdr:nvSpPr>
      <cdr:spPr>
        <a:xfrm xmlns:a="http://schemas.openxmlformats.org/drawingml/2006/main">
          <a:off x="2548888" y="1734207"/>
          <a:ext cx="287258" cy="180119"/>
        </a:xfrm>
        <a:prstGeom xmlns:a="http://schemas.openxmlformats.org/drawingml/2006/main" prst="rect">
          <a:avLst/>
        </a:prstGeom>
      </cdr:spPr>
      <cdr:txBody>
        <a:bodyPr xmlns:a="http://schemas.openxmlformats.org/drawingml/2006/main" vertOverflow="clip" vert="horz" wrap="none" rtlCol="0">
          <a:no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p>
      </cdr:txBody>
    </cdr:sp>
  </cdr:relSizeAnchor>
  <cdr:relSizeAnchor xmlns:cdr="http://schemas.openxmlformats.org/drawingml/2006/chartDrawing">
    <cdr:from>
      <cdr:x>0.90705</cdr:x>
      <cdr:y>0.08885</cdr:y>
    </cdr:from>
    <cdr:to>
      <cdr:x>0.92566</cdr:x>
      <cdr:y>0.1286</cdr:y>
    </cdr:to>
    <cdr:cxnSp macro="">
      <cdr:nvCxnSpPr>
        <cdr:cNvPr id="7" name="直線矢印コネクタ 6">
          <a:extLst xmlns:a="http://schemas.openxmlformats.org/drawingml/2006/main">
            <a:ext uri="{FF2B5EF4-FFF2-40B4-BE49-F238E27FC236}">
              <a16:creationId xmlns:a16="http://schemas.microsoft.com/office/drawing/2014/main" id="{48C3F7E7-F948-071A-52AE-52AE17E8FC27}"/>
            </a:ext>
          </a:extLst>
        </cdr:cNvPr>
        <cdr:cNvCxnSpPr/>
      </cdr:nvCxnSpPr>
      <cdr:spPr>
        <a:xfrm xmlns:a="http://schemas.openxmlformats.org/drawingml/2006/main">
          <a:off x="2622474" y="172189"/>
          <a:ext cx="53805" cy="7703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0.67313</cdr:x>
      <cdr:y>0</cdr:y>
    </cdr:from>
    <cdr:to>
      <cdr:x>0.97725</cdr:x>
      <cdr:y>0.14889</cdr:y>
    </cdr:to>
    <cdr:sp macro="" textlink="">
      <cdr:nvSpPr>
        <cdr:cNvPr id="8" name="テキスト ボックス 2"/>
        <cdr:cNvSpPr txBox="1"/>
      </cdr:nvSpPr>
      <cdr:spPr>
        <a:xfrm xmlns:a="http://schemas.openxmlformats.org/drawingml/2006/main">
          <a:off x="1937961" y="0"/>
          <a:ext cx="875564" cy="289914"/>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令和元年東日本台風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2019</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10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0.86386</cdr:x>
      <cdr:y>0.33159</cdr:y>
    </cdr:from>
    <cdr:to>
      <cdr:x>0.90061</cdr:x>
      <cdr:y>0.37756</cdr:y>
    </cdr:to>
    <cdr:cxnSp macro="">
      <cdr:nvCxnSpPr>
        <cdr:cNvPr id="11" name="直線矢印コネクタ 10">
          <a:extLst xmlns:a="http://schemas.openxmlformats.org/drawingml/2006/main">
            <a:ext uri="{FF2B5EF4-FFF2-40B4-BE49-F238E27FC236}">
              <a16:creationId xmlns:a16="http://schemas.microsoft.com/office/drawing/2014/main" id="{AF241F50-1AB4-A7C8-7923-C0D68214637E}"/>
            </a:ext>
          </a:extLst>
        </cdr:cNvPr>
        <cdr:cNvCxnSpPr/>
      </cdr:nvCxnSpPr>
      <cdr:spPr>
        <a:xfrm xmlns:a="http://schemas.openxmlformats.org/drawingml/2006/main">
          <a:off x="2501301" y="655376"/>
          <a:ext cx="106409" cy="90858"/>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0.67814</cdr:x>
      <cdr:y>0.20605</cdr:y>
    </cdr:from>
    <cdr:to>
      <cdr:x>0.94122</cdr:x>
      <cdr:y>0.35399</cdr:y>
    </cdr:to>
    <cdr:sp macro="" textlink="">
      <cdr:nvSpPr>
        <cdr:cNvPr id="12" name="テキスト ボックス 2"/>
        <cdr:cNvSpPr txBox="1"/>
      </cdr:nvSpPr>
      <cdr:spPr>
        <a:xfrm xmlns:a="http://schemas.openxmlformats.org/drawingml/2006/main">
          <a:off x="1960090" y="404626"/>
          <a:ext cx="760406" cy="290516"/>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平成</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30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月豪雨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2018</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0.61875</cdr:x>
      <cdr:y>0.29855</cdr:y>
    </cdr:from>
    <cdr:to>
      <cdr:x>0.62331</cdr:x>
      <cdr:y>0.35876</cdr:y>
    </cdr:to>
    <cdr:cxnSp macro="">
      <cdr:nvCxnSpPr>
        <cdr:cNvPr id="13" name="直線矢印コネクタ 12">
          <a:extLst xmlns:a="http://schemas.openxmlformats.org/drawingml/2006/main">
            <a:ext uri="{FF2B5EF4-FFF2-40B4-BE49-F238E27FC236}">
              <a16:creationId xmlns:a16="http://schemas.microsoft.com/office/drawing/2014/main" id="{1865AF11-C75A-0A79-3A4F-DDD8E94BD2B2}"/>
            </a:ext>
          </a:extLst>
        </cdr:cNvPr>
        <cdr:cNvCxnSpPr/>
      </cdr:nvCxnSpPr>
      <cdr:spPr>
        <a:xfrm xmlns:a="http://schemas.openxmlformats.org/drawingml/2006/main">
          <a:off x="1791592" y="590070"/>
          <a:ext cx="13203" cy="119003"/>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0.61578</cdr:x>
      <cdr:y>0.38102</cdr:y>
    </cdr:from>
    <cdr:to>
      <cdr:x>0.64084</cdr:x>
      <cdr:y>0.39964</cdr:y>
    </cdr:to>
    <cdr:sp macro="" textlink="">
      <cdr:nvSpPr>
        <cdr:cNvPr id="14" name="左中かっこ 13"/>
        <cdr:cNvSpPr/>
      </cdr:nvSpPr>
      <cdr:spPr>
        <a:xfrm xmlns:a="http://schemas.openxmlformats.org/drawingml/2006/main" rot="5400000">
          <a:off x="1800872" y="735190"/>
          <a:ext cx="36802" cy="72561"/>
        </a:xfrm>
        <a:prstGeom xmlns:a="http://schemas.openxmlformats.org/drawingml/2006/main" prst="leftBrac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ja-JP"/>
        </a:p>
      </cdr:txBody>
    </cdr:sp>
  </cdr:relSizeAnchor>
  <cdr:relSizeAnchor xmlns:cdr="http://schemas.openxmlformats.org/drawingml/2006/chartDrawing">
    <cdr:from>
      <cdr:x>0.38938</cdr:x>
      <cdr:y>0.1154</cdr:y>
    </cdr:from>
    <cdr:to>
      <cdr:x>0.6935</cdr:x>
      <cdr:y>0.31394</cdr:y>
    </cdr:to>
    <cdr:sp macro="" textlink="">
      <cdr:nvSpPr>
        <cdr:cNvPr id="15" name="テキスト ボックス 2"/>
        <cdr:cNvSpPr txBox="1"/>
      </cdr:nvSpPr>
      <cdr:spPr>
        <a:xfrm xmlns:a="http://schemas.openxmlformats.org/drawingml/2006/main">
          <a:off x="1127452" y="228077"/>
          <a:ext cx="880578" cy="392411"/>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新潟・福島豪雨、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台風第</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23</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号災害（</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2004</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10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0.11459</cdr:x>
      <cdr:y>0</cdr:y>
    </cdr:from>
    <cdr:to>
      <cdr:x>0.21398</cdr:x>
      <cdr:y>0.11494</cdr:y>
    </cdr:to>
    <cdr:sp macro="" textlink="">
      <cdr:nvSpPr>
        <cdr:cNvPr id="3" name="テキスト ボックス 2"/>
        <cdr:cNvSpPr txBox="1"/>
      </cdr:nvSpPr>
      <cdr:spPr>
        <a:xfrm xmlns:a="http://schemas.openxmlformats.org/drawingml/2006/main">
          <a:off x="331224" y="0"/>
          <a:ext cx="287258"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p>
      </cdr:txBody>
    </cdr:sp>
  </cdr:relSizeAnchor>
</c:userShapes>
</file>

<file path=xl/drawings/drawing28.xml><?xml version="1.0" encoding="utf-8"?>
<c:userShapes xmlns:c="http://schemas.openxmlformats.org/drawingml/2006/chart">
  <cdr:relSizeAnchor xmlns:cdr="http://schemas.openxmlformats.org/drawingml/2006/chartDrawing">
    <cdr:from>
      <cdr:x>0.04131</cdr:x>
      <cdr:y>0.90687</cdr:y>
    </cdr:from>
    <cdr:to>
      <cdr:x>0.14128</cdr:x>
      <cdr:y>1</cdr:y>
    </cdr:to>
    <cdr:sp macro="" textlink="">
      <cdr:nvSpPr>
        <cdr:cNvPr id="2" name="テキスト ボックス 1"/>
        <cdr:cNvSpPr txBox="1"/>
      </cdr:nvSpPr>
      <cdr:spPr>
        <a:xfrm xmlns:a="http://schemas.openxmlformats.org/drawingml/2006/main">
          <a:off x="119122" y="1775703"/>
          <a:ext cx="288291" cy="182353"/>
        </a:xfrm>
        <a:prstGeom xmlns:a="http://schemas.openxmlformats.org/drawingml/2006/main" prst="rect">
          <a:avLst/>
        </a:prstGeom>
      </cdr:spPr>
      <cdr:txBody>
        <a:bodyPr xmlns:a="http://schemas.openxmlformats.org/drawingml/2006/main" vertOverflow="clip" vert="horz" wrap="none" rtlCol="0">
          <a:no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CY</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0.91348</cdr:x>
      <cdr:y>0.09605</cdr:y>
    </cdr:from>
    <cdr:to>
      <cdr:x>0.93209</cdr:x>
      <cdr:y>0.1358</cdr:y>
    </cdr:to>
    <cdr:cxnSp macro="">
      <cdr:nvCxnSpPr>
        <cdr:cNvPr id="7" name="直線矢印コネクタ 6">
          <a:extLst xmlns:a="http://schemas.openxmlformats.org/drawingml/2006/main">
            <a:ext uri="{FF2B5EF4-FFF2-40B4-BE49-F238E27FC236}">
              <a16:creationId xmlns:a16="http://schemas.microsoft.com/office/drawing/2014/main" id="{4847F914-94F0-B2E2-529E-89A88966D3D3}"/>
            </a:ext>
          </a:extLst>
        </cdr:cNvPr>
        <cdr:cNvCxnSpPr/>
      </cdr:nvCxnSpPr>
      <cdr:spPr>
        <a:xfrm xmlns:a="http://schemas.openxmlformats.org/drawingml/2006/main">
          <a:off x="2641059" y="186128"/>
          <a:ext cx="53805" cy="7703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0.69012</cdr:x>
      <cdr:y>0</cdr:y>
    </cdr:from>
    <cdr:to>
      <cdr:x>0.99424</cdr:x>
      <cdr:y>0.13747</cdr:y>
    </cdr:to>
    <cdr:sp macro="" textlink="">
      <cdr:nvSpPr>
        <cdr:cNvPr id="8" name="テキスト ボックス 2"/>
        <cdr:cNvSpPr txBox="1"/>
      </cdr:nvSpPr>
      <cdr:spPr>
        <a:xfrm xmlns:a="http://schemas.openxmlformats.org/drawingml/2006/main">
          <a:off x="1990140" y="0"/>
          <a:ext cx="877012" cy="269176"/>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Typhoon Hagibis</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(Oct.</a:t>
          </a: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2019)</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0.86639</cdr:x>
      <cdr:y>0.33225</cdr:y>
    </cdr:from>
    <cdr:to>
      <cdr:x>0.90314</cdr:x>
      <cdr:y>0.37822</cdr:y>
    </cdr:to>
    <cdr:cxnSp macro="">
      <cdr:nvCxnSpPr>
        <cdr:cNvPr id="11" name="直線矢印コネクタ 10">
          <a:extLst xmlns:a="http://schemas.openxmlformats.org/drawingml/2006/main">
            <a:ext uri="{FF2B5EF4-FFF2-40B4-BE49-F238E27FC236}">
              <a16:creationId xmlns:a16="http://schemas.microsoft.com/office/drawing/2014/main" id="{069B9E51-42B5-24A2-C81C-598C2AB3712C}"/>
            </a:ext>
          </a:extLst>
        </cdr:cNvPr>
        <cdr:cNvCxnSpPr/>
      </cdr:nvCxnSpPr>
      <cdr:spPr>
        <a:xfrm xmlns:a="http://schemas.openxmlformats.org/drawingml/2006/main">
          <a:off x="2504912" y="643862"/>
          <a:ext cx="106252" cy="89085"/>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0.69604</cdr:x>
      <cdr:y>0.17616</cdr:y>
    </cdr:from>
    <cdr:to>
      <cdr:x>0.92615</cdr:x>
      <cdr:y>0.35878</cdr:y>
    </cdr:to>
    <cdr:sp macro="" textlink="">
      <cdr:nvSpPr>
        <cdr:cNvPr id="12" name="テキスト ボックス 2"/>
        <cdr:cNvSpPr txBox="1"/>
      </cdr:nvSpPr>
      <cdr:spPr>
        <a:xfrm xmlns:a="http://schemas.openxmlformats.org/drawingml/2006/main">
          <a:off x="2012400" y="341380"/>
          <a:ext cx="665296" cy="35389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Heavy</a:t>
          </a: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rain in</a:t>
          </a:r>
        </a:p>
        <a:p xmlns:a="http://schemas.openxmlformats.org/drawingml/2006/main">
          <a:pPr algn="ct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Heisei 30</a:t>
          </a:r>
        </a:p>
        <a:p xmlns:a="http://schemas.openxmlformats.org/drawingml/2006/main">
          <a:pPr algn="ct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2018)</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0.61598</cdr:x>
      <cdr:y>0.30116</cdr:y>
    </cdr:from>
    <cdr:to>
      <cdr:x>0.62054</cdr:x>
      <cdr:y>0.36137</cdr:y>
    </cdr:to>
    <cdr:cxnSp macro="">
      <cdr:nvCxnSpPr>
        <cdr:cNvPr id="13" name="直線矢印コネクタ 12">
          <a:extLst xmlns:a="http://schemas.openxmlformats.org/drawingml/2006/main">
            <a:ext uri="{FF2B5EF4-FFF2-40B4-BE49-F238E27FC236}">
              <a16:creationId xmlns:a16="http://schemas.microsoft.com/office/drawing/2014/main" id="{F910919D-87F2-FBC7-CF0E-53A265AB09E1}"/>
            </a:ext>
          </a:extLst>
        </cdr:cNvPr>
        <cdr:cNvCxnSpPr/>
      </cdr:nvCxnSpPr>
      <cdr:spPr>
        <a:xfrm xmlns:a="http://schemas.openxmlformats.org/drawingml/2006/main">
          <a:off x="1780928" y="583620"/>
          <a:ext cx="13184" cy="11668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0.61301</cdr:x>
      <cdr:y>0.38363</cdr:y>
    </cdr:from>
    <cdr:to>
      <cdr:x>0.63807</cdr:x>
      <cdr:y>0.40225</cdr:y>
    </cdr:to>
    <cdr:sp macro="" textlink="">
      <cdr:nvSpPr>
        <cdr:cNvPr id="14" name="左中かっこ 13"/>
        <cdr:cNvSpPr/>
      </cdr:nvSpPr>
      <cdr:spPr>
        <a:xfrm xmlns:a="http://schemas.openxmlformats.org/drawingml/2006/main" rot="5400000">
          <a:off x="1790527" y="725252"/>
          <a:ext cx="36083" cy="72453"/>
        </a:xfrm>
        <a:prstGeom xmlns:a="http://schemas.openxmlformats.org/drawingml/2006/main" prst="leftBrac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ja-JP" sz="8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0.39598</cdr:x>
      <cdr:y>0.093</cdr:y>
    </cdr:from>
    <cdr:to>
      <cdr:x>0.7001</cdr:x>
      <cdr:y>0.32078</cdr:y>
    </cdr:to>
    <cdr:sp macro="" textlink="">
      <cdr:nvSpPr>
        <cdr:cNvPr id="15" name="テキスト ボックス 2"/>
        <cdr:cNvSpPr txBox="1"/>
      </cdr:nvSpPr>
      <cdr:spPr>
        <a:xfrm xmlns:a="http://schemas.openxmlformats.org/drawingml/2006/main">
          <a:off x="1141916" y="182093"/>
          <a:ext cx="877013" cy="44602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Heavy rain in Niigata/Fukushima,</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Typhoon Tokage</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&amp; Oct. 2004)</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0.12087</cdr:x>
      <cdr:y>0</cdr:y>
    </cdr:from>
    <cdr:to>
      <cdr:x>0.21655</cdr:x>
      <cdr:y>0.10798</cdr:y>
    </cdr:to>
    <cdr:sp macro="" textlink="">
      <cdr:nvSpPr>
        <cdr:cNvPr id="3" name="テキスト ボックス 2"/>
        <cdr:cNvSpPr txBox="1"/>
      </cdr:nvSpPr>
      <cdr:spPr>
        <a:xfrm xmlns:a="http://schemas.openxmlformats.org/drawingml/2006/main">
          <a:off x="348575" y="0"/>
          <a:ext cx="275909" cy="211425"/>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drawings/drawing29.xml><?xml version="1.0" encoding="utf-8"?>
<xdr:wsDr xmlns:xdr="http://schemas.openxmlformats.org/drawingml/2006/spreadsheetDrawing" xmlns:a="http://schemas.openxmlformats.org/drawingml/2006/main">
  <xdr:twoCellAnchor>
    <xdr:from>
      <xdr:col>23</xdr:col>
      <xdr:colOff>7327</xdr:colOff>
      <xdr:row>18</xdr:row>
      <xdr:rowOff>102577</xdr:rowOff>
    </xdr:from>
    <xdr:to>
      <xdr:col>27</xdr:col>
      <xdr:colOff>147899</xdr:colOff>
      <xdr:row>26</xdr:row>
      <xdr:rowOff>144748</xdr:rowOff>
    </xdr:to>
    <xdr:graphicFrame macro="">
      <xdr:nvGraphicFramePr>
        <xdr:cNvPr id="2" name="グラフ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28</xdr:row>
      <xdr:rowOff>0</xdr:rowOff>
    </xdr:from>
    <xdr:to>
      <xdr:col>27</xdr:col>
      <xdr:colOff>140572</xdr:colOff>
      <xdr:row>36</xdr:row>
      <xdr:rowOff>42171</xdr:rowOff>
    </xdr:to>
    <xdr:graphicFrame macro="">
      <xdr:nvGraphicFramePr>
        <xdr:cNvPr id="3" name="グラフ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0.88711</cdr:x>
      <cdr:y>0.89668</cdr:y>
    </cdr:from>
    <cdr:to>
      <cdr:x>0.98708</cdr:x>
      <cdr:y>0.98981</cdr:y>
    </cdr:to>
    <cdr:sp macro="" textlink="">
      <cdr:nvSpPr>
        <cdr:cNvPr id="2" name="テキスト ボックス 1"/>
        <cdr:cNvSpPr txBox="1"/>
      </cdr:nvSpPr>
      <cdr:spPr>
        <a:xfrm xmlns:a="http://schemas.openxmlformats.org/drawingml/2006/main">
          <a:off x="2548888" y="1734207"/>
          <a:ext cx="287258" cy="180119"/>
        </a:xfrm>
        <a:prstGeom xmlns:a="http://schemas.openxmlformats.org/drawingml/2006/main" prst="rect">
          <a:avLst/>
        </a:prstGeom>
      </cdr:spPr>
      <cdr:txBody>
        <a:bodyPr xmlns:a="http://schemas.openxmlformats.org/drawingml/2006/main" vertOverflow="clip" vert="horz" wrap="none" rtlCol="0">
          <a:no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p>
      </cdr:txBody>
    </cdr:sp>
  </cdr:relSizeAnchor>
  <cdr:relSizeAnchor xmlns:cdr="http://schemas.openxmlformats.org/drawingml/2006/chartDrawing">
    <cdr:from>
      <cdr:x>0.90705</cdr:x>
      <cdr:y>0.08885</cdr:y>
    </cdr:from>
    <cdr:to>
      <cdr:x>0.92566</cdr:x>
      <cdr:y>0.1286</cdr:y>
    </cdr:to>
    <cdr:cxnSp macro="">
      <cdr:nvCxnSpPr>
        <cdr:cNvPr id="7" name="直線矢印コネクタ 6">
          <a:extLst xmlns:a="http://schemas.openxmlformats.org/drawingml/2006/main">
            <a:ext uri="{FF2B5EF4-FFF2-40B4-BE49-F238E27FC236}">
              <a16:creationId xmlns:a16="http://schemas.microsoft.com/office/drawing/2014/main" id="{2D50CDF4-4116-B746-6DA0-3041142AE7F2}"/>
            </a:ext>
          </a:extLst>
        </cdr:cNvPr>
        <cdr:cNvCxnSpPr/>
      </cdr:nvCxnSpPr>
      <cdr:spPr>
        <a:xfrm xmlns:a="http://schemas.openxmlformats.org/drawingml/2006/main">
          <a:off x="2622474" y="172189"/>
          <a:ext cx="53805" cy="7703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0.67313</cdr:x>
      <cdr:y>0</cdr:y>
    </cdr:from>
    <cdr:to>
      <cdr:x>0.97725</cdr:x>
      <cdr:y>0.14889</cdr:y>
    </cdr:to>
    <cdr:sp macro="" textlink="">
      <cdr:nvSpPr>
        <cdr:cNvPr id="8" name="テキスト ボックス 2"/>
        <cdr:cNvSpPr txBox="1"/>
      </cdr:nvSpPr>
      <cdr:spPr>
        <a:xfrm xmlns:a="http://schemas.openxmlformats.org/drawingml/2006/main">
          <a:off x="1937961" y="0"/>
          <a:ext cx="875564" cy="289914"/>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令和元年東日本台風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2019</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10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0.86386</cdr:x>
      <cdr:y>0.33159</cdr:y>
    </cdr:from>
    <cdr:to>
      <cdr:x>0.90061</cdr:x>
      <cdr:y>0.37756</cdr:y>
    </cdr:to>
    <cdr:cxnSp macro="">
      <cdr:nvCxnSpPr>
        <cdr:cNvPr id="11" name="直線矢印コネクタ 10">
          <a:extLst xmlns:a="http://schemas.openxmlformats.org/drawingml/2006/main">
            <a:ext uri="{FF2B5EF4-FFF2-40B4-BE49-F238E27FC236}">
              <a16:creationId xmlns:a16="http://schemas.microsoft.com/office/drawing/2014/main" id="{00EB069C-6C8E-1E58-2B60-99BE895FB492}"/>
            </a:ext>
          </a:extLst>
        </cdr:cNvPr>
        <cdr:cNvCxnSpPr/>
      </cdr:nvCxnSpPr>
      <cdr:spPr>
        <a:xfrm xmlns:a="http://schemas.openxmlformats.org/drawingml/2006/main">
          <a:off x="2501301" y="655376"/>
          <a:ext cx="106409" cy="90858"/>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0.67814</cdr:x>
      <cdr:y>0.20605</cdr:y>
    </cdr:from>
    <cdr:to>
      <cdr:x>0.94122</cdr:x>
      <cdr:y>0.35399</cdr:y>
    </cdr:to>
    <cdr:sp macro="" textlink="">
      <cdr:nvSpPr>
        <cdr:cNvPr id="12" name="テキスト ボックス 2"/>
        <cdr:cNvSpPr txBox="1"/>
      </cdr:nvSpPr>
      <cdr:spPr>
        <a:xfrm xmlns:a="http://schemas.openxmlformats.org/drawingml/2006/main">
          <a:off x="1960090" y="404626"/>
          <a:ext cx="760406" cy="290516"/>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平成</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30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月豪雨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2018</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0.61875</cdr:x>
      <cdr:y>0.29855</cdr:y>
    </cdr:from>
    <cdr:to>
      <cdr:x>0.62331</cdr:x>
      <cdr:y>0.35876</cdr:y>
    </cdr:to>
    <cdr:cxnSp macro="">
      <cdr:nvCxnSpPr>
        <cdr:cNvPr id="13" name="直線矢印コネクタ 12">
          <a:extLst xmlns:a="http://schemas.openxmlformats.org/drawingml/2006/main">
            <a:ext uri="{FF2B5EF4-FFF2-40B4-BE49-F238E27FC236}">
              <a16:creationId xmlns:a16="http://schemas.microsoft.com/office/drawing/2014/main" id="{25E08924-2B4E-7202-C6DF-5CCA2E9517FA}"/>
            </a:ext>
          </a:extLst>
        </cdr:cNvPr>
        <cdr:cNvCxnSpPr/>
      </cdr:nvCxnSpPr>
      <cdr:spPr>
        <a:xfrm xmlns:a="http://schemas.openxmlformats.org/drawingml/2006/main">
          <a:off x="1791592" y="590070"/>
          <a:ext cx="13203" cy="119003"/>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0.61578</cdr:x>
      <cdr:y>0.38102</cdr:y>
    </cdr:from>
    <cdr:to>
      <cdr:x>0.64084</cdr:x>
      <cdr:y>0.39964</cdr:y>
    </cdr:to>
    <cdr:sp macro="" textlink="">
      <cdr:nvSpPr>
        <cdr:cNvPr id="14" name="左中かっこ 13"/>
        <cdr:cNvSpPr/>
      </cdr:nvSpPr>
      <cdr:spPr>
        <a:xfrm xmlns:a="http://schemas.openxmlformats.org/drawingml/2006/main" rot="5400000">
          <a:off x="1800872" y="735190"/>
          <a:ext cx="36802" cy="72561"/>
        </a:xfrm>
        <a:prstGeom xmlns:a="http://schemas.openxmlformats.org/drawingml/2006/main" prst="leftBrac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ja-JP"/>
        </a:p>
      </cdr:txBody>
    </cdr:sp>
  </cdr:relSizeAnchor>
  <cdr:relSizeAnchor xmlns:cdr="http://schemas.openxmlformats.org/drawingml/2006/chartDrawing">
    <cdr:from>
      <cdr:x>0.38938</cdr:x>
      <cdr:y>0.1154</cdr:y>
    </cdr:from>
    <cdr:to>
      <cdr:x>0.6935</cdr:x>
      <cdr:y>0.31394</cdr:y>
    </cdr:to>
    <cdr:sp macro="" textlink="">
      <cdr:nvSpPr>
        <cdr:cNvPr id="15" name="テキスト ボックス 2"/>
        <cdr:cNvSpPr txBox="1"/>
      </cdr:nvSpPr>
      <cdr:spPr>
        <a:xfrm xmlns:a="http://schemas.openxmlformats.org/drawingml/2006/main">
          <a:off x="1127452" y="228077"/>
          <a:ext cx="880578" cy="392411"/>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新潟・福島豪雨、</a:t>
          </a:r>
          <a:endPar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endParaRPr>
        </a:p>
        <a:p xmlns:a="http://schemas.openxmlformats.org/drawingml/2006/main">
          <a:pPr algn="ct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台風第</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23</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号災害（</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2004</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年</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7</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r>
            <a:rPr lang="en-US" altLang="ja-JP"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10</a:t>
          </a:r>
          <a:r>
            <a:rPr lang="ja-JP" altLang="en-US" sz="6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月）</a:t>
          </a:r>
        </a:p>
      </cdr:txBody>
    </cdr:sp>
  </cdr:relSizeAnchor>
  <cdr:relSizeAnchor xmlns:cdr="http://schemas.openxmlformats.org/drawingml/2006/chartDrawing">
    <cdr:from>
      <cdr:x>0.11459</cdr:x>
      <cdr:y>0</cdr:y>
    </cdr:from>
    <cdr:to>
      <cdr:x>0.21398</cdr:x>
      <cdr:y>0.11494</cdr:y>
    </cdr:to>
    <cdr:sp macro="" textlink="">
      <cdr:nvSpPr>
        <cdr:cNvPr id="3" name="テキスト ボックス 2"/>
        <cdr:cNvSpPr txBox="1"/>
      </cdr:nvSpPr>
      <cdr:spPr>
        <a:xfrm xmlns:a="http://schemas.openxmlformats.org/drawingml/2006/main">
          <a:off x="331224" y="0"/>
          <a:ext cx="287258" cy="225703"/>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ja-JP" altLang="en-US" sz="800">
              <a:solidFill>
                <a:srgbClr xmlns:mc="http://schemas.openxmlformats.org/markup-compatibility/2006" xmlns:a14="http://schemas.microsoft.com/office/drawing/2010/main" val="000000" mc:Ignorable="a14" a14:legacySpreadsheetColorIndex="8"/>
              </a:solidFill>
              <a:latin typeface="ＭＳ ゴシック" panose="020B0609070205080204" pitchFamily="49" charset="-128"/>
              <a:ea typeface="ＭＳ ゴシック" panose="020B0609070205080204" pitchFamily="49" charset="-128"/>
            </a:rPr>
            <a:t>％</a:t>
          </a:r>
        </a:p>
      </cdr:txBody>
    </cdr:sp>
  </cdr:relSizeAnchor>
</c:userShapes>
</file>

<file path=xl/drawings/drawing31.xml><?xml version="1.0" encoding="utf-8"?>
<c:userShapes xmlns:c="http://schemas.openxmlformats.org/drawingml/2006/chart">
  <cdr:relSizeAnchor xmlns:cdr="http://schemas.openxmlformats.org/drawingml/2006/chartDrawing">
    <cdr:from>
      <cdr:x>0.04131</cdr:x>
      <cdr:y>0.90687</cdr:y>
    </cdr:from>
    <cdr:to>
      <cdr:x>0.14128</cdr:x>
      <cdr:y>1</cdr:y>
    </cdr:to>
    <cdr:sp macro="" textlink="">
      <cdr:nvSpPr>
        <cdr:cNvPr id="2" name="テキスト ボックス 1"/>
        <cdr:cNvSpPr txBox="1"/>
      </cdr:nvSpPr>
      <cdr:spPr>
        <a:xfrm xmlns:a="http://schemas.openxmlformats.org/drawingml/2006/main">
          <a:off x="119122" y="1775703"/>
          <a:ext cx="288291" cy="182353"/>
        </a:xfrm>
        <a:prstGeom xmlns:a="http://schemas.openxmlformats.org/drawingml/2006/main" prst="rect">
          <a:avLst/>
        </a:prstGeom>
      </cdr:spPr>
      <cdr:txBody>
        <a:bodyPr xmlns:a="http://schemas.openxmlformats.org/drawingml/2006/main" vertOverflow="clip" vert="horz" wrap="none" rtlCol="0">
          <a:no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CY</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0.91348</cdr:x>
      <cdr:y>0.09605</cdr:y>
    </cdr:from>
    <cdr:to>
      <cdr:x>0.93209</cdr:x>
      <cdr:y>0.1358</cdr:y>
    </cdr:to>
    <cdr:cxnSp macro="">
      <cdr:nvCxnSpPr>
        <cdr:cNvPr id="7" name="直線矢印コネクタ 6">
          <a:extLst xmlns:a="http://schemas.openxmlformats.org/drawingml/2006/main">
            <a:ext uri="{FF2B5EF4-FFF2-40B4-BE49-F238E27FC236}">
              <a16:creationId xmlns:a16="http://schemas.microsoft.com/office/drawing/2014/main" id="{34553540-1094-56F1-5A94-9F208946E60E}"/>
            </a:ext>
          </a:extLst>
        </cdr:cNvPr>
        <cdr:cNvCxnSpPr/>
      </cdr:nvCxnSpPr>
      <cdr:spPr>
        <a:xfrm xmlns:a="http://schemas.openxmlformats.org/drawingml/2006/main">
          <a:off x="2641059" y="186128"/>
          <a:ext cx="53805" cy="7703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0.69012</cdr:x>
      <cdr:y>0</cdr:y>
    </cdr:from>
    <cdr:to>
      <cdr:x>0.99424</cdr:x>
      <cdr:y>0.13747</cdr:y>
    </cdr:to>
    <cdr:sp macro="" textlink="">
      <cdr:nvSpPr>
        <cdr:cNvPr id="8" name="テキスト ボックス 2"/>
        <cdr:cNvSpPr txBox="1"/>
      </cdr:nvSpPr>
      <cdr:spPr>
        <a:xfrm xmlns:a="http://schemas.openxmlformats.org/drawingml/2006/main">
          <a:off x="1990140" y="0"/>
          <a:ext cx="877012" cy="269176"/>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Typhoon Hagibis</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(Oct.</a:t>
          </a: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2019)</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0.86639</cdr:x>
      <cdr:y>0.33225</cdr:y>
    </cdr:from>
    <cdr:to>
      <cdr:x>0.90314</cdr:x>
      <cdr:y>0.37822</cdr:y>
    </cdr:to>
    <cdr:cxnSp macro="">
      <cdr:nvCxnSpPr>
        <cdr:cNvPr id="11" name="直線矢印コネクタ 10">
          <a:extLst xmlns:a="http://schemas.openxmlformats.org/drawingml/2006/main">
            <a:ext uri="{FF2B5EF4-FFF2-40B4-BE49-F238E27FC236}">
              <a16:creationId xmlns:a16="http://schemas.microsoft.com/office/drawing/2014/main" id="{9426E8B3-871A-275E-37B5-A723E53AD454}"/>
            </a:ext>
          </a:extLst>
        </cdr:cNvPr>
        <cdr:cNvCxnSpPr/>
      </cdr:nvCxnSpPr>
      <cdr:spPr>
        <a:xfrm xmlns:a="http://schemas.openxmlformats.org/drawingml/2006/main">
          <a:off x="2504912" y="643862"/>
          <a:ext cx="106252" cy="89085"/>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0.69604</cdr:x>
      <cdr:y>0.17616</cdr:y>
    </cdr:from>
    <cdr:to>
      <cdr:x>0.92615</cdr:x>
      <cdr:y>0.35878</cdr:y>
    </cdr:to>
    <cdr:sp macro="" textlink="">
      <cdr:nvSpPr>
        <cdr:cNvPr id="12" name="テキスト ボックス 2"/>
        <cdr:cNvSpPr txBox="1"/>
      </cdr:nvSpPr>
      <cdr:spPr>
        <a:xfrm xmlns:a="http://schemas.openxmlformats.org/drawingml/2006/main">
          <a:off x="2012400" y="341380"/>
          <a:ext cx="665296" cy="35389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Heavy</a:t>
          </a: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 rain in</a:t>
          </a:r>
        </a:p>
        <a:p xmlns:a="http://schemas.openxmlformats.org/drawingml/2006/main">
          <a:pPr algn="ct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Heisei 30</a:t>
          </a:r>
        </a:p>
        <a:p xmlns:a="http://schemas.openxmlformats.org/drawingml/2006/main">
          <a:pPr algn="ctr"/>
          <a:r>
            <a:rPr lang="en-US" altLang="ja-JP" sz="600" baseline="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2018)</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0.61598</cdr:x>
      <cdr:y>0.30116</cdr:y>
    </cdr:from>
    <cdr:to>
      <cdr:x>0.62054</cdr:x>
      <cdr:y>0.36137</cdr:y>
    </cdr:to>
    <cdr:cxnSp macro="">
      <cdr:nvCxnSpPr>
        <cdr:cNvPr id="13" name="直線矢印コネクタ 12">
          <a:extLst xmlns:a="http://schemas.openxmlformats.org/drawingml/2006/main">
            <a:ext uri="{FF2B5EF4-FFF2-40B4-BE49-F238E27FC236}">
              <a16:creationId xmlns:a16="http://schemas.microsoft.com/office/drawing/2014/main" id="{9F72646E-14F7-514E-BEF2-02A06114B0D1}"/>
            </a:ext>
          </a:extLst>
        </cdr:cNvPr>
        <cdr:cNvCxnSpPr/>
      </cdr:nvCxnSpPr>
      <cdr:spPr>
        <a:xfrm xmlns:a="http://schemas.openxmlformats.org/drawingml/2006/main">
          <a:off x="1780928" y="583620"/>
          <a:ext cx="13184" cy="116680"/>
        </a:xfrm>
        <a:prstGeom xmlns:a="http://schemas.openxmlformats.org/drawingml/2006/main" prst="straightConnector1">
          <a:avLst/>
        </a:prstGeom>
        <a:ln xmlns:a="http://schemas.openxmlformats.org/drawingml/2006/main" w="6350">
          <a:solidFill>
            <a:schemeClr val="tx1"/>
          </a:solidFill>
          <a:tailEnd type="triangle"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0.61301</cdr:x>
      <cdr:y>0.38363</cdr:y>
    </cdr:from>
    <cdr:to>
      <cdr:x>0.63807</cdr:x>
      <cdr:y>0.40225</cdr:y>
    </cdr:to>
    <cdr:sp macro="" textlink="">
      <cdr:nvSpPr>
        <cdr:cNvPr id="14" name="左中かっこ 13"/>
        <cdr:cNvSpPr/>
      </cdr:nvSpPr>
      <cdr:spPr>
        <a:xfrm xmlns:a="http://schemas.openxmlformats.org/drawingml/2006/main" rot="5400000">
          <a:off x="1790527" y="725252"/>
          <a:ext cx="36083" cy="72453"/>
        </a:xfrm>
        <a:prstGeom xmlns:a="http://schemas.openxmlformats.org/drawingml/2006/main" prst="leftBrac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ja-JP" sz="8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0.39598</cdr:x>
      <cdr:y>0.093</cdr:y>
    </cdr:from>
    <cdr:to>
      <cdr:x>0.7001</cdr:x>
      <cdr:y>0.32078</cdr:y>
    </cdr:to>
    <cdr:sp macro="" textlink="">
      <cdr:nvSpPr>
        <cdr:cNvPr id="15" name="テキスト ボックス 2"/>
        <cdr:cNvSpPr txBox="1"/>
      </cdr:nvSpPr>
      <cdr:spPr>
        <a:xfrm xmlns:a="http://schemas.openxmlformats.org/drawingml/2006/main">
          <a:off x="1141916" y="182093"/>
          <a:ext cx="877013" cy="44602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Heavy rain in Niigata/Fukushima,</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Typhoon Tokage</a:t>
          </a:r>
        </a:p>
        <a:p xmlns:a="http://schemas.openxmlformats.org/drawingml/2006/main">
          <a:pPr algn="ctr"/>
          <a:r>
            <a:rPr lang="en-US" altLang="ja-JP"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(July &amp; Oct. 2004)</a:t>
          </a:r>
          <a:endParaRPr lang="ja-JP" altLang="en-US" sz="6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dr:relSizeAnchor xmlns:cdr="http://schemas.openxmlformats.org/drawingml/2006/chartDrawing">
    <cdr:from>
      <cdr:x>0.12087</cdr:x>
      <cdr:y>0</cdr:y>
    </cdr:from>
    <cdr:to>
      <cdr:x>0.21655</cdr:x>
      <cdr:y>0.10798</cdr:y>
    </cdr:to>
    <cdr:sp macro="" textlink="">
      <cdr:nvSpPr>
        <cdr:cNvPr id="3" name="テキスト ボックス 2"/>
        <cdr:cNvSpPr txBox="1"/>
      </cdr:nvSpPr>
      <cdr:spPr>
        <a:xfrm xmlns:a="http://schemas.openxmlformats.org/drawingml/2006/main">
          <a:off x="348575" y="0"/>
          <a:ext cx="275909" cy="211425"/>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US" altLang="ja-JP"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rPr>
            <a:t>%</a:t>
          </a:r>
          <a:endParaRPr lang="ja-JP" altLang="en-US" sz="800">
            <a:solidFill>
              <a:srgbClr xmlns:mc="http://schemas.openxmlformats.org/markup-compatibility/2006" xmlns:a14="http://schemas.microsoft.com/office/drawing/2010/main" val="000000" mc:Ignorable="a14" a14:legacySpreadsheetColorIndex="8"/>
            </a:solidFill>
            <a:latin typeface="Arial" panose="020B0604020202020204" pitchFamily="34" charset="0"/>
            <a:ea typeface="ＭＳ ゴシック" panose="020B0609070205080204" pitchFamily="49" charset="-128"/>
            <a:cs typeface="Arial" panose="020B0604020202020204"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jice-fs1/&#27827;&#24029;&#25919;&#31574;&#12464;&#12523;&#12540;&#12503;/&#37096;&#20869;&#65291;&#12466;&#12473;&#12488;/&#9733;&#9733;&#27700;&#23475;&#12522;&#12473;&#12463;&#35413;&#20385;&#9733;&#9733;/08_&#27835;&#27700;&#32076;&#28168;&#35519;&#26619;&#12510;&#12491;&#12517;&#12450;&#12523;&#12395;&#12362;&#12369;&#12427;&#34987;&#23475;&#29575;&#31561;&#12398;&#35373;&#23450;&#26681;&#25312;/06_&#20844;&#20849;&#22303;&#26408;&#26045;&#35373;&#31561;&#34987;&#23475;/02%20&#36786;&#22320;&#36786;&#26989;&#29992;&#26045;&#35373;&#28797;&#23475;&#32113;&#35336;/&#36786;&#22320;&#36786;&#26989;&#29992;&#26045;&#35373;&#28797;&#23475;&#32113;&#35336;&#65288;H10&#65374;&#65289;&#65288;&#26519;&#20418;&#38263;&#32076;&#30001;&#12391;&#36786;&#27700;&#30465;&#12363;&#12425;&#20837;&#25163;&#65289;/&#12304;10&#24180;&#12305;2-03&#65288;&#35201;&#22240;&#21029;&#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月災害"/>
      <sheetName val="２月災害"/>
      <sheetName val="３月災害"/>
      <sheetName val="４月災害"/>
      <sheetName val="５月災害"/>
      <sheetName val="６月災害"/>
      <sheetName val="７月災害"/>
      <sheetName val="８月災害"/>
      <sheetName val="９月災害"/>
      <sheetName val="10月災害"/>
      <sheetName val="11月災害"/>
      <sheetName val="12月災害"/>
      <sheetName val="融雪災害"/>
      <sheetName val="梅雨前線"/>
      <sheetName val="台風５号"/>
      <sheetName val="台風678"/>
      <sheetName val="台風10号"/>
      <sheetName val="秋雨前線"/>
      <sheetName val="落雷"/>
      <sheetName val="地すべり"/>
      <sheetName val="風浪"/>
      <sheetName val="地震"/>
      <sheetName val="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sangiin.go.jp/japanese/annai/chousa/rippou_chousa/backnumber/2014pdf/20140203034.pdf"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3.bin"/><Relationship Id="rId1" Type="http://schemas.openxmlformats.org/officeDocument/2006/relationships/hyperlink" Target="https://www.mlit.go.jp/river/toukei_chousa/kasen/suigaitoukei/index.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4.bin"/><Relationship Id="rId1" Type="http://schemas.openxmlformats.org/officeDocument/2006/relationships/hyperlink" Target="https://www.mlit.go.jp/river/toukei_chousa/kasen/suigaitoukei/index.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opLeftCell="C1" workbookViewId="0">
      <selection activeCell="G4" sqref="G4"/>
    </sheetView>
  </sheetViews>
  <sheetFormatPr baseColWidth="10" defaultColWidth="8.83203125" defaultRowHeight="15"/>
  <cols>
    <col min="1" max="1" width="9.6640625" customWidth="1"/>
    <col min="2" max="2" width="50.5" bestFit="1" customWidth="1"/>
    <col min="3" max="3" width="11.1640625" customWidth="1"/>
    <col min="4" max="4" width="66.1640625" customWidth="1"/>
    <col min="5" max="5" width="1.6640625" customWidth="1"/>
    <col min="6" max="6" width="9.1640625" bestFit="1" customWidth="1"/>
    <col min="7" max="7" width="11.33203125" bestFit="1" customWidth="1"/>
  </cols>
  <sheetData>
    <row r="1" spans="1:7">
      <c r="A1" t="s">
        <v>0</v>
      </c>
    </row>
    <row r="2" spans="1:7">
      <c r="A2" s="17" t="s">
        <v>1</v>
      </c>
      <c r="B2" s="18" t="s">
        <v>3</v>
      </c>
      <c r="C2" s="18" t="s">
        <v>4</v>
      </c>
      <c r="D2" s="19" t="s">
        <v>93</v>
      </c>
      <c r="F2" t="s">
        <v>726</v>
      </c>
    </row>
    <row r="3" spans="1:7" ht="32">
      <c r="A3" s="62" t="s">
        <v>6</v>
      </c>
      <c r="B3" s="63" t="s">
        <v>153</v>
      </c>
      <c r="C3" s="63" t="s">
        <v>7</v>
      </c>
      <c r="D3" s="64" t="s">
        <v>373</v>
      </c>
      <c r="F3" s="315" t="s">
        <v>137</v>
      </c>
      <c r="G3" s="316">
        <v>29587</v>
      </c>
    </row>
    <row r="4" spans="1:7" ht="32">
      <c r="A4" s="65" t="s">
        <v>10</v>
      </c>
      <c r="B4" s="66" t="s">
        <v>152</v>
      </c>
      <c r="C4" s="67" t="s">
        <v>222</v>
      </c>
      <c r="D4" s="68" t="s">
        <v>374</v>
      </c>
      <c r="F4" s="317" t="s">
        <v>138</v>
      </c>
      <c r="G4" s="318">
        <v>43830</v>
      </c>
    </row>
    <row r="5" spans="1:7" ht="32">
      <c r="A5" s="65" t="s">
        <v>605</v>
      </c>
      <c r="B5" s="66" t="s">
        <v>607</v>
      </c>
      <c r="C5" s="67" t="s">
        <v>7</v>
      </c>
      <c r="D5" s="68" t="s">
        <v>608</v>
      </c>
    </row>
    <row r="6" spans="1:7" ht="32">
      <c r="A6" s="65" t="s">
        <v>371</v>
      </c>
      <c r="B6" s="66" t="s">
        <v>372</v>
      </c>
      <c r="C6" s="67" t="s">
        <v>222</v>
      </c>
      <c r="D6" s="68" t="s">
        <v>375</v>
      </c>
    </row>
    <row r="7" spans="1:7" ht="32">
      <c r="A7" s="65" t="s">
        <v>610</v>
      </c>
      <c r="B7" s="66" t="s">
        <v>611</v>
      </c>
      <c r="C7" s="67" t="s">
        <v>612</v>
      </c>
      <c r="D7" s="68" t="s">
        <v>613</v>
      </c>
    </row>
    <row r="8" spans="1:7" ht="32">
      <c r="A8" s="65" t="s">
        <v>621</v>
      </c>
      <c r="B8" s="66" t="s">
        <v>622</v>
      </c>
      <c r="C8" s="67" t="s">
        <v>612</v>
      </c>
      <c r="D8" s="68" t="s">
        <v>623</v>
      </c>
    </row>
    <row r="9" spans="1:7" ht="16">
      <c r="A9" s="65" t="s">
        <v>625</v>
      </c>
      <c r="B9" s="66" t="s">
        <v>626</v>
      </c>
      <c r="C9" s="67" t="s">
        <v>612</v>
      </c>
      <c r="D9" s="68" t="s">
        <v>632</v>
      </c>
    </row>
    <row r="10" spans="1:7" ht="32">
      <c r="A10" s="65" t="s">
        <v>628</v>
      </c>
      <c r="B10" s="66" t="s">
        <v>629</v>
      </c>
      <c r="C10" s="67" t="s">
        <v>630</v>
      </c>
      <c r="D10" s="68" t="s">
        <v>631</v>
      </c>
    </row>
    <row r="11" spans="1:7" ht="32">
      <c r="A11" s="65" t="s">
        <v>634</v>
      </c>
      <c r="B11" s="66" t="s">
        <v>635</v>
      </c>
      <c r="C11" s="67" t="s">
        <v>630</v>
      </c>
      <c r="D11" s="68" t="s">
        <v>631</v>
      </c>
    </row>
    <row r="12" spans="1:7" ht="32">
      <c r="A12" s="197" t="s">
        <v>723</v>
      </c>
      <c r="B12" s="198" t="s">
        <v>724</v>
      </c>
      <c r="C12" s="199" t="s">
        <v>721</v>
      </c>
      <c r="D12" s="200" t="s">
        <v>722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N156"/>
  <sheetViews>
    <sheetView showGridLines="0" topLeftCell="A109" workbookViewId="0">
      <selection activeCell="J140" sqref="J140"/>
    </sheetView>
  </sheetViews>
  <sheetFormatPr baseColWidth="10" defaultColWidth="8.83203125" defaultRowHeight="15"/>
  <sheetData>
    <row r="1" spans="1:14">
      <c r="A1">
        <v>2.7846044239453046E-3</v>
      </c>
      <c r="B1">
        <v>-4.587303105840386E-4</v>
      </c>
      <c r="C1">
        <v>6.7402807102893685E-3</v>
      </c>
      <c r="D1">
        <v>1.0552604629802207E-3</v>
      </c>
      <c r="E1">
        <v>-1.7642513171166408E-3</v>
      </c>
      <c r="F1">
        <v>5.2390651166396478E-3</v>
      </c>
      <c r="G1">
        <v>1.6002830598901382E-2</v>
      </c>
      <c r="H1">
        <v>5.8791219603148981E-2</v>
      </c>
      <c r="I1">
        <v>3.2692788192807083E-2</v>
      </c>
      <c r="J1">
        <v>1.6402925652059001E-3</v>
      </c>
      <c r="K1">
        <v>1.8811944758432245E-6</v>
      </c>
      <c r="L1">
        <v>0</v>
      </c>
      <c r="M1">
        <v>1.8816085222534901E-5</v>
      </c>
      <c r="N1">
        <v>0</v>
      </c>
    </row>
    <row r="2" spans="1:14">
      <c r="A2">
        <v>4.8072759488815972E-3</v>
      </c>
      <c r="B2">
        <v>-5.4417690849135232E-3</v>
      </c>
      <c r="C2">
        <v>-1.5149498814076027E-3</v>
      </c>
      <c r="D2">
        <v>3.7915401948290881E-3</v>
      </c>
      <c r="E2">
        <v>2.0069905387790831E-3</v>
      </c>
      <c r="F2">
        <v>1.6392131446483455E-2</v>
      </c>
      <c r="G2">
        <v>1.2639809413639166E-2</v>
      </c>
      <c r="H2">
        <v>7.259082325229399E-2</v>
      </c>
      <c r="I2">
        <v>9.841578245947348E-2</v>
      </c>
      <c r="J2">
        <v>2.6641166596078347E-3</v>
      </c>
      <c r="K2">
        <v>1.017617161381271E-5</v>
      </c>
      <c r="L2">
        <v>0</v>
      </c>
      <c r="M2">
        <v>1.0219309667097685E-4</v>
      </c>
      <c r="N2">
        <v>0</v>
      </c>
    </row>
    <row r="3" spans="1:14">
      <c r="A3">
        <v>3.7623023592768387E-3</v>
      </c>
      <c r="B3">
        <v>4.5618017345843524E-3</v>
      </c>
      <c r="C3">
        <v>8.1389226962963316E-4</v>
      </c>
      <c r="D3">
        <v>-2.115709667043544E-3</v>
      </c>
      <c r="E3">
        <v>-1.4346437688065117E-3</v>
      </c>
      <c r="F3">
        <v>5.834839778607011E-3</v>
      </c>
      <c r="G3">
        <v>1.2956657231341859E-2</v>
      </c>
      <c r="H3">
        <v>3.072260463016396E-2</v>
      </c>
      <c r="I3">
        <v>9.2512960291576494E-3</v>
      </c>
      <c r="J3">
        <v>-2.1738097425688082E-3</v>
      </c>
      <c r="K3">
        <v>1.2791862830848364E-4</v>
      </c>
      <c r="L3">
        <v>0</v>
      </c>
      <c r="M3">
        <v>1.2825875398989027E-3</v>
      </c>
      <c r="N3">
        <v>0</v>
      </c>
    </row>
    <row r="4" spans="1:14">
      <c r="A4">
        <v>7.9386769211074581E-3</v>
      </c>
      <c r="B4">
        <v>1.1694604716322925E-2</v>
      </c>
      <c r="C4">
        <v>3.5634007726085808E-3</v>
      </c>
      <c r="D4">
        <v>-6.4836800796085579E-4</v>
      </c>
      <c r="E4">
        <v>6.3245614103321279E-3</v>
      </c>
      <c r="F4">
        <v>1.5599713859391535E-2</v>
      </c>
      <c r="G4">
        <v>1.1985728489490963E-2</v>
      </c>
      <c r="H4">
        <v>2.912846610992836E-2</v>
      </c>
      <c r="I4">
        <v>-5.0158191592832295E-2</v>
      </c>
      <c r="J4">
        <v>-3.4848392610425565E-3</v>
      </c>
      <c r="K4">
        <v>3.38419836831458E-5</v>
      </c>
      <c r="L4">
        <v>0</v>
      </c>
      <c r="M4">
        <v>3.3680802360175669E-4</v>
      </c>
      <c r="N4">
        <v>0</v>
      </c>
    </row>
    <row r="5" spans="1:14">
      <c r="A5">
        <v>8.107117098526807E-3</v>
      </c>
      <c r="B5">
        <v>-2.9581005110861109E-2</v>
      </c>
      <c r="C5">
        <v>1.133968263859758E-2</v>
      </c>
      <c r="D5">
        <v>7.0776946972804875E-3</v>
      </c>
      <c r="E5">
        <v>-5.4675137510709982E-3</v>
      </c>
      <c r="F5">
        <v>-4.1615861775474534E-3</v>
      </c>
      <c r="G5">
        <v>1.14002455195895E-2</v>
      </c>
      <c r="H5">
        <v>4.9196286311848497E-2</v>
      </c>
      <c r="I5">
        <v>-2.7728394301732677E-2</v>
      </c>
      <c r="J5">
        <v>1.27637698727305E-2</v>
      </c>
      <c r="K5">
        <v>3.7262106590026548E-9</v>
      </c>
      <c r="L5">
        <v>0</v>
      </c>
      <c r="M5">
        <v>1.2790654768204957E-8</v>
      </c>
      <c r="N5">
        <v>0</v>
      </c>
    </row>
    <row r="6" spans="1:14">
      <c r="A6">
        <v>-1.7829101770669303E-3</v>
      </c>
      <c r="B6">
        <v>1.7373149529349246E-2</v>
      </c>
      <c r="C6">
        <v>-7.9526695626777628E-3</v>
      </c>
      <c r="D6">
        <v>-4.4101021053621035E-4</v>
      </c>
      <c r="E6">
        <v>-7.1596527219384368E-4</v>
      </c>
      <c r="F6">
        <v>1.0874335628590987E-2</v>
      </c>
      <c r="G6">
        <v>1.2766228915085928E-2</v>
      </c>
      <c r="H6">
        <v>-4.5379114267446478E-3</v>
      </c>
      <c r="I6">
        <v>-4.0252156275948685E-2</v>
      </c>
      <c r="J6">
        <v>-1.1657142909761117E-3</v>
      </c>
      <c r="K6">
        <v>7.9622956700278885E-7</v>
      </c>
      <c r="L6">
        <v>0</v>
      </c>
      <c r="M6">
        <v>2.7419416712586538E-6</v>
      </c>
      <c r="N6">
        <v>0</v>
      </c>
    </row>
    <row r="7" spans="1:14">
      <c r="A7">
        <v>3.9362703751311809E-3</v>
      </c>
      <c r="B7">
        <v>-9.6227948224838107E-3</v>
      </c>
      <c r="C7">
        <v>7.9068256865237312E-3</v>
      </c>
      <c r="D7">
        <v>-3.3082035788293187E-3</v>
      </c>
      <c r="E7">
        <v>4.7717040240694763E-3</v>
      </c>
      <c r="F7">
        <v>2.2155583555234686E-3</v>
      </c>
      <c r="G7">
        <v>1.2635610767554581E-2</v>
      </c>
      <c r="H7">
        <v>-1.0734414168297516E-2</v>
      </c>
      <c r="I7">
        <v>-4.6932758226750575E-2</v>
      </c>
      <c r="J7">
        <v>-6.1293065247005635E-3</v>
      </c>
      <c r="K7">
        <v>4.3801326512260715E-4</v>
      </c>
      <c r="L7">
        <v>0</v>
      </c>
      <c r="M7">
        <v>1.506235440376998E-3</v>
      </c>
      <c r="N7">
        <v>0</v>
      </c>
    </row>
    <row r="8" spans="1:14">
      <c r="A8">
        <v>-1.7421230701634577E-3</v>
      </c>
      <c r="B8">
        <v>-2.1995012144899035E-2</v>
      </c>
      <c r="C8">
        <v>4.7791870692721044E-3</v>
      </c>
      <c r="D8">
        <v>7.2819016914872445E-3</v>
      </c>
      <c r="E8">
        <v>-1.5997992954513785E-3</v>
      </c>
      <c r="F8">
        <v>7.5961307439129837E-3</v>
      </c>
      <c r="G8">
        <v>1.1963804266675745E-2</v>
      </c>
      <c r="H8">
        <v>3.0739888994132904E-2</v>
      </c>
      <c r="I8">
        <v>8.1193306344820151E-2</v>
      </c>
      <c r="J8">
        <v>6.8826865781266627E-3</v>
      </c>
      <c r="K8">
        <v>1.5471717213878184E-5</v>
      </c>
      <c r="L8">
        <v>0</v>
      </c>
      <c r="M8">
        <v>5.2835881757761327E-5</v>
      </c>
      <c r="N8">
        <v>0</v>
      </c>
    </row>
    <row r="9" spans="1:14">
      <c r="A9">
        <v>7.2469827409667583E-3</v>
      </c>
      <c r="B9">
        <v>4.6590275168937809E-4</v>
      </c>
      <c r="C9">
        <v>3.3124436799062944E-3</v>
      </c>
      <c r="D9">
        <v>-2.1630380265079598E-3</v>
      </c>
      <c r="E9">
        <v>1.3975163783722854E-3</v>
      </c>
      <c r="F9">
        <v>8.0853081472565154E-3</v>
      </c>
      <c r="G9">
        <v>1.1464502915815675E-2</v>
      </c>
      <c r="H9">
        <v>2.4165132855704565E-2</v>
      </c>
      <c r="I9">
        <v>3.9893612939680197E-2</v>
      </c>
      <c r="J9">
        <v>-9.3952473542844488E-4</v>
      </c>
      <c r="K9">
        <v>7.256218969943008E-8</v>
      </c>
      <c r="L9">
        <v>0</v>
      </c>
      <c r="M9">
        <v>7.5533459704504842E-7</v>
      </c>
      <c r="N9">
        <v>0</v>
      </c>
    </row>
    <row r="10" spans="1:14">
      <c r="A10">
        <v>9.2317971683060387E-4</v>
      </c>
      <c r="B10">
        <v>2.2306377311294184E-2</v>
      </c>
      <c r="C10">
        <v>-7.7632073969936006E-3</v>
      </c>
      <c r="D10">
        <v>1.2869665904610226E-3</v>
      </c>
      <c r="E10">
        <v>3.2787661765357945E-3</v>
      </c>
      <c r="F10">
        <v>-8.2680847912435067E-3</v>
      </c>
      <c r="G10">
        <v>1.0381764297199378E-2</v>
      </c>
      <c r="H10">
        <v>1.2528123541693439E-2</v>
      </c>
      <c r="I10">
        <v>6.935706223546946E-2</v>
      </c>
      <c r="J10">
        <v>-4.6467901308789444E-4</v>
      </c>
      <c r="K10">
        <v>1.4628970886735907E-5</v>
      </c>
      <c r="L10">
        <v>0</v>
      </c>
      <c r="M10">
        <v>1.5263009669100346E-4</v>
      </c>
      <c r="N10">
        <v>0</v>
      </c>
    </row>
    <row r="11" spans="1:14">
      <c r="A11">
        <v>-1.5568744597020784E-4</v>
      </c>
      <c r="B11">
        <v>-1.027704030895334E-2</v>
      </c>
      <c r="C11">
        <v>-1.3800355568385784E-3</v>
      </c>
      <c r="D11">
        <v>6.3601783883041694E-3</v>
      </c>
      <c r="E11">
        <v>1.0896920951312316E-3</v>
      </c>
      <c r="F11">
        <v>6.7557517779954961E-3</v>
      </c>
      <c r="G11">
        <v>1.1034240325303521E-2</v>
      </c>
      <c r="H11">
        <v>6.536474426200008E-4</v>
      </c>
      <c r="I11">
        <v>6.6873935579543922E-2</v>
      </c>
      <c r="J11">
        <v>4.9601217733784989E-3</v>
      </c>
      <c r="K11">
        <v>1.1627605316701911E-4</v>
      </c>
      <c r="L11">
        <v>0</v>
      </c>
      <c r="M11">
        <v>1.2102653966498617E-3</v>
      </c>
      <c r="N11">
        <v>0</v>
      </c>
    </row>
    <row r="12" spans="1:14">
      <c r="A12">
        <v>3.3201735426087861E-3</v>
      </c>
      <c r="B12">
        <v>-4.3510188794230915E-3</v>
      </c>
      <c r="C12">
        <v>-4.5299758378249252E-5</v>
      </c>
      <c r="D12">
        <v>1.2712574449448046E-4</v>
      </c>
      <c r="E12">
        <v>-2.2545580107641095E-3</v>
      </c>
      <c r="F12">
        <v>9.9017600310171306E-4</v>
      </c>
      <c r="G12">
        <v>1.0607816815704094E-2</v>
      </c>
      <c r="H12">
        <v>2.215048165119385E-3</v>
      </c>
      <c r="I12">
        <v>3.8466923746744215E-2</v>
      </c>
      <c r="J12">
        <v>2.493824137662558E-3</v>
      </c>
      <c r="K12">
        <v>3.0948793338225492E-7</v>
      </c>
      <c r="L12">
        <v>0</v>
      </c>
      <c r="M12">
        <v>3.1980229933966003E-6</v>
      </c>
      <c r="N12">
        <v>0</v>
      </c>
    </row>
    <row r="13" spans="1:14">
      <c r="A13">
        <v>5.8821717163844564E-3</v>
      </c>
      <c r="B13">
        <v>2.6005545954709757E-2</v>
      </c>
      <c r="C13">
        <v>7.0329549276054574E-4</v>
      </c>
      <c r="D13">
        <v>4.090230254739988E-3</v>
      </c>
      <c r="E13">
        <v>8.4839116560248198E-3</v>
      </c>
      <c r="F13">
        <v>1.1277844799315777E-3</v>
      </c>
      <c r="G13">
        <v>1.0359410861864413E-2</v>
      </c>
      <c r="H13">
        <v>0.35628429060566769</v>
      </c>
      <c r="I13">
        <v>8.372904076580058E-2</v>
      </c>
      <c r="J13">
        <v>5.0227138119252664E-4</v>
      </c>
      <c r="K13">
        <v>7.4510277890611266E-8</v>
      </c>
      <c r="L13">
        <v>0</v>
      </c>
      <c r="M13">
        <v>8.0741185463321441E-7</v>
      </c>
      <c r="N13">
        <v>0</v>
      </c>
    </row>
    <row r="14" spans="1:14">
      <c r="A14">
        <v>2.4222159668050988E-3</v>
      </c>
      <c r="B14">
        <v>5.6504010493032934E-3</v>
      </c>
      <c r="C14">
        <v>3.0040819801015455E-3</v>
      </c>
      <c r="D14">
        <v>1.1689406361910524E-2</v>
      </c>
      <c r="E14">
        <v>-3.1996149856802015E-3</v>
      </c>
      <c r="F14">
        <v>1.2576714854043897E-2</v>
      </c>
      <c r="G14">
        <v>9.5354497685927603E-3</v>
      </c>
      <c r="H14">
        <v>0.1064770067652423</v>
      </c>
      <c r="I14">
        <v>-3.3583414148224182E-2</v>
      </c>
      <c r="J14">
        <v>1.4715573113905554E-2</v>
      </c>
      <c r="K14">
        <v>8.374122802351619E-5</v>
      </c>
      <c r="L14">
        <v>0</v>
      </c>
      <c r="M14">
        <v>9.0863813945639817E-4</v>
      </c>
      <c r="N14">
        <v>0</v>
      </c>
    </row>
    <row r="15" spans="1:14">
      <c r="A15">
        <v>4.1563005030105923E-3</v>
      </c>
      <c r="B15">
        <v>3.0711968130888983E-2</v>
      </c>
      <c r="C15">
        <v>7.549369056795761E-3</v>
      </c>
      <c r="D15">
        <v>3.3780992168364922E-4</v>
      </c>
      <c r="E15">
        <v>-4.1706533952240244E-3</v>
      </c>
      <c r="F15">
        <v>1.4023958266373886E-3</v>
      </c>
      <c r="G15">
        <v>1.0288682996444684E-2</v>
      </c>
      <c r="H15">
        <v>-5.6824437050530363E-2</v>
      </c>
      <c r="I15">
        <v>-7.0826751298750292E-3</v>
      </c>
      <c r="J15">
        <v>3.5496878114087719E-3</v>
      </c>
      <c r="K15">
        <v>3.9354193065834312E-5</v>
      </c>
      <c r="L15">
        <v>0</v>
      </c>
      <c r="M15">
        <v>4.2708745450778702E-4</v>
      </c>
      <c r="N15">
        <v>0</v>
      </c>
    </row>
    <row r="16" spans="1:14">
      <c r="A16">
        <v>6.1356260804915205E-3</v>
      </c>
      <c r="B16">
        <v>2.7782704143678044E-2</v>
      </c>
      <c r="C16">
        <v>4.8412990148100615E-3</v>
      </c>
      <c r="D16">
        <v>-3.0432753781507362E-3</v>
      </c>
      <c r="E16">
        <v>1.0390821890562304E-2</v>
      </c>
      <c r="F16">
        <v>2.7045727849966021E-3</v>
      </c>
      <c r="G16">
        <v>1.045531699977241E-2</v>
      </c>
      <c r="H16">
        <v>0.19974529916163358</v>
      </c>
      <c r="I16">
        <v>5.7965417044395402E-2</v>
      </c>
      <c r="J16">
        <v>-8.3223019161887193E-3</v>
      </c>
      <c r="K16">
        <v>1.1767323866015771E-7</v>
      </c>
      <c r="L16">
        <v>0</v>
      </c>
      <c r="M16">
        <v>1.2721827289133269E-6</v>
      </c>
      <c r="N16">
        <v>0</v>
      </c>
    </row>
    <row r="17" spans="1:14">
      <c r="A17">
        <v>4.0620482934935051E-3</v>
      </c>
      <c r="B17">
        <v>1.0126446514161318E-2</v>
      </c>
      <c r="C17">
        <v>9.4707976954294519E-4</v>
      </c>
      <c r="D17">
        <v>5.4592728938854893E-3</v>
      </c>
      <c r="E17">
        <v>-1.8839711976930219E-2</v>
      </c>
      <c r="F17">
        <v>1.5497612438747605E-2</v>
      </c>
      <c r="G17">
        <v>1.0522678878517419E-2</v>
      </c>
      <c r="H17">
        <v>0.23656853249106868</v>
      </c>
      <c r="I17">
        <v>2.745633925376912E-2</v>
      </c>
      <c r="J17">
        <v>1.8144006604633466E-2</v>
      </c>
      <c r="K17">
        <v>2.2474263434938708E-6</v>
      </c>
      <c r="L17">
        <v>0</v>
      </c>
      <c r="M17">
        <v>1.6268931493433312E-5</v>
      </c>
      <c r="N17">
        <v>0</v>
      </c>
    </row>
    <row r="18" spans="1:14">
      <c r="A18">
        <v>1.5024483388060411E-3</v>
      </c>
      <c r="B18">
        <v>-1.6344581516226381E-2</v>
      </c>
      <c r="C18">
        <v>-4.1535479991097763E-3</v>
      </c>
      <c r="D18">
        <v>1.268329357462695E-2</v>
      </c>
      <c r="E18">
        <v>8.5361964394831315E-3</v>
      </c>
      <c r="F18">
        <v>-6.1062964678073412E-3</v>
      </c>
      <c r="G18">
        <v>1.0083244497661167E-2</v>
      </c>
      <c r="H18">
        <v>5.9812012790659452E-2</v>
      </c>
      <c r="I18">
        <v>9.1887827096340888E-3</v>
      </c>
      <c r="J18">
        <v>7.4275036847723129E-3</v>
      </c>
      <c r="K18">
        <v>1.2846545185065425E-4</v>
      </c>
      <c r="L18">
        <v>0</v>
      </c>
      <c r="M18">
        <v>9.3340516644070052E-4</v>
      </c>
      <c r="N18">
        <v>0</v>
      </c>
    </row>
    <row r="19" spans="1:14">
      <c r="A19">
        <v>-2.1561398799731383E-3</v>
      </c>
      <c r="B19">
        <v>3.9832751825053678E-2</v>
      </c>
      <c r="C19">
        <v>2.5191640543100174E-3</v>
      </c>
      <c r="D19">
        <v>7.9548821931526657E-3</v>
      </c>
      <c r="E19">
        <v>-4.6359542240633567E-3</v>
      </c>
      <c r="F19">
        <v>1.2459141614737951E-2</v>
      </c>
      <c r="G19">
        <v>1.0535597176247399E-2</v>
      </c>
      <c r="H19">
        <v>5.6456636674778904E-2</v>
      </c>
      <c r="I19">
        <v>-1.4100702107811771E-2</v>
      </c>
      <c r="J19">
        <v>8.7560621726185568E-3</v>
      </c>
      <c r="K19">
        <v>6.6663324456263108E-5</v>
      </c>
      <c r="L19">
        <v>0</v>
      </c>
      <c r="M19">
        <v>4.8505741975064749E-4</v>
      </c>
      <c r="N19">
        <v>0</v>
      </c>
    </row>
    <row r="20" spans="1:14">
      <c r="A20">
        <v>3.277492718508925E-3</v>
      </c>
      <c r="B20">
        <v>8.2250288821428645E-3</v>
      </c>
      <c r="C20">
        <v>-3.4279600779232883E-3</v>
      </c>
      <c r="D20">
        <v>9.5612713233982436E-3</v>
      </c>
      <c r="E20">
        <v>2.7928070051132159E-3</v>
      </c>
      <c r="F20">
        <v>1.9620129086259834E-3</v>
      </c>
      <c r="G20">
        <v>1.3039769701145829E-2</v>
      </c>
      <c r="H20">
        <v>-6.4165340927782533E-2</v>
      </c>
      <c r="I20">
        <v>4.0071979010396615E-2</v>
      </c>
      <c r="J20">
        <v>7.9163070600324417E-3</v>
      </c>
      <c r="K20">
        <v>4.0842874909645987E-6</v>
      </c>
      <c r="L20">
        <v>0</v>
      </c>
      <c r="M20">
        <v>2.963070415399997E-5</v>
      </c>
      <c r="N20">
        <v>0</v>
      </c>
    </row>
    <row r="21" spans="1:14">
      <c r="A21">
        <v>9.0415866161871038E-3</v>
      </c>
      <c r="B21">
        <v>-1.2156869489240402E-2</v>
      </c>
      <c r="C21">
        <v>-3.3943480610175176E-3</v>
      </c>
      <c r="D21">
        <v>-8.1474210640001179E-3</v>
      </c>
      <c r="E21">
        <v>-1.0790938093289884E-2</v>
      </c>
      <c r="F21">
        <v>2.1043706802306623E-2</v>
      </c>
      <c r="G21">
        <v>1.0268833344167491E-2</v>
      </c>
      <c r="H21">
        <v>7.7813606126393153E-2</v>
      </c>
      <c r="I21">
        <v>9.1060587578369337E-2</v>
      </c>
      <c r="J21">
        <v>1.2806949100084555E-3</v>
      </c>
      <c r="K21">
        <v>6.0848467868253243E-8</v>
      </c>
      <c r="L21">
        <v>0</v>
      </c>
      <c r="M21">
        <v>2.531340843628285E-7</v>
      </c>
      <c r="N21">
        <v>0</v>
      </c>
    </row>
    <row r="22" spans="1:14">
      <c r="A22">
        <v>5.3662224871976047E-3</v>
      </c>
      <c r="B22">
        <v>2.8674163026147597E-2</v>
      </c>
      <c r="C22">
        <v>-2.5721638941656483E-3</v>
      </c>
      <c r="D22">
        <v>-3.4737409796384757E-3</v>
      </c>
      <c r="E22">
        <v>7.2419973132941328E-3</v>
      </c>
      <c r="F22">
        <v>-1.8873441333798518E-2</v>
      </c>
      <c r="G22">
        <v>6.3140876921218142E-3</v>
      </c>
      <c r="H22">
        <v>0.10552072733464329</v>
      </c>
      <c r="I22">
        <v>0.14285643195966957</v>
      </c>
      <c r="J22">
        <v>-6.5349728514023497E-3</v>
      </c>
      <c r="K22">
        <v>1.3485414173650792E-5</v>
      </c>
      <c r="L22">
        <v>0</v>
      </c>
      <c r="M22">
        <v>5.6335522968366842E-5</v>
      </c>
      <c r="N22">
        <v>0</v>
      </c>
    </row>
    <row r="23" spans="1:14">
      <c r="A23">
        <v>3.3392174353826373E-3</v>
      </c>
      <c r="B23">
        <v>-6.1894942493145484E-3</v>
      </c>
      <c r="C23">
        <v>-5.8883756954744588E-3</v>
      </c>
      <c r="D23">
        <v>-4.5818987550060551E-4</v>
      </c>
      <c r="E23">
        <v>-5.5355002265567799E-3</v>
      </c>
      <c r="F23">
        <v>1.0357347654866195E-2</v>
      </c>
      <c r="G23">
        <v>6.4570379839915398E-3</v>
      </c>
      <c r="H23">
        <v>0.21187356927861439</v>
      </c>
      <c r="I23">
        <v>9.8867469304191893E-2</v>
      </c>
      <c r="J23">
        <v>2.9185431539934846E-3</v>
      </c>
      <c r="K23">
        <v>4.4946044419089961E-4</v>
      </c>
      <c r="L23">
        <v>0</v>
      </c>
      <c r="M23">
        <v>1.8799125366308217E-3</v>
      </c>
      <c r="N23">
        <v>0</v>
      </c>
    </row>
    <row r="24" spans="1:14">
      <c r="A24">
        <v>-3.6153023830611123E-3</v>
      </c>
      <c r="B24">
        <v>8.3907365295603879E-3</v>
      </c>
      <c r="C24">
        <v>-3.7586104802871962E-3</v>
      </c>
      <c r="D24">
        <v>5.3616362671707971E-3</v>
      </c>
      <c r="E24">
        <v>-3.5556317991215303E-3</v>
      </c>
      <c r="F24">
        <v>1.0930835171838642E-3</v>
      </c>
      <c r="G24">
        <v>5.4013212348574674E-3</v>
      </c>
      <c r="H24">
        <v>-1.9895532496084837E-2</v>
      </c>
      <c r="I24">
        <v>-7.9844257303983614E-3</v>
      </c>
      <c r="J24">
        <v>5.0250689819093747E-3</v>
      </c>
      <c r="K24">
        <v>4.6078910152030428E-6</v>
      </c>
      <c r="L24">
        <v>0</v>
      </c>
      <c r="M24">
        <v>1.9209311407962519E-5</v>
      </c>
      <c r="N24">
        <v>0</v>
      </c>
    </row>
    <row r="25" spans="1:14">
      <c r="A25">
        <v>-1.6249301520069742E-3</v>
      </c>
      <c r="B25">
        <v>-6.8374870641625014E-3</v>
      </c>
      <c r="C25">
        <v>-1.7074148288510076E-3</v>
      </c>
      <c r="D25">
        <v>-5.1171801981600897E-3</v>
      </c>
      <c r="E25">
        <v>8.4618503196800306E-4</v>
      </c>
      <c r="F25">
        <v>3.3530410070372789E-3</v>
      </c>
      <c r="G25">
        <v>5.2745677796345175E-3</v>
      </c>
      <c r="H25">
        <v>0.41575687069794726</v>
      </c>
      <c r="I25">
        <v>8.0981477466496657E-2</v>
      </c>
      <c r="J25">
        <v>-7.4889271122724824E-3</v>
      </c>
      <c r="K25">
        <v>9.8800487224669792E-7</v>
      </c>
      <c r="L25">
        <v>0</v>
      </c>
      <c r="M25">
        <v>3.1390510455416635E-6</v>
      </c>
      <c r="N25">
        <v>0</v>
      </c>
    </row>
    <row r="26" spans="1:14">
      <c r="A26">
        <v>-3.1148438385381486E-3</v>
      </c>
      <c r="B26">
        <v>2.4595479114794688E-2</v>
      </c>
      <c r="C26">
        <v>-6.6961204056755225E-3</v>
      </c>
      <c r="D26">
        <v>1.1905193201525175E-2</v>
      </c>
      <c r="E26">
        <v>5.9663639957706826E-3</v>
      </c>
      <c r="F26">
        <v>-8.3708415945853258E-3</v>
      </c>
      <c r="G26">
        <v>3.4256930364461174E-3</v>
      </c>
      <c r="H26">
        <v>0.21630735744662427</v>
      </c>
      <c r="I26">
        <v>9.6491707180214839E-2</v>
      </c>
      <c r="J26">
        <v>6.0381091095370468E-3</v>
      </c>
      <c r="K26">
        <v>8.1888620885563828E-5</v>
      </c>
      <c r="L26">
        <v>0</v>
      </c>
      <c r="M26">
        <v>2.614856022303893E-4</v>
      </c>
      <c r="N26">
        <v>0</v>
      </c>
    </row>
    <row r="27" spans="1:14">
      <c r="A27">
        <v>3.7485612609962768E-3</v>
      </c>
      <c r="B27">
        <v>1.8490104058920969E-2</v>
      </c>
      <c r="C27">
        <v>2.3883588338521871E-3</v>
      </c>
      <c r="D27">
        <v>1.1158711249010031E-2</v>
      </c>
      <c r="E27">
        <v>2.5043828321992456E-3</v>
      </c>
      <c r="F27">
        <v>-3.7458277207979935E-3</v>
      </c>
      <c r="G27">
        <v>3.268688017300389E-3</v>
      </c>
      <c r="H27">
        <v>-8.3725863010748081E-2</v>
      </c>
      <c r="I27">
        <v>5.3208157464354706E-2</v>
      </c>
      <c r="J27">
        <v>8.6982074832625926E-3</v>
      </c>
      <c r="K27">
        <v>2.8761271120421496E-4</v>
      </c>
      <c r="L27">
        <v>0</v>
      </c>
      <c r="M27">
        <v>9.2090842814837104E-4</v>
      </c>
      <c r="N27">
        <v>0</v>
      </c>
    </row>
    <row r="28" spans="1:14">
      <c r="A28">
        <v>-1.8845774176052138E-3</v>
      </c>
      <c r="B28">
        <v>1.2229323444109135E-2</v>
      </c>
      <c r="C28">
        <v>1.0742249620160889E-3</v>
      </c>
      <c r="D28">
        <v>1.9484470134852334E-2</v>
      </c>
      <c r="E28">
        <v>9.1108596010446487E-3</v>
      </c>
      <c r="F28">
        <v>-2.521239532195167E-3</v>
      </c>
      <c r="G28">
        <v>3.9670091230335908E-3</v>
      </c>
      <c r="H28">
        <v>-0.18170598881000882</v>
      </c>
      <c r="I28">
        <v>-0.10353487898234613</v>
      </c>
      <c r="J28">
        <v>1.0656440635344804E-2</v>
      </c>
      <c r="K28">
        <v>1.3361483533517179E-5</v>
      </c>
      <c r="L28">
        <v>0</v>
      </c>
      <c r="M28">
        <v>4.2656479319930778E-5</v>
      </c>
      <c r="N28">
        <v>0</v>
      </c>
    </row>
    <row r="29" spans="1:14">
      <c r="A29">
        <v>5.4078782723726146E-3</v>
      </c>
      <c r="B29">
        <v>4.118837443947769E-2</v>
      </c>
      <c r="C29">
        <v>2.1104369601404453E-4</v>
      </c>
      <c r="D29">
        <v>9.7570733967892263E-3</v>
      </c>
      <c r="E29">
        <v>1.2071758659363848E-2</v>
      </c>
      <c r="F29">
        <v>-4.3799042540702392E-4</v>
      </c>
      <c r="G29">
        <v>4.02678620927098E-3</v>
      </c>
      <c r="H29">
        <v>0.14841966384987465</v>
      </c>
      <c r="I29">
        <v>9.7868767575206697E-2</v>
      </c>
      <c r="J29">
        <v>1.2104420945939992E-3</v>
      </c>
      <c r="K29">
        <v>1.9487742869664165E-8</v>
      </c>
      <c r="L29">
        <v>0</v>
      </c>
      <c r="M29">
        <v>2.5358280712561386E-7</v>
      </c>
      <c r="N29">
        <v>0</v>
      </c>
    </row>
    <row r="30" spans="1:14">
      <c r="A30">
        <v>-3.832698888502171E-3</v>
      </c>
      <c r="B30">
        <v>4.0049746519086368E-2</v>
      </c>
      <c r="C30">
        <v>-2.3497417094914415E-4</v>
      </c>
      <c r="D30">
        <v>-1.2801563422727338E-3</v>
      </c>
      <c r="E30">
        <v>-2.1478890771109961E-2</v>
      </c>
      <c r="F30">
        <v>2.378782847919127E-2</v>
      </c>
      <c r="G30">
        <v>3.616730661843412E-3</v>
      </c>
      <c r="H30">
        <v>-1.4671729318995578E-2</v>
      </c>
      <c r="I30">
        <v>8.0107311521331451E-2</v>
      </c>
      <c r="J30">
        <v>9.1317143371419142E-3</v>
      </c>
      <c r="K30">
        <v>2.2743185311284227E-5</v>
      </c>
      <c r="L30">
        <v>0</v>
      </c>
      <c r="M30">
        <v>2.9816550161845069E-4</v>
      </c>
      <c r="N30">
        <v>0</v>
      </c>
    </row>
    <row r="31" spans="1:14">
      <c r="A31">
        <v>5.1210314759751593E-3</v>
      </c>
      <c r="B31">
        <v>5.4304780978655473E-2</v>
      </c>
      <c r="C31">
        <v>-2.0822159688466276E-4</v>
      </c>
      <c r="D31">
        <v>1.1177936396020391E-2</v>
      </c>
      <c r="E31">
        <v>7.408279009418448E-3</v>
      </c>
      <c r="F31">
        <v>5.7278865970875796E-3</v>
      </c>
      <c r="G31">
        <v>4.7330868268834342E-3</v>
      </c>
      <c r="H31">
        <v>-3.1233509849023348E-2</v>
      </c>
      <c r="I31">
        <v>1.2082971503388449E-2</v>
      </c>
      <c r="J31">
        <v>4.8477059680732968E-3</v>
      </c>
      <c r="K31">
        <v>1.5885252186811508E-5</v>
      </c>
      <c r="L31">
        <v>0</v>
      </c>
      <c r="M31">
        <v>2.097587494087294E-4</v>
      </c>
      <c r="N31">
        <v>0</v>
      </c>
    </row>
    <row r="32" spans="1:14">
      <c r="A32">
        <v>3.1815729770144482E-3</v>
      </c>
      <c r="B32">
        <v>2.3446458175893786E-2</v>
      </c>
      <c r="C32">
        <v>7.2662511868765004E-4</v>
      </c>
      <c r="D32">
        <v>4.8527625295432617E-3</v>
      </c>
      <c r="E32">
        <v>-1.5659951464780187E-3</v>
      </c>
      <c r="F32">
        <v>5.7288822176711123E-3</v>
      </c>
      <c r="G32">
        <v>5.1755715830269361E-3</v>
      </c>
      <c r="H32">
        <v>6.7935323240682022E-2</v>
      </c>
      <c r="I32">
        <v>3.4810820285800965E-2</v>
      </c>
      <c r="J32">
        <v>3.616231266814836E-3</v>
      </c>
      <c r="K32">
        <v>3.3382002603929108E-6</v>
      </c>
      <c r="L32">
        <v>0</v>
      </c>
      <c r="M32">
        <v>4.4185113654632063E-5</v>
      </c>
      <c r="N32">
        <v>0</v>
      </c>
    </row>
    <row r="33" spans="1:14">
      <c r="A33">
        <v>4.1542152236249815E-3</v>
      </c>
      <c r="B33">
        <v>3.6452983537738778E-2</v>
      </c>
      <c r="C33">
        <v>1.5563942143614325E-3</v>
      </c>
      <c r="D33">
        <v>1.3914687612915819E-2</v>
      </c>
      <c r="E33">
        <v>5.0122341126037414E-4</v>
      </c>
      <c r="F33">
        <v>8.629859863350315E-3</v>
      </c>
      <c r="G33">
        <v>5.2162968888306155E-3</v>
      </c>
      <c r="H33">
        <v>6.7374870430033373E-2</v>
      </c>
      <c r="I33">
        <v>8.3712954194691616E-2</v>
      </c>
      <c r="J33">
        <v>1.1490151030809474E-2</v>
      </c>
      <c r="K33">
        <v>3.3633326107573876E-6</v>
      </c>
      <c r="L33">
        <v>0</v>
      </c>
      <c r="M33">
        <v>1.1164188265062235E-5</v>
      </c>
      <c r="N33">
        <v>0</v>
      </c>
    </row>
    <row r="34" spans="1:14">
      <c r="A34">
        <v>-4.3367425788613393E-3</v>
      </c>
      <c r="B34">
        <v>-3.7881400029127391E-2</v>
      </c>
      <c r="C34">
        <v>6.0514467604217397E-3</v>
      </c>
      <c r="D34">
        <v>-1.7531347641448362E-2</v>
      </c>
      <c r="E34">
        <v>-3.5593231172677898E-3</v>
      </c>
      <c r="F34">
        <v>1.9625484811907307E-2</v>
      </c>
      <c r="G34">
        <v>6.5920321037152702E-3</v>
      </c>
      <c r="H34">
        <v>-3.2209185950096864E-2</v>
      </c>
      <c r="I34">
        <v>2.6864622697070691E-2</v>
      </c>
      <c r="J34">
        <v>-1.882736585463507E-2</v>
      </c>
      <c r="K34">
        <v>1.6000739903153113E-5</v>
      </c>
      <c r="L34">
        <v>0</v>
      </c>
      <c r="M34">
        <v>5.3544385339563576E-5</v>
      </c>
      <c r="N34">
        <v>0</v>
      </c>
    </row>
    <row r="35" spans="1:14">
      <c r="A35">
        <v>6.5487985791140143E-3</v>
      </c>
      <c r="B35">
        <v>1.6782088725760407E-2</v>
      </c>
      <c r="C35">
        <v>6.9733213957325329E-3</v>
      </c>
      <c r="D35">
        <v>8.6044875018559484E-3</v>
      </c>
      <c r="E35">
        <v>3.7347354862577098E-3</v>
      </c>
      <c r="F35">
        <v>2.9548199573059724E-3</v>
      </c>
      <c r="G35">
        <v>8.0403164640013708E-3</v>
      </c>
      <c r="H35">
        <v>8.9135120366613474E-2</v>
      </c>
      <c r="I35">
        <v>4.1711493833133891E-2</v>
      </c>
      <c r="J35">
        <v>5.4100544672616097E-3</v>
      </c>
      <c r="K35">
        <v>4.1377498773463166E-4</v>
      </c>
      <c r="L35">
        <v>0</v>
      </c>
      <c r="M35">
        <v>1.3925998195291501E-3</v>
      </c>
      <c r="N35">
        <v>0</v>
      </c>
    </row>
    <row r="36" spans="1:14">
      <c r="A36">
        <v>5.5463112412988532E-3</v>
      </c>
      <c r="B36">
        <v>3.8822790380353564E-2</v>
      </c>
      <c r="C36">
        <v>5.7056654502014009E-3</v>
      </c>
      <c r="D36">
        <v>2.1806839623394254E-2</v>
      </c>
      <c r="E36">
        <v>8.8818355107757926E-4</v>
      </c>
      <c r="F36">
        <v>1.0928839597247792E-2</v>
      </c>
      <c r="G36">
        <v>1.0095316068432822E-2</v>
      </c>
      <c r="H36">
        <v>7.0745990165412331E-2</v>
      </c>
      <c r="I36">
        <v>5.3385328890782742E-2</v>
      </c>
      <c r="J36">
        <v>1.9923822197352635E-2</v>
      </c>
      <c r="K36">
        <v>1.0295602916440442E-7</v>
      </c>
      <c r="L36">
        <v>0</v>
      </c>
      <c r="M36">
        <v>3.4694440038646829E-7</v>
      </c>
      <c r="N36">
        <v>0</v>
      </c>
    </row>
    <row r="37" spans="1:14">
      <c r="A37">
        <v>6.2241743148186554E-3</v>
      </c>
      <c r="B37">
        <v>-2.3122055713106944E-3</v>
      </c>
      <c r="C37">
        <v>1.193132806021152E-2</v>
      </c>
      <c r="D37">
        <v>-1.3385091037202526E-2</v>
      </c>
      <c r="E37">
        <v>-2.9087285433663035E-3</v>
      </c>
      <c r="F37">
        <v>1.2824629205914668E-2</v>
      </c>
      <c r="G37">
        <v>1.1234250527683551E-2</v>
      </c>
      <c r="H37">
        <v>-0.1308589895204027</v>
      </c>
      <c r="I37">
        <v>-0.10714689369004425</v>
      </c>
      <c r="J37">
        <v>-1.2497922462693677E-2</v>
      </c>
      <c r="K37">
        <v>3.0860606811853195E-8</v>
      </c>
      <c r="L37">
        <v>0</v>
      </c>
      <c r="M37">
        <v>1.5980994676530058E-7</v>
      </c>
      <c r="N37">
        <v>0</v>
      </c>
    </row>
    <row r="38" spans="1:14">
      <c r="A38">
        <v>6.1198469207837799E-3</v>
      </c>
      <c r="B38">
        <v>3.5987747774906695E-2</v>
      </c>
      <c r="C38">
        <v>8.4349310495807611E-3</v>
      </c>
      <c r="D38">
        <v>1.9985793125914982E-2</v>
      </c>
      <c r="E38">
        <v>3.2481064796383512E-5</v>
      </c>
      <c r="F38">
        <v>1.9743875141517337E-2</v>
      </c>
      <c r="G38">
        <v>1.2617043270825565E-2</v>
      </c>
      <c r="H38">
        <v>-0.11778391174653385</v>
      </c>
      <c r="I38">
        <v>-6.5485721655844084E-2</v>
      </c>
      <c r="J38">
        <v>1.9868933614361591E-2</v>
      </c>
      <c r="K38">
        <v>4.7677632035061758E-6</v>
      </c>
      <c r="L38">
        <v>0</v>
      </c>
      <c r="M38">
        <v>2.4894872145428585E-5</v>
      </c>
      <c r="N38">
        <v>0</v>
      </c>
    </row>
    <row r="39" spans="1:14">
      <c r="A39">
        <v>2.8982455509650304E-3</v>
      </c>
      <c r="B39">
        <v>1.2810055625901911E-2</v>
      </c>
      <c r="C39">
        <v>5.2477358911015553E-3</v>
      </c>
      <c r="D39">
        <v>1.309370608529171E-2</v>
      </c>
      <c r="E39">
        <v>-2.657754376930479E-3</v>
      </c>
      <c r="F39">
        <v>7.2598423588104049E-3</v>
      </c>
      <c r="G39">
        <v>1.3442094806105018E-2</v>
      </c>
      <c r="H39">
        <v>-0.22074392232207291</v>
      </c>
      <c r="I39">
        <v>-0.18509518921228041</v>
      </c>
      <c r="J39">
        <v>1.2190549465708932E-2</v>
      </c>
      <c r="K39">
        <v>7.6404024779813369E-5</v>
      </c>
      <c r="L39">
        <v>0</v>
      </c>
      <c r="M39">
        <v>4.0166056636163378E-4</v>
      </c>
      <c r="N39">
        <v>0</v>
      </c>
    </row>
    <row r="40" spans="1:14">
      <c r="A40">
        <v>1.150171642332738E-2</v>
      </c>
      <c r="B40">
        <v>7.6213061853021395E-3</v>
      </c>
      <c r="C40">
        <v>7.3518616837011091E-3</v>
      </c>
      <c r="D40">
        <v>-6.926853021089632E-3</v>
      </c>
      <c r="E40">
        <v>1.2524017767425504E-4</v>
      </c>
      <c r="F40">
        <v>2.6110490207316612E-2</v>
      </c>
      <c r="G40">
        <v>1.4455314842899511E-2</v>
      </c>
      <c r="H40">
        <v>-4.463283803016399E-2</v>
      </c>
      <c r="I40">
        <v>-0.12701329937126216</v>
      </c>
      <c r="J40">
        <v>-6.2868133695271455E-3</v>
      </c>
      <c r="K40">
        <v>2.3177389103286662E-5</v>
      </c>
      <c r="L40">
        <v>0</v>
      </c>
      <c r="M40">
        <v>1.2193379870874344E-4</v>
      </c>
      <c r="N40">
        <v>0</v>
      </c>
    </row>
    <row r="41" spans="1:14">
      <c r="A41">
        <v>6.5643113348197854E-3</v>
      </c>
      <c r="B41">
        <v>2.8901805529622664E-2</v>
      </c>
      <c r="C41">
        <v>5.3213914868938655E-3</v>
      </c>
      <c r="D41">
        <v>4.2291666064008335E-3</v>
      </c>
      <c r="E41">
        <v>-6.4165322865422448E-3</v>
      </c>
      <c r="F41">
        <v>1.2341388252159264E-2</v>
      </c>
      <c r="G41">
        <v>1.4718768295274617E-2</v>
      </c>
      <c r="H41">
        <v>0.12083857791402414</v>
      </c>
      <c r="I41">
        <v>4.0752581618759838E-2</v>
      </c>
      <c r="J41">
        <v>7.0753951645026207E-3</v>
      </c>
      <c r="K41">
        <v>6.7458227142434522E-7</v>
      </c>
      <c r="L41">
        <v>0</v>
      </c>
      <c r="M41">
        <v>5.4939549479051551E-6</v>
      </c>
      <c r="N41">
        <v>0</v>
      </c>
    </row>
    <row r="42" spans="1:14">
      <c r="A42">
        <v>7.9146726387021148E-3</v>
      </c>
      <c r="B42">
        <v>-2.1762780511007846E-2</v>
      </c>
      <c r="C42">
        <v>2.9972920814786402E-3</v>
      </c>
      <c r="D42">
        <v>2.967802195919975E-3</v>
      </c>
      <c r="E42">
        <v>-1.9343893342243868E-3</v>
      </c>
      <c r="F42">
        <v>1.7611203798265435E-2</v>
      </c>
      <c r="G42">
        <v>1.4604435005168268E-2</v>
      </c>
      <c r="H42">
        <v>3.9518465664909852E-2</v>
      </c>
      <c r="I42">
        <v>-5.2835424894260765E-3</v>
      </c>
      <c r="J42">
        <v>5.0231562913729622E-3</v>
      </c>
      <c r="K42">
        <v>1.9640769794959617E-5</v>
      </c>
      <c r="L42">
        <v>0</v>
      </c>
      <c r="M42">
        <v>1.611574080381987E-4</v>
      </c>
      <c r="N42">
        <v>0</v>
      </c>
    </row>
    <row r="43" spans="1:14">
      <c r="A43">
        <v>4.7809323118728894E-3</v>
      </c>
      <c r="B43">
        <v>-1.0138649641641979E-2</v>
      </c>
      <c r="C43">
        <v>6.6058256740299508E-3</v>
      </c>
      <c r="D43">
        <v>-6.1832865773164738E-3</v>
      </c>
      <c r="E43">
        <v>-1.7172096090508427E-3</v>
      </c>
      <c r="F43">
        <v>1.0504240334104926E-2</v>
      </c>
      <c r="G43">
        <v>1.2781703624247784E-2</v>
      </c>
      <c r="H43">
        <v>-4.5079285967163651E-2</v>
      </c>
      <c r="I43">
        <v>-7.4609731780343899E-2</v>
      </c>
      <c r="J43">
        <v>-6.1864906118043071E-3</v>
      </c>
      <c r="K43">
        <v>1.2566087896474125E-4</v>
      </c>
      <c r="L43">
        <v>0</v>
      </c>
      <c r="M43">
        <v>1.0358866455735343E-3</v>
      </c>
      <c r="N43">
        <v>0</v>
      </c>
    </row>
    <row r="44" spans="1:14">
      <c r="A44">
        <v>8.5978071707325087E-3</v>
      </c>
      <c r="B44">
        <v>-8.7917220915605006E-3</v>
      </c>
      <c r="C44">
        <v>2.8451486401772069E-3</v>
      </c>
      <c r="D44">
        <v>2.2703877574154017E-3</v>
      </c>
      <c r="E44">
        <v>2.2968981359635854E-3</v>
      </c>
      <c r="F44">
        <v>8.3382851284368349E-3</v>
      </c>
      <c r="G44">
        <v>1.0844738774441351E-2</v>
      </c>
      <c r="H44">
        <v>9.1577397889119304E-3</v>
      </c>
      <c r="I44">
        <v>-3.6524569507837217E-2</v>
      </c>
      <c r="J44">
        <v>1.2574667670397855E-3</v>
      </c>
      <c r="K44">
        <v>7.0693034602312905E-6</v>
      </c>
      <c r="L44">
        <v>0</v>
      </c>
      <c r="M44">
        <v>5.8147215378244472E-5</v>
      </c>
      <c r="N44">
        <v>0</v>
      </c>
    </row>
    <row r="45" spans="1:14">
      <c r="A45">
        <v>-1.9205583922003827E-4</v>
      </c>
      <c r="B45">
        <v>-5.5317765996095683E-2</v>
      </c>
      <c r="C45">
        <v>1.6439120428807781E-3</v>
      </c>
      <c r="D45">
        <v>-3.5416099009938275E-3</v>
      </c>
      <c r="E45">
        <v>-6.3905422172890547E-3</v>
      </c>
      <c r="F45">
        <v>-3.4327812097776755E-4</v>
      </c>
      <c r="G45">
        <v>8.7014605893998981E-3</v>
      </c>
      <c r="H45">
        <v>-0.22788009783823432</v>
      </c>
      <c r="I45">
        <v>-0.12556503884183046</v>
      </c>
      <c r="J45">
        <v>-1.5438078785303341E-3</v>
      </c>
      <c r="K45">
        <v>1.1837320284573778E-8</v>
      </c>
      <c r="L45">
        <v>0</v>
      </c>
      <c r="M45">
        <v>8.9127696817551633E-8</v>
      </c>
      <c r="N45">
        <v>0</v>
      </c>
    </row>
    <row r="46" spans="1:14">
      <c r="A46">
        <v>8.2656694255161655E-3</v>
      </c>
      <c r="B46">
        <v>-4.9516155506112609E-3</v>
      </c>
      <c r="C46">
        <v>3.7797644018073267E-3</v>
      </c>
      <c r="D46">
        <v>-5.0339209481328109E-3</v>
      </c>
      <c r="E46">
        <v>-3.7165399004722511E-3</v>
      </c>
      <c r="F46">
        <v>1.9933738457549493E-3</v>
      </c>
      <c r="G46">
        <v>6.6171347766824512E-3</v>
      </c>
      <c r="H46">
        <v>-0.26986406007772895</v>
      </c>
      <c r="I46">
        <v>-0.13072454288354585</v>
      </c>
      <c r="J46">
        <v>-5.7496531489303242E-4</v>
      </c>
      <c r="K46">
        <v>2.421269134568878E-6</v>
      </c>
      <c r="L46">
        <v>0</v>
      </c>
      <c r="M46">
        <v>1.824398899482325E-5</v>
      </c>
      <c r="N46">
        <v>0</v>
      </c>
    </row>
    <row r="47" spans="1:14">
      <c r="A47">
        <v>-1.8907225663985932E-3</v>
      </c>
      <c r="B47">
        <v>-3.1217988920992663E-2</v>
      </c>
      <c r="C47">
        <v>-1.5830381188975411E-3</v>
      </c>
      <c r="D47">
        <v>-1.3510384620575213E-3</v>
      </c>
      <c r="E47">
        <v>-1.1805497022060333E-2</v>
      </c>
      <c r="F47">
        <v>1.4956049394390786E-2</v>
      </c>
      <c r="G47">
        <v>5.49868460879753E-3</v>
      </c>
      <c r="H47">
        <v>0.105930876907468</v>
      </c>
      <c r="I47">
        <v>-5.9352829847578163E-2</v>
      </c>
      <c r="J47">
        <v>3.8488449720669561E-3</v>
      </c>
      <c r="K47">
        <v>2.4780934181756247E-5</v>
      </c>
      <c r="L47">
        <v>0</v>
      </c>
      <c r="M47">
        <v>1.8665218119997954E-4</v>
      </c>
      <c r="N47">
        <v>0</v>
      </c>
    </row>
    <row r="48" spans="1:14">
      <c r="A48">
        <v>1.111914424775386E-3</v>
      </c>
      <c r="B48">
        <v>-4.0152798803014547E-2</v>
      </c>
      <c r="C48">
        <v>-6.5840583617143996E-4</v>
      </c>
      <c r="D48">
        <v>-1.1914793576853424E-2</v>
      </c>
      <c r="E48">
        <v>-4.0603404477899344E-4</v>
      </c>
      <c r="F48">
        <v>2.0078438277624415E-3</v>
      </c>
      <c r="G48">
        <v>4.7206798148396872E-3</v>
      </c>
      <c r="H48">
        <v>2.8085176415782061E-2</v>
      </c>
      <c r="I48">
        <v>-2.7566688155672973E-2</v>
      </c>
      <c r="J48">
        <v>-1.2130274078355548E-2</v>
      </c>
      <c r="K48">
        <v>6.6162743145955178E-6</v>
      </c>
      <c r="L48">
        <v>0</v>
      </c>
      <c r="M48">
        <v>4.9435812654271862E-5</v>
      </c>
      <c r="N48">
        <v>0</v>
      </c>
    </row>
    <row r="49" spans="1:14">
      <c r="A49">
        <v>2.8541787374468238E-3</v>
      </c>
      <c r="B49">
        <v>-1.4973569147813854E-2</v>
      </c>
      <c r="C49">
        <v>-9.1683382911528374E-4</v>
      </c>
      <c r="D49">
        <v>8.8426655416759883E-5</v>
      </c>
      <c r="E49">
        <v>-1.0438178886998809E-2</v>
      </c>
      <c r="F49">
        <v>4.6723255187535355E-3</v>
      </c>
      <c r="G49">
        <v>3.5072059538753114E-3</v>
      </c>
      <c r="H49">
        <v>1.448596248045558E-2</v>
      </c>
      <c r="I49">
        <v>1.614014684901844E-2</v>
      </c>
      <c r="J49">
        <v>7.0773489830599197E-3</v>
      </c>
      <c r="K49">
        <v>1.9819176476612036E-8</v>
      </c>
      <c r="L49">
        <v>0</v>
      </c>
      <c r="M49">
        <v>8.6588267241779702E-8</v>
      </c>
      <c r="N49">
        <v>0</v>
      </c>
    </row>
    <row r="50" spans="1:14">
      <c r="A50">
        <v>-2.0451448089002103E-3</v>
      </c>
      <c r="B50">
        <v>-6.691426447284439E-2</v>
      </c>
      <c r="C50">
        <v>-3.0519034496299686E-3</v>
      </c>
      <c r="D50">
        <v>-1.3904459779523806E-2</v>
      </c>
      <c r="E50">
        <v>-1.4555881266611873E-2</v>
      </c>
      <c r="F50">
        <v>1.136809472315738E-2</v>
      </c>
      <c r="G50">
        <v>2.8418033302656104E-3</v>
      </c>
      <c r="H50">
        <v>0.19582902458973178</v>
      </c>
      <c r="I50">
        <v>0.16772409729740956</v>
      </c>
      <c r="J50">
        <v>-4.6711663783078512E-3</v>
      </c>
      <c r="K50">
        <v>7.4252435019080547E-6</v>
      </c>
      <c r="L50">
        <v>0</v>
      </c>
      <c r="M50">
        <v>3.2311036586768374E-5</v>
      </c>
      <c r="N50">
        <v>0</v>
      </c>
    </row>
    <row r="51" spans="1:14">
      <c r="A51">
        <v>3.0652398701094949E-3</v>
      </c>
      <c r="B51">
        <v>-6.4351803778708486E-2</v>
      </c>
      <c r="C51">
        <v>-2.0229738422000171E-3</v>
      </c>
      <c r="D51">
        <v>-1.0110616785307216E-2</v>
      </c>
      <c r="E51">
        <v>6.7569468899838702E-3</v>
      </c>
      <c r="F51">
        <v>6.9899620305285031E-3</v>
      </c>
      <c r="G51">
        <v>2.5571427140410469E-3</v>
      </c>
      <c r="H51">
        <v>8.0656096573553604E-2</v>
      </c>
      <c r="I51">
        <v>-7.1960273742240812E-3</v>
      </c>
      <c r="J51">
        <v>-1.3231990038172922E-2</v>
      </c>
      <c r="K51">
        <v>1.0851613768551914E-4</v>
      </c>
      <c r="L51">
        <v>0</v>
      </c>
      <c r="M51">
        <v>4.6903096737723219E-4</v>
      </c>
      <c r="N51">
        <v>0</v>
      </c>
    </row>
    <row r="52" spans="1:14">
      <c r="A52">
        <v>2.157379687096019E-3</v>
      </c>
      <c r="B52">
        <v>-5.7093276850571154E-2</v>
      </c>
      <c r="C52">
        <v>-3.5646341677600408E-3</v>
      </c>
      <c r="D52">
        <v>-9.2469531391869107E-4</v>
      </c>
      <c r="E52">
        <v>-6.0828633922810149E-3</v>
      </c>
      <c r="F52">
        <v>-3.6491513259557613E-3</v>
      </c>
      <c r="G52">
        <v>1.0838057490177716E-3</v>
      </c>
      <c r="H52">
        <v>-0.13116734231428567</v>
      </c>
      <c r="I52">
        <v>-0.10798653347586505</v>
      </c>
      <c r="J52">
        <v>5.4197565685075531E-4</v>
      </c>
      <c r="K52">
        <v>4.0208768026142304E-6</v>
      </c>
      <c r="L52">
        <v>0</v>
      </c>
      <c r="M52">
        <v>1.7663873832760234E-5</v>
      </c>
      <c r="N52">
        <v>0</v>
      </c>
    </row>
    <row r="53" spans="1:14">
      <c r="A53">
        <v>-1.6874770219125629E-3</v>
      </c>
      <c r="B53">
        <v>2.3809871529233455E-2</v>
      </c>
      <c r="C53">
        <v>-2.0770435867634735E-3</v>
      </c>
      <c r="D53">
        <v>5.8407376717887292E-3</v>
      </c>
      <c r="E53">
        <v>5.0179109742826333E-3</v>
      </c>
      <c r="F53">
        <v>-3.0597463992083447E-3</v>
      </c>
      <c r="G53">
        <v>5.7313564755655244E-4</v>
      </c>
      <c r="H53">
        <v>2.2618381730136358E-2</v>
      </c>
      <c r="I53">
        <v>8.0624180588092856E-2</v>
      </c>
      <c r="J53">
        <v>1.1029721341202538E-3</v>
      </c>
      <c r="K53">
        <v>3.7813169617745508E-6</v>
      </c>
      <c r="L53">
        <v>0</v>
      </c>
      <c r="M53">
        <v>6.4862374959975651E-6</v>
      </c>
      <c r="N53">
        <v>0</v>
      </c>
    </row>
    <row r="54" spans="1:14">
      <c r="A54">
        <v>3.197383369613129E-3</v>
      </c>
      <c r="B54">
        <v>-8.4135594941334331E-3</v>
      </c>
      <c r="C54">
        <v>-1.6610327895670311E-3</v>
      </c>
      <c r="D54">
        <v>-1.026895582836739E-2</v>
      </c>
      <c r="E54">
        <v>-1.0670825917583041E-2</v>
      </c>
      <c r="F54">
        <v>2.9214101742834692E-2</v>
      </c>
      <c r="G54">
        <v>1.6858369336812673E-4</v>
      </c>
      <c r="H54">
        <v>2.2696247179883885E-2</v>
      </c>
      <c r="I54">
        <v>1.5633643941170956E-2</v>
      </c>
      <c r="J54">
        <v>-1.5476141737024896E-3</v>
      </c>
      <c r="K54">
        <v>1.0805700373368389E-4</v>
      </c>
      <c r="L54">
        <v>0</v>
      </c>
      <c r="M54">
        <v>1.8428033920798333E-4</v>
      </c>
      <c r="N54">
        <v>0</v>
      </c>
    </row>
    <row r="55" spans="1:14">
      <c r="A55">
        <v>-3.665911462378644E-3</v>
      </c>
      <c r="B55">
        <v>-6.4907897603842697E-3</v>
      </c>
      <c r="C55">
        <v>-4.8372739144940131E-3</v>
      </c>
      <c r="D55">
        <v>6.7836596367435529E-3</v>
      </c>
      <c r="E55">
        <v>7.4224196620184179E-3</v>
      </c>
      <c r="F55">
        <v>-2.883169799204997E-2</v>
      </c>
      <c r="G55">
        <v>2.287784155395739E-4</v>
      </c>
      <c r="H55">
        <v>-4.6503224943115706E-2</v>
      </c>
      <c r="I55">
        <v>-2.3824651786598643E-2</v>
      </c>
      <c r="J55">
        <v>5.5703272755745683E-4</v>
      </c>
      <c r="K55">
        <v>4.4679912245160235E-4</v>
      </c>
      <c r="L55">
        <v>0</v>
      </c>
      <c r="M55">
        <v>7.5833943683697818E-4</v>
      </c>
      <c r="N55">
        <v>0</v>
      </c>
    </row>
    <row r="56" spans="1:14">
      <c r="A56">
        <v>9.585727865989008E-4</v>
      </c>
      <c r="B56">
        <v>9.9805668559030218E-3</v>
      </c>
      <c r="C56">
        <v>-3.5560829133692313E-3</v>
      </c>
      <c r="D56">
        <v>-8.7783763674725759E-3</v>
      </c>
      <c r="E56">
        <v>-1.4947432575965558E-3</v>
      </c>
      <c r="F56">
        <v>1.1613135884796195E-2</v>
      </c>
      <c r="G56">
        <v>5.5384643784815724E-4</v>
      </c>
      <c r="H56">
        <v>-4.3105313796341138E-2</v>
      </c>
      <c r="I56">
        <v>-4.4931677913940919E-2</v>
      </c>
      <c r="J56">
        <v>-7.370380781370903E-3</v>
      </c>
      <c r="K56">
        <v>4.0514958116995151E-7</v>
      </c>
      <c r="L56">
        <v>0</v>
      </c>
      <c r="M56">
        <v>6.8082440803582349E-7</v>
      </c>
      <c r="N56">
        <v>0</v>
      </c>
    </row>
    <row r="57" spans="1:14">
      <c r="A57">
        <v>-4.5744574136014496E-3</v>
      </c>
      <c r="B57">
        <v>1.8447708745690499E-2</v>
      </c>
      <c r="C57">
        <v>-1.2304099074809686E-3</v>
      </c>
      <c r="D57">
        <v>6.3866248003680102E-3</v>
      </c>
      <c r="E57">
        <v>1.7028666703170691E-3</v>
      </c>
      <c r="F57">
        <v>-9.7100727195874419E-3</v>
      </c>
      <c r="G57">
        <v>4.3768619574256762E-4</v>
      </c>
      <c r="H57">
        <v>-8.6049251034153562E-2</v>
      </c>
      <c r="I57">
        <v>-0.1477723954407647</v>
      </c>
      <c r="J57">
        <v>5.4770909171662557E-3</v>
      </c>
      <c r="K57">
        <v>1.4610214155547669E-7</v>
      </c>
      <c r="L57">
        <v>8.4667256759301136E-3</v>
      </c>
      <c r="M57">
        <v>3.7600369702530648E-7</v>
      </c>
      <c r="N57">
        <v>4.8665267017278567E-3</v>
      </c>
    </row>
    <row r="58" spans="1:14">
      <c r="A58">
        <v>-2.1075672464169618E-3</v>
      </c>
      <c r="B58">
        <v>2.964420655154924E-2</v>
      </c>
      <c r="C58">
        <v>-5.4151854419668983E-3</v>
      </c>
      <c r="D58">
        <v>4.8707721998467821E-3</v>
      </c>
      <c r="E58">
        <v>-3.5589146101667546E-3</v>
      </c>
      <c r="F58">
        <v>3.1501352932279585E-3</v>
      </c>
      <c r="G58">
        <v>-1.6518429665321049E-3</v>
      </c>
      <c r="H58">
        <v>-6.8781566939127681E-2</v>
      </c>
      <c r="I58">
        <v>-0.10162998103871233</v>
      </c>
      <c r="J58">
        <v>6.7768309527766754E-3</v>
      </c>
      <c r="K58">
        <v>7.1087600094875612E-5</v>
      </c>
      <c r="L58">
        <v>0</v>
      </c>
      <c r="M58">
        <v>1.8233951978468131E-4</v>
      </c>
      <c r="N58">
        <v>0</v>
      </c>
    </row>
    <row r="59" spans="1:14">
      <c r="A59">
        <v>1.0119947935592472E-3</v>
      </c>
      <c r="B59">
        <v>1.2178998433345616E-2</v>
      </c>
      <c r="C59">
        <v>-4.3614797369345855E-4</v>
      </c>
      <c r="D59">
        <v>7.2464609155519309E-3</v>
      </c>
      <c r="E59">
        <v>3.504138958641787E-3</v>
      </c>
      <c r="F59">
        <v>-1.0504772073169728E-3</v>
      </c>
      <c r="G59">
        <v>-3.0694828275607128E-3</v>
      </c>
      <c r="H59">
        <v>6.4436348748773076E-2</v>
      </c>
      <c r="I59">
        <v>0.18072396139984559</v>
      </c>
      <c r="J59">
        <v>5.0066840409045852E-3</v>
      </c>
      <c r="K59">
        <v>3.0884438274078314E-4</v>
      </c>
      <c r="L59">
        <v>0</v>
      </c>
      <c r="M59">
        <v>7.884603855196706E-4</v>
      </c>
      <c r="N59">
        <v>0</v>
      </c>
    </row>
    <row r="60" spans="1:14">
      <c r="A60">
        <v>4.2483199584937461E-4</v>
      </c>
      <c r="B60">
        <v>1.1257834819435691E-2</v>
      </c>
      <c r="C60">
        <v>-2.1123084059926928E-3</v>
      </c>
      <c r="D60">
        <v>-1.910962238771732E-3</v>
      </c>
      <c r="E60">
        <v>3.7125250922706221E-3</v>
      </c>
      <c r="F60">
        <v>1.068850851007626E-3</v>
      </c>
      <c r="G60">
        <v>-3.90718452295781E-3</v>
      </c>
      <c r="H60">
        <v>3.8618043749275965E-2</v>
      </c>
      <c r="I60">
        <v>6.9682469473918332E-2</v>
      </c>
      <c r="J60">
        <v>-4.4826578013310355E-3</v>
      </c>
      <c r="K60">
        <v>2.1619189079057934E-6</v>
      </c>
      <c r="L60">
        <v>0</v>
      </c>
      <c r="M60">
        <v>5.4651584022664006E-6</v>
      </c>
      <c r="N60">
        <v>0</v>
      </c>
    </row>
    <row r="61" spans="1:14">
      <c r="A61">
        <v>-4.21125855119213E-3</v>
      </c>
      <c r="B61">
        <v>-8.3162271309935205E-3</v>
      </c>
      <c r="C61">
        <v>-3.4464857302865543E-3</v>
      </c>
      <c r="D61">
        <v>3.9864206142193968E-3</v>
      </c>
      <c r="E61">
        <v>2.5376786069960721E-3</v>
      </c>
      <c r="F61">
        <v>-1.3282818415918701E-2</v>
      </c>
      <c r="G61">
        <v>-3.90718452295781E-3</v>
      </c>
      <c r="H61">
        <v>3.0938290001116749E-2</v>
      </c>
      <c r="I61">
        <v>3.9036721677209514E-2</v>
      </c>
      <c r="J61">
        <v>2.9870122088796781E-4</v>
      </c>
      <c r="K61">
        <v>5.2749070873687965E-6</v>
      </c>
      <c r="L61">
        <v>0</v>
      </c>
      <c r="M61">
        <v>2.6169795701070047E-6</v>
      </c>
      <c r="N61">
        <v>0</v>
      </c>
    </row>
    <row r="62" spans="1:14">
      <c r="A62">
        <v>9.0929912385974751E-5</v>
      </c>
      <c r="B62">
        <v>2.8668366718357857E-2</v>
      </c>
      <c r="C62">
        <v>-5.0354491901175042E-3</v>
      </c>
      <c r="D62">
        <v>8.2062579011209589E-3</v>
      </c>
      <c r="E62">
        <v>-1.5137256786911047E-3</v>
      </c>
      <c r="F62">
        <v>2.0199718822806649E-3</v>
      </c>
      <c r="G62">
        <v>-3.8739682084464461E-3</v>
      </c>
      <c r="H62">
        <v>6.9428574608243421E-2</v>
      </c>
      <c r="I62">
        <v>5.0169486011293903E-2</v>
      </c>
      <c r="J62">
        <v>9.0751255430611896E-3</v>
      </c>
      <c r="K62">
        <v>1.5340937563509816E-4</v>
      </c>
      <c r="L62">
        <v>0</v>
      </c>
      <c r="M62">
        <v>7.5860452003934074E-5</v>
      </c>
      <c r="N62">
        <v>0</v>
      </c>
    </row>
    <row r="63" spans="1:14">
      <c r="A63">
        <v>-1.1000899328589703E-3</v>
      </c>
      <c r="B63">
        <v>8.3246186929753323E-3</v>
      </c>
      <c r="C63">
        <v>-2.0138333052318064E-3</v>
      </c>
      <c r="D63">
        <v>-3.3903441498032063E-3</v>
      </c>
      <c r="E63">
        <v>-6.1242829683081593E-4</v>
      </c>
      <c r="F63">
        <v>6.2575184782281039E-3</v>
      </c>
      <c r="G63">
        <v>-3.90718452295781E-3</v>
      </c>
      <c r="H63">
        <v>-5.248046317204641E-2</v>
      </c>
      <c r="I63">
        <v>-5.8993766271581698E-2</v>
      </c>
      <c r="J63">
        <v>-4.3594509177205878E-3</v>
      </c>
      <c r="K63">
        <v>5.7882259292836385E-4</v>
      </c>
      <c r="L63">
        <v>0</v>
      </c>
      <c r="M63">
        <v>2.856373142710444E-4</v>
      </c>
      <c r="N63">
        <v>0</v>
      </c>
    </row>
    <row r="64" spans="1:14">
      <c r="A64">
        <v>-2.0234579224100305E-3</v>
      </c>
      <c r="B64">
        <v>-5.1956240615595624E-3</v>
      </c>
      <c r="C64">
        <v>1.3903956779807698E-3</v>
      </c>
      <c r="D64">
        <v>6.0524517440697732E-3</v>
      </c>
      <c r="E64">
        <v>8.9531656713170062E-3</v>
      </c>
      <c r="F64">
        <v>-1.0009003862636017E-2</v>
      </c>
      <c r="G64">
        <v>-3.8573612908797822E-3</v>
      </c>
      <c r="H64">
        <v>-0.1683617948379908</v>
      </c>
      <c r="I64">
        <v>-8.7985183256305319E-2</v>
      </c>
      <c r="J64">
        <v>-2.157675785920922E-3</v>
      </c>
      <c r="K64">
        <v>1.4795261006256088E-6</v>
      </c>
      <c r="L64">
        <v>0</v>
      </c>
      <c r="M64">
        <v>7.31966011361781E-7</v>
      </c>
      <c r="N64">
        <v>0</v>
      </c>
    </row>
    <row r="65" spans="1:14">
      <c r="A65">
        <v>-7.3811194103294672E-4</v>
      </c>
      <c r="B65">
        <v>4.0386696201036125E-3</v>
      </c>
      <c r="C65">
        <v>-3.1289417384977743E-4</v>
      </c>
      <c r="D65">
        <v>-2.4104131209127157E-3</v>
      </c>
      <c r="E65">
        <v>-1.3459809155175509E-2</v>
      </c>
      <c r="F65">
        <v>2.2264077558565649E-2</v>
      </c>
      <c r="G65">
        <v>-3.8241499346439861E-3</v>
      </c>
      <c r="H65">
        <v>-0.18049901657195294</v>
      </c>
      <c r="I65">
        <v>-6.0216495578086053E-2</v>
      </c>
      <c r="J65">
        <v>5.5660892211791277E-3</v>
      </c>
      <c r="K65">
        <v>1.9875922548568228E-10</v>
      </c>
      <c r="L65">
        <v>0</v>
      </c>
      <c r="M65">
        <v>1.5301783319246849E-9</v>
      </c>
      <c r="N65">
        <v>0</v>
      </c>
    </row>
    <row r="66" spans="1:14">
      <c r="A66">
        <v>1.4534868693974596E-3</v>
      </c>
      <c r="B66">
        <v>-3.8488472320447782E-3</v>
      </c>
      <c r="C66">
        <v>1.3513254426510953E-3</v>
      </c>
      <c r="D66">
        <v>-1.2483817720907333E-2</v>
      </c>
      <c r="E66">
        <v>1.4055070726473847E-2</v>
      </c>
      <c r="F66">
        <v>-1.5563557321598292E-2</v>
      </c>
      <c r="G66">
        <v>-3.8241499346439861E-3</v>
      </c>
      <c r="H66">
        <v>0.1757550538783334</v>
      </c>
      <c r="I66">
        <v>9.7052985141969597E-2</v>
      </c>
      <c r="J66">
        <v>-2.045316447046969E-2</v>
      </c>
      <c r="K66">
        <v>2.7823039248635457E-6</v>
      </c>
      <c r="L66">
        <v>0</v>
      </c>
      <c r="M66">
        <v>2.1371220571313028E-5</v>
      </c>
      <c r="N66">
        <v>0</v>
      </c>
    </row>
    <row r="67" spans="1:14">
      <c r="A67">
        <v>-2.024598874191084E-3</v>
      </c>
      <c r="B67">
        <v>1.2832377586428564E-4</v>
      </c>
      <c r="C67">
        <v>-2.8111019375041697E-3</v>
      </c>
      <c r="D67">
        <v>-2.5616114138616777E-3</v>
      </c>
      <c r="E67">
        <v>-1.711846387525693E-2</v>
      </c>
      <c r="F67">
        <v>1.6241539427951941E-2</v>
      </c>
      <c r="G67">
        <v>-3.8407551996441219E-3</v>
      </c>
      <c r="H67">
        <v>-0.10777137186186453</v>
      </c>
      <c r="I67">
        <v>-0.13397147434217505</v>
      </c>
      <c r="J67">
        <v>7.4200644677271292E-3</v>
      </c>
      <c r="K67">
        <v>3.9845434551818163E-5</v>
      </c>
      <c r="L67">
        <v>0</v>
      </c>
      <c r="M67">
        <v>3.0520696951015188E-4</v>
      </c>
      <c r="N67">
        <v>0</v>
      </c>
    </row>
    <row r="68" spans="1:14">
      <c r="A68">
        <v>1.1403776374528513E-3</v>
      </c>
      <c r="B68">
        <v>1.6079464296993067E-2</v>
      </c>
      <c r="C68">
        <v>1.9248718152579654E-3</v>
      </c>
      <c r="D68">
        <v>-4.0609893388906439E-3</v>
      </c>
      <c r="E68">
        <v>-1.4430613537804527E-3</v>
      </c>
      <c r="F68">
        <v>-5.2374492157606185E-3</v>
      </c>
      <c r="G68">
        <v>-3.9320989286747571E-3</v>
      </c>
      <c r="H68">
        <v>-0.33314751805714654</v>
      </c>
      <c r="I68">
        <v>-0.14651542181123733</v>
      </c>
      <c r="J68">
        <v>-3.6250370027578983E-3</v>
      </c>
      <c r="K68">
        <v>7.9422727151718168E-6</v>
      </c>
      <c r="L68">
        <v>0</v>
      </c>
      <c r="M68">
        <v>6.0849172676272444E-5</v>
      </c>
      <c r="N68">
        <v>0</v>
      </c>
    </row>
    <row r="69" spans="1:14">
      <c r="A69">
        <v>-7.3544005578656088E-4</v>
      </c>
      <c r="B69">
        <v>-2.064284690136749E-2</v>
      </c>
      <c r="C69">
        <v>-2.8299452339615744E-3</v>
      </c>
      <c r="D69">
        <v>-1.6594423189745348E-2</v>
      </c>
      <c r="E69">
        <v>-5.9968500699985961E-3</v>
      </c>
      <c r="F69">
        <v>-5.1492674066431028E-3</v>
      </c>
      <c r="G69">
        <v>-3.9819333210843327E-3</v>
      </c>
      <c r="H69">
        <v>5.9975771698495717E-2</v>
      </c>
      <c r="I69">
        <v>5.4138963276069714E-2</v>
      </c>
      <c r="J69">
        <v>-1.2406176762090181E-2</v>
      </c>
      <c r="K69">
        <v>2.3643525918112569E-7</v>
      </c>
      <c r="L69">
        <v>0</v>
      </c>
      <c r="M69">
        <v>1.0025065049871064E-6</v>
      </c>
      <c r="N69">
        <v>0</v>
      </c>
    </row>
    <row r="70" spans="1:14">
      <c r="A70">
        <v>-1.7275910965665481E-3</v>
      </c>
      <c r="B70">
        <v>-1.4570919885815676E-2</v>
      </c>
      <c r="C70">
        <v>-1.8745104251350357E-3</v>
      </c>
      <c r="D70">
        <v>-8.7029494145432953E-3</v>
      </c>
      <c r="E70">
        <v>6.7383365188824259E-4</v>
      </c>
      <c r="F70">
        <v>-1.2199968509382968E-2</v>
      </c>
      <c r="G70">
        <v>-3.9736270721789785E-3</v>
      </c>
      <c r="H70">
        <v>-8.7489841122538714E-2</v>
      </c>
      <c r="I70">
        <v>-1.6980067794737479E-2</v>
      </c>
      <c r="J70">
        <v>-8.7729807967630406E-3</v>
      </c>
      <c r="K70">
        <v>3.4811661177482023E-5</v>
      </c>
      <c r="L70">
        <v>0</v>
      </c>
      <c r="M70">
        <v>1.4727499107983688E-4</v>
      </c>
      <c r="N70">
        <v>0</v>
      </c>
    </row>
    <row r="71" spans="1:14">
      <c r="A71">
        <v>-3.5115496671677552E-3</v>
      </c>
      <c r="B71">
        <v>-1.2039206461125846E-2</v>
      </c>
      <c r="C71">
        <v>-1.9692845714410229E-3</v>
      </c>
      <c r="D71">
        <v>-2.5762192437900257E-3</v>
      </c>
      <c r="E71">
        <v>-1.2008045557839611E-2</v>
      </c>
      <c r="F71">
        <v>-3.1149332199884401E-3</v>
      </c>
      <c r="G71">
        <v>-4.0982425213219736E-3</v>
      </c>
      <c r="H71">
        <v>-0.36850911444711232</v>
      </c>
      <c r="I71">
        <v>-0.13952268633940645</v>
      </c>
      <c r="J71">
        <v>4.1555853465677526E-3</v>
      </c>
      <c r="K71">
        <v>4.1576938367511179E-5</v>
      </c>
      <c r="L71">
        <v>0</v>
      </c>
      <c r="M71">
        <v>1.7539857839590604E-4</v>
      </c>
      <c r="N71">
        <v>0</v>
      </c>
    </row>
    <row r="72" spans="1:14">
      <c r="A72">
        <v>1.8374518251379052E-3</v>
      </c>
      <c r="B72">
        <v>-3.1819247979417667E-2</v>
      </c>
      <c r="C72">
        <v>-6.5360865826465404E-3</v>
      </c>
      <c r="D72">
        <v>3.7744203944983876E-3</v>
      </c>
      <c r="E72">
        <v>4.0591869308132167E-3</v>
      </c>
      <c r="F72">
        <v>-1.0242395593579628E-2</v>
      </c>
      <c r="G72">
        <v>-4.4890059476464655E-3</v>
      </c>
      <c r="H72">
        <v>0.11394629898129915</v>
      </c>
      <c r="I72">
        <v>5.8703680051370395E-2</v>
      </c>
      <c r="J72">
        <v>2.5872038658569137E-3</v>
      </c>
      <c r="K72">
        <v>7.0425351207620165E-6</v>
      </c>
      <c r="L72">
        <v>0</v>
      </c>
      <c r="M72">
        <v>2.9414783185159361E-5</v>
      </c>
      <c r="N72">
        <v>0</v>
      </c>
    </row>
    <row r="73" spans="1:14">
      <c r="A73">
        <v>-5.4074266701217713E-3</v>
      </c>
      <c r="B73">
        <v>-3.3522647736569058E-2</v>
      </c>
      <c r="C73">
        <v>-3.744831170685416E-3</v>
      </c>
      <c r="D73">
        <v>-1.805394906186996E-2</v>
      </c>
      <c r="E73">
        <v>-1.2467301703627068E-2</v>
      </c>
      <c r="F73">
        <v>-5.5617633720193415E-4</v>
      </c>
      <c r="G73">
        <v>-4.6887214275986994E-3</v>
      </c>
      <c r="H73">
        <v>0.2908549033852264</v>
      </c>
      <c r="I73">
        <v>0.14229207929305254</v>
      </c>
      <c r="J73">
        <v>-1.0724063832279147E-2</v>
      </c>
      <c r="K73">
        <v>7.0120566644251597E-9</v>
      </c>
      <c r="L73">
        <v>0</v>
      </c>
      <c r="M73">
        <v>1.8986919567963001E-8</v>
      </c>
      <c r="N73">
        <v>0</v>
      </c>
    </row>
    <row r="74" spans="1:14">
      <c r="A74">
        <v>-4.0152714008966786E-3</v>
      </c>
      <c r="B74">
        <v>2.9593377683035209E-3</v>
      </c>
      <c r="C74">
        <v>-5.161246847990299E-3</v>
      </c>
      <c r="D74">
        <v>-3.9764901934124207E-4</v>
      </c>
      <c r="E74">
        <v>-6.7309554965332219E-3</v>
      </c>
      <c r="F74">
        <v>-4.9352103220848638E-3</v>
      </c>
      <c r="G74">
        <v>-4.988519110502701E-3</v>
      </c>
      <c r="H74">
        <v>-4.3291382935112836E-3</v>
      </c>
      <c r="I74">
        <v>0.13743331197970809</v>
      </c>
      <c r="J74">
        <v>3.8967878343137202E-3</v>
      </c>
      <c r="K74">
        <v>1.3469225503623047E-5</v>
      </c>
      <c r="L74">
        <v>0</v>
      </c>
      <c r="M74">
        <v>3.628477067776376E-5</v>
      </c>
      <c r="N74">
        <v>0</v>
      </c>
    </row>
    <row r="75" spans="1:14">
      <c r="A75">
        <v>-6.2270794768698881E-3</v>
      </c>
      <c r="B75">
        <v>-1.082633365261217E-2</v>
      </c>
      <c r="C75">
        <v>-9.3608070443013266E-4</v>
      </c>
      <c r="D75">
        <v>1.0124294247392338E-3</v>
      </c>
      <c r="E75">
        <v>7.4348527969400257E-3</v>
      </c>
      <c r="F75">
        <v>-1.1524181898378876E-2</v>
      </c>
      <c r="G75">
        <v>-4.988519110502701E-3</v>
      </c>
      <c r="H75">
        <v>0.1706792595890359</v>
      </c>
      <c r="I75">
        <v>5.2907172585720759E-2</v>
      </c>
      <c r="J75">
        <v>-6.1839213070879438E-3</v>
      </c>
      <c r="K75">
        <v>8.6047878366840428E-5</v>
      </c>
      <c r="L75">
        <v>0</v>
      </c>
      <c r="M75">
        <v>2.3234806502373087E-4</v>
      </c>
      <c r="N75">
        <v>0</v>
      </c>
    </row>
    <row r="76" spans="1:14">
      <c r="A76">
        <v>-1.8800290850723861E-3</v>
      </c>
      <c r="B76">
        <v>5.8171711970776245E-3</v>
      </c>
      <c r="C76">
        <v>-1.667283100999896E-3</v>
      </c>
      <c r="D76">
        <v>-3.794805928541636E-3</v>
      </c>
      <c r="E76">
        <v>-5.3925989686588261E-3</v>
      </c>
      <c r="F76">
        <v>5.5923144077187504E-4</v>
      </c>
      <c r="G76">
        <v>-5.0051824446176868E-3</v>
      </c>
      <c r="H76">
        <v>-0.16615081193108278</v>
      </c>
      <c r="I76">
        <v>0.18127833220696676</v>
      </c>
      <c r="J76">
        <v>-6.3065812732638737E-5</v>
      </c>
      <c r="K76">
        <v>2.3609774409050926E-6</v>
      </c>
      <c r="L76">
        <v>0</v>
      </c>
      <c r="M76">
        <v>6.3172723389530238E-6</v>
      </c>
      <c r="N76">
        <v>0</v>
      </c>
    </row>
    <row r="77" spans="1:14">
      <c r="A77">
        <v>-3.1480976796206964E-3</v>
      </c>
      <c r="B77">
        <v>3.2004352539431388E-2</v>
      </c>
      <c r="C77">
        <v>3.4041387004650186E-3</v>
      </c>
      <c r="D77">
        <v>1.2846603904406293E-2</v>
      </c>
      <c r="E77">
        <v>1.49892782228326E-2</v>
      </c>
      <c r="F77">
        <v>-1.9330510783463799E-2</v>
      </c>
      <c r="G77">
        <v>-5.0051824446176868E-3</v>
      </c>
      <c r="H77">
        <v>-1.2286983275366984E-2</v>
      </c>
      <c r="I77">
        <v>-1.4819970094787629E-2</v>
      </c>
      <c r="J77">
        <v>2.8059664828404768E-3</v>
      </c>
      <c r="K77">
        <v>3.9832044047267823E-8</v>
      </c>
      <c r="L77">
        <v>0</v>
      </c>
      <c r="M77">
        <v>1.8825480811182618E-8</v>
      </c>
      <c r="N77">
        <v>0</v>
      </c>
    </row>
    <row r="78" spans="1:14">
      <c r="A78">
        <v>-4.5318529793924459E-3</v>
      </c>
      <c r="B78">
        <v>-1.8940525835204631E-2</v>
      </c>
      <c r="C78">
        <v>-6.747962906205331E-3</v>
      </c>
      <c r="D78">
        <v>7.5305729431741388E-4</v>
      </c>
      <c r="E78">
        <v>-9.2524780476766853E-3</v>
      </c>
      <c r="F78">
        <v>3.302641178530537E-3</v>
      </c>
      <c r="G78">
        <v>-5.0135144240414237E-3</v>
      </c>
      <c r="H78">
        <v>-9.7749361316048222E-2</v>
      </c>
      <c r="I78">
        <v>-8.0733110121671156E-2</v>
      </c>
      <c r="J78">
        <v>6.2938656914310236E-3</v>
      </c>
      <c r="K78">
        <v>1.9309651406993356E-5</v>
      </c>
      <c r="L78">
        <v>0</v>
      </c>
      <c r="M78">
        <v>9.0973214220145327E-6</v>
      </c>
      <c r="N78">
        <v>0</v>
      </c>
    </row>
    <row r="79" spans="1:14">
      <c r="A79">
        <v>-2.1796656037395426E-3</v>
      </c>
      <c r="B79">
        <v>2.9197922790962932E-2</v>
      </c>
      <c r="C79">
        <v>-1.9431657087834468E-3</v>
      </c>
      <c r="D79">
        <v>-3.4358038586227348E-3</v>
      </c>
      <c r="E79">
        <v>3.433009375152429E-4</v>
      </c>
      <c r="F79">
        <v>-1.2698108884586596E-3</v>
      </c>
      <c r="G79">
        <v>-4.7053697844322701E-3</v>
      </c>
      <c r="H79">
        <v>3.7050474848449311E-2</v>
      </c>
      <c r="I79">
        <v>-9.8158098820254266E-2</v>
      </c>
      <c r="J79">
        <v>-4.3015383168594689E-3</v>
      </c>
      <c r="K79">
        <v>6.6112115182510455E-4</v>
      </c>
      <c r="L79">
        <v>0</v>
      </c>
      <c r="M79">
        <v>3.1092564142131508E-4</v>
      </c>
      <c r="N79">
        <v>0</v>
      </c>
    </row>
    <row r="80" spans="1:14">
      <c r="A80">
        <v>-3.4002194074979489E-3</v>
      </c>
      <c r="B80">
        <v>2.5302061890880172E-2</v>
      </c>
      <c r="C80">
        <v>-4.5240752852820382E-3</v>
      </c>
      <c r="D80">
        <v>6.0705766669732018E-3</v>
      </c>
      <c r="E80">
        <v>3.4330742907386002E-3</v>
      </c>
      <c r="F80">
        <v>-1.3956492434655616E-3</v>
      </c>
      <c r="G80">
        <v>-4.4474136051019381E-3</v>
      </c>
      <c r="H80">
        <v>-0.12990938790313805</v>
      </c>
      <c r="I80">
        <v>-0.14799890956605022</v>
      </c>
      <c r="J80">
        <v>2.8594072084754014E-3</v>
      </c>
      <c r="K80">
        <v>9.732978866795879E-6</v>
      </c>
      <c r="L80">
        <v>0</v>
      </c>
      <c r="M80">
        <v>4.5556434551645411E-6</v>
      </c>
      <c r="N80">
        <v>0</v>
      </c>
    </row>
    <row r="81" spans="1:14">
      <c r="A81">
        <v>1.1391181558271918E-3</v>
      </c>
      <c r="B81">
        <v>7.7607529848825949E-4</v>
      </c>
      <c r="C81">
        <v>-7.1606019498196578E-3</v>
      </c>
      <c r="D81">
        <v>3.6782169699370957E-3</v>
      </c>
      <c r="E81">
        <v>-6.4933443571138861E-3</v>
      </c>
      <c r="F81">
        <v>4.1709449482799825E-3</v>
      </c>
      <c r="G81">
        <v>-4.5555644862122074E-3</v>
      </c>
      <c r="H81">
        <v>-0.46950252002518938</v>
      </c>
      <c r="I81">
        <v>-3.3749691348723736E-2</v>
      </c>
      <c r="J81">
        <v>8.7166629987550787E-3</v>
      </c>
      <c r="K81">
        <v>9.2003174418161203E-8</v>
      </c>
      <c r="L81">
        <v>0</v>
      </c>
      <c r="M81">
        <v>6.7055762266912151E-7</v>
      </c>
      <c r="N81">
        <v>0</v>
      </c>
    </row>
    <row r="82" spans="1:14">
      <c r="A82">
        <v>-7.9171415037574844E-3</v>
      </c>
      <c r="B82">
        <v>-3.1627517133118579E-2</v>
      </c>
      <c r="C82">
        <v>-6.24280774792846E-3</v>
      </c>
      <c r="D82">
        <v>-1.1359986315949358E-2</v>
      </c>
      <c r="E82">
        <v>-2.8249333456807713E-3</v>
      </c>
      <c r="F82">
        <v>-1.4618672401244131E-2</v>
      </c>
      <c r="G82">
        <v>-5.0135144240414237E-3</v>
      </c>
      <c r="H82">
        <v>0.38641913004501077</v>
      </c>
      <c r="I82">
        <v>1.7873037517409991E-2</v>
      </c>
      <c r="J82">
        <v>-1.1083828989315373E-2</v>
      </c>
      <c r="K82">
        <v>1.8536769738136129E-5</v>
      </c>
      <c r="L82">
        <v>0</v>
      </c>
      <c r="M82">
        <v>1.3476178976811653E-4</v>
      </c>
      <c r="N82">
        <v>0</v>
      </c>
    </row>
    <row r="83" spans="1:14">
      <c r="A83">
        <v>-2.9564022371268298E-3</v>
      </c>
      <c r="B83">
        <v>-2.3081590025218108E-2</v>
      </c>
      <c r="C83">
        <v>-4.3034276207070694E-3</v>
      </c>
      <c r="D83">
        <v>-1.4656282043428939E-2</v>
      </c>
      <c r="E83">
        <v>-9.7858579994950321E-3</v>
      </c>
      <c r="F83">
        <v>-5.4521951559513933E-3</v>
      </c>
      <c r="G83">
        <v>-5.0426779921554227E-3</v>
      </c>
      <c r="H83">
        <v>-0.14945367703356444</v>
      </c>
      <c r="I83">
        <v>-0.26001136487285137</v>
      </c>
      <c r="J83">
        <v>-8.9710053425422157E-3</v>
      </c>
      <c r="K83">
        <v>2.9056918405891279E-5</v>
      </c>
      <c r="L83">
        <v>0</v>
      </c>
      <c r="M83">
        <v>2.1083618721161519E-4</v>
      </c>
      <c r="N83">
        <v>0</v>
      </c>
    </row>
    <row r="84" spans="1:14">
      <c r="A84">
        <v>-2.445397823125737E-3</v>
      </c>
      <c r="B84">
        <v>-4.4260226916613646E-2</v>
      </c>
      <c r="C84">
        <v>-5.3917048947199082E-3</v>
      </c>
      <c r="D84">
        <v>-6.8774599408259942E-3</v>
      </c>
      <c r="E84">
        <v>2.7800673151213906E-3</v>
      </c>
      <c r="F84">
        <v>-2.3417331727118334E-2</v>
      </c>
      <c r="G84">
        <v>-5.0576773921865575E-3</v>
      </c>
      <c r="H84">
        <v>-0.22630897915031001</v>
      </c>
      <c r="I84">
        <v>3.4822974110080847E-2</v>
      </c>
      <c r="J84">
        <v>-8.6252155368598277E-3</v>
      </c>
      <c r="K84">
        <v>8.7759834905076641E-7</v>
      </c>
      <c r="L84">
        <v>0</v>
      </c>
      <c r="M84">
        <v>6.3297746974978605E-6</v>
      </c>
      <c r="N84">
        <v>0</v>
      </c>
    </row>
    <row r="85" spans="1:14">
      <c r="A85">
        <v>1.0065337433436533E-3</v>
      </c>
      <c r="B85">
        <v>-1.2651505144056958E-2</v>
      </c>
      <c r="C85">
        <v>-1.6717411848184442E-3</v>
      </c>
      <c r="D85">
        <v>-1.6173346524589374E-3</v>
      </c>
      <c r="E85">
        <v>-1.6974225320169546E-2</v>
      </c>
      <c r="F85">
        <v>1.6204726181649049E-2</v>
      </c>
      <c r="G85">
        <v>-5.0601773578119597E-3</v>
      </c>
      <c r="H85">
        <v>-1.3929481057710667E-2</v>
      </c>
      <c r="I85">
        <v>3.0003035314233213E-2</v>
      </c>
      <c r="J85">
        <v>1.1116528991744888E-2</v>
      </c>
      <c r="K85">
        <v>2.5102469917949108E-7</v>
      </c>
      <c r="L85">
        <v>0</v>
      </c>
      <c r="M85">
        <v>1.0011023189186267E-6</v>
      </c>
      <c r="N85">
        <v>0</v>
      </c>
    </row>
    <row r="86" spans="1:14">
      <c r="A86">
        <v>-1.045009518552169E-2</v>
      </c>
      <c r="B86">
        <v>-1.7950108400425175E-2</v>
      </c>
      <c r="C86">
        <v>-6.2339693376421441E-3</v>
      </c>
      <c r="D86">
        <v>4.9111661248507719E-3</v>
      </c>
      <c r="E86">
        <v>3.5336067644683644E-3</v>
      </c>
      <c r="F86">
        <v>-3.414519386892876E-2</v>
      </c>
      <c r="G86">
        <v>-5.0610106838536867E-3</v>
      </c>
      <c r="H86">
        <v>-4.2513427468975932E-3</v>
      </c>
      <c r="I86">
        <v>-4.7039499227948027E-2</v>
      </c>
      <c r="J86">
        <v>5.6889805097867872E-4</v>
      </c>
      <c r="K86">
        <v>1.2156680701003525E-6</v>
      </c>
      <c r="L86">
        <v>0</v>
      </c>
      <c r="M86">
        <v>4.8310744112876243E-6</v>
      </c>
      <c r="N86">
        <v>0</v>
      </c>
    </row>
    <row r="87" spans="1:14">
      <c r="A87">
        <v>-3.4675163410099888E-3</v>
      </c>
      <c r="B87">
        <v>1.2648999796418797E-2</v>
      </c>
      <c r="C87">
        <v>-5.0661006714607954E-3</v>
      </c>
      <c r="D87">
        <v>3.504554650960532E-4</v>
      </c>
      <c r="E87">
        <v>1.71093899585397E-3</v>
      </c>
      <c r="F87">
        <v>2.3493868219014629E-3</v>
      </c>
      <c r="G87">
        <v>-5.0560107588523279E-3</v>
      </c>
      <c r="H87">
        <v>8.0806779133685669E-2</v>
      </c>
      <c r="I87">
        <v>-0.14160529629599539</v>
      </c>
      <c r="J87">
        <v>-1.3963741072688801E-3</v>
      </c>
      <c r="K87">
        <v>7.0238984588503339E-5</v>
      </c>
      <c r="L87">
        <v>0</v>
      </c>
      <c r="M87">
        <v>2.7849502854106076E-4</v>
      </c>
      <c r="N87">
        <v>0</v>
      </c>
    </row>
    <row r="88" spans="1:14">
      <c r="A88">
        <v>-2.3435698595694479E-3</v>
      </c>
      <c r="B88">
        <v>-3.3808467114299807E-3</v>
      </c>
      <c r="C88">
        <v>-2.3078885464161165E-3</v>
      </c>
      <c r="D88">
        <v>-6.3753146318822583E-4</v>
      </c>
      <c r="E88">
        <v>2.4195134249151073E-3</v>
      </c>
      <c r="F88">
        <v>-1.5460927993106593E-2</v>
      </c>
      <c r="G88">
        <v>-5.0585107119783951E-3</v>
      </c>
      <c r="H88">
        <v>-0.31653822189356218</v>
      </c>
      <c r="I88">
        <v>-6.9856424961171601E-2</v>
      </c>
      <c r="J88">
        <v>-1.9419622241121216E-3</v>
      </c>
      <c r="K88">
        <v>9.6324562215911028E-6</v>
      </c>
      <c r="L88">
        <v>0</v>
      </c>
      <c r="M88">
        <v>3.7977530232012383E-5</v>
      </c>
      <c r="N88">
        <v>0</v>
      </c>
    </row>
    <row r="89" spans="1:14">
      <c r="A89">
        <v>-6.6922352190127857E-3</v>
      </c>
      <c r="B89">
        <v>-5.4744844823524999E-4</v>
      </c>
      <c r="C89">
        <v>-7.2043533090405138E-3</v>
      </c>
      <c r="D89">
        <v>-3.0675748739480337E-3</v>
      </c>
      <c r="E89">
        <v>-6.6160088275083262E-3</v>
      </c>
      <c r="F89">
        <v>1.9584102449777169E-2</v>
      </c>
      <c r="G89">
        <v>-5.0593440338536771E-3</v>
      </c>
      <c r="H89">
        <v>-0.11968002274555578</v>
      </c>
      <c r="I89">
        <v>-6.4794255164056E-2</v>
      </c>
      <c r="J89">
        <v>2.5994692961906754E-4</v>
      </c>
      <c r="K89">
        <v>2.4102243822927348E-7</v>
      </c>
      <c r="L89">
        <v>0</v>
      </c>
      <c r="M89">
        <v>6.1859543811329909E-7</v>
      </c>
      <c r="N89">
        <v>0</v>
      </c>
    </row>
    <row r="90" spans="1:14">
      <c r="A90">
        <v>-8.763709274028236E-4</v>
      </c>
      <c r="B90">
        <v>1.0715455681014768E-2</v>
      </c>
      <c r="C90">
        <v>-6.2058325310916946E-3</v>
      </c>
      <c r="D90">
        <v>3.1186410005866836E-3</v>
      </c>
      <c r="E90">
        <v>1.0567530661645638E-2</v>
      </c>
      <c r="F90">
        <v>-3.228501103747692E-2</v>
      </c>
      <c r="G90">
        <v>-5.0610106838536867E-3</v>
      </c>
      <c r="H90">
        <v>0.15600471804813729</v>
      </c>
      <c r="I90">
        <v>0.12310573423770389</v>
      </c>
      <c r="J90">
        <v>-2.2031387880711269E-3</v>
      </c>
      <c r="K90">
        <v>1.8034416200057935E-5</v>
      </c>
      <c r="L90">
        <v>0</v>
      </c>
      <c r="M90">
        <v>4.6170231064156368E-5</v>
      </c>
      <c r="N90">
        <v>0</v>
      </c>
    </row>
    <row r="91" spans="1:14">
      <c r="A91">
        <v>-3.4151036422466622E-3</v>
      </c>
      <c r="B91">
        <v>-2.0512554442820814E-2</v>
      </c>
      <c r="C91">
        <v>-2.8157395395629909E-3</v>
      </c>
      <c r="D91">
        <v>-1.0078143494948091E-3</v>
      </c>
      <c r="E91">
        <v>-7.9856568851527174E-3</v>
      </c>
      <c r="F91">
        <v>-8.2391461303683404E-3</v>
      </c>
      <c r="G91">
        <v>-5.0593440338536771E-3</v>
      </c>
      <c r="H91">
        <v>0.29757584950482657</v>
      </c>
      <c r="I91">
        <v>9.6959298817439379E-2</v>
      </c>
      <c r="J91">
        <v>3.9068125070009941E-3</v>
      </c>
      <c r="K91">
        <v>8.0676529370193607E-5</v>
      </c>
      <c r="L91">
        <v>0</v>
      </c>
      <c r="M91">
        <v>2.0628121575319916E-4</v>
      </c>
      <c r="N91">
        <v>0</v>
      </c>
    </row>
    <row r="92" spans="1:14">
      <c r="A92">
        <v>-7.0468602968047226E-3</v>
      </c>
      <c r="B92">
        <v>3.4447155802126248E-2</v>
      </c>
      <c r="C92">
        <v>-2.9370900931625105E-3</v>
      </c>
      <c r="D92">
        <v>6.55369909320592E-3</v>
      </c>
      <c r="E92">
        <v>4.4937794954934751E-3</v>
      </c>
      <c r="F92">
        <v>-4.690955265877021E-3</v>
      </c>
      <c r="G92">
        <v>-5.0610106838536867E-3</v>
      </c>
      <c r="H92">
        <v>0.10085488775491755</v>
      </c>
      <c r="I92">
        <v>7.9582631941629376E-3</v>
      </c>
      <c r="J92">
        <v>2.2978724445021437E-3</v>
      </c>
      <c r="K92">
        <v>1.5205539649880931E-6</v>
      </c>
      <c r="L92">
        <v>0</v>
      </c>
      <c r="M92">
        <v>3.8738341788313901E-6</v>
      </c>
      <c r="N92">
        <v>0</v>
      </c>
    </row>
    <row r="93" spans="1:14">
      <c r="A93">
        <v>-1.7057023532180287E-3</v>
      </c>
      <c r="B93">
        <v>-5.3048840930720216E-3</v>
      </c>
      <c r="C93">
        <v>-4.4273820830636485E-3</v>
      </c>
      <c r="D93">
        <v>3.731852324243454E-3</v>
      </c>
      <c r="E93">
        <v>1.4570119931976674E-2</v>
      </c>
      <c r="F93">
        <v>-1.7544771932691865E-2</v>
      </c>
      <c r="G93">
        <v>-5.0618440119788582E-3</v>
      </c>
      <c r="H93">
        <v>0.22342950735147521</v>
      </c>
      <c r="I93">
        <v>0.11386428510005121</v>
      </c>
      <c r="J93">
        <v>-5.2267535686571455E-3</v>
      </c>
      <c r="K93">
        <v>3.4087712178597031E-8</v>
      </c>
      <c r="L93">
        <v>0</v>
      </c>
      <c r="M93">
        <v>2.7476831150779131E-8</v>
      </c>
      <c r="N93">
        <v>0</v>
      </c>
    </row>
    <row r="94" spans="1:14">
      <c r="A94">
        <v>-3.6803063017977625E-3</v>
      </c>
      <c r="B94">
        <v>-7.8090665820262535E-3</v>
      </c>
      <c r="C94">
        <v>-8.4839290157624888E-5</v>
      </c>
      <c r="D94">
        <v>-3.4101003104235385E-3</v>
      </c>
      <c r="E94">
        <v>-1.4356139207798083E-2</v>
      </c>
      <c r="F94">
        <v>1.8322771732537619E-2</v>
      </c>
      <c r="G94">
        <v>-5.0618440119788582E-3</v>
      </c>
      <c r="H94">
        <v>1.5978848555824706E-2</v>
      </c>
      <c r="I94">
        <v>2.2208945227235717E-2</v>
      </c>
      <c r="J94">
        <v>5.9702929114626062E-3</v>
      </c>
      <c r="K94">
        <v>2.4099397011826657E-5</v>
      </c>
      <c r="L94">
        <v>0</v>
      </c>
      <c r="M94">
        <v>1.9406747848060978E-5</v>
      </c>
      <c r="N94">
        <v>0</v>
      </c>
    </row>
    <row r="95" spans="1:14">
      <c r="A95">
        <v>-8.6569494542614142E-4</v>
      </c>
      <c r="B95">
        <v>8.3529681846899288E-3</v>
      </c>
      <c r="C95">
        <v>-7.8702121813029199E-4</v>
      </c>
      <c r="D95">
        <v>2.6546316887145014E-3</v>
      </c>
      <c r="E95">
        <v>3.4970431871629492E-3</v>
      </c>
      <c r="F95">
        <v>-5.7927318900647768E-3</v>
      </c>
      <c r="G95">
        <v>-5.0618440119788582E-3</v>
      </c>
      <c r="H95">
        <v>-0.11718073424401743</v>
      </c>
      <c r="I95">
        <v>-8.6142601547158346E-2</v>
      </c>
      <c r="J95">
        <v>7.015223582378439E-4</v>
      </c>
      <c r="K95">
        <v>5.0084048414195191E-4</v>
      </c>
      <c r="L95">
        <v>0</v>
      </c>
      <c r="M95">
        <v>4.0357083299877511E-4</v>
      </c>
      <c r="N95">
        <v>0</v>
      </c>
    </row>
    <row r="96" spans="1:14">
      <c r="A96">
        <v>7.0334118648458679E-4</v>
      </c>
      <c r="B96">
        <v>1.7930818254114727E-2</v>
      </c>
      <c r="C96">
        <v>-2.6079703559194773E-3</v>
      </c>
      <c r="D96">
        <v>-5.0765807047338154E-3</v>
      </c>
      <c r="E96">
        <v>-5.4496225316894376E-3</v>
      </c>
      <c r="F96">
        <v>1.1860526357047223E-3</v>
      </c>
      <c r="G96">
        <v>-5.0610106838536867E-3</v>
      </c>
      <c r="H96">
        <v>0.16492437064830467</v>
      </c>
      <c r="I96">
        <v>2.4831224670701098E-2</v>
      </c>
      <c r="J96">
        <v>-1.177105235677196E-3</v>
      </c>
      <c r="K96">
        <v>7.2308220234300021E-4</v>
      </c>
      <c r="L96">
        <v>8.10414997196927E-4</v>
      </c>
      <c r="M96">
        <v>5.8330442827379011E-4</v>
      </c>
      <c r="N96">
        <v>1.9468269901862772E-3</v>
      </c>
    </row>
    <row r="97" spans="1:14">
      <c r="A97">
        <v>-5.3313986604978528E-3</v>
      </c>
      <c r="B97">
        <v>2.0996825291916637E-2</v>
      </c>
      <c r="C97">
        <v>7.1056488884030226E-4</v>
      </c>
      <c r="D97">
        <v>1.9815903680157152E-3</v>
      </c>
      <c r="E97">
        <v>6.4015967163774312E-3</v>
      </c>
      <c r="F97">
        <v>-6.6484106988940845E-3</v>
      </c>
      <c r="G97">
        <v>-5.0601773578119597E-3</v>
      </c>
      <c r="H97">
        <v>1.371781682635684E-3</v>
      </c>
      <c r="I97">
        <v>2.288367291502847E-2</v>
      </c>
      <c r="J97">
        <v>-3.5976214474528552E-3</v>
      </c>
      <c r="K97">
        <v>6.2270098013948673E-8</v>
      </c>
      <c r="L97">
        <v>0</v>
      </c>
      <c r="M97">
        <v>9.2427033468160839E-8</v>
      </c>
      <c r="N97">
        <v>0</v>
      </c>
    </row>
    <row r="98" spans="1:14">
      <c r="A98">
        <v>-5.1025883085222138E-3</v>
      </c>
      <c r="B98">
        <v>3.0315915320507963E-2</v>
      </c>
      <c r="C98">
        <v>1.3835783539394837E-3</v>
      </c>
      <c r="D98">
        <v>4.7702868306923694E-3</v>
      </c>
      <c r="E98">
        <v>1.0375751497088337E-3</v>
      </c>
      <c r="F98">
        <v>3.210507248233037E-3</v>
      </c>
      <c r="G98">
        <v>-5.0610106838536867E-3</v>
      </c>
      <c r="H98">
        <v>-5.3347143265497887E-2</v>
      </c>
      <c r="I98">
        <v>-1.0591332000594691E-2</v>
      </c>
      <c r="J98">
        <v>3.2290704911461616E-3</v>
      </c>
      <c r="K98">
        <v>5.52560935217064E-6</v>
      </c>
      <c r="L98">
        <v>0</v>
      </c>
      <c r="M98">
        <v>8.2112733454105304E-6</v>
      </c>
      <c r="N98">
        <v>0</v>
      </c>
    </row>
    <row r="99" spans="1:14">
      <c r="A99">
        <v>-4.0897404376728933E-3</v>
      </c>
      <c r="B99">
        <v>1.8430608752302551E-2</v>
      </c>
      <c r="C99">
        <v>-1.5162193440119724E-3</v>
      </c>
      <c r="D99">
        <v>7.3832732842423841E-3</v>
      </c>
      <c r="E99">
        <v>6.281138531385364E-3</v>
      </c>
      <c r="F99">
        <v>-3.3749205083704976E-3</v>
      </c>
      <c r="G99">
        <v>-5.0610106838536867E-3</v>
      </c>
      <c r="H99">
        <v>0.20120762971478751</v>
      </c>
      <c r="I99">
        <v>0.13537852905918302</v>
      </c>
      <c r="J99">
        <v>1.7298372430474725E-3</v>
      </c>
      <c r="K99">
        <v>2.1849005966301956E-4</v>
      </c>
      <c r="L99">
        <v>0</v>
      </c>
      <c r="M99">
        <v>3.2561874035711964E-4</v>
      </c>
      <c r="N99">
        <v>0</v>
      </c>
    </row>
    <row r="100" spans="1:14">
      <c r="A100">
        <v>-1.7455681481241419E-3</v>
      </c>
      <c r="B100">
        <v>-1.9863282967413649E-2</v>
      </c>
      <c r="C100">
        <v>3.7396469943739557E-3</v>
      </c>
      <c r="D100">
        <v>-1.0821136162596414E-3</v>
      </c>
      <c r="E100">
        <v>3.4622148154408224E-4</v>
      </c>
      <c r="F100">
        <v>3.5883440600517251E-3</v>
      </c>
      <c r="G100">
        <v>-5.0610106838536867E-3</v>
      </c>
      <c r="H100">
        <v>0.14072717029024845</v>
      </c>
      <c r="I100">
        <v>0.17826611264405978</v>
      </c>
      <c r="J100">
        <v>-1.7873867101660358E-3</v>
      </c>
      <c r="K100">
        <v>4.2158787466426046E-7</v>
      </c>
      <c r="L100">
        <v>0</v>
      </c>
      <c r="M100">
        <v>6.2831887808315699E-7</v>
      </c>
      <c r="N100">
        <v>0</v>
      </c>
    </row>
    <row r="101" spans="1:14">
      <c r="A101">
        <v>-1.9993240992452347E-3</v>
      </c>
      <c r="B101">
        <v>-7.7399826456347638E-3</v>
      </c>
      <c r="C101">
        <v>2.9845761137385334E-3</v>
      </c>
      <c r="D101">
        <v>-1.2853553055903657E-3</v>
      </c>
      <c r="E101">
        <v>1.0316870348426118E-2</v>
      </c>
      <c r="F101">
        <v>-1.3667402854178095E-2</v>
      </c>
      <c r="G101">
        <v>-5.0601773578119597E-3</v>
      </c>
      <c r="H101">
        <v>3.6176885627162425E-2</v>
      </c>
      <c r="I101">
        <v>1.9730253124228388E-2</v>
      </c>
      <c r="J101">
        <v>-8.4750905260739251E-3</v>
      </c>
      <c r="K101">
        <v>2.4782412845867809E-6</v>
      </c>
      <c r="L101">
        <v>0</v>
      </c>
      <c r="M101">
        <v>1.1795305084416212E-5</v>
      </c>
      <c r="N101">
        <v>0</v>
      </c>
    </row>
    <row r="102" spans="1:14">
      <c r="A102">
        <v>-2.5779463958541119E-3</v>
      </c>
      <c r="B102">
        <v>1.2906665010484358E-2</v>
      </c>
      <c r="C102">
        <v>1.0273155391766194E-3</v>
      </c>
      <c r="D102">
        <v>-8.8910955130382628E-4</v>
      </c>
      <c r="E102">
        <v>-2.1917925771006936E-4</v>
      </c>
      <c r="F102">
        <v>2.2498860385633717E-3</v>
      </c>
      <c r="G102">
        <v>-5.0151808449171581E-3</v>
      </c>
      <c r="H102">
        <v>-0.11372694752847706</v>
      </c>
      <c r="I102">
        <v>-9.5233508147954157E-2</v>
      </c>
      <c r="J102">
        <v>-8.8851774464835829E-4</v>
      </c>
      <c r="K102">
        <v>4.3077423324751556E-5</v>
      </c>
      <c r="L102">
        <v>0</v>
      </c>
      <c r="M102">
        <v>2.0529691176747369E-4</v>
      </c>
      <c r="N102">
        <v>0</v>
      </c>
    </row>
    <row r="103" spans="1:14">
      <c r="A103">
        <v>-1.4731182094602096E-3</v>
      </c>
      <c r="B103">
        <v>-1.3006836229962522E-3</v>
      </c>
      <c r="C103">
        <v>2.6667984978961793E-4</v>
      </c>
      <c r="D103">
        <v>-4.2225479617509134E-3</v>
      </c>
      <c r="E103">
        <v>2.0066031162414765E-3</v>
      </c>
      <c r="F103">
        <v>-1.9256741804767148E-3</v>
      </c>
      <c r="G103">
        <v>-4.5089721145520484E-3</v>
      </c>
      <c r="H103">
        <v>-1.09581866849961E-2</v>
      </c>
      <c r="I103">
        <v>8.2618289040071492E-4</v>
      </c>
      <c r="J103">
        <v>-6.171069225750404E-3</v>
      </c>
      <c r="K103">
        <v>2.8530984495329456E-5</v>
      </c>
      <c r="L103">
        <v>0</v>
      </c>
      <c r="M103">
        <v>1.363883392047041E-4</v>
      </c>
      <c r="N103">
        <v>0</v>
      </c>
    </row>
    <row r="104" spans="1:14">
      <c r="A104">
        <v>5.2947058125647653E-4</v>
      </c>
      <c r="B104">
        <v>1.5236701585207329E-2</v>
      </c>
      <c r="C104">
        <v>1.3266029211650972E-3</v>
      </c>
      <c r="D104">
        <v>1.1072805251992732E-2</v>
      </c>
      <c r="E104">
        <v>8.9256087995547486E-3</v>
      </c>
      <c r="F104">
        <v>-5.7298567759651404E-3</v>
      </c>
      <c r="G104">
        <v>-4.4257876365524501E-3</v>
      </c>
      <c r="H104">
        <v>1.8300880116248249E-2</v>
      </c>
      <c r="I104">
        <v>4.8938730237663937E-2</v>
      </c>
      <c r="J104">
        <v>5.4680715799371666E-3</v>
      </c>
      <c r="K104">
        <v>6.5801512494401401E-6</v>
      </c>
      <c r="L104">
        <v>0</v>
      </c>
      <c r="M104">
        <v>3.1468555476259259E-5</v>
      </c>
      <c r="N104">
        <v>0</v>
      </c>
    </row>
    <row r="105" spans="1:14">
      <c r="A105">
        <v>-2.7480819077338329E-3</v>
      </c>
      <c r="B105">
        <v>8.6305944835078294E-4</v>
      </c>
      <c r="C105">
        <v>-9.1013154873215304E-4</v>
      </c>
      <c r="D105">
        <v>4.475170585180108E-3</v>
      </c>
      <c r="E105">
        <v>-3.1790231393339164E-3</v>
      </c>
      <c r="F105">
        <v>-4.7228586183178751E-3</v>
      </c>
      <c r="G105">
        <v>-4.1206782456079255E-3</v>
      </c>
      <c r="H105">
        <v>-3.8911410579603178E-2</v>
      </c>
      <c r="I105">
        <v>1.6182272502301427E-2</v>
      </c>
      <c r="J105">
        <v>5.3560544261054494E-3</v>
      </c>
      <c r="K105">
        <v>1.078199189087353E-8</v>
      </c>
      <c r="L105">
        <v>0</v>
      </c>
      <c r="M105">
        <v>5.598658587377753E-8</v>
      </c>
      <c r="N105">
        <v>0</v>
      </c>
    </row>
    <row r="106" spans="1:14">
      <c r="A106">
        <v>-1.333245925078535E-4</v>
      </c>
      <c r="B106">
        <v>-1.4128968320652208E-2</v>
      </c>
      <c r="C106">
        <v>2.9461331988755429E-3</v>
      </c>
      <c r="D106">
        <v>-1.5692182583525362E-3</v>
      </c>
      <c r="E106">
        <v>5.2259295889211166E-3</v>
      </c>
      <c r="F106">
        <v>-2.8889855968422347E-3</v>
      </c>
      <c r="G106">
        <v>-3.7809801117366787E-3</v>
      </c>
      <c r="H106">
        <v>1.4480938259105843E-2</v>
      </c>
      <c r="I106">
        <v>2.1819050009670111E-2</v>
      </c>
      <c r="J106">
        <v>-4.180738916003515E-3</v>
      </c>
      <c r="K106">
        <v>1.6532913874198877E-7</v>
      </c>
      <c r="L106">
        <v>0</v>
      </c>
      <c r="M106">
        <v>8.5965881163768937E-7</v>
      </c>
      <c r="N106">
        <v>0</v>
      </c>
    </row>
    <row r="107" spans="1:14">
      <c r="A107">
        <v>-5.1861791953301964E-3</v>
      </c>
      <c r="B107">
        <v>-1.5566413792644524E-2</v>
      </c>
      <c r="C107">
        <v>-1.7063399728117919E-4</v>
      </c>
      <c r="D107">
        <v>-7.7581135734890918E-3</v>
      </c>
      <c r="E107">
        <v>-7.8044096572492472E-3</v>
      </c>
      <c r="F107">
        <v>1.2261389278669559E-3</v>
      </c>
      <c r="G107">
        <v>-3.8208289807836332E-3</v>
      </c>
      <c r="H107">
        <v>-0.1375413287382084</v>
      </c>
      <c r="I107">
        <v>-8.5818487617313241E-2</v>
      </c>
      <c r="J107">
        <v>-4.2617509047942455E-3</v>
      </c>
      <c r="K107">
        <v>4.1805220898294879E-5</v>
      </c>
      <c r="L107">
        <v>0</v>
      </c>
      <c r="M107">
        <v>2.1780313397260222E-4</v>
      </c>
      <c r="N107">
        <v>0</v>
      </c>
    </row>
    <row r="108" spans="1:14">
      <c r="A108">
        <v>-4.1911021882969227E-3</v>
      </c>
      <c r="B108">
        <v>-4.4030083594998777E-3</v>
      </c>
      <c r="C108">
        <v>2.1316350891273355E-3</v>
      </c>
      <c r="D108">
        <v>1.3753563881434647E-3</v>
      </c>
      <c r="E108">
        <v>1.396521036059308E-2</v>
      </c>
      <c r="F108">
        <v>-1.2018753543493337E-2</v>
      </c>
      <c r="G108">
        <v>-3.8133569554171937E-3</v>
      </c>
      <c r="H108">
        <v>-4.2782921657603723E-2</v>
      </c>
      <c r="I108">
        <v>-9.9991698795823022E-2</v>
      </c>
      <c r="J108">
        <v>-8.2145218344394783E-3</v>
      </c>
      <c r="K108">
        <v>2.0568989536814262E-6</v>
      </c>
      <c r="L108">
        <v>0</v>
      </c>
      <c r="M108">
        <v>1.0700814185131345E-5</v>
      </c>
      <c r="N108">
        <v>0</v>
      </c>
    </row>
    <row r="109" spans="1:14">
      <c r="A109">
        <v>-1.6673350796242864E-3</v>
      </c>
      <c r="B109">
        <v>4.6931582034093582E-3</v>
      </c>
      <c r="C109">
        <v>3.5501549070468524E-3</v>
      </c>
      <c r="D109">
        <v>9.5908473016249364E-4</v>
      </c>
      <c r="E109">
        <v>-5.8837109730692583E-3</v>
      </c>
      <c r="F109">
        <v>2.5576241724603226E-3</v>
      </c>
      <c r="G109">
        <v>-3.8017341373396546E-3</v>
      </c>
      <c r="H109">
        <v>-0.1110705905524953</v>
      </c>
      <c r="I109">
        <v>-0.20661374556722334</v>
      </c>
      <c r="J109">
        <v>4.812239310432254E-3</v>
      </c>
      <c r="K109">
        <v>1.173606140211502E-7</v>
      </c>
      <c r="L109">
        <v>0</v>
      </c>
      <c r="M109">
        <v>1.130497388893615E-7</v>
      </c>
      <c r="N109">
        <v>0</v>
      </c>
    </row>
    <row r="110" spans="1:14">
      <c r="A110">
        <v>-1.6905680672939943E-3</v>
      </c>
      <c r="B110">
        <v>-1.9377385432099287E-2</v>
      </c>
      <c r="C110">
        <v>6.5017781210369701E-3</v>
      </c>
      <c r="D110">
        <v>-8.0475166846561887E-3</v>
      </c>
      <c r="E110">
        <v>-1.5485709125689718E-3</v>
      </c>
      <c r="F110">
        <v>5.0461155088858027E-3</v>
      </c>
      <c r="G110">
        <v>-3.799243586125059E-3</v>
      </c>
      <c r="H110">
        <v>5.8757379043678337E-2</v>
      </c>
      <c r="I110">
        <v>5.5640361292765068E-2</v>
      </c>
      <c r="J110">
        <v>-6.2607165010002686E-3</v>
      </c>
      <c r="K110">
        <v>5.9443447056976975E-5</v>
      </c>
      <c r="L110">
        <v>0</v>
      </c>
      <c r="M110">
        <v>5.7272947399282238E-5</v>
      </c>
      <c r="N110">
        <v>0</v>
      </c>
    </row>
    <row r="111" spans="1:14">
      <c r="A111">
        <v>-7.6100719602404812E-3</v>
      </c>
      <c r="B111">
        <v>-1.9210473170960102E-2</v>
      </c>
      <c r="C111">
        <v>4.360221156279152E-3</v>
      </c>
      <c r="D111">
        <v>-1.4650066991086832E-2</v>
      </c>
      <c r="E111">
        <v>-1.0044962959068296E-2</v>
      </c>
      <c r="F111">
        <v>-3.9798880000074628E-3</v>
      </c>
      <c r="G111">
        <v>-3.8141871721969617E-3</v>
      </c>
      <c r="H111">
        <v>-0.18908342272270823</v>
      </c>
      <c r="I111">
        <v>-0.21554735908244627</v>
      </c>
      <c r="J111">
        <v>-1.0311389762799755E-2</v>
      </c>
      <c r="K111">
        <v>3.5604192716206722E-5</v>
      </c>
      <c r="L111">
        <v>0</v>
      </c>
      <c r="M111">
        <v>3.4347656114131594E-5</v>
      </c>
      <c r="N111">
        <v>0</v>
      </c>
    </row>
    <row r="112" spans="1:14">
      <c r="A112">
        <v>1.2530783583687267E-2</v>
      </c>
      <c r="B112">
        <v>-3.6087068107313061E-2</v>
      </c>
      <c r="C112">
        <v>-8.7527259587361645E-3</v>
      </c>
      <c r="D112">
        <v>-2.7512697895532116E-2</v>
      </c>
      <c r="E112">
        <v>-4.444515228778736E-3</v>
      </c>
      <c r="F112">
        <v>-4.661854336897679E-3</v>
      </c>
      <c r="G112">
        <v>-4.2320482440728752E-3</v>
      </c>
      <c r="H112">
        <v>-9.4056667327890531E-2</v>
      </c>
      <c r="I112">
        <v>-0.22702896657754745</v>
      </c>
      <c r="J112">
        <v>-1.9176115527070207E-2</v>
      </c>
      <c r="K112">
        <v>2.3593095489292568E-7</v>
      </c>
      <c r="L112">
        <v>0</v>
      </c>
      <c r="M112">
        <v>2.2723542554823902E-7</v>
      </c>
      <c r="N112">
        <v>0</v>
      </c>
    </row>
    <row r="113" spans="1:14">
      <c r="A113">
        <v>5.3299616730979773E-4</v>
      </c>
      <c r="B113">
        <v>-6.5504950817437638E-2</v>
      </c>
      <c r="C113">
        <v>-1.2750956669670245E-2</v>
      </c>
      <c r="D113">
        <v>-5.1482600572151031E-2</v>
      </c>
      <c r="E113">
        <v>-2.4825499442659195E-2</v>
      </c>
      <c r="F113">
        <v>2.3950421927345826E-3</v>
      </c>
      <c r="G113">
        <v>-4.7877913937900557E-3</v>
      </c>
      <c r="H113">
        <v>-0.11528219041877283</v>
      </c>
      <c r="I113">
        <v>-9.7790021181376349E-2</v>
      </c>
      <c r="J113">
        <v>-3.374471941856208E-2</v>
      </c>
      <c r="K113">
        <v>1.5325558762716129E-6</v>
      </c>
      <c r="L113">
        <v>0</v>
      </c>
      <c r="M113">
        <v>1.5334468711081086E-6</v>
      </c>
      <c r="N113">
        <v>0</v>
      </c>
    </row>
    <row r="114" spans="1:14">
      <c r="A114">
        <v>-8.0051023140214495E-3</v>
      </c>
      <c r="B114">
        <v>-3.457985318357544E-2</v>
      </c>
      <c r="C114">
        <v>-8.3924025772779704E-3</v>
      </c>
      <c r="D114">
        <v>1.7331944137003792E-2</v>
      </c>
      <c r="E114">
        <v>-4.9024682055130112E-4</v>
      </c>
      <c r="F114">
        <v>-2.9941707281419965E-2</v>
      </c>
      <c r="G114">
        <v>-4.8052773850145863E-3</v>
      </c>
      <c r="H114">
        <v>0.12280264062957411</v>
      </c>
      <c r="I114">
        <v>0.18244930134386295</v>
      </c>
      <c r="J114">
        <v>1.7313679567598016E-2</v>
      </c>
      <c r="K114">
        <v>2.8948845088595397E-5</v>
      </c>
      <c r="L114">
        <v>0</v>
      </c>
      <c r="M114">
        <v>2.8854600523618309E-5</v>
      </c>
      <c r="N114">
        <v>0</v>
      </c>
    </row>
    <row r="115" spans="1:14">
      <c r="A115">
        <v>-8.5967614395382908E-3</v>
      </c>
      <c r="B115">
        <v>-3.0796733186885212E-2</v>
      </c>
      <c r="C115">
        <v>-5.5051977135925374E-3</v>
      </c>
      <c r="D115">
        <v>-2.8694019473095491E-3</v>
      </c>
      <c r="E115">
        <v>1.6244043863332868E-3</v>
      </c>
      <c r="F115">
        <v>-4.128499220170871E-3</v>
      </c>
      <c r="G115">
        <v>-4.8052773850145863E-3</v>
      </c>
      <c r="H115">
        <v>-0.1258310374257193</v>
      </c>
      <c r="I115">
        <v>-1.2212174030270853E-2</v>
      </c>
      <c r="J115">
        <v>-4.7689506523820912E-3</v>
      </c>
      <c r="K115">
        <v>1.1237587605565423E-4</v>
      </c>
      <c r="L115">
        <v>0</v>
      </c>
      <c r="M115">
        <v>1.1160491653238225E-4</v>
      </c>
      <c r="N115">
        <v>0</v>
      </c>
    </row>
    <row r="116" spans="1:14">
      <c r="A116">
        <v>-6.7201703266958493E-3</v>
      </c>
      <c r="B116">
        <v>-1.3083912629627565E-2</v>
      </c>
      <c r="C116">
        <v>-7.2569097054492478E-4</v>
      </c>
      <c r="D116">
        <v>9.2140874207517019E-3</v>
      </c>
      <c r="E116">
        <v>-2.5444839907683226E-3</v>
      </c>
      <c r="F116">
        <v>-5.1867803846187095E-3</v>
      </c>
      <c r="G116">
        <v>-4.8036120130067334E-3</v>
      </c>
      <c r="H116">
        <v>-6.9804337542485162E-2</v>
      </c>
      <c r="I116">
        <v>-5.1255919145550746E-3</v>
      </c>
      <c r="J116">
        <v>1.0913702183800864E-2</v>
      </c>
      <c r="K116">
        <v>1.8257471391772552E-5</v>
      </c>
      <c r="L116">
        <v>0</v>
      </c>
      <c r="M116">
        <v>1.801969810633792E-5</v>
      </c>
      <c r="N116">
        <v>0</v>
      </c>
    </row>
    <row r="117" spans="1:14">
      <c r="A117">
        <v>-2.83225045221534E-4</v>
      </c>
      <c r="B117">
        <v>2.6432079866370133E-3</v>
      </c>
      <c r="C117">
        <v>2.9492523553863986E-3</v>
      </c>
      <c r="D117">
        <v>7.3918978862802607E-3</v>
      </c>
      <c r="E117">
        <v>1.6053692302403631E-2</v>
      </c>
      <c r="F117">
        <v>-1.6271141718457765E-2</v>
      </c>
      <c r="G117">
        <v>-4.8186006605420856E-3</v>
      </c>
      <c r="H117">
        <v>8.7265766438476028E-2</v>
      </c>
      <c r="I117">
        <v>4.2639240011537301E-2</v>
      </c>
      <c r="J117">
        <v>-7.3115195973008293E-4</v>
      </c>
      <c r="K117">
        <v>4.9519321018974247E-8</v>
      </c>
      <c r="L117">
        <v>0</v>
      </c>
      <c r="M117">
        <v>6.7690404380137259E-8</v>
      </c>
      <c r="N117">
        <v>0</v>
      </c>
    </row>
    <row r="118" spans="1:14">
      <c r="A118">
        <v>-4.9541588909910875E-3</v>
      </c>
      <c r="B118">
        <v>7.2790723152642949E-3</v>
      </c>
      <c r="C118">
        <v>-1.0199150316028709E-3</v>
      </c>
      <c r="D118">
        <v>8.7938949913947215E-3</v>
      </c>
      <c r="E118">
        <v>4.9708762830071637E-4</v>
      </c>
      <c r="F118">
        <v>-9.5699718383175196E-3</v>
      </c>
      <c r="G118">
        <v>-4.8310917148936122E-3</v>
      </c>
      <c r="H118">
        <v>-0.11515821805255042</v>
      </c>
      <c r="I118">
        <v>-0.14268929801078734</v>
      </c>
      <c r="J118">
        <v>9.6736385242349836E-3</v>
      </c>
      <c r="K118">
        <v>1.9982623288369819E-5</v>
      </c>
      <c r="L118">
        <v>0</v>
      </c>
      <c r="M118">
        <v>2.7215305901274237E-5</v>
      </c>
      <c r="N118">
        <v>0</v>
      </c>
    </row>
    <row r="119" spans="1:14">
      <c r="A119">
        <v>-6.7362154125735632E-3</v>
      </c>
      <c r="B119">
        <v>7.4735764218048333E-3</v>
      </c>
      <c r="C119">
        <v>-3.8601449896243385E-3</v>
      </c>
      <c r="D119">
        <v>1.4392199496294231E-2</v>
      </c>
      <c r="E119">
        <v>5.205563826339874E-3</v>
      </c>
      <c r="F119">
        <v>-1.039096760422507E-2</v>
      </c>
      <c r="G119">
        <v>-4.8302589633778675E-3</v>
      </c>
      <c r="H119">
        <v>-5.4894047871216795E-2</v>
      </c>
      <c r="I119">
        <v>-2.2127352153845752E-2</v>
      </c>
      <c r="J119">
        <v>1.1021450879295031E-2</v>
      </c>
      <c r="K119">
        <v>6.7918263257489832E-5</v>
      </c>
      <c r="L119">
        <v>0</v>
      </c>
      <c r="M119">
        <v>9.2256774285609606E-5</v>
      </c>
      <c r="N119">
        <v>0</v>
      </c>
    </row>
    <row r="120" spans="1:14">
      <c r="A120">
        <v>-3.0975243492296503E-3</v>
      </c>
      <c r="B120">
        <v>-5.9911451044009807E-3</v>
      </c>
      <c r="C120">
        <v>-2.9491837943816396E-3</v>
      </c>
      <c r="D120">
        <v>-1.2227105614076686E-2</v>
      </c>
      <c r="E120">
        <v>-3.3390414175308103E-3</v>
      </c>
      <c r="F120">
        <v>-6.1664582337740232E-3</v>
      </c>
      <c r="G120">
        <v>-4.8394193444522143E-3</v>
      </c>
      <c r="H120">
        <v>6.6343894736634046E-2</v>
      </c>
      <c r="I120">
        <v>6.462101564274926E-2</v>
      </c>
      <c r="J120">
        <v>-8.7768172946215209E-3</v>
      </c>
      <c r="K120">
        <v>1.5106778980880852E-5</v>
      </c>
      <c r="L120">
        <v>0</v>
      </c>
      <c r="M120">
        <v>2.0434200910119604E-5</v>
      </c>
      <c r="N120">
        <v>0</v>
      </c>
    </row>
    <row r="121" spans="1:14">
      <c r="A121">
        <v>-2.561542323550923E-3</v>
      </c>
      <c r="B121">
        <v>1.8464038917335206E-2</v>
      </c>
      <c r="C121">
        <v>-2.0200829274639748E-3</v>
      </c>
      <c r="D121">
        <v>-1.4404123242120251E-2</v>
      </c>
      <c r="E121">
        <v>-1.7903872151562106E-3</v>
      </c>
      <c r="F121">
        <v>3.2466479954891452E-3</v>
      </c>
      <c r="G121">
        <v>-4.8444160220299098E-3</v>
      </c>
      <c r="H121">
        <v>-1.999258721700101E-2</v>
      </c>
      <c r="I121">
        <v>-4.1232263085232972E-2</v>
      </c>
      <c r="J121">
        <v>-1.0097879152520778E-2</v>
      </c>
      <c r="K121">
        <v>1.0184374348627026E-8</v>
      </c>
      <c r="L121">
        <v>0</v>
      </c>
      <c r="M121">
        <v>1.7809591582177915E-8</v>
      </c>
      <c r="N121">
        <v>0</v>
      </c>
    </row>
    <row r="122" spans="1:14">
      <c r="A122">
        <v>-7.2709778880057233E-3</v>
      </c>
      <c r="B122">
        <v>-2.2519924093215866E-2</v>
      </c>
      <c r="C122">
        <v>-1.8649833056008662E-3</v>
      </c>
      <c r="D122">
        <v>-1.1918758320117342E-2</v>
      </c>
      <c r="E122">
        <v>-2.3873422924204158E-3</v>
      </c>
      <c r="F122">
        <v>-3.3213688996878554E-4</v>
      </c>
      <c r="G122">
        <v>-4.8968856582826265E-3</v>
      </c>
      <c r="H122">
        <v>-0.11468089803220505</v>
      </c>
      <c r="I122">
        <v>-2.9106355861740922E-2</v>
      </c>
      <c r="J122">
        <v>-1.0304734038088185E-2</v>
      </c>
      <c r="K122">
        <v>6.5361875829684344E-5</v>
      </c>
      <c r="L122">
        <v>1.1276203373114673E-2</v>
      </c>
      <c r="M122">
        <v>1.1399431475518691E-4</v>
      </c>
      <c r="N122">
        <v>3.2625676210530545E-3</v>
      </c>
    </row>
    <row r="123" spans="1:14">
      <c r="A123">
        <v>-3.6266417192555725E-3</v>
      </c>
      <c r="B123">
        <v>1.8765777764263619E-2</v>
      </c>
      <c r="C123">
        <v>3.6866156749279493E-3</v>
      </c>
      <c r="D123">
        <v>2.0371188215652876E-2</v>
      </c>
      <c r="E123">
        <v>8.0347795682328606E-3</v>
      </c>
      <c r="F123">
        <v>-1.7375851841566519E-2</v>
      </c>
      <c r="G123">
        <v>-4.8685676860406174E-3</v>
      </c>
      <c r="H123">
        <v>4.712178564987614E-3</v>
      </c>
      <c r="I123">
        <v>-0.12129849868686048</v>
      </c>
      <c r="J123">
        <v>1.5908434136840836E-2</v>
      </c>
      <c r="K123">
        <v>2.5718806415864806E-4</v>
      </c>
      <c r="L123">
        <v>0</v>
      </c>
      <c r="M123">
        <v>4.4798690011738817E-4</v>
      </c>
      <c r="N123">
        <v>0</v>
      </c>
    </row>
    <row r="124" spans="1:14">
      <c r="A124">
        <v>-4.2658661178977928E-4</v>
      </c>
      <c r="B124">
        <v>3.3700443856915105E-2</v>
      </c>
      <c r="C124">
        <v>-3.0602492595216565E-4</v>
      </c>
      <c r="D124">
        <v>-5.5641359083232669E-3</v>
      </c>
      <c r="E124">
        <v>-2.2563720121301168E-3</v>
      </c>
      <c r="F124">
        <v>2.8878555957443557E-3</v>
      </c>
      <c r="G124">
        <v>-4.8669019978701128E-3</v>
      </c>
      <c r="H124">
        <v>-5.73439403904593E-2</v>
      </c>
      <c r="I124">
        <v>-4.6845804585243893E-2</v>
      </c>
      <c r="J124">
        <v>-2.3752388152395139E-3</v>
      </c>
      <c r="K124">
        <v>3.2182970460776842E-6</v>
      </c>
      <c r="L124">
        <v>0</v>
      </c>
      <c r="M124">
        <v>5.5941101762751028E-6</v>
      </c>
      <c r="N124">
        <v>0</v>
      </c>
    </row>
    <row r="125" spans="1:14">
      <c r="A125">
        <v>8.12555781466508E-4</v>
      </c>
      <c r="B125">
        <v>-2.6307524734174477E-3</v>
      </c>
      <c r="C125">
        <v>1.3587670371312795E-3</v>
      </c>
      <c r="D125">
        <v>1.0559752717578816E-2</v>
      </c>
      <c r="E125">
        <v>1.5034047445109519E-2</v>
      </c>
      <c r="F125">
        <v>-1.5001274966199945E-2</v>
      </c>
      <c r="G125">
        <v>-4.8560752276020219E-3</v>
      </c>
      <c r="H125">
        <v>9.4818919516717323E-2</v>
      </c>
      <c r="I125">
        <v>0.13283467500673407</v>
      </c>
      <c r="J125">
        <v>2.3944848395591866E-3</v>
      </c>
      <c r="K125">
        <v>4.4134189883829369E-7</v>
      </c>
      <c r="L125">
        <v>0</v>
      </c>
      <c r="M125">
        <v>6.9467780566105273E-7</v>
      </c>
      <c r="N125">
        <v>0</v>
      </c>
    </row>
    <row r="126" spans="1:14">
      <c r="A126">
        <v>-5.3924706562446393E-3</v>
      </c>
      <c r="B126">
        <v>-5.8586519993115323E-3</v>
      </c>
      <c r="C126">
        <v>-2.6032657119495913E-4</v>
      </c>
      <c r="D126">
        <v>-1.213872885518962E-2</v>
      </c>
      <c r="E126">
        <v>-1.0025456740383557E-2</v>
      </c>
      <c r="F126">
        <v>-1.6559314962804978E-3</v>
      </c>
      <c r="G126">
        <v>-4.8677348409150861E-3</v>
      </c>
      <c r="H126">
        <v>-0.12658686099509062</v>
      </c>
      <c r="I126">
        <v>-0.11288954178136988</v>
      </c>
      <c r="J126">
        <v>-5.5242707102269618E-3</v>
      </c>
      <c r="K126">
        <v>1.1881599205637117E-4</v>
      </c>
      <c r="L126">
        <v>0</v>
      </c>
      <c r="M126">
        <v>1.8671858701844297E-4</v>
      </c>
      <c r="N126">
        <v>0</v>
      </c>
    </row>
    <row r="127" spans="1:14">
      <c r="A127">
        <v>-1.9235874886959642E-3</v>
      </c>
      <c r="B127">
        <v>-1.0146955340678516E-2</v>
      </c>
      <c r="C127">
        <v>-3.0970429759218949E-3</v>
      </c>
      <c r="D127">
        <v>-5.4136771068690106E-3</v>
      </c>
      <c r="E127">
        <v>-4.845641046857454E-3</v>
      </c>
      <c r="F127">
        <v>5.2562334897049605E-3</v>
      </c>
      <c r="G127">
        <v>-4.851078375288545E-3</v>
      </c>
      <c r="H127">
        <v>3.365504806275707E-2</v>
      </c>
      <c r="I127">
        <v>-5.4068734974698766E-2</v>
      </c>
      <c r="J127">
        <v>-1.9665305980542313E-3</v>
      </c>
      <c r="K127">
        <v>4.6431889483219721E-5</v>
      </c>
      <c r="L127">
        <v>0</v>
      </c>
      <c r="M127">
        <v>7.2901750567153187E-5</v>
      </c>
      <c r="N127">
        <v>0</v>
      </c>
    </row>
    <row r="128" spans="1:14">
      <c r="A128">
        <v>-1.3071672711755073E-4</v>
      </c>
      <c r="B128">
        <v>-3.8544090122123072E-3</v>
      </c>
      <c r="C128">
        <v>1.9471942982648967E-3</v>
      </c>
      <c r="D128">
        <v>-1.4624864062814293E-3</v>
      </c>
      <c r="E128">
        <v>1.4968932290072698E-2</v>
      </c>
      <c r="F128">
        <v>-2.0964346985395826E-2</v>
      </c>
      <c r="G128">
        <v>-4.8527439844053971E-3</v>
      </c>
      <c r="H128">
        <v>0.10702835123859776</v>
      </c>
      <c r="I128">
        <v>0.12534236283589284</v>
      </c>
      <c r="J128">
        <v>-1.0465150842091566E-2</v>
      </c>
      <c r="K128">
        <v>4.8013934723847511E-7</v>
      </c>
      <c r="L128">
        <v>0</v>
      </c>
      <c r="M128">
        <v>7.5215171880445975E-7</v>
      </c>
      <c r="N128">
        <v>0</v>
      </c>
    </row>
    <row r="129" spans="1:14">
      <c r="A129">
        <v>-2.3431018812910967E-3</v>
      </c>
      <c r="B129">
        <v>-1.6461541897083327E-3</v>
      </c>
      <c r="C129">
        <v>3.8241943748697476E-3</v>
      </c>
      <c r="D129">
        <v>1.311304629185551E-2</v>
      </c>
      <c r="E129">
        <v>-1.6045788767884518E-2</v>
      </c>
      <c r="F129">
        <v>2.10019160499695E-2</v>
      </c>
      <c r="G129">
        <v>-4.8569080436019624E-3</v>
      </c>
      <c r="H129">
        <v>0.23097485494324352</v>
      </c>
      <c r="I129">
        <v>0.18097286827210157</v>
      </c>
      <c r="J129">
        <v>2.2856318281957621E-2</v>
      </c>
      <c r="K129">
        <v>3.3465816362915236E-9</v>
      </c>
      <c r="L129">
        <v>0</v>
      </c>
      <c r="M129">
        <v>5.4749005027849946E-9</v>
      </c>
      <c r="N129">
        <v>0</v>
      </c>
    </row>
    <row r="130" spans="1:14">
      <c r="A130">
        <v>2.1705480272389449E-4</v>
      </c>
      <c r="B130">
        <v>3.1461801935175601E-2</v>
      </c>
      <c r="C130">
        <v>3.5768503491455089E-3</v>
      </c>
      <c r="D130">
        <v>7.8843303983201583E-3</v>
      </c>
      <c r="E130">
        <v>2.0154914555236124E-2</v>
      </c>
      <c r="F130">
        <v>-1.6015444273316009E-2</v>
      </c>
      <c r="G130">
        <v>-4.8810606125900963E-3</v>
      </c>
      <c r="H130">
        <v>-1.9498781538664637E-2</v>
      </c>
      <c r="I130">
        <v>7.7889280438618549E-2</v>
      </c>
      <c r="J130">
        <v>-3.7270402979225109E-3</v>
      </c>
      <c r="K130">
        <v>6.0360474335803674E-6</v>
      </c>
      <c r="L130">
        <v>0</v>
      </c>
      <c r="M130">
        <v>9.8636365992587747E-6</v>
      </c>
      <c r="N130">
        <v>0</v>
      </c>
    </row>
    <row r="131" spans="1:14">
      <c r="A131">
        <v>6.1580385597144352E-4</v>
      </c>
      <c r="B131">
        <v>1.2362754716262619E-2</v>
      </c>
      <c r="C131">
        <v>3.643077829527051E-3</v>
      </c>
      <c r="D131">
        <v>8.6468129585127815E-3</v>
      </c>
      <c r="E131">
        <v>5.6088755997620639E-4</v>
      </c>
      <c r="F131">
        <v>-7.4271494304963643E-3</v>
      </c>
      <c r="G131">
        <v>-4.8818934910049988E-3</v>
      </c>
      <c r="H131">
        <v>3.452072647054244E-2</v>
      </c>
      <c r="I131">
        <v>4.8574662675617504E-2</v>
      </c>
      <c r="J131">
        <v>8.9054037685748558E-3</v>
      </c>
      <c r="K131">
        <v>1.39881370238126E-4</v>
      </c>
      <c r="L131">
        <v>0</v>
      </c>
      <c r="M131">
        <v>2.2843947470749178E-4</v>
      </c>
      <c r="N131">
        <v>0</v>
      </c>
    </row>
    <row r="132" spans="1:14">
      <c r="A132">
        <v>1.5485136772548541E-4</v>
      </c>
      <c r="B132">
        <v>5.3144062535268981E-3</v>
      </c>
      <c r="C132">
        <v>4.5461245810720068E-3</v>
      </c>
      <c r="D132">
        <v>-2.1609957296656514E-3</v>
      </c>
      <c r="E132">
        <v>1.3113511192689128E-2</v>
      </c>
      <c r="F132">
        <v>-8.9524304493164668E-3</v>
      </c>
      <c r="G132">
        <v>-4.8827263715006813E-3</v>
      </c>
      <c r="H132">
        <v>4.6922365639125552E-2</v>
      </c>
      <c r="I132">
        <v>7.8877956543962249E-2</v>
      </c>
      <c r="J132">
        <v>-1.0205383231982125E-2</v>
      </c>
      <c r="K132">
        <v>3.2764877324755324E-5</v>
      </c>
      <c r="L132">
        <v>0</v>
      </c>
      <c r="M132">
        <v>5.3385670172708592E-5</v>
      </c>
      <c r="N132">
        <v>0</v>
      </c>
    </row>
    <row r="133" spans="1:14">
      <c r="A133">
        <v>-2.3133156171033337E-4</v>
      </c>
      <c r="B133">
        <v>2.4503265271069091E-2</v>
      </c>
      <c r="C133">
        <v>2.5021895890632844E-3</v>
      </c>
      <c r="D133">
        <v>7.2920384482105891E-3</v>
      </c>
      <c r="E133">
        <v>-5.3999665041365242E-3</v>
      </c>
      <c r="F133">
        <v>5.063532645924647E-3</v>
      </c>
      <c r="G133">
        <v>-4.8785619898294025E-3</v>
      </c>
      <c r="H133">
        <v>-3.8343477598765496E-2</v>
      </c>
      <c r="I133">
        <v>-7.164210071920861E-2</v>
      </c>
      <c r="J133">
        <v>1.0422980068078732E-2</v>
      </c>
      <c r="K133">
        <v>7.6802429741139833E-7</v>
      </c>
      <c r="L133">
        <v>0</v>
      </c>
      <c r="M133">
        <v>1.3450897066919514E-6</v>
      </c>
      <c r="N133">
        <v>0</v>
      </c>
    </row>
    <row r="134" spans="1:14">
      <c r="A134">
        <v>6.877219857067531E-3</v>
      </c>
      <c r="B134">
        <v>-2.2624696815538321E-2</v>
      </c>
      <c r="C134">
        <v>6.1302830638538235E-3</v>
      </c>
      <c r="D134">
        <v>-1.9534510543989352E-2</v>
      </c>
      <c r="E134">
        <v>1.081494144218755E-2</v>
      </c>
      <c r="F134">
        <v>3.321446909887631E-4</v>
      </c>
      <c r="G134">
        <v>-4.8968856582826265E-3</v>
      </c>
      <c r="H134">
        <v>7.0569372451241397E-2</v>
      </c>
      <c r="I134">
        <v>3.8471656505453151E-2</v>
      </c>
      <c r="J134">
        <v>-2.2878896120872405E-2</v>
      </c>
      <c r="K134">
        <v>6.1213508344417409E-6</v>
      </c>
      <c r="L134">
        <v>0</v>
      </c>
      <c r="M134">
        <v>1.0710921449202324E-5</v>
      </c>
      <c r="N134">
        <v>0</v>
      </c>
    </row>
    <row r="135" spans="1:14">
      <c r="A135">
        <v>-2.7118863929713574E-4</v>
      </c>
      <c r="B135">
        <v>4.127293184436092E-3</v>
      </c>
      <c r="C135">
        <v>4.3100832191206844E-3</v>
      </c>
      <c r="D135">
        <v>3.2856445389426239E-5</v>
      </c>
      <c r="E135">
        <v>2.1277487082279811E-3</v>
      </c>
      <c r="F135">
        <v>-5.9172527276328112E-4</v>
      </c>
      <c r="G135">
        <v>-4.896052742413462E-3</v>
      </c>
      <c r="H135">
        <v>4.5024823482568588E-2</v>
      </c>
      <c r="I135">
        <v>4.558238193908893E-2</v>
      </c>
      <c r="J135">
        <v>-9.0707102052227286E-4</v>
      </c>
      <c r="K135">
        <v>9.7088464144836988E-5</v>
      </c>
      <c r="L135">
        <v>0</v>
      </c>
      <c r="M135">
        <v>1.6973822775561342E-4</v>
      </c>
      <c r="N135">
        <v>0</v>
      </c>
    </row>
    <row r="136" spans="1:14">
      <c r="A136">
        <v>2.452509523501136E-3</v>
      </c>
      <c r="B136">
        <v>5.4841690385185986E-3</v>
      </c>
      <c r="C136">
        <v>3.2050127569957492E-3</v>
      </c>
      <c r="D136">
        <v>3.639249028097544E-3</v>
      </c>
      <c r="E136">
        <v>1.9604471122457645E-3</v>
      </c>
      <c r="F136">
        <v>-3.4913181851828718E-3</v>
      </c>
      <c r="G136">
        <v>-4.9035490601491288E-3</v>
      </c>
      <c r="H136">
        <v>6.6418430124105088E-2</v>
      </c>
      <c r="I136">
        <v>5.607906949828146E-2</v>
      </c>
      <c r="J136">
        <v>3.8413497215655321E-3</v>
      </c>
      <c r="K136">
        <v>2.7637079679052127E-5</v>
      </c>
      <c r="L136">
        <v>0</v>
      </c>
      <c r="M136">
        <v>4.8197000226871879E-5</v>
      </c>
      <c r="N136">
        <v>0</v>
      </c>
    </row>
    <row r="137" spans="1:14">
      <c r="A137">
        <v>7.9036004093465239E-3</v>
      </c>
      <c r="B137">
        <v>4.7846173001054912E-2</v>
      </c>
      <c r="C137">
        <v>2.6731797740592849E-3</v>
      </c>
      <c r="D137">
        <v>1.3860906090746758E-2</v>
      </c>
      <c r="E137">
        <v>7.8175475095129312E-3</v>
      </c>
      <c r="F137">
        <v>-9.4306615240927587E-3</v>
      </c>
      <c r="G137">
        <v>-4.8802277362559737E-3</v>
      </c>
      <c r="H137">
        <v>7.6430146425649326E-2</v>
      </c>
      <c r="I137">
        <v>7.9718619224995582E-2</v>
      </c>
      <c r="J137">
        <v>1.1653365615937192E-2</v>
      </c>
      <c r="K137">
        <v>7.7001062218541808E-8</v>
      </c>
      <c r="L137">
        <v>0</v>
      </c>
      <c r="M137">
        <v>8.9019105312691816E-8</v>
      </c>
      <c r="N137">
        <v>0</v>
      </c>
    </row>
    <row r="138" spans="1:14">
      <c r="A138">
        <v>5.5256404441129245E-3</v>
      </c>
      <c r="B138">
        <v>-1.7147878608834783E-2</v>
      </c>
      <c r="C138">
        <v>4.2035162810351561E-3</v>
      </c>
      <c r="D138">
        <v>-8.3587685096363738E-4</v>
      </c>
      <c r="E138">
        <v>-1.12099339094627E-3</v>
      </c>
      <c r="F138">
        <v>-6.2495050133990881E-4</v>
      </c>
      <c r="G138">
        <v>-4.8952198286252996E-3</v>
      </c>
      <c r="H138">
        <v>6.0418182496626949E-2</v>
      </c>
      <c r="I138">
        <v>2.7178926135068456E-2</v>
      </c>
      <c r="J138">
        <v>3.0471853309230641E-3</v>
      </c>
      <c r="K138">
        <v>2.744157739017814E-6</v>
      </c>
      <c r="L138">
        <v>0</v>
      </c>
      <c r="M138">
        <v>3.1718918700960921E-6</v>
      </c>
      <c r="N138">
        <v>0</v>
      </c>
    </row>
    <row r="139" spans="1:14">
      <c r="A139">
        <v>2.3876438375399342E-3</v>
      </c>
      <c r="B139">
        <v>1.0673572198380204E-2</v>
      </c>
      <c r="C139">
        <v>2.3128523222392654E-3</v>
      </c>
      <c r="D139">
        <v>-8.6215955275902555E-4</v>
      </c>
      <c r="E139">
        <v>5.0564657355808484E-3</v>
      </c>
      <c r="F139">
        <v>4.0585489643709272E-4</v>
      </c>
      <c r="G139">
        <v>-4.8777291197371758E-3</v>
      </c>
      <c r="H139">
        <v>-0.10493509005175233</v>
      </c>
      <c r="I139">
        <v>-0.14773541268903922</v>
      </c>
      <c r="J139">
        <v>-2.7468550999858021E-3</v>
      </c>
      <c r="K139">
        <v>2.0328712687908013E-4</v>
      </c>
      <c r="L139">
        <v>0</v>
      </c>
      <c r="M139">
        <v>2.3512471920342747E-4</v>
      </c>
      <c r="N139">
        <v>0</v>
      </c>
    </row>
    <row r="140" spans="1:14">
      <c r="A140">
        <v>5.2085160180028231E-5</v>
      </c>
      <c r="B140">
        <v>-4.3633954330745857E-3</v>
      </c>
      <c r="C140">
        <v>-2.9849623465914594E-3</v>
      </c>
      <c r="D140">
        <v>-3.0019353133477946E-3</v>
      </c>
      <c r="E140">
        <v>-4.8483170435190482E-3</v>
      </c>
      <c r="F140">
        <v>8.0770537582066822E-3</v>
      </c>
      <c r="G140">
        <v>-4.8727319428761989E-3</v>
      </c>
      <c r="H140">
        <v>-2.4911643461054737E-2</v>
      </c>
      <c r="I140">
        <v>8.5268804324595618E-2</v>
      </c>
      <c r="J140">
        <v>6.5538333222746673E-4</v>
      </c>
      <c r="K140">
        <v>3.0994653382840813E-6</v>
      </c>
      <c r="L140">
        <v>0</v>
      </c>
      <c r="M140">
        <v>3.5807351739139124E-6</v>
      </c>
      <c r="N140">
        <v>0</v>
      </c>
    </row>
    <row r="141" spans="1:14">
      <c r="A141">
        <v>2.838635009949699E-3</v>
      </c>
      <c r="B141">
        <v>-7.7921572992971262E-3</v>
      </c>
      <c r="C141">
        <v>-4.07600518672885E-3</v>
      </c>
      <c r="D141">
        <v>4.9490639309520777E-3</v>
      </c>
      <c r="E141">
        <v>1.8972994446054513E-2</v>
      </c>
      <c r="F141">
        <v>-1.1535041578164078E-2</v>
      </c>
      <c r="G141">
        <v>-4.9768552722010556E-3</v>
      </c>
      <c r="H141">
        <v>-0.4061145854640274</v>
      </c>
      <c r="I141">
        <v>-0.1255980617645357</v>
      </c>
      <c r="J141">
        <v>-6.1041122853920174E-3</v>
      </c>
      <c r="K141">
        <v>1.3508155008702435E-7</v>
      </c>
      <c r="L141">
        <v>0</v>
      </c>
      <c r="M141">
        <v>3.5519136253760955E-7</v>
      </c>
      <c r="N141">
        <v>0</v>
      </c>
    </row>
    <row r="142" spans="1:14">
      <c r="A142">
        <v>-1.3124360095652526E-3</v>
      </c>
      <c r="B142">
        <v>-2.010230632744487E-3</v>
      </c>
      <c r="C142">
        <v>-1.5648836819766602E-3</v>
      </c>
      <c r="D142">
        <v>-4.675262545454353E-3</v>
      </c>
      <c r="E142">
        <v>-8.8359172648143445E-3</v>
      </c>
      <c r="F142">
        <v>5.6581808889971845E-3</v>
      </c>
      <c r="G142">
        <v>-5.1893677658298026E-3</v>
      </c>
      <c r="H142">
        <v>-0.10462160454186609</v>
      </c>
      <c r="I142">
        <v>-7.7990279009496052E-2</v>
      </c>
      <c r="J142">
        <v>2.0265935906142295E-3</v>
      </c>
      <c r="K142">
        <v>7.4999272308149591E-6</v>
      </c>
      <c r="L142">
        <v>2.4059009613436795E-3</v>
      </c>
      <c r="M142">
        <v>1.9713750007507962E-5</v>
      </c>
      <c r="N142">
        <v>8.3875986227941997E-4</v>
      </c>
    </row>
    <row r="143" spans="1:14">
      <c r="A143">
        <v>-1.3251922427683232E-3</v>
      </c>
      <c r="B143">
        <v>-1.8037202514091417E-3</v>
      </c>
      <c r="C143">
        <v>-1.4437259707547627E-3</v>
      </c>
      <c r="D143">
        <v>-1.1522432765670356E-3</v>
      </c>
      <c r="E143">
        <v>4.288538243570803E-3</v>
      </c>
      <c r="F143">
        <v>1.706012239377626E-3</v>
      </c>
      <c r="G143">
        <v>-5.1785305173036728E-3</v>
      </c>
      <c r="H143">
        <v>7.755493964281146E-2</v>
      </c>
      <c r="I143">
        <v>3.8692355913397709E-2</v>
      </c>
      <c r="J143">
        <v>-3.4484340992754141E-3</v>
      </c>
      <c r="K143">
        <v>1.525798053014635E-4</v>
      </c>
      <c r="L143">
        <v>0</v>
      </c>
      <c r="M143">
        <v>4.0121158486972042E-4</v>
      </c>
      <c r="N143">
        <v>0</v>
      </c>
    </row>
    <row r="144" spans="1:14">
      <c r="A144">
        <v>-1.7221123482562378E-4</v>
      </c>
      <c r="B144">
        <v>6.0867543362006886E-3</v>
      </c>
      <c r="C144">
        <v>3.1691727836564137E-3</v>
      </c>
      <c r="D144">
        <v>-6.4499031416419793E-4</v>
      </c>
      <c r="E144">
        <v>-1.450935039520298E-3</v>
      </c>
      <c r="F144">
        <v>3.0548548216683584E-3</v>
      </c>
      <c r="G144">
        <v>-5.1718616164301429E-3</v>
      </c>
      <c r="H144">
        <v>0.17824495939876114</v>
      </c>
      <c r="I144">
        <v>0.10566104835502722</v>
      </c>
      <c r="J144">
        <v>8.9604515421746371E-4</v>
      </c>
      <c r="K144">
        <v>5.1064051440783379E-8</v>
      </c>
      <c r="L144">
        <v>0</v>
      </c>
      <c r="M144">
        <v>1.3448343155708759E-7</v>
      </c>
      <c r="N144">
        <v>0</v>
      </c>
    </row>
    <row r="145" spans="1:14">
      <c r="A145">
        <v>-3.9969735016653221E-3</v>
      </c>
      <c r="B145">
        <v>-2.9888741293434065E-4</v>
      </c>
      <c r="C145">
        <v>5.147982054055809E-3</v>
      </c>
      <c r="D145">
        <v>3.7811727487177069E-3</v>
      </c>
      <c r="E145">
        <v>1.0309326362001233E-2</v>
      </c>
      <c r="F145">
        <v>-1.4023090469313364E-2</v>
      </c>
      <c r="G145">
        <v>-5.1676936211443453E-3</v>
      </c>
      <c r="H145">
        <v>-5.3700335610387617E-2</v>
      </c>
      <c r="I145">
        <v>-6.4679283226060005E-3</v>
      </c>
      <c r="J145">
        <v>-3.9937315940452647E-3</v>
      </c>
      <c r="K145">
        <v>3.9303923275022354E-9</v>
      </c>
      <c r="L145">
        <v>0</v>
      </c>
      <c r="M145">
        <v>1.0805247340619979E-8</v>
      </c>
      <c r="N145">
        <v>0</v>
      </c>
    </row>
    <row r="146" spans="1:14">
      <c r="A146">
        <v>2.9038907822288148E-3</v>
      </c>
      <c r="B146">
        <v>1.6432775342914256E-3</v>
      </c>
      <c r="C146">
        <v>3.6222699918830297E-3</v>
      </c>
      <c r="D146">
        <v>-1.2843074461262784E-3</v>
      </c>
      <c r="E146">
        <v>5.5431526203872017E-3</v>
      </c>
      <c r="F146">
        <v>-9.2261821595204067E-3</v>
      </c>
      <c r="G146">
        <v>-5.1993716926288652E-3</v>
      </c>
      <c r="H146">
        <v>6.2450391161891661E-2</v>
      </c>
      <c r="I146">
        <v>4.9411501205942739E-2</v>
      </c>
      <c r="J146">
        <v>-2.0787363383854649E-3</v>
      </c>
      <c r="K146">
        <v>7.1003285845349224E-6</v>
      </c>
      <c r="L146">
        <v>0</v>
      </c>
      <c r="M146">
        <v>1.9518324641281554E-5</v>
      </c>
      <c r="N146">
        <v>0</v>
      </c>
    </row>
    <row r="147" spans="1:14">
      <c r="A147">
        <v>4.1524271696667522E-3</v>
      </c>
      <c r="B147">
        <v>3.0940317626696953E-4</v>
      </c>
      <c r="C147">
        <v>2.5844969077172802E-3</v>
      </c>
      <c r="D147">
        <v>4.6426987883069291E-3</v>
      </c>
      <c r="E147">
        <v>-2.1931073952337976E-3</v>
      </c>
      <c r="F147">
        <v>9.876891952012818E-3</v>
      </c>
      <c r="G147">
        <v>-5.1977043506431647E-3</v>
      </c>
      <c r="H147">
        <v>-5.370257771031897E-3</v>
      </c>
      <c r="I147">
        <v>3.7324233743197273E-2</v>
      </c>
      <c r="J147">
        <v>8.4042581607564476E-3</v>
      </c>
      <c r="K147">
        <v>8.3735772350620861E-5</v>
      </c>
      <c r="L147">
        <v>0</v>
      </c>
      <c r="M147">
        <v>2.3034577790349497E-4</v>
      </c>
      <c r="N147">
        <v>0</v>
      </c>
    </row>
    <row r="148" spans="1:14">
      <c r="A148">
        <v>-2.0050877774270707E-3</v>
      </c>
      <c r="B148">
        <v>1.0987823462973261E-2</v>
      </c>
      <c r="C148">
        <v>1.9026662723495276E-3</v>
      </c>
      <c r="D148">
        <v>1.2482131647698711E-3</v>
      </c>
      <c r="E148">
        <v>9.191211746699143E-3</v>
      </c>
      <c r="F148">
        <v>-9.5877842517636362E-3</v>
      </c>
      <c r="G148">
        <v>-5.1693608130040231E-3</v>
      </c>
      <c r="H148">
        <v>1.4936314635112854E-2</v>
      </c>
      <c r="I148">
        <v>7.6520176495073269E-2</v>
      </c>
      <c r="J148">
        <v>-4.7044667325046446E-3</v>
      </c>
      <c r="K148">
        <v>9.074192985085093E-5</v>
      </c>
      <c r="L148">
        <v>0</v>
      </c>
      <c r="M148">
        <v>2.4947877301286994E-4</v>
      </c>
      <c r="N148">
        <v>0</v>
      </c>
    </row>
    <row r="149" spans="1:14">
      <c r="A149">
        <v>-5.8059880292875396E-4</v>
      </c>
      <c r="B149">
        <v>1.1741539140553252E-3</v>
      </c>
      <c r="C149">
        <v>2.431349077362142E-3</v>
      </c>
      <c r="D149">
        <v>-3.1504645486480822E-3</v>
      </c>
      <c r="E149">
        <v>-2.4373048375419893E-3</v>
      </c>
      <c r="F149">
        <v>1.300952790099676E-2</v>
      </c>
      <c r="G149">
        <v>-5.183532280528827E-3</v>
      </c>
      <c r="H149">
        <v>-0.14866592594388403</v>
      </c>
      <c r="I149">
        <v>-5.9682060849966294E-2</v>
      </c>
      <c r="J149">
        <v>-1.9599929354279138E-3</v>
      </c>
      <c r="K149">
        <v>6.1245307294902088E-7</v>
      </c>
      <c r="L149">
        <v>0</v>
      </c>
      <c r="M149">
        <v>6.0832499701553777E-7</v>
      </c>
      <c r="N149">
        <v>0</v>
      </c>
    </row>
    <row r="150" spans="1:14">
      <c r="A150">
        <v>-1.036600936333108E-3</v>
      </c>
      <c r="B150">
        <v>2.8196316009776838E-3</v>
      </c>
      <c r="C150">
        <v>6.1973405947570153E-3</v>
      </c>
      <c r="D150">
        <v>-2.4611907159605064E-3</v>
      </c>
      <c r="E150">
        <v>1.7026328778546505E-2</v>
      </c>
      <c r="F150">
        <v>-1.1099598692098516E-2</v>
      </c>
      <c r="G150">
        <v>-5.2260502988791396E-3</v>
      </c>
      <c r="H150">
        <v>-5.072434327606487E-2</v>
      </c>
      <c r="I150">
        <v>-6.5414845294574885E-4</v>
      </c>
      <c r="J150">
        <v>-1.2608143888814174E-2</v>
      </c>
      <c r="K150">
        <v>4.7969655081274769E-5</v>
      </c>
      <c r="L150">
        <v>0</v>
      </c>
      <c r="M150">
        <v>4.7735147396458953E-5</v>
      </c>
      <c r="N150">
        <v>0</v>
      </c>
    </row>
    <row r="151" spans="1:14">
      <c r="A151">
        <v>2.5090335793594046E-4</v>
      </c>
      <c r="B151">
        <v>-4.0017381026011559E-2</v>
      </c>
      <c r="C151">
        <v>2.9840378819025442E-3</v>
      </c>
      <c r="D151">
        <v>-9.7831172899204202E-3</v>
      </c>
      <c r="E151">
        <v>-9.1942370354814815E-3</v>
      </c>
      <c r="F151">
        <v>8.6411467379550362E-3</v>
      </c>
      <c r="G151">
        <v>-5.2202141712765077E-3</v>
      </c>
      <c r="H151">
        <v>-1.6973522480233209E-2</v>
      </c>
      <c r="I151">
        <v>3.0243094704256575E-2</v>
      </c>
      <c r="J151">
        <v>-2.7371365370273269E-3</v>
      </c>
      <c r="K151">
        <v>7.503629860510948E-4</v>
      </c>
      <c r="L151">
        <v>0</v>
      </c>
      <c r="M151">
        <v>7.4654787766797819E-4</v>
      </c>
      <c r="N151">
        <v>0</v>
      </c>
    </row>
    <row r="152" spans="1:14">
      <c r="A152">
        <v>-2.066550756068806E-3</v>
      </c>
      <c r="B152">
        <v>3.7192238478127845E-2</v>
      </c>
      <c r="C152">
        <v>7.8287338163279666E-4</v>
      </c>
      <c r="D152">
        <v>1.3460838677420515E-3</v>
      </c>
      <c r="E152">
        <v>8.9796220713388632E-3</v>
      </c>
      <c r="F152">
        <v>-6.6927235819213933E-3</v>
      </c>
      <c r="G152">
        <v>-5.2285515277084166E-3</v>
      </c>
      <c r="H152">
        <v>-0.24316690823165882</v>
      </c>
      <c r="I152">
        <v>-0.19631517108780361</v>
      </c>
      <c r="J152">
        <v>-4.3610647235880883E-3</v>
      </c>
      <c r="K152">
        <v>4.1977020813497165E-7</v>
      </c>
      <c r="L152">
        <v>0</v>
      </c>
      <c r="M152">
        <v>4.1737812990893564E-7</v>
      </c>
      <c r="N152">
        <v>0</v>
      </c>
    </row>
    <row r="153" spans="1:14">
      <c r="A153">
        <v>3.8100621827844147E-3</v>
      </c>
      <c r="B153">
        <v>-1.2636022596236269E-2</v>
      </c>
      <c r="C153">
        <v>3.1025783201332185E-3</v>
      </c>
      <c r="D153">
        <v>-2.4462023184833835E-4</v>
      </c>
      <c r="E153">
        <v>-1.8339169853052263E-2</v>
      </c>
      <c r="F153">
        <v>1.6732636217275849E-2</v>
      </c>
      <c r="G153">
        <v>-5.1993716926288652E-3</v>
      </c>
      <c r="H153">
        <v>-9.0000228965660713E-3</v>
      </c>
      <c r="I153">
        <v>5.611065151156603E-2</v>
      </c>
      <c r="J153">
        <v>1.2915780060162509E-2</v>
      </c>
      <c r="K153">
        <v>9.1980491312205914E-10</v>
      </c>
      <c r="L153">
        <v>0</v>
      </c>
      <c r="M153">
        <v>5.854979259477165E-10</v>
      </c>
      <c r="N153">
        <v>0</v>
      </c>
    </row>
    <row r="154" spans="1:14">
      <c r="A154">
        <v>1.7629619410387115E-3</v>
      </c>
      <c r="B154">
        <v>-1.9276971809089778E-3</v>
      </c>
      <c r="C154">
        <v>2.8255333231274587E-3</v>
      </c>
      <c r="D154">
        <v>-1.3068451647003567E-3</v>
      </c>
      <c r="E154">
        <v>3.8744863748489044E-3</v>
      </c>
      <c r="F154">
        <v>-1.4083881159421092E-3</v>
      </c>
      <c r="G154">
        <v>-5.21437814586935E-3</v>
      </c>
      <c r="H154">
        <v>-7.9352257939546797E-2</v>
      </c>
      <c r="I154">
        <v>-3.5052691528214434E-2</v>
      </c>
      <c r="J154">
        <v>-1.5938516606422207E-3</v>
      </c>
      <c r="K154">
        <v>3.0795081910478147E-6</v>
      </c>
      <c r="L154">
        <v>0</v>
      </c>
      <c r="M154">
        <v>1.9599654749415146E-6</v>
      </c>
      <c r="N154">
        <v>0</v>
      </c>
    </row>
    <row r="155" spans="1:14">
      <c r="A155">
        <v>1.3060870305677391E-3</v>
      </c>
      <c r="B155">
        <v>5.2891300675537538E-3</v>
      </c>
      <c r="C155">
        <v>-3.973456198416729E-4</v>
      </c>
      <c r="D155">
        <v>-2.1311872241395104E-3</v>
      </c>
      <c r="E155">
        <v>5.1467906025294474E-3</v>
      </c>
      <c r="F155">
        <v>-5.5021136868887805E-3</v>
      </c>
      <c r="G155">
        <v>-5.2102096188589991E-3</v>
      </c>
      <c r="H155">
        <v>8.1486005022321471E-3</v>
      </c>
      <c r="I155">
        <v>1.0135001506356054E-2</v>
      </c>
      <c r="J155">
        <v>-4.1619610258404414E-3</v>
      </c>
      <c r="K155">
        <v>1.1713293769224525E-4</v>
      </c>
      <c r="L155">
        <v>0</v>
      </c>
      <c r="M155">
        <v>7.4607082042047037E-5</v>
      </c>
      <c r="N155">
        <v>0</v>
      </c>
    </row>
    <row r="156" spans="1:14">
      <c r="A156">
        <v>-2.6108452883852199E-3</v>
      </c>
      <c r="B156">
        <v>-4.9459530794359011E-2</v>
      </c>
      <c r="C156">
        <v>1.9070803960996015E-3</v>
      </c>
      <c r="D156">
        <v>-2.2890649451903992E-2</v>
      </c>
      <c r="E156">
        <v>-3.5349156112159741E-3</v>
      </c>
      <c r="F156">
        <v>6.8009114009846177E-3</v>
      </c>
      <c r="G156">
        <v>-5.1493550610676314E-3</v>
      </c>
      <c r="H156">
        <v>7.9399643629375849E-2</v>
      </c>
      <c r="I156">
        <v>7.07587889989202E-2</v>
      </c>
      <c r="J156">
        <v>-2.0385127918400484E-2</v>
      </c>
      <c r="K156">
        <v>1.1271662163677733E-3</v>
      </c>
      <c r="L156">
        <v>0</v>
      </c>
      <c r="M156">
        <v>7.1660114757825081E-4</v>
      </c>
      <c r="N156">
        <v>0</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
  <sheetViews>
    <sheetView workbookViewId="0"/>
  </sheetViews>
  <sheetFormatPr baseColWidth="10" defaultColWidth="8.83203125" defaultRowHeight="15"/>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D19"/>
  <sheetViews>
    <sheetView showGridLines="0" topLeftCell="A4" zoomScale="70" zoomScaleNormal="70" zoomScaleSheetLayoutView="100" workbookViewId="0">
      <selection activeCell="L19" sqref="L19"/>
    </sheetView>
  </sheetViews>
  <sheetFormatPr baseColWidth="10" defaultColWidth="9" defaultRowHeight="15"/>
  <cols>
    <col min="1" max="1" width="0.6640625" style="552" customWidth="1"/>
    <col min="2" max="3" width="50.1640625" style="552" customWidth="1"/>
    <col min="4" max="4" width="0.6640625" style="552" customWidth="1"/>
    <col min="5" max="16384" width="9" style="552"/>
  </cols>
  <sheetData>
    <row r="1" spans="1:4" ht="3.75" customHeight="1">
      <c r="B1" s="809"/>
      <c r="C1" s="809"/>
      <c r="D1" s="809"/>
    </row>
    <row r="2" spans="1:4" ht="19">
      <c r="A2" s="553"/>
      <c r="B2" s="554" t="s">
        <v>1020</v>
      </c>
      <c r="C2" s="554" t="s">
        <v>1021</v>
      </c>
    </row>
    <row r="3" spans="1:4" ht="216.75" customHeight="1">
      <c r="A3" s="553"/>
      <c r="B3" s="555"/>
      <c r="C3" s="555"/>
    </row>
    <row r="4" spans="1:4" ht="7.5" customHeight="1">
      <c r="A4" s="553"/>
      <c r="B4" s="555"/>
      <c r="C4" s="555"/>
    </row>
    <row r="5" spans="1:4" ht="19">
      <c r="A5" s="553"/>
      <c r="B5" s="554" t="s">
        <v>1022</v>
      </c>
      <c r="C5" s="554" t="s">
        <v>1023</v>
      </c>
    </row>
    <row r="6" spans="1:4" ht="216.75" customHeight="1">
      <c r="A6" s="553"/>
      <c r="B6" s="555"/>
      <c r="C6" s="555"/>
    </row>
    <row r="7" spans="1:4" ht="7.5" customHeight="1">
      <c r="A7" s="553"/>
      <c r="B7" s="555"/>
      <c r="C7" s="555"/>
    </row>
    <row r="8" spans="1:4" ht="19">
      <c r="A8" s="553"/>
      <c r="B8" s="554" t="s">
        <v>1024</v>
      </c>
      <c r="C8" s="554" t="s">
        <v>1025</v>
      </c>
    </row>
    <row r="9" spans="1:4" ht="216.75" customHeight="1">
      <c r="A9" s="553"/>
      <c r="B9" s="555"/>
      <c r="C9" s="555"/>
    </row>
    <row r="10" spans="1:4" ht="3.75" customHeight="1">
      <c r="B10" s="809"/>
      <c r="C10" s="809"/>
      <c r="D10" s="809"/>
    </row>
    <row r="11" spans="1:4" ht="3.75" customHeight="1">
      <c r="B11" s="809"/>
      <c r="C11" s="809"/>
      <c r="D11" s="809"/>
    </row>
    <row r="12" spans="1:4" ht="19">
      <c r="A12" s="553"/>
      <c r="B12" s="554" t="s">
        <v>1026</v>
      </c>
      <c r="C12" s="554" t="s">
        <v>1047</v>
      </c>
    </row>
    <row r="13" spans="1:4" ht="216.75" customHeight="1">
      <c r="A13" s="553"/>
      <c r="B13" s="555"/>
      <c r="C13" s="555"/>
    </row>
    <row r="14" spans="1:4" ht="7.5" customHeight="1">
      <c r="A14" s="553"/>
      <c r="B14" s="555"/>
      <c r="C14" s="555"/>
    </row>
    <row r="15" spans="1:4" ht="19">
      <c r="A15" s="553"/>
      <c r="B15" s="554" t="s">
        <v>1045</v>
      </c>
      <c r="C15" s="554" t="s">
        <v>1046</v>
      </c>
    </row>
    <row r="16" spans="1:4" ht="216.75" customHeight="1">
      <c r="A16" s="553"/>
      <c r="B16" s="555"/>
      <c r="C16" s="555"/>
    </row>
    <row r="17" spans="1:3" ht="7.5" customHeight="1">
      <c r="A17" s="553"/>
      <c r="B17" s="555"/>
      <c r="C17" s="555"/>
    </row>
    <row r="18" spans="1:3" ht="19">
      <c r="A18" s="553"/>
      <c r="B18" s="554" t="s">
        <v>1393</v>
      </c>
      <c r="C18" s="554" t="s">
        <v>1394</v>
      </c>
    </row>
    <row r="19" spans="1:3" ht="216.75" customHeight="1">
      <c r="A19" s="553"/>
      <c r="B19" s="555"/>
      <c r="C19" s="555"/>
    </row>
  </sheetData>
  <mergeCells count="3">
    <mergeCell ref="B1:D1"/>
    <mergeCell ref="B10:D10"/>
    <mergeCell ref="B11:D11"/>
  </mergeCells>
  <phoneticPr fontId="2"/>
  <pageMargins left="0.7" right="0.7" top="0.75" bottom="0.75" header="0.3" footer="0.3"/>
  <pageSetup paperSize="9" scale="63" fitToHeight="0" orientation="landscape"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D19"/>
  <sheetViews>
    <sheetView showGridLines="0" topLeftCell="A10" zoomScale="55" zoomScaleNormal="55" zoomScaleSheetLayoutView="100" workbookViewId="0">
      <selection activeCell="B11" sqref="A11:D19"/>
    </sheetView>
  </sheetViews>
  <sheetFormatPr baseColWidth="10" defaultColWidth="9" defaultRowHeight="15"/>
  <cols>
    <col min="1" max="1" width="0.6640625" style="552" customWidth="1"/>
    <col min="2" max="3" width="50.1640625" style="552" customWidth="1"/>
    <col min="4" max="4" width="0.6640625" style="552" customWidth="1"/>
    <col min="5" max="16384" width="9" style="552"/>
  </cols>
  <sheetData>
    <row r="1" spans="1:4" ht="3.75" customHeight="1">
      <c r="B1" s="809"/>
      <c r="C1" s="809"/>
      <c r="D1" s="809"/>
    </row>
    <row r="2" spans="1:4" ht="18">
      <c r="A2" s="553"/>
      <c r="B2" s="591" t="s">
        <v>1089</v>
      </c>
      <c r="C2" s="591" t="s">
        <v>1100</v>
      </c>
    </row>
    <row r="3" spans="1:4" ht="216.75" customHeight="1">
      <c r="A3" s="553"/>
      <c r="B3" s="555"/>
      <c r="C3" s="555"/>
    </row>
    <row r="4" spans="1:4" ht="7.5" customHeight="1">
      <c r="A4" s="553"/>
      <c r="B4" s="555"/>
      <c r="C4" s="555"/>
    </row>
    <row r="5" spans="1:4" ht="18">
      <c r="A5" s="553"/>
      <c r="B5" s="591" t="s">
        <v>1090</v>
      </c>
      <c r="C5" s="591" t="s">
        <v>1091</v>
      </c>
    </row>
    <row r="6" spans="1:4" ht="216.75" customHeight="1">
      <c r="A6" s="553"/>
      <c r="B6" s="555"/>
      <c r="C6" s="555"/>
    </row>
    <row r="7" spans="1:4" ht="7.5" customHeight="1">
      <c r="A7" s="553"/>
      <c r="B7" s="555"/>
      <c r="C7" s="555"/>
    </row>
    <row r="8" spans="1:4" ht="18">
      <c r="A8" s="553"/>
      <c r="B8" s="591" t="s">
        <v>1092</v>
      </c>
      <c r="C8" s="591" t="s">
        <v>1093</v>
      </c>
    </row>
    <row r="9" spans="1:4" ht="216.75" customHeight="1">
      <c r="A9" s="553"/>
      <c r="B9" s="555"/>
      <c r="C9" s="555"/>
    </row>
    <row r="10" spans="1:4" ht="3.75" customHeight="1">
      <c r="B10" s="809"/>
      <c r="C10" s="809"/>
      <c r="D10" s="809"/>
    </row>
    <row r="11" spans="1:4" ht="3.75" customHeight="1">
      <c r="B11" s="809"/>
      <c r="C11" s="809"/>
      <c r="D11" s="809"/>
    </row>
    <row r="12" spans="1:4" ht="18">
      <c r="A12" s="553"/>
      <c r="B12" s="591" t="s">
        <v>1094</v>
      </c>
      <c r="C12" s="591" t="s">
        <v>1099</v>
      </c>
    </row>
    <row r="13" spans="1:4" ht="216.75" customHeight="1">
      <c r="A13" s="553"/>
      <c r="B13" s="555"/>
      <c r="C13" s="555"/>
    </row>
    <row r="14" spans="1:4" ht="7.5" customHeight="1">
      <c r="A14" s="553"/>
      <c r="B14" s="555"/>
      <c r="C14" s="555"/>
    </row>
    <row r="15" spans="1:4" ht="18">
      <c r="A15" s="553"/>
      <c r="B15" s="591" t="s">
        <v>1095</v>
      </c>
      <c r="C15" s="591" t="s">
        <v>1096</v>
      </c>
    </row>
    <row r="16" spans="1:4" ht="216.75" customHeight="1">
      <c r="A16" s="553"/>
      <c r="B16" s="555"/>
      <c r="C16" s="555"/>
    </row>
    <row r="17" spans="1:3" ht="7.5" customHeight="1">
      <c r="A17" s="553"/>
      <c r="B17" s="555"/>
      <c r="C17" s="555"/>
    </row>
    <row r="18" spans="1:3" ht="19">
      <c r="A18" s="553"/>
      <c r="B18" s="591" t="s">
        <v>1097</v>
      </c>
      <c r="C18" s="554"/>
    </row>
    <row r="19" spans="1:3" ht="216.75" customHeight="1">
      <c r="A19" s="553"/>
      <c r="B19" s="555"/>
      <c r="C19" s="555"/>
    </row>
  </sheetData>
  <mergeCells count="3">
    <mergeCell ref="B1:D1"/>
    <mergeCell ref="B10:D10"/>
    <mergeCell ref="B11:D11"/>
  </mergeCells>
  <phoneticPr fontId="2"/>
  <pageMargins left="0.7" right="0.7" top="0.75" bottom="0.75" header="0.3" footer="0.3"/>
  <pageSetup paperSize="9" scale="63" fitToHeight="0"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70"/>
  <sheetViews>
    <sheetView showGridLines="0" zoomScale="70" zoomScaleNormal="70" workbookViewId="0">
      <pane xSplit="3" ySplit="4" topLeftCell="D9" activePane="bottomRight" state="frozen"/>
      <selection pane="topRight" activeCell="C1" sqref="C1"/>
      <selection pane="bottomLeft" activeCell="A2" sqref="A2"/>
      <selection pane="bottomRight" activeCell="O168" sqref="O168"/>
    </sheetView>
  </sheetViews>
  <sheetFormatPr baseColWidth="10" defaultColWidth="8.83203125" defaultRowHeight="15"/>
  <cols>
    <col min="1" max="1" width="3.5" bestFit="1" customWidth="1"/>
    <col min="2" max="2" width="11.33203125" bestFit="1" customWidth="1"/>
    <col min="4" max="15" width="9.83203125" customWidth="1"/>
    <col min="16" max="16" width="15.1640625" bestFit="1" customWidth="1"/>
  </cols>
  <sheetData>
    <row r="1" spans="1:17">
      <c r="B1" s="527">
        <f>ReadMe!G3</f>
        <v>29587</v>
      </c>
      <c r="C1" s="175"/>
      <c r="D1" s="165" t="s">
        <v>637</v>
      </c>
      <c r="E1" s="166"/>
      <c r="F1" s="166"/>
      <c r="G1" s="166"/>
      <c r="H1" s="166"/>
      <c r="I1" s="166"/>
      <c r="J1" s="166"/>
      <c r="K1" s="166"/>
      <c r="L1" s="166"/>
      <c r="M1" s="166"/>
      <c r="N1" s="166"/>
      <c r="O1" s="166"/>
      <c r="P1" s="556" t="s">
        <v>1035</v>
      </c>
    </row>
    <row r="2" spans="1:17">
      <c r="B2" s="528">
        <f>ReadMe!G4</f>
        <v>43830</v>
      </c>
      <c r="C2" s="526" t="s">
        <v>636</v>
      </c>
      <c r="D2" s="529"/>
      <c r="E2" s="530"/>
      <c r="F2" s="530"/>
      <c r="G2" s="530"/>
      <c r="H2" s="530"/>
      <c r="I2" s="530"/>
      <c r="J2" s="530"/>
      <c r="K2" s="530"/>
      <c r="L2" s="530"/>
      <c r="M2" s="530"/>
      <c r="N2" s="530"/>
      <c r="O2" s="531"/>
      <c r="P2" s="557"/>
    </row>
    <row r="3" spans="1:17">
      <c r="B3" s="525"/>
      <c r="C3" s="174" t="s">
        <v>1015</v>
      </c>
      <c r="D3" s="534"/>
      <c r="E3" s="535"/>
      <c r="F3" s="535"/>
      <c r="G3" s="535"/>
      <c r="H3" s="535"/>
      <c r="I3" s="535"/>
      <c r="J3" s="535"/>
      <c r="K3" s="535"/>
      <c r="L3" s="535"/>
      <c r="M3" s="535"/>
      <c r="N3" s="535"/>
      <c r="O3" s="536"/>
      <c r="P3" s="558"/>
    </row>
    <row r="4" spans="1:17">
      <c r="B4" s="171" t="s">
        <v>602</v>
      </c>
      <c r="C4" s="173" t="s">
        <v>603</v>
      </c>
      <c r="D4" s="168" t="s">
        <v>126</v>
      </c>
      <c r="E4" s="169" t="s">
        <v>1027</v>
      </c>
      <c r="F4" s="169" t="s">
        <v>1028</v>
      </c>
      <c r="G4" s="169" t="s">
        <v>1029</v>
      </c>
      <c r="H4" s="169" t="s">
        <v>1030</v>
      </c>
      <c r="I4" s="169" t="s">
        <v>1031</v>
      </c>
      <c r="J4" s="169" t="s">
        <v>1032</v>
      </c>
      <c r="K4" s="169" t="s">
        <v>1048</v>
      </c>
      <c r="L4" s="169" t="s">
        <v>1033</v>
      </c>
      <c r="M4" s="169" t="s">
        <v>1034</v>
      </c>
      <c r="N4" s="169" t="s">
        <v>720</v>
      </c>
      <c r="O4" s="170" t="s">
        <v>1147</v>
      </c>
      <c r="P4" s="559" t="s">
        <v>1036</v>
      </c>
    </row>
    <row r="5" spans="1:17">
      <c r="B5" s="13">
        <v>29221</v>
      </c>
      <c r="C5" s="50" t="str">
        <f>YEAR(B5)&amp;"Q"&amp;QUOTIENT(MONTH(B5)-1,3)+1</f>
        <v>1980Q1</v>
      </c>
      <c r="D5" s="154"/>
      <c r="E5" s="155"/>
      <c r="F5" s="155"/>
      <c r="G5" s="155"/>
      <c r="H5" s="155"/>
      <c r="I5" s="155"/>
      <c r="J5" s="156"/>
      <c r="K5" s="156"/>
      <c r="L5" s="156"/>
      <c r="M5" s="155"/>
      <c r="N5" s="155"/>
      <c r="O5" s="157"/>
      <c r="P5" s="560">
        <v>500</v>
      </c>
      <c r="Q5">
        <v>0</v>
      </c>
    </row>
    <row r="6" spans="1:17">
      <c r="B6" s="13">
        <f>EDATE(B5,3)</f>
        <v>29312</v>
      </c>
      <c r="C6" s="50" t="str">
        <f t="shared" ref="C6:C69" si="0">YEAR(B6)&amp;"Q"&amp;QUOTIENT(MONTH(B6)-1,3)+1</f>
        <v>1980Q2</v>
      </c>
      <c r="D6" s="158"/>
      <c r="E6" s="156"/>
      <c r="F6" s="156"/>
      <c r="G6" s="156"/>
      <c r="H6" s="156"/>
      <c r="I6" s="156"/>
      <c r="J6" s="156"/>
      <c r="K6" s="156"/>
      <c r="L6" s="156"/>
      <c r="M6" s="156"/>
      <c r="N6" s="156"/>
      <c r="O6" s="159"/>
      <c r="P6" s="560">
        <v>500</v>
      </c>
      <c r="Q6">
        <v>0</v>
      </c>
    </row>
    <row r="7" spans="1:17">
      <c r="B7" s="13">
        <f t="shared" ref="B7:B70" si="1">EDATE(B6,3)</f>
        <v>29403</v>
      </c>
      <c r="C7" s="50" t="str">
        <f t="shared" si="0"/>
        <v>1980Q3</v>
      </c>
      <c r="D7" s="158"/>
      <c r="E7" s="156"/>
      <c r="F7" s="156"/>
      <c r="G7" s="156"/>
      <c r="H7" s="156"/>
      <c r="I7" s="156"/>
      <c r="J7" s="156"/>
      <c r="K7" s="156"/>
      <c r="L7" s="156"/>
      <c r="M7" s="156"/>
      <c r="N7" s="156"/>
      <c r="O7" s="159"/>
      <c r="P7" s="560">
        <v>500</v>
      </c>
      <c r="Q7">
        <v>0</v>
      </c>
    </row>
    <row r="8" spans="1:17">
      <c r="B8" s="13">
        <f t="shared" si="1"/>
        <v>29495</v>
      </c>
      <c r="C8" s="50" t="str">
        <f t="shared" si="0"/>
        <v>1980Q4</v>
      </c>
      <c r="D8" s="158"/>
      <c r="E8" s="156"/>
      <c r="F8" s="156"/>
      <c r="G8" s="156"/>
      <c r="H8" s="156"/>
      <c r="I8" s="156"/>
      <c r="J8" s="156"/>
      <c r="K8" s="156"/>
      <c r="L8" s="156"/>
      <c r="M8" s="156"/>
      <c r="N8" s="156"/>
      <c r="O8" s="159"/>
      <c r="P8" s="560">
        <v>500</v>
      </c>
      <c r="Q8">
        <v>0</v>
      </c>
    </row>
    <row r="9" spans="1:17">
      <c r="A9" t="str">
        <f>RIGHT(YEAR(B9),2)</f>
        <v>81</v>
      </c>
      <c r="B9" s="13">
        <f t="shared" si="1"/>
        <v>29587</v>
      </c>
      <c r="C9" s="50" t="str">
        <f t="shared" si="0"/>
        <v>1981Q1</v>
      </c>
      <c r="D9" s="158">
        <f>LN(l_Output!C7/l_Output!C3)*100</f>
        <v>3.2967170486616766</v>
      </c>
      <c r="E9" s="156">
        <f>LN('l_IC,pi_d'!D7/'l_IC,pi_d'!D3)*100</f>
        <v>2.7721611622476092</v>
      </c>
      <c r="F9" s="156">
        <f>LN(l_pi_c!G7/l_pi_c!G3)*100</f>
        <v>4.8680663572932259</v>
      </c>
      <c r="G9" s="156">
        <f>LN('l_IC,pi_d'!F7/'l_IC,pi_d'!F3)*100</f>
        <v>3.968763403753206</v>
      </c>
      <c r="H9" s="156">
        <f>LN('l_HC,WC'!M7/'l_HC,WC'!M3)*100</f>
        <v>8.678652459524022</v>
      </c>
      <c r="I9" s="156">
        <f>LN('l_HC,WC'!K7/'l_HC,WC'!K3)*100</f>
        <v>-0.73343186495973245</v>
      </c>
      <c r="J9" s="156">
        <f>l_NSR!B7</f>
        <v>8.6965702639896492</v>
      </c>
      <c r="K9" s="156">
        <f>LN(l_Solow!H7/l_Solow!H3)*100</f>
        <v>4.0875574973512903</v>
      </c>
      <c r="L9" s="156">
        <f>LN('l_NB,NEC'!O7/'l_NB,NEC'!O3)*100</f>
        <v>9.6122624548877642</v>
      </c>
      <c r="M9" s="156">
        <f>LN('l_NB,NEC'!P7/'l_NB,NEC'!P3)*100</f>
        <v>14.26266881742699</v>
      </c>
      <c r="N9" s="156">
        <f>'fdr,edr'!S7*10000</f>
        <v>1.8811944758432245E-2</v>
      </c>
      <c r="O9" s="159">
        <f>'fdr,edr (TFP)'!S7*10000</f>
        <v>0.18816085222534901</v>
      </c>
      <c r="P9" s="560">
        <v>500</v>
      </c>
      <c r="Q9">
        <v>0</v>
      </c>
    </row>
    <row r="10" spans="1:17">
      <c r="B10" s="13">
        <f t="shared" si="1"/>
        <v>29677</v>
      </c>
      <c r="C10" s="50" t="str">
        <f t="shared" si="0"/>
        <v>1981Q2</v>
      </c>
      <c r="D10" s="158">
        <f>LN(l_Output!C8/l_Output!C4)*100</f>
        <v>5.1153869645879384</v>
      </c>
      <c r="E10" s="156">
        <f>LN('l_IC,pi_d'!D8/'l_IC,pi_d'!D4)*100</f>
        <v>2.1983171601667504</v>
      </c>
      <c r="F10" s="156">
        <f>LN(l_pi_c!G8/l_pi_c!G4)*100</f>
        <v>2.7712211542073542</v>
      </c>
      <c r="G10" s="156">
        <f>LN('l_IC,pi_d'!F8/'l_IC,pi_d'!F4)*100</f>
        <v>1.7348447823109767</v>
      </c>
      <c r="H10" s="156">
        <f>LN('l_HC,WC'!M8/'l_HC,WC'!M4)*100</f>
        <v>9.0083155421044925</v>
      </c>
      <c r="I10" s="156">
        <f>LN('l_HC,WC'!K8/'l_HC,WC'!K4)*100</f>
        <v>-0.67763671986997687</v>
      </c>
      <c r="J10" s="156">
        <f>l_NSR!B8</f>
        <v>7.2716017245759677</v>
      </c>
      <c r="K10" s="156">
        <f>LN(l_Solow!H8/l_Solow!H4)*100</f>
        <v>5.134552318228196</v>
      </c>
      <c r="L10" s="156">
        <f>LN('l_NB,NEC'!O8/'l_NB,NEC'!O4)*100</f>
        <v>16.706818430577382</v>
      </c>
      <c r="M10" s="156">
        <f>LN('l_NB,NEC'!P8/'l_NB,NEC'!P4)*100</f>
        <v>23.73049101157471</v>
      </c>
      <c r="N10" s="156">
        <f>'fdr,edr'!S8*10000</f>
        <v>0.1017617161381271</v>
      </c>
      <c r="O10" s="159">
        <f>'fdr,edr (TFP)'!S8*10000</f>
        <v>1.0219309667097685</v>
      </c>
      <c r="P10" s="560">
        <v>500</v>
      </c>
      <c r="Q10">
        <v>0</v>
      </c>
    </row>
    <row r="11" spans="1:17">
      <c r="B11" s="13">
        <f t="shared" si="1"/>
        <v>29768</v>
      </c>
      <c r="C11" s="50" t="str">
        <f t="shared" si="0"/>
        <v>1981Q3</v>
      </c>
      <c r="D11" s="158">
        <f>LN(l_Output!C9/l_Output!C5)*100</f>
        <v>3.5260050513907375</v>
      </c>
      <c r="E11" s="156">
        <f>LN('l_IC,pi_d'!D9/'l_IC,pi_d'!D5)*100</f>
        <v>3.9366105188057769</v>
      </c>
      <c r="F11" s="156">
        <f>LN(l_pi_c!G9/l_pi_c!G5)*100</f>
        <v>2.1021767161478593</v>
      </c>
      <c r="G11" s="156">
        <f>LN('l_IC,pi_d'!F9/'l_IC,pi_d'!F5)*100</f>
        <v>0.35175003814088179</v>
      </c>
      <c r="H11" s="156">
        <f>LN('l_HC,WC'!M9/'l_HC,WC'!M5)*100</f>
        <v>6.345064729924629</v>
      </c>
      <c r="I11" s="156">
        <f>LN('l_HC,WC'!K9/'l_HC,WC'!K5)*100</f>
        <v>-0.10861853818320101</v>
      </c>
      <c r="J11" s="156">
        <f>l_NSR!B9</f>
        <v>7.4052542279382454</v>
      </c>
      <c r="K11" s="156">
        <f>LN(l_Solow!H9/l_Solow!H5)*100</f>
        <v>2.9328785878069183</v>
      </c>
      <c r="L11" s="156">
        <f>LN('l_NB,NEC'!O9/'l_NB,NEC'!O5)*100</f>
        <v>18.416872929706159</v>
      </c>
      <c r="M11" s="156">
        <f>LN('l_NB,NEC'!P9/'l_NB,NEC'!P5)*100</f>
        <v>23.238005689001064</v>
      </c>
      <c r="N11" s="156">
        <f>'fdr,edr'!S9*10000</f>
        <v>1.2791862830848364</v>
      </c>
      <c r="O11" s="159">
        <f>'fdr,edr (TFP)'!S9*10000</f>
        <v>12.825875398989027</v>
      </c>
      <c r="P11" s="560">
        <v>500</v>
      </c>
      <c r="Q11">
        <v>0</v>
      </c>
    </row>
    <row r="12" spans="1:17">
      <c r="B12" s="13">
        <f t="shared" si="1"/>
        <v>29860</v>
      </c>
      <c r="C12" s="50" t="str">
        <f t="shared" si="0"/>
        <v>1981Q4</v>
      </c>
      <c r="D12" s="158">
        <f>LN(l_Output!C10/l_Output!C6)*100</f>
        <v>2.0577792023238319</v>
      </c>
      <c r="E12" s="156">
        <f>LN('l_IC,pi_d'!D10/'l_IC,pi_d'!D6)*100</f>
        <v>3.194346470406499</v>
      </c>
      <c r="F12" s="156">
        <f>LN(l_pi_c!G10/l_pi_c!G6)*100</f>
        <v>1.9813788754710213</v>
      </c>
      <c r="G12" s="156">
        <f>LN('l_IC,pi_d'!F10/'l_IC,pi_d'!F6)*100</f>
        <v>0.53709853591419754</v>
      </c>
      <c r="H12" s="156">
        <f>LN('l_HC,WC'!M10/'l_HC,WC'!M6)*100</f>
        <v>6.4558006140695348</v>
      </c>
      <c r="I12" s="156">
        <f>LN('l_HC,WC'!K10/'l_HC,WC'!K6)*100</f>
        <v>0.52211624140460489</v>
      </c>
      <c r="J12" s="156">
        <f>l_NSR!B10</f>
        <v>6.9960923741656611</v>
      </c>
      <c r="K12" s="156">
        <f>LN(l_Solow!H10/l_Solow!H6)*100</f>
        <v>1.0501934382055778</v>
      </c>
      <c r="L12" s="156">
        <f>LN('l_NB,NEC'!O10/'l_NB,NEC'!O6)*100</f>
        <v>20.142269658437193</v>
      </c>
      <c r="M12" s="156">
        <f>LN('l_NB,NEC'!P10/'l_NB,NEC'!P6)*100</f>
        <v>14.881328913435743</v>
      </c>
      <c r="N12" s="156">
        <f>'fdr,edr'!S10*10000</f>
        <v>0.33841983683145799</v>
      </c>
      <c r="O12" s="159">
        <f>'fdr,edr (TFP)'!S10*10000</f>
        <v>3.3680802360175668</v>
      </c>
      <c r="P12" s="560">
        <v>500</v>
      </c>
      <c r="Q12">
        <v>0</v>
      </c>
    </row>
    <row r="13" spans="1:17">
      <c r="B13" s="13">
        <f t="shared" si="1"/>
        <v>29952</v>
      </c>
      <c r="C13" s="50" t="str">
        <f t="shared" si="0"/>
        <v>1982Q1</v>
      </c>
      <c r="D13" s="158">
        <f>LN(l_Output!C11/l_Output!C7)*100</f>
        <v>2.6600226257538266</v>
      </c>
      <c r="E13" s="156">
        <f>LN('l_IC,pi_d'!D11/'l_IC,pi_d'!D7)*100</f>
        <v>0.28211899037881866</v>
      </c>
      <c r="F13" s="156">
        <f>LN(l_pi_c!G11/l_pi_c!G7)*100</f>
        <v>2.5136301429292027</v>
      </c>
      <c r="G13" s="156">
        <f>LN('l_IC,pi_d'!F11/'l_IC,pi_d'!F7)*100</f>
        <v>0.99703872874501254</v>
      </c>
      <c r="H13" s="156">
        <f>LN('l_HC,WC'!M11/'l_HC,WC'!M7)*100</f>
        <v>5.5157354846508309</v>
      </c>
      <c r="I13" s="156">
        <f>LN('l_HC,WC'!K11/'l_HC,WC'!K7)*100</f>
        <v>0.15178999800920417</v>
      </c>
      <c r="J13" s="156">
        <f>l_NSR!B11</f>
        <v>6.7499280206728853</v>
      </c>
      <c r="K13" s="156">
        <f>LN(l_Solow!H11/l_Solow!H7)*100</f>
        <v>2.1625411689580556</v>
      </c>
      <c r="L13" s="156">
        <f>LN('l_NB,NEC'!O11/'l_NB,NEC'!O7)*100</f>
        <v>19.182776329307131</v>
      </c>
      <c r="M13" s="156">
        <f>LN('l_NB,NEC'!P11/'l_NB,NEC'!P7)*100</f>
        <v>8.839210663981774</v>
      </c>
      <c r="N13" s="156">
        <f>'fdr,edr'!S11*10000</f>
        <v>3.7262106590026549E-5</v>
      </c>
      <c r="O13" s="159">
        <f>'fdr,edr (TFP)'!S11*10000</f>
        <v>1.2790654768204957E-4</v>
      </c>
      <c r="P13" s="560">
        <v>500</v>
      </c>
      <c r="Q13">
        <v>0</v>
      </c>
    </row>
    <row r="14" spans="1:17">
      <c r="B14" s="13">
        <f t="shared" si="1"/>
        <v>30042</v>
      </c>
      <c r="C14" s="50" t="str">
        <f t="shared" si="0"/>
        <v>1982Q2</v>
      </c>
      <c r="D14" s="158">
        <f>LN(l_Output!C12/l_Output!C8)*100</f>
        <v>2.2367675852172941</v>
      </c>
      <c r="E14" s="156">
        <f>LN('l_IC,pi_d'!D12/'l_IC,pi_d'!D8)*100</f>
        <v>2.5636108518050746</v>
      </c>
      <c r="F14" s="156">
        <f>LN(l_pi_c!G12/l_pi_c!G8)*100</f>
        <v>1.8546115303343436</v>
      </c>
      <c r="G14" s="156">
        <f>LN('l_IC,pi_d'!F12/'l_IC,pi_d'!F8)*100</f>
        <v>0.35326676061796763</v>
      </c>
      <c r="H14" s="156">
        <f>LN('l_HC,WC'!M12/'l_HC,WC'!M8)*100</f>
        <v>4.9639559028615734</v>
      </c>
      <c r="I14" s="156">
        <f>LN('l_HC,WC'!K12/'l_HC,WC'!K8)*100</f>
        <v>-0.12050558308813447</v>
      </c>
      <c r="J14" s="156">
        <f>l_NSR!B12</f>
        <v>7.3249129370735027</v>
      </c>
      <c r="K14" s="156">
        <f>LN(l_Solow!H12/l_Solow!H8)*100</f>
        <v>1.779558073899663</v>
      </c>
      <c r="L14" s="156">
        <f>LN('l_NB,NEC'!O12/'l_NB,NEC'!O8)*100</f>
        <v>11.469902861403272</v>
      </c>
      <c r="M14" s="156">
        <f>LN('l_NB,NEC'!P12/'l_NB,NEC'!P8)*100</f>
        <v>-5.0275832095604409</v>
      </c>
      <c r="N14" s="156">
        <f>'fdr,edr'!S12*10000</f>
        <v>7.9622956700278885E-3</v>
      </c>
      <c r="O14" s="159">
        <f>'fdr,edr (TFP)'!S12*10000</f>
        <v>2.7419416712586537E-2</v>
      </c>
      <c r="P14" s="560">
        <v>500</v>
      </c>
      <c r="Q14">
        <v>0</v>
      </c>
    </row>
    <row r="15" spans="1:17">
      <c r="B15" s="13">
        <f t="shared" si="1"/>
        <v>30133</v>
      </c>
      <c r="C15" s="50" t="str">
        <f t="shared" si="0"/>
        <v>1982Q3</v>
      </c>
      <c r="D15" s="158">
        <f>LN(l_Output!C13/l_Output!C9)*100</f>
        <v>2.11751819403873</v>
      </c>
      <c r="E15" s="156">
        <f>LN('l_IC,pi_d'!D13/'l_IC,pi_d'!D9)*100</f>
        <v>1.1451511960982657</v>
      </c>
      <c r="F15" s="156">
        <f>LN(l_pi_c!G13/l_pi_c!G9)*100</f>
        <v>1.8720083319197853</v>
      </c>
      <c r="G15" s="156">
        <f>LN('l_IC,pi_d'!F13/'l_IC,pi_d'!F9)*100</f>
        <v>1.0625601023074129</v>
      </c>
      <c r="H15" s="156">
        <f>LN('l_HC,WC'!M13/'l_HC,WC'!M9)*100</f>
        <v>4.6020277605532076</v>
      </c>
      <c r="I15" s="156">
        <f>LN('l_HC,WC'!K13/'l_HC,WC'!K9)*100</f>
        <v>0.50012919619947005</v>
      </c>
      <c r="J15" s="156">
        <f>l_NSR!B13</f>
        <v>7.269831492743358</v>
      </c>
      <c r="K15" s="156">
        <f>LN(l_Solow!H13/l_Solow!H9)*100</f>
        <v>1.3840083956864939</v>
      </c>
      <c r="L15" s="156">
        <f>LN('l_NB,NEC'!O13/'l_NB,NEC'!O9)*100</f>
        <v>7.3242009815571274</v>
      </c>
      <c r="M15" s="156">
        <f>LN('l_NB,NEC'!P13/'l_NB,NEC'!P9)*100</f>
        <v>-10.645988635151303</v>
      </c>
      <c r="N15" s="156">
        <f>'fdr,edr'!S13*10000</f>
        <v>4.3801326512260719</v>
      </c>
      <c r="O15" s="159">
        <f>'fdr,edr (TFP)'!S13*10000</f>
        <v>15.06235440376998</v>
      </c>
      <c r="P15" s="560">
        <v>500</v>
      </c>
      <c r="Q15">
        <v>0</v>
      </c>
    </row>
    <row r="16" spans="1:17">
      <c r="B16" s="13">
        <f t="shared" si="1"/>
        <v>30225</v>
      </c>
      <c r="C16" s="50" t="str">
        <f t="shared" si="0"/>
        <v>1982Q4</v>
      </c>
      <c r="D16" s="158">
        <f>LN(l_Output!C14/l_Output!C10)*100</f>
        <v>2.9105451639835</v>
      </c>
      <c r="E16" s="156">
        <f>LN('l_IC,pi_d'!D14/'l_IC,pi_d'!D10)*100</f>
        <v>-2.2238104900239168</v>
      </c>
      <c r="F16" s="156">
        <f>LN(l_pi_c!G14/l_pi_c!G10)*100</f>
        <v>0.90392833279268892</v>
      </c>
      <c r="G16" s="156">
        <f>LN('l_IC,pi_d'!F14/'l_IC,pi_d'!F10)*100</f>
        <v>1.1841387319737773</v>
      </c>
      <c r="H16" s="156">
        <f>LN('l_HC,WC'!M14/'l_HC,WC'!M10)*100</f>
        <v>3.8016694490053675</v>
      </c>
      <c r="I16" s="156">
        <f>LN('l_HC,WC'!K14/'l_HC,WC'!K10)*100</f>
        <v>-0.29230687437884367</v>
      </c>
      <c r="J16" s="156">
        <f>l_NSR!B14</f>
        <v>6.9868667428841524</v>
      </c>
      <c r="K16" s="156">
        <f>LN(l_Solow!H14/l_Solow!H10)*100</f>
        <v>2.4207609796034117</v>
      </c>
      <c r="L16" s="156">
        <f>LN('l_NB,NEC'!O14/'l_NB,NEC'!O10)*100</f>
        <v>7.4853432699775864</v>
      </c>
      <c r="M16" s="156">
        <f>LN('l_NB,NEC'!P14/'l_NB,NEC'!P10)*100</f>
        <v>2.4891611586139879</v>
      </c>
      <c r="N16" s="156">
        <f>'fdr,edr'!S14*10000</f>
        <v>0.15471717213878183</v>
      </c>
      <c r="O16" s="159">
        <f>'fdr,edr (TFP)'!S14*10000</f>
        <v>0.52835881757761327</v>
      </c>
      <c r="P16" s="560">
        <v>500</v>
      </c>
      <c r="Q16">
        <v>0</v>
      </c>
    </row>
    <row r="17" spans="1:17">
      <c r="B17" s="13">
        <f t="shared" si="1"/>
        <v>30317</v>
      </c>
      <c r="C17" s="50" t="str">
        <f t="shared" si="0"/>
        <v>1983Q1</v>
      </c>
      <c r="D17" s="158">
        <f>LN(l_Output!C15/l_Output!C11)*100</f>
        <v>1.9864718916046902</v>
      </c>
      <c r="E17" s="156">
        <f>LN('l_IC,pi_d'!D15/'l_IC,pi_d'!D11)*100</f>
        <v>0.78088029623110422</v>
      </c>
      <c r="F17" s="156">
        <f>LN(l_pi_c!G15/l_pi_c!G11)*100</f>
        <v>0.81791489703667997</v>
      </c>
      <c r="G17" s="156">
        <f>LN('l_IC,pi_d'!F15/'l_IC,pi_d'!F11)*100</f>
        <v>0.38141483610460492</v>
      </c>
      <c r="H17" s="156">
        <f>LN('l_HC,WC'!M15/'l_HC,WC'!M11)*100</f>
        <v>5.0263588814857734</v>
      </c>
      <c r="I17" s="156">
        <f>LN('l_HC,WC'!K15/'l_HC,WC'!K11)*100</f>
        <v>0.39419613856548108</v>
      </c>
      <c r="J17" s="156">
        <f>l_NSR!B15</f>
        <v>6.7769240561202393</v>
      </c>
      <c r="K17" s="156">
        <f>LN(l_Solow!H15/l_Solow!H11)*100</f>
        <v>1.0504315187875246</v>
      </c>
      <c r="L17" s="156">
        <f>LN('l_NB,NEC'!O15/'l_NB,NEC'!O11)*100</f>
        <v>4.9822279243631851</v>
      </c>
      <c r="M17" s="156">
        <f>LN('l_NB,NEC'!P15/'l_NB,NEC'!P11)*100</f>
        <v>9.2513618827552406</v>
      </c>
      <c r="N17" s="156">
        <f>'fdr,edr'!S15*10000</f>
        <v>7.2562189699430075E-4</v>
      </c>
      <c r="O17" s="159">
        <f>'fdr,edr (TFP)'!S15*10000</f>
        <v>7.5533459704504842E-3</v>
      </c>
      <c r="P17" s="560">
        <v>500</v>
      </c>
      <c r="Q17">
        <v>0</v>
      </c>
    </row>
    <row r="18" spans="1:17">
      <c r="B18" s="13">
        <f t="shared" si="1"/>
        <v>30407</v>
      </c>
      <c r="C18" s="50" t="str">
        <f t="shared" si="0"/>
        <v>1983Q2</v>
      </c>
      <c r="D18" s="158">
        <f>LN(l_Output!C16/l_Output!C12)*100</f>
        <v>2.1592695717043831</v>
      </c>
      <c r="E18" s="156">
        <f>LN('l_IC,pi_d'!D16/'l_IC,pi_d'!D12)*100</f>
        <v>1.2742030744255921</v>
      </c>
      <c r="F18" s="156">
        <f>LN(l_pi_c!G16/l_pi_c!G12)*100</f>
        <v>1.0885238864264428</v>
      </c>
      <c r="G18" s="156">
        <f>LN('l_IC,pi_d'!F16/'l_IC,pi_d'!F12)*100</f>
        <v>0.40036105267307759</v>
      </c>
      <c r="H18" s="156">
        <f>LN('l_HC,WC'!M16/'l_HC,WC'!M12)*100</f>
        <v>3.1121168395023284</v>
      </c>
      <c r="I18" s="156">
        <f>LN('l_HC,WC'!K16/'l_HC,WC'!K12)*100</f>
        <v>0.79366928343850285</v>
      </c>
      <c r="J18" s="156">
        <f>l_NSR!B16</f>
        <v>6.3227234193755883</v>
      </c>
      <c r="K18" s="156">
        <f>LN(l_Solow!H16/l_Solow!H12)*100</f>
        <v>1.1205350465763546</v>
      </c>
      <c r="L18" s="156">
        <f>LN('l_NB,NEC'!O16/'l_NB,NEC'!O12)*100</f>
        <v>6.6888314212069995</v>
      </c>
      <c r="M18" s="156">
        <f>LN('l_NB,NEC'!P16/'l_NB,NEC'!P12)*100</f>
        <v>20.212283733897074</v>
      </c>
      <c r="N18" s="156">
        <f>'fdr,edr'!S16*10000</f>
        <v>0.14628970886735906</v>
      </c>
      <c r="O18" s="159">
        <f>'fdr,edr (TFP)'!S16*10000</f>
        <v>1.5263009669100347</v>
      </c>
      <c r="P18" s="560"/>
      <c r="Q18">
        <v>0</v>
      </c>
    </row>
    <row r="19" spans="1:17">
      <c r="B19" s="13">
        <f t="shared" si="1"/>
        <v>30498</v>
      </c>
      <c r="C19" s="50" t="str">
        <f t="shared" si="0"/>
        <v>1983Q3</v>
      </c>
      <c r="D19" s="158">
        <f>LN(l_Output!C17/l_Output!C13)*100</f>
        <v>3.1261077684177319</v>
      </c>
      <c r="E19" s="156">
        <f>LN('l_IC,pi_d'!D17/'l_IC,pi_d'!D13)*100</f>
        <v>1.2087785257786461</v>
      </c>
      <c r="F19" s="156">
        <f>LN(l_pi_c!G17/l_pi_c!G13)*100</f>
        <v>0.6793281043163103</v>
      </c>
      <c r="G19" s="156">
        <f>LN('l_IC,pi_d'!F17/'l_IC,pi_d'!F13)*100</f>
        <v>-0.52832507166321385</v>
      </c>
      <c r="H19" s="156">
        <f>LN('l_HC,WC'!M17/'l_HC,WC'!M13)*100</f>
        <v>3.5661361817495312</v>
      </c>
      <c r="I19" s="156">
        <f>LN('l_HC,WC'!K17/'l_HC,WC'!K13)*100</f>
        <v>0.42546809054464541</v>
      </c>
      <c r="J19" s="156">
        <f>l_NSR!B17</f>
        <v>6.5962582804341485</v>
      </c>
      <c r="K19" s="156">
        <f>LN(l_Solow!H17/l_Solow!H13)*100</f>
        <v>2.229477876384272</v>
      </c>
      <c r="L19" s="156">
        <f>LN('l_NB,NEC'!O17/'l_NB,NEC'!O13)*100</f>
        <v>7.8276375822987552</v>
      </c>
      <c r="M19" s="156">
        <f>LN('l_NB,NEC'!P17/'l_NB,NEC'!P13)*100</f>
        <v>31.592953114526573</v>
      </c>
      <c r="N19" s="156">
        <f>'fdr,edr'!S17*10000</f>
        <v>1.162760531670191</v>
      </c>
      <c r="O19" s="159">
        <f>'fdr,edr (TFP)'!S17*10000</f>
        <v>12.102653966498616</v>
      </c>
      <c r="P19" s="560"/>
      <c r="Q19">
        <v>0</v>
      </c>
    </row>
    <row r="20" spans="1:17">
      <c r="B20" s="13">
        <f t="shared" si="1"/>
        <v>30590</v>
      </c>
      <c r="C20" s="50" t="str">
        <f t="shared" si="0"/>
        <v>1983Q4</v>
      </c>
      <c r="D20" s="158">
        <f>LN(l_Output!C18/l_Output!C14)*100</f>
        <v>2.4106301737185016</v>
      </c>
      <c r="E20" s="156">
        <f>LN('l_IC,pi_d'!D18/'l_IC,pi_d'!D14)*100</f>
        <v>2.9731778523262453</v>
      </c>
      <c r="F20" s="156">
        <f>LN(l_pi_c!G18/l_pi_c!G14)*100</f>
        <v>1.1855577655935157</v>
      </c>
      <c r="G20" s="156">
        <f>LN('l_IC,pi_d'!F18/'l_IC,pi_d'!F14)*100</f>
        <v>-1.010773754428191</v>
      </c>
      <c r="H20" s="156">
        <f>LN('l_HC,WC'!M18/'l_HC,WC'!M14)*100</f>
        <v>2.9055407076683868</v>
      </c>
      <c r="I20" s="156">
        <f>LN('l_HC,WC'!K18/'l_HC,WC'!K14)*100</f>
        <v>0.35999221901335382</v>
      </c>
      <c r="J20" s="156">
        <f>l_NSR!B18</f>
        <v>6.4174308224203864</v>
      </c>
      <c r="K20" s="156">
        <f>LN(l_Solow!H18/l_Solow!H14)*100</f>
        <v>1.7905916323378541</v>
      </c>
      <c r="L20" s="156">
        <f>LN('l_NB,NEC'!O18/'l_NB,NEC'!O14)*100</f>
        <v>4.9751534993973996</v>
      </c>
      <c r="M20" s="156">
        <f>LN('l_NB,NEC'!P18/'l_NB,NEC'!P14)*100</f>
        <v>27.320314854718923</v>
      </c>
      <c r="N20" s="156">
        <f>'fdr,edr'!S18*10000</f>
        <v>3.0948793338225491E-3</v>
      </c>
      <c r="O20" s="159">
        <f>'fdr,edr (TFP)'!S18*10000</f>
        <v>3.1980229933966001E-2</v>
      </c>
      <c r="P20" s="560"/>
      <c r="Q20">
        <v>0</v>
      </c>
    </row>
    <row r="21" spans="1:17">
      <c r="B21" s="13">
        <f t="shared" si="1"/>
        <v>30682</v>
      </c>
      <c r="C21" s="50" t="str">
        <f t="shared" si="0"/>
        <v>1984Q1</v>
      </c>
      <c r="D21" s="158">
        <f>LN(l_Output!C19/l_Output!C15)*100</f>
        <v>3.0359570018432596</v>
      </c>
      <c r="E21" s="156">
        <f>LN('l_IC,pi_d'!D19/'l_IC,pi_d'!D15)*100</f>
        <v>5.5271421726282872</v>
      </c>
      <c r="F21" s="156">
        <f>LN(l_pi_c!G19/l_pi_c!G15)*100</f>
        <v>1.0490766631352932</v>
      </c>
      <c r="G21" s="156">
        <f>LN('l_IC,pi_d'!F19/'l_IC,pi_d'!F15)*100</f>
        <v>-1.2716885731428178</v>
      </c>
      <c r="H21" s="156">
        <f>LN('l_HC,WC'!M19/'l_HC,WC'!M15)*100</f>
        <v>2.2097883409359036</v>
      </c>
      <c r="I21" s="156">
        <f>LN('l_HC,WC'!K19/'l_HC,WC'!K15)*100</f>
        <v>1.0686317467786297</v>
      </c>
      <c r="J21" s="156">
        <f>l_NSR!B19</f>
        <v>6.3133616164146611</v>
      </c>
      <c r="K21" s="156">
        <f>LN(l_Solow!H19/l_Solow!H15)*100</f>
        <v>1.9347712439999498</v>
      </c>
      <c r="L21" s="156">
        <f>LN('l_NB,NEC'!O19/'l_NB,NEC'!O15)*100</f>
        <v>38.187069274393714</v>
      </c>
      <c r="M21" s="156">
        <f>LN('l_NB,NEC'!P19/'l_NB,NEC'!P15)*100</f>
        <v>31.703857637330991</v>
      </c>
      <c r="N21" s="156">
        <f>'fdr,edr'!S19*10000</f>
        <v>7.4510277890611266E-4</v>
      </c>
      <c r="O21" s="159">
        <f>'fdr,edr (TFP)'!S19*10000</f>
        <v>8.0741185463321444E-3</v>
      </c>
      <c r="P21" s="560"/>
      <c r="Q21">
        <v>0</v>
      </c>
    </row>
    <row r="22" spans="1:17">
      <c r="B22" s="13">
        <f t="shared" si="1"/>
        <v>30773</v>
      </c>
      <c r="C22" s="50" t="str">
        <f t="shared" si="0"/>
        <v>1984Q2</v>
      </c>
      <c r="D22" s="158">
        <f>LN(l_Output!C20/l_Output!C16)*100</f>
        <v>4.0762009789882168</v>
      </c>
      <c r="E22" s="156">
        <f>LN('l_IC,pi_d'!D20/'l_IC,pi_d'!D16)*100</f>
        <v>3.8615445464292124</v>
      </c>
      <c r="F22" s="156">
        <f>LN(l_pi_c!G20/l_pi_c!G16)*100</f>
        <v>1.1989802881327394</v>
      </c>
      <c r="G22" s="156">
        <f>LN('l_IC,pi_d'!F20/'l_IC,pi_d'!F16)*100</f>
        <v>-0.19495963543329162</v>
      </c>
      <c r="H22" s="156">
        <f>LN('l_HC,WC'!M20/'l_HC,WC'!M16)*100</f>
        <v>4.2942683054646498</v>
      </c>
      <c r="I22" s="156">
        <f>LN('l_HC,WC'!K20/'l_HC,WC'!K16)*100</f>
        <v>0.42079363055695956</v>
      </c>
      <c r="J22" s="156">
        <f>l_NSR!B20</f>
        <v>5.9687110957728668</v>
      </c>
      <c r="K22" s="156">
        <f>LN(l_Solow!H20/l_Solow!H16)*100</f>
        <v>3.4527964566992897</v>
      </c>
      <c r="L22" s="156">
        <f>LN('l_NB,NEC'!O20/'l_NB,NEC'!O16)*100</f>
        <v>47.581957596748595</v>
      </c>
      <c r="M22" s="156">
        <f>LN('l_NB,NEC'!P20/'l_NB,NEC'!P16)*100</f>
        <v>21.409809998961617</v>
      </c>
      <c r="N22" s="156">
        <f>'fdr,edr'!S20*10000</f>
        <v>0.8374122802351619</v>
      </c>
      <c r="O22" s="159">
        <f>'fdr,edr (TFP)'!S20*10000</f>
        <v>9.0863813945639809</v>
      </c>
      <c r="P22" s="560"/>
      <c r="Q22">
        <v>0</v>
      </c>
    </row>
    <row r="23" spans="1:17">
      <c r="B23" s="13">
        <f t="shared" si="1"/>
        <v>30864</v>
      </c>
      <c r="C23" s="50" t="str">
        <f t="shared" si="0"/>
        <v>1984Q3</v>
      </c>
      <c r="D23" s="158">
        <f>LN(l_Output!C21/l_Output!C17)*100</f>
        <v>3.4739641323261807</v>
      </c>
      <c r="E23" s="156">
        <f>LN('l_IC,pi_d'!D21/'l_IC,pi_d'!D17)*100</f>
        <v>7.9604453904134145</v>
      </c>
      <c r="F23" s="156">
        <f>LN(l_pi_c!G21/l_pi_c!G17)*100</f>
        <v>1.6301790830308198</v>
      </c>
      <c r="G23" s="156">
        <f>LN('l_IC,pi_d'!F21/'l_IC,pi_d'!F17)*100</f>
        <v>0.69798082593016719</v>
      </c>
      <c r="H23" s="156">
        <f>LN('l_HC,WC'!M21/'l_HC,WC'!M17)*100</f>
        <v>3.758932710328823</v>
      </c>
      <c r="I23" s="156">
        <f>LN('l_HC,WC'!K21/'l_HC,WC'!K17)*100</f>
        <v>-0.10524091847846404</v>
      </c>
      <c r="J23" s="156">
        <f>l_NSR!B21</f>
        <v>6.283744276138254</v>
      </c>
      <c r="K23" s="156">
        <f>LN(l_Solow!H21/l_Solow!H17)*100</f>
        <v>3.3117530605023044</v>
      </c>
      <c r="L23" s="156">
        <f>LN('l_NB,NEC'!O21/'l_NB,NEC'!O17)*100</f>
        <v>41.83414914743355</v>
      </c>
      <c r="M23" s="156">
        <f>LN('l_NB,NEC'!P21/'l_NB,NEC'!P17)*100</f>
        <v>14.01414892801969</v>
      </c>
      <c r="N23" s="156">
        <f>'fdr,edr'!S21*10000</f>
        <v>0.39354193065834314</v>
      </c>
      <c r="O23" s="159">
        <f>'fdr,edr (TFP)'!S21*10000</f>
        <v>4.27087454507787</v>
      </c>
      <c r="P23" s="560"/>
      <c r="Q23">
        <v>0</v>
      </c>
    </row>
    <row r="24" spans="1:17">
      <c r="B24" s="13">
        <f t="shared" si="1"/>
        <v>30956</v>
      </c>
      <c r="C24" s="50" t="str">
        <f t="shared" si="0"/>
        <v>1984Q4</v>
      </c>
      <c r="D24" s="158">
        <f>LN(l_Output!C22/l_Output!C18)*100</f>
        <v>3.1569240200616724</v>
      </c>
      <c r="E24" s="156">
        <f>LN('l_IC,pi_d'!D22/'l_IC,pi_d'!D18)*100</f>
        <v>11.173817692723539</v>
      </c>
      <c r="F24" s="156">
        <f>LN(l_pi_c!G22/l_pi_c!G18)*100</f>
        <v>1.9117243368191112</v>
      </c>
      <c r="G24" s="156">
        <f>LN('l_IC,pi_d'!F22/'l_IC,pi_d'!F18)*100</f>
        <v>1.1866407032489554</v>
      </c>
      <c r="H24" s="156">
        <f>LN('l_HC,WC'!M22/'l_HC,WC'!M18)*100</f>
        <v>3.9303723885183168</v>
      </c>
      <c r="I24" s="156">
        <f>LN('l_HC,WC'!K22/'l_HC,WC'!K18)*100</f>
        <v>1.159297071654144</v>
      </c>
      <c r="J24" s="156">
        <f>l_NSR!B22</f>
        <v>6.353532261847028</v>
      </c>
      <c r="K24" s="156">
        <f>LN(l_Solow!H22/l_Solow!H18)*100</f>
        <v>2.230140455117176</v>
      </c>
      <c r="L24" s="156">
        <f>LN('l_NB,NEC'!O22/'l_NB,NEC'!O18)*100</f>
        <v>61.587174247084974</v>
      </c>
      <c r="M24" s="156">
        <f>LN('l_NB,NEC'!P22/'l_NB,NEC'!P18)*100</f>
        <v>15.963998257784825</v>
      </c>
      <c r="N24" s="156">
        <f>'fdr,edr'!S22*10000</f>
        <v>1.1767323866015771E-3</v>
      </c>
      <c r="O24" s="159">
        <f>'fdr,edr (TFP)'!S22*10000</f>
        <v>1.2721827289133269E-2</v>
      </c>
      <c r="P24" s="560"/>
      <c r="Q24">
        <v>0</v>
      </c>
    </row>
    <row r="25" spans="1:17">
      <c r="A25" t="str">
        <f>RIGHT(YEAR(B25),2)</f>
        <v>85</v>
      </c>
      <c r="B25" s="13">
        <f t="shared" si="1"/>
        <v>31048</v>
      </c>
      <c r="C25" s="50" t="str">
        <f t="shared" si="0"/>
        <v>1985Q1</v>
      </c>
      <c r="D25" s="158">
        <f>LN(l_Output!C23/l_Output!C19)*100</f>
        <v>3.2938282839761897</v>
      </c>
      <c r="E25" s="156">
        <f>LN('l_IC,pi_d'!D23/'l_IC,pi_d'!D19)*100</f>
        <v>9.5859077486686921</v>
      </c>
      <c r="F25" s="156">
        <f>LN(l_pi_c!G23/l_pi_c!G19)*100</f>
        <v>1.7297119945300219</v>
      </c>
      <c r="G25" s="156">
        <f>LN('l_IC,pi_d'!F23/'l_IC,pi_d'!F19)*100</f>
        <v>1.2110191309272778</v>
      </c>
      <c r="H25" s="156">
        <f>LN('l_HC,WC'!M23/'l_HC,WC'!M19)*100</f>
        <v>5.3673551843999201</v>
      </c>
      <c r="I25" s="156">
        <f>LN('l_HC,WC'!K23/'l_HC,WC'!K19)*100</f>
        <v>-1.5730652916413703</v>
      </c>
      <c r="J25" s="156">
        <f>l_NSR!B23</f>
        <v>6.3817538424092577</v>
      </c>
      <c r="K25" s="156">
        <f>LN(l_Solow!H23/l_Solow!H19)*100</f>
        <v>3.994313977461259</v>
      </c>
      <c r="L25" s="156">
        <f>LN('l_NB,NEC'!O23/'l_NB,NEC'!O19)*100</f>
        <v>49.615598435625074</v>
      </c>
      <c r="M25" s="156">
        <f>LN('l_NB,NEC'!P23/'l_NB,NEC'!P19)*100</f>
        <v>10.336728106581655</v>
      </c>
      <c r="N25" s="156">
        <f>'fdr,edr'!S23*10000</f>
        <v>2.2474263434938708E-2</v>
      </c>
      <c r="O25" s="159">
        <f>'fdr,edr (TFP)'!S23*10000</f>
        <v>0.16268931493433311</v>
      </c>
      <c r="P25" s="560"/>
      <c r="Q25">
        <v>0</v>
      </c>
    </row>
    <row r="26" spans="1:17">
      <c r="B26" s="13">
        <f t="shared" si="1"/>
        <v>31138</v>
      </c>
      <c r="C26" s="50" t="str">
        <f t="shared" si="0"/>
        <v>1985Q2</v>
      </c>
      <c r="D26" s="158">
        <f>LN(l_Output!C24/l_Output!C20)*100</f>
        <v>3.3932170052478385</v>
      </c>
      <c r="E26" s="156">
        <f>LN('l_IC,pi_d'!D24/'l_IC,pi_d'!D20)*100</f>
        <v>7.3864094921157291</v>
      </c>
      <c r="F26" s="156">
        <f>LN(l_pi_c!G24/l_pi_c!G20)*100</f>
        <v>1.6377352317300884</v>
      </c>
      <c r="G26" s="156">
        <f>LN('l_IC,pi_d'!F24/'l_IC,pi_d'!F20)*100</f>
        <v>0.49525613300613935</v>
      </c>
      <c r="H26" s="156">
        <f>LN('l_HC,WC'!M24/'l_HC,WC'!M20)*100</f>
        <v>3.4990540522147895</v>
      </c>
      <c r="I26" s="156">
        <f>LN('l_HC,WC'!K24/'l_HC,WC'!K20)*100</f>
        <v>-0.39948414912505503</v>
      </c>
      <c r="J26" s="156">
        <f>l_NSR!B24</f>
        <v>6.197751860577096</v>
      </c>
      <c r="K26" s="156">
        <f>LN(l_Solow!H24/l_Solow!H20)*100</f>
        <v>3.2655070345479271</v>
      </c>
      <c r="L26" s="156">
        <f>LN('l_NB,NEC'!O24/'l_NB,NEC'!O20)*100</f>
        <v>44.949099038166793</v>
      </c>
      <c r="M26" s="156">
        <f>LN('l_NB,NEC'!P24/'l_NB,NEC'!P20)*100</f>
        <v>14.613947792367515</v>
      </c>
      <c r="N26" s="156">
        <f>'fdr,edr'!S24*10000</f>
        <v>1.2846545185065426</v>
      </c>
      <c r="O26" s="159">
        <f>'fdr,edr (TFP)'!S24*10000</f>
        <v>9.3340516644070046</v>
      </c>
      <c r="P26" s="560"/>
      <c r="Q26">
        <v>0</v>
      </c>
    </row>
    <row r="27" spans="1:17">
      <c r="B27" s="13">
        <f t="shared" si="1"/>
        <v>31229</v>
      </c>
      <c r="C27" s="50" t="str">
        <f t="shared" si="0"/>
        <v>1985Q3</v>
      </c>
      <c r="D27" s="158">
        <f>LN(l_Output!C25/l_Output!C21)*100</f>
        <v>4.1549242323947437</v>
      </c>
      <c r="E27" s="156">
        <f>LN('l_IC,pi_d'!D25/'l_IC,pi_d'!D21)*100</f>
        <v>8.2984878615322053</v>
      </c>
      <c r="F27" s="156">
        <f>LN(l_pi_c!G25/l_pi_c!G21)*100</f>
        <v>1.0064911934317289</v>
      </c>
      <c r="G27" s="156">
        <f>LN('l_IC,pi_d'!F25/'l_IC,pi_d'!F21)*100</f>
        <v>-7.7643672424602813E-3</v>
      </c>
      <c r="H27" s="156">
        <f>LN('l_HC,WC'!M25/'l_HC,WC'!M21)*100</f>
        <v>4.6047286310248587</v>
      </c>
      <c r="I27" s="156">
        <f>LN('l_HC,WC'!K25/'l_HC,WC'!K21)*100</f>
        <v>-0.44601423200901785</v>
      </c>
      <c r="J27" s="156">
        <f>l_NSR!B25</f>
        <v>6.38716666666667</v>
      </c>
      <c r="K27" s="156">
        <f>LN(l_Solow!H25/l_Solow!H21)*100</f>
        <v>3.7861444706689249</v>
      </c>
      <c r="L27" s="156">
        <f>LN('l_NB,NEC'!O25/'l_NB,NEC'!O21)*100</f>
        <v>56.277206410697723</v>
      </c>
      <c r="M27" s="156">
        <f>LN('l_NB,NEC'!P25/'l_NB,NEC'!P21)*100</f>
        <v>13.912145094573821</v>
      </c>
      <c r="N27" s="156">
        <f>'fdr,edr'!S25*10000</f>
        <v>0.66663324456263107</v>
      </c>
      <c r="O27" s="159">
        <f>'fdr,edr (TFP)'!S25*10000</f>
        <v>4.8505741975064751</v>
      </c>
      <c r="P27" s="560">
        <v>500</v>
      </c>
      <c r="Q27">
        <v>0</v>
      </c>
    </row>
    <row r="28" spans="1:17">
      <c r="B28" s="13">
        <f t="shared" si="1"/>
        <v>31321</v>
      </c>
      <c r="C28" s="50" t="str">
        <f t="shared" si="0"/>
        <v>1985Q4</v>
      </c>
      <c r="D28" s="158">
        <f>LN(l_Output!C26/l_Output!C22)*100</f>
        <v>5.4153789025496479</v>
      </c>
      <c r="E28" s="156">
        <f>LN('l_IC,pi_d'!D26/'l_IC,pi_d'!D22)*100</f>
        <v>6.3427203353786643</v>
      </c>
      <c r="F28" s="156">
        <f>LN(l_pi_c!G26/l_pi_c!G22)*100</f>
        <v>0.72067785723345146</v>
      </c>
      <c r="G28" s="156">
        <f>LN('l_IC,pi_d'!F26/'l_IC,pi_d'!F22)*100</f>
        <v>-0.83469027651577288</v>
      </c>
      <c r="H28" s="156">
        <f>LN('l_HC,WC'!M26/'l_HC,WC'!M22)*100</f>
        <v>4.5304726433877986</v>
      </c>
      <c r="I28" s="156">
        <f>LN('l_HC,WC'!K26/'l_HC,WC'!K22)*100</f>
        <v>-1.2058157205539086</v>
      </c>
      <c r="J28" s="156">
        <f>l_NSR!B26</f>
        <v>7.4403333333333297</v>
      </c>
      <c r="K28" s="156">
        <f>LN(l_Solow!H26/l_Solow!H22)*100</f>
        <v>5.4100053682910456</v>
      </c>
      <c r="L28" s="156">
        <f>LN('l_NB,NEC'!O26/'l_NB,NEC'!O22)*100</f>
        <v>29.886142401756103</v>
      </c>
      <c r="M28" s="156">
        <f>LN('l_NB,NEC'!P26/'l_NB,NEC'!P22)*100</f>
        <v>12.122801291173934</v>
      </c>
      <c r="N28" s="156">
        <f>'fdr,edr'!S26*10000</f>
        <v>4.0842874909645985E-2</v>
      </c>
      <c r="O28" s="159">
        <f>'fdr,edr (TFP)'!S26*10000</f>
        <v>0.2963070415399997</v>
      </c>
      <c r="P28" s="560">
        <v>500</v>
      </c>
      <c r="Q28">
        <v>0</v>
      </c>
    </row>
    <row r="29" spans="1:17">
      <c r="B29" s="13">
        <f t="shared" si="1"/>
        <v>31413</v>
      </c>
      <c r="C29" s="50" t="str">
        <f t="shared" si="0"/>
        <v>1986Q1</v>
      </c>
      <c r="D29" s="158">
        <f>LN(l_Output!C27/l_Output!C23)*100</f>
        <v>4.0547095067610952</v>
      </c>
      <c r="E29" s="156">
        <f>LN('l_IC,pi_d'!D27/'l_IC,pi_d'!D23)*100</f>
        <v>4.114388735038518</v>
      </c>
      <c r="F29" s="156">
        <f>LN(l_pi_c!G27/l_pi_c!G23)*100</f>
        <v>1.2186316895028153</v>
      </c>
      <c r="G29" s="156">
        <f>LN('l_IC,pi_d'!F27/'l_IC,pi_d'!F23)*100</f>
        <v>-1.268833059571862</v>
      </c>
      <c r="H29" s="156">
        <f>LN('l_HC,WC'!M27/'l_HC,WC'!M23)*100</f>
        <v>5.0850820797436862</v>
      </c>
      <c r="I29" s="156">
        <f>LN('l_HC,WC'!K27/'l_HC,WC'!K23)*100</f>
        <v>-0.4009383321898593</v>
      </c>
      <c r="J29" s="156">
        <f>l_NSR!B27</f>
        <v>6.2754333333333303</v>
      </c>
      <c r="K29" s="156">
        <f>LN(l_Solow!H27/l_Solow!H23)*100</f>
        <v>3.7236741988285518</v>
      </c>
      <c r="L29" s="156">
        <f>LN('l_NB,NEC'!O27/'l_NB,NEC'!O23)*100</f>
        <v>14.010649765288555</v>
      </c>
      <c r="M29" s="156">
        <f>LN('l_NB,NEC'!P27/'l_NB,NEC'!P23)*100</f>
        <v>18.483226123634029</v>
      </c>
      <c r="N29" s="156">
        <f>'fdr,edr'!S27*10000</f>
        <v>6.0848467868253244E-4</v>
      </c>
      <c r="O29" s="159">
        <f>'fdr,edr (TFP)'!S27*10000</f>
        <v>2.5313408436282848E-3</v>
      </c>
      <c r="P29" s="560">
        <v>500</v>
      </c>
      <c r="Q29">
        <v>0</v>
      </c>
    </row>
    <row r="30" spans="1:17">
      <c r="B30" s="13">
        <f t="shared" si="1"/>
        <v>31503</v>
      </c>
      <c r="C30" s="50" t="str">
        <f t="shared" si="0"/>
        <v>1986Q2</v>
      </c>
      <c r="D30" s="158">
        <f>LN(l_Output!C28/l_Output!C24)*100</f>
        <v>2.4390060513345442</v>
      </c>
      <c r="E30" s="156">
        <f>LN('l_IC,pi_d'!D28/'l_IC,pi_d'!D24)*100</f>
        <v>8.6162631892759141</v>
      </c>
      <c r="F30" s="156">
        <f>LN(l_pi_c!G28/l_pi_c!G24)*100</f>
        <v>1.605009104341975</v>
      </c>
      <c r="G30" s="156">
        <f>LN('l_IC,pi_d'!F28/'l_IC,pi_d'!F24)*100</f>
        <v>-1.1106946490774823</v>
      </c>
      <c r="H30" s="156">
        <f>LN('l_HC,WC'!M28/'l_HC,WC'!M24)*100</f>
        <v>3.8083675931445833</v>
      </c>
      <c r="I30" s="156">
        <f>LN('l_HC,WC'!K28/'l_HC,WC'!K24)*100</f>
        <v>-0.53035824480871729</v>
      </c>
      <c r="J30" s="156">
        <f>l_NSR!B28</f>
        <v>4.6292999999999997</v>
      </c>
      <c r="K30" s="156">
        <f>LN(l_Solow!H28/l_Solow!H24)*100</f>
        <v>2.3274265452110887</v>
      </c>
      <c r="L30" s="156">
        <f>LN('l_NB,NEC'!O28/'l_NB,NEC'!O24)*100</f>
        <v>18.581521219686937</v>
      </c>
      <c r="M30" s="156">
        <f>LN('l_NB,NEC'!P28/'l_NB,NEC'!P24)*100</f>
        <v>31.84999104863752</v>
      </c>
      <c r="N30" s="156">
        <f>'fdr,edr'!S28*10000</f>
        <v>0.13485414173650792</v>
      </c>
      <c r="O30" s="159">
        <f>'fdr,edr (TFP)'!S28*10000</f>
        <v>0.56335522968366847</v>
      </c>
      <c r="P30" s="560">
        <v>500</v>
      </c>
      <c r="Q30">
        <v>0</v>
      </c>
    </row>
    <row r="31" spans="1:17">
      <c r="B31" s="13">
        <f t="shared" si="1"/>
        <v>31594</v>
      </c>
      <c r="C31" s="50" t="str">
        <f t="shared" si="0"/>
        <v>1986Q3</v>
      </c>
      <c r="D31" s="158">
        <f>LN(l_Output!C29/l_Output!C25)*100</f>
        <v>1.5976988444691749</v>
      </c>
      <c r="E31" s="156">
        <f>LN('l_IC,pi_d'!D29/'l_IC,pi_d'!D25)*100</f>
        <v>4.0140385818390971</v>
      </c>
      <c r="F31" s="156">
        <f>LN(l_pi_c!G29/l_pi_c!G25)*100</f>
        <v>2.1545448358775565</v>
      </c>
      <c r="G31" s="156">
        <f>LN('l_IC,pi_d'!F29/'l_IC,pi_d'!F25)*100</f>
        <v>-1.9514486240559463</v>
      </c>
      <c r="H31" s="156">
        <f>LN('l_HC,WC'!M29/'l_HC,WC'!M25)*100</f>
        <v>3.5981881971574072</v>
      </c>
      <c r="I31" s="156">
        <f>LN('l_HC,WC'!K29/'l_HC,WC'!K25)*100</f>
        <v>-0.62031284505807383</v>
      </c>
      <c r="J31" s="156">
        <f>l_NSR!B29</f>
        <v>4.6884666666666703</v>
      </c>
      <c r="K31" s="156">
        <f>LN(l_Solow!H29/l_Solow!H25)*100</f>
        <v>1.7436746433485713</v>
      </c>
      <c r="L31" s="156">
        <f>LN('l_NB,NEC'!O29/'l_NB,NEC'!O25)*100</f>
        <v>34.123214480070466</v>
      </c>
      <c r="M31" s="156">
        <f>LN('l_NB,NEC'!P29/'l_NB,NEC'!P25)*100</f>
        <v>43.146808189837891</v>
      </c>
      <c r="N31" s="156">
        <f>'fdr,edr'!S29*10000</f>
        <v>4.4946044419089963</v>
      </c>
      <c r="O31" s="159">
        <f>'fdr,edr (TFP)'!S29*10000</f>
        <v>18.799125366308218</v>
      </c>
      <c r="P31" s="560">
        <v>500</v>
      </c>
      <c r="Q31">
        <v>0</v>
      </c>
    </row>
    <row r="32" spans="1:17">
      <c r="B32" s="13">
        <f t="shared" si="1"/>
        <v>31686</v>
      </c>
      <c r="C32" s="50" t="str">
        <f t="shared" si="0"/>
        <v>1986Q4</v>
      </c>
      <c r="D32" s="158">
        <f>LN(l_Output!C30/l_Output!C26)*100</f>
        <v>1.1777353388464313</v>
      </c>
      <c r="E32" s="156">
        <f>LN('l_IC,pi_d'!D30/'l_IC,pi_d'!D26)*100</f>
        <v>4.0306093465808397</v>
      </c>
      <c r="F32" s="156">
        <f>LN(l_pi_c!G30/l_pi_c!G26)*100</f>
        <v>1.4652653257205581</v>
      </c>
      <c r="G32" s="156">
        <f>LN('l_IC,pi_d'!F30/'l_IC,pi_d'!F26)*100</f>
        <v>-1.9845136642923096</v>
      </c>
      <c r="H32" s="156">
        <f>LN('l_HC,WC'!M30/'l_HC,WC'!M26)*100</f>
        <v>3.5112952580131829</v>
      </c>
      <c r="I32" s="156">
        <f>LN('l_HC,WC'!K30/'l_HC,WC'!K26)*100</f>
        <v>-1.2551567254815572</v>
      </c>
      <c r="J32" s="156">
        <f>l_NSR!B30</f>
        <v>4.2521000000000004</v>
      </c>
      <c r="K32" s="156">
        <f>LN(l_Solow!H30/l_Solow!H26)*100</f>
        <v>1.4545508355362629</v>
      </c>
      <c r="L32" s="156">
        <f>LN('l_NB,NEC'!O30/'l_NB,NEC'!O26)*100</f>
        <v>38.550195323240274</v>
      </c>
      <c r="M32" s="156">
        <f>LN('l_NB,NEC'!P30/'l_NB,NEC'!P26)*100</f>
        <v>38.341167715758417</v>
      </c>
      <c r="N32" s="156">
        <f>'fdr,edr'!S30*10000</f>
        <v>4.6078910152030431E-2</v>
      </c>
      <c r="O32" s="159">
        <f>'fdr,edr (TFP)'!S30*10000</f>
        <v>0.19209311407962518</v>
      </c>
      <c r="P32" s="560">
        <v>500</v>
      </c>
      <c r="Q32">
        <v>0</v>
      </c>
    </row>
    <row r="33" spans="1:17">
      <c r="B33" s="13">
        <f t="shared" si="1"/>
        <v>31778</v>
      </c>
      <c r="C33" s="50" t="str">
        <f t="shared" si="0"/>
        <v>1987Q1</v>
      </c>
      <c r="D33" s="158">
        <f>LN(l_Output!C31/l_Output!C27)*100</f>
        <v>1.4807594254304435</v>
      </c>
      <c r="E33" s="156">
        <f>LN('l_IC,pi_d'!D31/'l_IC,pi_d'!D27)*100</f>
        <v>4.5625475890886289</v>
      </c>
      <c r="F33" s="156">
        <f>LN(l_pi_c!G31/l_pi_c!G27)*100</f>
        <v>0.39861364890115764</v>
      </c>
      <c r="G33" s="156">
        <f>LN('l_IC,pi_d'!F31/'l_IC,pi_d'!F27)*100</f>
        <v>-1.8158203410756839</v>
      </c>
      <c r="H33" s="156">
        <f>LN('l_HC,WC'!M31/'l_HC,WC'!M27)*100</f>
        <v>1.7422286784862719</v>
      </c>
      <c r="I33" s="156">
        <f>LN('l_HC,WC'!K31/'l_HC,WC'!K27)*100</f>
        <v>-9.144441295579181E-2</v>
      </c>
      <c r="J33" s="156">
        <f>l_NSR!B31</f>
        <v>4.1997999999999998</v>
      </c>
      <c r="K33" s="156">
        <f>LN(l_Solow!H31/l_Solow!H27)*100</f>
        <v>0.57758863330817789</v>
      </c>
      <c r="L33" s="156">
        <f>LN('l_NB,NEC'!O31/'l_NB,NEC'!O27)*100</f>
        <v>72.344521780395652</v>
      </c>
      <c r="M33" s="156">
        <f>LN('l_NB,NEC'!P31/'l_NB,NEC'!P27)*100</f>
        <v>37.333256704571099</v>
      </c>
      <c r="N33" s="156">
        <f>'fdr,edr'!S31*10000</f>
        <v>9.8800487224669793E-3</v>
      </c>
      <c r="O33" s="159">
        <f>'fdr,edr (TFP)'!S31*10000</f>
        <v>3.1390510455416638E-2</v>
      </c>
      <c r="P33" s="560"/>
      <c r="Q33">
        <v>0</v>
      </c>
    </row>
    <row r="34" spans="1:17">
      <c r="B34" s="13">
        <f t="shared" si="1"/>
        <v>31868</v>
      </c>
      <c r="C34" s="50" t="str">
        <f t="shared" si="0"/>
        <v>1987Q2</v>
      </c>
      <c r="D34" s="158">
        <f>LN(l_Output!C32/l_Output!C28)*100</f>
        <v>3.0186528435468469</v>
      </c>
      <c r="E34" s="156">
        <f>LN('l_IC,pi_d'!D32/'l_IC,pi_d'!D28)*100</f>
        <v>4.1546791979533282</v>
      </c>
      <c r="F34" s="156">
        <f>LN(l_pi_c!G32/l_pi_c!G28)*100</f>
        <v>-0.44949298367242246</v>
      </c>
      <c r="G34" s="156">
        <f>LN('l_IC,pi_d'!F32/'l_IC,pi_d'!F28)*100</f>
        <v>-2.2282159922265952</v>
      </c>
      <c r="H34" s="156">
        <f>LN('l_HC,WC'!M32/'l_HC,WC'!M28)*100</f>
        <v>2.7924886524075849</v>
      </c>
      <c r="I34" s="156">
        <f>LN('l_HC,WC'!K32/'l_HC,WC'!K28)*100</f>
        <v>-0.21900774470815448</v>
      </c>
      <c r="J34" s="156">
        <f>l_NSR!B32</f>
        <v>3.43916666666667</v>
      </c>
      <c r="K34" s="156">
        <f>LN(l_Solow!H32/l_Solow!H28)*100</f>
        <v>1.8348968294021069</v>
      </c>
      <c r="L34" s="156">
        <f>LN('l_NB,NEC'!O32/'l_NB,NEC'!O28)*100</f>
        <v>83.423184791593769</v>
      </c>
      <c r="M34" s="156">
        <f>LN('l_NB,NEC'!P32/'l_NB,NEC'!P28)*100</f>
        <v>32.696784226625674</v>
      </c>
      <c r="N34" s="156">
        <f>'fdr,edr'!S32*10000</f>
        <v>0.81888620885563823</v>
      </c>
      <c r="O34" s="159">
        <f>'fdr,edr (TFP)'!S32*10000</f>
        <v>2.614856022303893</v>
      </c>
      <c r="P34" s="560"/>
      <c r="Q34">
        <v>0</v>
      </c>
    </row>
    <row r="35" spans="1:17">
      <c r="B35" s="13">
        <f t="shared" si="1"/>
        <v>31959</v>
      </c>
      <c r="C35" s="50" t="str">
        <f t="shared" si="0"/>
        <v>1987Q3</v>
      </c>
      <c r="D35" s="158">
        <f>LN(l_Output!C33/l_Output!C29)*100</f>
        <v>4.1803429559979222</v>
      </c>
      <c r="E35" s="156">
        <f>LN('l_IC,pi_d'!D33/'l_IC,pi_d'!D29)*100</f>
        <v>6.6226390287768773</v>
      </c>
      <c r="F35" s="156">
        <f>LN(l_pi_c!G33/l_pi_c!G29)*100</f>
        <v>-0.40855860111107256</v>
      </c>
      <c r="G35" s="156">
        <f>LN('l_IC,pi_d'!F33/'l_IC,pi_d'!F29)*100</f>
        <v>-1.400542539293909</v>
      </c>
      <c r="H35" s="156">
        <f>LN('l_HC,WC'!M33/'l_HC,WC'!M29)*100</f>
        <v>1.382171114841154</v>
      </c>
      <c r="I35" s="156">
        <f>LN('l_HC,WC'!K33/'l_HC,WC'!K29)*100</f>
        <v>0.58498056116743402</v>
      </c>
      <c r="J35" s="156">
        <f>l_NSR!B33</f>
        <v>3.37476666666667</v>
      </c>
      <c r="K35" s="156">
        <f>LN(l_Solow!H33/l_Solow!H29)*100</f>
        <v>2.4128632623290165</v>
      </c>
      <c r="L35" s="156">
        <f>LN('l_NB,NEC'!O33/'l_NB,NEC'!O29)*100</f>
        <v>53.863241562657528</v>
      </c>
      <c r="M35" s="156">
        <f>LN('l_NB,NEC'!P33/'l_NB,NEC'!P29)*100</f>
        <v>28.130853042641924</v>
      </c>
      <c r="N35" s="156">
        <f>'fdr,edr'!S33*10000</f>
        <v>2.8761271120421497</v>
      </c>
      <c r="O35" s="159">
        <f>'fdr,edr (TFP)'!S33*10000</f>
        <v>9.2090842814837099</v>
      </c>
      <c r="P35" s="560"/>
      <c r="Q35">
        <v>0</v>
      </c>
    </row>
    <row r="36" spans="1:17">
      <c r="B36" s="13">
        <f t="shared" si="1"/>
        <v>32051</v>
      </c>
      <c r="C36" s="50" t="str">
        <f t="shared" si="0"/>
        <v>1987Q4</v>
      </c>
      <c r="D36" s="158">
        <f>LN(l_Output!C34/l_Output!C30)*100</f>
        <v>5.5926263427660698</v>
      </c>
      <c r="E36" s="156">
        <f>LN('l_IC,pi_d'!D34/'l_IC,pi_d'!D30)*100</f>
        <v>7.0064977202317706</v>
      </c>
      <c r="F36" s="156">
        <f>LN(l_pi_c!G34/l_pi_c!G30)*100</f>
        <v>-0.23548610456547778</v>
      </c>
      <c r="G36" s="156">
        <f>LN('l_IC,pi_d'!F34/'l_IC,pi_d'!F30)*100</f>
        <v>-0.91725899506364028</v>
      </c>
      <c r="H36" s="156">
        <f>LN('l_HC,WC'!M34/'l_HC,WC'!M30)*100</f>
        <v>1.0207388099032573</v>
      </c>
      <c r="I36" s="156">
        <f>LN('l_HC,WC'!K34/'l_HC,WC'!K30)*100</f>
        <v>1.8516297011840648</v>
      </c>
      <c r="J36" s="156">
        <f>l_NSR!B34</f>
        <v>3.66143333333333</v>
      </c>
      <c r="K36" s="156">
        <f>LN(l_Solow!H34/l_Solow!H30)*100</f>
        <v>2.9760004276725582</v>
      </c>
      <c r="L36" s="156">
        <f>LN('l_NB,NEC'!O34/'l_NB,NEC'!O30)*100</f>
        <v>37.682195931265113</v>
      </c>
      <c r="M36" s="156">
        <f>LN('l_NB,NEC'!P34/'l_NB,NEC'!P30)*100</f>
        <v>18.57580771744713</v>
      </c>
      <c r="N36" s="156">
        <f>'fdr,edr'!S34*10000</f>
        <v>0.13361483533517179</v>
      </c>
      <c r="O36" s="159">
        <f>'fdr,edr (TFP)'!S34*10000</f>
        <v>0.42656479319930779</v>
      </c>
      <c r="P36" s="560"/>
      <c r="Q36">
        <v>0</v>
      </c>
    </row>
    <row r="37" spans="1:17">
      <c r="B37" s="13">
        <f t="shared" si="1"/>
        <v>32143</v>
      </c>
      <c r="C37" s="50" t="str">
        <f t="shared" si="0"/>
        <v>1988Q1</v>
      </c>
      <c r="D37" s="158">
        <f>LN(l_Output!C35/l_Output!C31)*100</f>
        <v>7.0800517022609863</v>
      </c>
      <c r="E37" s="156">
        <f>LN('l_IC,pi_d'!D35/'l_IC,pi_d'!D31)*100</f>
        <v>11.809083870595783</v>
      </c>
      <c r="F37" s="156">
        <f>LN(l_pi_c!G35/l_pi_c!G31)*100</f>
        <v>0.46779473787249481</v>
      </c>
      <c r="G37" s="156">
        <f>LN('l_IC,pi_d'!F35/'l_IC,pi_d'!F31)*100</f>
        <v>-0.72541314257713574</v>
      </c>
      <c r="H37" s="156">
        <f>LN('l_HC,WC'!M35/'l_HC,WC'!M31)*100</f>
        <v>0.64163566665880845</v>
      </c>
      <c r="I37" s="156">
        <f>LN('l_HC,WC'!K35/'l_HC,WC'!K31)*100</f>
        <v>2.9741870639236718</v>
      </c>
      <c r="J37" s="156">
        <f>l_NSR!B35</f>
        <v>3.6859999999999999</v>
      </c>
      <c r="K37" s="156">
        <f>LN(l_Solow!H35/l_Solow!H31)*100</f>
        <v>3.8459373483592172</v>
      </c>
      <c r="L37" s="156">
        <f>LN('l_NB,NEC'!O35/'l_NB,NEC'!O31)*100</f>
        <v>10.948475246457864</v>
      </c>
      <c r="M37" s="156">
        <f>LN('l_NB,NEC'!P35/'l_NB,NEC'!P31)*100</f>
        <v>20.264536728318166</v>
      </c>
      <c r="N37" s="156">
        <f>'fdr,edr'!S35*10000</f>
        <v>1.9487742869664165E-4</v>
      </c>
      <c r="O37" s="159">
        <f>'fdr,edr (TFP)'!S35*10000</f>
        <v>2.5358280712561385E-3</v>
      </c>
      <c r="P37" s="560"/>
      <c r="Q37">
        <v>0</v>
      </c>
    </row>
    <row r="38" spans="1:17">
      <c r="B38" s="13">
        <f t="shared" si="1"/>
        <v>32234</v>
      </c>
      <c r="C38" s="50" t="str">
        <f t="shared" si="0"/>
        <v>1988Q2</v>
      </c>
      <c r="D38" s="158">
        <f>LN(l_Output!C36/l_Output!C32)*100</f>
        <v>5.7615167478811911</v>
      </c>
      <c r="E38" s="156">
        <f>LN('l_IC,pi_d'!D36/'l_IC,pi_d'!D32)*100</f>
        <v>13.354510611024956</v>
      </c>
      <c r="F38" s="156">
        <f>LN(l_pi_c!G36/l_pi_c!G32)*100</f>
        <v>0.39600923287607181</v>
      </c>
      <c r="G38" s="156">
        <f>LN('l_IC,pi_d'!F36/'l_IC,pi_d'!F32)*100</f>
        <v>-7.9298519104532422E-2</v>
      </c>
      <c r="H38" s="156">
        <f>LN('l_HC,WC'!M36/'l_HC,WC'!M32)*100</f>
        <v>3.8575026740364704</v>
      </c>
      <c r="I38" s="156">
        <f>LN('l_HC,WC'!K36/'l_HC,WC'!K32)*100</f>
        <v>0.2296615872356379</v>
      </c>
      <c r="J38" s="156">
        <f>l_NSR!B36</f>
        <v>3.5175666666666698</v>
      </c>
      <c r="K38" s="156">
        <f>LN(l_Solow!H36/l_Solow!H32)*100</f>
        <v>4.1552978711197044</v>
      </c>
      <c r="L38" s="156">
        <f>LN('l_NB,NEC'!O36/'l_NB,NEC'!O32)*100</f>
        <v>-12.149433430104123</v>
      </c>
      <c r="M38" s="156">
        <f>LN('l_NB,NEC'!P36/'l_NB,NEC'!P32)*100</f>
        <v>18.62609716242979</v>
      </c>
      <c r="N38" s="156">
        <f>'fdr,edr'!S36*10000</f>
        <v>0.22743185311284228</v>
      </c>
      <c r="O38" s="159">
        <f>'fdr,edr (TFP)'!S36*10000</f>
        <v>2.981655016184507</v>
      </c>
      <c r="P38" s="560"/>
      <c r="Q38">
        <v>0</v>
      </c>
    </row>
    <row r="39" spans="1:17">
      <c r="B39" s="13">
        <f t="shared" si="1"/>
        <v>32325</v>
      </c>
      <c r="C39" s="50" t="str">
        <f t="shared" si="0"/>
        <v>1988Q3</v>
      </c>
      <c r="D39" s="158">
        <f>LN(l_Output!C37/l_Output!C33)*100</f>
        <v>5.7634392625822137</v>
      </c>
      <c r="E39" s="156">
        <f>LN('l_IC,pi_d'!D37/'l_IC,pi_d'!D33)*100</f>
        <v>16.935978302998393</v>
      </c>
      <c r="F39" s="156">
        <f>LN(l_pi_c!G37/l_pi_c!G33)*100</f>
        <v>0.53325625437396318</v>
      </c>
      <c r="G39" s="156">
        <f>LN('l_IC,pi_d'!F37/'l_IC,pi_d'!F33)*100</f>
        <v>-0.3389565621781977</v>
      </c>
      <c r="H39" s="156">
        <f>LN('l_HC,WC'!M37/'l_HC,WC'!M33)*100</f>
        <v>4.8048741058250286</v>
      </c>
      <c r="I39" s="156">
        <f>LN('l_HC,WC'!K37/'l_HC,WC'!K33)*100</f>
        <v>0.72005120495755459</v>
      </c>
      <c r="J39" s="156">
        <f>l_NSR!B37</f>
        <v>3.9765999999999999</v>
      </c>
      <c r="K39" s="156">
        <f>LN(l_Solow!H37/l_Solow!H33)*100</f>
        <v>3.7702477196007775</v>
      </c>
      <c r="L39" s="156">
        <f>LN('l_NB,NEC'!O37/'l_NB,NEC'!O33)*100</f>
        <v>-6.9001981139316495</v>
      </c>
      <c r="M39" s="156">
        <f>LN('l_NB,NEC'!P37/'l_NB,NEC'!P33)*100</f>
        <v>14.513578566333219</v>
      </c>
      <c r="N39" s="156">
        <f>'fdr,edr'!S37*10000</f>
        <v>0.15885252186811508</v>
      </c>
      <c r="O39" s="159">
        <f>'fdr,edr (TFP)'!S37*10000</f>
        <v>2.0975874940872941</v>
      </c>
      <c r="P39" s="560"/>
      <c r="Q39">
        <v>0</v>
      </c>
    </row>
    <row r="40" spans="1:17">
      <c r="B40" s="13">
        <f t="shared" si="1"/>
        <v>32417</v>
      </c>
      <c r="C40" s="50" t="str">
        <f t="shared" si="0"/>
        <v>1988Q4</v>
      </c>
      <c r="D40" s="158">
        <f>LN(l_Output!C38/l_Output!C34)*100</f>
        <v>4.3002685020513356</v>
      </c>
      <c r="E40" s="156">
        <f>LN('l_IC,pi_d'!D38/'l_IC,pi_d'!D34)*100</f>
        <v>18.057691776176863</v>
      </c>
      <c r="F40" s="156">
        <f>LN(l_pi_c!G38/l_pi_c!G34)*100</f>
        <v>1.0398712938359467</v>
      </c>
      <c r="G40" s="156">
        <f>LN('l_IC,pi_d'!F38/'l_IC,pi_d'!F34)*100</f>
        <v>-0.37371654651101754</v>
      </c>
      <c r="H40" s="156">
        <f>LN('l_HC,WC'!M38/'l_HC,WC'!M34)*100</f>
        <v>5.6298862808116699</v>
      </c>
      <c r="I40" s="156">
        <f>LN('l_HC,WC'!K38/'l_HC,WC'!K34)*100</f>
        <v>-0.34763426979477274</v>
      </c>
      <c r="J40" s="156">
        <f>l_NSR!B38</f>
        <v>4.1589666666666698</v>
      </c>
      <c r="K40" s="156">
        <f>LN(l_Solow!H38/l_Solow!H34)*100</f>
        <v>3.0662267827477718</v>
      </c>
      <c r="L40" s="156">
        <f>LN('l_NB,NEC'!O38/'l_NB,NEC'!O34)*100</f>
        <v>18.063933091137439</v>
      </c>
      <c r="M40" s="156">
        <f>LN('l_NB,NEC'!P38/'l_NB,NEC'!P34)*100</f>
        <v>28.348148493147946</v>
      </c>
      <c r="N40" s="156">
        <f>'fdr,edr'!S38*10000</f>
        <v>3.3382002603929109E-2</v>
      </c>
      <c r="O40" s="159">
        <f>'fdr,edr (TFP)'!S38*10000</f>
        <v>0.44185113654632063</v>
      </c>
      <c r="P40" s="560"/>
      <c r="Q40">
        <v>0</v>
      </c>
    </row>
    <row r="41" spans="1:17">
      <c r="B41" s="13">
        <f t="shared" si="1"/>
        <v>32509</v>
      </c>
      <c r="C41" s="50" t="str">
        <f t="shared" si="0"/>
        <v>1989Q1</v>
      </c>
      <c r="D41" s="158">
        <f>LN(l_Output!C39/l_Output!C35)*100</f>
        <v>4.7160299236639664</v>
      </c>
      <c r="E41" s="156">
        <f>LN('l_IC,pi_d'!D39/'l_IC,pi_d'!D35)*100</f>
        <v>17.584152686002962</v>
      </c>
      <c r="F41" s="156">
        <f>LN(l_pi_c!G39/l_pi_c!G35)*100</f>
        <v>0.91450498896117216</v>
      </c>
      <c r="G41" s="156">
        <f>LN('l_IC,pi_d'!F39/'l_IC,pi_d'!F35)*100</f>
        <v>-0.23918149467621405</v>
      </c>
      <c r="H41" s="156">
        <f>LN('l_HC,WC'!M39/'l_HC,WC'!M35)*100</f>
        <v>6.5366713096874003</v>
      </c>
      <c r="I41" s="156">
        <f>LN('l_HC,WC'!K39/'l_HC,WC'!K35)*100</f>
        <v>-1.5046877946050772</v>
      </c>
      <c r="J41" s="156">
        <f>l_NSR!B39</f>
        <v>4.1757633333333297</v>
      </c>
      <c r="K41" s="156">
        <f>LN(l_Solow!H39/l_Solow!H35)*100</f>
        <v>4.0941976763693173</v>
      </c>
      <c r="L41" s="156">
        <f>LN('l_NB,NEC'!O39/'l_NB,NEC'!O35)*100</f>
        <v>9.9594537491532904</v>
      </c>
      <c r="M41" s="156">
        <f>LN('l_NB,NEC'!P39/'l_NB,NEC'!P35)*100</f>
        <v>26.932567155096393</v>
      </c>
      <c r="N41" s="156">
        <f>'fdr,edr'!S39*10000</f>
        <v>3.3633326107573878E-2</v>
      </c>
      <c r="O41" s="159">
        <f>'fdr,edr (TFP)'!S39*10000</f>
        <v>0.11164188265062235</v>
      </c>
      <c r="P41" s="560"/>
      <c r="Q41">
        <v>0</v>
      </c>
    </row>
    <row r="42" spans="1:17">
      <c r="B42" s="13">
        <f t="shared" si="1"/>
        <v>32599</v>
      </c>
      <c r="C42" s="50" t="str">
        <f t="shared" si="0"/>
        <v>1989Q2</v>
      </c>
      <c r="D42" s="158">
        <f>LN(l_Output!C40/l_Output!C36)*100</f>
        <v>3.090910793746418</v>
      </c>
      <c r="E42" s="156">
        <f>LN('l_IC,pi_d'!D40/'l_IC,pi_d'!D36)*100</f>
        <v>9.7910380311815857</v>
      </c>
      <c r="F42" s="156">
        <f>LN(l_pi_c!G40/l_pi_c!G36)*100</f>
        <v>0.8641006199252711</v>
      </c>
      <c r="G42" s="156">
        <f>LN('l_IC,pi_d'!F40/'l_IC,pi_d'!F36)*100</f>
        <v>0.3894605984608695</v>
      </c>
      <c r="H42" s="156">
        <f>LN('l_HC,WC'!M40/'l_HC,WC'!M36)*100</f>
        <v>6.120436942959004</v>
      </c>
      <c r="I42" s="156">
        <f>LN('l_HC,WC'!K40/'l_HC,WC'!K36)*100</f>
        <v>0.28726897077913782</v>
      </c>
      <c r="J42" s="156">
        <f>l_NSR!B40</f>
        <v>4.7443633333333297</v>
      </c>
      <c r="K42" s="156">
        <f>LN(l_Solow!H40/l_Solow!H36)*100</f>
        <v>1.2982896571916167</v>
      </c>
      <c r="L42" s="156">
        <f>LN('l_NB,NEC'!O40/'l_NB,NEC'!O36)*100</f>
        <v>8.2057080860431721</v>
      </c>
      <c r="M42" s="156">
        <f>LN('l_NB,NEC'!P40/'l_NB,NEC'!P36)*100</f>
        <v>21.608298272670346</v>
      </c>
      <c r="N42" s="156">
        <f>'fdr,edr'!S40*10000</f>
        <v>0.16000739903153113</v>
      </c>
      <c r="O42" s="159">
        <f>'fdr,edr (TFP)'!S40*10000</f>
        <v>0.53544385339563572</v>
      </c>
      <c r="P42" s="560"/>
      <c r="Q42">
        <v>0</v>
      </c>
    </row>
    <row r="43" spans="1:17">
      <c r="B43" s="13">
        <f t="shared" si="1"/>
        <v>32690</v>
      </c>
      <c r="C43" s="50" t="str">
        <f t="shared" si="0"/>
        <v>1989Q3</v>
      </c>
      <c r="D43" s="158">
        <f>LN(l_Output!C41/l_Output!C37)*100</f>
        <v>2.8335659043299581</v>
      </c>
      <c r="E43" s="156">
        <f>LN('l_IC,pi_d'!D41/'l_IC,pi_d'!D37)*100</f>
        <v>6.0387688058920981</v>
      </c>
      <c r="F43" s="156">
        <f>LN(l_pi_c!G41/l_pi_c!G37)*100</f>
        <v>1.0068773302391467</v>
      </c>
      <c r="G43" s="156">
        <f>LN('l_IC,pi_d'!F41/'l_IC,pi_d'!F37)*100</f>
        <v>1.1076148977225029</v>
      </c>
      <c r="H43" s="156">
        <f>LN('l_HC,WC'!M41/'l_HC,WC'!M37)*100</f>
        <v>5.8431302789808575</v>
      </c>
      <c r="I43" s="156">
        <f>LN('l_HC,WC'!K41/'l_HC,WC'!K37)*100</f>
        <v>-8.008538153700076E-2</v>
      </c>
      <c r="J43" s="156">
        <f>l_NSR!B41</f>
        <v>5.3454600000000001</v>
      </c>
      <c r="K43" s="156">
        <f>LN(l_Solow!H41/l_Solow!H37)*100</f>
        <v>1.3545245071104537</v>
      </c>
      <c r="L43" s="156">
        <f>LN('l_NB,NEC'!O41/'l_NB,NEC'!O37)*100</f>
        <v>20.242571107606839</v>
      </c>
      <c r="M43" s="156">
        <f>LN('l_NB,NEC'!P41/'l_NB,NEC'!P37)*100</f>
        <v>24.57115050564483</v>
      </c>
      <c r="N43" s="156">
        <f>'fdr,edr'!S41*10000</f>
        <v>4.1377498773463168</v>
      </c>
      <c r="O43" s="159">
        <f>'fdr,edr (TFP)'!S41*10000</f>
        <v>13.9259981952915</v>
      </c>
      <c r="P43" s="560"/>
      <c r="Q43">
        <v>0</v>
      </c>
    </row>
    <row r="44" spans="1:17">
      <c r="B44" s="13">
        <f t="shared" si="1"/>
        <v>32782</v>
      </c>
      <c r="C44" s="50" t="str">
        <f t="shared" si="0"/>
        <v>1989Q4</v>
      </c>
      <c r="D44" s="158">
        <f>LN(l_Output!C42/l_Output!C38)*100</f>
        <v>4.5289736137150616</v>
      </c>
      <c r="E44" s="156">
        <f>LN('l_IC,pi_d'!D42/'l_IC,pi_d'!D38)*100</f>
        <v>7.5764020263380418</v>
      </c>
      <c r="F44" s="156">
        <f>LN(l_pi_c!G42/l_pi_c!G38)*100</f>
        <v>1.2433511566675919</v>
      </c>
      <c r="G44" s="156">
        <f>LN('l_IC,pi_d'!F42/'l_IC,pi_d'!F38)*100</f>
        <v>1.6055189308738944</v>
      </c>
      <c r="H44" s="156">
        <f>LN('l_HC,WC'!M42/'l_HC,WC'!M38)*100</f>
        <v>6.3631260169385158</v>
      </c>
      <c r="I44" s="156">
        <f>LN('l_HC,WC'!K42/'l_HC,WC'!K38)*100</f>
        <v>0.16533248821860075</v>
      </c>
      <c r="J44" s="156">
        <f>l_NSR!B42</f>
        <v>6.2028033333333301</v>
      </c>
      <c r="K44" s="156">
        <f>LN(l_Solow!H42/l_Solow!H38)*100</f>
        <v>2.9852836001642293</v>
      </c>
      <c r="L44" s="156">
        <f>LN('l_NB,NEC'!O42/'l_NB,NEC'!O38)*100</f>
        <v>20.523637800079893</v>
      </c>
      <c r="M44" s="156">
        <f>LN('l_NB,NEC'!P42/'l_NB,NEC'!P38)*100</f>
        <v>26.428601366143038</v>
      </c>
      <c r="N44" s="156">
        <f>'fdr,edr'!S42*10000</f>
        <v>1.0295602916440443E-3</v>
      </c>
      <c r="O44" s="159">
        <f>'fdr,edr (TFP)'!S42*10000</f>
        <v>3.4694440038646828E-3</v>
      </c>
      <c r="P44" s="560"/>
      <c r="Q44">
        <v>0</v>
      </c>
    </row>
    <row r="45" spans="1:17">
      <c r="A45" t="str">
        <f>RIGHT(YEAR(B45),2)</f>
        <v>90</v>
      </c>
      <c r="B45" s="13">
        <f t="shared" si="1"/>
        <v>32874</v>
      </c>
      <c r="C45" s="50" t="str">
        <f t="shared" si="0"/>
        <v>1990Q1</v>
      </c>
      <c r="D45" s="158">
        <f>LN(l_Output!C43/l_Output!C39)*100</f>
        <v>1.7989957487032269</v>
      </c>
      <c r="E45" s="156">
        <f>LN('l_IC,pi_d'!D43/'l_IC,pi_d'!D39)*100</f>
        <v>3.6998831154331455</v>
      </c>
      <c r="F45" s="156">
        <f>LN(l_pi_c!G43/l_pi_c!G39)*100</f>
        <v>1.4503470657869455</v>
      </c>
      <c r="G45" s="156">
        <f>LN('l_IC,pi_d'!F43/'l_IC,pi_d'!F39)*100</f>
        <v>2.6430123154589116</v>
      </c>
      <c r="H45" s="156">
        <f>LN('l_HC,WC'!M43/'l_HC,WC'!M39)*100</f>
        <v>6.7826029511949448</v>
      </c>
      <c r="I45" s="156">
        <f>LN('l_HC,WC'!K43/'l_HC,WC'!K39)*100</f>
        <v>-0.17566270724407243</v>
      </c>
      <c r="J45" s="156">
        <f>l_NSR!B43</f>
        <v>6.68021333333333</v>
      </c>
      <c r="K45" s="156">
        <f>LN(l_Solow!H43/l_Solow!H39)*100</f>
        <v>0.58647625081392296</v>
      </c>
      <c r="L45" s="156">
        <f>LN('l_NB,NEC'!O43/'l_NB,NEC'!O39)*100</f>
        <v>0.70025180503628526</v>
      </c>
      <c r="M45" s="156">
        <f>LN('l_NB,NEC'!P43/'l_NB,NEC'!P39)*100</f>
        <v>7.3426165776694727</v>
      </c>
      <c r="N45" s="156">
        <f>'fdr,edr'!S43*10000</f>
        <v>3.0860606811853193E-4</v>
      </c>
      <c r="O45" s="159">
        <f>'fdr,edr (TFP)'!S43*10000</f>
        <v>1.5980994676530059E-3</v>
      </c>
      <c r="P45" s="560"/>
      <c r="Q45">
        <v>0</v>
      </c>
    </row>
    <row r="46" spans="1:17">
      <c r="B46" s="13">
        <f t="shared" si="1"/>
        <v>32964</v>
      </c>
      <c r="C46" s="50" t="str">
        <f t="shared" si="0"/>
        <v>1990Q2</v>
      </c>
      <c r="D46" s="158">
        <f>LN(l_Output!C44/l_Output!C40)*100</f>
        <v>5.5507098254395588</v>
      </c>
      <c r="E46" s="156">
        <f>LN('l_IC,pi_d'!D44/'l_IC,pi_d'!D40)*100</f>
        <v>11.086797895836511</v>
      </c>
      <c r="F46" s="156">
        <f>LN(l_pi_c!G44/l_pi_c!G40)*100</f>
        <v>2.4960060157514565</v>
      </c>
      <c r="G46" s="156">
        <f>LN('l_IC,pi_d'!F44/'l_IC,pi_d'!F40)*100</f>
        <v>2.8813607443747657</v>
      </c>
      <c r="H46" s="156">
        <f>LN('l_HC,WC'!M44/'l_HC,WC'!M40)*100</f>
        <v>6.7944419841559398</v>
      </c>
      <c r="I46" s="156">
        <f>LN('l_HC,WC'!K44/'l_HC,WC'!K40)*100</f>
        <v>0.18351771096237893</v>
      </c>
      <c r="J46" s="156">
        <f>l_NSR!B44</f>
        <v>7.2620033333333298</v>
      </c>
      <c r="K46" s="156">
        <f>LN(l_Solow!H44/l_Solow!H40)*100</f>
        <v>4.4561061977135852</v>
      </c>
      <c r="L46" s="156">
        <f>LN('l_NB,NEC'!O44/'l_NB,NEC'!O40)*100</f>
        <v>-7.8572207746074332</v>
      </c>
      <c r="M46" s="156">
        <f>LN('l_NB,NEC'!P44/'l_NB,NEC'!P40)*100</f>
        <v>-1.8924178576220223</v>
      </c>
      <c r="N46" s="156">
        <f>'fdr,edr'!S44*10000</f>
        <v>4.7677632035061757E-2</v>
      </c>
      <c r="O46" s="159">
        <f>'fdr,edr (TFP)'!S44*10000</f>
        <v>0.24894872145428584</v>
      </c>
      <c r="P46" s="560"/>
      <c r="Q46">
        <v>0</v>
      </c>
    </row>
    <row r="47" spans="1:17">
      <c r="B47" s="13">
        <f t="shared" si="1"/>
        <v>33055</v>
      </c>
      <c r="C47" s="50" t="str">
        <f t="shared" si="0"/>
        <v>1990Q3</v>
      </c>
      <c r="D47" s="158">
        <f>LN(l_Output!C45/l_Output!C41)*100</f>
        <v>5.9996316837831314</v>
      </c>
      <c r="E47" s="156">
        <f>LN('l_IC,pi_d'!D45/'l_IC,pi_d'!D41)*100</f>
        <v>10.689594585850706</v>
      </c>
      <c r="F47" s="156">
        <f>LN(l_pi_c!G45/l_pi_c!G41)*100</f>
        <v>2.1309507129365675</v>
      </c>
      <c r="G47" s="156">
        <f>LN('l_IC,pi_d'!F45/'l_IC,pi_d'!F41)*100</f>
        <v>2.7088021939117866</v>
      </c>
      <c r="H47" s="156">
        <f>LN('l_HC,WC'!M45/'l_HC,WC'!M41)*100</f>
        <v>7.2249442243063706</v>
      </c>
      <c r="I47" s="156">
        <f>LN('l_HC,WC'!K45/'l_HC,WC'!K41)*100</f>
        <v>-0.45573127535644636</v>
      </c>
      <c r="J47" s="156">
        <f>l_NSR!B45</f>
        <v>7.6102633333333296</v>
      </c>
      <c r="K47" s="156">
        <f>LN(l_Solow!H45/l_Solow!H41)*100</f>
        <v>5.1341556975583114</v>
      </c>
      <c r="L47" s="156">
        <f>LN('l_NB,NEC'!O45/'l_NB,NEC'!O41)*100</f>
        <v>-38.845125043476045</v>
      </c>
      <c r="M47" s="156">
        <f>LN('l_NB,NEC'!P45/'l_NB,NEC'!P41)*100</f>
        <v>-24.573086162163435</v>
      </c>
      <c r="N47" s="156">
        <f>'fdr,edr'!S45*10000</f>
        <v>0.76404024779813373</v>
      </c>
      <c r="O47" s="159">
        <f>'fdr,edr (TFP)'!S45*10000</f>
        <v>4.0166056636163381</v>
      </c>
      <c r="P47" s="560"/>
      <c r="Q47">
        <v>0</v>
      </c>
    </row>
    <row r="48" spans="1:17">
      <c r="B48" s="13">
        <f t="shared" si="1"/>
        <v>33147</v>
      </c>
      <c r="C48" s="50" t="str">
        <f t="shared" si="0"/>
        <v>1990Q4</v>
      </c>
      <c r="D48" s="158">
        <f>LN(l_Output!C46/l_Output!C42)*100</f>
        <v>3.1262624193347537</v>
      </c>
      <c r="E48" s="156">
        <f>LN('l_IC,pi_d'!D46/'l_IC,pi_d'!D42)*100</f>
        <v>7.5694461663455712</v>
      </c>
      <c r="F48" s="156">
        <f>LN(l_pi_c!G46/l_pi_c!G42)*100</f>
        <v>2.7264912311394069</v>
      </c>
      <c r="G48" s="156">
        <f>LN('l_IC,pi_d'!F46/'l_IC,pi_d'!F42)*100</f>
        <v>2.8734218172616766</v>
      </c>
      <c r="H48" s="156">
        <f>LN('l_HC,WC'!M46/'l_HC,WC'!M42)*100</f>
        <v>8.7431092853132863</v>
      </c>
      <c r="I48" s="156">
        <f>LN('l_HC,WC'!K46/'l_HC,WC'!K42)*100</f>
        <v>-0.53202561269677606</v>
      </c>
      <c r="J48" s="156">
        <f>l_NSR!B46</f>
        <v>8.0391100000000009</v>
      </c>
      <c r="K48" s="156">
        <f>LN(l_Solow!H46/l_Solow!H42)*100</f>
        <v>2.5130921408703282</v>
      </c>
      <c r="L48" s="156">
        <f>LN('l_NB,NEC'!O46/'l_NB,NEC'!O42)*100</f>
        <v>-50.383007863033704</v>
      </c>
      <c r="M48" s="156">
        <f>LN('l_NB,NEC'!P46/'l_NB,NEC'!P42)*100</f>
        <v>-42.61294898836794</v>
      </c>
      <c r="N48" s="156">
        <f>'fdr,edr'!S46*10000</f>
        <v>0.23177389103286661</v>
      </c>
      <c r="O48" s="159">
        <f>'fdr,edr (TFP)'!S46*10000</f>
        <v>1.2193379870874343</v>
      </c>
      <c r="P48" s="560"/>
      <c r="Q48">
        <v>0</v>
      </c>
    </row>
    <row r="49" spans="2:17">
      <c r="B49" s="13">
        <f t="shared" si="1"/>
        <v>33239</v>
      </c>
      <c r="C49" s="50" t="str">
        <f t="shared" si="0"/>
        <v>1991Q1</v>
      </c>
      <c r="D49" s="158">
        <f>LN(l_Output!C47/l_Output!C43)*100</f>
        <v>4.8876881836951158</v>
      </c>
      <c r="E49" s="156">
        <f>LN('l_IC,pi_d'!D47/'l_IC,pi_d'!D43)*100</f>
        <v>10.690847276438889</v>
      </c>
      <c r="F49" s="156">
        <f>LN(l_pi_c!G47/l_pi_c!G43)*100</f>
        <v>2.7605049331395302</v>
      </c>
      <c r="G49" s="156">
        <f>LN('l_IC,pi_d'!F47/'l_IC,pi_d'!F43)*100</f>
        <v>2.2124281599299342</v>
      </c>
      <c r="H49" s="156">
        <f>LN('l_HC,WC'!M47/'l_HC,WC'!M43)*100</f>
        <v>8.6947851899377557</v>
      </c>
      <c r="I49" s="156">
        <f>LN('l_HC,WC'!K47/'l_HC,WC'!K43)*100</f>
        <v>-0.88280598701440827</v>
      </c>
      <c r="J49" s="156">
        <f>l_NSR!B47</f>
        <v>8.1508266666666707</v>
      </c>
      <c r="K49" s="156">
        <f>LN(l_Solow!H47/l_Solow!H43)*100</f>
        <v>4.4704239035899702</v>
      </c>
      <c r="L49" s="156">
        <f>LN('l_NB,NEC'!O47/'l_NB,NEC'!O43)*100</f>
        <v>-25.213251119590989</v>
      </c>
      <c r="M49" s="156">
        <f>LN('l_NB,NEC'!P47/'l_NB,NEC'!P43)*100</f>
        <v>-27.82300145748756</v>
      </c>
      <c r="N49" s="156">
        <f>'fdr,edr'!S47*10000</f>
        <v>6.745822714243452E-3</v>
      </c>
      <c r="O49" s="159">
        <f>'fdr,edr (TFP)'!S47*10000</f>
        <v>5.4939549479051553E-2</v>
      </c>
      <c r="P49" s="560"/>
      <c r="Q49">
        <v>0</v>
      </c>
    </row>
    <row r="50" spans="2:17">
      <c r="B50" s="13">
        <f t="shared" si="1"/>
        <v>33329</v>
      </c>
      <c r="C50" s="50" t="str">
        <f t="shared" si="0"/>
        <v>1991Q2</v>
      </c>
      <c r="D50" s="158">
        <f>LN(l_Output!C48/l_Output!C44)*100</f>
        <v>3.1858890906955928</v>
      </c>
      <c r="E50" s="156">
        <f>LN('l_IC,pi_d'!D48/'l_IC,pi_d'!D44)*100</f>
        <v>4.9157944478474276</v>
      </c>
      <c r="F50" s="156">
        <f>LN(l_pi_c!G48/l_pi_c!G44)*100</f>
        <v>2.9399875049313637</v>
      </c>
      <c r="G50" s="156">
        <f>LN('l_IC,pi_d'!F48/'l_IC,pi_d'!F44)*100</f>
        <v>1.6686642631197346</v>
      </c>
      <c r="H50" s="156">
        <f>LN('l_HC,WC'!M48/'l_HC,WC'!M44)*100</f>
        <v>8.4815180556125629</v>
      </c>
      <c r="I50" s="156">
        <f>LN('l_HC,WC'!K48/'l_HC,WC'!K44)*100</f>
        <v>-1.0794930269165135</v>
      </c>
      <c r="J50" s="156">
        <f>l_NSR!B48</f>
        <v>8.1023333333333305</v>
      </c>
      <c r="K50" s="156">
        <f>LN(l_Solow!H48/l_Solow!H44)*100</f>
        <v>2.9858461712911075</v>
      </c>
      <c r="L50" s="156">
        <f>LN('l_NB,NEC'!O48/'l_NB,NEC'!O44)*100</f>
        <v>-9.4830133784466319</v>
      </c>
      <c r="M50" s="156">
        <f>LN('l_NB,NEC'!P48/'l_NB,NEC'!P44)*100</f>
        <v>-21.802783540845713</v>
      </c>
      <c r="N50" s="156">
        <f>'fdr,edr'!S48*10000</f>
        <v>0.19640769794959617</v>
      </c>
      <c r="O50" s="159">
        <f>'fdr,edr (TFP)'!S48*10000</f>
        <v>1.6115740803819871</v>
      </c>
      <c r="P50" s="560">
        <v>500</v>
      </c>
      <c r="Q50">
        <v>0</v>
      </c>
    </row>
    <row r="51" spans="2:17">
      <c r="B51" s="13">
        <f t="shared" si="1"/>
        <v>33420</v>
      </c>
      <c r="C51" s="50" t="str">
        <f t="shared" si="0"/>
        <v>1991Q3</v>
      </c>
      <c r="D51" s="158">
        <f>LN(l_Output!C49/l_Output!C45)*100</f>
        <v>1.258189824434772</v>
      </c>
      <c r="E51" s="156">
        <f>LN('l_IC,pi_d'!D49/'l_IC,pi_d'!D45)*100</f>
        <v>2.62092392109302</v>
      </c>
      <c r="F51" s="156">
        <f>LN(l_pi_c!G49/l_pi_c!G45)*100</f>
        <v>3.1282561810221301</v>
      </c>
      <c r="G51" s="156">
        <f>LN('l_IC,pi_d'!F49/'l_IC,pi_d'!F45)*100</f>
        <v>1.8044732414125624</v>
      </c>
      <c r="H51" s="156">
        <f>LN('l_HC,WC'!M49/'l_HC,WC'!M45)*100</f>
        <v>8.8059578531420044</v>
      </c>
      <c r="I51" s="156">
        <f>LN('l_HC,WC'!K49/'l_HC,WC'!K45)*100</f>
        <v>-0.98543855012844705</v>
      </c>
      <c r="J51" s="156">
        <f>l_NSR!B49</f>
        <v>7.3314399999999997</v>
      </c>
      <c r="K51" s="156">
        <f>LN(l_Solow!H49/l_Solow!H45)*100</f>
        <v>1.148142163539746</v>
      </c>
      <c r="L51" s="156">
        <f>LN('l_NB,NEC'!O49/'l_NB,NEC'!O45)*100</f>
        <v>8.0834502570442961</v>
      </c>
      <c r="M51" s="156">
        <f>LN('l_NB,NEC'!P49/'l_NB,NEC'!P45)*100</f>
        <v>-10.754237797652074</v>
      </c>
      <c r="N51" s="156">
        <f>'fdr,edr'!S49*10000</f>
        <v>1.2566087896474125</v>
      </c>
      <c r="O51" s="159">
        <f>'fdr,edr (TFP)'!S49*10000</f>
        <v>10.358866455735342</v>
      </c>
      <c r="P51" s="560">
        <v>500</v>
      </c>
      <c r="Q51">
        <v>0</v>
      </c>
    </row>
    <row r="52" spans="2:17">
      <c r="B52" s="13">
        <f t="shared" si="1"/>
        <v>33512</v>
      </c>
      <c r="C52" s="50" t="str">
        <f t="shared" si="0"/>
        <v>1991Q4</v>
      </c>
      <c r="D52" s="158">
        <f>LN(l_Output!C50/l_Output!C46)*100</f>
        <v>2.177913902285237</v>
      </c>
      <c r="E52" s="156">
        <f>LN('l_IC,pi_d'!D50/'l_IC,pi_d'!D46)*100</f>
        <v>0.97962109340677705</v>
      </c>
      <c r="F52" s="156">
        <f>LN(l_pi_c!G50/l_pi_c!G46)*100</f>
        <v>2.8378652557626691</v>
      </c>
      <c r="G52" s="156">
        <f>LN('l_IC,pi_d'!F50/'l_IC,pi_d'!F46)*100</f>
        <v>1.3538019370602012</v>
      </c>
      <c r="H52" s="156">
        <f>LN('l_HC,WC'!M50/'l_HC,WC'!M46)*100</f>
        <v>7.0287373452540285</v>
      </c>
      <c r="I52" s="156">
        <f>LN('l_HC,WC'!K50/'l_HC,WC'!K46)*100</f>
        <v>-0.76827275429952524</v>
      </c>
      <c r="J52" s="156">
        <f>l_NSR!B50</f>
        <v>6.5167599999999997</v>
      </c>
      <c r="K52" s="156">
        <f>LN(l_Solow!H50/l_Solow!H46)*100</f>
        <v>1.902570177196464</v>
      </c>
      <c r="L52" s="156">
        <f>LN('l_NB,NEC'!O50/'l_NB,NEC'!O46)*100</f>
        <v>13.462508038951887</v>
      </c>
      <c r="M52" s="156">
        <f>LN('l_NB,NEC'!P50/'l_NB,NEC'!P46)*100</f>
        <v>-1.7053648113096034</v>
      </c>
      <c r="N52" s="156">
        <f>'fdr,edr'!S50*10000</f>
        <v>7.069303460231291E-2</v>
      </c>
      <c r="O52" s="159">
        <f>'fdr,edr (TFP)'!S50*10000</f>
        <v>0.58147215378244477</v>
      </c>
      <c r="P52" s="560">
        <v>500</v>
      </c>
      <c r="Q52">
        <v>0</v>
      </c>
    </row>
    <row r="53" spans="2:17">
      <c r="B53" s="13">
        <f t="shared" si="1"/>
        <v>33604</v>
      </c>
      <c r="C53" s="50" t="str">
        <f t="shared" si="0"/>
        <v>1992Q1</v>
      </c>
      <c r="D53" s="158">
        <f>LN(l_Output!C51/l_Output!C47)*100</f>
        <v>1.4008362515458184</v>
      </c>
      <c r="E53" s="156">
        <f>LN('l_IC,pi_d'!D51/'l_IC,pi_d'!D47)*100</f>
        <v>-7.4423360591650614</v>
      </c>
      <c r="F53" s="156">
        <f>LN(l_pi_c!G51/l_pi_c!G47)*100</f>
        <v>2.1622285383586743</v>
      </c>
      <c r="G53" s="156">
        <f>LN('l_IC,pi_d'!F51/'l_IC,pi_d'!F47)*100</f>
        <v>0.98605399265884919</v>
      </c>
      <c r="H53" s="156">
        <f>LN('l_HC,WC'!M51/'l_HC,WC'!M47)*100</f>
        <v>5.7602707079403146</v>
      </c>
      <c r="I53" s="156">
        <f>LN('l_HC,WC'!K51/'l_HC,WC'!K47)*100</f>
        <v>-0.76567374737423555</v>
      </c>
      <c r="J53" s="156">
        <f>l_NSR!B51</f>
        <v>5.6207200000000004</v>
      </c>
      <c r="K53" s="156">
        <f>LN(l_Solow!H51/l_Solow!H47)*100</f>
        <v>1.040649872893179</v>
      </c>
      <c r="L53" s="156">
        <f>LN('l_NB,NEC'!O51/'l_NB,NEC'!O47)*100</f>
        <v>-21.409359536273975</v>
      </c>
      <c r="M53" s="156">
        <f>LN('l_NB,NEC'!P51/'l_NB,NEC'!P47)*100</f>
        <v>-18.337126857368613</v>
      </c>
      <c r="N53" s="156">
        <f>'fdr,edr'!S51*10000</f>
        <v>1.1837320284573778E-4</v>
      </c>
      <c r="O53" s="159">
        <f>'fdr,edr (TFP)'!S51*10000</f>
        <v>8.912769681755163E-4</v>
      </c>
      <c r="P53" s="560">
        <v>500</v>
      </c>
      <c r="Q53">
        <v>0</v>
      </c>
    </row>
    <row r="54" spans="2:17">
      <c r="B54" s="13">
        <f t="shared" si="1"/>
        <v>33695</v>
      </c>
      <c r="C54" s="50" t="str">
        <f t="shared" si="0"/>
        <v>1992Q2</v>
      </c>
      <c r="D54" s="158">
        <f>LN(l_Output!C52/l_Output!C48)*100</f>
        <v>0.60066393714050337</v>
      </c>
      <c r="E54" s="156">
        <f>LN('l_IC,pi_d'!D52/'l_IC,pi_d'!D48)*100</f>
        <v>-5.7612195631254135</v>
      </c>
      <c r="F54" s="156">
        <f>LN(l_pi_c!G52/l_pi_c!G48)*100</f>
        <v>2.1973282170400763</v>
      </c>
      <c r="G54" s="156">
        <f>LN('l_IC,pi_d'!F52/'l_IC,pi_d'!F48)*100</f>
        <v>1.0643012246917132</v>
      </c>
      <c r="H54" s="156">
        <f>LN('l_HC,WC'!M52/'l_HC,WC'!M48)*100</f>
        <v>4.1984877126892739</v>
      </c>
      <c r="I54" s="156">
        <f>LN('l_HC,WC'!K52/'l_HC,WC'!K48)*100</f>
        <v>-0.94388880399900477</v>
      </c>
      <c r="J54" s="156">
        <f>l_NSR!B52</f>
        <v>4.7547600000000001</v>
      </c>
      <c r="K54" s="156">
        <f>LN(l_Solow!H52/l_Solow!H48)*100</f>
        <v>0.48083771226656474</v>
      </c>
      <c r="L54" s="156">
        <f>LN('l_NB,NEC'!O52/'l_NB,NEC'!O48)*100</f>
        <v>-52.347612110537845</v>
      </c>
      <c r="M54" s="156">
        <f>LN('l_NB,NEC'!P52/'l_NB,NEC'!P48)*100</f>
        <v>-30.881226896780607</v>
      </c>
      <c r="N54" s="156">
        <f>'fdr,edr'!S52*10000</f>
        <v>2.4212691345688781E-2</v>
      </c>
      <c r="O54" s="159">
        <f>'fdr,edr (TFP)'!S52*10000</f>
        <v>0.18243988994823249</v>
      </c>
      <c r="P54" s="560">
        <v>500</v>
      </c>
      <c r="Q54">
        <v>0</v>
      </c>
    </row>
    <row r="55" spans="2:17">
      <c r="B55" s="13">
        <f t="shared" si="1"/>
        <v>33786</v>
      </c>
      <c r="C55" s="50" t="str">
        <f t="shared" si="0"/>
        <v>1992Q3</v>
      </c>
      <c r="D55" s="158">
        <f>LN(l_Output!C53/l_Output!C49)*100</f>
        <v>1.0838887486664424</v>
      </c>
      <c r="E55" s="156">
        <f>LN('l_IC,pi_d'!D53/'l_IC,pi_d'!D49)*100</f>
        <v>-7.869153491060513</v>
      </c>
      <c r="F55" s="156">
        <f>LN(l_pi_c!G53/l_pi_c!G49)*100</f>
        <v>1.5301627292129336</v>
      </c>
      <c r="G55" s="156">
        <f>LN('l_IC,pi_d'!F53/'l_IC,pi_d'!F49)*100</f>
        <v>0.2454148453989001</v>
      </c>
      <c r="H55" s="156">
        <f>LN('l_HC,WC'!M53/'l_HC,WC'!M49)*100</f>
        <v>4.6436686187178466</v>
      </c>
      <c r="I55" s="156">
        <f>LN('l_HC,WC'!K53/'l_HC,WC'!K49)*100</f>
        <v>-1.9527175452999594</v>
      </c>
      <c r="J55" s="156">
        <f>l_NSR!B53</f>
        <v>4.2922866666666701</v>
      </c>
      <c r="K55" s="156">
        <f>LN(l_Solow!H53/l_Solow!H49)*100</f>
        <v>1.4843712706537084</v>
      </c>
      <c r="L55" s="156">
        <f>LN('l_NB,NEC'!O53/'l_NB,NEC'!O49)*100</f>
        <v>-37.246595823074671</v>
      </c>
      <c r="M55" s="156">
        <f>LN('l_NB,NEC'!P53/'l_NB,NEC'!P49)*100</f>
        <v>-29.355536703503997</v>
      </c>
      <c r="N55" s="156">
        <f>'fdr,edr'!S53*10000</f>
        <v>0.24780934181756248</v>
      </c>
      <c r="O55" s="159">
        <f>'fdr,edr (TFP)'!S53*10000</f>
        <v>1.8665218119997955</v>
      </c>
      <c r="P55" s="560">
        <v>500</v>
      </c>
      <c r="Q55">
        <v>0</v>
      </c>
    </row>
    <row r="56" spans="2:17">
      <c r="B56" s="13">
        <f t="shared" si="1"/>
        <v>33878</v>
      </c>
      <c r="C56" s="50" t="str">
        <f t="shared" si="0"/>
        <v>1992Q4</v>
      </c>
      <c r="D56" s="158">
        <f>LN(l_Output!C54/l_Output!C50)*100</f>
        <v>-0.33462938476044385</v>
      </c>
      <c r="E56" s="156">
        <f>LN('l_IC,pi_d'!D54/'l_IC,pi_d'!D50)*100</f>
        <v>-11.005261162205873</v>
      </c>
      <c r="F56" s="156">
        <f>LN(l_pi_c!G54/l_pi_c!G50)*100</f>
        <v>0.78157345461722094</v>
      </c>
      <c r="G56" s="156">
        <f>LN('l_IC,pi_d'!F54/'l_IC,pi_d'!F50)*100</f>
        <v>-0.10494060223590876</v>
      </c>
      <c r="H56" s="156">
        <f>LN('l_HC,WC'!M54/'l_HC,WC'!M50)*100</f>
        <v>4.010624488650409</v>
      </c>
      <c r="I56" s="156">
        <f>LN('l_HC,WC'!K54/'l_HC,WC'!K50)*100</f>
        <v>-2.2230107633742504</v>
      </c>
      <c r="J56" s="156">
        <f>l_NSR!B54</f>
        <v>3.9714900000000002</v>
      </c>
      <c r="K56" s="156">
        <f>LN(l_Solow!H54/l_Solow!H50)*100</f>
        <v>0.14559718611416789</v>
      </c>
      <c r="L56" s="156">
        <f>LN('l_NB,NEC'!O54/'l_NB,NEC'!O50)*100</f>
        <v>-35.353852160387667</v>
      </c>
      <c r="M56" s="156">
        <f>LN('l_NB,NEC'!P54/'l_NB,NEC'!P50)*100</f>
        <v>-28.459748568287598</v>
      </c>
      <c r="N56" s="156">
        <f>'fdr,edr'!S54*10000</f>
        <v>6.6162743145955175E-2</v>
      </c>
      <c r="O56" s="159">
        <f>'fdr,edr (TFP)'!S54*10000</f>
        <v>0.4943581265427186</v>
      </c>
      <c r="P56" s="560">
        <v>500</v>
      </c>
      <c r="Q56">
        <v>0</v>
      </c>
    </row>
    <row r="57" spans="2:17">
      <c r="B57" s="13">
        <f t="shared" si="1"/>
        <v>33970</v>
      </c>
      <c r="C57" s="50" t="str">
        <f t="shared" si="0"/>
        <v>1993Q1</v>
      </c>
      <c r="D57" s="158">
        <f>LN(l_Output!C55/l_Output!C51)*100</f>
        <v>2.8374270880611941E-2</v>
      </c>
      <c r="E57" s="156">
        <f>LN('l_IC,pi_d'!D55/'l_IC,pi_d'!D51)*100</f>
        <v>-6.9708414773777285</v>
      </c>
      <c r="F57" s="156">
        <f>LN(l_pi_c!G55/l_pi_c!G51)*100</f>
        <v>1.0861969122839079</v>
      </c>
      <c r="G57" s="156">
        <f>LN('l_IC,pi_d'!F55/'l_IC,pi_d'!F51)*100</f>
        <v>-0.36101518943552124</v>
      </c>
      <c r="H57" s="156">
        <f>LN('l_HC,WC'!M55/'l_HC,WC'!M51)*100</f>
        <v>4.5121848526235526</v>
      </c>
      <c r="I57" s="156">
        <f>LN('l_HC,WC'!K55/'l_HC,WC'!K51)*100</f>
        <v>-2.6277744303452177</v>
      </c>
      <c r="J57" s="156">
        <f>l_NSR!B55</f>
        <v>3.4726133333333302</v>
      </c>
      <c r="K57" s="156">
        <f>LN(l_Solow!H55/l_Solow!H51)*100</f>
        <v>1.0077128722732005</v>
      </c>
      <c r="L57" s="156">
        <f>LN('l_NB,NEC'!O55/'l_NB,NEC'!O51)*100</f>
        <v>-11.117246128518655</v>
      </c>
      <c r="M57" s="156">
        <f>LN('l_NB,NEC'!P55/'l_NB,NEC'!P51)*100</f>
        <v>-14.289229999202702</v>
      </c>
      <c r="N57" s="156">
        <f>'fdr,edr'!S55*10000</f>
        <v>1.9819176476612037E-4</v>
      </c>
      <c r="O57" s="159">
        <f>'fdr,edr (TFP)'!S55*10000</f>
        <v>8.6588267241779701E-4</v>
      </c>
      <c r="P57" s="560">
        <v>500</v>
      </c>
      <c r="Q57">
        <v>0</v>
      </c>
    </row>
    <row r="58" spans="2:17">
      <c r="B58" s="13">
        <f t="shared" si="1"/>
        <v>34060</v>
      </c>
      <c r="C58" s="50" t="str">
        <f t="shared" si="0"/>
        <v>1993Q2</v>
      </c>
      <c r="D58" s="158">
        <f>LN(l_Output!C56/l_Output!C52)*100</f>
        <v>-0.85867961225845613</v>
      </c>
      <c r="E58" s="156">
        <f>LN('l_IC,pi_d'!D56/'l_IC,pi_d'!D52)*100</f>
        <v>-13.167106369600997</v>
      </c>
      <c r="F58" s="156">
        <f>LN(l_pi_c!G56/l_pi_c!G52)*100</f>
        <v>5.5115488842271895E-2</v>
      </c>
      <c r="G58" s="156">
        <f>LN('l_IC,pi_d'!F56/'l_IC,pi_d'!F52)*100</f>
        <v>-1.0441819745791714</v>
      </c>
      <c r="H58" s="156">
        <f>LN('l_HC,WC'!M56/'l_HC,WC'!M52)*100</f>
        <v>5.4496569403637922</v>
      </c>
      <c r="I58" s="156">
        <f>LN('l_HC,WC'!K56/'l_HC,WC'!K52)*100</f>
        <v>-3.7117085669592034</v>
      </c>
      <c r="J58" s="156">
        <f>l_NSR!B56</f>
        <v>3.1998199999999999</v>
      </c>
      <c r="K58" s="156">
        <f>LN(l_Solow!H56/l_Solow!H52)*100</f>
        <v>0.59809276593172467</v>
      </c>
      <c r="L58" s="156">
        <f>LN('l_NB,NEC'!O56/'l_NB,NEC'!O52)*100</f>
        <v>35.452062338227385</v>
      </c>
      <c r="M58" s="156">
        <f>LN('l_NB,NEC'!P56/'l_NB,NEC'!P52)*100</f>
        <v>15.555634018892873</v>
      </c>
      <c r="N58" s="156">
        <f>'fdr,edr'!S56*10000</f>
        <v>7.4252435019080548E-2</v>
      </c>
      <c r="O58" s="159">
        <f>'fdr,edr (TFP)'!S56*10000</f>
        <v>0.32311036586768371</v>
      </c>
      <c r="P58" s="560">
        <v>500</v>
      </c>
      <c r="Q58">
        <v>0</v>
      </c>
    </row>
    <row r="59" spans="2:17">
      <c r="B59" s="13">
        <f t="shared" si="1"/>
        <v>34151</v>
      </c>
      <c r="C59" s="50" t="str">
        <f t="shared" si="0"/>
        <v>1993Q3</v>
      </c>
      <c r="D59" s="158">
        <f>LN(l_Output!C57/l_Output!C53)*100</f>
        <v>-1.7346374445834485</v>
      </c>
      <c r="E59" s="156">
        <f>LN('l_IC,pi_d'!D57/'l_IC,pi_d'!D53)*100</f>
        <v>-16.480487855372559</v>
      </c>
      <c r="F59" s="156">
        <f>LN(l_pi_c!G57/l_pi_c!G53)*100</f>
        <v>0.55071173249309491</v>
      </c>
      <c r="G59" s="156">
        <f>LN('l_IC,pi_d'!F57/'l_IC,pi_d'!F53)*100</f>
        <v>-1.0881755469094663</v>
      </c>
      <c r="H59" s="156">
        <f>LN('l_HC,WC'!M57/'l_HC,WC'!M53)*100</f>
        <v>4.653048203977578</v>
      </c>
      <c r="I59" s="156">
        <f>LN('l_HC,WC'!K57/'l_HC,WC'!K53)*100</f>
        <v>-1.8554641757547272</v>
      </c>
      <c r="J59" s="156">
        <f>l_NSR!B57</f>
        <v>3.08328333333333</v>
      </c>
      <c r="K59" s="156">
        <f>LN(l_Solow!H57/l_Solow!H53)*100</f>
        <v>-1.1099907350922695</v>
      </c>
      <c r="L59" s="156">
        <f>LN('l_NB,NEC'!O57/'l_NB,NEC'!O53)*100</f>
        <v>32.924584304835939</v>
      </c>
      <c r="M59" s="156">
        <f>LN('l_NB,NEC'!P57/'l_NB,NEC'!P53)*100</f>
        <v>20.771314266228231</v>
      </c>
      <c r="N59" s="156">
        <f>'fdr,edr'!S57*10000</f>
        <v>1.0851613768551915</v>
      </c>
      <c r="O59" s="159">
        <f>'fdr,edr (TFP)'!S57*10000</f>
        <v>4.6903096737723216</v>
      </c>
      <c r="P59" s="560">
        <v>500</v>
      </c>
      <c r="Q59">
        <v>0</v>
      </c>
    </row>
    <row r="60" spans="2:17">
      <c r="B60" s="13">
        <f t="shared" si="1"/>
        <v>34243</v>
      </c>
      <c r="C60" s="50" t="str">
        <f t="shared" si="0"/>
        <v>1993Q4</v>
      </c>
      <c r="D60" s="158">
        <f>LN(l_Output!C58/l_Output!C54)*100</f>
        <v>-0.6356276182899715</v>
      </c>
      <c r="E60" s="156">
        <f>LN('l_IC,pi_d'!D58/'l_IC,pi_d'!D54)*100</f>
        <v>-18.174535660128281</v>
      </c>
      <c r="F60" s="156">
        <f>LN(l_pi_c!G58/l_pi_c!G54)*100</f>
        <v>0.6552582587251401</v>
      </c>
      <c r="G60" s="156">
        <f>LN('l_IC,pi_d'!F58/'l_IC,pi_d'!F54)*100</f>
        <v>-1.3787983800682933</v>
      </c>
      <c r="H60" s="156">
        <f>LN('l_HC,WC'!M58/'l_HC,WC'!M54)*100</f>
        <v>4.0873486886057533</v>
      </c>
      <c r="I60" s="156">
        <f>LN('l_HC,WC'!K58/'l_HC,WC'!K54)*100</f>
        <v>-2.4231471105049271</v>
      </c>
      <c r="J60" s="156">
        <f>l_NSR!B58</f>
        <v>2.4816933333333302</v>
      </c>
      <c r="K60" s="156">
        <f>LN(l_Solow!H58/l_Solow!H54)*100</f>
        <v>0.15723423842834866</v>
      </c>
      <c r="L60" s="156">
        <f>LN('l_NB,NEC'!O58/'l_NB,NEC'!O54)*100</f>
        <v>16.999332431829188</v>
      </c>
      <c r="M60" s="156">
        <f>LN('l_NB,NEC'!P58/'l_NB,NEC'!P54)*100</f>
        <v>12.729329734209049</v>
      </c>
      <c r="N60" s="156">
        <f>'fdr,edr'!S58*10000</f>
        <v>4.0208768026142302E-2</v>
      </c>
      <c r="O60" s="159">
        <f>'fdr,edr (TFP)'!S58*10000</f>
        <v>0.17663873832760232</v>
      </c>
      <c r="P60" s="560">
        <v>500</v>
      </c>
      <c r="Q60">
        <v>0</v>
      </c>
    </row>
    <row r="61" spans="2:17">
      <c r="B61" s="13">
        <f t="shared" si="1"/>
        <v>34335</v>
      </c>
      <c r="C61" s="50" t="str">
        <f t="shared" si="0"/>
        <v>1994Q1</v>
      </c>
      <c r="D61" s="158">
        <f>LN(l_Output!C59/l_Output!C55)*100</f>
        <v>-6.0396516652798361E-2</v>
      </c>
      <c r="E61" s="156">
        <f>LN('l_IC,pi_d'!D59/'l_IC,pi_d'!D55)*100</f>
        <v>-14.296191592423513</v>
      </c>
      <c r="F61" s="156">
        <f>LN(l_pi_c!G59/l_pi_c!G55)*100</f>
        <v>0.20109268278921008</v>
      </c>
      <c r="G61" s="156">
        <f>LN('l_IC,pi_d'!F59/'l_IC,pi_d'!F55)*100</f>
        <v>-1.4948193558331668</v>
      </c>
      <c r="H61" s="156">
        <f>LN('l_HC,WC'!M59/'l_HC,WC'!M55)*100</f>
        <v>3.3141414968095408</v>
      </c>
      <c r="I61" s="156">
        <f>LN('l_HC,WC'!K59/'l_HC,WC'!K55)*100</f>
        <v>-0.87753812437680101</v>
      </c>
      <c r="J61" s="156">
        <f>l_NSR!B59</f>
        <v>2.2737933333333298</v>
      </c>
      <c r="K61" s="156">
        <f>LN(l_Solow!H59/l_Solow!H55)*100</f>
        <v>-0.44020344646562415</v>
      </c>
      <c r="L61" s="156">
        <f>LN('l_NB,NEC'!O59/'l_NB,NEC'!O55)*100</f>
        <v>17.812574356797249</v>
      </c>
      <c r="M61" s="156">
        <f>LN('l_NB,NEC'!P59/'l_NB,NEC'!P55)*100</f>
        <v>19.177733108116485</v>
      </c>
      <c r="N61" s="156">
        <f>'fdr,edr'!S59*10000</f>
        <v>3.7813169617745508E-2</v>
      </c>
      <c r="O61" s="159">
        <f>'fdr,edr (TFP)'!S59*10000</f>
        <v>6.4862374959975655E-2</v>
      </c>
      <c r="P61" s="560"/>
      <c r="Q61">
        <v>0</v>
      </c>
    </row>
    <row r="62" spans="2:17">
      <c r="B62" s="13">
        <f t="shared" si="1"/>
        <v>34425</v>
      </c>
      <c r="C62" s="50" t="str">
        <f t="shared" si="0"/>
        <v>1994Q2</v>
      </c>
      <c r="D62" s="158">
        <f>LN(l_Output!C60/l_Output!C56)*100</f>
        <v>0.30315387846283803</v>
      </c>
      <c r="E62" s="156">
        <f>LN('l_IC,pi_d'!D60/'l_IC,pi_d'!D56)*100</f>
        <v>-8.4461210945524101</v>
      </c>
      <c r="F62" s="156">
        <f>LN(l_pi_c!G60/l_pi_c!G56)*100</f>
        <v>0.72534550064053704</v>
      </c>
      <c r="G62" s="156">
        <f>LN('l_IC,pi_d'!F60/'l_IC,pi_d'!F56)*100</f>
        <v>-1.3557322898268851</v>
      </c>
      <c r="H62" s="156">
        <f>LN('l_HC,WC'!M60/'l_HC,WC'!M56)*100</f>
        <v>5.0987421987772752</v>
      </c>
      <c r="I62" s="156">
        <f>LN('l_HC,WC'!K60/'l_HC,WC'!K56)*100</f>
        <v>-0.4890325894739001</v>
      </c>
      <c r="J62" s="156">
        <f>l_NSR!B60</f>
        <v>2.1093199999999999</v>
      </c>
      <c r="K62" s="156">
        <f>LN(l_Solow!H60/l_Solow!H56)*100</f>
        <v>-0.12784822600510265</v>
      </c>
      <c r="L62" s="156">
        <f>LN('l_NB,NEC'!O60/'l_NB,NEC'!O56)*100</f>
        <v>0.49929661581247925</v>
      </c>
      <c r="M62" s="156">
        <f>LN('l_NB,NEC'!P60/'l_NB,NEC'!P56)*100</f>
        <v>3.9686877724925829</v>
      </c>
      <c r="N62" s="156">
        <f>'fdr,edr'!S60*10000</f>
        <v>1.080570037336839</v>
      </c>
      <c r="O62" s="159">
        <f>'fdr,edr (TFP)'!S60*10000</f>
        <v>1.8428033920798332</v>
      </c>
      <c r="P62" s="560"/>
      <c r="Q62">
        <v>0</v>
      </c>
    </row>
    <row r="63" spans="2:17">
      <c r="B63" s="13">
        <f t="shared" si="1"/>
        <v>34516</v>
      </c>
      <c r="C63" s="50" t="str">
        <f t="shared" si="0"/>
        <v>1994Q3</v>
      </c>
      <c r="D63" s="158">
        <f>LN(l_Output!C61/l_Output!C57)*100</f>
        <v>1.9925815206679145</v>
      </c>
      <c r="E63" s="156">
        <f>LN('l_IC,pi_d'!D61/'l_IC,pi_d'!D57)*100</f>
        <v>-2.6600196927200028</v>
      </c>
      <c r="F63" s="156">
        <f>LN(l_pi_c!G61/l_pi_c!G57)*100</f>
        <v>5.223036739172688E-2</v>
      </c>
      <c r="G63" s="156">
        <f>LN('l_IC,pi_d'!F61/'l_IC,pi_d'!F57)*100</f>
        <v>-1.6371622970562425</v>
      </c>
      <c r="H63" s="156">
        <f>LN('l_HC,WC'!M61/'l_HC,WC'!M57)*100</f>
        <v>1.5165761965194307</v>
      </c>
      <c r="I63" s="156">
        <f>LN('l_HC,WC'!K61/'l_HC,WC'!K57)*100</f>
        <v>-0.42248531227053437</v>
      </c>
      <c r="J63" s="156">
        <f>l_NSR!B61</f>
        <v>2.1337799999999998</v>
      </c>
      <c r="K63" s="156">
        <f>LN(l_Solow!H61/l_Solow!H57)*100</f>
        <v>1.2510540505679291</v>
      </c>
      <c r="L63" s="156">
        <f>LN('l_NB,NEC'!O61/'l_NB,NEC'!O57)*100</f>
        <v>-12.216635535854458</v>
      </c>
      <c r="M63" s="156">
        <f>LN('l_NB,NEC'!P61/'l_NB,NEC'!P57)*100</f>
        <v>2.3058253312551522</v>
      </c>
      <c r="N63" s="156">
        <f>'fdr,edr'!S61*10000</f>
        <v>4.4679912245160232</v>
      </c>
      <c r="O63" s="159">
        <f>'fdr,edr (TFP)'!S61*10000</f>
        <v>7.583394368369782</v>
      </c>
      <c r="P63" s="560"/>
      <c r="Q63">
        <v>0</v>
      </c>
    </row>
    <row r="64" spans="2:17">
      <c r="B64" s="13">
        <f t="shared" si="1"/>
        <v>34608</v>
      </c>
      <c r="C64" s="50" t="str">
        <f t="shared" si="0"/>
        <v>1994Q4</v>
      </c>
      <c r="D64" s="158">
        <f>LN(l_Output!C62/l_Output!C58)*100</f>
        <v>1.2072134153125353</v>
      </c>
      <c r="E64" s="156">
        <f>LN('l_IC,pi_d'!D62/'l_IC,pi_d'!D58)*100</f>
        <v>4.0473646779274217</v>
      </c>
      <c r="F64" s="156">
        <f>LN(l_pi_c!G62/l_pi_c!G58)*100</f>
        <v>-6.7650322657988302E-2</v>
      </c>
      <c r="G64" s="156">
        <f>LN('l_IC,pi_d'!F62/'l_IC,pi_d'!F58)*100</f>
        <v>-1.6363071716171806</v>
      </c>
      <c r="H64" s="156">
        <f>LN('l_HC,WC'!M62/'l_HC,WC'!M58)*100</f>
        <v>3.0428049175946446</v>
      </c>
      <c r="I64" s="156">
        <f>LN('l_HC,WC'!K62/'l_HC,WC'!K58)*100</f>
        <v>3.6326701197963635E-2</v>
      </c>
      <c r="J64" s="156">
        <f>l_NSR!B62</f>
        <v>2.2659466666666699</v>
      </c>
      <c r="K64" s="156">
        <f>LN(l_Solow!H62/l_Solow!H58)*100</f>
        <v>0.45981840674576341</v>
      </c>
      <c r="L64" s="156">
        <f>LN('l_NB,NEC'!O62/'l_NB,NEC'!O58)*100</f>
        <v>-3.4104326840600176</v>
      </c>
      <c r="M64" s="156">
        <f>LN('l_NB,NEC'!P62/'l_NB,NEC'!P58)*100</f>
        <v>8.6113108874475994</v>
      </c>
      <c r="N64" s="156">
        <f>'fdr,edr'!S62*10000</f>
        <v>4.0514958116995153E-3</v>
      </c>
      <c r="O64" s="159">
        <f>'fdr,edr (TFP)'!S62*10000</f>
        <v>6.8082440803582346E-3</v>
      </c>
      <c r="P64" s="560"/>
      <c r="Q64">
        <v>0</v>
      </c>
    </row>
    <row r="65" spans="1:17">
      <c r="A65" t="str">
        <f>RIGHT(YEAR(B65),2)</f>
        <v>95</v>
      </c>
      <c r="B65" s="13">
        <f t="shared" si="1"/>
        <v>34700</v>
      </c>
      <c r="C65" s="50" t="str">
        <f t="shared" si="0"/>
        <v>1995Q1</v>
      </c>
      <c r="D65" s="158">
        <f>LN(l_Output!C63/l_Output!C59)*100</f>
        <v>1.2618021281704208</v>
      </c>
      <c r="E65" s="156">
        <f>LN('l_IC,pi_d'!D63/'l_IC,pi_d'!D59)*100</f>
        <v>3.5111483995731323</v>
      </c>
      <c r="F65" s="156">
        <f>LN(l_pi_c!G63/l_pi_c!G59)*100</f>
        <v>-0.35634836182687396</v>
      </c>
      <c r="G65" s="156">
        <f>LN('l_IC,pi_d'!F63/'l_IC,pi_d'!F59)*100</f>
        <v>-1.5516438036889162</v>
      </c>
      <c r="H65" s="156">
        <f>LN('l_HC,WC'!M63/'l_HC,WC'!M59)*100</f>
        <v>2.3777722855567363</v>
      </c>
      <c r="I65" s="156">
        <f>LN('l_HC,WC'!K63/'l_HC,WC'!K59)*100</f>
        <v>-0.29517772919855628</v>
      </c>
      <c r="J65" s="156">
        <f>l_NSR!B63</f>
        <v>2.2187033333333299</v>
      </c>
      <c r="K65" s="156">
        <f>LN(l_Solow!H63/l_Solow!H59)*100</f>
        <v>0.89723028505038371</v>
      </c>
      <c r="L65" s="156">
        <f>LN('l_NB,NEC'!O63/'l_NB,NEC'!O59)*100</f>
        <v>-14.277195960488992</v>
      </c>
      <c r="M65" s="156">
        <f>LN('l_NB,NEC'!P63/'l_NB,NEC'!P59)*100</f>
        <v>-14.228346715438162</v>
      </c>
      <c r="N65" s="156">
        <f>'fdr,edr'!S63*10000</f>
        <v>1.4610214155547669E-3</v>
      </c>
      <c r="O65" s="159">
        <f>'fdr,edr (TFP)'!S63*10000</f>
        <v>3.760036970253065E-3</v>
      </c>
      <c r="P65" s="560"/>
      <c r="Q65">
        <v>0</v>
      </c>
    </row>
    <row r="66" spans="1:17">
      <c r="B66" s="13">
        <f t="shared" si="1"/>
        <v>34790</v>
      </c>
      <c r="C66" s="50" t="str">
        <f t="shared" si="0"/>
        <v>1995Q2</v>
      </c>
      <c r="D66" s="158">
        <f>LN(l_Output!C64/l_Output!C60)*100</f>
        <v>2.7757749309918758</v>
      </c>
      <c r="E66" s="156">
        <f>LN('l_IC,pi_d'!D64/'l_IC,pi_d'!D60)*100</f>
        <v>7.316925004141356</v>
      </c>
      <c r="F66" s="156">
        <f>LN(l_pi_c!G64/l_pi_c!G60)*100</f>
        <v>-0.88684342342989464</v>
      </c>
      <c r="G66" s="156">
        <f>LN('l_IC,pi_d'!F64/'l_IC,pi_d'!F60)*100</f>
        <v>-1.9270590689289591</v>
      </c>
      <c r="H66" s="156">
        <f>LN('l_HC,WC'!M64/'l_HC,WC'!M60)*100</f>
        <v>-0.22862435940396189</v>
      </c>
      <c r="I66" s="156">
        <f>LN('l_HC,WC'!K64/'l_HC,WC'!K60)*100</f>
        <v>0.41601340154300576</v>
      </c>
      <c r="J66" s="156">
        <f>l_NSR!B64</f>
        <v>1.3716666666666699</v>
      </c>
      <c r="K66" s="156">
        <f>LN(l_Solow!H64/l_Solow!H60)*100</f>
        <v>1.7296747976982982</v>
      </c>
      <c r="L66" s="156">
        <f>LN('l_NB,NEC'!O64/'l_NB,NEC'!O60)*100</f>
        <v>-23.424977372390153</v>
      </c>
      <c r="M66" s="156">
        <f>LN('l_NB,NEC'!P64/'l_NB,NEC'!P60)*100</f>
        <v>-25.954709213426501</v>
      </c>
      <c r="N66" s="156">
        <f>'fdr,edr'!S64*10000</f>
        <v>0.71087600094875614</v>
      </c>
      <c r="O66" s="159">
        <f>'fdr,edr (TFP)'!S64*10000</f>
        <v>1.823395197846813</v>
      </c>
      <c r="P66" s="560"/>
      <c r="Q66">
        <v>0</v>
      </c>
    </row>
    <row r="67" spans="1:17">
      <c r="B67" s="13">
        <f t="shared" si="1"/>
        <v>34881</v>
      </c>
      <c r="C67" s="50" t="str">
        <f t="shared" si="0"/>
        <v>1995Q3</v>
      </c>
      <c r="D67" s="158">
        <f>LN(l_Output!C65/l_Output!C61)*100</f>
        <v>2.8220550588727242</v>
      </c>
      <c r="E67" s="156">
        <f>LN('l_IC,pi_d'!D65/'l_IC,pi_d'!D61)*100</f>
        <v>9.1839038235143526</v>
      </c>
      <c r="F67" s="156">
        <f>LN(l_pi_c!G65/l_pi_c!G61)*100</f>
        <v>-0.41905279783609856</v>
      </c>
      <c r="G67" s="156">
        <f>LN('l_IC,pi_d'!F65/'l_IC,pi_d'!F61)*100</f>
        <v>-1.4869464748488814</v>
      </c>
      <c r="H67" s="156">
        <f>LN('l_HC,WC'!M65/'l_HC,WC'!M61)*100</f>
        <v>2.5494977190693455</v>
      </c>
      <c r="I67" s="156">
        <f>LN('l_HC,WC'!K65/'l_HC,WC'!K61)*100</f>
        <v>2.4185331205384915E-2</v>
      </c>
      <c r="J67" s="156">
        <f>l_NSR!B65</f>
        <v>0.8</v>
      </c>
      <c r="K67" s="156">
        <f>LN(l_Solow!H65/l_Solow!H61)*100</f>
        <v>2.1746399290330261</v>
      </c>
      <c r="L67" s="156">
        <f>LN('l_NB,NEC'!O65/'l_NB,NEC'!O61)*100</f>
        <v>-12.331020003201258</v>
      </c>
      <c r="M67" s="156">
        <f>LN('l_NB,NEC'!P65/'l_NB,NEC'!P61)*100</f>
        <v>-5.4998478947820812</v>
      </c>
      <c r="N67" s="156">
        <f>'fdr,edr'!S65*10000</f>
        <v>3.0884438274078314</v>
      </c>
      <c r="O67" s="159">
        <f>'fdr,edr (TFP)'!S65*10000</f>
        <v>7.8846038551967057</v>
      </c>
      <c r="P67" s="560"/>
      <c r="Q67">
        <v>0</v>
      </c>
    </row>
    <row r="68" spans="1:17">
      <c r="B68" s="13">
        <f t="shared" si="1"/>
        <v>34973</v>
      </c>
      <c r="C68" s="50" t="str">
        <f t="shared" si="0"/>
        <v>1995Q4</v>
      </c>
      <c r="D68" s="158">
        <f>LN(l_Output!C66/l_Output!C62)*100</f>
        <v>3.5087964717427882</v>
      </c>
      <c r="E68" s="156">
        <f>LN('l_IC,pi_d'!D66/'l_IC,pi_d'!D62)*100</f>
        <v>9.3116306198676302</v>
      </c>
      <c r="F68" s="156">
        <f>LN(l_pi_c!G66/l_pi_c!G62)*100</f>
        <v>-0.47242687691104257</v>
      </c>
      <c r="G68" s="156">
        <f>LN('l_IC,pi_d'!F66/'l_IC,pi_d'!F62)*100</f>
        <v>-1.3425690241112549</v>
      </c>
      <c r="H68" s="156">
        <f>LN('l_HC,WC'!M66/'l_HC,WC'!M62)*100</f>
        <v>1.495069215690481</v>
      </c>
      <c r="I68" s="156">
        <f>LN('l_HC,WC'!K66/'l_HC,WC'!K62)*100</f>
        <v>0.5449121661920816</v>
      </c>
      <c r="J68" s="156">
        <f>l_NSR!B66</f>
        <v>0.46333333333333299</v>
      </c>
      <c r="K68" s="156">
        <f>LN(l_Solow!H66/l_Solow!H62)*100</f>
        <v>2.4634122270370118</v>
      </c>
      <c r="L68" s="156">
        <f>LN('l_NB,NEC'!O66/'l_NB,NEC'!O62)*100</f>
        <v>-4.1586842486395463</v>
      </c>
      <c r="M68" s="156">
        <f>LN('l_NB,NEC'!P66/'l_NB,NEC'!P62)*100</f>
        <v>5.9615668440038228</v>
      </c>
      <c r="N68" s="156">
        <f>'fdr,edr'!S66*10000</f>
        <v>2.1619189079057934E-2</v>
      </c>
      <c r="O68" s="159">
        <f>'fdr,edr (TFP)'!S66*10000</f>
        <v>5.4651584022664006E-2</v>
      </c>
      <c r="P68" s="560"/>
      <c r="Q68">
        <v>0</v>
      </c>
    </row>
    <row r="69" spans="1:17">
      <c r="B69" s="13">
        <f t="shared" si="1"/>
        <v>35065</v>
      </c>
      <c r="C69" s="50" t="str">
        <f t="shared" si="0"/>
        <v>1996Q1</v>
      </c>
      <c r="D69" s="158">
        <f>LN(l_Output!C67/l_Output!C63)*100</f>
        <v>3.2687760531279904</v>
      </c>
      <c r="E69" s="156">
        <f>LN('l_IC,pi_d'!D67/'l_IC,pi_d'!D63)*100</f>
        <v>6.6352370321992131</v>
      </c>
      <c r="F69" s="156">
        <f>LN(l_pi_c!G67/l_pi_c!G63)*100</f>
        <v>-0.43610699067011471</v>
      </c>
      <c r="G69" s="156">
        <f>LN('l_IC,pi_d'!F67/'l_IC,pi_d'!F63)*100</f>
        <v>-1.564176606391807</v>
      </c>
      <c r="H69" s="156">
        <f>LN('l_HC,WC'!M67/'l_HC,WC'!M63)*100</f>
        <v>1.1377946460573625</v>
      </c>
      <c r="I69" s="156">
        <f>LN('l_HC,WC'!K67/'l_HC,WC'!K63)*100</f>
        <v>0.62839335986000056</v>
      </c>
      <c r="J69" s="156">
        <f>l_NSR!B67</f>
        <v>0.46333333333333299</v>
      </c>
      <c r="K69" s="156">
        <f>LN(l_Solow!H67/l_Solow!H63)*100</f>
        <v>1.9455732574091893</v>
      </c>
      <c r="L69" s="156">
        <f>LN('l_NB,NEC'!O67/'l_NB,NEC'!O63)*100</f>
        <v>7.540069854887463</v>
      </c>
      <c r="M69" s="156">
        <f>LN('l_NB,NEC'!P67/'l_NB,NEC'!P63)*100</f>
        <v>24.642478555801251</v>
      </c>
      <c r="N69" s="156">
        <f>'fdr,edr'!S67*10000</f>
        <v>5.2749070873687964E-2</v>
      </c>
      <c r="O69" s="159">
        <f>'fdr,edr (TFP)'!S67*10000</f>
        <v>2.6169795701070048E-2</v>
      </c>
      <c r="P69" s="560"/>
      <c r="Q69">
        <v>0</v>
      </c>
    </row>
    <row r="70" spans="1:17">
      <c r="B70" s="13">
        <f t="shared" si="1"/>
        <v>35156</v>
      </c>
      <c r="C70" s="50" t="str">
        <f t="shared" ref="C70:C133" si="2">YEAR(B70)&amp;"Q"&amp;QUOTIENT(MONTH(B70)-1,3)+1</f>
        <v>1996Q2</v>
      </c>
      <c r="D70" s="158">
        <f>LN(l_Output!C68/l_Output!C64)*100</f>
        <v>3.6023246232553547</v>
      </c>
      <c r="E70" s="156">
        <f>LN('l_IC,pi_d'!D68/'l_IC,pi_d'!D64)*100</f>
        <v>6.5376530488801157</v>
      </c>
      <c r="F70" s="156">
        <f>LN(l_pi_c!G68/l_pi_c!G64)*100</f>
        <v>-0.21625727478982448</v>
      </c>
      <c r="G70" s="156">
        <f>LN('l_IC,pi_d'!F68/'l_IC,pi_d'!F64)*100</f>
        <v>-1.5262029812067679</v>
      </c>
      <c r="H70" s="156">
        <f>LN('l_HC,WC'!M68/'l_HC,WC'!M64)*100</f>
        <v>1.024778304962638</v>
      </c>
      <c r="I70" s="156">
        <f>LN('l_HC,WC'!K68/'l_HC,WC'!K64)*100</f>
        <v>0.83291225300759464</v>
      </c>
      <c r="J70" s="156">
        <f>l_NSR!B68</f>
        <v>0.47666666666666702</v>
      </c>
      <c r="K70" s="156">
        <f>LN(l_Solow!H68/l_Solow!H64)*100</f>
        <v>2.1754027164376408</v>
      </c>
      <c r="L70" s="156">
        <f>LN('l_NB,NEC'!O68/'l_NB,NEC'!O64)*100</f>
        <v>21.361084009624566</v>
      </c>
      <c r="M70" s="156">
        <f>LN('l_NB,NEC'!P68/'l_NB,NEC'!P64)*100</f>
        <v>39.822425260801879</v>
      </c>
      <c r="N70" s="156">
        <f>'fdr,edr'!S68*10000</f>
        <v>1.5340937563509816</v>
      </c>
      <c r="O70" s="159">
        <f>'fdr,edr (TFP)'!S68*10000</f>
        <v>0.75860452003934076</v>
      </c>
      <c r="P70" s="560"/>
      <c r="Q70">
        <v>0</v>
      </c>
    </row>
    <row r="71" spans="1:17">
      <c r="B71" s="13">
        <f t="shared" ref="B71:B134" si="3">EDATE(B70,3)</f>
        <v>35247</v>
      </c>
      <c r="C71" s="50" t="str">
        <f t="shared" si="2"/>
        <v>1996Q3</v>
      </c>
      <c r="D71" s="158">
        <f>LN(l_Output!C69/l_Output!C65)*100</f>
        <v>2.5386441167198668</v>
      </c>
      <c r="E71" s="156">
        <f>LN('l_IC,pi_d'!D69/'l_IC,pi_d'!D65)*100</f>
        <v>6.1522150748430828</v>
      </c>
      <c r="F71" s="156">
        <f>LN(l_pi_c!G69/l_pi_c!G65)*100</f>
        <v>-0.42746574743163607</v>
      </c>
      <c r="G71" s="156">
        <f>LN('l_IC,pi_d'!F69/'l_IC,pi_d'!F65)*100</f>
        <v>-1.6839715143606035</v>
      </c>
      <c r="H71" s="156">
        <f>LN('l_HC,WC'!M69/'l_HC,WC'!M65)*100</f>
        <v>1.755577873517157</v>
      </c>
      <c r="I71" s="156">
        <f>LN('l_HC,WC'!K69/'l_HC,WC'!K65)*100</f>
        <v>0.42125552746035305</v>
      </c>
      <c r="J71" s="156">
        <f>l_NSR!B69</f>
        <v>0.46333333333333299</v>
      </c>
      <c r="K71" s="156">
        <f>LN(l_Solow!H69/l_Solow!H65)*100</f>
        <v>1.2387892205751245</v>
      </c>
      <c r="L71" s="156">
        <f>LN('l_NB,NEC'!O69/'l_NB,NEC'!O65)*100</f>
        <v>9.6694028175426023</v>
      </c>
      <c r="M71" s="156">
        <f>LN('l_NB,NEC'!P69/'l_NB,NEC'!P65)*100</f>
        <v>15.850652493659171</v>
      </c>
      <c r="N71" s="156">
        <f>'fdr,edr'!S69*10000</f>
        <v>5.7882259292836382</v>
      </c>
      <c r="O71" s="159">
        <f>'fdr,edr (TFP)'!S69*10000</f>
        <v>2.856373142710444</v>
      </c>
      <c r="P71" s="560"/>
      <c r="Q71">
        <v>0</v>
      </c>
    </row>
    <row r="72" spans="1:17">
      <c r="B72" s="13">
        <f t="shared" si="3"/>
        <v>35339</v>
      </c>
      <c r="C72" s="50" t="str">
        <f t="shared" si="2"/>
        <v>1996Q4</v>
      </c>
      <c r="D72" s="158">
        <f>LN(l_Output!C70/l_Output!C66)*100</f>
        <v>3.3349855150039605</v>
      </c>
      <c r="E72" s="156">
        <f>LN('l_IC,pi_d'!D70/'l_IC,pi_d'!D66)*100</f>
        <v>4.506869186743522</v>
      </c>
      <c r="F72" s="156">
        <f>LN(l_pi_c!G70/l_pi_c!G66)*100</f>
        <v>-0.67229473925757555</v>
      </c>
      <c r="G72" s="156">
        <f>LN('l_IC,pi_d'!F70/'l_IC,pi_d'!F66)*100</f>
        <v>-1.3337011059632886</v>
      </c>
      <c r="H72" s="156">
        <f>LN('l_HC,WC'!M70/'l_HC,WC'!M66)*100</f>
        <v>0.647792402152777</v>
      </c>
      <c r="I72" s="156">
        <f>LN('l_HC,WC'!K70/'l_HC,WC'!K66)*100</f>
        <v>0.94531958536490956</v>
      </c>
      <c r="J72" s="156">
        <f>l_NSR!B70</f>
        <v>0.483333333333333</v>
      </c>
      <c r="K72" s="156">
        <f>LN(l_Solow!H70/l_Solow!H66)*100</f>
        <v>1.4712874221161434</v>
      </c>
      <c r="L72" s="156">
        <f>LN('l_NB,NEC'!O70/'l_NB,NEC'!O66)*100</f>
        <v>-11.028581041184058</v>
      </c>
      <c r="M72" s="156">
        <f>LN('l_NB,NEC'!P70/'l_NB,NEC'!P66)*100</f>
        <v>8.3887220636799514E-2</v>
      </c>
      <c r="N72" s="156">
        <f>'fdr,edr'!S70*10000</f>
        <v>1.4795261006256088E-2</v>
      </c>
      <c r="O72" s="159">
        <f>'fdr,edr (TFP)'!S70*10000</f>
        <v>7.31966011361781E-3</v>
      </c>
      <c r="P72" s="560"/>
      <c r="Q72">
        <v>0</v>
      </c>
    </row>
    <row r="73" spans="1:17">
      <c r="B73" s="13">
        <f t="shared" si="3"/>
        <v>35431</v>
      </c>
      <c r="C73" s="50" t="str">
        <f t="shared" si="2"/>
        <v>1997Q1</v>
      </c>
      <c r="D73" s="158">
        <f>LN(l_Output!C71/l_Output!C67)*100</f>
        <v>2.6953021414907439</v>
      </c>
      <c r="E73" s="156">
        <f>LN('l_IC,pi_d'!D71/'l_IC,pi_d'!D67)*100</f>
        <v>5.7423588618532904</v>
      </c>
      <c r="F73" s="156">
        <f>LN(l_pi_c!G71/l_pi_c!G67)*100</f>
        <v>-0.32498007824167446</v>
      </c>
      <c r="G73" s="156">
        <f>LN('l_IC,pi_d'!F71/'l_IC,pi_d'!F67)*100</f>
        <v>-1.0203419503196498</v>
      </c>
      <c r="H73" s="156">
        <f>LN('l_HC,WC'!M71/'l_HC,WC'!M67)*100</f>
        <v>4.2024819996012086</v>
      </c>
      <c r="I73" s="156">
        <f>LN('l_HC,WC'!K71/'l_HC,WC'!K67)*100</f>
        <v>-0.65442919085222107</v>
      </c>
      <c r="J73" s="156">
        <f>l_NSR!B71</f>
        <v>0.49666666666666698</v>
      </c>
      <c r="K73" s="156">
        <f>LN(l_Solow!H71/l_Solow!H67)*100</f>
        <v>1.9980262221452656</v>
      </c>
      <c r="L73" s="156">
        <f>LN('l_NB,NEC'!O71/'l_NB,NEC'!O67)*100</f>
        <v>-32.172311698491015</v>
      </c>
      <c r="M73" s="156">
        <f>LN('l_NB,NEC'!P71/'l_NB,NEC'!P67)*100</f>
        <v>-9.8414345048927618</v>
      </c>
      <c r="N73" s="156">
        <f>'fdr,edr'!S71*10000</f>
        <v>1.9875922548568228E-6</v>
      </c>
      <c r="O73" s="159">
        <f>'fdr,edr (TFP)'!S71*10000</f>
        <v>1.530178331924685E-5</v>
      </c>
      <c r="P73" s="560"/>
      <c r="Q73">
        <v>0</v>
      </c>
    </row>
    <row r="74" spans="1:17">
      <c r="B74" s="13">
        <f t="shared" si="3"/>
        <v>35521</v>
      </c>
      <c r="C74" s="50" t="str">
        <f t="shared" si="2"/>
        <v>1997Q2</v>
      </c>
      <c r="D74" s="158">
        <f>LN(l_Output!C72/l_Output!C68)*100</f>
        <v>0.62629457928797205</v>
      </c>
      <c r="E74" s="156">
        <f>LN('l_IC,pi_d'!D72/'l_IC,pi_d'!D68)*100</f>
        <v>2.4906374668129807</v>
      </c>
      <c r="F74" s="156">
        <f>LN(l_pi_c!G72/l_pi_c!G68)*100</f>
        <v>-0.18872438254051999</v>
      </c>
      <c r="G74" s="156">
        <f>LN('l_IC,pi_d'!F72/'l_IC,pi_d'!F68)*100</f>
        <v>-0.38166448704283401</v>
      </c>
      <c r="H74" s="156">
        <f>LN('l_HC,WC'!M72/'l_HC,WC'!M68)*100</f>
        <v>2.4441290792133064</v>
      </c>
      <c r="I74" s="156">
        <f>LN('l_HC,WC'!K72/'l_HC,WC'!K68)*100</f>
        <v>0.9024504496643313</v>
      </c>
      <c r="J74" s="156">
        <f>l_NSR!B72</f>
        <v>0.49666666666666698</v>
      </c>
      <c r="K74" s="156">
        <f>LN(l_Solow!H72/l_Solow!H68)*100</f>
        <v>-0.95480277920782541</v>
      </c>
      <c r="L74" s="156">
        <f>LN('l_NB,NEC'!O72/'l_NB,NEC'!O68)*100</f>
        <v>-21.539663771482022</v>
      </c>
      <c r="M74" s="156">
        <f>LN('l_NB,NEC'!P72/'l_NB,NEC'!P68)*100</f>
        <v>-5.1530845918251833</v>
      </c>
      <c r="N74" s="156">
        <f>'fdr,edr'!S72*10000</f>
        <v>2.7823039248635457E-2</v>
      </c>
      <c r="O74" s="159">
        <f>'fdr,edr (TFP)'!S72*10000</f>
        <v>0.21371220571313027</v>
      </c>
      <c r="P74" s="560"/>
      <c r="Q74">
        <v>0</v>
      </c>
    </row>
    <row r="75" spans="1:17">
      <c r="B75" s="13">
        <f t="shared" si="3"/>
        <v>35612</v>
      </c>
      <c r="C75" s="50" t="str">
        <f t="shared" si="2"/>
        <v>1997Q3</v>
      </c>
      <c r="D75" s="158">
        <f>LN(l_Output!C73/l_Output!C69)*100</f>
        <v>0.7091678528820532</v>
      </c>
      <c r="E75" s="156">
        <f>LN('l_IC,pi_d'!D73/'l_IC,pi_d'!D69)*100</f>
        <v>1.6710079751018725</v>
      </c>
      <c r="F75" s="156">
        <f>LN(l_pi_c!G73/l_pi_c!G69)*100</f>
        <v>-0.28117527667372966</v>
      </c>
      <c r="G75" s="156">
        <f>LN('l_IC,pi_d'!F73/'l_IC,pi_d'!F69)*100</f>
        <v>-0.46139135026998618</v>
      </c>
      <c r="H75" s="156">
        <f>LN('l_HC,WC'!M73/'l_HC,WC'!M69)*100</f>
        <v>3.4425311741857119</v>
      </c>
      <c r="I75" s="156">
        <f>LN('l_HC,WC'!K73/'l_HC,WC'!K69)*100</f>
        <v>-0.74815310817836744</v>
      </c>
      <c r="J75" s="156">
        <f>l_NSR!B73</f>
        <v>0.49</v>
      </c>
      <c r="K75" s="156">
        <f>LN(l_Solow!H73/l_Solow!H69)*100</f>
        <v>0.22314875933694095</v>
      </c>
      <c r="L75" s="156">
        <f>LN('l_NB,NEC'!O73/'l_NB,NEC'!O69)*100</f>
        <v>-27.068754640463805</v>
      </c>
      <c r="M75" s="156">
        <f>LN('l_NB,NEC'!P73/'l_NB,NEC'!P69)*100</f>
        <v>-12.650855398884522</v>
      </c>
      <c r="N75" s="156">
        <f>'fdr,edr'!S73*10000</f>
        <v>0.39845434551818165</v>
      </c>
      <c r="O75" s="159">
        <f>'fdr,edr (TFP)'!S73*10000</f>
        <v>3.0520696951015189</v>
      </c>
      <c r="P75" s="560">
        <v>500</v>
      </c>
      <c r="Q75">
        <v>0</v>
      </c>
    </row>
    <row r="76" spans="1:17">
      <c r="B76" s="13">
        <f t="shared" si="3"/>
        <v>35704</v>
      </c>
      <c r="C76" s="50" t="str">
        <f t="shared" si="2"/>
        <v>1997Q4</v>
      </c>
      <c r="D76" s="158">
        <f>LN(l_Output!C74/l_Output!C70)*100</f>
        <v>-0.30217625541392795</v>
      </c>
      <c r="E76" s="156">
        <f>LN('l_IC,pi_d'!D74/'l_IC,pi_d'!D70)*100</f>
        <v>3.7985168109571652</v>
      </c>
      <c r="F76" s="156">
        <f>LN(l_pi_c!G74/l_pi_c!G70)*100</f>
        <v>3.5208279312569049E-2</v>
      </c>
      <c r="G76" s="156">
        <f>LN('l_IC,pi_d'!F74/'l_IC,pi_d'!F70)*100</f>
        <v>-0.40794373654226151</v>
      </c>
      <c r="H76" s="156">
        <f>LN('l_HC,WC'!M74/'l_HC,WC'!M70)*100</f>
        <v>3.9196866388732534</v>
      </c>
      <c r="I76" s="156">
        <f>LN('l_HC,WC'!K74/'l_HC,WC'!K70)*100</f>
        <v>-1.7877758106880002</v>
      </c>
      <c r="J76" s="156">
        <f>l_NSR!B74</f>
        <v>0.45333333333333298</v>
      </c>
      <c r="K76" s="156">
        <f>LN(l_Solow!H74/l_Solow!H70)*100</f>
        <v>7.6412637653243798E-2</v>
      </c>
      <c r="L76" s="156">
        <f>LN('l_NB,NEC'!O74/'l_NB,NEC'!O70)*100</f>
        <v>-43.547326962379387</v>
      </c>
      <c r="M76" s="156">
        <f>LN('l_NB,NEC'!P74/'l_NB,NEC'!P70)*100</f>
        <v>-18.503879254377729</v>
      </c>
      <c r="N76" s="156">
        <f>'fdr,edr'!S74*10000</f>
        <v>7.9422727151718164E-2</v>
      </c>
      <c r="O76" s="159">
        <f>'fdr,edr (TFP)'!S74*10000</f>
        <v>0.60849172676272445</v>
      </c>
      <c r="P76" s="560">
        <v>500</v>
      </c>
      <c r="Q76">
        <v>0</v>
      </c>
    </row>
    <row r="77" spans="1:17">
      <c r="B77" s="13">
        <f t="shared" si="3"/>
        <v>35796</v>
      </c>
      <c r="C77" s="50" t="str">
        <f t="shared" si="2"/>
        <v>1998Q1</v>
      </c>
      <c r="D77" s="158">
        <f>LN(l_Output!C75/l_Output!C71)*100</f>
        <v>-1.7205772622971818</v>
      </c>
      <c r="E77" s="156">
        <f>LN('l_IC,pi_d'!D75/'l_IC,pi_d'!D71)*100</f>
        <v>1.3303651588100525</v>
      </c>
      <c r="F77" s="156">
        <f>LN(l_pi_c!G75/l_pi_c!G71)*100</f>
        <v>3.547546783720603E-2</v>
      </c>
      <c r="G77" s="156">
        <f>LN('l_IC,pi_d'!F75/'l_IC,pi_d'!F71)*100</f>
        <v>-0.65964884255340939</v>
      </c>
      <c r="H77" s="156">
        <f>LN('l_HC,WC'!M75/'l_HC,WC'!M71)*100</f>
        <v>1.1783521423523746</v>
      </c>
      <c r="I77" s="156">
        <f>LN('l_HC,WC'!K75/'l_HC,WC'!K71)*100</f>
        <v>-1.0414799021703562</v>
      </c>
      <c r="J77" s="156">
        <f>l_NSR!B75</f>
        <v>0.43333333333333302</v>
      </c>
      <c r="K77" s="156">
        <f>LN(l_Solow!H75/l_Solow!H71)*100</f>
        <v>-1.7208139606736859</v>
      </c>
      <c r="L77" s="156">
        <f>LN('l_NB,NEC'!O75/'l_NB,NEC'!O71)*100</f>
        <v>-19.499848135334545</v>
      </c>
      <c r="M77" s="156">
        <f>LN('l_NB,NEC'!P75/'l_NB,NEC'!P71)*100</f>
        <v>-7.0683333689621417</v>
      </c>
      <c r="N77" s="156">
        <f>'fdr,edr'!S75*10000</f>
        <v>2.3643525918112568E-3</v>
      </c>
      <c r="O77" s="159">
        <f>'fdr,edr (TFP)'!S75*10000</f>
        <v>1.0025065049871064E-2</v>
      </c>
      <c r="P77" s="560">
        <v>500</v>
      </c>
      <c r="Q77">
        <v>0</v>
      </c>
    </row>
    <row r="78" spans="1:17">
      <c r="B78" s="13">
        <f t="shared" si="3"/>
        <v>35886</v>
      </c>
      <c r="C78" s="50" t="str">
        <f t="shared" si="2"/>
        <v>1998Q2</v>
      </c>
      <c r="D78" s="158">
        <f>LN(l_Output!C76/l_Output!C72)*100</f>
        <v>-1.3424904316608297</v>
      </c>
      <c r="E78" s="156">
        <f>LN('l_IC,pi_d'!D76/'l_IC,pi_d'!D72)*100</f>
        <v>0.25815789343295736</v>
      </c>
      <c r="F78" s="156">
        <f>LN(l_pi_c!G76/l_pi_c!G72)*100</f>
        <v>-0.28263232875919531</v>
      </c>
      <c r="G78" s="156">
        <f>LN('l_IC,pi_d'!F76/'l_IC,pi_d'!F72)*100</f>
        <v>-0.98223242933210375</v>
      </c>
      <c r="H78" s="156">
        <f>LN('l_HC,WC'!M76/'l_HC,WC'!M72)*100</f>
        <v>1.5147110235738976</v>
      </c>
      <c r="I78" s="156">
        <f>LN('l_HC,WC'!K76/'l_HC,WC'!K72)*100</f>
        <v>-2.3796036096290036</v>
      </c>
      <c r="J78" s="156">
        <f>l_NSR!B76</f>
        <v>0.43666666666666698</v>
      </c>
      <c r="K78" s="156">
        <f>LN(l_Solow!H76/l_Solow!H72)*100</f>
        <v>-0.55279559330302297</v>
      </c>
      <c r="L78" s="156">
        <f>LN('l_NB,NEC'!O76/'l_NB,NEC'!O72)*100</f>
        <v>-45.824337635421742</v>
      </c>
      <c r="M78" s="156">
        <f>LN('l_NB,NEC'!P76/'l_NB,NEC'!P72)*100</f>
        <v>-18.471638662632873</v>
      </c>
      <c r="N78" s="156">
        <f>'fdr,edr'!S76*10000</f>
        <v>0.34811661177482023</v>
      </c>
      <c r="O78" s="159">
        <f>'fdr,edr (TFP)'!S76*10000</f>
        <v>1.4727499107983688</v>
      </c>
      <c r="P78" s="560">
        <v>500</v>
      </c>
      <c r="Q78">
        <v>0</v>
      </c>
    </row>
    <row r="79" spans="1:17">
      <c r="B79" s="13">
        <f t="shared" si="3"/>
        <v>35977</v>
      </c>
      <c r="C79" s="50" t="str">
        <f t="shared" si="2"/>
        <v>1998Q3</v>
      </c>
      <c r="D79" s="158">
        <f>LN(l_Output!C77/l_Output!C73)*100</f>
        <v>-1.3439512146535886</v>
      </c>
      <c r="E79" s="156">
        <f>LN('l_IC,pi_d'!D77/'l_IC,pi_d'!D73)*100</f>
        <v>-0.95859513026608756</v>
      </c>
      <c r="F79" s="156">
        <f>LN(l_pi_c!G77/l_pi_c!G73)*100</f>
        <v>-0.43132740805687519</v>
      </c>
      <c r="G79" s="156">
        <f>LN('l_IC,pi_d'!F77/'l_IC,pi_d'!F73)*100</f>
        <v>-0.89805069272579696</v>
      </c>
      <c r="H79" s="156">
        <f>LN('l_HC,WC'!M77/'l_HC,WC'!M73)*100</f>
        <v>-0.42093624122015144</v>
      </c>
      <c r="I79" s="156">
        <f>LN('l_HC,WC'!K77/'l_HC,WC'!K73)*100</f>
        <v>-1.8685617778872194</v>
      </c>
      <c r="J79" s="156">
        <f>l_NSR!B77</f>
        <v>0.38666666666666699</v>
      </c>
      <c r="K79" s="156">
        <f>LN(l_Solow!H77/l_Solow!H73)*100</f>
        <v>-0.87924350541896656</v>
      </c>
      <c r="L79" s="156">
        <f>LN('l_NB,NEC'!O77/'l_NB,NEC'!O73)*100</f>
        <v>-71.898111893946535</v>
      </c>
      <c r="M79" s="156">
        <f>LN('l_NB,NEC'!P77/'l_NB,NEC'!P73)*100</f>
        <v>-19.026759862356005</v>
      </c>
      <c r="N79" s="156">
        <f>'fdr,edr'!S77*10000</f>
        <v>0.41576938367511179</v>
      </c>
      <c r="O79" s="159">
        <f>'fdr,edr (TFP)'!S77*10000</f>
        <v>1.7539857839590605</v>
      </c>
      <c r="P79" s="560">
        <v>500</v>
      </c>
      <c r="Q79">
        <v>0</v>
      </c>
    </row>
    <row r="80" spans="1:17">
      <c r="B80" s="13">
        <f t="shared" si="3"/>
        <v>36069</v>
      </c>
      <c r="C80" s="50" t="str">
        <f t="shared" si="2"/>
        <v>1998Q4</v>
      </c>
      <c r="D80" s="158">
        <f>LN(l_Output!C78/l_Output!C74)*100</f>
        <v>-0.56041024131472417</v>
      </c>
      <c r="E80" s="156">
        <f>LN('l_IC,pi_d'!D78/'l_IC,pi_d'!D74)*100</f>
        <v>-5.7484663579071542</v>
      </c>
      <c r="F80" s="156">
        <f>LN(l_pi_c!G78/l_pi_c!G74)*100</f>
        <v>-0.3616199892883612</v>
      </c>
      <c r="G80" s="156">
        <f>LN('l_IC,pi_d'!F78/'l_IC,pi_d'!F74)*100</f>
        <v>-1.744146532516248</v>
      </c>
      <c r="H80" s="156">
        <f>LN('l_HC,WC'!M78/'l_HC,WC'!M74)*100</f>
        <v>-0.92143087900204323</v>
      </c>
      <c r="I80" s="156">
        <f>LN('l_HC,WC'!K78/'l_HC,WC'!K74)*100</f>
        <v>-1.3183369494279242</v>
      </c>
      <c r="J80" s="156">
        <f>l_NSR!B78</f>
        <v>0.23</v>
      </c>
      <c r="K80" s="156">
        <f>LN(l_Solow!H78/l_Solow!H74)*100</f>
        <v>-0.25801941855748289</v>
      </c>
      <c r="L80" s="156">
        <f>LN('l_NB,NEC'!O78/'l_NB,NEC'!O74)*100</f>
        <v>-27.188730190101971</v>
      </c>
      <c r="M80" s="156">
        <f>LN('l_NB,NEC'!P78/'l_NB,NEC'!P74)*100</f>
        <v>1.495150323904743</v>
      </c>
      <c r="N80" s="156">
        <f>'fdr,edr'!S78*10000</f>
        <v>7.0425351207620168E-2</v>
      </c>
      <c r="O80" s="159">
        <f>'fdr,edr (TFP)'!S78*10000</f>
        <v>0.2941478318515936</v>
      </c>
      <c r="P80" s="560">
        <v>500</v>
      </c>
      <c r="Q80">
        <v>0</v>
      </c>
    </row>
    <row r="81" spans="1:17">
      <c r="B81" s="13">
        <f t="shared" si="3"/>
        <v>36161</v>
      </c>
      <c r="C81" s="50" t="str">
        <f t="shared" si="2"/>
        <v>1999Q1</v>
      </c>
      <c r="D81" s="158">
        <f>LN(l_Output!C79/l_Output!C75)*100</f>
        <v>-0.70636282852715193</v>
      </c>
      <c r="E81" s="156">
        <f>LN('l_IC,pi_d'!D79/'l_IC,pi_d'!D75)*100</f>
        <v>-7.0364464414272891</v>
      </c>
      <c r="F81" s="156">
        <f>LN(l_pi_c!G79/l_pi_c!G75)*100</f>
        <v>-0.82881865072188232</v>
      </c>
      <c r="G81" s="156">
        <f>LN('l_IC,pi_d'!F79/'l_IC,pi_d'!F75)*100</f>
        <v>-1.8356351261885822</v>
      </c>
      <c r="H81" s="156">
        <f>LN('l_HC,WC'!M79/'l_HC,WC'!M75)*100</f>
        <v>-0.46212177205792954</v>
      </c>
      <c r="I81" s="156">
        <f>LN('l_HC,WC'!K79/'l_HC,WC'!K75)*100</f>
        <v>-1.9653821127907294</v>
      </c>
      <c r="J81" s="156">
        <f>l_NSR!B79</f>
        <v>0.15</v>
      </c>
      <c r="K81" s="156">
        <f>LN(l_Solow!H79/l_Solow!H75)*100</f>
        <v>-8.9808125576384235E-2</v>
      </c>
      <c r="L81" s="156">
        <f>LN('l_NB,NEC'!O79/'l_NB,NEC'!O75)*100</f>
        <v>-4.1008170214288908</v>
      </c>
      <c r="M81" s="156">
        <f>LN('l_NB,NEC'!P79/'l_NB,NEC'!P75)*100</f>
        <v>10.310461925603041</v>
      </c>
      <c r="N81" s="156">
        <f>'fdr,edr'!S79*10000</f>
        <v>7.0120566644251594E-5</v>
      </c>
      <c r="O81" s="159">
        <f>'fdr,edr (TFP)'!S79*10000</f>
        <v>1.8986919567963001E-4</v>
      </c>
      <c r="P81" s="560">
        <v>500</v>
      </c>
      <c r="Q81">
        <v>0</v>
      </c>
    </row>
    <row r="82" spans="1:17">
      <c r="B82" s="13">
        <f t="shared" si="3"/>
        <v>36251</v>
      </c>
      <c r="C82" s="50" t="str">
        <f t="shared" si="2"/>
        <v>1999Q2</v>
      </c>
      <c r="D82" s="158">
        <f>LN(l_Output!C80/l_Output!C76)*100</f>
        <v>0.12416721099304999</v>
      </c>
      <c r="E82" s="156">
        <f>LN('l_IC,pi_d'!D80/'l_IC,pi_d'!D76)*100</f>
        <v>-5.283420676015349</v>
      </c>
      <c r="F82" s="156">
        <f>LN(l_pi_c!G80/l_pi_c!G76)*100</f>
        <v>-1.0575866811549017</v>
      </c>
      <c r="G82" s="156">
        <f>LN('l_IC,pi_d'!F80/'l_IC,pi_d'!F76)*100</f>
        <v>-2.1643087684741094</v>
      </c>
      <c r="H82" s="156">
        <f>LN('l_HC,WC'!M80/'l_HC,WC'!M76)*100</f>
        <v>0.2643540466718855</v>
      </c>
      <c r="I82" s="156">
        <f>LN('l_HC,WC'!K80/'l_HC,WC'!K76)*100</f>
        <v>-2.7058610276328454</v>
      </c>
      <c r="J82" s="156">
        <f>l_NSR!B80</f>
        <v>0.03</v>
      </c>
      <c r="K82" s="156">
        <f>LN(l_Solow!H80/l_Solow!H76)*100</f>
        <v>1.1771687375313005</v>
      </c>
      <c r="L82" s="156">
        <f>LN('l_NB,NEC'!O80/'l_NB,NEC'!O76)*100</f>
        <v>4.2152532614738583</v>
      </c>
      <c r="M82" s="156">
        <f>LN('l_NB,NEC'!P80/'l_NB,NEC'!P76)*100</f>
        <v>25.751799903047605</v>
      </c>
      <c r="N82" s="156">
        <f>'fdr,edr'!S80*10000</f>
        <v>0.13469225503623047</v>
      </c>
      <c r="O82" s="159">
        <f>'fdr,edr (TFP)'!S80*10000</f>
        <v>0.36284770677763761</v>
      </c>
      <c r="P82" s="560"/>
      <c r="Q82">
        <v>0</v>
      </c>
    </row>
    <row r="83" spans="1:17">
      <c r="B83" s="13">
        <f t="shared" si="3"/>
        <v>36342</v>
      </c>
      <c r="C83" s="50" t="str">
        <f t="shared" si="2"/>
        <v>1999Q3</v>
      </c>
      <c r="D83" s="158">
        <f>LN(l_Output!C81/l_Output!C77)*100</f>
        <v>0.48303207784594937</v>
      </c>
      <c r="E83" s="156">
        <f>LN('l_IC,pi_d'!D81/'l_IC,pi_d'!D77)*100</f>
        <v>-5.1621333951639876</v>
      </c>
      <c r="F83" s="156">
        <f>LN(l_pi_c!G81/l_pi_c!G77)*100</f>
        <v>-1.3291396621251137</v>
      </c>
      <c r="G83" s="156">
        <f>LN('l_IC,pi_d'!F81/'l_IC,pi_d'!F77)*100</f>
        <v>-2.0609883817730732</v>
      </c>
      <c r="H83" s="156">
        <f>LN('l_HC,WC'!M81/'l_HC,WC'!M77)*100</f>
        <v>-0.57657082116715197</v>
      </c>
      <c r="I83" s="156">
        <f>LN('l_HC,WC'!K81/'l_HC,WC'!K77)*100</f>
        <v>-0.76157119215484859</v>
      </c>
      <c r="J83" s="156">
        <f>l_NSR!B81</f>
        <v>0.03</v>
      </c>
      <c r="K83" s="156">
        <f>LN(l_Solow!H81/l_Solow!H77)*100</f>
        <v>0.1432180721657117</v>
      </c>
      <c r="L83" s="156">
        <f>LN('l_NB,NEC'!O81/'l_NB,NEC'!O77)*100</f>
        <v>58.134090665088678</v>
      </c>
      <c r="M83" s="156">
        <f>LN('l_NB,NEC'!P81/'l_NB,NEC'!P77)*100</f>
        <v>44.994785795560333</v>
      </c>
      <c r="N83" s="156">
        <f>'fdr,edr'!S81*10000</f>
        <v>0.86047878366840425</v>
      </c>
      <c r="O83" s="159">
        <f>'fdr,edr (TFP)'!S81*10000</f>
        <v>2.3234806502373089</v>
      </c>
      <c r="P83" s="560"/>
      <c r="Q83">
        <v>0</v>
      </c>
    </row>
    <row r="84" spans="1:17">
      <c r="B84" s="13">
        <f t="shared" si="3"/>
        <v>36434</v>
      </c>
      <c r="C84" s="50" t="str">
        <f t="shared" si="2"/>
        <v>1999Q4</v>
      </c>
      <c r="D84" s="158">
        <f>LN(l_Output!C82/l_Output!C78)*100</f>
        <v>-0.27389055445804422</v>
      </c>
      <c r="E84" s="156">
        <f>LN('l_IC,pi_d'!D82/'l_IC,pi_d'!D78)*100</f>
        <v>-1.3984914775144739</v>
      </c>
      <c r="F84" s="156">
        <f>LN(l_pi_c!G82/l_pi_c!G78)*100</f>
        <v>-1.7008877531461433</v>
      </c>
      <c r="G84" s="156">
        <f>LN('l_IC,pi_d'!F82/'l_IC,pi_d'!F78)*100</f>
        <v>-1.5741080336084179</v>
      </c>
      <c r="H84" s="156">
        <f>LN('l_HC,WC'!M82/'l_HC,WC'!M78)*100</f>
        <v>0.50359188226798757</v>
      </c>
      <c r="I84" s="156">
        <f>LN('l_HC,WC'!K82/'l_HC,WC'!K78)*100</f>
        <v>-1.7067497821020663</v>
      </c>
      <c r="J84" s="156">
        <f>l_NSR!B82</f>
        <v>2.33333333333333E-2</v>
      </c>
      <c r="K84" s="156">
        <f>LN(l_Solow!H82/l_Solow!H78)*100</f>
        <v>-0.12180889569323565</v>
      </c>
      <c r="L84" s="156">
        <f>LN('l_NB,NEC'!O82/'l_NB,NEC'!O78)*100</f>
        <v>30.124379573850486</v>
      </c>
      <c r="M84" s="156">
        <f>LN('l_NB,NEC'!P82/'l_NB,NEC'!P78)*100</f>
        <v>57.252251011119981</v>
      </c>
      <c r="N84" s="156">
        <f>'fdr,edr'!S82*10000</f>
        <v>2.3609774409050925E-2</v>
      </c>
      <c r="O84" s="159">
        <f>'fdr,edr (TFP)'!S82*10000</f>
        <v>6.3172723389530241E-2</v>
      </c>
      <c r="P84" s="560"/>
      <c r="Q84">
        <v>0</v>
      </c>
    </row>
    <row r="85" spans="1:17">
      <c r="A85" t="s">
        <v>1098</v>
      </c>
      <c r="B85" s="13">
        <f t="shared" si="3"/>
        <v>36526</v>
      </c>
      <c r="C85" s="50" t="str">
        <f t="shared" si="2"/>
        <v>2000Q1</v>
      </c>
      <c r="D85" s="158">
        <f>LN(l_Output!C83/l_Output!C79)*100</f>
        <v>2.8161647421695903</v>
      </c>
      <c r="E85" s="156">
        <f>LN('l_IC,pi_d'!D83/'l_IC,pi_d'!D79)*100</f>
        <v>5.1542085500855492</v>
      </c>
      <c r="F85" s="156">
        <f>LN(l_pi_c!G83/l_pi_c!G79)*100</f>
        <v>-1.4749548540960327</v>
      </c>
      <c r="G85" s="156">
        <f>LN('l_IC,pi_d'!F83/'l_IC,pi_d'!F79)*100</f>
        <v>-0.85921104649337043</v>
      </c>
      <c r="H85" s="156">
        <f>LN('l_HC,WC'!M83/'l_HC,WC'!M79)*100</f>
        <v>-1.3738415623581874</v>
      </c>
      <c r="I85" s="156">
        <f>LN('l_HC,WC'!K83/'l_HC,WC'!K79)*100</f>
        <v>1.0389082105438829</v>
      </c>
      <c r="J85" s="156">
        <f>l_NSR!B83</f>
        <v>2.33333333333333E-2</v>
      </c>
      <c r="K85" s="156">
        <f>LN(l_Solow!H83/l_Solow!H79)*100</f>
        <v>1.2311941358187206</v>
      </c>
      <c r="L85" s="156">
        <f>LN('l_NB,NEC'!O83/'l_NB,NEC'!O79)*100</f>
        <v>-0.18980909220885786</v>
      </c>
      <c r="M85" s="156">
        <f>LN('l_NB,NEC'!P83/'l_NB,NEC'!P79)*100</f>
        <v>41.541046072335945</v>
      </c>
      <c r="N85" s="156">
        <f>'fdr,edr'!S83*10000</f>
        <v>3.9832044047267821E-4</v>
      </c>
      <c r="O85" s="159">
        <f>'fdr,edr (TFP)'!S83*10000</f>
        <v>1.8825480811182618E-4</v>
      </c>
      <c r="P85" s="560"/>
      <c r="Q85">
        <v>0</v>
      </c>
    </row>
    <row r="86" spans="1:17">
      <c r="B86" s="13">
        <f t="shared" si="3"/>
        <v>36617</v>
      </c>
      <c r="C86" s="50" t="str">
        <f t="shared" si="2"/>
        <v>2000Q2</v>
      </c>
      <c r="D86" s="158">
        <f>LN(l_Output!C84/l_Output!C80)*100</f>
        <v>2.9312353735353862</v>
      </c>
      <c r="E86" s="156">
        <f>LN('l_IC,pi_d'!D84/'l_IC,pi_d'!D80)*100</f>
        <v>2.9642221897347443</v>
      </c>
      <c r="F86" s="156">
        <f>LN(l_pi_c!G84/l_pi_c!G80)*100</f>
        <v>-1.5266130119456101</v>
      </c>
      <c r="G86" s="156">
        <f>LN('l_IC,pi_d'!F84/'l_IC,pi_d'!F80)*100</f>
        <v>-1.0178826523148574</v>
      </c>
      <c r="H86" s="156">
        <f>LN('l_HC,WC'!M84/'l_HC,WC'!M80)*100</f>
        <v>-0.55005641229665458</v>
      </c>
      <c r="I86" s="156">
        <f>LN('l_HC,WC'!K84/'l_HC,WC'!K80)*100</f>
        <v>0.78675595542953158</v>
      </c>
      <c r="J86" s="156">
        <f>l_NSR!B84</f>
        <v>0.02</v>
      </c>
      <c r="K86" s="156">
        <f>LN(l_Solow!H84/l_Solow!H80)*100</f>
        <v>1.4709019215304497</v>
      </c>
      <c r="L86" s="156">
        <f>LN('l_NB,NEC'!O84/'l_NB,NEC'!O80)*100</f>
        <v>-9.5318313944625501</v>
      </c>
      <c r="M86" s="156">
        <f>LN('l_NB,NEC'!P84/'l_NB,NEC'!P80)*100</f>
        <v>19.724403862198024</v>
      </c>
      <c r="N86" s="156">
        <f>'fdr,edr'!S84*10000</f>
        <v>0.19309651406993356</v>
      </c>
      <c r="O86" s="159">
        <f>'fdr,edr (TFP)'!S84*10000</f>
        <v>9.0973214220145329E-2</v>
      </c>
      <c r="P86" s="560"/>
      <c r="Q86">
        <v>0</v>
      </c>
    </row>
    <row r="87" spans="1:17">
      <c r="B87" s="13">
        <f t="shared" si="3"/>
        <v>36708</v>
      </c>
      <c r="C87" s="50" t="str">
        <f t="shared" si="2"/>
        <v>2000Q3</v>
      </c>
      <c r="D87" s="158">
        <f>LN(l_Output!C85/l_Output!C81)*100</f>
        <v>2.4864120451992258</v>
      </c>
      <c r="E87" s="156">
        <f>LN('l_IC,pi_d'!D85/'l_IC,pi_d'!D81)*100</f>
        <v>6.966647834092246</v>
      </c>
      <c r="F87" s="156">
        <f>LN(l_pi_c!G85/l_pi_c!G81)*100</f>
        <v>-1.1218716246325753</v>
      </c>
      <c r="G87" s="156">
        <f>LN('l_IC,pi_d'!F85/'l_IC,pi_d'!F81)*100</f>
        <v>-1.1185911527501831</v>
      </c>
      <c r="H87" s="156">
        <f>LN('l_HC,WC'!M85/'l_HC,WC'!M81)*100</f>
        <v>0.47538068869536271</v>
      </c>
      <c r="I87" s="156">
        <f>LN('l_HC,WC'!K85/'l_HC,WC'!K81)*100</f>
        <v>7.760076948706307E-2</v>
      </c>
      <c r="J87" s="156">
        <f>l_NSR!B85</f>
        <v>0.14333333333333301</v>
      </c>
      <c r="K87" s="156">
        <f>LN(l_Solow!H85/l_Solow!H81)*100</f>
        <v>1.6591402205532866</v>
      </c>
      <c r="L87" s="156">
        <f>LN('l_NB,NEC'!O85/'l_NB,NEC'!O81)*100</f>
        <v>-22.894709868521218</v>
      </c>
      <c r="M87" s="156">
        <f>LN('l_NB,NEC'!P85/'l_NB,NEC'!P81)*100</f>
        <v>4.6178767216004797</v>
      </c>
      <c r="N87" s="156">
        <f>'fdr,edr'!S85*10000</f>
        <v>6.6112115182510456</v>
      </c>
      <c r="O87" s="159">
        <f>'fdr,edr (TFP)'!S85*10000</f>
        <v>3.1092564142131507</v>
      </c>
      <c r="P87" s="560"/>
      <c r="Q87">
        <v>0</v>
      </c>
    </row>
    <row r="88" spans="1:17">
      <c r="B88" s="13">
        <f t="shared" si="3"/>
        <v>36800</v>
      </c>
      <c r="C88" s="50" t="str">
        <f t="shared" si="2"/>
        <v>2000Q4</v>
      </c>
      <c r="D88" s="158">
        <f>LN(l_Output!C86/l_Output!C82)*100</f>
        <v>3.4729503047507206</v>
      </c>
      <c r="E88" s="156">
        <f>LN('l_IC,pi_d'!D86/'l_IC,pi_d'!D82)*100</f>
        <v>8.9151369034725096</v>
      </c>
      <c r="F88" s="156">
        <f>LN(l_pi_c!G86/l_pi_c!G82)*100</f>
        <v>-1.2738906568751365</v>
      </c>
      <c r="G88" s="156">
        <f>LN('l_IC,pi_d'!F86/'l_IC,pi_d'!F82)*100</f>
        <v>-1.4042703711783793</v>
      </c>
      <c r="H88" s="156">
        <f>LN('l_HC,WC'!M86/'l_HC,WC'!M82)*100</f>
        <v>0.27989262027163486</v>
      </c>
      <c r="I88" s="156">
        <f>LN('l_HC,WC'!K86/'l_HC,WC'!K82)*100</f>
        <v>0.96016809542686554</v>
      </c>
      <c r="J88" s="156">
        <f>l_NSR!B86</f>
        <v>0.24666666666666701</v>
      </c>
      <c r="K88" s="156">
        <f>LN(l_Solow!H86/l_Solow!H82)*100</f>
        <v>1.9513875226741</v>
      </c>
      <c r="L88" s="156">
        <f>LN('l_NB,NEC'!O86/'l_NB,NEC'!O82)*100</f>
        <v>-19.270567465726739</v>
      </c>
      <c r="M88" s="156">
        <f>LN('l_NB,NEC'!P86/'l_NB,NEC'!P82)*100</f>
        <v>-28.309847455701199</v>
      </c>
      <c r="N88" s="156">
        <f>'fdr,edr'!S86*10000</f>
        <v>9.7329788667958786E-2</v>
      </c>
      <c r="O88" s="159">
        <f>'fdr,edr (TFP)'!S86*10000</f>
        <v>4.555643455164541E-2</v>
      </c>
      <c r="P88" s="560"/>
      <c r="Q88">
        <v>0</v>
      </c>
    </row>
    <row r="89" spans="1:17">
      <c r="B89" s="13">
        <f t="shared" si="3"/>
        <v>36892</v>
      </c>
      <c r="C89" s="50" t="str">
        <f t="shared" si="2"/>
        <v>2001Q1</v>
      </c>
      <c r="D89" s="158">
        <f>LN(l_Output!C87/l_Output!C83)*100</f>
        <v>2.5561116113037592</v>
      </c>
      <c r="E89" s="156">
        <f>LN('l_IC,pi_d'!D87/'l_IC,pi_d'!D83)*100</f>
        <v>5.7923091793782131</v>
      </c>
      <c r="F89" s="156">
        <f>LN(l_pi_c!G87/l_pi_c!G83)*100</f>
        <v>-0.84516907333034696</v>
      </c>
      <c r="G89" s="156">
        <f>LN('l_IC,pi_d'!F87/'l_IC,pi_d'!F83)*100</f>
        <v>-2.4607444362068724</v>
      </c>
      <c r="H89" s="156">
        <f>LN('l_HC,WC'!M87/'l_HC,WC'!M83)*100</f>
        <v>2.6300381934460044</v>
      </c>
      <c r="I89" s="156">
        <f>LN('l_HC,WC'!K87/'l_HC,WC'!K83)*100</f>
        <v>-1.1880941625678432</v>
      </c>
      <c r="J89" s="156">
        <f>l_NSR!B87</f>
        <v>0.20333333333333301</v>
      </c>
      <c r="K89" s="156">
        <f>LN(l_Solow!H87/l_Solow!H83)*100</f>
        <v>2.5424571742655564</v>
      </c>
      <c r="L89" s="156">
        <f>LN('l_NB,NEC'!O87/'l_NB,NEC'!O83)*100</f>
        <v>-64.992121140708974</v>
      </c>
      <c r="M89" s="156">
        <f>LN('l_NB,NEC'!P87/'l_NB,NEC'!P83)*100</f>
        <v>-30.202819581094779</v>
      </c>
      <c r="N89" s="156">
        <f>'fdr,edr'!S87*10000</f>
        <v>9.2003174418161203E-4</v>
      </c>
      <c r="O89" s="159">
        <f>'fdr,edr (TFP)'!S87*10000</f>
        <v>6.7055762266912148E-3</v>
      </c>
      <c r="P89" s="560">
        <v>500</v>
      </c>
      <c r="Q89">
        <v>0</v>
      </c>
    </row>
    <row r="90" spans="1:17">
      <c r="B90" s="13">
        <f t="shared" si="3"/>
        <v>36982</v>
      </c>
      <c r="C90" s="50" t="str">
        <f t="shared" si="2"/>
        <v>2001Q2</v>
      </c>
      <c r="D90" s="158">
        <f>LN(l_Output!C88/l_Output!C84)*100</f>
        <v>1.34480725027715</v>
      </c>
      <c r="E90" s="156">
        <f>LN('l_IC,pi_d'!D88/'l_IC,pi_d'!D84)*100</f>
        <v>4.5236100495867948</v>
      </c>
      <c r="F90" s="156">
        <f>LN(l_pi_c!G88/l_pi_c!G84)*100</f>
        <v>-1.183697925766851</v>
      </c>
      <c r="G90" s="156">
        <f>LN('l_IC,pi_d'!F88/'l_IC,pi_d'!F84)*100</f>
        <v>-2.4102289203791321</v>
      </c>
      <c r="H90" s="156">
        <f>LN('l_HC,WC'!M88/'l_HC,WC'!M84)*100</f>
        <v>0.83790683546853628</v>
      </c>
      <c r="I90" s="156">
        <f>LN('l_HC,WC'!K88/'l_HC,WC'!K84)*100</f>
        <v>-0.54533969236821722</v>
      </c>
      <c r="J90" s="156">
        <f>l_NSR!B88</f>
        <v>0.02</v>
      </c>
      <c r="K90" s="156">
        <f>LN(l_Solow!H88/l_Solow!H84)*100</f>
        <v>0.80468770619092544</v>
      </c>
      <c r="L90" s="156">
        <f>LN('l_NB,NEC'!O88/'l_NB,NEC'!O84)*100</f>
        <v>-16.575272004603075</v>
      </c>
      <c r="M90" s="156">
        <f>LN('l_NB,NEC'!P88/'l_NB,NEC'!P84)*100</f>
        <v>-20.34220481718669</v>
      </c>
      <c r="N90" s="156">
        <f>'fdr,edr'!S88*10000</f>
        <v>0.18536769738136127</v>
      </c>
      <c r="O90" s="159">
        <f>'fdr,edr (TFP)'!S88*10000</f>
        <v>1.3476178976811652</v>
      </c>
      <c r="P90" s="560">
        <v>500</v>
      </c>
      <c r="Q90">
        <v>0</v>
      </c>
    </row>
    <row r="91" spans="1:17">
      <c r="B91" s="13">
        <f t="shared" si="3"/>
        <v>37073</v>
      </c>
      <c r="C91" s="50" t="str">
        <f t="shared" si="2"/>
        <v>2001Q3</v>
      </c>
      <c r="D91" s="158">
        <f>LN(l_Output!C89/l_Output!C85)*100</f>
        <v>0.22275943179651581</v>
      </c>
      <c r="E91" s="156">
        <f>LN('l_IC,pi_d'!D89/'l_IC,pi_d'!D85)*100</f>
        <v>-0.7043412320312904</v>
      </c>
      <c r="F91" s="156">
        <f>LN(l_pi_c!G89/l_pi_c!G85)*100</f>
        <v>-1.261371589105577</v>
      </c>
      <c r="G91" s="156">
        <f>LN('l_IC,pi_d'!F89/'l_IC,pi_d'!F85)*100</f>
        <v>-2.6462551115715396</v>
      </c>
      <c r="H91" s="156">
        <f>LN('l_HC,WC'!M89/'l_HC,WC'!M85)*100</f>
        <v>0.41966840871927402</v>
      </c>
      <c r="I91" s="156">
        <f>LN('l_HC,WC'!K89/'l_HC,WC'!K85)*100</f>
        <v>-1.5582555860693172</v>
      </c>
      <c r="J91" s="156">
        <f>l_NSR!B89</f>
        <v>8.3333333333333297E-3</v>
      </c>
      <c r="K91" s="156">
        <f>LN(l_Solow!H89/l_Solow!H85)*100</f>
        <v>0.33774100362264337</v>
      </c>
      <c r="L91" s="156">
        <f>LN('l_NB,NEC'!O89/'l_NB,NEC'!O85)*100</f>
        <v>-35.225687192804465</v>
      </c>
      <c r="M91" s="156">
        <f>LN('l_NB,NEC'!P89/'l_NB,NEC'!P85)*100</f>
        <v>-36.527531422446373</v>
      </c>
      <c r="N91" s="156">
        <f>'fdr,edr'!S89*10000</f>
        <v>0.2905691840589128</v>
      </c>
      <c r="O91" s="159">
        <f>'fdr,edr (TFP)'!S89*10000</f>
        <v>2.1083618721161517</v>
      </c>
      <c r="P91" s="560">
        <v>500</v>
      </c>
      <c r="Q91">
        <v>0</v>
      </c>
    </row>
    <row r="92" spans="1:17">
      <c r="B92" s="13">
        <f t="shared" si="3"/>
        <v>37165</v>
      </c>
      <c r="C92" s="50" t="str">
        <f t="shared" si="2"/>
        <v>2001Q4</v>
      </c>
      <c r="D92" s="158">
        <f>LN(l_Output!C90/l_Output!C86)*100</f>
        <v>-1.0720442289834213</v>
      </c>
      <c r="E92" s="156">
        <f>LN('l_IC,pi_d'!D90/'l_IC,pi_d'!D86)*100</f>
        <v>-7.6605701127806682</v>
      </c>
      <c r="F92" s="156">
        <f>LN(l_pi_c!G90/l_pi_c!G86)*100</f>
        <v>-1.1658894306683505</v>
      </c>
      <c r="G92" s="156">
        <f>LN('l_IC,pi_d'!F90/'l_IC,pi_d'!F86)*100</f>
        <v>-2.7330180725152942</v>
      </c>
      <c r="H92" s="156">
        <f>LN('l_HC,WC'!M90/'l_HC,WC'!M86)*100</f>
        <v>-1.7824998396460017</v>
      </c>
      <c r="I92" s="156">
        <f>LN('l_HC,WC'!K90/'l_HC,WC'!K86)*100</f>
        <v>-1.6235562836309743</v>
      </c>
      <c r="J92" s="156">
        <f>l_NSR!B90</f>
        <v>2.3333333333333301E-3</v>
      </c>
      <c r="K92" s="156">
        <f>LN(l_Solow!H90/l_Solow!H86)*100</f>
        <v>-0.81072127091087165</v>
      </c>
      <c r="L92" s="156">
        <f>LN('l_NB,NEC'!O90/'l_NB,NEC'!O86)*100</f>
        <v>-44.865646317521652</v>
      </c>
      <c r="M92" s="156">
        <f>LN('l_NB,NEC'!P90/'l_NB,NEC'!P86)*100</f>
        <v>-18.245343054833274</v>
      </c>
      <c r="N92" s="156">
        <f>'fdr,edr'!S90*10000</f>
        <v>8.7759834905076634E-3</v>
      </c>
      <c r="O92" s="159">
        <f>'fdr,edr (TFP)'!S90*10000</f>
        <v>6.32977469749786E-2</v>
      </c>
      <c r="P92" s="560">
        <v>500</v>
      </c>
      <c r="Q92">
        <v>0</v>
      </c>
    </row>
    <row r="93" spans="1:17">
      <c r="B93" s="13">
        <f t="shared" si="3"/>
        <v>37257</v>
      </c>
      <c r="C93" s="50" t="str">
        <f t="shared" si="2"/>
        <v>2002Q1</v>
      </c>
      <c r="D93" s="158">
        <f>LN(l_Output!C91/l_Output!C87)*100</f>
        <v>-1.6015993912230273</v>
      </c>
      <c r="E93" s="156">
        <f>LN('l_IC,pi_d'!D91/'l_IC,pi_d'!D87)*100</f>
        <v>-9.0033281570351988</v>
      </c>
      <c r="F93" s="156">
        <f>LN(l_pi_c!G91/l_pi_c!G87)*100</f>
        <v>-1.1791478719167037</v>
      </c>
      <c r="G93" s="156">
        <f>LN('l_IC,pi_d'!F91/'l_IC,pi_d'!F87)*100</f>
        <v>-2.1841319960151888</v>
      </c>
      <c r="H93" s="156">
        <f>LN('l_HC,WC'!M91/'l_HC,WC'!M87)*100</f>
        <v>-0.57912171630910225</v>
      </c>
      <c r="I93" s="156">
        <f>LN('l_HC,WC'!K91/'l_HC,WC'!K87)*100</f>
        <v>-2.6716443799364926</v>
      </c>
      <c r="J93" s="156">
        <f>l_NSR!B91</f>
        <v>1.33333333333333E-3</v>
      </c>
      <c r="K93" s="156">
        <f>LN(l_Solow!H91/l_Solow!H87)*100</f>
        <v>-0.57073467161188274</v>
      </c>
      <c r="L93" s="156">
        <f>LN('l_NB,NEC'!O91/'l_NB,NEC'!O87)*100</f>
        <v>0.69165757922621907</v>
      </c>
      <c r="M93" s="156">
        <f>LN('l_NB,NEC'!P91/'l_NB,NEC'!P87)*100</f>
        <v>-11.87007038853759</v>
      </c>
      <c r="N93" s="156">
        <f>'fdr,edr'!S91*10000</f>
        <v>2.5102469917949108E-3</v>
      </c>
      <c r="O93" s="159">
        <f>'fdr,edr (TFP)'!S91*10000</f>
        <v>1.0011023189186266E-2</v>
      </c>
      <c r="P93" s="560">
        <v>500</v>
      </c>
      <c r="Q93">
        <v>0</v>
      </c>
    </row>
    <row r="94" spans="1:17">
      <c r="B94" s="13">
        <f t="shared" si="3"/>
        <v>37347</v>
      </c>
      <c r="C94" s="50" t="str">
        <f t="shared" si="2"/>
        <v>2002Q2</v>
      </c>
      <c r="D94" s="158">
        <f>LN(l_Output!C92/l_Output!C88)*100</f>
        <v>2.5515852857027059E-2</v>
      </c>
      <c r="E94" s="156">
        <f>LN('l_IC,pi_d'!D92/'l_IC,pi_d'!D88)*100</f>
        <v>-7.635587283765835</v>
      </c>
      <c r="F94" s="156">
        <f>LN(l_pi_c!G92/l_pi_c!G88)*100</f>
        <v>-1.4324432400931431</v>
      </c>
      <c r="G94" s="156">
        <f>LN('l_IC,pi_d'!F92/'l_IC,pi_d'!F88)*100</f>
        <v>-2.1832481549865759</v>
      </c>
      <c r="H94" s="156">
        <f>LN('l_HC,WC'!M92/'l_HC,WC'!M88)*100</f>
        <v>-2.5317738630775644</v>
      </c>
      <c r="I94" s="156">
        <f>LN('l_HC,WC'!K92/'l_HC,WC'!K88)*100</f>
        <v>-2.0357903689216581</v>
      </c>
      <c r="J94" s="156">
        <f>l_NSR!B92</f>
        <v>1E-3</v>
      </c>
      <c r="K94" s="156">
        <f>LN(l_Solow!H92/l_Solow!H88)*100</f>
        <v>0.5945380324175189</v>
      </c>
      <c r="L94" s="156">
        <f>LN('l_NB,NEC'!O92/'l_NB,NEC'!O88)*100</f>
        <v>-38.375389699964622</v>
      </c>
      <c r="M94" s="156">
        <f>LN('l_NB,NEC'!P92/'l_NB,NEC'!P88)*100</f>
        <v>-18.361324063073376</v>
      </c>
      <c r="N94" s="156">
        <f>'fdr,edr'!S92*10000</f>
        <v>1.2156680701003526E-2</v>
      </c>
      <c r="O94" s="159">
        <f>'fdr,edr (TFP)'!S92*10000</f>
        <v>4.8310744112876246E-2</v>
      </c>
      <c r="P94" s="560"/>
      <c r="Q94">
        <v>0</v>
      </c>
    </row>
    <row r="95" spans="1:17">
      <c r="B95" s="13">
        <f t="shared" si="3"/>
        <v>37438</v>
      </c>
      <c r="C95" s="50" t="str">
        <f t="shared" si="2"/>
        <v>2002Q3</v>
      </c>
      <c r="D95" s="158">
        <f>LN(l_Output!C93/l_Output!C89)*100</f>
        <v>1.5261896037095086</v>
      </c>
      <c r="E95" s="156">
        <f>LN('l_IC,pi_d'!D93/'l_IC,pi_d'!D89)*100</f>
        <v>-4.0625283016021578</v>
      </c>
      <c r="F95" s="156">
        <f>LN(l_pi_c!G93/l_pi_c!G89)*100</f>
        <v>-1.4835546504814348</v>
      </c>
      <c r="G95" s="156">
        <f>LN('l_IC,pi_d'!F93/'l_IC,pi_d'!F89)*100</f>
        <v>-2.2595154600618663</v>
      </c>
      <c r="H95" s="156">
        <f>LN('l_HC,WC'!M93/'l_HC,WC'!M89)*100</f>
        <v>-1.7516156652922821</v>
      </c>
      <c r="I95" s="156">
        <f>LN('l_HC,WC'!K93/'l_HC,WC'!K89)*100</f>
        <v>-0.8861106693867612</v>
      </c>
      <c r="J95" s="156">
        <f>l_NSR!B93</f>
        <v>3.0000000000000001E-3</v>
      </c>
      <c r="K95" s="156">
        <f>LN(l_Solow!H93/l_Solow!H89)*100</f>
        <v>1.3520011559448482</v>
      </c>
      <c r="L95" s="156">
        <f>LN('l_NB,NEC'!O93/'l_NB,NEC'!O89)*100</f>
        <v>-15.349344083239613</v>
      </c>
      <c r="M95" s="156">
        <f>LN('l_NB,NEC'!P93/'l_NB,NEC'!P89)*100</f>
        <v>-6.5207172053877507</v>
      </c>
      <c r="N95" s="156">
        <f>'fdr,edr'!S93*10000</f>
        <v>0.70238984588503339</v>
      </c>
      <c r="O95" s="159">
        <f>'fdr,edr (TFP)'!S93*10000</f>
        <v>2.7849502854106074</v>
      </c>
      <c r="P95" s="560"/>
      <c r="Q95">
        <v>0</v>
      </c>
    </row>
    <row r="96" spans="1:17">
      <c r="B96" s="13">
        <f t="shared" si="3"/>
        <v>37530</v>
      </c>
      <c r="C96" s="50" t="str">
        <f t="shared" si="2"/>
        <v>2002Q4</v>
      </c>
      <c r="D96" s="158">
        <f>LN(l_Output!C94/l_Output!C90)*100</f>
        <v>2.1501824514733094</v>
      </c>
      <c r="E96" s="156">
        <f>LN('l_IC,pi_d'!D94/'l_IC,pi_d'!D90)*100</f>
        <v>2.5409718916199281E-2</v>
      </c>
      <c r="F96" s="156">
        <f>LN(l_pi_c!G94/l_pi_c!G90)*100</f>
        <v>-1.4733718541258094</v>
      </c>
      <c r="G96" s="156">
        <f>LN('l_IC,pi_d'!F94/'l_IC,pi_d'!F90)*100</f>
        <v>-1.9511338252315757</v>
      </c>
      <c r="H96" s="156">
        <f>LN('l_HC,WC'!M94/'l_HC,WC'!M90)*100</f>
        <v>-0.95597529189111241</v>
      </c>
      <c r="I96" s="156">
        <f>LN('l_HC,WC'!K94/'l_HC,WC'!K90)*100</f>
        <v>-0.92216605840740096</v>
      </c>
      <c r="J96" s="156">
        <f>l_NSR!B94</f>
        <v>2E-3</v>
      </c>
      <c r="K96" s="156">
        <f>LN(l_Solow!H94/l_Solow!H90)*100</f>
        <v>2.0203264872196298</v>
      </c>
      <c r="L96" s="156">
        <f>LN('l_NB,NEC'!O94/'l_NB,NEC'!O90)*100</f>
        <v>-24.372268357564817</v>
      </c>
      <c r="M96" s="156">
        <f>LN('l_NB,NEC'!P94/'l_NB,NEC'!P90)*100</f>
        <v>-16.988657112513025</v>
      </c>
      <c r="N96" s="156">
        <f>'fdr,edr'!S94*10000</f>
        <v>9.6324562215911028E-2</v>
      </c>
      <c r="O96" s="159">
        <f>'fdr,edr (TFP)'!S94*10000</f>
        <v>0.3797753023201238</v>
      </c>
      <c r="P96" s="560"/>
      <c r="Q96">
        <v>0</v>
      </c>
    </row>
    <row r="97" spans="1:17">
      <c r="B97" s="13">
        <f t="shared" si="3"/>
        <v>37622</v>
      </c>
      <c r="C97" s="50" t="str">
        <f t="shared" si="2"/>
        <v>2003Q1</v>
      </c>
      <c r="D97" s="158">
        <f>LN(l_Output!C95/l_Output!C91)*100</f>
        <v>2.0051584293243794</v>
      </c>
      <c r="E97" s="156">
        <f>LN('l_IC,pi_d'!D95/'l_IC,pi_d'!D91)*100</f>
        <v>1.2358153884983711</v>
      </c>
      <c r="F97" s="156">
        <f>LN(l_pi_c!G95/l_pi_c!G91)*100</f>
        <v>-2.24324875036146</v>
      </c>
      <c r="G97" s="156">
        <f>LN('l_IC,pi_d'!F95/'l_IC,pi_d'!F91)*100</f>
        <v>-2.5043950376537403</v>
      </c>
      <c r="H97" s="156">
        <f>LN('l_HC,WC'!M95/'l_HC,WC'!M91)*100</f>
        <v>-0.61803766507829805</v>
      </c>
      <c r="I97" s="156">
        <f>LN('l_HC,WC'!K95/'l_HC,WC'!K91)*100</f>
        <v>0.11365559085872615</v>
      </c>
      <c r="J97" s="156">
        <f>l_NSR!B95</f>
        <v>1.66666666666667E-3</v>
      </c>
      <c r="K97" s="156">
        <f>LN(l_Solow!H95/l_Solow!H91)*100</f>
        <v>0.93466828100702659</v>
      </c>
      <c r="L97" s="156">
        <f>LN('l_NB,NEC'!O95/'l_NB,NEC'!O91)*100</f>
        <v>-34.947322526349332</v>
      </c>
      <c r="M97" s="156">
        <f>LN('l_NB,NEC'!P95/'l_NB,NEC'!P91)*100</f>
        <v>-26.468386160341961</v>
      </c>
      <c r="N97" s="156">
        <f>'fdr,edr'!S95*10000</f>
        <v>2.4102243822927347E-3</v>
      </c>
      <c r="O97" s="159">
        <f>'fdr,edr (TFP)'!S95*10000</f>
        <v>6.1859543811329911E-3</v>
      </c>
      <c r="P97" s="560"/>
      <c r="Q97">
        <v>0</v>
      </c>
    </row>
    <row r="98" spans="1:17">
      <c r="B98" s="13">
        <f t="shared" si="3"/>
        <v>37712</v>
      </c>
      <c r="C98" s="50" t="str">
        <f t="shared" si="2"/>
        <v>2003Q2</v>
      </c>
      <c r="D98" s="158">
        <f>LN(l_Output!C96/l_Output!C92)*100</f>
        <v>1.8259059168978891</v>
      </c>
      <c r="E98" s="156">
        <f>LN('l_IC,pi_d'!D96/'l_IC,pi_d'!D92)*100</f>
        <v>4.102371796642351</v>
      </c>
      <c r="F98" s="156">
        <f>LN(l_pi_c!G96/l_pi_c!G92)*100</f>
        <v>-1.285876324549575</v>
      </c>
      <c r="G98" s="156">
        <f>LN('l_IC,pi_d'!F96/'l_IC,pi_d'!F92)*100</f>
        <v>-2.5015813569986687</v>
      </c>
      <c r="H98" s="156">
        <f>LN('l_HC,WC'!M96/'l_HC,WC'!M92)*100</f>
        <v>-0.43201938193311107</v>
      </c>
      <c r="I98" s="156">
        <f>LN('l_HC,WC'!K96/'l_HC,WC'!K92)*100</f>
        <v>0.81704798057647743</v>
      </c>
      <c r="J98" s="156">
        <f>l_NSR!B96</f>
        <v>1E-3</v>
      </c>
      <c r="K98" s="156">
        <f>LN(l_Solow!H96/l_Solow!H92)*100</f>
        <v>0.65746459710205496</v>
      </c>
      <c r="L98" s="156">
        <f>LN('l_NB,NEC'!O96/'l_NB,NEC'!O92)*100</f>
        <v>-18.921716446845842</v>
      </c>
      <c r="M98" s="156">
        <f>LN('l_NB,NEC'!P96/'l_NB,NEC'!P92)*100</f>
        <v>-9.453862813776766</v>
      </c>
      <c r="N98" s="156">
        <f>'fdr,edr'!S96*10000</f>
        <v>0.18034416200057934</v>
      </c>
      <c r="O98" s="159">
        <f>'fdr,edr (TFP)'!S96*10000</f>
        <v>0.4617023106415637</v>
      </c>
      <c r="P98" s="560"/>
      <c r="Q98">
        <v>0</v>
      </c>
    </row>
    <row r="99" spans="1:17">
      <c r="B99" s="13">
        <f t="shared" si="3"/>
        <v>37803</v>
      </c>
      <c r="C99" s="50" t="str">
        <f t="shared" si="2"/>
        <v>2003Q3</v>
      </c>
      <c r="D99" s="158">
        <f>LN(l_Output!C97/l_Output!C93)*100</f>
        <v>1.6900789354388539</v>
      </c>
      <c r="E99" s="156">
        <f>LN('l_IC,pi_d'!D97/'l_IC,pi_d'!D93)*100</f>
        <v>0.78621637271843337</v>
      </c>
      <c r="F99" s="156">
        <f>LN(l_pi_c!G97/l_pi_c!G93)*100</f>
        <v>-1.280635054673255</v>
      </c>
      <c r="G99" s="156">
        <f>LN('l_IC,pi_d'!F97/'l_IC,pi_d'!F93)*100</f>
        <v>-2.2765452438089686</v>
      </c>
      <c r="H99" s="156">
        <f>LN('l_HC,WC'!M97/'l_HC,WC'!M93)*100</f>
        <v>-1.4908726771601044</v>
      </c>
      <c r="I99" s="156">
        <f>LN('l_HC,WC'!K97/'l_HC,WC'!K93)*100</f>
        <v>-0.15261160752418523</v>
      </c>
      <c r="J99" s="156">
        <f>l_NSR!B97</f>
        <v>1.66666666666667E-3</v>
      </c>
      <c r="K99" s="156">
        <f>LN(l_Solow!H97/l_Solow!H93)*100</f>
        <v>1.1877832585290491</v>
      </c>
      <c r="L99" s="156">
        <f>LN('l_NB,NEC'!O97/'l_NB,NEC'!O93)*100</f>
        <v>2.755190590268239</v>
      </c>
      <c r="M99" s="156">
        <f>LN('l_NB,NEC'!P97/'l_NB,NEC'!P93)*100</f>
        <v>14.402596697566736</v>
      </c>
      <c r="N99" s="156">
        <f>'fdr,edr'!S97*10000</f>
        <v>0.80676529370193606</v>
      </c>
      <c r="O99" s="159">
        <f>'fdr,edr (TFP)'!S97*10000</f>
        <v>2.0628121575319915</v>
      </c>
      <c r="P99" s="560"/>
      <c r="Q99">
        <v>0</v>
      </c>
    </row>
    <row r="100" spans="1:17">
      <c r="B100" s="13">
        <f t="shared" si="3"/>
        <v>37895</v>
      </c>
      <c r="C100" s="50" t="str">
        <f t="shared" si="2"/>
        <v>2003Q4</v>
      </c>
      <c r="D100" s="158">
        <f>LN(l_Output!C98/l_Output!C94)*100</f>
        <v>2.4092019910782492</v>
      </c>
      <c r="E100" s="156">
        <f>LN('l_IC,pi_d'!D98/'l_IC,pi_d'!D94)*100</f>
        <v>4.5690166240740355</v>
      </c>
      <c r="F100" s="156">
        <f>LN(l_pi_c!G98/l_pi_c!G94)*100</f>
        <v>-1.7509640983967825</v>
      </c>
      <c r="G100" s="156">
        <f>LN('l_IC,pi_d'!F98/'l_IC,pi_d'!F94)*100</f>
        <v>-2.3394653984835485</v>
      </c>
      <c r="H100" s="156">
        <f>LN('l_HC,WC'!M98/'l_HC,WC'!M94)*100</f>
        <v>-0.41387540443713033</v>
      </c>
      <c r="I100" s="156">
        <f>LN('l_HC,WC'!K98/'l_HC,WC'!K94)*100</f>
        <v>5.4814999533584159E-2</v>
      </c>
      <c r="J100" s="156">
        <f>l_NSR!B98</f>
        <v>1E-3</v>
      </c>
      <c r="K100" s="156">
        <f>LN(l_Solow!H98/l_Solow!H94)*100</f>
        <v>1.6117667253904682</v>
      </c>
      <c r="L100" s="156">
        <f>LN('l_NB,NEC'!O98/'l_NB,NEC'!O94)*100</f>
        <v>44.494501555116216</v>
      </c>
      <c r="M100" s="156">
        <f>LN('l_NB,NEC'!P98/'l_NB,NEC'!P94)*100</f>
        <v>22.184065513100204</v>
      </c>
      <c r="N100" s="156">
        <f>'fdr,edr'!S98*10000</f>
        <v>1.5205539649880931E-2</v>
      </c>
      <c r="O100" s="159">
        <f>'fdr,edr (TFP)'!S98*10000</f>
        <v>3.8738341788313903E-2</v>
      </c>
      <c r="P100" s="560"/>
      <c r="Q100">
        <v>0</v>
      </c>
    </row>
    <row r="101" spans="1:17">
      <c r="B101" s="13">
        <f t="shared" si="3"/>
        <v>37987</v>
      </c>
      <c r="C101" s="50" t="str">
        <f t="shared" si="2"/>
        <v>2004Q1</v>
      </c>
      <c r="D101" s="158">
        <f>LN(l_Output!C99/l_Output!C95)*100</f>
        <v>3.0891447108974428</v>
      </c>
      <c r="E101" s="156">
        <f>LN('l_IC,pi_d'!D99/'l_IC,pi_d'!D95)*100</f>
        <v>4.0932730595903584</v>
      </c>
      <c r="F101" s="156">
        <f>LN(l_pi_c!G99/l_pi_c!G95)*100</f>
        <v>-1.2523108118172852</v>
      </c>
      <c r="G101" s="156">
        <f>LN('l_IC,pi_d'!F99/'l_IC,pi_d'!F95)*100</f>
        <v>-2.0617682758858704</v>
      </c>
      <c r="H101" s="156">
        <f>LN('l_HC,WC'!M99/'l_HC,WC'!M95)*100</f>
        <v>-4.1267628426840366</v>
      </c>
      <c r="I101" s="156">
        <f>LN('l_HC,WC'!K99/'l_HC,WC'!K95)*100</f>
        <v>2.1734278754820955</v>
      </c>
      <c r="J101" s="156">
        <f>l_NSR!B99</f>
        <v>6.6666666666666697E-4</v>
      </c>
      <c r="K101" s="156">
        <f>LN(l_Solow!H99/l_Solow!H95)*100</f>
        <v>1.0630966755628382</v>
      </c>
      <c r="L101" s="156">
        <f>LN('l_NB,NEC'!O99/'l_NB,NEC'!O95)*100</f>
        <v>78.805454564819314</v>
      </c>
      <c r="M101" s="156">
        <f>LN('l_NB,NEC'!P99/'l_NB,NEC'!P95)*100</f>
        <v>40.049919539510896</v>
      </c>
      <c r="N101" s="156">
        <f>'fdr,edr'!S99*10000</f>
        <v>3.4087712178597032E-4</v>
      </c>
      <c r="O101" s="159">
        <f>'fdr,edr (TFP)'!S99*10000</f>
        <v>2.7476831150779129E-4</v>
      </c>
      <c r="P101" s="560"/>
      <c r="Q101">
        <v>0</v>
      </c>
    </row>
    <row r="102" spans="1:17">
      <c r="B102" s="13">
        <f t="shared" si="3"/>
        <v>38078</v>
      </c>
      <c r="C102" s="50" t="str">
        <f t="shared" si="2"/>
        <v>2004Q2</v>
      </c>
      <c r="D102" s="158">
        <f>LN(l_Output!C100/l_Output!C96)*100</f>
        <v>2.4362705797964685</v>
      </c>
      <c r="E102" s="156">
        <f>LN('l_IC,pi_d'!D100/'l_IC,pi_d'!D96)*100</f>
        <v>2.2408208332862225</v>
      </c>
      <c r="F102" s="156">
        <f>LN(l_pi_c!G100/l_pi_c!G96)*100</f>
        <v>-1.5327043492567776</v>
      </c>
      <c r="G102" s="156">
        <f>LN('l_IC,pi_d'!F100/'l_IC,pi_d'!F96)*100</f>
        <v>-1.4496689517924737</v>
      </c>
      <c r="H102" s="156">
        <f>LN('l_HC,WC'!M100/'l_HC,WC'!M96)*100</f>
        <v>0.93401543431741296</v>
      </c>
      <c r="I102" s="156">
        <f>LN('l_HC,WC'!K100/'l_HC,WC'!K96)*100</f>
        <v>-0.31893911146220083</v>
      </c>
      <c r="J102" s="156">
        <f>l_NSR!B100</f>
        <v>6.6666666666666697E-4</v>
      </c>
      <c r="K102" s="156">
        <f>LN(l_Solow!H100/l_Solow!H96)*100</f>
        <v>1.8804398455162297</v>
      </c>
      <c r="L102" s="156">
        <f>LN('l_NB,NEC'!O100/'l_NB,NEC'!O96)*100</f>
        <v>64.802867615588056</v>
      </c>
      <c r="M102" s="156">
        <f>LN('l_NB,NEC'!P100/'l_NB,NEC'!P96)*100</f>
        <v>29.960240638464075</v>
      </c>
      <c r="N102" s="156">
        <f>'fdr,edr'!S100*10000</f>
        <v>0.24099397011826657</v>
      </c>
      <c r="O102" s="159">
        <f>'fdr,edr (TFP)'!S100*10000</f>
        <v>0.19406747848060979</v>
      </c>
      <c r="P102" s="560"/>
      <c r="Q102">
        <v>0</v>
      </c>
    </row>
    <row r="103" spans="1:17">
      <c r="B103" s="13">
        <f t="shared" si="3"/>
        <v>38169</v>
      </c>
      <c r="C103" s="50" t="str">
        <f t="shared" si="2"/>
        <v>2004Q3</v>
      </c>
      <c r="D103" s="158">
        <f>LN(l_Output!C101/l_Output!C97)*100</f>
        <v>2.8025151836173969</v>
      </c>
      <c r="E103" s="156">
        <f>LN('l_IC,pi_d'!D101/'l_IC,pi_d'!D97)*100</f>
        <v>5.1273730960373198</v>
      </c>
      <c r="F103" s="156">
        <f>LN(l_pi_c!G101/l_pi_c!G97)*100</f>
        <v>-1.2777634795747272</v>
      </c>
      <c r="G103" s="156">
        <f>LN('l_IC,pi_d'!F101/'l_IC,pi_d'!F97)*100</f>
        <v>-1.2467971196492555</v>
      </c>
      <c r="H103" s="156">
        <f>LN('l_HC,WC'!M101/'l_HC,WC'!M97)*100</f>
        <v>1.1786568583477617</v>
      </c>
      <c r="I103" s="156">
        <f>LN('l_HC,WC'!K101/'l_HC,WC'!K97)*100</f>
        <v>0.82933089576930963</v>
      </c>
      <c r="J103" s="156">
        <f>l_NSR!B101</f>
        <v>6.6666666666666697E-4</v>
      </c>
      <c r="K103" s="156">
        <f>LN(l_Solow!H101/l_Solow!H97)*100</f>
        <v>1.5599108306399279</v>
      </c>
      <c r="L103" s="156">
        <f>LN('l_NB,NEC'!O101/'l_NB,NEC'!O97)*100</f>
        <v>23.327209240703652</v>
      </c>
      <c r="M103" s="156">
        <f>LN('l_NB,NEC'!P101/'l_NB,NEC'!P97)*100</f>
        <v>11.650050602004267</v>
      </c>
      <c r="N103" s="156">
        <f>'fdr,edr'!S101*10000</f>
        <v>5.0084048414195195</v>
      </c>
      <c r="O103" s="159">
        <f>'fdr,edr (TFP)'!S101*10000</f>
        <v>4.0357083299877514</v>
      </c>
      <c r="P103" s="560"/>
      <c r="Q103">
        <v>0</v>
      </c>
    </row>
    <row r="104" spans="1:17">
      <c r="B104" s="13">
        <f t="shared" si="3"/>
        <v>38261</v>
      </c>
      <c r="C104" s="50" t="str">
        <f t="shared" si="2"/>
        <v>2004Q4</v>
      </c>
      <c r="D104" s="158">
        <f>LN(l_Output!C102/l_Output!C98)*100</f>
        <v>1.6394872038233823</v>
      </c>
      <c r="E104" s="156">
        <f>LN('l_IC,pi_d'!D102/'l_IC,pi_d'!D98)*100</f>
        <v>3.4757393412361886</v>
      </c>
      <c r="F104" s="156">
        <f>LN(l_pi_c!G102/l_pi_c!G98)*100</f>
        <v>-0.50274333124580473</v>
      </c>
      <c r="G104" s="156">
        <f>LN('l_IC,pi_d'!F102/'l_IC,pi_d'!F98)*100</f>
        <v>-1.2138851459248758</v>
      </c>
      <c r="H104" s="156">
        <f>LN('l_HC,WC'!M102/'l_HC,WC'!M98)*100</f>
        <v>1.7663576485059433</v>
      </c>
      <c r="I104" s="156">
        <f>LN('l_HC,WC'!K102/'l_HC,WC'!K98)*100</f>
        <v>-0.16500930694893495</v>
      </c>
      <c r="J104" s="156">
        <f>l_NSR!B102</f>
        <v>1E-3</v>
      </c>
      <c r="K104" s="156">
        <f>LN(l_Solow!H102/l_Solow!H98)*100</f>
        <v>1.2124130626219807</v>
      </c>
      <c r="L104" s="156">
        <f>LN('l_NB,NEC'!O102/'l_NB,NEC'!O98)*100</f>
        <v>29.734157530042367</v>
      </c>
      <c r="M104" s="156">
        <f>LN('l_NB,NEC'!P102/'l_NB,NEC'!P98)*100</f>
        <v>13.337346749658122</v>
      </c>
      <c r="N104" s="156">
        <f>'fdr,edr'!S102*10000</f>
        <v>7.2308220234300018</v>
      </c>
      <c r="O104" s="159">
        <f>'fdr,edr (TFP)'!S102*10000</f>
        <v>5.8330442827379008</v>
      </c>
      <c r="P104" s="560"/>
      <c r="Q104">
        <v>0</v>
      </c>
    </row>
    <row r="105" spans="1:17">
      <c r="A105" t="str">
        <f>RIGHT(YEAR(B105),2)</f>
        <v>05</v>
      </c>
      <c r="B105" s="13">
        <f t="shared" si="3"/>
        <v>38353</v>
      </c>
      <c r="C105" s="50" t="str">
        <f t="shared" si="2"/>
        <v>2005Q1</v>
      </c>
      <c r="D105" s="158">
        <f>LN(l_Output!C103/l_Output!C99)*100</f>
        <v>1.4644610082005884</v>
      </c>
      <c r="E105" s="156">
        <f>LN('l_IC,pi_d'!D103/'l_IC,pi_d'!D99)*100</f>
        <v>6.1059102797350269</v>
      </c>
      <c r="F105" s="156">
        <f>LN(l_pi_c!G103/l_pi_c!G99)*100</f>
        <v>-0.86531296197379182</v>
      </c>
      <c r="G105" s="156">
        <f>LN('l_IC,pi_d'!F103/'l_IC,pi_d'!F99)*100</f>
        <v>-0.70009044873452186</v>
      </c>
      <c r="H105" s="156">
        <f>LN('l_HC,WC'!M103/'l_HC,WC'!M99)*100</f>
        <v>2.855993771885712</v>
      </c>
      <c r="I105" s="156">
        <f>LN('l_HC,WC'!K103/'l_HC,WC'!K99)*100</f>
        <v>-0.98186162850883929</v>
      </c>
      <c r="J105" s="156">
        <f>l_NSR!B103</f>
        <v>1.33333333333333E-3</v>
      </c>
      <c r="K105" s="156">
        <f>LN(l_Solow!H103/l_Solow!H99)*100</f>
        <v>1.3753262747424218</v>
      </c>
      <c r="L105" s="156">
        <f>LN('l_NB,NEC'!O103/'l_NB,NEC'!O99)*100</f>
        <v>7.5283849631584241</v>
      </c>
      <c r="M105" s="156">
        <f>LN('l_NB,NEC'!P103/'l_NB,NEC'!P99)*100</f>
        <v>4.2392855311558497</v>
      </c>
      <c r="N105" s="156">
        <f>'fdr,edr'!S103*10000</f>
        <v>6.2270098013948673E-4</v>
      </c>
      <c r="O105" s="159">
        <f>'fdr,edr (TFP)'!S103*10000</f>
        <v>9.2427033468160842E-4</v>
      </c>
      <c r="P105" s="560"/>
      <c r="Q105">
        <v>0</v>
      </c>
    </row>
    <row r="106" spans="1:17">
      <c r="B106" s="13">
        <f t="shared" si="3"/>
        <v>38443</v>
      </c>
      <c r="C106" s="50" t="str">
        <f t="shared" si="2"/>
        <v>2005Q2</v>
      </c>
      <c r="D106" s="158">
        <f>LN(l_Output!C104/l_Output!C100)*100</f>
        <v>2.2824997223121226</v>
      </c>
      <c r="E106" s="156">
        <f>LN('l_IC,pi_d'!D104/'l_IC,pi_d'!D100)*100</f>
        <v>9.918408469988492</v>
      </c>
      <c r="F106" s="156">
        <f>LN(l_pi_c!G104/l_pi_c!G100)*100</f>
        <v>-1.0075411626462365</v>
      </c>
      <c r="G106" s="156">
        <f>LN('l_IC,pi_d'!F104/'l_IC,pi_d'!F100)*100</f>
        <v>-0.55324868432481078</v>
      </c>
      <c r="H106" s="156">
        <f>LN('l_HC,WC'!M104/'l_HC,WC'!M100)*100</f>
        <v>1.3447673234552542</v>
      </c>
      <c r="I106" s="156">
        <f>LN('l_HC,WC'!K104/'l_HC,WC'!K100)*100</f>
        <v>0.55750980724183186</v>
      </c>
      <c r="J106" s="156">
        <f>l_NSR!B104</f>
        <v>1E-3</v>
      </c>
      <c r="K106" s="156">
        <f>LN(l_Solow!H104/l_Solow!H100)*100</f>
        <v>1.1012040327107699</v>
      </c>
      <c r="L106" s="156">
        <f>LN('l_NB,NEC'!O104/'l_NB,NEC'!O100)*100</f>
        <v>0.59578578102614466</v>
      </c>
      <c r="M106" s="156">
        <f>LN('l_NB,NEC'!P104/'l_NB,NEC'!P100)*100</f>
        <v>0.95925780837281016</v>
      </c>
      <c r="N106" s="156">
        <f>'fdr,edr'!S104*10000</f>
        <v>5.5256093521706399E-2</v>
      </c>
      <c r="O106" s="159">
        <f>'fdr,edr (TFP)'!S104*10000</f>
        <v>8.2112733454105302E-2</v>
      </c>
      <c r="P106" s="560"/>
      <c r="Q106">
        <v>0</v>
      </c>
    </row>
    <row r="107" spans="1:17">
      <c r="B107" s="13">
        <f t="shared" si="3"/>
        <v>38534</v>
      </c>
      <c r="C107" s="50" t="str">
        <f t="shared" si="2"/>
        <v>2005Q3</v>
      </c>
      <c r="D107" s="158">
        <f>LN(l_Output!C105/l_Output!C101)*100</f>
        <v>2.75536388186495</v>
      </c>
      <c r="E107" s="156">
        <f>LN('l_IC,pi_d'!D105/'l_IC,pi_d'!D101)*100</f>
        <v>10.926172526749719</v>
      </c>
      <c r="F107" s="156">
        <f>LN(l_pi_c!G105/l_pi_c!G101)*100</f>
        <v>-1.3299457118709057</v>
      </c>
      <c r="G107" s="156">
        <f>LN('l_IC,pi_d'!F105/'l_IC,pi_d'!F101)*100</f>
        <v>-0.62616849691294563</v>
      </c>
      <c r="H107" s="156">
        <f>LN('l_HC,WC'!M105/'l_HC,WC'!M101)*100</f>
        <v>1.5865484616246883</v>
      </c>
      <c r="I107" s="156">
        <f>LN('l_HC,WC'!K105/'l_HC,WC'!K101)*100</f>
        <v>0.83591934166406079</v>
      </c>
      <c r="J107" s="156">
        <f>l_NSR!B105</f>
        <v>1E-3</v>
      </c>
      <c r="K107" s="156">
        <f>LN(l_Solow!H105/l_Solow!H101)*100</f>
        <v>1.2040355211917206</v>
      </c>
      <c r="L107" s="156">
        <f>LN('l_NB,NEC'!O105/'l_NB,NEC'!O101)*100</f>
        <v>32.434622176906643</v>
      </c>
      <c r="M107" s="156">
        <f>LN('l_NB,NEC'!P105/'l_NB,NEC'!P101)*100</f>
        <v>23.111370869006951</v>
      </c>
      <c r="N107" s="156">
        <f>'fdr,edr'!S105*10000</f>
        <v>2.1849005966301958</v>
      </c>
      <c r="O107" s="159">
        <f>'fdr,edr (TFP)'!S105*10000</f>
        <v>3.2561874035711966</v>
      </c>
      <c r="P107" s="560"/>
      <c r="Q107">
        <v>0</v>
      </c>
    </row>
    <row r="108" spans="1:17">
      <c r="B108" s="13">
        <f t="shared" si="3"/>
        <v>38626</v>
      </c>
      <c r="C108" s="50" t="str">
        <f t="shared" si="2"/>
        <v>2005Q4</v>
      </c>
      <c r="D108" s="158">
        <f>LN(l_Output!C106/l_Output!C102)*100</f>
        <v>3.1548105907123953</v>
      </c>
      <c r="E108" s="156">
        <f>LN('l_IC,pi_d'!D106/'l_IC,pi_d'!D102)*100</f>
        <v>7.1467624045968847</v>
      </c>
      <c r="F108" s="156">
        <f>LN(l_pi_c!G106/l_pi_c!G102)*100</f>
        <v>-1.5748366453317768</v>
      </c>
      <c r="G108" s="156">
        <f>LN('l_IC,pi_d'!F106/'l_IC,pi_d'!F102)*100</f>
        <v>8.5932381163144281E-3</v>
      </c>
      <c r="H108" s="156">
        <f>LN('l_HC,WC'!M106/'l_HC,WC'!M102)*100</f>
        <v>1.8267776040594079</v>
      </c>
      <c r="I108" s="156">
        <f>LN('l_HC,WC'!K106/'l_HC,WC'!K102)*100</f>
        <v>1.415503742987384</v>
      </c>
      <c r="J108" s="156">
        <f>l_NSR!B106</f>
        <v>1E-3</v>
      </c>
      <c r="K108" s="156">
        <f>LN(l_Solow!H106/l_Solow!H102)*100</f>
        <v>1.1430073737428248</v>
      </c>
      <c r="L108" s="156">
        <f>LN('l_NB,NEC'!O106/'l_NB,NEC'!O102)*100</f>
        <v>30.014902141101039</v>
      </c>
      <c r="M108" s="156">
        <f>LN('l_NB,NEC'!P106/'l_NB,NEC'!P102)*100</f>
        <v>38.45485966634277</v>
      </c>
      <c r="N108" s="156">
        <f>'fdr,edr'!S106*10000</f>
        <v>4.2158787466426047E-3</v>
      </c>
      <c r="O108" s="159">
        <f>'fdr,edr (TFP)'!S106*10000</f>
        <v>6.2831887808315699E-3</v>
      </c>
      <c r="P108" s="560"/>
      <c r="Q108">
        <v>0</v>
      </c>
    </row>
    <row r="109" spans="1:17">
      <c r="B109" s="13">
        <f t="shared" si="3"/>
        <v>38718</v>
      </c>
      <c r="C109" s="50" t="str">
        <f t="shared" si="2"/>
        <v>2006Q1</v>
      </c>
      <c r="D109" s="158">
        <f>LN(l_Output!C107/l_Output!C103)*100</f>
        <v>2.828116023351793</v>
      </c>
      <c r="E109" s="156">
        <f>LN('l_IC,pi_d'!D107/'l_IC,pi_d'!D103)*100</f>
        <v>4.273081610841702</v>
      </c>
      <c r="F109" s="156">
        <f>LN(l_pi_c!G107/l_pi_c!G103)*100</f>
        <v>-1.2416291892065183</v>
      </c>
      <c r="G109" s="156">
        <f>LN('l_IC,pi_d'!F107/'l_IC,pi_d'!F103)*100</f>
        <v>0.23599436060618592</v>
      </c>
      <c r="H109" s="156">
        <f>LN('l_HC,WC'!M107/'l_HC,WC'!M103)*100</f>
        <v>1.1248783885310019</v>
      </c>
      <c r="I109" s="156">
        <f>LN('l_HC,WC'!K107/'l_HC,WC'!K103)*100</f>
        <v>1.8070311061922077</v>
      </c>
      <c r="J109" s="156">
        <f>l_NSR!B107</f>
        <v>1.33333333333333E-3</v>
      </c>
      <c r="K109" s="156">
        <f>LN(l_Solow!H107/l_Solow!H103)*100</f>
        <v>0.65526046588073261</v>
      </c>
      <c r="L109" s="156">
        <f>LN('l_NB,NEC'!O107/'l_NB,NEC'!O103)*100</f>
        <v>33.495412535553704</v>
      </c>
      <c r="M109" s="156">
        <f>LN('l_NB,NEC'!P107/'l_NB,NEC'!P103)*100</f>
        <v>38.139517687262767</v>
      </c>
      <c r="N109" s="156">
        <f>'fdr,edr'!S107*10000</f>
        <v>2.478241284586781E-2</v>
      </c>
      <c r="O109" s="159">
        <f>'fdr,edr (TFP)'!S107*10000</f>
        <v>0.11795305084416212</v>
      </c>
      <c r="P109" s="560"/>
      <c r="Q109">
        <v>0</v>
      </c>
    </row>
    <row r="110" spans="1:17">
      <c r="B110" s="13">
        <f t="shared" si="3"/>
        <v>38808</v>
      </c>
      <c r="C110" s="50" t="str">
        <f t="shared" si="2"/>
        <v>2006Q2</v>
      </c>
      <c r="D110" s="158">
        <f>LN(l_Output!C108/l_Output!C104)*100</f>
        <v>2.2621763851521743</v>
      </c>
      <c r="E110" s="156">
        <f>LN('l_IC,pi_d'!D108/'l_IC,pi_d'!D104)*100</f>
        <v>2.5321565798393735</v>
      </c>
      <c r="F110" s="156">
        <f>LN(l_pi_c!G108/l_pi_c!G104)*100</f>
        <v>-0.98916499793970913</v>
      </c>
      <c r="G110" s="156">
        <f>LN('l_IC,pi_d'!F108/'l_IC,pi_d'!F104)*100</f>
        <v>0.20036807912990387</v>
      </c>
      <c r="H110" s="156">
        <f>LN('l_HC,WC'!M108/'l_HC,WC'!M104)*100</f>
        <v>1.0288162675640269</v>
      </c>
      <c r="I110" s="156">
        <f>LN('l_HC,WC'!K108/'l_HC,WC'!K104)*100</f>
        <v>1.6813556654503232</v>
      </c>
      <c r="J110" s="156">
        <f>l_NSR!B108</f>
        <v>1.93333333333333E-2</v>
      </c>
      <c r="K110" s="156">
        <f>LN(l_Solow!H108/l_Solow!H104)*100</f>
        <v>0.24350164230128019</v>
      </c>
      <c r="L110" s="156">
        <f>LN('l_NB,NEC'!O108/'l_NB,NEC'!O104)*100</f>
        <v>27.457432109255798</v>
      </c>
      <c r="M110" s="156">
        <f>LN('l_NB,NEC'!P108/'l_NB,NEC'!P104)*100</f>
        <v>29.675300072526856</v>
      </c>
      <c r="N110" s="156">
        <f>'fdr,edr'!S108*10000</f>
        <v>0.43077423324751557</v>
      </c>
      <c r="O110" s="159">
        <f>'fdr,edr (TFP)'!S108*10000</f>
        <v>2.0529691176747371</v>
      </c>
      <c r="P110" s="560"/>
      <c r="Q110">
        <v>0</v>
      </c>
    </row>
    <row r="111" spans="1:17">
      <c r="B111" s="13">
        <f t="shared" si="3"/>
        <v>38899</v>
      </c>
      <c r="C111" s="50" t="str">
        <f t="shared" si="2"/>
        <v>2006Q3</v>
      </c>
      <c r="D111" s="158">
        <f>LN(l_Output!C109/l_Output!C105)*100</f>
        <v>1.1015942605528497</v>
      </c>
      <c r="E111" s="156">
        <f>LN('l_IC,pi_d'!D109/'l_IC,pi_d'!D105)*100</f>
        <v>0.55902734230949369</v>
      </c>
      <c r="F111" s="156">
        <f>LN(l_pi_c!G109/l_pi_c!G105)*100</f>
        <v>-0.72750277511843697</v>
      </c>
      <c r="G111" s="156">
        <f>LN('l_IC,pi_d'!F109/'l_IC,pi_d'!F105)*100</f>
        <v>0.37865799851011328</v>
      </c>
      <c r="H111" s="156">
        <f>LN('l_HC,WC'!M109/'l_HC,WC'!M105)*100</f>
        <v>1.1737409003533927</v>
      </c>
      <c r="I111" s="156">
        <f>LN('l_HC,WC'!K109/'l_HC,WC'!K105)*100</f>
        <v>1.2539021239359949</v>
      </c>
      <c r="J111" s="156">
        <f>l_NSR!B109</f>
        <v>0.222</v>
      </c>
      <c r="K111" s="156">
        <f>LN(l_Solow!H109/l_Solow!H105)*100</f>
        <v>-0.54658900457849757</v>
      </c>
      <c r="L111" s="156">
        <f>LN('l_NB,NEC'!O109/'l_NB,NEC'!O105)*100</f>
        <v>6.2408504692774214</v>
      </c>
      <c r="M111" s="156">
        <f>LN('l_NB,NEC'!P109/'l_NB,NEC'!P105)*100</f>
        <v>16.220065455648658</v>
      </c>
      <c r="N111" s="156">
        <f>'fdr,edr'!S109*10000</f>
        <v>0.28530984495329459</v>
      </c>
      <c r="O111" s="159">
        <f>'fdr,edr (TFP)'!S109*10000</f>
        <v>1.363883392047041</v>
      </c>
      <c r="P111" s="560"/>
      <c r="Q111">
        <v>0</v>
      </c>
    </row>
    <row r="112" spans="1:17">
      <c r="B112" s="13">
        <f t="shared" si="3"/>
        <v>38991</v>
      </c>
      <c r="C112" s="50" t="str">
        <f t="shared" si="2"/>
        <v>2006Q4</v>
      </c>
      <c r="D112" s="158">
        <f>LN(l_Output!C110/l_Output!C106)*100</f>
        <v>2.3170861473780158</v>
      </c>
      <c r="E112" s="156">
        <f>LN('l_IC,pi_d'!D110/'l_IC,pi_d'!D106)*100</f>
        <v>4.0690257975715731</v>
      </c>
      <c r="F112" s="156">
        <f>LN(l_pi_c!G110/l_pi_c!G106)*100</f>
        <v>-0.49999890218036985</v>
      </c>
      <c r="G112" s="156">
        <f>LN('l_IC,pi_d'!F110/'l_IC,pi_d'!F106)*100</f>
        <v>0.13735359118924373</v>
      </c>
      <c r="H112" s="156">
        <f>LN('l_HC,WC'!M110/'l_HC,WC'!M106)*100</f>
        <v>0.24192081675172478</v>
      </c>
      <c r="I112" s="156">
        <f>LN('l_HC,WC'!K110/'l_HC,WC'!K106)*100</f>
        <v>2.1118408557370514</v>
      </c>
      <c r="J112" s="156">
        <f>l_NSR!B110</f>
        <v>0.25533333333333302</v>
      </c>
      <c r="K112" s="156">
        <f>LN(l_Solow!H110/l_Solow!H106)*100</f>
        <v>0.17895682443183378</v>
      </c>
      <c r="L112" s="156">
        <f>LN('l_NB,NEC'!O110/'l_NB,NEC'!O106)*100</f>
        <v>-6.0017785481226023</v>
      </c>
      <c r="M112" s="156">
        <f>LN('l_NB,NEC'!P110/'l_NB,NEC'!P106)*100</f>
        <v>3.2873272150091006</v>
      </c>
      <c r="N112" s="156">
        <f>'fdr,edr'!S110*10000</f>
        <v>6.5801512494401401E-2</v>
      </c>
      <c r="O112" s="159">
        <f>'fdr,edr (TFP)'!S110*10000</f>
        <v>0.31468555476259258</v>
      </c>
      <c r="P112" s="560"/>
      <c r="Q112">
        <v>0</v>
      </c>
    </row>
    <row r="113" spans="1:17">
      <c r="B113" s="13">
        <f t="shared" si="3"/>
        <v>39083</v>
      </c>
      <c r="C113" s="50" t="str">
        <f t="shared" si="2"/>
        <v>2007Q1</v>
      </c>
      <c r="D113" s="158">
        <f>LN(l_Output!C111/l_Output!C107)*100</f>
        <v>2.8931387364550707</v>
      </c>
      <c r="E113" s="156">
        <f>LN('l_IC,pi_d'!D111/'l_IC,pi_d'!D107)*100</f>
        <v>4.9293300069701562</v>
      </c>
      <c r="F113" s="156">
        <f>LN(l_pi_c!G111/l_pi_c!G107)*100</f>
        <v>-0.57487468302923295</v>
      </c>
      <c r="G113" s="156">
        <f>LN('l_IC,pi_d'!F111/'l_IC,pi_d'!F107)*100</f>
        <v>-0.25211717505794057</v>
      </c>
      <c r="H113" s="156">
        <f>LN('l_HC,WC'!M111/'l_HC,WC'!M107)*100</f>
        <v>1.1363752403377365</v>
      </c>
      <c r="I113" s="156">
        <f>LN('l_HC,WC'!K111/'l_HC,WC'!K107)*100</f>
        <v>0.76225150696105259</v>
      </c>
      <c r="J113" s="156">
        <f>l_NSR!B111</f>
        <v>0.37766666666666698</v>
      </c>
      <c r="K113" s="156">
        <f>LN(l_Solow!H111/l_Solow!H107)*100</f>
        <v>1.5620713196497693</v>
      </c>
      <c r="L113" s="156">
        <f>LN('l_NB,NEC'!O111/'l_NB,NEC'!O107)*100</f>
        <v>-13.510608168799154</v>
      </c>
      <c r="M113" s="156">
        <f>LN('l_NB,NEC'!P111/'l_NB,NEC'!P107)*100</f>
        <v>2.9325291528163553</v>
      </c>
      <c r="N113" s="156">
        <f>'fdr,edr'!S111*10000</f>
        <v>1.078199189087353E-4</v>
      </c>
      <c r="O113" s="159">
        <f>'fdr,edr (TFP)'!S111*10000</f>
        <v>5.5986585873777533E-4</v>
      </c>
      <c r="P113" s="560"/>
      <c r="Q113">
        <v>0</v>
      </c>
    </row>
    <row r="114" spans="1:17">
      <c r="B114" s="13">
        <f t="shared" si="3"/>
        <v>39173</v>
      </c>
      <c r="C114" s="50" t="str">
        <f t="shared" si="2"/>
        <v>2007Q2</v>
      </c>
      <c r="D114" s="158">
        <f>LN(l_Output!C112/l_Output!C108)*100</f>
        <v>2.8251278657502574</v>
      </c>
      <c r="E114" s="156">
        <f>LN('l_IC,pi_d'!D112/'l_IC,pi_d'!D108)*100</f>
        <v>2.2257666738564903</v>
      </c>
      <c r="F114" s="156">
        <f>LN(l_pi_c!G112/l_pi_c!G108)*100</f>
        <v>-0.33041250269460887</v>
      </c>
      <c r="G114" s="156">
        <f>LN('l_IC,pi_d'!F112/'l_IC,pi_d'!F108)*100</f>
        <v>-6.0235409088045026E-2</v>
      </c>
      <c r="H114" s="156">
        <f>LN('l_HC,WC'!M112/'l_HC,WC'!M108)*100</f>
        <v>0.62248807679718154</v>
      </c>
      <c r="I114" s="156">
        <f>LN('l_HC,WC'!K112/'l_HC,WC'!K108)*100</f>
        <v>1.3067623916242028</v>
      </c>
      <c r="J114" s="156">
        <f>l_NSR!B112</f>
        <v>0.51400000000000001</v>
      </c>
      <c r="K114" s="156">
        <f>LN(l_Solow!H112/l_Solow!H108)*100</f>
        <v>1.2328492025142312</v>
      </c>
      <c r="L114" s="156">
        <f>LN('l_NB,NEC'!O112/'l_NB,NEC'!O108)*100</f>
        <v>-0.68981959004086568</v>
      </c>
      <c r="M114" s="156">
        <f>LN('l_NB,NEC'!P112/'l_NB,NEC'!P108)*100</f>
        <v>14.637784968578799</v>
      </c>
      <c r="N114" s="156">
        <f>'fdr,edr'!S112*10000</f>
        <v>1.6532913874198877E-3</v>
      </c>
      <c r="O114" s="159">
        <f>'fdr,edr (TFP)'!S112*10000</f>
        <v>8.596588116376893E-3</v>
      </c>
      <c r="P114" s="560"/>
      <c r="Q114">
        <v>0</v>
      </c>
    </row>
    <row r="115" spans="1:17">
      <c r="B115" s="13">
        <f t="shared" si="3"/>
        <v>39264</v>
      </c>
      <c r="C115" s="50" t="str">
        <f t="shared" si="2"/>
        <v>2007Q3</v>
      </c>
      <c r="D115" s="158">
        <f>LN(l_Output!C113/l_Output!C109)*100</f>
        <v>2.4715713045763978</v>
      </c>
      <c r="E115" s="156">
        <f>LN('l_IC,pi_d'!D113/'l_IC,pi_d'!D109)*100</f>
        <v>0.79919365689171029</v>
      </c>
      <c r="F115" s="156">
        <f>LN(l_pi_c!G113/l_pi_c!G109)*100</f>
        <v>-0.70171860128161967</v>
      </c>
      <c r="G115" s="156">
        <f>LN('l_IC,pi_d'!F113/'l_IC,pi_d'!F109)*100</f>
        <v>-0.1039667937951099</v>
      </c>
      <c r="H115" s="156">
        <f>LN('l_HC,WC'!M113/'l_HC,WC'!M109)*100</f>
        <v>0.93766938763156005</v>
      </c>
      <c r="I115" s="156">
        <f>LN('l_HC,WC'!K113/'l_HC,WC'!K109)*100</f>
        <v>0.32566111427511568</v>
      </c>
      <c r="J115" s="156">
        <f>l_NSR!B113</f>
        <v>0.498</v>
      </c>
      <c r="K115" s="156">
        <f>LN(l_Solow!H113/l_Solow!H109)*100</f>
        <v>1.4237810346098536</v>
      </c>
      <c r="L115" s="156">
        <f>LN('l_NB,NEC'!O113/'l_NB,NEC'!O109)*100</f>
        <v>-13.348133795362097</v>
      </c>
      <c r="M115" s="156">
        <f>LN('l_NB,NEC'!P113/'l_NB,NEC'!P109)*100</f>
        <v>5.9733179178073312</v>
      </c>
      <c r="N115" s="156">
        <f>'fdr,edr'!S113*10000</f>
        <v>0.41805220898294876</v>
      </c>
      <c r="O115" s="159">
        <f>'fdr,edr (TFP)'!S113*10000</f>
        <v>2.1780313397260223</v>
      </c>
      <c r="P115" s="560"/>
      <c r="Q115">
        <v>0</v>
      </c>
    </row>
    <row r="116" spans="1:17">
      <c r="B116" s="13">
        <f t="shared" si="3"/>
        <v>39356</v>
      </c>
      <c r="C116" s="50" t="str">
        <f t="shared" si="2"/>
        <v>2007Q4</v>
      </c>
      <c r="D116" s="158">
        <f>LN(l_Output!C114/l_Output!C110)*100</f>
        <v>1.501826418191512</v>
      </c>
      <c r="E116" s="156">
        <f>LN('l_IC,pi_d'!D114/'l_IC,pi_d'!D110)*100</f>
        <v>-1.1647773375790234</v>
      </c>
      <c r="F116" s="156">
        <f>LN(l_pi_c!G114/l_pi_c!G110)*100</f>
        <v>-1.1737758782369523</v>
      </c>
      <c r="G116" s="156">
        <f>LN('l_IC,pi_d'!F114/'l_IC,pi_d'!F110)*100</f>
        <v>-2.3463576998832256E-2</v>
      </c>
      <c r="H116" s="156">
        <f>LN('l_HC,WC'!M114/'l_HC,WC'!M110)*100</f>
        <v>0.30877971087871225</v>
      </c>
      <c r="I116" s="156">
        <f>LN('l_HC,WC'!K114/'l_HC,WC'!K110)*100</f>
        <v>0.82962127037899247</v>
      </c>
      <c r="J116" s="156">
        <f>l_NSR!B114</f>
        <v>0.501</v>
      </c>
      <c r="K116" s="156">
        <f>LN(l_Solow!H114/l_Solow!H110)*100</f>
        <v>5.5521693172172149E-2</v>
      </c>
      <c r="L116" s="156">
        <f>LN('l_NB,NEC'!O114/'l_NB,NEC'!O110)*100</f>
        <v>-19.456513972747285</v>
      </c>
      <c r="M116" s="156">
        <f>LN('l_NB,NEC'!P114/'l_NB,NEC'!P110)*100</f>
        <v>-8.9197249855413574</v>
      </c>
      <c r="N116" s="156">
        <f>'fdr,edr'!S114*10000</f>
        <v>2.0568989536814263E-2</v>
      </c>
      <c r="O116" s="159">
        <f>'fdr,edr (TFP)'!S114*10000</f>
        <v>0.10700814185131345</v>
      </c>
      <c r="P116" s="560"/>
      <c r="Q116">
        <v>0</v>
      </c>
    </row>
    <row r="117" spans="1:17">
      <c r="B117" s="13">
        <f t="shared" si="3"/>
        <v>39448</v>
      </c>
      <c r="C117" s="50" t="str">
        <f t="shared" si="2"/>
        <v>2008Q1</v>
      </c>
      <c r="D117" s="158">
        <f>LN(l_Output!C115/l_Output!C111)*100</f>
        <v>1.1502178326897543</v>
      </c>
      <c r="E117" s="156">
        <f>LN('l_IC,pi_d'!D115/'l_IC,pi_d'!D111)*100</f>
        <v>-0.78176746207318337</v>
      </c>
      <c r="F117" s="156">
        <f>LN(l_pi_c!G115/l_pi_c!G111)*100</f>
        <v>-1.0657011954259874</v>
      </c>
      <c r="G117" s="156">
        <f>LN('l_IC,pi_d'!F115/'l_IC,pi_d'!F111)*100</f>
        <v>0.42256506857907639</v>
      </c>
      <c r="H117" s="156">
        <f>LN('l_HC,WC'!M115/'l_HC,WC'!M111)*100</f>
        <v>1.0368279899565376</v>
      </c>
      <c r="I117" s="156">
        <f>LN('l_HC,WC'!K115/'l_HC,WC'!K111)*100</f>
        <v>0.55915248700544418</v>
      </c>
      <c r="J117" s="156">
        <f>l_NSR!B115</f>
        <v>0.50566666666666704</v>
      </c>
      <c r="K117" s="156">
        <f>LN(l_Solow!H115/l_Solow!H111)*100</f>
        <v>1.1401816048581457E-3</v>
      </c>
      <c r="L117" s="156">
        <f>LN('l_NB,NEC'!O115/'l_NB,NEC'!O111)*100</f>
        <v>-26.672431970036502</v>
      </c>
      <c r="M117" s="156">
        <f>LN('l_NB,NEC'!P115/'l_NB,NEC'!P111)*100</f>
        <v>-31.199326792493792</v>
      </c>
      <c r="N117" s="156">
        <f>'fdr,edr'!S115*10000</f>
        <v>1.1736061402115021E-3</v>
      </c>
      <c r="O117" s="159">
        <f>'fdr,edr (TFP)'!S115*10000</f>
        <v>1.1304973888936151E-3</v>
      </c>
      <c r="P117" s="560"/>
      <c r="Q117">
        <v>0</v>
      </c>
    </row>
    <row r="118" spans="1:17">
      <c r="B118" s="13">
        <f t="shared" si="3"/>
        <v>39539</v>
      </c>
      <c r="C118" s="50" t="str">
        <f t="shared" si="2"/>
        <v>2008Q2</v>
      </c>
      <c r="D118" s="158">
        <f>LN(l_Output!C116/l_Output!C112)*100</f>
        <v>0.50238799005941304</v>
      </c>
      <c r="E118" s="156">
        <f>LN('l_IC,pi_d'!D116/'l_IC,pi_d'!D112)*100</f>
        <v>-1.3066091732178839</v>
      </c>
      <c r="F118" s="156">
        <f>LN(l_pi_c!G116/l_pi_c!G112)*100</f>
        <v>-1.2214255429046028</v>
      </c>
      <c r="G118" s="156">
        <f>LN('l_IC,pi_d'!F116/'l_IC,pi_d'!F112)*100</f>
        <v>0.77812956079526385</v>
      </c>
      <c r="H118" s="156">
        <f>LN('l_HC,WC'!M116/'l_HC,WC'!M112)*100</f>
        <v>1.8303381005293444</v>
      </c>
      <c r="I118" s="156">
        <f>LN('l_HC,WC'!K116/'l_HC,WC'!K112)*100</f>
        <v>-0.11829756314360568</v>
      </c>
      <c r="J118" s="156">
        <f>l_NSR!B116</f>
        <v>0.50666666666666704</v>
      </c>
      <c r="K118" s="156">
        <f>LN(l_Solow!H116/l_Solow!H112)*100</f>
        <v>-0.20685757689480844</v>
      </c>
      <c r="L118" s="156">
        <f>LN('l_NB,NEC'!O116/'l_NB,NEC'!O112)*100</f>
        <v>-22.244787891579261</v>
      </c>
      <c r="M118" s="156">
        <f>LN('l_NB,NEC'!P116/'l_NB,NEC'!P112)*100</f>
        <v>-27.817195664184325</v>
      </c>
      <c r="N118" s="156">
        <f>'fdr,edr'!S116*10000</f>
        <v>0.59443447056976972</v>
      </c>
      <c r="O118" s="159">
        <f>'fdr,edr (TFP)'!S116*10000</f>
        <v>0.57272947399282237</v>
      </c>
      <c r="P118" s="560">
        <v>500</v>
      </c>
      <c r="Q118">
        <v>0</v>
      </c>
    </row>
    <row r="119" spans="1:17">
      <c r="B119" s="13">
        <f t="shared" si="3"/>
        <v>39630</v>
      </c>
      <c r="C119" s="50" t="str">
        <f t="shared" si="2"/>
        <v>2008Q3</v>
      </c>
      <c r="D119" s="158">
        <f>LN(l_Output!C117/l_Output!C113)*100</f>
        <v>-0.18680735170042681</v>
      </c>
      <c r="E119" s="156">
        <f>LN('l_IC,pi_d'!D117/'l_IC,pi_d'!D113)*100</f>
        <v>-1.6710151110494949</v>
      </c>
      <c r="F119" s="156">
        <f>LN(l_pi_c!G117/l_pi_c!G113)*100</f>
        <v>-1.4638148193956377</v>
      </c>
      <c r="G119" s="156">
        <f>LN('l_IC,pi_d'!F117/'l_IC,pi_d'!F113)*100</f>
        <v>1.2312150761512284</v>
      </c>
      <c r="H119" s="156">
        <f>LN('l_HC,WC'!M117/'l_HC,WC'!M113)*100</f>
        <v>1.3097354077419017</v>
      </c>
      <c r="I119" s="156">
        <f>LN('l_HC,WC'!K117/'l_HC,WC'!K113)*100</f>
        <v>-0.34235289332548269</v>
      </c>
      <c r="J119" s="156">
        <f>l_NSR!B117</f>
        <v>0.50066666666666704</v>
      </c>
      <c r="K119" s="156">
        <f>LN(l_Solow!H117/l_Solow!H113)*100</f>
        <v>-0.81182146269535449</v>
      </c>
      <c r="L119" s="156">
        <f>LN('l_NB,NEC'!O117/'l_NB,NEC'!O113)*100</f>
        <v>-27.398997290029243</v>
      </c>
      <c r="M119" s="156">
        <f>LN('l_NB,NEC'!P117/'l_NB,NEC'!P113)*100</f>
        <v>-40.790082810697577</v>
      </c>
      <c r="N119" s="156">
        <f>'fdr,edr'!S117*10000</f>
        <v>0.35604192716206723</v>
      </c>
      <c r="O119" s="159">
        <f>'fdr,edr (TFP)'!S117*10000</f>
        <v>0.34347656114131592</v>
      </c>
      <c r="P119" s="560">
        <v>500</v>
      </c>
      <c r="Q119">
        <v>0</v>
      </c>
    </row>
    <row r="120" spans="1:17">
      <c r="B120" s="13">
        <f t="shared" si="3"/>
        <v>39722</v>
      </c>
      <c r="C120" s="50" t="str">
        <f t="shared" si="2"/>
        <v>2008Q4</v>
      </c>
      <c r="D120" s="158">
        <f>LN(l_Output!C118/l_Output!C114)*100</f>
        <v>-3.0756127800679942</v>
      </c>
      <c r="E120" s="156">
        <f>LN('l_IC,pi_d'!D118/'l_IC,pi_d'!D114)*100</f>
        <v>-4.839421085830776</v>
      </c>
      <c r="F120" s="156">
        <f>LN(l_pi_c!G118/l_pi_c!G114)*100</f>
        <v>0.20837375780277198</v>
      </c>
      <c r="G120" s="156">
        <f>LN('l_IC,pi_d'!F118/'l_IC,pi_d'!F114)*100</f>
        <v>0.14277897136482129</v>
      </c>
      <c r="H120" s="156">
        <f>LN('l_HC,WC'!M118/'l_HC,WC'!M114)*100</f>
        <v>2.0454253284014836</v>
      </c>
      <c r="I120" s="156">
        <f>LN('l_HC,WC'!K118/'l_HC,WC'!K114)*100</f>
        <v>-2.1833254522627414</v>
      </c>
      <c r="J120" s="156">
        <f>l_NSR!B118</f>
        <v>0.33300000000000002</v>
      </c>
      <c r="K120" s="156">
        <f>LN(l_Solow!H118/l_Solow!H114)*100</f>
        <v>-1.9079808319584244</v>
      </c>
      <c r="L120" s="156">
        <f>LN('l_NB,NEC'!O118/'l_NB,NEC'!O114)*100</f>
        <v>-32.526371857057931</v>
      </c>
      <c r="M120" s="156">
        <f>LN('l_NB,NEC'!P118/'l_NB,NEC'!P114)*100</f>
        <v>-53.493809588870079</v>
      </c>
      <c r="N120" s="156">
        <f>'fdr,edr'!S118*10000</f>
        <v>2.3593095489292571E-3</v>
      </c>
      <c r="O120" s="159">
        <f>'fdr,edr (TFP)'!S118*10000</f>
        <v>2.2723542554823903E-3</v>
      </c>
      <c r="P120" s="560">
        <v>500</v>
      </c>
      <c r="Q120">
        <v>0</v>
      </c>
    </row>
    <row r="121" spans="1:17">
      <c r="B121" s="13">
        <f t="shared" si="3"/>
        <v>39814</v>
      </c>
      <c r="C121" s="50" t="str">
        <f t="shared" si="2"/>
        <v>2009Q1</v>
      </c>
      <c r="D121" s="158">
        <f>LN(l_Output!C119/l_Output!C115)*100</f>
        <v>-8.3197813102992857</v>
      </c>
      <c r="E121" s="156">
        <f>LN('l_IC,pi_d'!D119/'l_IC,pi_d'!D115)*100</f>
        <v>-11.859231987915454</v>
      </c>
      <c r="F121" s="156">
        <f>LN(l_pi_c!G119/l_pi_c!G115)*100</f>
        <v>0.42840688249618125</v>
      </c>
      <c r="G121" s="156">
        <f>LN('l_IC,pi_d'!F119/'l_IC,pi_d'!F115)*100</f>
        <v>-1.4873321863068147</v>
      </c>
      <c r="H121" s="156">
        <f>LN('l_HC,WC'!M119/'l_HC,WC'!M115)*100</f>
        <v>2.0291671304289105</v>
      </c>
      <c r="I121" s="156">
        <f>LN('l_HC,WC'!K119/'l_HC,WC'!K115)*100</f>
        <v>-4.0775042992216735</v>
      </c>
      <c r="J121" s="156">
        <f>l_NSR!B119</f>
        <v>0.11033333333333301</v>
      </c>
      <c r="K121" s="156">
        <f>LN(l_Solow!H119/l_Solow!H115)*100</f>
        <v>-5.763676704857863</v>
      </c>
      <c r="L121" s="156">
        <f>LN('l_NB,NEC'!O119/'l_NB,NEC'!O115)*100</f>
        <v>-32.94753184368566</v>
      </c>
      <c r="M121" s="156">
        <f>LN('l_NB,NEC'!P119/'l_NB,NEC'!P115)*100</f>
        <v>-42.61143715028534</v>
      </c>
      <c r="N121" s="156">
        <f>'fdr,edr'!S119*10000</f>
        <v>1.5325558762716129E-2</v>
      </c>
      <c r="O121" s="159">
        <f>'fdr,edr (TFP)'!S119*10000</f>
        <v>1.5334468711081087E-2</v>
      </c>
      <c r="P121" s="560">
        <v>500</v>
      </c>
      <c r="Q121">
        <v>0</v>
      </c>
    </row>
    <row r="122" spans="1:17">
      <c r="B122" s="13">
        <f t="shared" si="3"/>
        <v>39904</v>
      </c>
      <c r="C122" s="50" t="str">
        <f t="shared" si="2"/>
        <v>2009Q2</v>
      </c>
      <c r="D122" s="158">
        <f>LN(l_Output!C120/l_Output!C116)*100</f>
        <v>-5.7818352281333372</v>
      </c>
      <c r="E122" s="156">
        <f>LN('l_IC,pi_d'!D120/'l_IC,pi_d'!D116)*100</f>
        <v>-13.379478763063091</v>
      </c>
      <c r="F122" s="156">
        <f>LN(l_pi_c!G120/l_pi_c!G116)*100</f>
        <v>-0.20304654217655946</v>
      </c>
      <c r="G122" s="156">
        <f>LN('l_IC,pi_d'!F120/'l_IC,pi_d'!F116)*100</f>
        <v>-2.9767502561383168</v>
      </c>
      <c r="H122" s="156">
        <f>LN('l_HC,WC'!M120/'l_HC,WC'!M116)*100</f>
        <v>-1.4696151486016824</v>
      </c>
      <c r="I122" s="156">
        <f>LN('l_HC,WC'!K120/'l_HC,WC'!K116)*100</f>
        <v>-3.9716718900199717</v>
      </c>
      <c r="J122" s="156">
        <f>l_NSR!B120</f>
        <v>0.103333333333333</v>
      </c>
      <c r="K122" s="156">
        <f>LN(l_Solow!H120/l_Solow!H116)*100</f>
        <v>-3.4062370979980252</v>
      </c>
      <c r="L122" s="156">
        <f>LN('l_NB,NEC'!O120/'l_NB,NEC'!O116)*100</f>
        <v>-26.543005685096094</v>
      </c>
      <c r="M122" s="156">
        <f>LN('l_NB,NEC'!P120/'l_NB,NEC'!P116)*100</f>
        <v>-29.930543145175527</v>
      </c>
      <c r="N122" s="156">
        <f>'fdr,edr'!S120*10000</f>
        <v>0.28948845088595399</v>
      </c>
      <c r="O122" s="159">
        <f>'fdr,edr (TFP)'!S120*10000</f>
        <v>0.28854600523618307</v>
      </c>
      <c r="P122" s="560"/>
      <c r="Q122">
        <v>0</v>
      </c>
    </row>
    <row r="123" spans="1:17">
      <c r="B123" s="13">
        <f t="shared" si="3"/>
        <v>39995</v>
      </c>
      <c r="C123" s="50" t="str">
        <f t="shared" si="2"/>
        <v>2009Q3</v>
      </c>
      <c r="D123" s="158">
        <f>LN(l_Output!C121/l_Output!C117)*100</f>
        <v>-4.6037687237555742</v>
      </c>
      <c r="E123" s="156">
        <f>LN('l_IC,pi_d'!D121/'l_IC,pi_d'!D117)*100</f>
        <v>-14.538104764655593</v>
      </c>
      <c r="F123" s="156">
        <f>LN(l_pi_c!G121/l_pi_c!G117)*100</f>
        <v>-0.30171549010633575</v>
      </c>
      <c r="G123" s="156">
        <f>LN('l_IC,pi_d'!F121/'l_IC,pi_d'!F117)*100</f>
        <v>-3.963292143125511</v>
      </c>
      <c r="H123" s="156">
        <f>LN('l_HC,WC'!M121/'l_HC,WC'!M117)*100</f>
        <v>-1.4844762706180208</v>
      </c>
      <c r="I123" s="156">
        <f>LN('l_HC,WC'!K121/'l_HC,WC'!K117)*100</f>
        <v>-2.8047351554798352</v>
      </c>
      <c r="J123" s="156">
        <f>l_NSR!B121</f>
        <v>0.103333333333333</v>
      </c>
      <c r="K123" s="156">
        <f>LN(l_Solow!H121/l_Solow!H117)*100</f>
        <v>-2.851993186956256</v>
      </c>
      <c r="L123" s="156">
        <f>LN('l_NB,NEC'!O121/'l_NB,NEC'!O117)*100</f>
        <v>-20.217767155397198</v>
      </c>
      <c r="M123" s="156">
        <f>LN('l_NB,NEC'!P121/'l_NB,NEC'!P117)*100</f>
        <v>-9.5970246399580272</v>
      </c>
      <c r="N123" s="156">
        <f>'fdr,edr'!S121*10000</f>
        <v>1.1237587605565422</v>
      </c>
      <c r="O123" s="159">
        <f>'fdr,edr (TFP)'!S121*10000</f>
        <v>1.1160491653238225</v>
      </c>
      <c r="P123" s="560"/>
      <c r="Q123">
        <v>0</v>
      </c>
    </row>
    <row r="124" spans="1:17">
      <c r="B124" s="13">
        <f t="shared" si="3"/>
        <v>40087</v>
      </c>
      <c r="C124" s="50" t="str">
        <f t="shared" si="2"/>
        <v>2009Q4</v>
      </c>
      <c r="D124" s="158">
        <f>LN(l_Output!C122/l_Output!C118)*100</f>
        <v>-0.93109019212713939</v>
      </c>
      <c r="E124" s="156">
        <f>LN('l_IC,pi_d'!D122/'l_IC,pi_d'!D118)*100</f>
        <v>-12.237789216887057</v>
      </c>
      <c r="F124" s="156">
        <f>LN(l_pi_c!G122/l_pi_c!G118)*100</f>
        <v>-2.2268108811446514</v>
      </c>
      <c r="G124" s="156">
        <f>LN('l_IC,pi_d'!F122/'l_IC,pi_d'!F118)*100</f>
        <v>-3.1605886443063813</v>
      </c>
      <c r="H124" s="156">
        <f>LN('l_HC,WC'!M122/'l_HC,WC'!M118)*100</f>
        <v>-1.5369688753901238</v>
      </c>
      <c r="I124" s="156">
        <f>LN('l_HC,WC'!K122/'l_HC,WC'!K118)*100</f>
        <v>-2.6147320316787104</v>
      </c>
      <c r="J124" s="156">
        <f>l_NSR!B122</f>
        <v>0.104</v>
      </c>
      <c r="K124" s="156">
        <f>LN(l_Solow!H122/l_Solow!H118)*100</f>
        <v>0.15698858413082875</v>
      </c>
      <c r="L124" s="156">
        <f>LN('l_NB,NEC'!O122/'l_NB,NEC'!O118)*100</f>
        <v>-17.792534176856666</v>
      </c>
      <c r="M124" s="156">
        <f>LN('l_NB,NEC'!P122/'l_NB,NEC'!P118)*100</f>
        <v>12.593312826341235</v>
      </c>
      <c r="N124" s="156">
        <f>'fdr,edr'!S122*10000</f>
        <v>0.18257471391772551</v>
      </c>
      <c r="O124" s="159">
        <f>'fdr,edr (TFP)'!S122*10000</f>
        <v>0.1801969810633792</v>
      </c>
      <c r="P124" s="560"/>
      <c r="Q124">
        <v>0</v>
      </c>
    </row>
    <row r="125" spans="1:17">
      <c r="A125" t="str">
        <f>RIGHT(YEAR(B125),2)</f>
        <v>10</v>
      </c>
      <c r="B125" s="13">
        <f t="shared" si="3"/>
        <v>40179</v>
      </c>
      <c r="C125" s="50" t="str">
        <f t="shared" si="2"/>
        <v>2010Q1</v>
      </c>
      <c r="D125" s="158">
        <f>LN(l_Output!C123/l_Output!C119)*100</f>
        <v>4.9563596537158947</v>
      </c>
      <c r="E125" s="156">
        <f>LN('l_IC,pi_d'!D123/'l_IC,pi_d'!D119)*100</f>
        <v>-5.422973336479612</v>
      </c>
      <c r="F125" s="156">
        <f>LN(l_pi_c!G123/l_pi_c!G119)*100</f>
        <v>-2.3084330023977797</v>
      </c>
      <c r="G125" s="156">
        <f>LN('l_IC,pi_d'!F123/'l_IC,pi_d'!F119)*100</f>
        <v>-1.5905677418007143</v>
      </c>
      <c r="H125" s="156">
        <f>LN('l_HC,WC'!M123/'l_HC,WC'!M119)*100</f>
        <v>-3.4035872665093629</v>
      </c>
      <c r="I125" s="156">
        <f>LN('l_HC,WC'!K123/'l_HC,WC'!K119)*100</f>
        <v>1.4731871428274963</v>
      </c>
      <c r="J125" s="156">
        <f>l_NSR!B123</f>
        <v>9.8000000000000004E-2</v>
      </c>
      <c r="K125" s="156">
        <f>LN(l_Solow!H123/l_Solow!H119)*100</f>
        <v>3.4583453300140397</v>
      </c>
      <c r="L125" s="156">
        <f>LN('l_NB,NEC'!O123/'l_NB,NEC'!O119)*100</f>
        <v>2.462261508868222</v>
      </c>
      <c r="M125" s="156">
        <f>LN('l_NB,NEC'!P123/'l_NB,NEC'!P119)*100</f>
        <v>26.636238945632577</v>
      </c>
      <c r="N125" s="156">
        <f>'fdr,edr'!S123*10000</f>
        <v>4.9519321018974246E-4</v>
      </c>
      <c r="O125" s="159">
        <f>'fdr,edr (TFP)'!S123*10000</f>
        <v>6.7690404380137256E-4</v>
      </c>
      <c r="P125" s="560"/>
      <c r="Q125">
        <v>0</v>
      </c>
    </row>
    <row r="126" spans="1:17">
      <c r="B126" s="13">
        <f t="shared" si="3"/>
        <v>40269</v>
      </c>
      <c r="C126" s="50" t="str">
        <f t="shared" si="2"/>
        <v>2010Q2</v>
      </c>
      <c r="D126" s="158">
        <f>LN(l_Output!C124/l_Output!C120)*100</f>
        <v>4.102554739154975</v>
      </c>
      <c r="E126" s="156">
        <f>LN('l_IC,pi_d'!D124/'l_IC,pi_d'!D120)*100</f>
        <v>-1.2370807865956079</v>
      </c>
      <c r="F126" s="156">
        <f>LN(l_pi_c!G124/l_pi_c!G120)*100</f>
        <v>-2.0033386600947454</v>
      </c>
      <c r="G126" s="156">
        <f>LN('l_IC,pi_d'!F124/'l_IC,pi_d'!F120)*100</f>
        <v>-0.85331898723321453</v>
      </c>
      <c r="H126" s="156">
        <f>LN('l_HC,WC'!M124/'l_HC,WC'!M120)*100</f>
        <v>-1.3664137221991122</v>
      </c>
      <c r="I126" s="156">
        <f>LN('l_HC,WC'!K124/'l_HC,WC'!K120)*100</f>
        <v>1.5719205877127502</v>
      </c>
      <c r="J126" s="156">
        <f>l_NSR!B124</f>
        <v>9.2999999999999999E-2</v>
      </c>
      <c r="K126" s="156">
        <f>LN(l_Solow!H124/l_Solow!H120)*100</f>
        <v>2.694341225677741</v>
      </c>
      <c r="L126" s="156">
        <f>LN('l_NB,NEC'!O124/'l_NB,NEC'!O120)*100</f>
        <v>-21.333824359344238</v>
      </c>
      <c r="M126" s="156">
        <f>LN('l_NB,NEC'!P124/'l_NB,NEC'!P120)*100</f>
        <v>-5.8776209898324652</v>
      </c>
      <c r="N126" s="156">
        <f>'fdr,edr'!S124*10000</f>
        <v>0.19982623288369819</v>
      </c>
      <c r="O126" s="159">
        <f>'fdr,edr (TFP)'!S124*10000</f>
        <v>0.27215305901274239</v>
      </c>
      <c r="P126" s="560"/>
      <c r="Q126">
        <v>0</v>
      </c>
    </row>
    <row r="127" spans="1:17">
      <c r="B127" s="13">
        <f t="shared" si="3"/>
        <v>40360</v>
      </c>
      <c r="C127" s="50" t="str">
        <f t="shared" si="2"/>
        <v>2010Q3</v>
      </c>
      <c r="D127" s="158">
        <f>LN(l_Output!C125/l_Output!C121)*100</f>
        <v>5.8287148835153753</v>
      </c>
      <c r="E127" s="156">
        <f>LN('l_IC,pi_d'!D125/'l_IC,pi_d'!D121)*100</f>
        <v>2.5899501742733952</v>
      </c>
      <c r="F127" s="156">
        <f>LN(l_pi_c!G125/l_pi_c!G121)*100</f>
        <v>-1.8172840573982576</v>
      </c>
      <c r="G127" s="156">
        <f>LN('l_IC,pi_d'!F125/'l_IC,pi_d'!F121)*100</f>
        <v>-0.68881371483636211</v>
      </c>
      <c r="H127" s="156">
        <f>LN('l_HC,WC'!M125/'l_HC,WC'!M121)*100</f>
        <v>-1.9926605606045378</v>
      </c>
      <c r="I127" s="156">
        <f>LN('l_HC,WC'!K125/'l_HC,WC'!K121)*100</f>
        <v>1.9300365317134738</v>
      </c>
      <c r="J127" s="156">
        <f>l_NSR!B125</f>
        <v>9.3333333333333296E-2</v>
      </c>
      <c r="K127" s="156">
        <f>LN(l_Solow!H125/l_Solow!H121)*100</f>
        <v>4.2733813788454613</v>
      </c>
      <c r="L127" s="156">
        <f>LN('l_NB,NEC'!O125/'l_NB,NEC'!O121)*100</f>
        <v>-14.240125403893977</v>
      </c>
      <c r="M127" s="156">
        <f>LN('l_NB,NEC'!P125/'l_NB,NEC'!P121)*100</f>
        <v>-6.8691388021899416</v>
      </c>
      <c r="N127" s="156">
        <f>'fdr,edr'!S125*10000</f>
        <v>0.6791826325748983</v>
      </c>
      <c r="O127" s="159">
        <f>'fdr,edr (TFP)'!S125*10000</f>
        <v>0.92256774285609611</v>
      </c>
      <c r="P127" s="560"/>
      <c r="Q127">
        <v>0</v>
      </c>
    </row>
    <row r="128" spans="1:17">
      <c r="B128" s="13">
        <f t="shared" si="3"/>
        <v>40452</v>
      </c>
      <c r="C128" s="50" t="str">
        <f t="shared" si="2"/>
        <v>2010Q4</v>
      </c>
      <c r="D128" s="158">
        <f>LN(l_Output!C126/l_Output!C122)*100</f>
        <v>3.6845955800325063</v>
      </c>
      <c r="E128" s="156">
        <f>LN('l_IC,pi_d'!D126/'l_IC,pi_d'!D122)*100</f>
        <v>3.299226926796075</v>
      </c>
      <c r="F128" s="156">
        <f>LN(l_pi_c!G126/l_pi_c!G122)*100</f>
        <v>-1.455019459651649</v>
      </c>
      <c r="G128" s="156">
        <f>LN('l_IC,pi_d'!F126/'l_IC,pi_d'!F122)*100</f>
        <v>-0.91116299722007033</v>
      </c>
      <c r="H128" s="156">
        <f>LN('l_HC,WC'!M126/'l_HC,WC'!M122)*100</f>
        <v>-2.0906283455200585</v>
      </c>
      <c r="I128" s="156">
        <f>LN('l_HC,WC'!K126/'l_HC,WC'!K122)*100</f>
        <v>1.8505807890371355</v>
      </c>
      <c r="J128" s="156">
        <f>l_NSR!B126</f>
        <v>8.96666666666667E-2</v>
      </c>
      <c r="K128" s="156">
        <f>LN(l_Solow!H126/l_Solow!H122)*100</f>
        <v>2.3043294310032225</v>
      </c>
      <c r="L128" s="156">
        <f>LN('l_NB,NEC'!O126/'l_NB,NEC'!O122)*100</f>
        <v>-0.62530217598205529</v>
      </c>
      <c r="M128" s="156">
        <f>LN('l_NB,NEC'!P126/'l_NB,NEC'!P122)*100</f>
        <v>0.10552195354048284</v>
      </c>
      <c r="N128" s="156">
        <f>'fdr,edr'!S126*10000</f>
        <v>0.15106778980880853</v>
      </c>
      <c r="O128" s="159">
        <f>'fdr,edr (TFP)'!S126*10000</f>
        <v>0.20434200910119604</v>
      </c>
      <c r="P128" s="560"/>
      <c r="Q128">
        <v>0</v>
      </c>
    </row>
    <row r="129" spans="2:17">
      <c r="B129" s="13">
        <f t="shared" si="3"/>
        <v>40544</v>
      </c>
      <c r="C129" s="50" t="str">
        <f t="shared" si="2"/>
        <v>2011Q1</v>
      </c>
      <c r="D129" s="158">
        <f>LN(l_Output!C127/l_Output!C123)*100</f>
        <v>1.5049934671925209</v>
      </c>
      <c r="E129" s="156">
        <f>LN('l_IC,pi_d'!D127/'l_IC,pi_d'!D123)*100</f>
        <v>4.8813100198658645</v>
      </c>
      <c r="F129" s="156">
        <f>LN(l_pi_c!G127/l_pi_c!G123)*100</f>
        <v>-1.6828511874845793</v>
      </c>
      <c r="G129" s="156">
        <f>LN('l_IC,pi_d'!F127/'l_IC,pi_d'!F123)*100</f>
        <v>-1.4080965255051012</v>
      </c>
      <c r="H129" s="156">
        <f>LN('l_HC,WC'!M127/'l_HC,WC'!M123)*100</f>
        <v>-0.13884937412537041</v>
      </c>
      <c r="I129" s="156">
        <f>LN('l_HC,WC'!K127/'l_HC,WC'!K123)*100</f>
        <v>6.6172837281269437E-2</v>
      </c>
      <c r="J129" s="156">
        <f>l_NSR!B127</f>
        <v>8.7666666666666698E-2</v>
      </c>
      <c r="K129" s="156">
        <f>LN(l_Solow!H127/l_Solow!H123)*100</f>
        <v>1.3676567117239917</v>
      </c>
      <c r="L129" s="156">
        <f>LN('l_NB,NEC'!O127/'l_NB,NEC'!O123)*100</f>
        <v>-11.351137541529761</v>
      </c>
      <c r="M129" s="156">
        <f>LN('l_NB,NEC'!P127/'l_NB,NEC'!P123)*100</f>
        <v>-8.2816283561365118</v>
      </c>
      <c r="N129" s="156">
        <f>'fdr,edr'!S127*10000</f>
        <v>1.0184374348627025E-4</v>
      </c>
      <c r="O129" s="159">
        <f>'fdr,edr (TFP)'!S127*10000</f>
        <v>1.7809591582177914E-4</v>
      </c>
      <c r="P129" s="560"/>
      <c r="Q129">
        <v>0</v>
      </c>
    </row>
    <row r="130" spans="2:17">
      <c r="B130" s="13">
        <f t="shared" si="3"/>
        <v>40634</v>
      </c>
      <c r="C130" s="50" t="str">
        <f t="shared" si="2"/>
        <v>2011Q2</v>
      </c>
      <c r="D130" s="158">
        <f>LN(l_Output!C128/l_Output!C124)*100</f>
        <v>-0.56627186395862905</v>
      </c>
      <c r="E130" s="156">
        <f>LN('l_IC,pi_d'!D128/'l_IC,pi_d'!D124)*100</f>
        <v>1.9014103790178378</v>
      </c>
      <c r="F130" s="156">
        <f>LN(l_pi_c!G128/l_pi_c!G124)*100</f>
        <v>-1.914533087186058</v>
      </c>
      <c r="G130" s="156">
        <f>LN('l_IC,pi_d'!F128/'l_IC,pi_d'!F124)*100</f>
        <v>-1.4926033529049303</v>
      </c>
      <c r="H130" s="156">
        <f>LN('l_HC,WC'!M128/'l_HC,WC'!M124)*100</f>
        <v>0.78493412070949364</v>
      </c>
      <c r="I130" s="156">
        <f>LN('l_HC,WC'!K128/'l_HC,WC'!K124)*100</f>
        <v>-0.22227015479084444</v>
      </c>
      <c r="J130" s="156">
        <f>l_NSR!B128</f>
        <v>6.6666666666666693E-2</v>
      </c>
      <c r="K130" s="156">
        <f>LN(l_Solow!H128/l_Solow!H124)*100</f>
        <v>-0.63018054450817573</v>
      </c>
      <c r="L130" s="156">
        <f>LN('l_NB,NEC'!O128/'l_NB,NEC'!O124)*100</f>
        <v>-11.30340553949522</v>
      </c>
      <c r="M130" s="156">
        <f>LN('l_NB,NEC'!P128/'l_NB,NEC'!P124)*100</f>
        <v>3.0766658587680977</v>
      </c>
      <c r="N130" s="156">
        <f>'fdr,edr'!S128*10000</f>
        <v>0.65361875829684346</v>
      </c>
      <c r="O130" s="159">
        <f>'fdr,edr (TFP)'!S128*10000</f>
        <v>1.1399431475518691</v>
      </c>
      <c r="P130" s="560"/>
      <c r="Q130">
        <v>0</v>
      </c>
    </row>
    <row r="131" spans="2:17">
      <c r="B131" s="13">
        <f t="shared" si="3"/>
        <v>40725</v>
      </c>
      <c r="C131" s="50" t="str">
        <f t="shared" si="2"/>
        <v>2011Q3</v>
      </c>
      <c r="D131" s="158">
        <f>LN(l_Output!C129/l_Output!C125)*100</f>
        <v>3.1627007977151768E-2</v>
      </c>
      <c r="E131" s="156">
        <f>LN('l_IC,pi_d'!D129/'l_IC,pi_d'!D125)*100</f>
        <v>3.0306305132637261</v>
      </c>
      <c r="F131" s="156">
        <f>LN(l_pi_c!G129/l_pi_c!G125)*100</f>
        <v>-1.6035757178542616</v>
      </c>
      <c r="G131" s="156">
        <f>LN('l_IC,pi_d'!F129/'l_IC,pi_d'!F125)*100</f>
        <v>-0.73792728644960659</v>
      </c>
      <c r="H131" s="156">
        <f>LN('l_HC,WC'!M129/'l_HC,WC'!M125)*100</f>
        <v>8.6445696975350914E-2</v>
      </c>
      <c r="I131" s="156">
        <f>LN('l_HC,WC'!K129/'l_HC,WC'!K125)*100</f>
        <v>6.0651419398380306E-2</v>
      </c>
      <c r="J131" s="156">
        <f>l_NSR!B129</f>
        <v>7.8E-2</v>
      </c>
      <c r="K131" s="156">
        <f>LN(l_Solow!H129/l_Solow!H125)*100</f>
        <v>-0.14148221875359415</v>
      </c>
      <c r="L131" s="156">
        <f>LN('l_NB,NEC'!O129/'l_NB,NEC'!O125)*100</f>
        <v>-5.3427828958747785</v>
      </c>
      <c r="M131" s="156">
        <f>LN('l_NB,NEC'!P129/'l_NB,NEC'!P125)*100</f>
        <v>-6.8404487945333186</v>
      </c>
      <c r="N131" s="156">
        <f>'fdr,edr'!S129*10000</f>
        <v>2.5718806415864806</v>
      </c>
      <c r="O131" s="159">
        <f>'fdr,edr (TFP)'!S129*10000</f>
        <v>4.4798690011738813</v>
      </c>
      <c r="P131" s="560"/>
      <c r="Q131">
        <v>0</v>
      </c>
    </row>
    <row r="132" spans="2:17">
      <c r="B132" s="13">
        <f t="shared" si="3"/>
        <v>40817</v>
      </c>
      <c r="C132" s="50" t="str">
        <f t="shared" si="2"/>
        <v>2011Q4</v>
      </c>
      <c r="D132" s="158">
        <f>LN(l_Output!C130/l_Output!C126)*100</f>
        <v>0.69792397855247656</v>
      </c>
      <c r="E132" s="156">
        <f>LN('l_IC,pi_d'!D130/'l_IC,pi_d'!D126)*100</f>
        <v>6.9997894093953228</v>
      </c>
      <c r="F132" s="156">
        <f>LN(l_pi_c!G130/l_pi_c!G126)*100</f>
        <v>-1.3364819441102851</v>
      </c>
      <c r="G132" s="156">
        <f>LN('l_IC,pi_d'!F130/'l_IC,pi_d'!F126)*100</f>
        <v>-0.4736113996066405</v>
      </c>
      <c r="H132" s="156">
        <f>LN('l_HC,WC'!M130/'l_HC,WC'!M126)*100</f>
        <v>0.99187707992720064</v>
      </c>
      <c r="I132" s="156">
        <f>LN('l_HC,WC'!K130/'l_HC,WC'!K126)*100</f>
        <v>0.16891835993850024</v>
      </c>
      <c r="J132" s="156">
        <f>l_NSR!B130</f>
        <v>7.8666666666666704E-2</v>
      </c>
      <c r="K132" s="156">
        <f>LN(l_Solow!H130/l_Solow!H126)*100</f>
        <v>0.49867562918461872</v>
      </c>
      <c r="L132" s="156">
        <f>LN('l_NB,NEC'!O130/'l_NB,NEC'!O126)*100</f>
        <v>-17.711566408584115</v>
      </c>
      <c r="M132" s="156">
        <f>LN('l_NB,NEC'!P130/'l_NB,NEC'!P126)*100</f>
        <v>-17.987130817332673</v>
      </c>
      <c r="N132" s="156">
        <f>'fdr,edr'!S130*10000</f>
        <v>3.2182970460776839E-2</v>
      </c>
      <c r="O132" s="159">
        <f>'fdr,edr (TFP)'!S130*10000</f>
        <v>5.5941101762751029E-2</v>
      </c>
      <c r="P132" s="560"/>
      <c r="Q132">
        <v>0</v>
      </c>
    </row>
    <row r="133" spans="2:17">
      <c r="B133" s="13">
        <f t="shared" si="3"/>
        <v>40909</v>
      </c>
      <c r="C133" s="50" t="str">
        <f t="shared" si="2"/>
        <v>2012Q1</v>
      </c>
      <c r="D133" s="158">
        <f>LN(l_Output!C131/l_Output!C127)*100</f>
        <v>3.1943115745224779</v>
      </c>
      <c r="E133" s="156">
        <f>LN('l_IC,pi_d'!D131/'l_IC,pi_d'!D127)*100</f>
        <v>4.8903102703200867</v>
      </c>
      <c r="F133" s="156">
        <f>LN(l_pi_c!G131/l_pi_c!G127)*100</f>
        <v>-0.99907213360852665</v>
      </c>
      <c r="G133" s="156">
        <f>LN('l_IC,pi_d'!F131/'l_IC,pi_d'!F127)*100</f>
        <v>-0.13572640314720066</v>
      </c>
      <c r="H133" s="156">
        <f>LN('l_HC,WC'!M131/'l_HC,WC'!M127)*100</f>
        <v>-0.83291521624171394</v>
      </c>
      <c r="I133" s="156">
        <f>LN('l_HC,WC'!K131/'l_HC,WC'!K127)*100</f>
        <v>1.8513618259650131</v>
      </c>
      <c r="J133" s="156">
        <f>l_NSR!B131</f>
        <v>8.3000000000000004E-2</v>
      </c>
      <c r="K133" s="156">
        <f>LN(l_Solow!H131/l_Solow!H127)*100</f>
        <v>1.7479120283927978</v>
      </c>
      <c r="L133" s="156">
        <f>LN('l_NB,NEC'!O131/'l_NB,NEC'!O127)*100</f>
        <v>-6.2304157352122838</v>
      </c>
      <c r="M133" s="156">
        <f>LN('l_NB,NEC'!P131/'l_NB,NEC'!P127)*100</f>
        <v>-0.58043700813598853</v>
      </c>
      <c r="N133" s="156">
        <f>'fdr,edr'!S131*10000</f>
        <v>4.4134189883829368E-3</v>
      </c>
      <c r="O133" s="159">
        <f>'fdr,edr (TFP)'!S131*10000</f>
        <v>6.9467780566105277E-3</v>
      </c>
      <c r="P133" s="560"/>
      <c r="Q133">
        <v>0</v>
      </c>
    </row>
    <row r="134" spans="2:17">
      <c r="B134" s="13">
        <f t="shared" si="3"/>
        <v>41000</v>
      </c>
      <c r="C134" s="50" t="str">
        <f t="shared" ref="C134:C168" si="4">YEAR(B134)&amp;"Q"&amp;QUOTIENT(MONTH(B134)-1,3)+1</f>
        <v>2012Q2</v>
      </c>
      <c r="D134" s="158">
        <f>LN(l_Output!C132/l_Output!C128)*100</f>
        <v>3.1723145210151333</v>
      </c>
      <c r="E134" s="156">
        <f>LN('l_IC,pi_d'!D132/'l_IC,pi_d'!D128)*100</f>
        <v>6.5564374797105005</v>
      </c>
      <c r="F134" s="156">
        <f>LN(l_pi_c!G132/l_pi_c!G128)*100</f>
        <v>-0.81122141043242646</v>
      </c>
      <c r="G134" s="156">
        <f>LN('l_IC,pi_d'!F132/'l_IC,pi_d'!F128)*100</f>
        <v>2.4739270293399989E-2</v>
      </c>
      <c r="H134" s="156">
        <f>LN('l_HC,WC'!M132/'l_HC,WC'!M128)*100</f>
        <v>-0.96529467687288384</v>
      </c>
      <c r="I134" s="156">
        <f>LN('l_HC,WC'!K132/'l_HC,WC'!K128)*100</f>
        <v>1.0875503811686804</v>
      </c>
      <c r="J134" s="156">
        <f>l_NSR!B132</f>
        <v>7.8333333333333297E-2</v>
      </c>
      <c r="K134" s="156">
        <f>LN(l_Solow!H132/l_Solow!H128)*100</f>
        <v>2.2259583611787361</v>
      </c>
      <c r="L134" s="156">
        <f>LN('l_NB,NEC'!O132/'l_NB,NEC'!O128)*100</f>
        <v>-7.4210120315008457</v>
      </c>
      <c r="M134" s="156">
        <f>LN('l_NB,NEC'!P132/'l_NB,NEC'!P128)*100</f>
        <v>-8.9587556000988631</v>
      </c>
      <c r="N134" s="156">
        <f>'fdr,edr'!S132*10000</f>
        <v>1.1881599205637117</v>
      </c>
      <c r="O134" s="159">
        <f>'fdr,edr (TFP)'!S132*10000</f>
        <v>1.8671858701844297</v>
      </c>
      <c r="P134" s="560">
        <v>500</v>
      </c>
      <c r="Q134">
        <v>0</v>
      </c>
    </row>
    <row r="135" spans="2:17">
      <c r="B135" s="13">
        <f t="shared" ref="B135:B168" si="5">EDATE(B134,3)</f>
        <v>41091</v>
      </c>
      <c r="C135" s="50" t="str">
        <f t="shared" si="4"/>
        <v>2012Q3</v>
      </c>
      <c r="D135" s="158">
        <f>LN(l_Output!C133/l_Output!C129)*100</f>
        <v>0.59382798876301568</v>
      </c>
      <c r="E135" s="156">
        <f>LN('l_IC,pi_d'!D133/'l_IC,pi_d'!D129)*100</f>
        <v>3.6651641692162986</v>
      </c>
      <c r="F135" s="156">
        <f>LN(l_pi_c!G133/l_pi_c!G129)*100</f>
        <v>-0.64091598737645883</v>
      </c>
      <c r="G135" s="156">
        <f>LN('l_IC,pi_d'!F133/'l_IC,pi_d'!F129)*100</f>
        <v>-0.65362659479159946</v>
      </c>
      <c r="H135" s="156">
        <f>LN('l_HC,WC'!M133/'l_HC,WC'!M129)*100</f>
        <v>1.2979138562542558</v>
      </c>
      <c r="I135" s="156">
        <f>LN('l_HC,WC'!K133/'l_HC,WC'!K129)*100</f>
        <v>-0.20049168034035506</v>
      </c>
      <c r="J135" s="156">
        <f>l_NSR!B133</f>
        <v>8.5000000000000006E-2</v>
      </c>
      <c r="K135" s="156">
        <f>LN(l_Solow!H133/l_Solow!H129)*100</f>
        <v>0.43846188768922645</v>
      </c>
      <c r="L135" s="156">
        <f>LN('l_NB,NEC'!O133/'l_NB,NEC'!O129)*100</f>
        <v>-4.5267250817238995</v>
      </c>
      <c r="M135" s="156">
        <f>LN('l_NB,NEC'!P133/'l_NB,NEC'!P129)*100</f>
        <v>-2.2357792288827172</v>
      </c>
      <c r="N135" s="156">
        <f>'fdr,edr'!S133*10000</f>
        <v>0.46431889483219724</v>
      </c>
      <c r="O135" s="159">
        <f>'fdr,edr (TFP)'!S133*10000</f>
        <v>0.7290175056715319</v>
      </c>
      <c r="P135" s="560">
        <v>500</v>
      </c>
      <c r="Q135">
        <v>0</v>
      </c>
    </row>
    <row r="136" spans="2:17">
      <c r="B136" s="13">
        <f t="shared" si="5"/>
        <v>41183</v>
      </c>
      <c r="C136" s="50" t="str">
        <f t="shared" si="4"/>
        <v>2012Q4</v>
      </c>
      <c r="D136" s="158">
        <f>LN(l_Output!C134/l_Output!C130)*100</f>
        <v>1.0039929389672175</v>
      </c>
      <c r="E136" s="156">
        <f>LN('l_IC,pi_d'!D134/'l_IC,pi_d'!D130)*100</f>
        <v>-9.032111769645132E-2</v>
      </c>
      <c r="F136" s="156">
        <f>LN(l_pi_c!G134/l_pi_c!G130)*100</f>
        <v>-0.6113289989092201</v>
      </c>
      <c r="G136" s="156">
        <f>LN('l_IC,pi_d'!F134/'l_IC,pi_d'!F130)*100</f>
        <v>-0.42830467236986519</v>
      </c>
      <c r="H136" s="156">
        <f>LN('l_HC,WC'!M134/'l_HC,WC'!M130)*100</f>
        <v>-1.0873064018597554</v>
      </c>
      <c r="I136" s="156">
        <f>LN('l_HC,WC'!K134/'l_HC,WC'!K130)*100</f>
        <v>1.5220387498799304</v>
      </c>
      <c r="J136" s="156">
        <f>l_NSR!B134</f>
        <v>8.4333333333333302E-2</v>
      </c>
      <c r="K136" s="156">
        <f>LN(l_Solow!H134/l_Solow!H130)*100</f>
        <v>-0.37052931499599417</v>
      </c>
      <c r="L136" s="156">
        <f>LN('l_NB,NEC'!O134/'l_NB,NEC'!O130)*100</f>
        <v>11.910504081181804</v>
      </c>
      <c r="M136" s="156">
        <f>LN('l_NB,NEC'!P134/'l_NB,NEC'!P130)*100</f>
        <v>14.983037513230999</v>
      </c>
      <c r="N136" s="156">
        <f>'fdr,edr'!S134*10000</f>
        <v>4.8013934723847513E-3</v>
      </c>
      <c r="O136" s="159">
        <f>'fdr,edr (TFP)'!S134*10000</f>
        <v>7.5215171880445974E-3</v>
      </c>
      <c r="P136" s="560">
        <v>500</v>
      </c>
      <c r="Q136">
        <v>0</v>
      </c>
    </row>
    <row r="137" spans="2:17">
      <c r="B137" s="13">
        <f t="shared" si="5"/>
        <v>41275</v>
      </c>
      <c r="C137" s="50" t="str">
        <f t="shared" si="4"/>
        <v>2013Q1</v>
      </c>
      <c r="D137" s="158">
        <f>LN(l_Output!C135/l_Output!C131)*100</f>
        <v>1.2593222963947643</v>
      </c>
      <c r="E137" s="156">
        <f>LN('l_IC,pi_d'!D135/'l_IC,pi_d'!D131)*100</f>
        <v>8.1387106744669219E-3</v>
      </c>
      <c r="F137" s="156">
        <f>LN(l_pi_c!G135/l_pi_c!G131)*100</f>
        <v>-0.92689476518499259</v>
      </c>
      <c r="G137" s="156">
        <f>LN('l_IC,pi_d'!F135/'l_IC,pi_d'!F131)*100</f>
        <v>-0.18176193859596917</v>
      </c>
      <c r="H137" s="156">
        <f>LN('l_HC,WC'!M135/'l_HC,WC'!M131)*100</f>
        <v>2.5130126997571787</v>
      </c>
      <c r="I137" s="156">
        <f>LN('l_HC,WC'!K135/'l_HC,WC'!K131)*100</f>
        <v>-1.5859448714195046</v>
      </c>
      <c r="J137" s="156">
        <f>l_NSR!B135</f>
        <v>8.2666666666666694E-2</v>
      </c>
      <c r="K137" s="156">
        <f>LN(l_Solow!H135/l_Solow!H131)*100</f>
        <v>1.67565402924385</v>
      </c>
      <c r="L137" s="156">
        <f>LN('l_NB,NEC'!O135/'l_NB,NEC'!O131)*100</f>
        <v>25.526097623834421</v>
      </c>
      <c r="M137" s="156">
        <f>LN('l_NB,NEC'!P135/'l_NB,NEC'!P131)*100</f>
        <v>19.796856839767752</v>
      </c>
      <c r="N137" s="156">
        <f>'fdr,edr'!S135*10000</f>
        <v>3.3465816362915235E-5</v>
      </c>
      <c r="O137" s="159">
        <f>'fdr,edr (TFP)'!S135*10000</f>
        <v>5.4749005027849949E-5</v>
      </c>
      <c r="P137" s="560"/>
      <c r="Q137">
        <v>0</v>
      </c>
    </row>
    <row r="138" spans="2:17">
      <c r="B138" s="13">
        <f t="shared" si="5"/>
        <v>41365</v>
      </c>
      <c r="C138" s="50" t="str">
        <f t="shared" si="4"/>
        <v>2013Q2</v>
      </c>
      <c r="D138" s="158">
        <f>LN(l_Output!C136/l_Output!C132)*100</f>
        <v>3.2616282217458714</v>
      </c>
      <c r="E138" s="156">
        <f>LN('l_IC,pi_d'!D136/'l_IC,pi_d'!D132)*100</f>
        <v>3.7401841041231747</v>
      </c>
      <c r="F138" s="156">
        <f>LN(l_pi_c!G136/l_pi_c!G132)*100</f>
        <v>-0.36594221928812748</v>
      </c>
      <c r="G138" s="156">
        <f>LN('l_IC,pi_d'!F136/'l_IC,pi_d'!F132)*100</f>
        <v>0.20195575343806499</v>
      </c>
      <c r="H138" s="156">
        <f>LN('l_HC,WC'!M136/'l_HC,WC'!M132)*100</f>
        <v>1.0770614220536423</v>
      </c>
      <c r="I138" s="156">
        <f>LN('l_HC,WC'!K136/'l_HC,WC'!K132)*100</f>
        <v>1.4320922581424733</v>
      </c>
      <c r="J138" s="156">
        <f>l_NSR!B136</f>
        <v>7.2999999999999995E-2</v>
      </c>
      <c r="K138" s="156">
        <f>LN(l_Solow!H136/l_Solow!H132)*100</f>
        <v>1.8553770704742862</v>
      </c>
      <c r="L138" s="156">
        <f>LN('l_NB,NEC'!O136/'l_NB,NEC'!O132)*100</f>
        <v>36.234905569477029</v>
      </c>
      <c r="M138" s="156">
        <f>LN('l_NB,NEC'!P136/'l_NB,NEC'!P132)*100</f>
        <v>38.874739061766554</v>
      </c>
      <c r="N138" s="156">
        <f>'fdr,edr'!S136*10000</f>
        <v>6.0360474335803674E-2</v>
      </c>
      <c r="O138" s="159">
        <f>'fdr,edr (TFP)'!S136*10000</f>
        <v>9.8636365992587752E-2</v>
      </c>
      <c r="P138" s="560"/>
      <c r="Q138">
        <v>0</v>
      </c>
    </row>
    <row r="139" spans="2:17">
      <c r="B139" s="13">
        <f t="shared" si="5"/>
        <v>41456</v>
      </c>
      <c r="C139" s="50" t="str">
        <f t="shared" si="4"/>
        <v>2013Q3</v>
      </c>
      <c r="D139" s="158">
        <f>LN(l_Output!C137/l_Output!C133)*100</f>
        <v>4.6676772282840577</v>
      </c>
      <c r="E139" s="156">
        <f>LN('l_IC,pi_d'!D137/'l_IC,pi_d'!D133)*100</f>
        <v>5.9911551098173188</v>
      </c>
      <c r="F139" s="156">
        <f>LN(l_pi_c!G137/l_pi_c!G133)*100</f>
        <v>-0.11200308482138875</v>
      </c>
      <c r="G139" s="156">
        <f>LN('l_IC,pi_d'!F137/'l_IC,pi_d'!F133)*100</f>
        <v>0.87596783398291955</v>
      </c>
      <c r="H139" s="156">
        <f>LN('l_HC,WC'!M137/'l_HC,WC'!M133)*100</f>
        <v>-0.19127686996648913</v>
      </c>
      <c r="I139" s="156">
        <f>LN('l_HC,WC'!K137/'l_HC,WC'!K133)*100</f>
        <v>1.9727451188258411</v>
      </c>
      <c r="J139" s="156">
        <f>l_NSR!B137</f>
        <v>7.2666666666666699E-2</v>
      </c>
      <c r="K139" s="156">
        <f>LN(l_Solow!H137/l_Solow!H133)*100</f>
        <v>2.9425705071371966</v>
      </c>
      <c r="L139" s="156">
        <f>LN('l_NB,NEC'!O137/'l_NB,NEC'!O133)*100</f>
        <v>36.321473410255557</v>
      </c>
      <c r="M139" s="156">
        <f>LN('l_NB,NEC'!P137/'l_NB,NEC'!P133)*100</f>
        <v>49.139078826798197</v>
      </c>
      <c r="N139" s="156">
        <f>'fdr,edr'!S137*10000</f>
        <v>1.3988137023812601</v>
      </c>
      <c r="O139" s="159">
        <f>'fdr,edr (TFP)'!S137*10000</f>
        <v>2.2843947470749177</v>
      </c>
      <c r="P139" s="560"/>
      <c r="Q139">
        <v>0</v>
      </c>
    </row>
    <row r="140" spans="2:17">
      <c r="B140" s="13">
        <f t="shared" si="5"/>
        <v>41548</v>
      </c>
      <c r="C140" s="50" t="str">
        <f t="shared" si="4"/>
        <v>2013Q4</v>
      </c>
      <c r="D140" s="158">
        <f>LN(l_Output!C138/l_Output!C134)*100</f>
        <v>4.5978262959456266</v>
      </c>
      <c r="E140" s="156">
        <f>LN('l_IC,pi_d'!D138/'l_IC,pi_d'!D134)*100</f>
        <v>6.9080366363911958</v>
      </c>
      <c r="F140" s="156">
        <f>LN(l_pi_c!G138/l_pi_c!G134)*100</f>
        <v>-8.3446275337107245E-2</v>
      </c>
      <c r="G140" s="156">
        <f>LN('l_IC,pi_d'!F138/'l_IC,pi_d'!F134)*100</f>
        <v>1.1358608622635982</v>
      </c>
      <c r="H140" s="156">
        <f>LN('l_HC,WC'!M138/'l_HC,WC'!M134)*100</f>
        <v>1.0099147836414406</v>
      </c>
      <c r="I140" s="156">
        <f>LN('l_HC,WC'!K138/'l_HC,WC'!K134)*100</f>
        <v>1.7872030090875166</v>
      </c>
      <c r="J140" s="156">
        <f>l_NSR!B138</f>
        <v>7.2333333333333305E-2</v>
      </c>
      <c r="K140" s="156">
        <f>LN(l_Solow!H138/l_Solow!H134)*100</f>
        <v>2.9685472681481451</v>
      </c>
      <c r="L140" s="156">
        <f>LN('l_NB,NEC'!O138/'l_NB,NEC'!O134)*100</f>
        <v>30.310874850308334</v>
      </c>
      <c r="M140" s="156">
        <f>LN('l_NB,NEC'!P138/'l_NB,NEC'!P134)*100</f>
        <v>44.49263819760516</v>
      </c>
      <c r="N140" s="156">
        <f>'fdr,edr'!S138*10000</f>
        <v>0.32764877324755326</v>
      </c>
      <c r="O140" s="159">
        <f>'fdr,edr (TFP)'!S138*10000</f>
        <v>0.53385670172708588</v>
      </c>
      <c r="P140" s="560"/>
      <c r="Q140">
        <v>0</v>
      </c>
    </row>
    <row r="141" spans="2:17">
      <c r="B141" s="13">
        <f t="shared" si="5"/>
        <v>41640</v>
      </c>
      <c r="C141" s="50" t="str">
        <f t="shared" si="4"/>
        <v>2014Q1</v>
      </c>
      <c r="D141" s="158">
        <f>LN(l_Output!C139/l_Output!C135)*100</f>
        <v>4.0157255115810893</v>
      </c>
      <c r="E141" s="156">
        <f>LN('l_IC,pi_d'!D139/'l_IC,pi_d'!D135)*100</f>
        <v>9.522978582468971</v>
      </c>
      <c r="F141" s="156">
        <f>LN(l_pi_c!G139/l_pi_c!G135)*100</f>
        <v>0.12773075662098637</v>
      </c>
      <c r="G141" s="156">
        <f>LN('l_IC,pi_d'!F139/'l_IC,pi_d'!F135)*100</f>
        <v>1.0036603836829794</v>
      </c>
      <c r="H141" s="156">
        <f>LN('l_HC,WC'!M139/'l_HC,WC'!M135)*100</f>
        <v>-0.58392355676304397</v>
      </c>
      <c r="I141" s="156">
        <f>LN('l_HC,WC'!K139/'l_HC,WC'!K135)*100</f>
        <v>2.8517852354623816</v>
      </c>
      <c r="J141" s="156">
        <f>l_NSR!B139</f>
        <v>7.3999999999999996E-2</v>
      </c>
      <c r="K141" s="156">
        <f>LN(l_Solow!H139/l_Solow!H135)*100</f>
        <v>1.7252134467602587</v>
      </c>
      <c r="L141" s="156">
        <f>LN('l_NB,NEC'!O139/'l_NB,NEC'!O135)*100</f>
        <v>3.3790415961074514</v>
      </c>
      <c r="M141" s="156">
        <f>LN('l_NB,NEC'!P139/'l_NB,NEC'!P135)*100</f>
        <v>19.231141298474085</v>
      </c>
      <c r="N141" s="156">
        <f>'fdr,edr'!S139*10000</f>
        <v>7.6802429741139834E-3</v>
      </c>
      <c r="O141" s="159">
        <f>'fdr,edr (TFP)'!S139*10000</f>
        <v>1.3450897066919513E-2</v>
      </c>
      <c r="P141" s="560"/>
      <c r="Q141">
        <v>0</v>
      </c>
    </row>
    <row r="142" spans="2:17">
      <c r="B142" s="13">
        <f t="shared" si="5"/>
        <v>41730</v>
      </c>
      <c r="C142" s="50" t="str">
        <f t="shared" si="4"/>
        <v>2014Q2</v>
      </c>
      <c r="D142" s="158">
        <f>LN(l_Output!C140/l_Output!C136)*100</f>
        <v>1.2738414173500854</v>
      </c>
      <c r="E142" s="156">
        <f>LN('l_IC,pi_d'!D140/'l_IC,pi_d'!D136)*100</f>
        <v>4.1143287073975809</v>
      </c>
      <c r="F142" s="156">
        <f>LN(l_pi_c!G140/l_pi_c!G136)*100</f>
        <v>0.79374726205534496</v>
      </c>
      <c r="G142" s="156">
        <f>LN('l_IC,pi_d'!F140/'l_IC,pi_d'!F136)*100</f>
        <v>1.2590036551538251</v>
      </c>
      <c r="H142" s="156">
        <f>LN('l_HC,WC'!M140/'l_HC,WC'!M136)*100</f>
        <v>1.0508353396674461</v>
      </c>
      <c r="I142" s="156">
        <f>LN('l_HC,WC'!K140/'l_HC,WC'!K136)*100</f>
        <v>1.917787924157478</v>
      </c>
      <c r="J142" s="156">
        <f>l_NSR!B140</f>
        <v>6.6666666666666693E-2</v>
      </c>
      <c r="K142" s="156">
        <f>LN(l_Solow!H140/l_Solow!H136)*100</f>
        <v>-0.18997213553471351</v>
      </c>
      <c r="L142" s="156">
        <f>LN('l_NB,NEC'!O140/'l_NB,NEC'!O136)*100</f>
        <v>12.385856995098033</v>
      </c>
      <c r="M142" s="156">
        <f>LN('l_NB,NEC'!P140/'l_NB,NEC'!P136)*100</f>
        <v>15.289378905157561</v>
      </c>
      <c r="N142" s="156">
        <f>'fdr,edr'!S140*10000</f>
        <v>6.1213508344417411E-2</v>
      </c>
      <c r="O142" s="159">
        <f>'fdr,edr (TFP)'!S140*10000</f>
        <v>0.10710921449202325</v>
      </c>
      <c r="P142" s="560"/>
      <c r="Q142">
        <v>0</v>
      </c>
    </row>
    <row r="143" spans="2:17">
      <c r="B143" s="13">
        <f t="shared" si="5"/>
        <v>41821</v>
      </c>
      <c r="C143" s="50" t="str">
        <f t="shared" si="4"/>
        <v>2014Q3</v>
      </c>
      <c r="D143" s="158">
        <f>LN(l_Output!C141/l_Output!C137)*100</f>
        <v>0.41244576603781702</v>
      </c>
      <c r="E143" s="156">
        <f>LN('l_IC,pi_d'!D141/'l_IC,pi_d'!D137)*100</f>
        <v>3.2907825542149052</v>
      </c>
      <c r="F143" s="156">
        <f>LN(l_pi_c!G141/l_pi_c!G137)*100</f>
        <v>0.70504801252847482</v>
      </c>
      <c r="G143" s="156">
        <f>LN('l_IC,pi_d'!F141/'l_IC,pi_d'!F137)*100</f>
        <v>1.325704194113174</v>
      </c>
      <c r="H143" s="156">
        <f>LN('l_HC,WC'!M141/'l_HC,WC'!M137)*100</f>
        <v>1.7343777554407396</v>
      </c>
      <c r="I143" s="156">
        <f>LN('l_HC,WC'!K141/'l_HC,WC'!K137)*100</f>
        <v>2.0744740389826619</v>
      </c>
      <c r="J143" s="156">
        <f>l_NSR!B141</f>
        <v>6.7000000000000004E-2</v>
      </c>
      <c r="K143" s="156">
        <f>LN(l_Solow!H141/l_Solow!H137)*100</f>
        <v>-1.1712196144444349</v>
      </c>
      <c r="L143" s="156">
        <f>LN('l_NB,NEC'!O141/'l_NB,NEC'!O137)*100</f>
        <v>13.436266696300661</v>
      </c>
      <c r="M143" s="156">
        <f>LN('l_NB,NEC'!P141/'l_NB,NEC'!P137)*100</f>
        <v>14.990150831504707</v>
      </c>
      <c r="N143" s="156">
        <f>'fdr,edr'!S141*10000</f>
        <v>0.97088464144836983</v>
      </c>
      <c r="O143" s="159">
        <f>'fdr,edr (TFP)'!S141*10000</f>
        <v>1.6973822775561342</v>
      </c>
      <c r="P143" s="560"/>
      <c r="Q143">
        <v>0</v>
      </c>
    </row>
    <row r="144" spans="2:17">
      <c r="B144" s="13">
        <f t="shared" si="5"/>
        <v>41913</v>
      </c>
      <c r="C144" s="50" t="str">
        <f t="shared" si="4"/>
        <v>2014Q4</v>
      </c>
      <c r="D144" s="158">
        <f>LN(l_Output!C142/l_Output!C138)*100</f>
        <v>0.99247024181408594</v>
      </c>
      <c r="E144" s="156">
        <f>LN('l_IC,pi_d'!D142/'l_IC,pi_d'!D138)*100</f>
        <v>3.3077588327141081</v>
      </c>
      <c r="F144" s="156">
        <f>LN(l_pi_c!G142/l_pi_c!G138)*100</f>
        <v>0.93481382810606151</v>
      </c>
      <c r="G144" s="156">
        <f>LN('l_IC,pi_d'!F142/'l_IC,pi_d'!F138)*100</f>
        <v>1.1915930117055566</v>
      </c>
      <c r="H144" s="156">
        <f>LN('l_HC,WC'!M142/'l_HC,WC'!M138)*100</f>
        <v>2.2804889818540848</v>
      </c>
      <c r="I144" s="156">
        <f>LN('l_HC,WC'!K142/'l_HC,WC'!K138)*100</f>
        <v>0.95916763093826929</v>
      </c>
      <c r="J144" s="156">
        <f>l_NSR!B142</f>
        <v>6.4000000000000001E-2</v>
      </c>
      <c r="K144" s="156">
        <f>LN(l_Solow!H142/l_Solow!H138)*100</f>
        <v>0.23345368091033702</v>
      </c>
      <c r="L144" s="156">
        <f>LN('l_NB,NEC'!O142/'l_NB,NEC'!O138)*100</f>
        <v>15.385873144798602</v>
      </c>
      <c r="M144" s="156">
        <f>LN('l_NB,NEC'!P142/'l_NB,NEC'!P138)*100</f>
        <v>12.71026212693662</v>
      </c>
      <c r="N144" s="156">
        <f>'fdr,edr'!S142*10000</f>
        <v>0.27637079679052129</v>
      </c>
      <c r="O144" s="159">
        <f>'fdr,edr (TFP)'!S142*10000</f>
        <v>0.48197000226871878</v>
      </c>
      <c r="P144" s="560"/>
      <c r="Q144">
        <v>0</v>
      </c>
    </row>
    <row r="145" spans="1:17">
      <c r="A145" t="str">
        <f>RIGHT(YEAR(B145),2)</f>
        <v>15</v>
      </c>
      <c r="B145" s="13">
        <f t="shared" si="5"/>
        <v>42005</v>
      </c>
      <c r="C145" s="50" t="str">
        <f t="shared" si="4"/>
        <v>2015Q1</v>
      </c>
      <c r="D145" s="158">
        <f>LN(l_Output!C143/l_Output!C139)*100</f>
        <v>1.6493570060677927</v>
      </c>
      <c r="E145" s="156">
        <f>LN('l_IC,pi_d'!D143/'l_IC,pi_d'!D139)*100</f>
        <v>5.6420496057126668</v>
      </c>
      <c r="F145" s="156">
        <f>LN(l_pi_c!G143/l_pi_c!G139)*100</f>
        <v>1.7483070252117328</v>
      </c>
      <c r="G145" s="156">
        <f>LN('l_IC,pi_d'!F143/'l_IC,pi_d'!F139)*100</f>
        <v>1.2086920302051691</v>
      </c>
      <c r="H145" s="156">
        <f>LN('l_HC,WC'!M143/'l_HC,WC'!M139)*100</f>
        <v>0.83106956485235906</v>
      </c>
      <c r="I145" s="156">
        <f>LN('l_HC,WC'!K143/'l_HC,WC'!K139)*100</f>
        <v>2.280919032303232</v>
      </c>
      <c r="J145" s="156">
        <f>l_NSR!B143</f>
        <v>7.3333333333333306E-2</v>
      </c>
      <c r="K145" s="156">
        <f>LN(l_Solow!H143/l_Solow!H139)*100</f>
        <v>0.35649223569617183</v>
      </c>
      <c r="L145" s="156">
        <f>LN('l_NB,NEC'!O143/'l_NB,NEC'!O139)*100</f>
        <v>26.863235547240098</v>
      </c>
      <c r="M145" s="156">
        <f>LN('l_NB,NEC'!P143/'l_NB,NEC'!P139)*100</f>
        <v>27.846334121357081</v>
      </c>
      <c r="N145" s="156">
        <f>'fdr,edr'!S143*10000</f>
        <v>7.700106221854181E-4</v>
      </c>
      <c r="O145" s="159">
        <f>'fdr,edr (TFP)'!S143*10000</f>
        <v>8.9019105312691815E-4</v>
      </c>
      <c r="P145" s="560"/>
      <c r="Q145">
        <v>0</v>
      </c>
    </row>
    <row r="146" spans="1:17">
      <c r="B146" s="13">
        <f t="shared" si="5"/>
        <v>42095</v>
      </c>
      <c r="C146" s="50" t="str">
        <f t="shared" si="4"/>
        <v>2015Q2</v>
      </c>
      <c r="D146" s="158">
        <f>LN(l_Output!C144/l_Output!C140)*100</f>
        <v>3.5192203753703661</v>
      </c>
      <c r="E146" s="156">
        <f>LN('l_IC,pi_d'!D144/'l_IC,pi_d'!D140)*100</f>
        <v>6.1897314263830108</v>
      </c>
      <c r="F146" s="156">
        <f>LN(l_pi_c!G144/l_pi_c!G140)*100</f>
        <v>1.6131490839162628</v>
      </c>
      <c r="G146" s="156">
        <f>LN('l_IC,pi_d'!F144/'l_IC,pi_d'!F140)*100</f>
        <v>1.0160153519232666</v>
      </c>
      <c r="H146" s="156">
        <f>LN('l_HC,WC'!M144/'l_HC,WC'!M140)*100</f>
        <v>0.73536004561949608</v>
      </c>
      <c r="I146" s="156">
        <f>LN('l_HC,WC'!K144/'l_HC,WC'!K140)*100</f>
        <v>1.0873255489899221</v>
      </c>
      <c r="J146" s="156">
        <f>l_NSR!B144</f>
        <v>6.7333333333333301E-2</v>
      </c>
      <c r="K146" s="156">
        <f>LN(l_Solow!H144/l_Solow!H140)*100</f>
        <v>2.9491003808757075</v>
      </c>
      <c r="L146" s="156">
        <f>LN('l_NB,NEC'!O144/'l_NB,NEC'!O140)*100</f>
        <v>25.848116551778645</v>
      </c>
      <c r="M146" s="156">
        <f>LN('l_NB,NEC'!P144/'l_NB,NEC'!P140)*100</f>
        <v>26.717061084318633</v>
      </c>
      <c r="N146" s="156">
        <f>'fdr,edr'!S144*10000</f>
        <v>2.7441577390178142E-2</v>
      </c>
      <c r="O146" s="159">
        <f>'fdr,edr (TFP)'!S144*10000</f>
        <v>3.171891870096092E-2</v>
      </c>
      <c r="P146" s="560"/>
      <c r="Q146">
        <v>0</v>
      </c>
    </row>
    <row r="147" spans="1:17">
      <c r="B147" s="13">
        <f t="shared" si="5"/>
        <v>42186</v>
      </c>
      <c r="C147" s="50" t="str">
        <f t="shared" si="4"/>
        <v>2015Q3</v>
      </c>
      <c r="D147" s="158">
        <f>LN(l_Output!C145/l_Output!C141)*100</f>
        <v>3.4297187755553979</v>
      </c>
      <c r="E147" s="156">
        <f>LN('l_IC,pi_d'!D145/'l_IC,pi_d'!D141)*100</f>
        <v>6.8443593277774566</v>
      </c>
      <c r="F147" s="156">
        <f>LN(l_pi_c!G145/l_pi_c!G141)*100</f>
        <v>1.8790323315999817</v>
      </c>
      <c r="G147" s="156">
        <f>LN('l_IC,pi_d'!F145/'l_IC,pi_d'!F141)*100</f>
        <v>0.81629226223512918</v>
      </c>
      <c r="H147" s="156">
        <f>LN('l_HC,WC'!M145/'l_HC,WC'!M141)*100</f>
        <v>0.83511806253953325</v>
      </c>
      <c r="I147" s="156">
        <f>LN('l_HC,WC'!K145/'l_HC,WC'!K141)*100</f>
        <v>1.3801972517251748</v>
      </c>
      <c r="J147" s="156">
        <f>l_NSR!B145</f>
        <v>7.4333333333333307E-2</v>
      </c>
      <c r="K147" s="156">
        <f>LN(l_Solow!H145/l_Solow!H141)*100</f>
        <v>2.7651219729293448</v>
      </c>
      <c r="L147" s="156">
        <f>LN('l_NB,NEC'!O145/'l_NB,NEC'!O141)*100</f>
        <v>10.852125198346567</v>
      </c>
      <c r="M147" s="156">
        <f>LN('l_NB,NEC'!P145/'l_NB,NEC'!P141)*100</f>
        <v>7.3852816215057713</v>
      </c>
      <c r="N147" s="156">
        <f>'fdr,edr'!S145*10000</f>
        <v>2.0328712687908013</v>
      </c>
      <c r="O147" s="159">
        <f>'fdr,edr (TFP)'!S145*10000</f>
        <v>2.3512471920342746</v>
      </c>
      <c r="P147" s="560"/>
      <c r="Q147">
        <v>0</v>
      </c>
    </row>
    <row r="148" spans="1:17">
      <c r="B148" s="13">
        <f t="shared" si="5"/>
        <v>42278</v>
      </c>
      <c r="C148" s="50" t="str">
        <f t="shared" si="4"/>
        <v>2015Q4</v>
      </c>
      <c r="D148" s="158">
        <f>LN(l_Output!C146/l_Output!C142)*100</f>
        <v>2.7656003414109285</v>
      </c>
      <c r="E148" s="156">
        <f>LN('l_IC,pi_d'!D146/'l_IC,pi_d'!D142)*100</f>
        <v>5.8596028806180946</v>
      </c>
      <c r="F148" s="156">
        <f>LN(l_pi_c!G146/l_pi_c!G142)*100</f>
        <v>1.6389898952678597</v>
      </c>
      <c r="G148" s="156">
        <f>LN('l_IC,pi_d'!F146/'l_IC,pi_d'!F142)*100</f>
        <v>0.19729475187640791</v>
      </c>
      <c r="H148" s="156">
        <f>LN('l_HC,WC'!M146/'l_HC,WC'!M142)*100</f>
        <v>1.9919552568784964</v>
      </c>
      <c r="I148" s="156">
        <f>LN('l_HC,WC'!K146/'l_HC,WC'!K142)*100</f>
        <v>0.69932083614872798</v>
      </c>
      <c r="J148" s="156">
        <f>l_NSR!B146</f>
        <v>7.6333333333333295E-2</v>
      </c>
      <c r="K148" s="156">
        <f>LN(l_Solow!H146/l_Solow!H142)*100</f>
        <v>2.4465253339955373</v>
      </c>
      <c r="L148" s="156">
        <f>LN('l_NB,NEC'!O146/'l_NB,NEC'!O142)*100</f>
        <v>1.7191178398305813</v>
      </c>
      <c r="M148" s="156">
        <f>LN('l_NB,NEC'!P146/'l_NB,NEC'!P142)*100</f>
        <v>10.304255104137193</v>
      </c>
      <c r="N148" s="156">
        <f>'fdr,edr'!S146*10000</f>
        <v>3.0994653382840812E-2</v>
      </c>
      <c r="O148" s="159">
        <f>'fdr,edr (TFP)'!S146*10000</f>
        <v>3.5807351739139126E-2</v>
      </c>
      <c r="P148" s="560"/>
      <c r="Q148">
        <v>0</v>
      </c>
    </row>
    <row r="149" spans="1:17">
      <c r="B149" s="13">
        <f t="shared" si="5"/>
        <v>42370</v>
      </c>
      <c r="C149" s="50" t="str">
        <f t="shared" si="4"/>
        <v>2016Q1</v>
      </c>
      <c r="D149" s="158">
        <f>LN(l_Output!C147/l_Output!C143)*100</f>
        <v>1.87441612543148</v>
      </c>
      <c r="E149" s="156">
        <f>LN('l_IC,pi_d'!D147/'l_IC,pi_d'!D143)*100</f>
        <v>0.29576985058291366</v>
      </c>
      <c r="F149" s="156">
        <f>LN(l_pi_c!G147/l_pi_c!G143)*100</f>
        <v>1.1324933553281815</v>
      </c>
      <c r="G149" s="156">
        <f>LN('l_IC,pi_d'!F147/'l_IC,pi_d'!F143)*100</f>
        <v>-0.47762374420245179</v>
      </c>
      <c r="H149" s="156">
        <f>LN('l_HC,WC'!M147/'l_HC,WC'!M143)*100</f>
        <v>1.7815172514713546</v>
      </c>
      <c r="I149" s="156">
        <f>LN('l_HC,WC'!K147/'l_HC,WC'!K143)*100</f>
        <v>1.8148655298028455</v>
      </c>
      <c r="J149" s="156">
        <f>l_NSR!B147</f>
        <v>3.46666666666667E-2</v>
      </c>
      <c r="K149" s="156">
        <f>LN(l_Solow!H147/l_Solow!H143)*100</f>
        <v>0.67077754386262078</v>
      </c>
      <c r="L149" s="156">
        <f>LN('l_NB,NEC'!O147/'l_NB,NEC'!O143)*100</f>
        <v>-46.535355349137092</v>
      </c>
      <c r="M149" s="156">
        <f>LN('l_NB,NEC'!P147/'l_NB,NEC'!P143)*100</f>
        <v>-10.227412994815891</v>
      </c>
      <c r="N149" s="156">
        <f>'fdr,edr'!S147*10000</f>
        <v>1.3508155008702435E-3</v>
      </c>
      <c r="O149" s="159">
        <f>'fdr,edr (TFP)'!S147*10000</f>
        <v>3.5519136253760954E-3</v>
      </c>
      <c r="P149" s="560"/>
      <c r="Q149">
        <v>0</v>
      </c>
    </row>
    <row r="150" spans="1:17">
      <c r="B150" s="13">
        <f t="shared" si="5"/>
        <v>42461</v>
      </c>
      <c r="C150" s="50" t="str">
        <f t="shared" si="4"/>
        <v>2016Q2</v>
      </c>
      <c r="D150" s="158">
        <f>LN(l_Output!C148/l_Output!C144)*100</f>
        <v>1.4904775559823398</v>
      </c>
      <c r="E150" s="156">
        <f>LN('l_IC,pi_d'!D148/'l_IC,pi_d'!D144)*100</f>
        <v>1.8095346481919345</v>
      </c>
      <c r="F150" s="156">
        <f>LN(l_pi_c!G148/l_pi_c!G144)*100</f>
        <v>0.44868570996037821</v>
      </c>
      <c r="G150" s="156">
        <f>LN('l_IC,pi_d'!F148/'l_IC,pi_d'!F144)*100</f>
        <v>-1.0544637405035839</v>
      </c>
      <c r="H150" s="156">
        <f>LN('l_HC,WC'!M148/'l_HC,WC'!M144)*100</f>
        <v>2.4098303905050606</v>
      </c>
      <c r="I150" s="156">
        <f>LN('l_HC,WC'!K148/'l_HC,WC'!K144)*100</f>
        <v>1.0433731424160022</v>
      </c>
      <c r="J150" s="156">
        <f>l_NSR!B148</f>
        <v>-5.0333333333333299E-2</v>
      </c>
      <c r="K150" s="156">
        <f>LN(l_Solow!H148/l_Solow!H144)*100</f>
        <v>0.56871836983173196</v>
      </c>
      <c r="L150" s="156">
        <f>LN('l_NB,NEC'!O148/'l_NB,NEC'!O144)*100</f>
        <v>-63.039334052986405</v>
      </c>
      <c r="M150" s="156">
        <f>LN('l_NB,NEC'!P148/'l_NB,NEC'!P144)*100</f>
        <v>-20.744333509272366</v>
      </c>
      <c r="N150" s="156">
        <f>'fdr,edr'!S148*10000</f>
        <v>7.4999272308149595E-2</v>
      </c>
      <c r="O150" s="159">
        <f>'fdr,edr (TFP)'!S148*10000</f>
        <v>0.19713750007507963</v>
      </c>
      <c r="P150" s="560"/>
      <c r="Q150">
        <v>0</v>
      </c>
    </row>
    <row r="151" spans="1:17">
      <c r="B151" s="13">
        <f t="shared" si="5"/>
        <v>42552</v>
      </c>
      <c r="C151" s="50" t="str">
        <f t="shared" si="4"/>
        <v>2016Q3</v>
      </c>
      <c r="D151" s="158">
        <f>LN(l_Output!C149/l_Output!C145)*100</f>
        <v>1.46146918360167</v>
      </c>
      <c r="E151" s="156">
        <f>LN('l_IC,pi_d'!D149/'l_IC,pi_d'!D145)*100</f>
        <v>0.56180540321295536</v>
      </c>
      <c r="F151" s="156">
        <f>LN(l_pi_c!G149/l_pi_c!G145)*100</f>
        <v>7.7402101929536435E-2</v>
      </c>
      <c r="G151" s="156">
        <f>LN('l_IC,pi_d'!F149/'l_IC,pi_d'!F145)*100</f>
        <v>-1.4301215698029672</v>
      </c>
      <c r="H151" s="156">
        <f>LN('l_HC,WC'!M149/'l_HC,WC'!M145)*100</f>
        <v>2.5398461247991184</v>
      </c>
      <c r="I151" s="156">
        <f>LN('l_HC,WC'!K149/'l_HC,WC'!K145)*100</f>
        <v>0.9665803932150141</v>
      </c>
      <c r="J151" s="156">
        <f>l_NSR!B149</f>
        <v>-4.5999999999999999E-2</v>
      </c>
      <c r="K151" s="156">
        <f>LN(l_Solow!H149/l_Solow!H145)*100</f>
        <v>0.49856046990279695</v>
      </c>
      <c r="L151" s="156">
        <f>LN('l_NB,NEC'!O149/'l_NB,NEC'!O145)*100</f>
        <v>-44.790331083530035</v>
      </c>
      <c r="M151" s="156">
        <f>LN('l_NB,NEC'!P149/'l_NB,NEC'!P145)*100</f>
        <v>-2.1015566490286171</v>
      </c>
      <c r="N151" s="156">
        <f>'fdr,edr'!S149*10000</f>
        <v>1.5257980530146349</v>
      </c>
      <c r="O151" s="159">
        <f>'fdr,edr (TFP)'!S149*10000</f>
        <v>4.0121158486972046</v>
      </c>
      <c r="P151" s="560"/>
      <c r="Q151">
        <v>0</v>
      </c>
    </row>
    <row r="152" spans="1:17">
      <c r="B152" s="13">
        <f t="shared" si="5"/>
        <v>42644</v>
      </c>
      <c r="C152" s="50" t="str">
        <f t="shared" si="4"/>
        <v>2016Q4</v>
      </c>
      <c r="D152" s="158">
        <f>LN(l_Output!C150/l_Output!C146)*100</f>
        <v>1.6971636835199384</v>
      </c>
      <c r="E152" s="156">
        <f>LN('l_IC,pi_d'!D150/'l_IC,pi_d'!D146)*100</f>
        <v>1.6068203801405243</v>
      </c>
      <c r="F152" s="156">
        <f>LN(l_pi_c!G150/l_pi_c!G146)*100</f>
        <v>5.4972462428980517E-2</v>
      </c>
      <c r="G152" s="156">
        <f>LN('l_IC,pi_d'!F150/'l_IC,pi_d'!F146)*100</f>
        <v>-0.81470805677814706</v>
      </c>
      <c r="H152" s="156">
        <f>LN('l_HC,WC'!M150/'l_HC,WC'!M146)*100</f>
        <v>2.0376262311452771</v>
      </c>
      <c r="I152" s="156">
        <f>LN('l_HC,WC'!K150/'l_HC,WC'!K146)*100</f>
        <v>1.3063185936148567</v>
      </c>
      <c r="J152" s="156">
        <f>l_NSR!B150</f>
        <v>-4.33333333333333E-2</v>
      </c>
      <c r="K152" s="156">
        <f>LN(l_Solow!H150/l_Solow!H146)*100</f>
        <v>0.52262665210179393</v>
      </c>
      <c r="L152" s="156">
        <f>LN('l_NB,NEC'!O150/'l_NB,NEC'!O146)*100</f>
        <v>-24.474670797548441</v>
      </c>
      <c r="M152" s="156">
        <f>LN('l_NB,NEC'!P150/'l_NB,NEC'!P146)*100</f>
        <v>-6.233224598556087E-2</v>
      </c>
      <c r="N152" s="156">
        <f>'fdr,edr'!S150*10000</f>
        <v>5.1064051440783374E-4</v>
      </c>
      <c r="O152" s="159">
        <f>'fdr,edr (TFP)'!S150*10000</f>
        <v>1.3448343155708759E-3</v>
      </c>
      <c r="P152" s="560"/>
      <c r="Q152">
        <v>0</v>
      </c>
    </row>
    <row r="153" spans="1:17">
      <c r="B153" s="13">
        <f t="shared" si="5"/>
        <v>42736</v>
      </c>
      <c r="C153" s="50" t="str">
        <f t="shared" si="4"/>
        <v>2017Q1</v>
      </c>
      <c r="D153" s="158">
        <f>LN(l_Output!C151/l_Output!C147)*100</f>
        <v>1.5803745652964933</v>
      </c>
      <c r="E153" s="156">
        <f>LN('l_IC,pi_d'!D151/'l_IC,pi_d'!D147)*100</f>
        <v>2.3561473687767926</v>
      </c>
      <c r="F153" s="156">
        <f>LN(l_pi_c!G151/l_pi_c!G147)*100</f>
        <v>-0.62858838873251199</v>
      </c>
      <c r="G153" s="156">
        <f>LN('l_IC,pi_d'!F151/'l_IC,pi_d'!F147)*100</f>
        <v>0.10769066730031054</v>
      </c>
      <c r="H153" s="156">
        <f>LN('l_HC,WC'!M151/'l_HC,WC'!M147)*100</f>
        <v>1.7888213420303445</v>
      </c>
      <c r="I153" s="156">
        <f>LN('l_HC,WC'!K151/'l_HC,WC'!K147)*100</f>
        <v>0.43995178520955092</v>
      </c>
      <c r="J153" s="156">
        <f>l_NSR!B151</f>
        <v>-4.1666666666666699E-2</v>
      </c>
      <c r="K153" s="156">
        <f>LN(l_Solow!H151/l_Solow!H147)*100</f>
        <v>0.73366472123646098</v>
      </c>
      <c r="L153" s="156">
        <f>LN('l_NB,NEC'!O151/'l_NB,NEC'!O147)*100</f>
        <v>10.766754187815538</v>
      </c>
      <c r="M153" s="156">
        <f>LN('l_NB,NEC'!P151/'l_NB,NEC'!P147)*100</f>
        <v>11.850681098207382</v>
      </c>
      <c r="N153" s="156">
        <f>'fdr,edr'!S151*10000</f>
        <v>3.9303923275022353E-5</v>
      </c>
      <c r="O153" s="159">
        <f>'fdr,edr (TFP)'!S151*10000</f>
        <v>1.0805247340619978E-4</v>
      </c>
      <c r="P153" s="560"/>
      <c r="Q153">
        <v>0</v>
      </c>
    </row>
    <row r="154" spans="1:17">
      <c r="B154" s="13">
        <f t="shared" si="5"/>
        <v>42826</v>
      </c>
      <c r="C154" s="50" t="str">
        <f t="shared" si="4"/>
        <v>2017Q2</v>
      </c>
      <c r="D154" s="158">
        <f>LN(l_Output!C152/l_Output!C148)*100</f>
        <v>1.9194700752294001</v>
      </c>
      <c r="E154" s="156">
        <f>LN('l_IC,pi_d'!D152/'l_IC,pi_d'!D148)*100</f>
        <v>2.7214981854804088</v>
      </c>
      <c r="F154" s="156">
        <f>LN(l_pi_c!G152/l_pi_c!G148)*100</f>
        <v>-0.20695570955311457</v>
      </c>
      <c r="G154" s="156">
        <f>LN('l_IC,pi_d'!F152/'l_IC,pi_d'!F148)*100</f>
        <v>0.62640603468620437</v>
      </c>
      <c r="H154" s="156">
        <f>LN('l_HC,WC'!M152/'l_HC,WC'!M148)*100</f>
        <v>0.30038503717858178</v>
      </c>
      <c r="I154" s="156">
        <f>LN('l_HC,WC'!K152/'l_HC,WC'!K148)*100</f>
        <v>1.8778587737296908</v>
      </c>
      <c r="J154" s="156">
        <f>l_NSR!B152</f>
        <v>-5.4333333333333303E-2</v>
      </c>
      <c r="K154" s="156">
        <f>LN(l_Solow!H152/l_Solow!H148)*100</f>
        <v>0.32313172833651377</v>
      </c>
      <c r="L154" s="156">
        <f>LN('l_NB,NEC'!O152/'l_NB,NEC'!O148)*100</f>
        <v>27.47395375819131</v>
      </c>
      <c r="M154" s="156">
        <f>LN('l_NB,NEC'!P152/'l_NB,NEC'!P148)*100</f>
        <v>24.590859119751311</v>
      </c>
      <c r="N154" s="156">
        <f>'fdr,edr'!S152*10000</f>
        <v>7.100328584534922E-2</v>
      </c>
      <c r="O154" s="159">
        <f>'fdr,edr (TFP)'!S152*10000</f>
        <v>0.19518324641281554</v>
      </c>
      <c r="P154" s="560"/>
      <c r="Q154">
        <v>0</v>
      </c>
    </row>
    <row r="155" spans="1:17">
      <c r="B155" s="13">
        <f t="shared" si="5"/>
        <v>42917</v>
      </c>
      <c r="C155" s="50" t="str">
        <f t="shared" si="4"/>
        <v>2017Q3</v>
      </c>
      <c r="D155" s="158">
        <f>LN(l_Output!C153/l_Output!C149)*100</f>
        <v>2.4989642817166766</v>
      </c>
      <c r="E155" s="156">
        <f>LN('l_IC,pi_d'!D153/'l_IC,pi_d'!D149)*100</f>
        <v>2.9328105282480115</v>
      </c>
      <c r="F155" s="156">
        <f>LN(l_pi_c!G153/l_pi_c!G149)*100</f>
        <v>0.3408062316904063</v>
      </c>
      <c r="G155" s="156">
        <f>LN('l_IC,pi_d'!F153/'l_IC,pi_d'!F149)*100</f>
        <v>1.02922832253344</v>
      </c>
      <c r="H155" s="156">
        <f>LN('l_HC,WC'!M153/'l_HC,WC'!M149)*100</f>
        <v>1.1174730084421252</v>
      </c>
      <c r="I155" s="156">
        <f>LN('l_HC,WC'!K153/'l_HC,WC'!K149)*100</f>
        <v>1.2296942098493056</v>
      </c>
      <c r="J155" s="156">
        <f>l_NSR!B153</f>
        <v>-5.3666666666666703E-2</v>
      </c>
      <c r="K155" s="156">
        <f>LN(l_Solow!H153/l_Solow!H149)*100</f>
        <v>1.5084009543396721</v>
      </c>
      <c r="L155" s="156">
        <f>LN('l_NB,NEC'!O153/'l_NB,NEC'!O149)*100</f>
        <v>19.181434016806996</v>
      </c>
      <c r="M155" s="156">
        <f>LN('l_NB,NEC'!P153/'l_NB,NEC'!P149)*100</f>
        <v>24.454046902731193</v>
      </c>
      <c r="N155" s="156">
        <f>'fdr,edr'!S153*10000</f>
        <v>0.83735772350620863</v>
      </c>
      <c r="O155" s="159">
        <f>'fdr,edr (TFP)'!S153*10000</f>
        <v>2.3034577790349497</v>
      </c>
      <c r="P155" s="560"/>
      <c r="Q155">
        <v>0</v>
      </c>
    </row>
    <row r="156" spans="1:17">
      <c r="B156" s="13">
        <f t="shared" si="5"/>
        <v>43009</v>
      </c>
      <c r="C156" s="50" t="str">
        <f t="shared" si="4"/>
        <v>2017Q4</v>
      </c>
      <c r="D156" s="158">
        <f>LN(l_Output!C154/l_Output!C150)*100</f>
        <v>2.6882846296101999</v>
      </c>
      <c r="E156" s="156">
        <f>LN('l_IC,pi_d'!D154/'l_IC,pi_d'!D150)*100</f>
        <v>3.4229174409252794</v>
      </c>
      <c r="F156" s="156">
        <f>LN(l_pi_c!G154/l_pi_c!G150)*100</f>
        <v>0.15751857743025313</v>
      </c>
      <c r="G156" s="156">
        <f>LN('l_IC,pi_d'!F154/'l_IC,pi_d'!F150)*100</f>
        <v>0.90257767140274059</v>
      </c>
      <c r="H156" s="156">
        <f>LN('l_HC,WC'!M154/'l_HC,WC'!M150)*100</f>
        <v>-0.14679089890108499</v>
      </c>
      <c r="I156" s="156">
        <f>LN('l_HC,WC'!K154/'l_HC,WC'!K150)*100</f>
        <v>2.2939088884712251</v>
      </c>
      <c r="J156" s="156">
        <f>l_NSR!B154</f>
        <v>-4.2333333333333299E-2</v>
      </c>
      <c r="K156" s="156">
        <f>LN(l_Solow!H154/l_Solow!H150)*100</f>
        <v>0.94834976566746298</v>
      </c>
      <c r="L156" s="156">
        <f>LN('l_NB,NEC'!O154/'l_NB,NEC'!O150)*100</f>
        <v>2.8505695404421552</v>
      </c>
      <c r="M156" s="156">
        <f>LN('l_NB,NEC'!P154/'l_NB,NEC'!P150)*100</f>
        <v>21.539959716735936</v>
      </c>
      <c r="N156" s="156">
        <f>'fdr,edr'!S154*10000</f>
        <v>0.90741929850850933</v>
      </c>
      <c r="O156" s="159">
        <f>'fdr,edr (TFP)'!S154*10000</f>
        <v>2.4947877301286994</v>
      </c>
      <c r="P156" s="560"/>
      <c r="Q156">
        <v>0</v>
      </c>
    </row>
    <row r="157" spans="1:17">
      <c r="B157" s="13">
        <f t="shared" si="5"/>
        <v>43101</v>
      </c>
      <c r="C157" s="50" t="str">
        <f t="shared" si="4"/>
        <v>2018Q1</v>
      </c>
      <c r="D157" s="158">
        <f>LN(l_Output!C155/l_Output!C151)*100</f>
        <v>1.9951208998735499</v>
      </c>
      <c r="E157" s="156">
        <f>LN('l_IC,pi_d'!D155/'l_IC,pi_d'!D151)*100</f>
        <v>3.5702215736242215</v>
      </c>
      <c r="F157" s="156">
        <f>LN(l_pi_c!G155/l_pi_c!G151)*100</f>
        <v>0.49915604730390678</v>
      </c>
      <c r="G157" s="156">
        <f>LN('l_IC,pi_d'!F155/'l_IC,pi_d'!F151)*100</f>
        <v>0.63091437373340953</v>
      </c>
      <c r="H157" s="156">
        <f>LN('l_HC,WC'!M155/'l_HC,WC'!M151)*100</f>
        <v>2.5564709381299391</v>
      </c>
      <c r="I157" s="156">
        <f>LN('l_HC,WC'!K155/'l_HC,WC'!K151)*100</f>
        <v>1.0192457685168559</v>
      </c>
      <c r="J157" s="156">
        <f>l_NSR!B155</f>
        <v>-4.8000000000000001E-2</v>
      </c>
      <c r="K157" s="156">
        <f>LN(l_Solow!H155/l_Solow!H151)*100</f>
        <v>1.1517236315292116</v>
      </c>
      <c r="L157" s="156">
        <f>LN('l_NB,NEC'!O155/'l_NB,NEC'!O151)*100</f>
        <v>-6.6459894929074785</v>
      </c>
      <c r="M157" s="156">
        <f>LN('l_NB,NEC'!P155/'l_NB,NEC'!P151)*100</f>
        <v>16.218546463999896</v>
      </c>
      <c r="N157" s="156">
        <f>'fdr,edr'!S155*10000</f>
        <v>6.1245307294902091E-3</v>
      </c>
      <c r="O157" s="159">
        <f>'fdr,edr (TFP)'!S155*10000</f>
        <v>6.0832499701553777E-3</v>
      </c>
      <c r="P157" s="560"/>
      <c r="Q157">
        <v>0</v>
      </c>
    </row>
    <row r="158" spans="1:17">
      <c r="B158" s="13">
        <f t="shared" si="5"/>
        <v>43191</v>
      </c>
      <c r="C158" s="50" t="str">
        <f t="shared" si="4"/>
        <v>2018Q2</v>
      </c>
      <c r="D158" s="158">
        <f>LN(l_Output!C156/l_Output!C152)*100</f>
        <v>1.8774325728900902</v>
      </c>
      <c r="E158" s="156">
        <f>LN('l_IC,pi_d'!D156/'l_IC,pi_d'!D152)*100</f>
        <v>3.6878569802928411</v>
      </c>
      <c r="F158" s="156">
        <f>LN(l_pi_c!G156/l_pi_c!G152)*100</f>
        <v>0.10510687544770525</v>
      </c>
      <c r="G158" s="156">
        <f>LN('l_IC,pi_d'!F156/'l_IC,pi_d'!F152)*100</f>
        <v>0.88842143402086982</v>
      </c>
      <c r="H158" s="156">
        <f>LN('l_HC,WC'!M156/'l_HC,WC'!M152)*100</f>
        <v>2.3691292848721188</v>
      </c>
      <c r="I158" s="156">
        <f>LN('l_HC,WC'!K156/'l_HC,WC'!K152)*100</f>
        <v>2.1675633843329036</v>
      </c>
      <c r="J158" s="156">
        <f>l_NSR!B156</f>
        <v>-6.5000000000000002E-2</v>
      </c>
      <c r="K158" s="156">
        <f>LN(l_Solow!H156/l_Solow!H152)*100</f>
        <v>9.8782876486333077E-2</v>
      </c>
      <c r="L158" s="156">
        <f>LN('l_NB,NEC'!O156/'l_NB,NEC'!O152)*100</f>
        <v>-17.963462936703138</v>
      </c>
      <c r="M158" s="156">
        <f>LN('l_NB,NEC'!P156/'l_NB,NEC'!P152)*100</f>
        <v>11.211981498110966</v>
      </c>
      <c r="N158" s="156">
        <f>'fdr,edr'!S156*10000</f>
        <v>0.4796965508127477</v>
      </c>
      <c r="O158" s="159">
        <f>'fdr,edr (TFP)'!S156*10000</f>
        <v>0.47735147396458955</v>
      </c>
      <c r="P158" s="560"/>
      <c r="Q158">
        <v>0</v>
      </c>
    </row>
    <row r="159" spans="1:17">
      <c r="B159" s="13">
        <f t="shared" si="5"/>
        <v>43282</v>
      </c>
      <c r="C159" s="50" t="str">
        <f t="shared" si="4"/>
        <v>2018Q3</v>
      </c>
      <c r="D159" s="158">
        <f>LN(l_Output!C157/l_Output!C153)*100</f>
        <v>0.43485096506733895</v>
      </c>
      <c r="E159" s="156">
        <f>LN('l_IC,pi_d'!D157/'l_IC,pi_d'!D153)*100</f>
        <v>-0.34482143993497499</v>
      </c>
      <c r="F159" s="156">
        <f>LN(l_pi_c!G157/l_pi_c!G153)*100</f>
        <v>-0.28504550572537807</v>
      </c>
      <c r="G159" s="156">
        <f>LN('l_IC,pi_d'!F157/'l_IC,pi_d'!F153)*100</f>
        <v>0.92837553143929574</v>
      </c>
      <c r="H159" s="156">
        <f>LN('l_HC,WC'!M157/'l_HC,WC'!M153)*100</f>
        <v>2.245554763466338</v>
      </c>
      <c r="I159" s="156">
        <f>LN('l_HC,WC'!K157/'l_HC,WC'!K153)*100</f>
        <v>1.4674504203079828</v>
      </c>
      <c r="J159" s="156">
        <f>l_NSR!B157</f>
        <v>-6.2666666666666704E-2</v>
      </c>
      <c r="K159" s="156">
        <f>LN(l_Solow!H157/l_Solow!H153)*100</f>
        <v>-1.0153565932920208</v>
      </c>
      <c r="L159" s="156">
        <f>LN('l_NB,NEC'!O157/'l_NB,NEC'!O153)*100</f>
        <v>-19.123789407623271</v>
      </c>
      <c r="M159" s="156">
        <f>LN('l_NB,NEC'!P157/'l_NB,NEC'!P153)*100</f>
        <v>10.503867594216938</v>
      </c>
      <c r="N159" s="156">
        <f>'fdr,edr'!S157*10000</f>
        <v>7.5036298605109479</v>
      </c>
      <c r="O159" s="159">
        <f>'fdr,edr (TFP)'!S157*10000</f>
        <v>7.4654787766797819</v>
      </c>
      <c r="P159" s="560"/>
      <c r="Q159">
        <v>0</v>
      </c>
    </row>
    <row r="160" spans="1:17">
      <c r="B160" s="13">
        <f t="shared" si="5"/>
        <v>43374</v>
      </c>
      <c r="C160" s="50" t="str">
        <f t="shared" si="4"/>
        <v>2018Q4</v>
      </c>
      <c r="D160" s="158">
        <f>LN(l_Output!C158/l_Output!C154)*100</f>
        <v>0.44463803536456709</v>
      </c>
      <c r="E160" s="156">
        <f>LN('l_IC,pi_d'!D158/'l_IC,pi_d'!D154)*100</f>
        <v>2.2756200615804554</v>
      </c>
      <c r="F160" s="156">
        <f>LN(l_pi_c!G158/l_pi_c!G154)*100</f>
        <v>-0.29119180358954788</v>
      </c>
      <c r="G160" s="156">
        <f>LN('l_IC,pi_d'!F158/'l_IC,pi_d'!F154)*100</f>
        <v>0.81639624236763997</v>
      </c>
      <c r="H160" s="156">
        <f>LN('l_HC,WC'!M158/'l_HC,WC'!M154)*100</f>
        <v>2.5350608304505604</v>
      </c>
      <c r="I160" s="156">
        <f>LN('l_HC,WC'!K158/'l_HC,WC'!K154)*100</f>
        <v>1.4462914527719939</v>
      </c>
      <c r="J160" s="156">
        <f>l_NSR!B158</f>
        <v>-6.6000000000000003E-2</v>
      </c>
      <c r="K160" s="156">
        <f>LN(l_Solow!H158/l_Solow!H154)*100</f>
        <v>-0.98101639240036531</v>
      </c>
      <c r="L160" s="156">
        <f>LN('l_NB,NEC'!O158/'l_NB,NEC'!O154)*100</f>
        <v>-44.934111694300434</v>
      </c>
      <c r="M160" s="156">
        <f>LN('l_NB,NEC'!P158/'l_NB,NEC'!P154)*100</f>
        <v>-16.779667164070801</v>
      </c>
      <c r="N160" s="156">
        <f>'fdr,edr'!S158*10000</f>
        <v>4.1977020813497162E-3</v>
      </c>
      <c r="O160" s="159">
        <f>'fdr,edr (TFP)'!S158*10000</f>
        <v>4.1737812990893563E-3</v>
      </c>
      <c r="P160" s="560">
        <v>500</v>
      </c>
      <c r="Q160">
        <v>0</v>
      </c>
    </row>
    <row r="161" spans="2:17">
      <c r="B161" s="13">
        <f t="shared" si="5"/>
        <v>43466</v>
      </c>
      <c r="C161" s="50" t="str">
        <f t="shared" si="4"/>
        <v>2019Q1</v>
      </c>
      <c r="D161" s="158">
        <f>LN(l_Output!C159/l_Output!C155)*100</f>
        <v>0.7352224670445574</v>
      </c>
      <c r="E161" s="156">
        <f>LN('l_IC,pi_d'!D159/'l_IC,pi_d'!D155)*100</f>
        <v>0.89460241055129286</v>
      </c>
      <c r="F161" s="156">
        <f>LN(l_pi_c!G159/l_pi_c!G155)*100</f>
        <v>0.1478742949817865</v>
      </c>
      <c r="G161" s="156">
        <f>LN('l_IC,pi_d'!F159/'l_IC,pi_d'!F155)*100</f>
        <v>0.88351916664474694</v>
      </c>
      <c r="H161" s="156">
        <f>LN('l_HC,WC'!M159/'l_HC,WC'!M155)*100</f>
        <v>2.9073716620784675</v>
      </c>
      <c r="I161" s="156">
        <f>LN('l_HC,WC'!K159/'l_HC,WC'!K155)*100</f>
        <v>-0.14389504877896486</v>
      </c>
      <c r="J161" s="156">
        <f>l_NSR!B159</f>
        <v>-5.4333333333333303E-2</v>
      </c>
      <c r="K161" s="156">
        <f>LN(l_Solow!H159/l_Solow!H155)*100</f>
        <v>0.50656090715867208</v>
      </c>
      <c r="L161" s="156">
        <f>LN('l_NB,NEC'!O159/'l_NB,NEC'!O155)*100</f>
        <v>-30.967521389568649</v>
      </c>
      <c r="M161" s="156">
        <f>LN('l_NB,NEC'!P159/'l_NB,NEC'!P155)*100</f>
        <v>-5.2003959279175715</v>
      </c>
      <c r="N161" s="156">
        <f>'fdr,edr'!S159*10000</f>
        <v>9.1980491312205906E-6</v>
      </c>
      <c r="O161" s="159">
        <f>'fdr,edr (TFP)'!S159*10000</f>
        <v>5.8549792594771651E-6</v>
      </c>
      <c r="P161" s="560">
        <v>500</v>
      </c>
      <c r="Q161">
        <v>0</v>
      </c>
    </row>
    <row r="162" spans="2:17">
      <c r="B162" s="13">
        <f t="shared" si="5"/>
        <v>43556</v>
      </c>
      <c r="C162" s="50" t="str">
        <f t="shared" si="4"/>
        <v>2019Q2</v>
      </c>
      <c r="D162" s="158">
        <f>LN(l_Output!C160/l_Output!C156)*100</f>
        <v>0.85065702217061012</v>
      </c>
      <c r="E162" s="156">
        <f>LN('l_IC,pi_d'!D160/'l_IC,pi_d'!D156)*100</f>
        <v>0.4198695323626383</v>
      </c>
      <c r="F162" s="156">
        <f>LN(l_pi_c!G160/l_pi_c!G156)*100</f>
        <v>0.42783058271895003</v>
      </c>
      <c r="G162" s="156">
        <f>LN('l_IC,pi_d'!F160/'l_IC,pi_d'!F156)*100</f>
        <v>0.54633843948175653</v>
      </c>
      <c r="H162" s="156">
        <f>LN('l_HC,WC'!M160/'l_HC,WC'!M156)*100</f>
        <v>3.8764927196941033</v>
      </c>
      <c r="I162" s="156">
        <f>LN('l_HC,WC'!K160/'l_HC,WC'!K156)*100</f>
        <v>-1.4590792891488156</v>
      </c>
      <c r="J162" s="156">
        <f>l_NSR!B160</f>
        <v>-6.0333333333333301E-2</v>
      </c>
      <c r="K162" s="156">
        <f>LN(l_Solow!H160/l_Solow!H156)*100</f>
        <v>1.6079901299758776</v>
      </c>
      <c r="L162" s="156">
        <f>LN('l_NB,NEC'!O160/'l_NB,NEC'!O156)*100</f>
        <v>-33.83031285591683</v>
      </c>
      <c r="M162" s="156">
        <f>LN('l_NB,NEC'!P160/'l_NB,NEC'!P156)*100</f>
        <v>-8.6402502354443715</v>
      </c>
      <c r="N162" s="156">
        <f>'fdr,edr'!S160*10000</f>
        <v>3.0795081910478146E-2</v>
      </c>
      <c r="O162" s="159">
        <f>'fdr,edr (TFP)'!S160*10000</f>
        <v>1.9599654749415146E-2</v>
      </c>
      <c r="P162" s="560">
        <v>500</v>
      </c>
      <c r="Q162">
        <v>0</v>
      </c>
    </row>
    <row r="163" spans="2:17">
      <c r="B163" s="13">
        <f t="shared" si="5"/>
        <v>43647</v>
      </c>
      <c r="C163" s="50" t="str">
        <f t="shared" si="4"/>
        <v>2019Q3</v>
      </c>
      <c r="D163" s="158">
        <f>LN(l_Output!C161/l_Output!C157)*100</f>
        <v>1.6158500287487141</v>
      </c>
      <c r="E163" s="156">
        <f>LN('l_IC,pi_d'!D161/'l_IC,pi_d'!D157)*100</f>
        <v>4.9505206417191454</v>
      </c>
      <c r="F163" s="156">
        <f>LN(l_pi_c!G161/l_pi_c!G157)*100</f>
        <v>0.5333489499821471</v>
      </c>
      <c r="G163" s="156">
        <f>LN('l_IC,pi_d'!F161/'l_IC,pi_d'!F157)*100</f>
        <v>0.20820008930743111</v>
      </c>
      <c r="H163" s="156">
        <f>LN('l_HC,WC'!M161/'l_HC,WC'!M157)*100</f>
        <v>2.4621666772097388</v>
      </c>
      <c r="I163" s="156">
        <f>LN('l_HC,WC'!K161/'l_HC,WC'!K157)*100</f>
        <v>-2.4976525347618989E-2</v>
      </c>
      <c r="J163" s="156">
        <f>l_NSR!B161</f>
        <v>-5.86666666666667E-2</v>
      </c>
      <c r="K163" s="156">
        <f>LN(l_Solow!H161/l_Solow!H157)*100</f>
        <v>1.4655076810945451</v>
      </c>
      <c r="L163" s="156">
        <f>LN('l_NB,NEC'!O161/'l_NB,NEC'!O157)*100</f>
        <v>-31.318100557670299</v>
      </c>
      <c r="M163" s="156">
        <f>LN('l_NB,NEC'!P161/'l_NB,NEC'!P157)*100</f>
        <v>-10.651059555234395</v>
      </c>
      <c r="N163" s="156">
        <f>'fdr,edr'!S161*10000</f>
        <v>1.1713293769224524</v>
      </c>
      <c r="O163" s="159">
        <f>'fdr,edr (TFP)'!S161*10000</f>
        <v>0.74607082042047035</v>
      </c>
      <c r="P163" s="560">
        <v>500</v>
      </c>
      <c r="Q163">
        <v>0</v>
      </c>
    </row>
    <row r="164" spans="2:17">
      <c r="B164" s="13">
        <f t="shared" si="5"/>
        <v>43739</v>
      </c>
      <c r="C164" s="50" t="str">
        <f t="shared" si="4"/>
        <v>2019Q4</v>
      </c>
      <c r="D164" s="158">
        <f>LN(l_Output!C162/l_Output!C158)*100</f>
        <v>-0.80782330321588081</v>
      </c>
      <c r="E164" s="156">
        <f>LN('l_IC,pi_d'!D162/'l_IC,pi_d'!D158)*100</f>
        <v>-3.7146562855295482</v>
      </c>
      <c r="F164" s="156">
        <f>LN(l_pi_c!G162/l_pi_c!G158)*100</f>
        <v>0.47891949675049567</v>
      </c>
      <c r="G164" s="156">
        <f>LN('l_IC,pi_d'!F162/'l_IC,pi_d'!F158)*100</f>
        <v>0.32062079075400807</v>
      </c>
      <c r="H164" s="156">
        <f>LN('l_HC,WC'!M162/'l_HC,WC'!M158)*100</f>
        <v>3.811530175500339</v>
      </c>
      <c r="I164" s="156">
        <f>LN('l_HC,WC'!K162/'l_HC,WC'!K158)*100</f>
        <v>-1.2764302936031076</v>
      </c>
      <c r="J164" s="156">
        <f>l_NSR!B162</f>
        <v>-3.4333333333333299E-2</v>
      </c>
      <c r="K164" s="156">
        <f>LN(l_Solow!H162/l_Solow!H158)*100</f>
        <v>-0.13689863838670741</v>
      </c>
      <c r="L164" s="156">
        <f>LN('l_NB,NEC'!O162/'l_NB,NEC'!O158)*100</f>
        <v>0.93855462843317594</v>
      </c>
      <c r="M164" s="156">
        <f>LN('l_NB,NEC'!P162/'l_NB,NEC'!P158)*100</f>
        <v>16.056336453437979</v>
      </c>
      <c r="N164" s="156">
        <f>'fdr,edr'!S162*10000</f>
        <v>11.271662163677734</v>
      </c>
      <c r="O164" s="159">
        <f>'fdr,edr (TFP)'!S162*10000</f>
        <v>7.1660114757825077</v>
      </c>
      <c r="P164" s="560">
        <v>500</v>
      </c>
      <c r="Q164">
        <v>0</v>
      </c>
    </row>
    <row r="165" spans="2:17">
      <c r="B165" s="13">
        <f t="shared" si="5"/>
        <v>43831</v>
      </c>
      <c r="C165" s="50" t="str">
        <f t="shared" si="4"/>
        <v>2020Q1</v>
      </c>
      <c r="D165" s="158">
        <f>LN(l_Output!C163/l_Output!C159)*100</f>
        <v>-1.7015860636557043</v>
      </c>
      <c r="E165" s="156">
        <f>LN('l_IC,pi_d'!D163/'l_IC,pi_d'!D159)*100</f>
        <v>-1.7561353491930225</v>
      </c>
      <c r="F165" s="156">
        <f>LN(l_pi_c!G163/l_pi_c!G159)*100</f>
        <v>0.14106100469107927</v>
      </c>
      <c r="G165" s="156">
        <f>LN('l_IC,pi_d'!F163/'l_IC,pi_d'!F159)*100</f>
        <v>0.44921849861303975</v>
      </c>
      <c r="H165" s="156">
        <f>LN('l_HC,WC'!M163/'l_HC,WC'!M159)*100</f>
        <v>2.4887947835882702</v>
      </c>
      <c r="I165" s="156">
        <f>LN('l_HC,WC'!K163/'l_HC,WC'!K159)*100</f>
        <v>-1.5738234238379618E-2</v>
      </c>
      <c r="J165" s="156">
        <f>l_NSR!B163</f>
        <v>-3.1666666666666697E-2</v>
      </c>
      <c r="K165" s="156" t="e">
        <f>LN(l_Solow!H163/l_Solow!H159)*100</f>
        <v>#N/A</v>
      </c>
      <c r="L165" s="156">
        <f>LN('l_NB,NEC'!O163/'l_NB,NEC'!O159)*100</f>
        <v>-18.828746461515173</v>
      </c>
      <c r="M165" s="156">
        <f>LN('l_NB,NEC'!P163/'l_NB,NEC'!P159)*100</f>
        <v>-10.804209362462784</v>
      </c>
      <c r="N165" s="156" t="e">
        <f>'fdr,edr'!S163*10000</f>
        <v>#N/A</v>
      </c>
      <c r="O165" s="159" t="e">
        <f>'fdr,edr (TFP)'!S163*10000</f>
        <v>#N/A</v>
      </c>
      <c r="P165" s="560">
        <v>500</v>
      </c>
      <c r="Q165">
        <v>0</v>
      </c>
    </row>
    <row r="166" spans="2:17">
      <c r="B166" s="13">
        <f t="shared" si="5"/>
        <v>43922</v>
      </c>
      <c r="C166" s="50" t="str">
        <f t="shared" si="4"/>
        <v>2020Q2</v>
      </c>
      <c r="D166" s="158">
        <f>LN(l_Output!C164/l_Output!C160)*100</f>
        <v>-10.142651961563937</v>
      </c>
      <c r="E166" s="156">
        <f>LN('l_IC,pi_d'!D164/'l_IC,pi_d'!D160)*100</f>
        <v>-8.1278981418617029</v>
      </c>
      <c r="F166" s="156">
        <f>LN(l_pi_c!G164/l_pi_c!G160)*100</f>
        <v>0.30427586732875761</v>
      </c>
      <c r="G166" s="156">
        <f>LN('l_IC,pi_d'!F164/'l_IC,pi_d'!F160)*100</f>
        <v>-0.66131152317652608</v>
      </c>
      <c r="H166" s="156">
        <f>LN('l_HC,WC'!M164/'l_HC,WC'!M160)*100</f>
        <v>3.80860627961389</v>
      </c>
      <c r="I166" s="156">
        <f>LN('l_HC,WC'!K164/'l_HC,WC'!K160)*100</f>
        <v>-5.7977755474924422</v>
      </c>
      <c r="J166" s="156">
        <f>l_NSR!B164</f>
        <v>-4.3666666666666701E-2</v>
      </c>
      <c r="K166" s="156" t="e">
        <f>LN(l_Solow!H164/l_Solow!H160)*100</f>
        <v>#N/A</v>
      </c>
      <c r="L166" s="156">
        <f>LN('l_NB,NEC'!O164/'l_NB,NEC'!O160)*100</f>
        <v>-9.218410714769675</v>
      </c>
      <c r="M166" s="156">
        <f>LN('l_NB,NEC'!P164/'l_NB,NEC'!P160)*100</f>
        <v>3.2414045006503081</v>
      </c>
      <c r="N166" s="156" t="e">
        <f>'fdr,edr'!S164*10000</f>
        <v>#N/A</v>
      </c>
      <c r="O166" s="159" t="e">
        <f>'fdr,edr (TFP)'!S164*10000</f>
        <v>#N/A</v>
      </c>
      <c r="P166" s="560">
        <v>500</v>
      </c>
      <c r="Q166">
        <v>0</v>
      </c>
    </row>
    <row r="167" spans="2:17">
      <c r="B167" s="13">
        <f t="shared" si="5"/>
        <v>44013</v>
      </c>
      <c r="C167" s="50" t="str">
        <f t="shared" si="4"/>
        <v>2020Q3</v>
      </c>
      <c r="D167" s="158">
        <f>LN(l_Output!C165/l_Output!C161)*100</f>
        <v>-4.9864414127447994</v>
      </c>
      <c r="E167" s="156">
        <f>LN('l_IC,pi_d'!D165/'l_IC,pi_d'!D161)*100</f>
        <v>-11.111010862963587</v>
      </c>
      <c r="F167" s="156">
        <f>LN(l_pi_c!G165/l_pi_c!G161)*100</f>
        <v>0.2229386606547582</v>
      </c>
      <c r="G167" s="156">
        <f>LN('l_IC,pi_d'!F165/'l_IC,pi_d'!F161)*100</f>
        <v>-0.3150808346284184</v>
      </c>
      <c r="H167" s="156">
        <f>LN('l_HC,WC'!M165/'l_HC,WC'!M161)*100</f>
        <v>1.8495701710590013</v>
      </c>
      <c r="I167" s="156">
        <f>LN('l_HC,WC'!K165/'l_HC,WC'!K161)*100</f>
        <v>-3.5282085417396956</v>
      </c>
      <c r="J167" s="156">
        <f>l_NSR!B165</f>
        <v>-3.9E-2</v>
      </c>
      <c r="K167" s="156" t="e">
        <f>LN(l_Solow!H165/l_Solow!H161)*100</f>
        <v>#N/A</v>
      </c>
      <c r="L167" s="156">
        <f>LN('l_NB,NEC'!O165/'l_NB,NEC'!O161)*100</f>
        <v>-9.2035990274639197</v>
      </c>
      <c r="M167" s="156">
        <f>LN('l_NB,NEC'!P165/'l_NB,NEC'!P161)*100</f>
        <v>6.4437709312533826</v>
      </c>
      <c r="N167" s="156" t="e">
        <f>'fdr,edr'!S165*10000</f>
        <v>#N/A</v>
      </c>
      <c r="O167" s="159" t="e">
        <f>'fdr,edr (TFP)'!S165*10000</f>
        <v>#N/A</v>
      </c>
      <c r="P167" s="560"/>
      <c r="Q167">
        <v>0</v>
      </c>
    </row>
    <row r="168" spans="2:17">
      <c r="B168" s="15">
        <f t="shared" si="5"/>
        <v>44105</v>
      </c>
      <c r="C168" s="52" t="str">
        <f t="shared" si="4"/>
        <v>2020Q4</v>
      </c>
      <c r="D168" s="160">
        <f>LN(l_Output!C166/l_Output!C162)*100</f>
        <v>-0.16145790158002349</v>
      </c>
      <c r="E168" s="161">
        <f>LN('l_IC,pi_d'!D166/'l_IC,pi_d'!D162)*100</f>
        <v>-2.3143155328546614</v>
      </c>
      <c r="F168" s="161">
        <f>LN(l_pi_c!G166/l_pi_c!G162)*100</f>
        <v>-1.755176170776267E-2</v>
      </c>
      <c r="G168" s="161">
        <f>LN('l_IC,pi_d'!F166/'l_IC,pi_d'!F162)*100</f>
        <v>-0.85104191700208243</v>
      </c>
      <c r="H168" s="161">
        <f>LN('l_HC,WC'!M166/'l_HC,WC'!M162)*100</f>
        <v>-4.8939299204763975E-2</v>
      </c>
      <c r="I168" s="161">
        <f>LN('l_HC,WC'!K166/'l_HC,WC'!K162)*100</f>
        <v>-1.9369327360941193</v>
      </c>
      <c r="J168" s="161">
        <f>l_NSR!B166</f>
        <v>-2.5999999999999999E-2</v>
      </c>
      <c r="K168" s="161" t="e">
        <f>LN(l_Solow!H166/l_Solow!H162)*100</f>
        <v>#N/A</v>
      </c>
      <c r="L168" s="161">
        <f>LN('l_NB,NEC'!O166/'l_NB,NEC'!O162)*100</f>
        <v>-24.109898173174173</v>
      </c>
      <c r="M168" s="161">
        <f>LN('l_NB,NEC'!P166/'l_NB,NEC'!P162)*100</f>
        <v>5.9911316158622459</v>
      </c>
      <c r="N168" s="161" t="e">
        <f>'fdr,edr'!S166*10000</f>
        <v>#N/A</v>
      </c>
      <c r="O168" s="162" t="e">
        <f>'fdr,edr (TFP)'!S166*10000</f>
        <v>#N/A</v>
      </c>
      <c r="P168" s="561"/>
      <c r="Q168">
        <v>0</v>
      </c>
    </row>
    <row r="169" spans="2:17">
      <c r="B169" s="2"/>
      <c r="D169" s="4"/>
      <c r="E169" s="4"/>
      <c r="F169" s="4"/>
      <c r="G169" s="4"/>
      <c r="H169" s="4"/>
      <c r="I169" s="4"/>
      <c r="J169" s="4"/>
      <c r="K169" s="4"/>
      <c r="L169" s="4"/>
      <c r="M169" s="4"/>
      <c r="N169" s="4"/>
      <c r="O169" s="4"/>
      <c r="P169" s="4"/>
    </row>
    <row r="170" spans="2:17">
      <c r="B170" s="2"/>
      <c r="D170" s="4"/>
      <c r="E170" s="4"/>
      <c r="F170" s="4"/>
      <c r="G170" s="4"/>
      <c r="H170" s="4"/>
      <c r="I170" s="4"/>
      <c r="J170" s="4"/>
      <c r="K170" s="4"/>
      <c r="L170" s="4"/>
      <c r="M170" s="4"/>
      <c r="N170" s="4"/>
      <c r="O170" s="4"/>
      <c r="P170" s="4"/>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70"/>
  <sheetViews>
    <sheetView showGridLines="0" tabSelected="1" zoomScale="91" zoomScaleNormal="55" workbookViewId="0">
      <pane xSplit="2" ySplit="4" topLeftCell="E5" activePane="bottomRight" state="frozen"/>
      <selection pane="topRight" activeCell="C1" sqref="C1"/>
      <selection pane="bottomLeft" activeCell="A2" sqref="A2"/>
      <selection pane="bottomRight" activeCell="AH21" sqref="AH21"/>
    </sheetView>
  </sheetViews>
  <sheetFormatPr baseColWidth="10" defaultColWidth="8.83203125" defaultRowHeight="15"/>
  <cols>
    <col min="1" max="1" width="11.33203125" bestFit="1" customWidth="1"/>
    <col min="3" max="26" width="9.83203125" customWidth="1"/>
    <col min="27" max="27" width="15.5" bestFit="1" customWidth="1"/>
    <col min="28" max="31" width="9.83203125" customWidth="1"/>
    <col min="33" max="36" width="9.83203125" customWidth="1"/>
  </cols>
  <sheetData>
    <row r="1" spans="1:36">
      <c r="A1" s="527">
        <f>ReadMe!G3</f>
        <v>29587</v>
      </c>
      <c r="B1" s="175"/>
      <c r="C1" s="165" t="s">
        <v>637</v>
      </c>
      <c r="D1" s="166"/>
      <c r="E1" s="166"/>
      <c r="F1" s="166"/>
      <c r="G1" s="166"/>
      <c r="H1" s="166"/>
      <c r="I1" s="166"/>
      <c r="J1" s="166"/>
      <c r="K1" s="167"/>
      <c r="L1" s="166"/>
      <c r="M1" s="165" t="s">
        <v>638</v>
      </c>
      <c r="N1" s="166"/>
      <c r="O1" s="166"/>
      <c r="P1" s="166"/>
      <c r="Q1" s="166"/>
      <c r="R1" s="166"/>
      <c r="S1" s="166"/>
      <c r="T1" s="166"/>
      <c r="U1" s="167"/>
      <c r="V1" s="166"/>
      <c r="W1" s="165" t="s">
        <v>135</v>
      </c>
      <c r="X1" s="167"/>
      <c r="Y1" s="165"/>
      <c r="Z1" s="167"/>
      <c r="AB1" s="165" t="s">
        <v>135</v>
      </c>
      <c r="AC1" s="167"/>
      <c r="AD1" s="165"/>
      <c r="AE1" s="167"/>
      <c r="AG1" s="165" t="s">
        <v>135</v>
      </c>
      <c r="AH1" s="167"/>
      <c r="AI1" s="165"/>
      <c r="AJ1" s="167"/>
    </row>
    <row r="2" spans="1:36">
      <c r="A2" s="528">
        <f>ReadMe!G4</f>
        <v>43830</v>
      </c>
      <c r="B2" s="526" t="s">
        <v>636</v>
      </c>
      <c r="C2" s="529">
        <f>AVERAGEIFS(C$6:C$168,$A$6:$A$168,"&gt;="&amp;$A$1,$A$6:$A$168,"&lt;"&amp;$A$2)</f>
        <v>1.3023227537482912E-4</v>
      </c>
      <c r="D2" s="530">
        <f t="shared" ref="D2:L2" si="0">AVERAGEIFS(D$6:D$168,$A$6:$A$168,"&gt;="&amp;$A$1,$A$6:$A$168,"&lt;"&amp;$A$2)</f>
        <v>5.3968894121638362E-3</v>
      </c>
      <c r="E2" s="530">
        <f t="shared" si="0"/>
        <v>-1.0579096279945118E-3</v>
      </c>
      <c r="F2" s="530">
        <f t="shared" si="0"/>
        <v>4.6237672601082604E-3</v>
      </c>
      <c r="G2" s="530">
        <f t="shared" si="0"/>
        <v>2.2126387714573928E-5</v>
      </c>
      <c r="H2" s="530">
        <f t="shared" si="0"/>
        <v>5.3730639848934376E-3</v>
      </c>
      <c r="I2" s="530">
        <f t="shared" si="0"/>
        <v>5.0635106744788567E-3</v>
      </c>
      <c r="J2" s="530">
        <f t="shared" si="0"/>
        <v>2.5473957472091384E-3</v>
      </c>
      <c r="K2" s="530">
        <f t="shared" si="0"/>
        <v>1.4652903511437878E-2</v>
      </c>
      <c r="L2" s="531">
        <f t="shared" si="0"/>
        <v>2.964043540213413E-3</v>
      </c>
      <c r="M2" s="529">
        <f>AVERAGE(M6:M168)</f>
        <v>-2.399144807320488E-18</v>
      </c>
      <c r="N2" s="530">
        <f t="shared" ref="N2:U2" si="1">AVERAGE(N6:N168)</f>
        <v>1.7792035651044174E-18</v>
      </c>
      <c r="O2" s="530">
        <f t="shared" si="1"/>
        <v>9.9246198865980785E-19</v>
      </c>
      <c r="P2" s="530">
        <f t="shared" si="1"/>
        <v>0</v>
      </c>
      <c r="Q2" s="530">
        <f t="shared" si="1"/>
        <v>-1.8181236430910768E-18</v>
      </c>
      <c r="R2" s="530">
        <f t="shared" si="1"/>
        <v>-3.6974074087326176E-18</v>
      </c>
      <c r="S2" s="530">
        <f t="shared" si="1"/>
        <v>2.0905641889976905E-18</v>
      </c>
      <c r="T2" s="530">
        <f t="shared" si="1"/>
        <v>1.7703075472788953E-17</v>
      </c>
      <c r="U2" s="530">
        <f t="shared" si="1"/>
        <v>0</v>
      </c>
      <c r="V2" s="531">
        <f t="shared" ref="V2" si="2">AVERAGE(V6:V168)</f>
        <v>3.1136062389327307E-19</v>
      </c>
      <c r="W2" s="532">
        <f>AVERAGE(W6:W168)</f>
        <v>7.0614878308849639E-5</v>
      </c>
      <c r="X2" s="533">
        <f t="shared" ref="X2:Z2" si="3">AVERAGE(X6:X168)</f>
        <v>1.4717464748452175E-4</v>
      </c>
      <c r="Y2" s="532">
        <f t="shared" si="3"/>
        <v>1.6833305071653116E-4</v>
      </c>
      <c r="Z2" s="533">
        <f t="shared" si="3"/>
        <v>6.9965904969529542E-5</v>
      </c>
      <c r="AB2" s="532">
        <f>AVERAGE(AB6:AB168)</f>
        <v>5.3982753329485699E-3</v>
      </c>
      <c r="AC2" s="533">
        <f t="shared" ref="AC2:AE2" si="4">AVERAGE(AC6:AC168)</f>
        <v>1.7674490677188227E-3</v>
      </c>
      <c r="AD2" s="532">
        <f t="shared" si="4"/>
        <v>8.8079759658775351E-3</v>
      </c>
      <c r="AE2" s="533">
        <f t="shared" si="4"/>
        <v>1.2818179431716126E-3</v>
      </c>
      <c r="AG2" s="532">
        <f>AVERAGE(AG6:AG168)</f>
        <v>3.1136062389327307E-19</v>
      </c>
      <c r="AH2" s="533">
        <f t="shared" ref="AH2:AJ2" si="5">AVERAGE(AH6:AH168)</f>
        <v>1.4122428298016314E-18</v>
      </c>
      <c r="AI2" s="532">
        <f t="shared" si="5"/>
        <v>0</v>
      </c>
      <c r="AJ2" s="533">
        <f t="shared" si="5"/>
        <v>-6.6720133691415661E-19</v>
      </c>
    </row>
    <row r="3" spans="1:36">
      <c r="A3" s="525"/>
      <c r="B3" s="174" t="s">
        <v>1015</v>
      </c>
      <c r="C3" s="534">
        <f>_xlfn.STDEV.S(C6:C168)</f>
        <v>4.7735265090840294E-3</v>
      </c>
      <c r="D3" s="535">
        <f t="shared" ref="D3:X3" si="6">_xlfn.STDEV.S(D6:D168)</f>
        <v>2.3496297416035383E-2</v>
      </c>
      <c r="E3" s="535">
        <f t="shared" si="6"/>
        <v>4.6391662837768953E-3</v>
      </c>
      <c r="F3" s="535">
        <f t="shared" si="6"/>
        <v>1.2438567670826317E-2</v>
      </c>
      <c r="G3" s="535">
        <f t="shared" si="6"/>
        <v>9.3981956662375216E-3</v>
      </c>
      <c r="H3" s="535">
        <f t="shared" si="6"/>
        <v>1.1857606769802641E-2</v>
      </c>
      <c r="I3" s="535">
        <f t="shared" si="6"/>
        <v>7.376918623363083E-3</v>
      </c>
      <c r="J3" s="535">
        <f t="shared" si="6"/>
        <v>0.1368414197514721</v>
      </c>
      <c r="K3" s="535">
        <f t="shared" si="6"/>
        <v>9.1423549783062844E-2</v>
      </c>
      <c r="L3" s="536" t="e">
        <f t="shared" ref="L3" si="7">_xlfn.STDEV.S(L6:L168)</f>
        <v>#N/A</v>
      </c>
      <c r="M3" s="534">
        <f t="shared" si="6"/>
        <v>4.2572485931720791E-3</v>
      </c>
      <c r="N3" s="535">
        <f t="shared" si="6"/>
        <v>2.3066882342096549E-2</v>
      </c>
      <c r="O3" s="535">
        <f t="shared" si="6"/>
        <v>4.1990864606308133E-3</v>
      </c>
      <c r="P3" s="535">
        <f t="shared" si="6"/>
        <v>9.4876048500685088E-3</v>
      </c>
      <c r="Q3" s="535">
        <f t="shared" si="6"/>
        <v>8.1866930838805137E-3</v>
      </c>
      <c r="R3" s="535">
        <f t="shared" si="6"/>
        <v>1.1478319699421443E-2</v>
      </c>
      <c r="S3" s="535">
        <f t="shared" si="6"/>
        <v>6.7692139701016471E-3</v>
      </c>
      <c r="T3" s="535">
        <f t="shared" si="6"/>
        <v>0.13878751023611782</v>
      </c>
      <c r="U3" s="535">
        <f t="shared" si="6"/>
        <v>9.1238677193325013E-2</v>
      </c>
      <c r="V3" s="536">
        <f t="shared" ref="V3" si="8">_xlfn.STDEV.S(V6:V168)</f>
        <v>8.602838828469371E-3</v>
      </c>
      <c r="W3" s="537">
        <f t="shared" si="6"/>
        <v>1.6074473915552354E-4</v>
      </c>
      <c r="X3" s="538">
        <f t="shared" si="6"/>
        <v>1.1413187598514471E-3</v>
      </c>
      <c r="Y3" s="537">
        <f t="shared" ref="Y3:Z3" si="9">_xlfn.STDEV.S(Y6:Y168)</f>
        <v>3.1759207704286374E-4</v>
      </c>
      <c r="Z3" s="538">
        <f t="shared" si="9"/>
        <v>4.9551164506340007E-4</v>
      </c>
      <c r="AB3" s="537">
        <f t="shared" ref="AB3:AE3" si="10">_xlfn.STDEV.S(AB6:AB168)</f>
        <v>6.4607331408662047E-3</v>
      </c>
      <c r="AC3" s="538">
        <f t="shared" si="10"/>
        <v>1.2040769539038418E-2</v>
      </c>
      <c r="AD3" s="537">
        <f t="shared" si="10"/>
        <v>9.5570974051426422E-3</v>
      </c>
      <c r="AE3" s="538">
        <f t="shared" si="10"/>
        <v>8.2923844758967507E-3</v>
      </c>
      <c r="AG3" s="537">
        <f t="shared" ref="AG3:AJ3" si="11">_xlfn.STDEV.S(AG6:AG168)</f>
        <v>6.4607331408662047E-3</v>
      </c>
      <c r="AH3" s="538">
        <f t="shared" si="11"/>
        <v>1.2040769539038423E-2</v>
      </c>
      <c r="AI3" s="537">
        <f t="shared" si="11"/>
        <v>9.5570974051426508E-3</v>
      </c>
      <c r="AJ3" s="538">
        <f t="shared" si="11"/>
        <v>8.2923844758967542E-3</v>
      </c>
    </row>
    <row r="4" spans="1:36">
      <c r="A4" s="171" t="s">
        <v>602</v>
      </c>
      <c r="B4" s="173" t="s">
        <v>603</v>
      </c>
      <c r="C4" s="168" t="s">
        <v>5</v>
      </c>
      <c r="D4" s="169" t="s">
        <v>9</v>
      </c>
      <c r="E4" s="169" t="s">
        <v>604</v>
      </c>
      <c r="F4" s="169" t="s">
        <v>370</v>
      </c>
      <c r="G4" s="169" t="s">
        <v>609</v>
      </c>
      <c r="H4" s="169" t="s">
        <v>620</v>
      </c>
      <c r="I4" s="169" t="s">
        <v>624</v>
      </c>
      <c r="J4" s="169" t="s">
        <v>627</v>
      </c>
      <c r="K4" s="169" t="s">
        <v>633</v>
      </c>
      <c r="L4" s="170" t="s">
        <v>1044</v>
      </c>
      <c r="M4" s="171" t="s">
        <v>5</v>
      </c>
      <c r="N4" s="172" t="s">
        <v>9</v>
      </c>
      <c r="O4" s="172" t="s">
        <v>604</v>
      </c>
      <c r="P4" s="172" t="s">
        <v>370</v>
      </c>
      <c r="Q4" s="172" t="s">
        <v>609</v>
      </c>
      <c r="R4" s="172" t="s">
        <v>620</v>
      </c>
      <c r="S4" s="172" t="s">
        <v>624</v>
      </c>
      <c r="T4" s="172" t="s">
        <v>627</v>
      </c>
      <c r="U4" s="172" t="s">
        <v>633</v>
      </c>
      <c r="V4" s="173" t="s">
        <v>1044</v>
      </c>
      <c r="W4" s="171" t="s">
        <v>720</v>
      </c>
      <c r="X4" s="173" t="s">
        <v>725</v>
      </c>
      <c r="Y4" s="171" t="s">
        <v>1147</v>
      </c>
      <c r="Z4" s="173" t="s">
        <v>1148</v>
      </c>
      <c r="AB4" s="171" t="s">
        <v>1395</v>
      </c>
      <c r="AC4" s="173" t="s">
        <v>1396</v>
      </c>
      <c r="AD4" s="171" t="s">
        <v>1397</v>
      </c>
      <c r="AE4" s="173" t="s">
        <v>1398</v>
      </c>
      <c r="AG4" s="171" t="s">
        <v>1395</v>
      </c>
      <c r="AH4" s="173" t="s">
        <v>1396</v>
      </c>
      <c r="AI4" s="171" t="s">
        <v>1397</v>
      </c>
      <c r="AJ4" s="173" t="s">
        <v>1398</v>
      </c>
    </row>
    <row r="5" spans="1:36">
      <c r="A5" s="13">
        <v>29221</v>
      </c>
      <c r="B5" s="50" t="str">
        <f>YEAR(A5)&amp;"Q"&amp;QUOTIENT(MONTH(A5)-1,3)+1</f>
        <v>1980Q1</v>
      </c>
      <c r="C5" s="154"/>
      <c r="D5" s="155"/>
      <c r="E5" s="155"/>
      <c r="F5" s="155"/>
      <c r="G5" s="155"/>
      <c r="H5" s="155"/>
      <c r="I5" s="156"/>
      <c r="J5" s="155"/>
      <c r="K5" s="155"/>
      <c r="L5" s="157"/>
      <c r="M5" s="60" t="str">
        <f>IF(AND($A5&gt;=$A$1,$A5&lt;$A$2),C5-C$2,"")</f>
        <v/>
      </c>
      <c r="N5" s="61" t="str">
        <f t="shared" ref="N5:N68" si="12">IF(AND($A5&gt;=$A$1,$A5&lt;$A$2),D5-D$2,"")</f>
        <v/>
      </c>
      <c r="O5" s="61" t="str">
        <f t="shared" ref="O5:O68" si="13">IF(AND($A5&gt;=$A$1,$A5&lt;$A$2),E5-E$2,"")</f>
        <v/>
      </c>
      <c r="P5" s="61" t="str">
        <f t="shared" ref="P5:P68" si="14">IF(AND($A5&gt;=$A$1,$A5&lt;$A$2),F5-F$2,"")</f>
        <v/>
      </c>
      <c r="Q5" s="61" t="str">
        <f t="shared" ref="Q5:Q68" si="15">IF(AND($A5&gt;=$A$1,$A5&lt;$A$2),G5-G$2,"")</f>
        <v/>
      </c>
      <c r="R5" s="61" t="str">
        <f t="shared" ref="R5:R68" si="16">IF(AND($A5&gt;=$A$1,$A5&lt;$A$2),H5-H$2,"")</f>
        <v/>
      </c>
      <c r="S5" s="61" t="str">
        <f t="shared" ref="S5:S68" si="17">IF(AND($A5&gt;=$A$1,$A5&lt;$A$2),I5-I$2,"")</f>
        <v/>
      </c>
      <c r="T5" s="61" t="str">
        <f t="shared" ref="T5:T68" si="18">IF(AND($A5&gt;=$A$1,$A5&lt;$A$2),J5-J$2,"")</f>
        <v/>
      </c>
      <c r="U5" s="61" t="str">
        <f t="shared" ref="U5:V68" si="19">IF(AND($A5&gt;=$A$1,$A5&lt;$A$2),K5-K$2,"")</f>
        <v/>
      </c>
      <c r="V5" s="50"/>
      <c r="W5" s="60"/>
      <c r="X5" s="50"/>
      <c r="Y5" s="60"/>
      <c r="Z5" s="50"/>
      <c r="AB5" s="60"/>
      <c r="AC5" s="50"/>
      <c r="AD5" s="60"/>
      <c r="AE5" s="50"/>
      <c r="AG5" s="60"/>
      <c r="AH5" s="50"/>
      <c r="AI5" s="60"/>
      <c r="AJ5" s="50"/>
    </row>
    <row r="6" spans="1:36">
      <c r="A6" s="13">
        <f>EDATE(A5,3)</f>
        <v>29312</v>
      </c>
      <c r="B6" s="50" t="str">
        <f t="shared" ref="B6:B69" si="20">YEAR(A6)&amp;"Q"&amp;QUOTIENT(MONTH(A6)-1,3)+1</f>
        <v>1980Q2</v>
      </c>
      <c r="C6" s="158">
        <f>l_pi_c!H4</f>
        <v>2.590596025511438E-2</v>
      </c>
      <c r="D6" s="156">
        <f>'l_IC,pi_d'!E4</f>
        <v>5.6935603480590125E-3</v>
      </c>
      <c r="E6" s="156">
        <f>'l_IC,pi_d'!G4</f>
        <v>1.9766326705020099E-2</v>
      </c>
      <c r="F6" s="156">
        <f>l_Output!D4</f>
        <v>-9.7713917043247278E-3</v>
      </c>
      <c r="G6" s="156">
        <f>'l_HC,WC'!L4</f>
        <v>1.4711654755972248E-3</v>
      </c>
      <c r="H6" s="156">
        <f>'l_HC,WC'!N4</f>
        <v>1.8468564605572224E-2</v>
      </c>
      <c r="I6" s="156">
        <f>l_NSR!C4</f>
        <v>3.0425911422327756E-2</v>
      </c>
      <c r="J6" s="156">
        <f>'l_NB,NEC'!Q4</f>
        <v>4.192659242606811E-3</v>
      </c>
      <c r="K6" s="156">
        <f>'l_NB,NEC'!R4</f>
        <v>1.8390464029434117E-2</v>
      </c>
      <c r="L6" s="159">
        <f>l_Solow!I4</f>
        <v>-4.8417880089478742E-3</v>
      </c>
      <c r="M6" s="163" t="str">
        <f t="shared" ref="M6:M69" si="21">IF(AND($A6&gt;=$A$1,$A6&lt;$A$2),C6-C$2,"")</f>
        <v/>
      </c>
      <c r="N6" s="34" t="str">
        <f t="shared" si="12"/>
        <v/>
      </c>
      <c r="O6" s="34" t="str">
        <f t="shared" si="13"/>
        <v/>
      </c>
      <c r="P6" s="34" t="str">
        <f t="shared" si="14"/>
        <v/>
      </c>
      <c r="Q6" s="34" t="str">
        <f t="shared" si="15"/>
        <v/>
      </c>
      <c r="R6" s="34" t="str">
        <f t="shared" si="16"/>
        <v/>
      </c>
      <c r="S6" s="34" t="str">
        <f t="shared" si="17"/>
        <v/>
      </c>
      <c r="T6" s="34" t="str">
        <f t="shared" si="18"/>
        <v/>
      </c>
      <c r="U6" s="34" t="str">
        <f t="shared" si="19"/>
        <v/>
      </c>
      <c r="V6" s="20" t="str">
        <f t="shared" si="19"/>
        <v/>
      </c>
      <c r="W6" s="523"/>
      <c r="X6" s="524"/>
      <c r="Y6" s="523"/>
      <c r="Z6" s="524"/>
      <c r="AB6" s="523"/>
      <c r="AC6" s="524"/>
      <c r="AD6" s="523"/>
      <c r="AE6" s="524"/>
      <c r="AG6" s="523"/>
      <c r="AH6" s="524"/>
      <c r="AI6" s="523"/>
      <c r="AJ6" s="524"/>
    </row>
    <row r="7" spans="1:36">
      <c r="A7" s="13">
        <f t="shared" ref="A7:A70" si="22">EDATE(A6,3)</f>
        <v>29403</v>
      </c>
      <c r="B7" s="50" t="str">
        <f t="shared" si="20"/>
        <v>1980Q3</v>
      </c>
      <c r="C7" s="158">
        <f>l_pi_c!H5</f>
        <v>1.0582979015246963E-2</v>
      </c>
      <c r="D7" s="156">
        <f>'l_IC,pi_d'!E5</f>
        <v>-7.4242424396422368E-3</v>
      </c>
      <c r="E7" s="156">
        <f>'l_IC,pi_d'!G5</f>
        <v>1.358693008333578E-2</v>
      </c>
      <c r="F7" s="156">
        <f>l_Output!D5</f>
        <v>1.8401876725036015E-2</v>
      </c>
      <c r="G7" s="156">
        <f>'l_HC,WC'!L5</f>
        <v>-7.1026991979596943E-3</v>
      </c>
      <c r="H7" s="156">
        <f>'l_HC,WC'!N5</f>
        <v>3.7840411885299075E-2</v>
      </c>
      <c r="I7" s="156">
        <f>l_NSR!C5</f>
        <v>2.9472845256136582E-2</v>
      </c>
      <c r="J7" s="156">
        <f>'l_NB,NEC'!Q5</f>
        <v>1.6169455386085385E-2</v>
      </c>
      <c r="K7" s="156">
        <f>'l_NB,NEC'!R5</f>
        <v>2.8829052766332186E-2</v>
      </c>
      <c r="L7" s="159">
        <f>l_Solow!I5</f>
        <v>2.2806971101857504E-2</v>
      </c>
      <c r="M7" s="163" t="str">
        <f t="shared" si="21"/>
        <v/>
      </c>
      <c r="N7" s="34" t="str">
        <f t="shared" si="12"/>
        <v/>
      </c>
      <c r="O7" s="34" t="str">
        <f t="shared" si="13"/>
        <v/>
      </c>
      <c r="P7" s="34" t="str">
        <f t="shared" si="14"/>
        <v/>
      </c>
      <c r="Q7" s="34" t="str">
        <f t="shared" si="15"/>
        <v/>
      </c>
      <c r="R7" s="34" t="str">
        <f t="shared" si="16"/>
        <v/>
      </c>
      <c r="S7" s="34" t="str">
        <f t="shared" si="17"/>
        <v/>
      </c>
      <c r="T7" s="34" t="str">
        <f t="shared" si="18"/>
        <v/>
      </c>
      <c r="U7" s="34" t="str">
        <f t="shared" si="19"/>
        <v/>
      </c>
      <c r="V7" s="20" t="str">
        <f t="shared" si="19"/>
        <v/>
      </c>
      <c r="W7" s="523"/>
      <c r="X7" s="524"/>
      <c r="Y7" s="523"/>
      <c r="Z7" s="524"/>
      <c r="AB7" s="523"/>
      <c r="AC7" s="524"/>
      <c r="AD7" s="523"/>
      <c r="AE7" s="524"/>
      <c r="AG7" s="523"/>
      <c r="AH7" s="524"/>
      <c r="AI7" s="523"/>
      <c r="AJ7" s="524"/>
    </row>
    <row r="8" spans="1:36">
      <c r="A8" s="13">
        <f t="shared" si="22"/>
        <v>29495</v>
      </c>
      <c r="B8" s="50" t="str">
        <f t="shared" si="20"/>
        <v>1980Q4</v>
      </c>
      <c r="C8" s="158">
        <f>l_pi_c!H6</f>
        <v>9.2768876032502945E-3</v>
      </c>
      <c r="D8" s="156">
        <f>'l_IC,pi_d'!E6</f>
        <v>2.4514134612479532E-2</v>
      </c>
      <c r="E8" s="156">
        <f>'l_IC,pi_d'!G6</f>
        <v>6.5200616688088076E-4</v>
      </c>
      <c r="F8" s="156">
        <f>l_Output!D6</f>
        <v>1.8657657742817246E-2</v>
      </c>
      <c r="G8" s="156">
        <f>'l_HC,WC'!L6</f>
        <v>3.9340002167875809E-5</v>
      </c>
      <c r="H8" s="156">
        <f>'l_HC,WC'!N6</f>
        <v>1.9865419002835782E-2</v>
      </c>
      <c r="I8" s="156">
        <f>l_NSR!C6</f>
        <v>2.4628189460605077E-2</v>
      </c>
      <c r="J8" s="156">
        <f>'l_NB,NEC'!Q6</f>
        <v>1.4421894569827287E-2</v>
      </c>
      <c r="K8" s="156">
        <f>'l_NB,NEC'!R6</f>
        <v>4.8061479674258667E-2</v>
      </c>
      <c r="L8" s="159">
        <f>l_Solow!I6</f>
        <v>1.8306055775184207E-2</v>
      </c>
      <c r="M8" s="163" t="str">
        <f t="shared" si="21"/>
        <v/>
      </c>
      <c r="N8" s="34" t="str">
        <f t="shared" si="12"/>
        <v/>
      </c>
      <c r="O8" s="34" t="str">
        <f t="shared" si="13"/>
        <v/>
      </c>
      <c r="P8" s="34" t="str">
        <f t="shared" si="14"/>
        <v/>
      </c>
      <c r="Q8" s="34" t="str">
        <f t="shared" si="15"/>
        <v/>
      </c>
      <c r="R8" s="34" t="str">
        <f t="shared" si="16"/>
        <v/>
      </c>
      <c r="S8" s="34" t="str">
        <f t="shared" si="17"/>
        <v/>
      </c>
      <c r="T8" s="34" t="str">
        <f t="shared" si="18"/>
        <v/>
      </c>
      <c r="U8" s="34" t="str">
        <f t="shared" si="19"/>
        <v/>
      </c>
      <c r="V8" s="20" t="str">
        <f t="shared" si="19"/>
        <v/>
      </c>
      <c r="W8" s="523"/>
      <c r="X8" s="524"/>
      <c r="Y8" s="523"/>
      <c r="Z8" s="524"/>
      <c r="AB8" s="523"/>
      <c r="AC8" s="524"/>
      <c r="AD8" s="523"/>
      <c r="AE8" s="524"/>
      <c r="AG8" s="523"/>
      <c r="AH8" s="524"/>
      <c r="AI8" s="523"/>
      <c r="AJ8" s="524"/>
    </row>
    <row r="9" spans="1:36">
      <c r="A9" s="13">
        <f t="shared" si="22"/>
        <v>29587</v>
      </c>
      <c r="B9" s="50" t="str">
        <f t="shared" si="20"/>
        <v>1981Q1</v>
      </c>
      <c r="C9" s="158">
        <f>l_pi_c!H7</f>
        <v>2.9148366993201336E-3</v>
      </c>
      <c r="D9" s="156">
        <f>'l_IC,pi_d'!E7</f>
        <v>4.9381591015797976E-3</v>
      </c>
      <c r="E9" s="156">
        <f>'l_IC,pi_d'!G7</f>
        <v>5.682371082294857E-3</v>
      </c>
      <c r="F9" s="156">
        <f>l_Output!D7</f>
        <v>5.6790277230884811E-3</v>
      </c>
      <c r="G9" s="156">
        <f>'l_HC,WC'!L7</f>
        <v>-1.7421249294020669E-3</v>
      </c>
      <c r="H9" s="156">
        <f>'l_HC,WC'!N7</f>
        <v>1.0612129101533085E-2</v>
      </c>
      <c r="I9" s="156">
        <f>l_NSR!C7</f>
        <v>2.1066341273380251E-2</v>
      </c>
      <c r="J9" s="156">
        <f>'l_NB,NEC'!Q7</f>
        <v>6.1338615350358117E-2</v>
      </c>
      <c r="K9" s="156">
        <f>'l_NB,NEC'!R7</f>
        <v>4.7345691704244963E-2</v>
      </c>
      <c r="L9" s="159">
        <f>l_Solow!I7</f>
        <v>4.6043361054193144E-3</v>
      </c>
      <c r="M9" s="163">
        <f t="shared" si="21"/>
        <v>2.7846044239453046E-3</v>
      </c>
      <c r="N9" s="34">
        <f t="shared" si="12"/>
        <v>-4.587303105840386E-4</v>
      </c>
      <c r="O9" s="34">
        <f t="shared" si="13"/>
        <v>6.7402807102893685E-3</v>
      </c>
      <c r="P9" s="34">
        <f t="shared" si="14"/>
        <v>1.0552604629802207E-3</v>
      </c>
      <c r="Q9" s="34">
        <f t="shared" si="15"/>
        <v>-1.7642513171166408E-3</v>
      </c>
      <c r="R9" s="34">
        <f t="shared" si="16"/>
        <v>5.2390651166396478E-3</v>
      </c>
      <c r="S9" s="34">
        <f t="shared" si="17"/>
        <v>1.6002830598901396E-2</v>
      </c>
      <c r="T9" s="34">
        <f t="shared" si="18"/>
        <v>5.8791219603148981E-2</v>
      </c>
      <c r="U9" s="34">
        <f t="shared" si="19"/>
        <v>3.2692788192807083E-2</v>
      </c>
      <c r="V9" s="20">
        <f t="shared" si="19"/>
        <v>1.6402925652059014E-3</v>
      </c>
      <c r="W9" s="523">
        <f>'fdr,edr'!S7</f>
        <v>1.8811944758432245E-6</v>
      </c>
      <c r="X9" s="524">
        <f>'fdr,edr'!T7</f>
        <v>0</v>
      </c>
      <c r="Y9" s="523">
        <f>'fdr,edr (TFP)'!S7</f>
        <v>1.8816085222534901E-5</v>
      </c>
      <c r="Z9" s="524">
        <f>'fdr,edr (TFP)'!T7</f>
        <v>0</v>
      </c>
      <c r="AB9" s="523">
        <f>SQRT(W9)</f>
        <v>1.371566431436416E-3</v>
      </c>
      <c r="AC9" s="524">
        <f t="shared" ref="AC9:AC72" si="23">SQRT(X9)</f>
        <v>0</v>
      </c>
      <c r="AD9" s="523">
        <f t="shared" ref="AD9:AD72" si="24">SQRT(Y9)</f>
        <v>4.3377511711179218E-3</v>
      </c>
      <c r="AE9" s="524">
        <f t="shared" ref="AE9:AE72" si="25">SQRT(Z9)</f>
        <v>0</v>
      </c>
      <c r="AG9" s="523">
        <f>AB9-AB$2</f>
        <v>-4.0267089015121535E-3</v>
      </c>
      <c r="AH9" s="524">
        <f t="shared" ref="AH9:AH72" si="26">AC9-AC$2</f>
        <v>-1.7674490677188227E-3</v>
      </c>
      <c r="AI9" s="523">
        <f t="shared" ref="AI9:AI72" si="27">AD9-AD$2</f>
        <v>-4.4702247947596132E-3</v>
      </c>
      <c r="AJ9" s="524">
        <f t="shared" ref="AJ9:AJ72" si="28">AE9-AE$2</f>
        <v>-1.2818179431716126E-3</v>
      </c>
    </row>
    <row r="10" spans="1:36">
      <c r="A10" s="13">
        <f t="shared" si="22"/>
        <v>29677</v>
      </c>
      <c r="B10" s="50" t="str">
        <f t="shared" si="20"/>
        <v>1981Q2</v>
      </c>
      <c r="C10" s="158">
        <f>l_pi_c!H8</f>
        <v>4.9375082242564261E-3</v>
      </c>
      <c r="D10" s="156">
        <f>'l_IC,pi_d'!E8</f>
        <v>-4.4879672749686961E-5</v>
      </c>
      <c r="E10" s="156">
        <f>'l_IC,pi_d'!G8</f>
        <v>-2.5728595094021145E-3</v>
      </c>
      <c r="F10" s="156">
        <f>l_Output!D8</f>
        <v>8.4153074549373486E-3</v>
      </c>
      <c r="G10" s="156">
        <f>'l_HC,WC'!L8</f>
        <v>2.029116926493657E-3</v>
      </c>
      <c r="H10" s="156">
        <f>'l_HC,WC'!N8</f>
        <v>2.1765195431376894E-2</v>
      </c>
      <c r="I10" s="156">
        <f>l_NSR!C8</f>
        <v>1.7703320088118035E-2</v>
      </c>
      <c r="J10" s="156">
        <f>'l_NB,NEC'!Q8</f>
        <v>7.5138218999503126E-2</v>
      </c>
      <c r="K10" s="156">
        <f>'l_NB,NEC'!R8</f>
        <v>0.11306868597091135</v>
      </c>
      <c r="L10" s="159">
        <f>l_Solow!I8</f>
        <v>5.6281601998212491E-3</v>
      </c>
      <c r="M10" s="163">
        <f t="shared" si="21"/>
        <v>4.8072759488815972E-3</v>
      </c>
      <c r="N10" s="34">
        <f t="shared" si="12"/>
        <v>-5.4417690849135232E-3</v>
      </c>
      <c r="O10" s="34">
        <f t="shared" si="13"/>
        <v>-1.5149498814076027E-3</v>
      </c>
      <c r="P10" s="34">
        <f t="shared" si="14"/>
        <v>3.7915401948290881E-3</v>
      </c>
      <c r="Q10" s="34">
        <f t="shared" si="15"/>
        <v>2.0069905387790831E-3</v>
      </c>
      <c r="R10" s="34">
        <f t="shared" si="16"/>
        <v>1.6392131446483455E-2</v>
      </c>
      <c r="S10" s="34">
        <f t="shared" si="17"/>
        <v>1.2639809413639179E-2</v>
      </c>
      <c r="T10" s="34">
        <f t="shared" si="18"/>
        <v>7.259082325229399E-2</v>
      </c>
      <c r="U10" s="34">
        <f t="shared" si="19"/>
        <v>9.841578245947348E-2</v>
      </c>
      <c r="V10" s="20">
        <f t="shared" si="19"/>
        <v>2.664116659607836E-3</v>
      </c>
      <c r="W10" s="523">
        <f>'fdr,edr'!S8</f>
        <v>1.017617161381271E-5</v>
      </c>
      <c r="X10" s="524">
        <f>'fdr,edr'!T8</f>
        <v>0</v>
      </c>
      <c r="Y10" s="523">
        <f>'fdr,edr (TFP)'!S8</f>
        <v>1.0219309667097685E-4</v>
      </c>
      <c r="Z10" s="524">
        <f>'fdr,edr (TFP)'!T8</f>
        <v>0</v>
      </c>
      <c r="AB10" s="523">
        <f t="shared" ref="AB10:AB73" si="29">SQRT(W10)</f>
        <v>3.1900112247157863E-3</v>
      </c>
      <c r="AC10" s="524">
        <f t="shared" si="23"/>
        <v>0</v>
      </c>
      <c r="AD10" s="523">
        <f t="shared" si="24"/>
        <v>1.0109060127973166E-2</v>
      </c>
      <c r="AE10" s="524">
        <f t="shared" si="25"/>
        <v>0</v>
      </c>
      <c r="AG10" s="523">
        <f t="shared" ref="AG10:AG73" si="30">AB10-AB$2</f>
        <v>-2.2082641082327836E-3</v>
      </c>
      <c r="AH10" s="524">
        <f t="shared" si="26"/>
        <v>-1.7674490677188227E-3</v>
      </c>
      <c r="AI10" s="523">
        <f t="shared" si="27"/>
        <v>1.3010841620956313E-3</v>
      </c>
      <c r="AJ10" s="524">
        <f t="shared" si="28"/>
        <v>-1.2818179431716126E-3</v>
      </c>
    </row>
    <row r="11" spans="1:36">
      <c r="A11" s="13">
        <f t="shared" si="22"/>
        <v>29768</v>
      </c>
      <c r="B11" s="50" t="str">
        <f t="shared" si="20"/>
        <v>1981Q3</v>
      </c>
      <c r="C11" s="158">
        <f>l_pi_c!H9</f>
        <v>3.8925346346516676E-3</v>
      </c>
      <c r="D11" s="156">
        <f>'l_IC,pi_d'!E9</f>
        <v>9.9586911467481887E-3</v>
      </c>
      <c r="E11" s="156">
        <f>'l_IC,pi_d'!G9</f>
        <v>-2.4401735836487859E-4</v>
      </c>
      <c r="F11" s="156">
        <f>l_Output!D9</f>
        <v>2.5080575930647164E-3</v>
      </c>
      <c r="G11" s="156">
        <f>'l_HC,WC'!L9</f>
        <v>-1.4125173810919378E-3</v>
      </c>
      <c r="H11" s="156">
        <f>'l_HC,WC'!N9</f>
        <v>1.1207903763500449E-2</v>
      </c>
      <c r="I11" s="156">
        <f>l_NSR!C9</f>
        <v>1.8020167905820728E-2</v>
      </c>
      <c r="J11" s="156">
        <f>'l_NB,NEC'!Q9</f>
        <v>3.3270000377373099E-2</v>
      </c>
      <c r="K11" s="156">
        <f>'l_NB,NEC'!R9</f>
        <v>2.3904199540595528E-2</v>
      </c>
      <c r="L11" s="159">
        <f>l_Solow!I9</f>
        <v>7.9023379764460596E-4</v>
      </c>
      <c r="M11" s="163">
        <f t="shared" si="21"/>
        <v>3.7623023592768387E-3</v>
      </c>
      <c r="N11" s="34">
        <f t="shared" si="12"/>
        <v>4.5618017345843524E-3</v>
      </c>
      <c r="O11" s="34">
        <f t="shared" si="13"/>
        <v>8.1389226962963316E-4</v>
      </c>
      <c r="P11" s="34">
        <f t="shared" si="14"/>
        <v>-2.115709667043544E-3</v>
      </c>
      <c r="Q11" s="34">
        <f t="shared" si="15"/>
        <v>-1.4346437688065117E-3</v>
      </c>
      <c r="R11" s="34">
        <f t="shared" si="16"/>
        <v>5.834839778607011E-3</v>
      </c>
      <c r="S11" s="34">
        <f t="shared" si="17"/>
        <v>1.2956657231341871E-2</v>
      </c>
      <c r="T11" s="34">
        <f t="shared" si="18"/>
        <v>3.072260463016396E-2</v>
      </c>
      <c r="U11" s="34">
        <f t="shared" si="19"/>
        <v>9.2512960291576494E-3</v>
      </c>
      <c r="V11" s="20">
        <f t="shared" si="19"/>
        <v>-2.1738097425688073E-3</v>
      </c>
      <c r="W11" s="523">
        <f>'fdr,edr'!S9</f>
        <v>1.2791862830848364E-4</v>
      </c>
      <c r="X11" s="524">
        <f>'fdr,edr'!T9</f>
        <v>0</v>
      </c>
      <c r="Y11" s="523">
        <f>'fdr,edr (TFP)'!S9</f>
        <v>1.2825875398989027E-3</v>
      </c>
      <c r="Z11" s="524">
        <f>'fdr,edr (TFP)'!T9</f>
        <v>0</v>
      </c>
      <c r="AB11" s="523">
        <f t="shared" si="29"/>
        <v>1.1310111772590208E-2</v>
      </c>
      <c r="AC11" s="524">
        <f t="shared" si="23"/>
        <v>0</v>
      </c>
      <c r="AD11" s="523">
        <f t="shared" si="24"/>
        <v>3.581323135237733E-2</v>
      </c>
      <c r="AE11" s="524">
        <f t="shared" si="25"/>
        <v>0</v>
      </c>
      <c r="AG11" s="523">
        <f t="shared" si="30"/>
        <v>5.9118364396416384E-3</v>
      </c>
      <c r="AH11" s="524">
        <f t="shared" si="26"/>
        <v>-1.7674490677188227E-3</v>
      </c>
      <c r="AI11" s="523">
        <f t="shared" si="27"/>
        <v>2.7005255386499796E-2</v>
      </c>
      <c r="AJ11" s="524">
        <f t="shared" si="28"/>
        <v>-1.2818179431716126E-3</v>
      </c>
    </row>
    <row r="12" spans="1:36">
      <c r="A12" s="13">
        <f t="shared" si="22"/>
        <v>29860</v>
      </c>
      <c r="B12" s="50" t="str">
        <f t="shared" si="20"/>
        <v>1981Q4</v>
      </c>
      <c r="C12" s="158">
        <f>l_pi_c!H10</f>
        <v>8.0689091964822879E-3</v>
      </c>
      <c r="D12" s="156">
        <f>'l_IC,pi_d'!E10</f>
        <v>1.7091494128486762E-2</v>
      </c>
      <c r="E12" s="156">
        <f>'l_IC,pi_d'!G10</f>
        <v>2.5054911446140693E-3</v>
      </c>
      <c r="F12" s="156">
        <f>l_Output!D10</f>
        <v>3.9753992521474046E-3</v>
      </c>
      <c r="G12" s="156">
        <f>'l_HC,WC'!L10</f>
        <v>6.3466877980467018E-3</v>
      </c>
      <c r="H12" s="156">
        <f>'l_HC,WC'!N10</f>
        <v>2.0972777844284973E-2</v>
      </c>
      <c r="I12" s="156">
        <f>l_NSR!C10</f>
        <v>1.7049239163969832E-2</v>
      </c>
      <c r="J12" s="156">
        <f>'l_NB,NEC'!Q10</f>
        <v>3.1675861857137499E-2</v>
      </c>
      <c r="K12" s="156">
        <f>'l_NB,NEC'!R10</f>
        <v>-3.5505288081394415E-2</v>
      </c>
      <c r="L12" s="159">
        <f>l_Solow!I10</f>
        <v>-5.2079572082914204E-4</v>
      </c>
      <c r="M12" s="163">
        <f t="shared" si="21"/>
        <v>7.9386769211074581E-3</v>
      </c>
      <c r="N12" s="34">
        <f t="shared" si="12"/>
        <v>1.1694604716322925E-2</v>
      </c>
      <c r="O12" s="34">
        <f t="shared" si="13"/>
        <v>3.5634007726085808E-3</v>
      </c>
      <c r="P12" s="34">
        <f t="shared" si="14"/>
        <v>-6.4836800796085579E-4</v>
      </c>
      <c r="Q12" s="34">
        <f t="shared" si="15"/>
        <v>6.3245614103321279E-3</v>
      </c>
      <c r="R12" s="34">
        <f t="shared" si="16"/>
        <v>1.5599713859391535E-2</v>
      </c>
      <c r="S12" s="34">
        <f t="shared" si="17"/>
        <v>1.1985728489490975E-2</v>
      </c>
      <c r="T12" s="34">
        <f t="shared" si="18"/>
        <v>2.912846610992836E-2</v>
      </c>
      <c r="U12" s="34">
        <f t="shared" si="19"/>
        <v>-5.0158191592832295E-2</v>
      </c>
      <c r="V12" s="20">
        <f t="shared" si="19"/>
        <v>-3.4848392610425552E-3</v>
      </c>
      <c r="W12" s="523">
        <f>'fdr,edr'!S10</f>
        <v>3.38419836831458E-5</v>
      </c>
      <c r="X12" s="524">
        <f>'fdr,edr'!T10</f>
        <v>0</v>
      </c>
      <c r="Y12" s="523">
        <f>'fdr,edr (TFP)'!S10</f>
        <v>3.3680802360175669E-4</v>
      </c>
      <c r="Z12" s="524">
        <f>'fdr,edr (TFP)'!T10</f>
        <v>0</v>
      </c>
      <c r="AB12" s="523">
        <f t="shared" si="29"/>
        <v>5.8173863274795321E-3</v>
      </c>
      <c r="AC12" s="524">
        <f t="shared" si="23"/>
        <v>0</v>
      </c>
      <c r="AD12" s="523">
        <f t="shared" si="24"/>
        <v>1.835233019542087E-2</v>
      </c>
      <c r="AE12" s="524">
        <f t="shared" si="25"/>
        <v>0</v>
      </c>
      <c r="AG12" s="523">
        <f t="shared" si="30"/>
        <v>4.1911099453096224E-4</v>
      </c>
      <c r="AH12" s="524">
        <f t="shared" si="26"/>
        <v>-1.7674490677188227E-3</v>
      </c>
      <c r="AI12" s="523">
        <f t="shared" si="27"/>
        <v>9.5443542295433354E-3</v>
      </c>
      <c r="AJ12" s="524">
        <f t="shared" si="28"/>
        <v>-1.2818179431716126E-3</v>
      </c>
    </row>
    <row r="13" spans="1:36">
      <c r="A13" s="13">
        <f t="shared" si="22"/>
        <v>29952</v>
      </c>
      <c r="B13" s="50" t="str">
        <f t="shared" si="20"/>
        <v>1982Q1</v>
      </c>
      <c r="C13" s="158">
        <f>l_pi_c!H11</f>
        <v>8.2373493739016368E-3</v>
      </c>
      <c r="D13" s="156">
        <f>'l_IC,pi_d'!E11</f>
        <v>-2.4184115698697273E-2</v>
      </c>
      <c r="E13" s="156">
        <f>'l_IC,pi_d'!G11</f>
        <v>1.0281773010603068E-2</v>
      </c>
      <c r="F13" s="156">
        <f>l_Output!D11</f>
        <v>1.1701461957388748E-2</v>
      </c>
      <c r="G13" s="156">
        <f>'l_HC,WC'!L11</f>
        <v>-5.4453873633564243E-3</v>
      </c>
      <c r="H13" s="156">
        <f>'l_HC,WC'!N11</f>
        <v>1.2114778073459842E-3</v>
      </c>
      <c r="I13" s="156">
        <f>l_NSR!C11</f>
        <v>1.6463756194068369E-2</v>
      </c>
      <c r="J13" s="156">
        <f>'l_NB,NEC'!Q11</f>
        <v>5.1743682059057633E-2</v>
      </c>
      <c r="K13" s="156">
        <f>'l_NB,NEC'!R11</f>
        <v>-1.3075490790294797E-2</v>
      </c>
      <c r="L13" s="159">
        <f>l_Solow!I11</f>
        <v>1.5727813412943915E-2</v>
      </c>
      <c r="M13" s="163">
        <f t="shared" si="21"/>
        <v>8.107117098526807E-3</v>
      </c>
      <c r="N13" s="34">
        <f t="shared" si="12"/>
        <v>-2.9581005110861109E-2</v>
      </c>
      <c r="O13" s="34">
        <f t="shared" si="13"/>
        <v>1.133968263859758E-2</v>
      </c>
      <c r="P13" s="34">
        <f t="shared" si="14"/>
        <v>7.0776946972804875E-3</v>
      </c>
      <c r="Q13" s="34">
        <f t="shared" si="15"/>
        <v>-5.4675137510709982E-3</v>
      </c>
      <c r="R13" s="34">
        <f t="shared" si="16"/>
        <v>-4.1615861775474534E-3</v>
      </c>
      <c r="S13" s="34">
        <f t="shared" si="17"/>
        <v>1.1400245519589512E-2</v>
      </c>
      <c r="T13" s="34">
        <f t="shared" si="18"/>
        <v>4.9196286311848497E-2</v>
      </c>
      <c r="U13" s="34">
        <f t="shared" si="19"/>
        <v>-2.7728394301732677E-2</v>
      </c>
      <c r="V13" s="20">
        <f t="shared" si="19"/>
        <v>1.2763769872730502E-2</v>
      </c>
      <c r="W13" s="523">
        <f>'fdr,edr'!S11</f>
        <v>3.7262106590026548E-9</v>
      </c>
      <c r="X13" s="524">
        <f>'fdr,edr'!T11</f>
        <v>0</v>
      </c>
      <c r="Y13" s="523">
        <f>'fdr,edr (TFP)'!S11</f>
        <v>1.2790654768204957E-8</v>
      </c>
      <c r="Z13" s="524">
        <f>'fdr,edr (TFP)'!T11</f>
        <v>0</v>
      </c>
      <c r="AB13" s="523">
        <f t="shared" si="29"/>
        <v>6.1042695377929164E-5</v>
      </c>
      <c r="AC13" s="524">
        <f t="shared" si="23"/>
        <v>0</v>
      </c>
      <c r="AD13" s="523">
        <f t="shared" si="24"/>
        <v>1.1309577696892557E-4</v>
      </c>
      <c r="AE13" s="524">
        <f t="shared" si="25"/>
        <v>0</v>
      </c>
      <c r="AG13" s="523">
        <f t="shared" si="30"/>
        <v>-5.3372326375706403E-3</v>
      </c>
      <c r="AH13" s="524">
        <f t="shared" si="26"/>
        <v>-1.7674490677188227E-3</v>
      </c>
      <c r="AI13" s="523">
        <f t="shared" si="27"/>
        <v>-8.6948801889086096E-3</v>
      </c>
      <c r="AJ13" s="524">
        <f t="shared" si="28"/>
        <v>-1.2818179431716126E-3</v>
      </c>
    </row>
    <row r="14" spans="1:36">
      <c r="A14" s="13">
        <f t="shared" si="22"/>
        <v>30042</v>
      </c>
      <c r="B14" s="50" t="str">
        <f t="shared" si="20"/>
        <v>1982Q2</v>
      </c>
      <c r="C14" s="158">
        <f>l_pi_c!H12</f>
        <v>-1.6526779016921012E-3</v>
      </c>
      <c r="D14" s="156">
        <f>'l_IC,pi_d'!E12</f>
        <v>2.2770038941513082E-2</v>
      </c>
      <c r="E14" s="156">
        <f>'l_IC,pi_d'!G12</f>
        <v>-9.0105791906722743E-3</v>
      </c>
      <c r="F14" s="156">
        <f>l_Output!D12</f>
        <v>4.1827570495720501E-3</v>
      </c>
      <c r="G14" s="156">
        <f>'l_HC,WC'!L12</f>
        <v>-6.9383888447926978E-4</v>
      </c>
      <c r="H14" s="156">
        <f>'l_HC,WC'!N12</f>
        <v>1.6247399613484426E-2</v>
      </c>
      <c r="I14" s="156">
        <f>l_NSR!C12</f>
        <v>1.7829739589564797E-2</v>
      </c>
      <c r="J14" s="156">
        <f>'l_NB,NEC'!Q12</f>
        <v>-1.9905156795355095E-3</v>
      </c>
      <c r="K14" s="156">
        <f>'l_NB,NEC'!R12</f>
        <v>-2.5599252764510805E-2</v>
      </c>
      <c r="L14" s="159">
        <f>l_Solow!I12</f>
        <v>1.7983292492373027E-3</v>
      </c>
      <c r="M14" s="163">
        <f t="shared" si="21"/>
        <v>-1.7829101770669303E-3</v>
      </c>
      <c r="N14" s="34">
        <f t="shared" si="12"/>
        <v>1.7373149529349246E-2</v>
      </c>
      <c r="O14" s="34">
        <f t="shared" si="13"/>
        <v>-7.9526695626777628E-3</v>
      </c>
      <c r="P14" s="34">
        <f t="shared" si="14"/>
        <v>-4.4101021053621035E-4</v>
      </c>
      <c r="Q14" s="34">
        <f t="shared" si="15"/>
        <v>-7.1596527219384368E-4</v>
      </c>
      <c r="R14" s="34">
        <f t="shared" si="16"/>
        <v>1.0874335628590987E-2</v>
      </c>
      <c r="S14" s="34">
        <f t="shared" si="17"/>
        <v>1.276622891508594E-2</v>
      </c>
      <c r="T14" s="34">
        <f t="shared" si="18"/>
        <v>-4.5379114267446478E-3</v>
      </c>
      <c r="U14" s="34">
        <f t="shared" si="19"/>
        <v>-4.0252156275948685E-2</v>
      </c>
      <c r="V14" s="20">
        <f t="shared" si="19"/>
        <v>-1.1657142909761104E-3</v>
      </c>
      <c r="W14" s="523">
        <f>'fdr,edr'!S12</f>
        <v>7.9622956700278885E-7</v>
      </c>
      <c r="X14" s="524">
        <f>'fdr,edr'!T12</f>
        <v>0</v>
      </c>
      <c r="Y14" s="523">
        <f>'fdr,edr (TFP)'!S12</f>
        <v>2.7419416712586538E-6</v>
      </c>
      <c r="Z14" s="524">
        <f>'fdr,edr (TFP)'!T12</f>
        <v>0</v>
      </c>
      <c r="AB14" s="523">
        <f t="shared" si="29"/>
        <v>8.9231696554687833E-4</v>
      </c>
      <c r="AC14" s="524">
        <f t="shared" si="23"/>
        <v>0</v>
      </c>
      <c r="AD14" s="523">
        <f t="shared" si="24"/>
        <v>1.6558809351093617E-3</v>
      </c>
      <c r="AE14" s="524">
        <f t="shared" si="25"/>
        <v>0</v>
      </c>
      <c r="AG14" s="523">
        <f t="shared" si="30"/>
        <v>-4.5059583674016915E-3</v>
      </c>
      <c r="AH14" s="524">
        <f t="shared" si="26"/>
        <v>-1.7674490677188227E-3</v>
      </c>
      <c r="AI14" s="523">
        <f t="shared" si="27"/>
        <v>-7.1520950307681734E-3</v>
      </c>
      <c r="AJ14" s="524">
        <f t="shared" si="28"/>
        <v>-1.2818179431716126E-3</v>
      </c>
    </row>
    <row r="15" spans="1:36">
      <c r="A15" s="13">
        <f t="shared" si="22"/>
        <v>30133</v>
      </c>
      <c r="B15" s="50" t="str">
        <f t="shared" si="20"/>
        <v>1982Q3</v>
      </c>
      <c r="C15" s="158">
        <f>l_pi_c!H13</f>
        <v>4.0665026505060098E-3</v>
      </c>
      <c r="D15" s="156">
        <f>'l_IC,pi_d'!E13</f>
        <v>-4.2259054103199745E-3</v>
      </c>
      <c r="E15" s="156">
        <f>'l_IC,pi_d'!G13</f>
        <v>6.8489160585292197E-3</v>
      </c>
      <c r="F15" s="156">
        <f>l_Output!D13</f>
        <v>1.3155636812789417E-3</v>
      </c>
      <c r="G15" s="156">
        <f>'l_HC,WC'!L13</f>
        <v>4.7938304117840502E-3</v>
      </c>
      <c r="H15" s="156">
        <f>'l_HC,WC'!N13</f>
        <v>7.5886223404169062E-3</v>
      </c>
      <c r="I15" s="156">
        <f>l_NSR!C13</f>
        <v>1.769912144203345E-2</v>
      </c>
      <c r="J15" s="156">
        <f>'l_NB,NEC'!Q13</f>
        <v>-8.1870184210883767E-3</v>
      </c>
      <c r="K15" s="156">
        <f>'l_NB,NEC'!R13</f>
        <v>-3.2279854715312695E-2</v>
      </c>
      <c r="L15" s="159">
        <f>l_Solow!I13</f>
        <v>-3.1652629844871496E-3</v>
      </c>
      <c r="M15" s="163">
        <f t="shared" si="21"/>
        <v>3.9362703751311809E-3</v>
      </c>
      <c r="N15" s="34">
        <f t="shared" si="12"/>
        <v>-9.6227948224838107E-3</v>
      </c>
      <c r="O15" s="34">
        <f t="shared" si="13"/>
        <v>7.9068256865237312E-3</v>
      </c>
      <c r="P15" s="34">
        <f t="shared" si="14"/>
        <v>-3.3082035788293187E-3</v>
      </c>
      <c r="Q15" s="34">
        <f t="shared" si="15"/>
        <v>4.7717040240694763E-3</v>
      </c>
      <c r="R15" s="34">
        <f t="shared" si="16"/>
        <v>2.2155583555234686E-3</v>
      </c>
      <c r="S15" s="34">
        <f t="shared" si="17"/>
        <v>1.2635610767554593E-2</v>
      </c>
      <c r="T15" s="34">
        <f t="shared" si="18"/>
        <v>-1.0734414168297516E-2</v>
      </c>
      <c r="U15" s="34">
        <f t="shared" si="19"/>
        <v>-4.6932758226750575E-2</v>
      </c>
      <c r="V15" s="20">
        <f t="shared" si="19"/>
        <v>-6.1293065247005627E-3</v>
      </c>
      <c r="W15" s="523">
        <f>'fdr,edr'!S13</f>
        <v>4.3801326512260715E-4</v>
      </c>
      <c r="X15" s="524">
        <f>'fdr,edr'!T13</f>
        <v>0</v>
      </c>
      <c r="Y15" s="523">
        <f>'fdr,edr (TFP)'!S13</f>
        <v>1.506235440376998E-3</v>
      </c>
      <c r="Z15" s="524">
        <f>'fdr,edr (TFP)'!T13</f>
        <v>0</v>
      </c>
      <c r="AB15" s="523">
        <f t="shared" si="29"/>
        <v>2.0928766450094644E-2</v>
      </c>
      <c r="AC15" s="524">
        <f t="shared" si="23"/>
        <v>0</v>
      </c>
      <c r="AD15" s="523">
        <f t="shared" si="24"/>
        <v>3.8810249166644085E-2</v>
      </c>
      <c r="AE15" s="524">
        <f t="shared" si="25"/>
        <v>0</v>
      </c>
      <c r="AG15" s="523">
        <f t="shared" si="30"/>
        <v>1.5530491117146075E-2</v>
      </c>
      <c r="AH15" s="524">
        <f t="shared" si="26"/>
        <v>-1.7674490677188227E-3</v>
      </c>
      <c r="AI15" s="523">
        <f t="shared" si="27"/>
        <v>3.0002273200766552E-2</v>
      </c>
      <c r="AJ15" s="524">
        <f t="shared" si="28"/>
        <v>-1.2818179431716126E-3</v>
      </c>
    </row>
    <row r="16" spans="1:36">
      <c r="A16" s="13">
        <f t="shared" si="22"/>
        <v>30225</v>
      </c>
      <c r="B16" s="50" t="str">
        <f t="shared" si="20"/>
        <v>1982Q4</v>
      </c>
      <c r="C16" s="158">
        <f>l_pi_c!H14</f>
        <v>-1.6118907947886285E-3</v>
      </c>
      <c r="D16" s="156">
        <f>'l_IC,pi_d'!E14</f>
        <v>-1.6598122732735199E-2</v>
      </c>
      <c r="E16" s="156">
        <f>'l_IC,pi_d'!G14</f>
        <v>3.7212774412775929E-3</v>
      </c>
      <c r="F16" s="156">
        <f>l_Output!D14</f>
        <v>1.1905668951595505E-2</v>
      </c>
      <c r="G16" s="156">
        <f>'l_HC,WC'!L14</f>
        <v>-1.5776729077368046E-3</v>
      </c>
      <c r="H16" s="156">
        <f>'l_HC,WC'!N14</f>
        <v>1.2969194728806421E-2</v>
      </c>
      <c r="I16" s="156">
        <f>l_NSR!C14</f>
        <v>1.7027314941154614E-2</v>
      </c>
      <c r="J16" s="156">
        <f>'l_NB,NEC'!Q14</f>
        <v>3.3287284741342044E-2</v>
      </c>
      <c r="K16" s="156">
        <f>'l_NB,NEC'!R14</f>
        <v>9.5846209856258024E-2</v>
      </c>
      <c r="L16" s="159">
        <f>l_Solow!I14</f>
        <v>9.846730118340077E-3</v>
      </c>
      <c r="M16" s="163">
        <f t="shared" si="21"/>
        <v>-1.7421230701634577E-3</v>
      </c>
      <c r="N16" s="34">
        <f t="shared" si="12"/>
        <v>-2.1995012144899035E-2</v>
      </c>
      <c r="O16" s="34">
        <f t="shared" si="13"/>
        <v>4.7791870692721044E-3</v>
      </c>
      <c r="P16" s="34">
        <f t="shared" si="14"/>
        <v>7.2819016914872445E-3</v>
      </c>
      <c r="Q16" s="34">
        <f t="shared" si="15"/>
        <v>-1.5997992954513785E-3</v>
      </c>
      <c r="R16" s="34">
        <f t="shared" si="16"/>
        <v>7.5961307439129837E-3</v>
      </c>
      <c r="S16" s="34">
        <f t="shared" si="17"/>
        <v>1.1963804266675758E-2</v>
      </c>
      <c r="T16" s="34">
        <f t="shared" si="18"/>
        <v>3.0739888994132904E-2</v>
      </c>
      <c r="U16" s="34">
        <f t="shared" si="19"/>
        <v>8.1193306344820151E-2</v>
      </c>
      <c r="V16" s="20">
        <f t="shared" si="19"/>
        <v>6.8826865781266636E-3</v>
      </c>
      <c r="W16" s="523">
        <f>'fdr,edr'!S14</f>
        <v>1.5471717213878184E-5</v>
      </c>
      <c r="X16" s="524">
        <f>'fdr,edr'!T14</f>
        <v>0</v>
      </c>
      <c r="Y16" s="523">
        <f>'fdr,edr (TFP)'!S14</f>
        <v>5.2835881757761327E-5</v>
      </c>
      <c r="Z16" s="524">
        <f>'fdr,edr (TFP)'!T14</f>
        <v>0</v>
      </c>
      <c r="AB16" s="523">
        <f t="shared" si="29"/>
        <v>3.9334103795406576E-3</v>
      </c>
      <c r="AC16" s="524">
        <f t="shared" si="23"/>
        <v>0</v>
      </c>
      <c r="AD16" s="523">
        <f t="shared" si="24"/>
        <v>7.2688294626962685E-3</v>
      </c>
      <c r="AE16" s="524">
        <f t="shared" si="25"/>
        <v>0</v>
      </c>
      <c r="AG16" s="523">
        <f t="shared" si="30"/>
        <v>-1.4648649534079123E-3</v>
      </c>
      <c r="AH16" s="524">
        <f t="shared" si="26"/>
        <v>-1.7674490677188227E-3</v>
      </c>
      <c r="AI16" s="523">
        <f t="shared" si="27"/>
        <v>-1.5391465031812665E-3</v>
      </c>
      <c r="AJ16" s="524">
        <f t="shared" si="28"/>
        <v>-1.2818179431716126E-3</v>
      </c>
    </row>
    <row r="17" spans="1:36">
      <c r="A17" s="13">
        <f t="shared" si="22"/>
        <v>30317</v>
      </c>
      <c r="B17" s="50" t="str">
        <f t="shared" si="20"/>
        <v>1983Q1</v>
      </c>
      <c r="C17" s="158">
        <f>l_pi_c!H15</f>
        <v>7.3772150163415873E-3</v>
      </c>
      <c r="D17" s="156">
        <f>'l_IC,pi_d'!E15</f>
        <v>5.8627921638532143E-3</v>
      </c>
      <c r="E17" s="156">
        <f>'l_IC,pi_d'!G15</f>
        <v>2.2545340519117829E-3</v>
      </c>
      <c r="F17" s="156">
        <f>l_Output!D15</f>
        <v>2.4607292336003006E-3</v>
      </c>
      <c r="G17" s="156">
        <f>'l_HC,WC'!L15</f>
        <v>1.4196427660868594E-3</v>
      </c>
      <c r="H17" s="156">
        <f>'l_HC,WC'!N15</f>
        <v>1.3458372132149954E-2</v>
      </c>
      <c r="I17" s="156">
        <f>l_NSR!C15</f>
        <v>1.6528013590294544E-2</v>
      </c>
      <c r="J17" s="156">
        <f>'l_NB,NEC'!Q15</f>
        <v>2.6712528602913704E-2</v>
      </c>
      <c r="K17" s="156">
        <f>'l_NB,NEC'!R15</f>
        <v>5.4546516451118077E-2</v>
      </c>
      <c r="L17" s="159">
        <f>l_Solow!I15</f>
        <v>2.0245188047849695E-3</v>
      </c>
      <c r="M17" s="163">
        <f t="shared" si="21"/>
        <v>7.2469827409667583E-3</v>
      </c>
      <c r="N17" s="34">
        <f t="shared" si="12"/>
        <v>4.6590275168937809E-4</v>
      </c>
      <c r="O17" s="34">
        <f t="shared" si="13"/>
        <v>3.3124436799062944E-3</v>
      </c>
      <c r="P17" s="34">
        <f t="shared" si="14"/>
        <v>-2.1630380265079598E-3</v>
      </c>
      <c r="Q17" s="34">
        <f t="shared" si="15"/>
        <v>1.3975163783722854E-3</v>
      </c>
      <c r="R17" s="34">
        <f t="shared" si="16"/>
        <v>8.0853081472565154E-3</v>
      </c>
      <c r="S17" s="34">
        <f t="shared" si="17"/>
        <v>1.1464502915815687E-2</v>
      </c>
      <c r="T17" s="34">
        <f t="shared" si="18"/>
        <v>2.4165132855704565E-2</v>
      </c>
      <c r="U17" s="34">
        <f t="shared" si="19"/>
        <v>3.9893612939680197E-2</v>
      </c>
      <c r="V17" s="20">
        <f t="shared" si="19"/>
        <v>-9.3952473542844358E-4</v>
      </c>
      <c r="W17" s="523">
        <f>'fdr,edr'!S15</f>
        <v>7.256218969943008E-8</v>
      </c>
      <c r="X17" s="524">
        <f>'fdr,edr'!T15</f>
        <v>0</v>
      </c>
      <c r="Y17" s="523">
        <f>'fdr,edr (TFP)'!S15</f>
        <v>7.5533459704504842E-7</v>
      </c>
      <c r="Z17" s="524">
        <f>'fdr,edr (TFP)'!T15</f>
        <v>0</v>
      </c>
      <c r="AB17" s="523">
        <f t="shared" si="29"/>
        <v>2.6937369897491863E-4</v>
      </c>
      <c r="AC17" s="524">
        <f t="shared" si="23"/>
        <v>0</v>
      </c>
      <c r="AD17" s="523">
        <f t="shared" si="24"/>
        <v>8.6909987748534884E-4</v>
      </c>
      <c r="AE17" s="524">
        <f t="shared" si="25"/>
        <v>0</v>
      </c>
      <c r="AG17" s="523">
        <f t="shared" si="30"/>
        <v>-5.1289016339736513E-3</v>
      </c>
      <c r="AH17" s="524">
        <f t="shared" si="26"/>
        <v>-1.7674490677188227E-3</v>
      </c>
      <c r="AI17" s="523">
        <f t="shared" si="27"/>
        <v>-7.9388760883921869E-3</v>
      </c>
      <c r="AJ17" s="524">
        <f t="shared" si="28"/>
        <v>-1.2818179431716126E-3</v>
      </c>
    </row>
    <row r="18" spans="1:36">
      <c r="A18" s="13">
        <f t="shared" si="22"/>
        <v>30407</v>
      </c>
      <c r="B18" s="50" t="str">
        <f t="shared" si="20"/>
        <v>1983Q2</v>
      </c>
      <c r="C18" s="158">
        <f>l_pi_c!H16</f>
        <v>1.053411992205433E-3</v>
      </c>
      <c r="D18" s="156">
        <f>'l_IC,pi_d'!E16</f>
        <v>2.770326672345802E-2</v>
      </c>
      <c r="E18" s="156">
        <f>'l_IC,pi_d'!G16</f>
        <v>-8.8211170249881121E-3</v>
      </c>
      <c r="F18" s="156">
        <f>l_Output!D16</f>
        <v>5.910733850569283E-3</v>
      </c>
      <c r="G18" s="156">
        <f>'l_HC,WC'!L16</f>
        <v>3.3008925642503684E-3</v>
      </c>
      <c r="H18" s="156">
        <f>'l_HC,WC'!N16</f>
        <v>-2.8950208063500682E-3</v>
      </c>
      <c r="I18" s="156">
        <f>l_NSR!C16</f>
        <v>1.5445274971678247E-2</v>
      </c>
      <c r="J18" s="156">
        <f>'l_NB,NEC'!Q16</f>
        <v>1.5075519288902578E-2</v>
      </c>
      <c r="K18" s="156">
        <f>'l_NB,NEC'!R16</f>
        <v>8.4009965746907334E-2</v>
      </c>
      <c r="L18" s="159">
        <f>l_Solow!I16</f>
        <v>2.4993645271255199E-3</v>
      </c>
      <c r="M18" s="163">
        <f t="shared" si="21"/>
        <v>9.2317971683060387E-4</v>
      </c>
      <c r="N18" s="34">
        <f t="shared" si="12"/>
        <v>2.2306377311294184E-2</v>
      </c>
      <c r="O18" s="34">
        <f t="shared" si="13"/>
        <v>-7.7632073969936006E-3</v>
      </c>
      <c r="P18" s="34">
        <f t="shared" si="14"/>
        <v>1.2869665904610226E-3</v>
      </c>
      <c r="Q18" s="34">
        <f t="shared" si="15"/>
        <v>3.2787661765357945E-3</v>
      </c>
      <c r="R18" s="34">
        <f t="shared" si="16"/>
        <v>-8.2680847912435067E-3</v>
      </c>
      <c r="S18" s="34">
        <f t="shared" si="17"/>
        <v>1.038176429719939E-2</v>
      </c>
      <c r="T18" s="34">
        <f t="shared" si="18"/>
        <v>1.2528123541693439E-2</v>
      </c>
      <c r="U18" s="34">
        <f t="shared" si="19"/>
        <v>6.935706223546946E-2</v>
      </c>
      <c r="V18" s="20">
        <f t="shared" si="19"/>
        <v>-4.6467901308789314E-4</v>
      </c>
      <c r="W18" s="523">
        <f>'fdr,edr'!S16</f>
        <v>1.4628970886735907E-5</v>
      </c>
      <c r="X18" s="524">
        <f>'fdr,edr'!T16</f>
        <v>0</v>
      </c>
      <c r="Y18" s="523">
        <f>'fdr,edr (TFP)'!S16</f>
        <v>1.5263009669100346E-4</v>
      </c>
      <c r="Z18" s="524">
        <f>'fdr,edr (TFP)'!T16</f>
        <v>0</v>
      </c>
      <c r="AB18" s="523">
        <f t="shared" si="29"/>
        <v>3.8247837699320868E-3</v>
      </c>
      <c r="AC18" s="524">
        <f t="shared" si="23"/>
        <v>0</v>
      </c>
      <c r="AD18" s="523">
        <f t="shared" si="24"/>
        <v>1.2354355373349248E-2</v>
      </c>
      <c r="AE18" s="524">
        <f t="shared" si="25"/>
        <v>0</v>
      </c>
      <c r="AG18" s="523">
        <f t="shared" si="30"/>
        <v>-1.573491563016483E-3</v>
      </c>
      <c r="AH18" s="524">
        <f t="shared" si="26"/>
        <v>-1.7674490677188227E-3</v>
      </c>
      <c r="AI18" s="523">
        <f t="shared" si="27"/>
        <v>3.5463794074717132E-3</v>
      </c>
      <c r="AJ18" s="524">
        <f t="shared" si="28"/>
        <v>-1.2818179431716126E-3</v>
      </c>
    </row>
    <row r="19" spans="1:36">
      <c r="A19" s="13">
        <f t="shared" si="22"/>
        <v>30498</v>
      </c>
      <c r="B19" s="50" t="str">
        <f t="shared" si="20"/>
        <v>1983Q3</v>
      </c>
      <c r="C19" s="158">
        <f>l_pi_c!H17</f>
        <v>-2.5455170595378718E-5</v>
      </c>
      <c r="D19" s="156">
        <f>'l_IC,pi_d'!E17</f>
        <v>-4.8801508967895035E-3</v>
      </c>
      <c r="E19" s="156">
        <f>'l_IC,pi_d'!G17</f>
        <v>-2.4379451848330902E-3</v>
      </c>
      <c r="F19" s="156">
        <f>l_Output!D17</f>
        <v>1.098394564841243E-2</v>
      </c>
      <c r="G19" s="156">
        <f>'l_HC,WC'!L17</f>
        <v>1.1118184828458055E-3</v>
      </c>
      <c r="H19" s="156">
        <f>'l_HC,WC'!N17</f>
        <v>1.2128815762888934E-2</v>
      </c>
      <c r="I19" s="156">
        <f>l_NSR!C17</f>
        <v>1.609775099978239E-2</v>
      </c>
      <c r="J19" s="156">
        <f>'l_NB,NEC'!Q17</f>
        <v>3.2010431898291392E-3</v>
      </c>
      <c r="K19" s="156">
        <f>'l_NB,NEC'!R17</f>
        <v>8.1526839090981795E-2</v>
      </c>
      <c r="L19" s="159">
        <f>l_Solow!I17</f>
        <v>7.9241653135919132E-3</v>
      </c>
      <c r="M19" s="163">
        <f t="shared" si="21"/>
        <v>-1.5568744597020784E-4</v>
      </c>
      <c r="N19" s="34">
        <f t="shared" si="12"/>
        <v>-1.027704030895334E-2</v>
      </c>
      <c r="O19" s="34">
        <f t="shared" si="13"/>
        <v>-1.3800355568385784E-3</v>
      </c>
      <c r="P19" s="34">
        <f t="shared" si="14"/>
        <v>6.3601783883041694E-3</v>
      </c>
      <c r="Q19" s="34">
        <f t="shared" si="15"/>
        <v>1.0896920951312316E-3</v>
      </c>
      <c r="R19" s="34">
        <f t="shared" si="16"/>
        <v>6.7557517779954961E-3</v>
      </c>
      <c r="S19" s="34">
        <f t="shared" si="17"/>
        <v>1.1034240325303533E-2</v>
      </c>
      <c r="T19" s="34">
        <f t="shared" si="18"/>
        <v>6.536474426200008E-4</v>
      </c>
      <c r="U19" s="34">
        <f t="shared" si="19"/>
        <v>6.6873935579543922E-2</v>
      </c>
      <c r="V19" s="20">
        <f t="shared" si="19"/>
        <v>4.9601217733784998E-3</v>
      </c>
      <c r="W19" s="523">
        <f>'fdr,edr'!S17</f>
        <v>1.1627605316701911E-4</v>
      </c>
      <c r="X19" s="524">
        <f>'fdr,edr'!T17</f>
        <v>0</v>
      </c>
      <c r="Y19" s="523">
        <f>'fdr,edr (TFP)'!S17</f>
        <v>1.2102653966498617E-3</v>
      </c>
      <c r="Z19" s="524">
        <f>'fdr,edr (TFP)'!T17</f>
        <v>0</v>
      </c>
      <c r="AB19" s="523">
        <f t="shared" si="29"/>
        <v>1.078313744542928E-2</v>
      </c>
      <c r="AC19" s="524">
        <f t="shared" si="23"/>
        <v>0</v>
      </c>
      <c r="AD19" s="523">
        <f t="shared" si="24"/>
        <v>3.4788868861316283E-2</v>
      </c>
      <c r="AE19" s="524">
        <f t="shared" si="25"/>
        <v>0</v>
      </c>
      <c r="AG19" s="523">
        <f t="shared" si="30"/>
        <v>5.3848621124807103E-3</v>
      </c>
      <c r="AH19" s="524">
        <f t="shared" si="26"/>
        <v>-1.7674490677188227E-3</v>
      </c>
      <c r="AI19" s="523">
        <f t="shared" si="27"/>
        <v>2.5980892895438749E-2</v>
      </c>
      <c r="AJ19" s="524">
        <f t="shared" si="28"/>
        <v>-1.2818179431716126E-3</v>
      </c>
    </row>
    <row r="20" spans="1:36">
      <c r="A20" s="13">
        <f t="shared" si="22"/>
        <v>30590</v>
      </c>
      <c r="B20" s="50" t="str">
        <f t="shared" si="20"/>
        <v>1983Q4</v>
      </c>
      <c r="C20" s="158">
        <f>l_pi_c!H18</f>
        <v>3.450405817983615E-3</v>
      </c>
      <c r="D20" s="156">
        <f>'l_IC,pi_d'!E18</f>
        <v>1.0458705327407447E-3</v>
      </c>
      <c r="E20" s="156">
        <f>'l_IC,pi_d'!G18</f>
        <v>-1.103209386372761E-3</v>
      </c>
      <c r="F20" s="156">
        <f>l_Output!D18</f>
        <v>4.7508930046027409E-3</v>
      </c>
      <c r="G20" s="156">
        <f>'l_HC,WC'!L18</f>
        <v>-2.2324316230495356E-3</v>
      </c>
      <c r="H20" s="156">
        <f>'l_HC,WC'!N18</f>
        <v>6.3632399879951507E-3</v>
      </c>
      <c r="I20" s="156">
        <f>l_NSR!C18</f>
        <v>1.5671327490182962E-2</v>
      </c>
      <c r="J20" s="156">
        <f>'l_NB,NEC'!Q18</f>
        <v>4.7624439123285234E-3</v>
      </c>
      <c r="K20" s="156">
        <f>'l_NB,NEC'!R18</f>
        <v>5.3119827258182095E-2</v>
      </c>
      <c r="L20" s="159">
        <f>l_Solow!I18</f>
        <v>5.4578676778759723E-3</v>
      </c>
      <c r="M20" s="163">
        <f t="shared" si="21"/>
        <v>3.3201735426087861E-3</v>
      </c>
      <c r="N20" s="34">
        <f t="shared" si="12"/>
        <v>-4.3510188794230915E-3</v>
      </c>
      <c r="O20" s="34">
        <f t="shared" si="13"/>
        <v>-4.5299758378249252E-5</v>
      </c>
      <c r="P20" s="34">
        <f t="shared" si="14"/>
        <v>1.2712574449448046E-4</v>
      </c>
      <c r="Q20" s="34">
        <f t="shared" si="15"/>
        <v>-2.2545580107641095E-3</v>
      </c>
      <c r="R20" s="34">
        <f t="shared" si="16"/>
        <v>9.9017600310171306E-4</v>
      </c>
      <c r="S20" s="34">
        <f t="shared" si="17"/>
        <v>1.0607816815704106E-2</v>
      </c>
      <c r="T20" s="34">
        <f t="shared" si="18"/>
        <v>2.215048165119385E-3</v>
      </c>
      <c r="U20" s="34">
        <f t="shared" si="19"/>
        <v>3.8466923746744215E-2</v>
      </c>
      <c r="V20" s="20">
        <f t="shared" si="19"/>
        <v>2.4938241376625593E-3</v>
      </c>
      <c r="W20" s="523">
        <f>'fdr,edr'!S18</f>
        <v>3.0948793338225492E-7</v>
      </c>
      <c r="X20" s="524">
        <f>'fdr,edr'!T18</f>
        <v>0</v>
      </c>
      <c r="Y20" s="523">
        <f>'fdr,edr (TFP)'!S18</f>
        <v>3.1980229933966003E-6</v>
      </c>
      <c r="Z20" s="524">
        <f>'fdr,edr (TFP)'!T18</f>
        <v>0</v>
      </c>
      <c r="AB20" s="523">
        <f t="shared" si="29"/>
        <v>5.5631639683030641E-4</v>
      </c>
      <c r="AC20" s="524">
        <f t="shared" si="23"/>
        <v>0</v>
      </c>
      <c r="AD20" s="523">
        <f t="shared" si="24"/>
        <v>1.7883017064792507E-3</v>
      </c>
      <c r="AE20" s="524">
        <f t="shared" si="25"/>
        <v>0</v>
      </c>
      <c r="AG20" s="523">
        <f t="shared" si="30"/>
        <v>-4.8419589361182631E-3</v>
      </c>
      <c r="AH20" s="524">
        <f t="shared" si="26"/>
        <v>-1.7674490677188227E-3</v>
      </c>
      <c r="AI20" s="523">
        <f t="shared" si="27"/>
        <v>-7.0196742593982842E-3</v>
      </c>
      <c r="AJ20" s="524">
        <f t="shared" si="28"/>
        <v>-1.2818179431716126E-3</v>
      </c>
    </row>
    <row r="21" spans="1:36">
      <c r="A21" s="13">
        <f t="shared" si="22"/>
        <v>30682</v>
      </c>
      <c r="B21" s="50" t="str">
        <f t="shared" si="20"/>
        <v>1984Q1</v>
      </c>
      <c r="C21" s="158">
        <f>l_pi_c!H19</f>
        <v>6.0124039917592853E-3</v>
      </c>
      <c r="D21" s="156">
        <f>'l_IC,pi_d'!E19</f>
        <v>3.1402435366873593E-2</v>
      </c>
      <c r="E21" s="156">
        <f>'l_IC,pi_d'!G19</f>
        <v>-3.5461413523396601E-4</v>
      </c>
      <c r="F21" s="156">
        <f>l_Output!D19</f>
        <v>8.7139975148482485E-3</v>
      </c>
      <c r="G21" s="156">
        <f>'l_HC,WC'!L19</f>
        <v>8.5060380437393945E-3</v>
      </c>
      <c r="H21" s="156">
        <f>'l_HC,WC'!N19</f>
        <v>6.5008484648250153E-3</v>
      </c>
      <c r="I21" s="156">
        <f>l_NSR!C19</f>
        <v>1.5422921536343281E-2</v>
      </c>
      <c r="J21" s="156">
        <f>'l_NB,NEC'!Q19</f>
        <v>0.35883168635287682</v>
      </c>
      <c r="K21" s="156">
        <f>'l_NB,NEC'!R19</f>
        <v>9.8381944277238453E-2</v>
      </c>
      <c r="L21" s="159">
        <f>l_Solow!I19</f>
        <v>3.466314921405941E-3</v>
      </c>
      <c r="M21" s="163">
        <f t="shared" si="21"/>
        <v>5.8821717163844564E-3</v>
      </c>
      <c r="N21" s="34">
        <f t="shared" si="12"/>
        <v>2.6005545954709757E-2</v>
      </c>
      <c r="O21" s="34">
        <f t="shared" si="13"/>
        <v>7.0329549276054574E-4</v>
      </c>
      <c r="P21" s="34">
        <f t="shared" si="14"/>
        <v>4.090230254739988E-3</v>
      </c>
      <c r="Q21" s="34">
        <f t="shared" si="15"/>
        <v>8.4839116560248198E-3</v>
      </c>
      <c r="R21" s="34">
        <f t="shared" si="16"/>
        <v>1.1277844799315777E-3</v>
      </c>
      <c r="S21" s="34">
        <f t="shared" si="17"/>
        <v>1.0359410861864425E-2</v>
      </c>
      <c r="T21" s="34">
        <f t="shared" si="18"/>
        <v>0.35628429060566769</v>
      </c>
      <c r="U21" s="34">
        <f t="shared" si="19"/>
        <v>8.372904076580058E-2</v>
      </c>
      <c r="V21" s="311">
        <f t="shared" si="19"/>
        <v>5.0227138119252794E-4</v>
      </c>
      <c r="W21" s="523">
        <f>'fdr,edr'!S19</f>
        <v>7.4510277890611266E-8</v>
      </c>
      <c r="X21" s="524">
        <f>'fdr,edr'!T19</f>
        <v>0</v>
      </c>
      <c r="Y21" s="523">
        <f>'fdr,edr (TFP)'!S19</f>
        <v>8.0741185463321441E-7</v>
      </c>
      <c r="Z21" s="524">
        <f>'fdr,edr (TFP)'!T19</f>
        <v>0</v>
      </c>
      <c r="AA21" s="421"/>
      <c r="AB21" s="523">
        <f t="shared" si="29"/>
        <v>2.7296570826866015E-4</v>
      </c>
      <c r="AC21" s="524">
        <f t="shared" si="23"/>
        <v>0</v>
      </c>
      <c r="AD21" s="523">
        <f t="shared" si="24"/>
        <v>8.9856099104802811E-4</v>
      </c>
      <c r="AE21" s="524">
        <f t="shared" si="25"/>
        <v>0</v>
      </c>
      <c r="AG21" s="523">
        <f t="shared" si="30"/>
        <v>-5.12530962467991E-3</v>
      </c>
      <c r="AH21" s="524">
        <f t="shared" si="26"/>
        <v>-1.7674490677188227E-3</v>
      </c>
      <c r="AI21" s="523">
        <f t="shared" si="27"/>
        <v>-7.9094149748295071E-3</v>
      </c>
      <c r="AJ21" s="524">
        <f t="shared" si="28"/>
        <v>-1.2818179431716126E-3</v>
      </c>
    </row>
    <row r="22" spans="1:36">
      <c r="A22" s="13">
        <f t="shared" si="22"/>
        <v>30773</v>
      </c>
      <c r="B22" s="50" t="str">
        <f t="shared" si="20"/>
        <v>1984Q2</v>
      </c>
      <c r="C22" s="158">
        <f>l_pi_c!H20</f>
        <v>2.5524482421799277E-3</v>
      </c>
      <c r="D22" s="156">
        <f>'l_IC,pi_d'!E20</f>
        <v>1.104729046146713E-2</v>
      </c>
      <c r="E22" s="156">
        <f>'l_IC,pi_d'!G20</f>
        <v>1.946172352107034E-3</v>
      </c>
      <c r="F22" s="156">
        <f>l_Output!D20</f>
        <v>1.6313173622018784E-2</v>
      </c>
      <c r="G22" s="156">
        <f>'l_HC,WC'!L20</f>
        <v>-3.1774885979656275E-3</v>
      </c>
      <c r="H22" s="156">
        <f>'l_HC,WC'!N20</f>
        <v>1.7949778838937336E-2</v>
      </c>
      <c r="I22" s="156">
        <f>l_NSR!C20</f>
        <v>1.4598960443071629E-2</v>
      </c>
      <c r="J22" s="156">
        <f>'l_NB,NEC'!Q20</f>
        <v>0.10902440251245143</v>
      </c>
      <c r="K22" s="156">
        <f>'l_NB,NEC'!R20</f>
        <v>-1.8930510636786302E-2</v>
      </c>
      <c r="L22" s="159">
        <f>l_Solow!I20</f>
        <v>1.7679616654118969E-2</v>
      </c>
      <c r="M22" s="163">
        <f t="shared" si="21"/>
        <v>2.4222159668050988E-3</v>
      </c>
      <c r="N22" s="34">
        <f t="shared" si="12"/>
        <v>5.6504010493032934E-3</v>
      </c>
      <c r="O22" s="34">
        <f t="shared" si="13"/>
        <v>3.0040819801015455E-3</v>
      </c>
      <c r="P22" s="34">
        <f t="shared" si="14"/>
        <v>1.1689406361910524E-2</v>
      </c>
      <c r="Q22" s="34">
        <f t="shared" si="15"/>
        <v>-3.1996149856802015E-3</v>
      </c>
      <c r="R22" s="34">
        <f t="shared" si="16"/>
        <v>1.2576714854043897E-2</v>
      </c>
      <c r="S22" s="34">
        <f t="shared" si="17"/>
        <v>9.5354497685927724E-3</v>
      </c>
      <c r="T22" s="34">
        <f t="shared" si="18"/>
        <v>0.1064770067652423</v>
      </c>
      <c r="U22" s="34">
        <f t="shared" si="19"/>
        <v>-3.3583414148224182E-2</v>
      </c>
      <c r="V22" s="20">
        <f t="shared" si="19"/>
        <v>1.4715573113905556E-2</v>
      </c>
      <c r="W22" s="523">
        <f>'fdr,edr'!S20</f>
        <v>8.374122802351619E-5</v>
      </c>
      <c r="X22" s="524">
        <f>'fdr,edr'!T20</f>
        <v>0</v>
      </c>
      <c r="Y22" s="523">
        <f>'fdr,edr (TFP)'!S20</f>
        <v>9.0863813945639817E-4</v>
      </c>
      <c r="Z22" s="524">
        <f>'fdr,edr (TFP)'!T20</f>
        <v>0</v>
      </c>
      <c r="AB22" s="523">
        <f t="shared" si="29"/>
        <v>9.1510233320386738E-3</v>
      </c>
      <c r="AC22" s="524">
        <f t="shared" si="23"/>
        <v>0</v>
      </c>
      <c r="AD22" s="523">
        <f t="shared" si="24"/>
        <v>3.0143625187697618E-2</v>
      </c>
      <c r="AE22" s="524">
        <f t="shared" si="25"/>
        <v>0</v>
      </c>
      <c r="AG22" s="523">
        <f t="shared" si="30"/>
        <v>3.7527479990901039E-3</v>
      </c>
      <c r="AH22" s="524">
        <f t="shared" si="26"/>
        <v>-1.7674490677188227E-3</v>
      </c>
      <c r="AI22" s="523">
        <f t="shared" si="27"/>
        <v>2.1335649221820081E-2</v>
      </c>
      <c r="AJ22" s="524">
        <f t="shared" si="28"/>
        <v>-1.2818179431716126E-3</v>
      </c>
    </row>
    <row r="23" spans="1:36">
      <c r="A23" s="13">
        <f t="shared" si="22"/>
        <v>30864</v>
      </c>
      <c r="B23" s="50" t="str">
        <f t="shared" si="20"/>
        <v>1984Q3</v>
      </c>
      <c r="C23" s="158">
        <f>l_pi_c!H21</f>
        <v>4.2865327783854212E-3</v>
      </c>
      <c r="D23" s="156">
        <f>'l_IC,pi_d'!E21</f>
        <v>3.6108857543052819E-2</v>
      </c>
      <c r="E23" s="156">
        <f>'l_IC,pi_d'!G21</f>
        <v>6.4914594288012495E-3</v>
      </c>
      <c r="F23" s="156">
        <f>l_Output!D21</f>
        <v>4.9615771817919097E-3</v>
      </c>
      <c r="G23" s="156">
        <f>'l_HC,WC'!L21</f>
        <v>-4.1485270075094505E-3</v>
      </c>
      <c r="H23" s="156">
        <f>'l_HC,WC'!N21</f>
        <v>6.7754598115308262E-3</v>
      </c>
      <c r="I23" s="156">
        <f>l_NSR!C21</f>
        <v>1.5352193670923553E-2</v>
      </c>
      <c r="J23" s="156">
        <f>'l_NB,NEC'!Q21</f>
        <v>-5.4277041303321227E-2</v>
      </c>
      <c r="K23" s="156">
        <f>'l_NB,NEC'!R21</f>
        <v>7.5702283815628491E-3</v>
      </c>
      <c r="L23" s="159">
        <f>l_Solow!I21</f>
        <v>6.5137313516221863E-3</v>
      </c>
      <c r="M23" s="163">
        <f t="shared" si="21"/>
        <v>4.1563005030105923E-3</v>
      </c>
      <c r="N23" s="34">
        <f t="shared" si="12"/>
        <v>3.0711968130888983E-2</v>
      </c>
      <c r="O23" s="34">
        <f t="shared" si="13"/>
        <v>7.549369056795761E-3</v>
      </c>
      <c r="P23" s="34">
        <f t="shared" si="14"/>
        <v>3.3780992168364922E-4</v>
      </c>
      <c r="Q23" s="34">
        <f t="shared" si="15"/>
        <v>-4.1706533952240244E-3</v>
      </c>
      <c r="R23" s="34">
        <f t="shared" si="16"/>
        <v>1.4023958266373886E-3</v>
      </c>
      <c r="S23" s="34">
        <f t="shared" si="17"/>
        <v>1.0288682996444696E-2</v>
      </c>
      <c r="T23" s="34">
        <f t="shared" si="18"/>
        <v>-5.6824437050530363E-2</v>
      </c>
      <c r="U23" s="34">
        <f t="shared" si="19"/>
        <v>-7.0826751298750292E-3</v>
      </c>
      <c r="V23" s="20">
        <f t="shared" si="19"/>
        <v>3.5496878114087732E-3</v>
      </c>
      <c r="W23" s="523">
        <f>'fdr,edr'!S21</f>
        <v>3.9354193065834312E-5</v>
      </c>
      <c r="X23" s="524">
        <f>'fdr,edr'!T21</f>
        <v>0</v>
      </c>
      <c r="Y23" s="523">
        <f>'fdr,edr (TFP)'!S21</f>
        <v>4.2708745450778702E-4</v>
      </c>
      <c r="Z23" s="524">
        <f>'fdr,edr (TFP)'!T21</f>
        <v>0</v>
      </c>
      <c r="AB23" s="523">
        <f t="shared" si="29"/>
        <v>6.2732920437226823E-3</v>
      </c>
      <c r="AC23" s="524">
        <f t="shared" si="23"/>
        <v>0</v>
      </c>
      <c r="AD23" s="523">
        <f t="shared" si="24"/>
        <v>2.0666094321564174E-2</v>
      </c>
      <c r="AE23" s="524">
        <f t="shared" si="25"/>
        <v>0</v>
      </c>
      <c r="AG23" s="523">
        <f t="shared" si="30"/>
        <v>8.7501671077411247E-4</v>
      </c>
      <c r="AH23" s="524">
        <f t="shared" si="26"/>
        <v>-1.7674490677188227E-3</v>
      </c>
      <c r="AI23" s="523">
        <f t="shared" si="27"/>
        <v>1.1858118355686639E-2</v>
      </c>
      <c r="AJ23" s="524">
        <f t="shared" si="28"/>
        <v>-1.2818179431716126E-3</v>
      </c>
    </row>
    <row r="24" spans="1:36">
      <c r="A24" s="13">
        <f t="shared" si="22"/>
        <v>30956</v>
      </c>
      <c r="B24" s="50" t="str">
        <f t="shared" si="20"/>
        <v>1984Q4</v>
      </c>
      <c r="C24" s="158">
        <f>l_pi_c!H22</f>
        <v>6.2658583558663494E-3</v>
      </c>
      <c r="D24" s="156">
        <f>'l_IC,pi_d'!E22</f>
        <v>3.317959355584188E-2</v>
      </c>
      <c r="E24" s="156">
        <f>'l_IC,pi_d'!G22</f>
        <v>3.7833893868155499E-3</v>
      </c>
      <c r="F24" s="156">
        <f>l_Output!D22</f>
        <v>1.5804918819575242E-3</v>
      </c>
      <c r="G24" s="156">
        <f>'l_HC,WC'!L22</f>
        <v>1.0412948278276879E-2</v>
      </c>
      <c r="H24" s="156">
        <f>'l_HC,WC'!N22</f>
        <v>8.0776367698900398E-3</v>
      </c>
      <c r="I24" s="156">
        <f>l_NSR!C22</f>
        <v>1.5518827674251279E-2</v>
      </c>
      <c r="J24" s="156">
        <f>'l_NB,NEC'!Q22</f>
        <v>0.20229269490884272</v>
      </c>
      <c r="K24" s="156">
        <f>'l_NB,NEC'!R22</f>
        <v>7.2618320555833282E-2</v>
      </c>
      <c r="L24" s="159">
        <f>l_Solow!I22</f>
        <v>-5.3582583759753041E-3</v>
      </c>
      <c r="M24" s="163">
        <f t="shared" si="21"/>
        <v>6.1356260804915205E-3</v>
      </c>
      <c r="N24" s="34">
        <f t="shared" si="12"/>
        <v>2.7782704143678044E-2</v>
      </c>
      <c r="O24" s="34">
        <f t="shared" si="13"/>
        <v>4.8412990148100615E-3</v>
      </c>
      <c r="P24" s="34">
        <f t="shared" si="14"/>
        <v>-3.0432753781507362E-3</v>
      </c>
      <c r="Q24" s="34">
        <f t="shared" si="15"/>
        <v>1.0390821890562304E-2</v>
      </c>
      <c r="R24" s="34">
        <f t="shared" si="16"/>
        <v>2.7045727849966021E-3</v>
      </c>
      <c r="S24" s="34">
        <f t="shared" si="17"/>
        <v>1.0455316999772422E-2</v>
      </c>
      <c r="T24" s="34">
        <f t="shared" si="18"/>
        <v>0.19974529916163358</v>
      </c>
      <c r="U24" s="34">
        <f t="shared" si="19"/>
        <v>5.7965417044395402E-2</v>
      </c>
      <c r="V24" s="20">
        <f t="shared" si="19"/>
        <v>-8.3223019161887176E-3</v>
      </c>
      <c r="W24" s="523">
        <f>'fdr,edr'!S22</f>
        <v>1.1767323866015771E-7</v>
      </c>
      <c r="X24" s="524">
        <f>'fdr,edr'!T22</f>
        <v>0</v>
      </c>
      <c r="Y24" s="523">
        <f>'fdr,edr (TFP)'!S22</f>
        <v>1.2721827289133269E-6</v>
      </c>
      <c r="Z24" s="524">
        <f>'fdr,edr (TFP)'!T22</f>
        <v>0</v>
      </c>
      <c r="AB24" s="523">
        <f t="shared" si="29"/>
        <v>3.4303533150414363E-4</v>
      </c>
      <c r="AC24" s="524">
        <f t="shared" si="23"/>
        <v>0</v>
      </c>
      <c r="AD24" s="523">
        <f t="shared" si="24"/>
        <v>1.1279107805643703E-3</v>
      </c>
      <c r="AE24" s="524">
        <f t="shared" si="25"/>
        <v>0</v>
      </c>
      <c r="AG24" s="523">
        <f t="shared" si="30"/>
        <v>-5.0552400014444261E-3</v>
      </c>
      <c r="AH24" s="524">
        <f t="shared" si="26"/>
        <v>-1.7674490677188227E-3</v>
      </c>
      <c r="AI24" s="523">
        <f t="shared" si="27"/>
        <v>-7.6800651853131648E-3</v>
      </c>
      <c r="AJ24" s="524">
        <f t="shared" si="28"/>
        <v>-1.2818179431716126E-3</v>
      </c>
    </row>
    <row r="25" spans="1:36">
      <c r="A25" s="13">
        <f t="shared" si="22"/>
        <v>31048</v>
      </c>
      <c r="B25" s="50" t="str">
        <f t="shared" si="20"/>
        <v>1985Q1</v>
      </c>
      <c r="C25" s="158">
        <f>l_pi_c!H23</f>
        <v>4.192280568868334E-3</v>
      </c>
      <c r="D25" s="156">
        <f>'l_IC,pi_d'!E23</f>
        <v>1.5523335926325155E-2</v>
      </c>
      <c r="E25" s="156">
        <f>'l_IC,pi_d'!G23</f>
        <v>-1.1082985845156657E-4</v>
      </c>
      <c r="F25" s="156">
        <f>l_Output!D23</f>
        <v>1.008304015399375E-2</v>
      </c>
      <c r="G25" s="156">
        <f>'l_HC,WC'!L23</f>
        <v>-1.8817585589215646E-2</v>
      </c>
      <c r="H25" s="156">
        <f>'l_HC,WC'!N23</f>
        <v>2.0870676423641044E-2</v>
      </c>
      <c r="I25" s="156">
        <f>l_NSR!C23</f>
        <v>1.5586189552996288E-2</v>
      </c>
      <c r="J25" s="156">
        <f>'l_NB,NEC'!Q23</f>
        <v>0.23911592823827782</v>
      </c>
      <c r="K25" s="156">
        <f>'l_NB,NEC'!R23</f>
        <v>4.2109242765207E-2</v>
      </c>
      <c r="L25" s="159">
        <f>l_Solow!I23</f>
        <v>2.1108050144846881E-2</v>
      </c>
      <c r="M25" s="163">
        <f t="shared" si="21"/>
        <v>4.0620482934935051E-3</v>
      </c>
      <c r="N25" s="34">
        <f t="shared" si="12"/>
        <v>1.0126446514161318E-2</v>
      </c>
      <c r="O25" s="34">
        <f t="shared" si="13"/>
        <v>9.4707976954294519E-4</v>
      </c>
      <c r="P25" s="34">
        <f t="shared" si="14"/>
        <v>5.4592728938854893E-3</v>
      </c>
      <c r="Q25" s="34">
        <f t="shared" si="15"/>
        <v>-1.8839711976930219E-2</v>
      </c>
      <c r="R25" s="34">
        <f t="shared" si="16"/>
        <v>1.5497612438747605E-2</v>
      </c>
      <c r="S25" s="34">
        <f t="shared" si="17"/>
        <v>1.0522678878517431E-2</v>
      </c>
      <c r="T25" s="34">
        <f t="shared" si="18"/>
        <v>0.23656853249106868</v>
      </c>
      <c r="U25" s="34">
        <f t="shared" si="19"/>
        <v>2.745633925376912E-2</v>
      </c>
      <c r="V25" s="20">
        <f t="shared" si="19"/>
        <v>1.8144006604633469E-2</v>
      </c>
      <c r="W25" s="523">
        <f>'fdr,edr'!S23</f>
        <v>2.2474263434938708E-6</v>
      </c>
      <c r="X25" s="524">
        <f>'fdr,edr'!T23</f>
        <v>0</v>
      </c>
      <c r="Y25" s="523">
        <f>'fdr,edr (TFP)'!S23</f>
        <v>1.6268931493433312E-5</v>
      </c>
      <c r="Z25" s="524">
        <f>'fdr,edr (TFP)'!T23</f>
        <v>0</v>
      </c>
      <c r="AB25" s="523">
        <f t="shared" si="29"/>
        <v>1.4991418690350393E-3</v>
      </c>
      <c r="AC25" s="524">
        <f t="shared" si="23"/>
        <v>0</v>
      </c>
      <c r="AD25" s="523">
        <f t="shared" si="24"/>
        <v>4.0334763533995477E-3</v>
      </c>
      <c r="AE25" s="524">
        <f t="shared" si="25"/>
        <v>0</v>
      </c>
      <c r="AG25" s="523">
        <f t="shared" si="30"/>
        <v>-3.8991334639135308E-3</v>
      </c>
      <c r="AH25" s="524">
        <f t="shared" si="26"/>
        <v>-1.7674490677188227E-3</v>
      </c>
      <c r="AI25" s="523">
        <f t="shared" si="27"/>
        <v>-4.7744996124779874E-3</v>
      </c>
      <c r="AJ25" s="524">
        <f t="shared" si="28"/>
        <v>-1.2818179431716126E-3</v>
      </c>
    </row>
    <row r="26" spans="1:36">
      <c r="A26" s="13">
        <f t="shared" si="22"/>
        <v>31138</v>
      </c>
      <c r="B26" s="50" t="str">
        <f t="shared" si="20"/>
        <v>1985Q2</v>
      </c>
      <c r="C26" s="158">
        <f>l_pi_c!H24</f>
        <v>1.6326806141808703E-3</v>
      </c>
      <c r="D26" s="156">
        <f>'l_IC,pi_d'!E24</f>
        <v>-1.0947692104062545E-2</v>
      </c>
      <c r="E26" s="156">
        <f>'l_IC,pi_d'!G24</f>
        <v>-5.2114576271042878E-3</v>
      </c>
      <c r="F26" s="156">
        <f>l_Output!D24</f>
        <v>1.7307060834735211E-2</v>
      </c>
      <c r="G26" s="156">
        <f>'l_HC,WC'!L24</f>
        <v>8.5583228271977063E-3</v>
      </c>
      <c r="H26" s="156">
        <f>'l_HC,WC'!N24</f>
        <v>-7.3323248291390364E-4</v>
      </c>
      <c r="I26" s="156">
        <f>l_NSR!C24</f>
        <v>1.5146755172140036E-2</v>
      </c>
      <c r="J26" s="156">
        <f>'l_NB,NEC'!Q24</f>
        <v>6.2359408537868588E-2</v>
      </c>
      <c r="K26" s="156">
        <f>'l_NB,NEC'!R24</f>
        <v>2.3841686221071967E-2</v>
      </c>
      <c r="L26" s="159">
        <f>l_Solow!I24</f>
        <v>1.0391547224985727E-2</v>
      </c>
      <c r="M26" s="163">
        <f t="shared" si="21"/>
        <v>1.5024483388060411E-3</v>
      </c>
      <c r="N26" s="34">
        <f t="shared" si="12"/>
        <v>-1.6344581516226381E-2</v>
      </c>
      <c r="O26" s="34">
        <f t="shared" si="13"/>
        <v>-4.1535479991097763E-3</v>
      </c>
      <c r="P26" s="34">
        <f t="shared" si="14"/>
        <v>1.268329357462695E-2</v>
      </c>
      <c r="Q26" s="34">
        <f t="shared" si="15"/>
        <v>8.5361964394831315E-3</v>
      </c>
      <c r="R26" s="34">
        <f t="shared" si="16"/>
        <v>-6.1062964678073412E-3</v>
      </c>
      <c r="S26" s="34">
        <f t="shared" si="17"/>
        <v>1.008324449766118E-2</v>
      </c>
      <c r="T26" s="34">
        <f t="shared" si="18"/>
        <v>5.9812012790659452E-2</v>
      </c>
      <c r="U26" s="34">
        <f t="shared" si="19"/>
        <v>9.1887827096340888E-3</v>
      </c>
      <c r="V26" s="20">
        <f t="shared" si="19"/>
        <v>7.4275036847723137E-3</v>
      </c>
      <c r="W26" s="523">
        <f>'fdr,edr'!S24</f>
        <v>1.2846545185065425E-4</v>
      </c>
      <c r="X26" s="524">
        <f>'fdr,edr'!T24</f>
        <v>0</v>
      </c>
      <c r="Y26" s="523">
        <f>'fdr,edr (TFP)'!S24</f>
        <v>9.3340516644070052E-4</v>
      </c>
      <c r="Z26" s="524">
        <f>'fdr,edr (TFP)'!T24</f>
        <v>0</v>
      </c>
      <c r="AB26" s="523">
        <f t="shared" si="29"/>
        <v>1.1334260092774219E-2</v>
      </c>
      <c r="AC26" s="524">
        <f t="shared" si="23"/>
        <v>0</v>
      </c>
      <c r="AD26" s="523">
        <f t="shared" si="24"/>
        <v>3.0551680255604608E-2</v>
      </c>
      <c r="AE26" s="524">
        <f t="shared" si="25"/>
        <v>0</v>
      </c>
      <c r="AG26" s="523">
        <f t="shared" si="30"/>
        <v>5.9359847598256495E-3</v>
      </c>
      <c r="AH26" s="524">
        <f t="shared" si="26"/>
        <v>-1.7674490677188227E-3</v>
      </c>
      <c r="AI26" s="523">
        <f t="shared" si="27"/>
        <v>2.1743704289727071E-2</v>
      </c>
      <c r="AJ26" s="524">
        <f t="shared" si="28"/>
        <v>-1.2818179431716126E-3</v>
      </c>
    </row>
    <row r="27" spans="1:36">
      <c r="A27" s="13">
        <f t="shared" si="22"/>
        <v>31229</v>
      </c>
      <c r="B27" s="50" t="str">
        <f t="shared" si="20"/>
        <v>1985Q3</v>
      </c>
      <c r="C27" s="158">
        <f>l_pi_c!H25</f>
        <v>-2.0259076045983093E-3</v>
      </c>
      <c r="D27" s="156">
        <f>'l_IC,pi_d'!E25</f>
        <v>4.5229641237217511E-2</v>
      </c>
      <c r="E27" s="156">
        <f>'l_IC,pi_d'!G25</f>
        <v>1.4612544263155058E-3</v>
      </c>
      <c r="F27" s="156">
        <f>l_Output!D25</f>
        <v>1.2578649453260926E-2</v>
      </c>
      <c r="G27" s="156">
        <f>'l_HC,WC'!L25</f>
        <v>-4.6138278363487828E-3</v>
      </c>
      <c r="H27" s="156">
        <f>'l_HC,WC'!N25</f>
        <v>1.783220559963139E-2</v>
      </c>
      <c r="I27" s="156">
        <f>l_NSR!C25</f>
        <v>1.5599107850726268E-2</v>
      </c>
      <c r="J27" s="156">
        <f>'l_NB,NEC'!Q25</f>
        <v>5.900403242198804E-2</v>
      </c>
      <c r="K27" s="156">
        <f>'l_NB,NEC'!R25</f>
        <v>5.5220140362610692E-4</v>
      </c>
      <c r="L27" s="159">
        <f>l_Solow!I25</f>
        <v>1.172010571283197E-2</v>
      </c>
      <c r="M27" s="163">
        <f t="shared" si="21"/>
        <v>-2.1561398799731383E-3</v>
      </c>
      <c r="N27" s="34">
        <f t="shared" si="12"/>
        <v>3.9832751825053678E-2</v>
      </c>
      <c r="O27" s="34">
        <f t="shared" si="13"/>
        <v>2.5191640543100174E-3</v>
      </c>
      <c r="P27" s="34">
        <f t="shared" si="14"/>
        <v>7.9548821931526657E-3</v>
      </c>
      <c r="Q27" s="34">
        <f t="shared" si="15"/>
        <v>-4.6359542240633567E-3</v>
      </c>
      <c r="R27" s="34">
        <f t="shared" si="16"/>
        <v>1.2459141614737951E-2</v>
      </c>
      <c r="S27" s="34">
        <f t="shared" si="17"/>
        <v>1.0535597176247411E-2</v>
      </c>
      <c r="T27" s="34">
        <f t="shared" si="18"/>
        <v>5.6456636674778904E-2</v>
      </c>
      <c r="U27" s="34">
        <f t="shared" si="19"/>
        <v>-1.4100702107811771E-2</v>
      </c>
      <c r="V27" s="20">
        <f t="shared" si="19"/>
        <v>8.7560621726185568E-3</v>
      </c>
      <c r="W27" s="523">
        <f>'fdr,edr'!S25</f>
        <v>6.6663324456263108E-5</v>
      </c>
      <c r="X27" s="524">
        <f>'fdr,edr'!T25</f>
        <v>0</v>
      </c>
      <c r="Y27" s="523">
        <f>'fdr,edr (TFP)'!S25</f>
        <v>4.8505741975064749E-4</v>
      </c>
      <c r="Z27" s="524">
        <f>'fdr,edr (TFP)'!T25</f>
        <v>0</v>
      </c>
      <c r="AB27" s="523">
        <f t="shared" si="29"/>
        <v>8.1647611389594928E-3</v>
      </c>
      <c r="AC27" s="524">
        <f t="shared" si="23"/>
        <v>0</v>
      </c>
      <c r="AD27" s="523">
        <f t="shared" si="24"/>
        <v>2.2024019155246106E-2</v>
      </c>
      <c r="AE27" s="524">
        <f t="shared" si="25"/>
        <v>0</v>
      </c>
      <c r="AG27" s="523">
        <f t="shared" si="30"/>
        <v>2.7664858060109229E-3</v>
      </c>
      <c r="AH27" s="524">
        <f t="shared" si="26"/>
        <v>-1.7674490677188227E-3</v>
      </c>
      <c r="AI27" s="523">
        <f t="shared" si="27"/>
        <v>1.3216043189368571E-2</v>
      </c>
      <c r="AJ27" s="524">
        <f t="shared" si="28"/>
        <v>-1.2818179431716126E-3</v>
      </c>
    </row>
    <row r="28" spans="1:36">
      <c r="A28" s="13">
        <f t="shared" si="22"/>
        <v>31321</v>
      </c>
      <c r="B28" s="50" t="str">
        <f t="shared" si="20"/>
        <v>1985Q4</v>
      </c>
      <c r="C28" s="158">
        <f>l_pi_c!H26</f>
        <v>3.4077249938837539E-3</v>
      </c>
      <c r="D28" s="156">
        <f>'l_IC,pi_d'!E26</f>
        <v>1.3621918294306701E-2</v>
      </c>
      <c r="E28" s="156">
        <f>'l_IC,pi_d'!G26</f>
        <v>-4.4858697059177999E-3</v>
      </c>
      <c r="F28" s="156">
        <f>l_Output!D26</f>
        <v>1.4185038583506504E-2</v>
      </c>
      <c r="G28" s="156">
        <f>'l_HC,WC'!L26</f>
        <v>2.8149333928277898E-3</v>
      </c>
      <c r="H28" s="156">
        <f>'l_HC,WC'!N26</f>
        <v>7.335076893519421E-3</v>
      </c>
      <c r="I28" s="156">
        <f>l_NSR!C26</f>
        <v>1.8103280375624697E-2</v>
      </c>
      <c r="J28" s="156">
        <f>'l_NB,NEC'!Q26</f>
        <v>-6.1617945180573397E-2</v>
      </c>
      <c r="K28" s="156">
        <f>'l_NB,NEC'!R26</f>
        <v>5.4724882521834495E-2</v>
      </c>
      <c r="L28" s="159">
        <f>l_Solow!I26</f>
        <v>1.0880350600245857E-2</v>
      </c>
      <c r="M28" s="163">
        <f t="shared" si="21"/>
        <v>3.277492718508925E-3</v>
      </c>
      <c r="N28" s="34">
        <f t="shared" si="12"/>
        <v>8.2250288821428645E-3</v>
      </c>
      <c r="O28" s="34">
        <f t="shared" si="13"/>
        <v>-3.4279600779232883E-3</v>
      </c>
      <c r="P28" s="34">
        <f t="shared" si="14"/>
        <v>9.5612713233982436E-3</v>
      </c>
      <c r="Q28" s="34">
        <f t="shared" si="15"/>
        <v>2.7928070051132159E-3</v>
      </c>
      <c r="R28" s="34">
        <f t="shared" si="16"/>
        <v>1.9620129086259834E-3</v>
      </c>
      <c r="S28" s="34">
        <f t="shared" si="17"/>
        <v>1.3039769701145841E-2</v>
      </c>
      <c r="T28" s="34">
        <f t="shared" si="18"/>
        <v>-6.4165340927782533E-2</v>
      </c>
      <c r="U28" s="34">
        <f t="shared" si="19"/>
        <v>4.0071979010396615E-2</v>
      </c>
      <c r="V28" s="20">
        <f t="shared" si="19"/>
        <v>7.9163070600324435E-3</v>
      </c>
      <c r="W28" s="523">
        <f>'fdr,edr'!S26</f>
        <v>4.0842874909645987E-6</v>
      </c>
      <c r="X28" s="524">
        <f>'fdr,edr'!T26</f>
        <v>0</v>
      </c>
      <c r="Y28" s="523">
        <f>'fdr,edr (TFP)'!S26</f>
        <v>2.963070415399997E-5</v>
      </c>
      <c r="Z28" s="524">
        <f>'fdr,edr (TFP)'!T26</f>
        <v>0</v>
      </c>
      <c r="AB28" s="523">
        <f t="shared" si="29"/>
        <v>2.0209620211583887E-3</v>
      </c>
      <c r="AC28" s="524">
        <f t="shared" si="23"/>
        <v>0</v>
      </c>
      <c r="AD28" s="523">
        <f t="shared" si="24"/>
        <v>5.4434092399892157E-3</v>
      </c>
      <c r="AE28" s="524">
        <f t="shared" si="25"/>
        <v>0</v>
      </c>
      <c r="AG28" s="523">
        <f t="shared" si="30"/>
        <v>-3.3773133117901812E-3</v>
      </c>
      <c r="AH28" s="524">
        <f t="shared" si="26"/>
        <v>-1.7674490677188227E-3</v>
      </c>
      <c r="AI28" s="523">
        <f t="shared" si="27"/>
        <v>-3.3645667258883193E-3</v>
      </c>
      <c r="AJ28" s="524">
        <f t="shared" si="28"/>
        <v>-1.2818179431716126E-3</v>
      </c>
    </row>
    <row r="29" spans="1:36">
      <c r="A29" s="13">
        <f t="shared" si="22"/>
        <v>31413</v>
      </c>
      <c r="B29" s="50" t="str">
        <f t="shared" si="20"/>
        <v>1986Q1</v>
      </c>
      <c r="C29" s="158">
        <f>l_pi_c!H27</f>
        <v>9.1718188915619336E-3</v>
      </c>
      <c r="D29" s="156">
        <f>'l_IC,pi_d'!E27</f>
        <v>-6.7599800770765661E-3</v>
      </c>
      <c r="E29" s="156">
        <f>'l_IC,pi_d'!G27</f>
        <v>-4.4522576890120291E-3</v>
      </c>
      <c r="F29" s="156">
        <f>l_Output!D27</f>
        <v>-3.5236538038918575E-3</v>
      </c>
      <c r="G29" s="156">
        <f>'l_HC,WC'!L27</f>
        <v>-1.076881170557531E-2</v>
      </c>
      <c r="H29" s="156">
        <f>'l_HC,WC'!N27</f>
        <v>2.6416770787200061E-2</v>
      </c>
      <c r="I29" s="156">
        <f>l_NSR!C27</f>
        <v>1.533234401864636E-2</v>
      </c>
      <c r="J29" s="156">
        <f>'l_NB,NEC'!Q27</f>
        <v>8.0361001873602289E-2</v>
      </c>
      <c r="K29" s="156">
        <f>'l_NB,NEC'!R27</f>
        <v>0.10571349108980721</v>
      </c>
      <c r="L29" s="159">
        <f>l_Solow!I27</f>
        <v>4.2447384502218698E-3</v>
      </c>
      <c r="M29" s="163">
        <f t="shared" si="21"/>
        <v>9.0415866161871038E-3</v>
      </c>
      <c r="N29" s="34">
        <f t="shared" si="12"/>
        <v>-1.2156869489240402E-2</v>
      </c>
      <c r="O29" s="34">
        <f t="shared" si="13"/>
        <v>-3.3943480610175176E-3</v>
      </c>
      <c r="P29" s="34">
        <f t="shared" si="14"/>
        <v>-8.1474210640001179E-3</v>
      </c>
      <c r="Q29" s="34">
        <f t="shared" si="15"/>
        <v>-1.0790938093289884E-2</v>
      </c>
      <c r="R29" s="34">
        <f t="shared" si="16"/>
        <v>2.1043706802306623E-2</v>
      </c>
      <c r="S29" s="34">
        <f t="shared" si="17"/>
        <v>1.0268833344167503E-2</v>
      </c>
      <c r="T29" s="34">
        <f t="shared" si="18"/>
        <v>7.7813606126393153E-2</v>
      </c>
      <c r="U29" s="34">
        <f t="shared" si="19"/>
        <v>9.1060587578369337E-2</v>
      </c>
      <c r="V29" s="20">
        <f t="shared" si="19"/>
        <v>1.2806949100084568E-3</v>
      </c>
      <c r="W29" s="523">
        <f>'fdr,edr'!S27</f>
        <v>6.0848467868253243E-8</v>
      </c>
      <c r="X29" s="524">
        <f>'fdr,edr'!T27</f>
        <v>0</v>
      </c>
      <c r="Y29" s="523">
        <f>'fdr,edr (TFP)'!S27</f>
        <v>2.531340843628285E-7</v>
      </c>
      <c r="Z29" s="524">
        <f>'fdr,edr (TFP)'!T27</f>
        <v>0</v>
      </c>
      <c r="AB29" s="523">
        <f t="shared" si="29"/>
        <v>2.4667482212064782E-4</v>
      </c>
      <c r="AC29" s="524">
        <f t="shared" si="23"/>
        <v>0</v>
      </c>
      <c r="AD29" s="523">
        <f t="shared" si="24"/>
        <v>5.0312432296881508E-4</v>
      </c>
      <c r="AE29" s="524">
        <f t="shared" si="25"/>
        <v>0</v>
      </c>
      <c r="AG29" s="523">
        <f t="shared" si="30"/>
        <v>-5.1516005108279217E-3</v>
      </c>
      <c r="AH29" s="524">
        <f t="shared" si="26"/>
        <v>-1.7674490677188227E-3</v>
      </c>
      <c r="AI29" s="523">
        <f t="shared" si="27"/>
        <v>-8.3048516429087196E-3</v>
      </c>
      <c r="AJ29" s="524">
        <f t="shared" si="28"/>
        <v>-1.2818179431716126E-3</v>
      </c>
    </row>
    <row r="30" spans="1:36">
      <c r="A30" s="13">
        <f t="shared" si="22"/>
        <v>31503</v>
      </c>
      <c r="B30" s="50" t="str">
        <f t="shared" si="20"/>
        <v>1986Q2</v>
      </c>
      <c r="C30" s="158">
        <f>l_pi_c!H28</f>
        <v>5.4964547625724336E-3</v>
      </c>
      <c r="D30" s="156">
        <f>'l_IC,pi_d'!E28</f>
        <v>3.4071052438311433E-2</v>
      </c>
      <c r="E30" s="156">
        <f>'l_IC,pi_d'!G28</f>
        <v>-3.6300735221601599E-3</v>
      </c>
      <c r="F30" s="156">
        <f>l_Output!D28</f>
        <v>1.1500262804697847E-3</v>
      </c>
      <c r="G30" s="156">
        <f>'l_HC,WC'!L28</f>
        <v>7.2641237010087067E-3</v>
      </c>
      <c r="H30" s="156">
        <f>'l_HC,WC'!N28</f>
        <v>-1.3500377348905079E-2</v>
      </c>
      <c r="I30" s="156">
        <f>l_NSR!C28</f>
        <v>1.1377598366600683E-2</v>
      </c>
      <c r="J30" s="156">
        <f>'l_NB,NEC'!Q28</f>
        <v>0.10806812308185243</v>
      </c>
      <c r="K30" s="156">
        <f>'l_NB,NEC'!R28</f>
        <v>0.15750933547110746</v>
      </c>
      <c r="L30" s="159">
        <f>l_Solow!I28</f>
        <v>-3.5709293111889349E-3</v>
      </c>
      <c r="M30" s="163">
        <f t="shared" si="21"/>
        <v>5.3662224871976047E-3</v>
      </c>
      <c r="N30" s="34">
        <f t="shared" si="12"/>
        <v>2.8674163026147597E-2</v>
      </c>
      <c r="O30" s="34">
        <f t="shared" si="13"/>
        <v>-2.5721638941656483E-3</v>
      </c>
      <c r="P30" s="34">
        <f t="shared" si="14"/>
        <v>-3.4737409796384757E-3</v>
      </c>
      <c r="Q30" s="34">
        <f t="shared" si="15"/>
        <v>7.2419973132941328E-3</v>
      </c>
      <c r="R30" s="34">
        <f t="shared" si="16"/>
        <v>-1.8873441333798518E-2</v>
      </c>
      <c r="S30" s="34">
        <f t="shared" si="17"/>
        <v>6.3140876921218263E-3</v>
      </c>
      <c r="T30" s="34">
        <f t="shared" si="18"/>
        <v>0.10552072733464329</v>
      </c>
      <c r="U30" s="34">
        <f t="shared" si="19"/>
        <v>0.14285643195966957</v>
      </c>
      <c r="V30" s="20">
        <f t="shared" si="19"/>
        <v>-6.5349728514023479E-3</v>
      </c>
      <c r="W30" s="523">
        <f>'fdr,edr'!S28</f>
        <v>1.3485414173650792E-5</v>
      </c>
      <c r="X30" s="524">
        <f>'fdr,edr'!T28</f>
        <v>0</v>
      </c>
      <c r="Y30" s="523">
        <f>'fdr,edr (TFP)'!S28</f>
        <v>5.6335522968366842E-5</v>
      </c>
      <c r="Z30" s="524">
        <f>'fdr,edr (TFP)'!T28</f>
        <v>0</v>
      </c>
      <c r="AB30" s="523">
        <f t="shared" si="29"/>
        <v>3.6722491981959491E-3</v>
      </c>
      <c r="AC30" s="524">
        <f t="shared" si="23"/>
        <v>0</v>
      </c>
      <c r="AD30" s="523">
        <f t="shared" si="24"/>
        <v>7.5056993657064922E-3</v>
      </c>
      <c r="AE30" s="524">
        <f t="shared" si="25"/>
        <v>0</v>
      </c>
      <c r="AG30" s="523">
        <f t="shared" si="30"/>
        <v>-1.7260261347526208E-3</v>
      </c>
      <c r="AH30" s="524">
        <f t="shared" si="26"/>
        <v>-1.7674490677188227E-3</v>
      </c>
      <c r="AI30" s="523">
        <f t="shared" si="27"/>
        <v>-1.3022766001710429E-3</v>
      </c>
      <c r="AJ30" s="524">
        <f t="shared" si="28"/>
        <v>-1.2818179431716126E-3</v>
      </c>
    </row>
    <row r="31" spans="1:36">
      <c r="A31" s="13">
        <f t="shared" si="22"/>
        <v>31594</v>
      </c>
      <c r="B31" s="50" t="str">
        <f t="shared" si="20"/>
        <v>1986Q3</v>
      </c>
      <c r="C31" s="158">
        <f>l_pi_c!H29</f>
        <v>3.4694497107574662E-3</v>
      </c>
      <c r="D31" s="156">
        <f>'l_IC,pi_d'!E29</f>
        <v>-7.9260483715071217E-4</v>
      </c>
      <c r="E31" s="156">
        <f>'l_IC,pi_d'!G29</f>
        <v>-6.9462853234689703E-3</v>
      </c>
      <c r="F31" s="156">
        <f>l_Output!D29</f>
        <v>4.1655773846076549E-3</v>
      </c>
      <c r="G31" s="156">
        <f>'l_HC,WC'!L29</f>
        <v>-5.513373838842206E-3</v>
      </c>
      <c r="H31" s="156">
        <f>'l_HC,WC'!N29</f>
        <v>1.5730411639759634E-2</v>
      </c>
      <c r="I31" s="156">
        <f>l_NSR!C29</f>
        <v>1.1520548658470409E-2</v>
      </c>
      <c r="J31" s="156">
        <f>'l_NB,NEC'!Q29</f>
        <v>0.21442096502582353</v>
      </c>
      <c r="K31" s="156">
        <f>'l_NB,NEC'!R29</f>
        <v>0.11352037281562977</v>
      </c>
      <c r="L31" s="159">
        <f>l_Solow!I29</f>
        <v>5.882586694206899E-3</v>
      </c>
      <c r="M31" s="163">
        <f t="shared" si="21"/>
        <v>3.3392174353826373E-3</v>
      </c>
      <c r="N31" s="34">
        <f t="shared" si="12"/>
        <v>-6.1894942493145484E-3</v>
      </c>
      <c r="O31" s="34">
        <f t="shared" si="13"/>
        <v>-5.8883756954744588E-3</v>
      </c>
      <c r="P31" s="34">
        <f t="shared" si="14"/>
        <v>-4.5818987550060551E-4</v>
      </c>
      <c r="Q31" s="34">
        <f t="shared" si="15"/>
        <v>-5.5355002265567799E-3</v>
      </c>
      <c r="R31" s="34">
        <f t="shared" si="16"/>
        <v>1.0357347654866195E-2</v>
      </c>
      <c r="S31" s="34">
        <f t="shared" si="17"/>
        <v>6.457037983991552E-3</v>
      </c>
      <c r="T31" s="34">
        <f t="shared" si="18"/>
        <v>0.21187356927861439</v>
      </c>
      <c r="U31" s="34">
        <f t="shared" si="19"/>
        <v>9.8867469304191893E-2</v>
      </c>
      <c r="V31" s="20">
        <f t="shared" si="19"/>
        <v>2.9185431539934859E-3</v>
      </c>
      <c r="W31" s="523">
        <f>'fdr,edr'!S29</f>
        <v>4.4946044419089961E-4</v>
      </c>
      <c r="X31" s="524">
        <f>'fdr,edr'!T29</f>
        <v>0</v>
      </c>
      <c r="Y31" s="523">
        <f>'fdr,edr (TFP)'!S29</f>
        <v>1.8799125366308217E-3</v>
      </c>
      <c r="Z31" s="524">
        <f>'fdr,edr (TFP)'!T29</f>
        <v>0</v>
      </c>
      <c r="AB31" s="523">
        <f t="shared" si="29"/>
        <v>2.1200482168830491E-2</v>
      </c>
      <c r="AC31" s="524">
        <f t="shared" si="23"/>
        <v>0</v>
      </c>
      <c r="AD31" s="523">
        <f t="shared" si="24"/>
        <v>4.3357958169531252E-2</v>
      </c>
      <c r="AE31" s="524">
        <f t="shared" si="25"/>
        <v>0</v>
      </c>
      <c r="AG31" s="523">
        <f t="shared" si="30"/>
        <v>1.5802206835881922E-2</v>
      </c>
      <c r="AH31" s="524">
        <f t="shared" si="26"/>
        <v>-1.7674490677188227E-3</v>
      </c>
      <c r="AI31" s="523">
        <f t="shared" si="27"/>
        <v>3.4549982203653719E-2</v>
      </c>
      <c r="AJ31" s="524">
        <f t="shared" si="28"/>
        <v>-1.2818179431716126E-3</v>
      </c>
    </row>
    <row r="32" spans="1:36">
      <c r="A32" s="13">
        <f t="shared" si="22"/>
        <v>31686</v>
      </c>
      <c r="B32" s="50" t="str">
        <f t="shared" si="20"/>
        <v>1986Q4</v>
      </c>
      <c r="C32" s="158">
        <f>l_pi_c!H30</f>
        <v>-3.4850701076862833E-3</v>
      </c>
      <c r="D32" s="156">
        <f>'l_IC,pi_d'!E30</f>
        <v>1.3787625941724224E-2</v>
      </c>
      <c r="E32" s="156">
        <f>'l_IC,pi_d'!G30</f>
        <v>-4.8165201082817077E-3</v>
      </c>
      <c r="F32" s="156">
        <f>l_Output!D30</f>
        <v>9.9854035272790576E-3</v>
      </c>
      <c r="G32" s="156">
        <f>'l_HC,WC'!L30</f>
        <v>-3.5335054114069564E-3</v>
      </c>
      <c r="H32" s="156">
        <f>'l_HC,WC'!N30</f>
        <v>6.4661475020773018E-3</v>
      </c>
      <c r="I32" s="156">
        <f>l_NSR!C30</f>
        <v>1.0464831909336114E-2</v>
      </c>
      <c r="J32" s="156">
        <f>'l_NB,NEC'!Q30</f>
        <v>-1.7348136748875698E-2</v>
      </c>
      <c r="K32" s="156">
        <f>'l_NB,NEC'!R30</f>
        <v>6.6684777810395168E-3</v>
      </c>
      <c r="L32" s="159">
        <f>l_Solow!I30</f>
        <v>7.9891125221227891E-3</v>
      </c>
      <c r="M32" s="163">
        <f t="shared" si="21"/>
        <v>-3.6153023830611123E-3</v>
      </c>
      <c r="N32" s="34">
        <f t="shared" si="12"/>
        <v>8.3907365295603879E-3</v>
      </c>
      <c r="O32" s="34">
        <f t="shared" si="13"/>
        <v>-3.7586104802871962E-3</v>
      </c>
      <c r="P32" s="34">
        <f t="shared" si="14"/>
        <v>5.3616362671707971E-3</v>
      </c>
      <c r="Q32" s="34">
        <f t="shared" si="15"/>
        <v>-3.5556317991215303E-3</v>
      </c>
      <c r="R32" s="34">
        <f t="shared" si="16"/>
        <v>1.0930835171838642E-3</v>
      </c>
      <c r="S32" s="34">
        <f t="shared" si="17"/>
        <v>5.4013212348572575E-3</v>
      </c>
      <c r="T32" s="34">
        <f t="shared" si="18"/>
        <v>-1.9895532496084837E-2</v>
      </c>
      <c r="U32" s="34">
        <f t="shared" si="19"/>
        <v>-7.9844257303983614E-3</v>
      </c>
      <c r="V32" s="20">
        <f t="shared" si="19"/>
        <v>5.0250689819093756E-3</v>
      </c>
      <c r="W32" s="523">
        <f>'fdr,edr'!S30</f>
        <v>4.6078910152030428E-6</v>
      </c>
      <c r="X32" s="524">
        <f>'fdr,edr'!T30</f>
        <v>0</v>
      </c>
      <c r="Y32" s="523">
        <f>'fdr,edr (TFP)'!S30</f>
        <v>1.9209311407962519E-5</v>
      </c>
      <c r="Z32" s="524">
        <f>'fdr,edr (TFP)'!T30</f>
        <v>0</v>
      </c>
      <c r="AB32" s="523">
        <f t="shared" si="29"/>
        <v>2.1465998731023542E-3</v>
      </c>
      <c r="AC32" s="524">
        <f t="shared" si="23"/>
        <v>0</v>
      </c>
      <c r="AD32" s="523">
        <f t="shared" si="24"/>
        <v>4.3828428454557346E-3</v>
      </c>
      <c r="AE32" s="524">
        <f t="shared" si="25"/>
        <v>0</v>
      </c>
      <c r="AG32" s="523">
        <f t="shared" si="30"/>
        <v>-3.2516754598462157E-3</v>
      </c>
      <c r="AH32" s="524">
        <f t="shared" si="26"/>
        <v>-1.7674490677188227E-3</v>
      </c>
      <c r="AI32" s="523">
        <f t="shared" si="27"/>
        <v>-4.4251331204218005E-3</v>
      </c>
      <c r="AJ32" s="524">
        <f t="shared" si="28"/>
        <v>-1.2818179431716126E-3</v>
      </c>
    </row>
    <row r="33" spans="1:36">
      <c r="A33" s="13">
        <f t="shared" si="22"/>
        <v>31778</v>
      </c>
      <c r="B33" s="50" t="str">
        <f t="shared" si="20"/>
        <v>1987Q1</v>
      </c>
      <c r="C33" s="158">
        <f>l_pi_c!H31</f>
        <v>-1.494697876632145E-3</v>
      </c>
      <c r="D33" s="156">
        <f>'l_IC,pi_d'!E31</f>
        <v>-1.4405976519986652E-3</v>
      </c>
      <c r="E33" s="156">
        <f>'l_IC,pi_d'!G31</f>
        <v>-2.7653244568455193E-3</v>
      </c>
      <c r="F33" s="156">
        <f>l_Output!D31</f>
        <v>-4.9341293805182929E-4</v>
      </c>
      <c r="G33" s="156">
        <f>'l_HC,WC'!L31</f>
        <v>8.6831141968257697E-4</v>
      </c>
      <c r="H33" s="156">
        <f>'l_HC,WC'!N31</f>
        <v>8.7261049919307165E-3</v>
      </c>
      <c r="I33" s="156">
        <f>l_NSR!C31</f>
        <v>1.0338078454113386E-2</v>
      </c>
      <c r="J33" s="156">
        <f>'l_NB,NEC'!Q31</f>
        <v>0.41830426644515639</v>
      </c>
      <c r="K33" s="156">
        <f>'l_NB,NEC'!R31</f>
        <v>9.563438097793453E-2</v>
      </c>
      <c r="L33" s="159">
        <f>l_Solow!I31</f>
        <v>-4.524883572059068E-3</v>
      </c>
      <c r="M33" s="163">
        <f t="shared" si="21"/>
        <v>-1.6249301520069742E-3</v>
      </c>
      <c r="N33" s="34">
        <f t="shared" si="12"/>
        <v>-6.8374870641625014E-3</v>
      </c>
      <c r="O33" s="34">
        <f t="shared" si="13"/>
        <v>-1.7074148288510076E-3</v>
      </c>
      <c r="P33" s="34">
        <f t="shared" si="14"/>
        <v>-5.1171801981600897E-3</v>
      </c>
      <c r="Q33" s="34">
        <f t="shared" si="15"/>
        <v>8.4618503196800306E-4</v>
      </c>
      <c r="R33" s="34">
        <f t="shared" si="16"/>
        <v>3.3530410070372789E-3</v>
      </c>
      <c r="S33" s="34">
        <f t="shared" si="17"/>
        <v>5.2745677796345296E-3</v>
      </c>
      <c r="T33" s="34">
        <f t="shared" si="18"/>
        <v>0.41575687069794726</v>
      </c>
      <c r="U33" s="34">
        <f t="shared" si="19"/>
        <v>8.0981477466496657E-2</v>
      </c>
      <c r="V33" s="20">
        <f t="shared" si="19"/>
        <v>-7.4889271122724806E-3</v>
      </c>
      <c r="W33" s="523">
        <f>'fdr,edr'!S31</f>
        <v>9.8800487224669792E-7</v>
      </c>
      <c r="X33" s="524">
        <f>'fdr,edr'!T31</f>
        <v>0</v>
      </c>
      <c r="Y33" s="523">
        <f>'fdr,edr (TFP)'!S31</f>
        <v>3.1390510455416635E-6</v>
      </c>
      <c r="Z33" s="524">
        <f>'fdr,edr (TFP)'!T31</f>
        <v>0</v>
      </c>
      <c r="AB33" s="523">
        <f t="shared" si="29"/>
        <v>9.9398434205308188E-4</v>
      </c>
      <c r="AC33" s="524">
        <f t="shared" si="23"/>
        <v>0</v>
      </c>
      <c r="AD33" s="523">
        <f t="shared" si="24"/>
        <v>1.7717367314422489E-3</v>
      </c>
      <c r="AE33" s="524">
        <f t="shared" si="25"/>
        <v>0</v>
      </c>
      <c r="AG33" s="523">
        <f t="shared" si="30"/>
        <v>-4.404290990895488E-3</v>
      </c>
      <c r="AH33" s="524">
        <f t="shared" si="26"/>
        <v>-1.7674490677188227E-3</v>
      </c>
      <c r="AI33" s="523">
        <f t="shared" si="27"/>
        <v>-7.036239234435286E-3</v>
      </c>
      <c r="AJ33" s="524">
        <f t="shared" si="28"/>
        <v>-1.2818179431716126E-3</v>
      </c>
    </row>
    <row r="34" spans="1:36">
      <c r="A34" s="13">
        <f t="shared" si="22"/>
        <v>31868</v>
      </c>
      <c r="B34" s="50" t="str">
        <f t="shared" si="20"/>
        <v>1987Q2</v>
      </c>
      <c r="C34" s="158">
        <f>l_pi_c!H32</f>
        <v>-2.9846115631633197E-3</v>
      </c>
      <c r="D34" s="156">
        <f>'l_IC,pi_d'!E32</f>
        <v>2.9992368526958524E-2</v>
      </c>
      <c r="E34" s="156">
        <f>'l_IC,pi_d'!G32</f>
        <v>-7.7540300336700341E-3</v>
      </c>
      <c r="F34" s="156">
        <f>l_Output!D32</f>
        <v>1.6528960461633435E-2</v>
      </c>
      <c r="G34" s="156">
        <f>'l_HC,WC'!L32</f>
        <v>5.9884903834852565E-3</v>
      </c>
      <c r="H34" s="156">
        <f>'l_HC,WC'!N32</f>
        <v>-2.9977776096918873E-3</v>
      </c>
      <c r="I34" s="156">
        <f>l_NSR!C32</f>
        <v>8.4892037109249863E-3</v>
      </c>
      <c r="J34" s="156">
        <f>'l_NB,NEC'!Q32</f>
        <v>0.21885475319383341</v>
      </c>
      <c r="K34" s="156">
        <f>'l_NB,NEC'!R32</f>
        <v>0.11114461069165271</v>
      </c>
      <c r="L34" s="159">
        <f>l_Solow!I32</f>
        <v>9.0021526497504611E-3</v>
      </c>
      <c r="M34" s="163">
        <f t="shared" si="21"/>
        <v>-3.1148438385381486E-3</v>
      </c>
      <c r="N34" s="34">
        <f t="shared" si="12"/>
        <v>2.4595479114794688E-2</v>
      </c>
      <c r="O34" s="34">
        <f t="shared" si="13"/>
        <v>-6.6961204056755225E-3</v>
      </c>
      <c r="P34" s="34">
        <f t="shared" si="14"/>
        <v>1.1905193201525175E-2</v>
      </c>
      <c r="Q34" s="34">
        <f t="shared" si="15"/>
        <v>5.9663639957706826E-3</v>
      </c>
      <c r="R34" s="34">
        <f t="shared" si="16"/>
        <v>-8.3708415945853258E-3</v>
      </c>
      <c r="S34" s="34">
        <f t="shared" si="17"/>
        <v>3.4256930364461296E-3</v>
      </c>
      <c r="T34" s="34">
        <f t="shared" si="18"/>
        <v>0.21630735744662427</v>
      </c>
      <c r="U34" s="34">
        <f t="shared" si="19"/>
        <v>9.6491707180214839E-2</v>
      </c>
      <c r="V34" s="20">
        <f t="shared" si="19"/>
        <v>6.0381091095370477E-3</v>
      </c>
      <c r="W34" s="523">
        <f>'fdr,edr'!S32</f>
        <v>8.1888620885563828E-5</v>
      </c>
      <c r="X34" s="524">
        <f>'fdr,edr'!T32</f>
        <v>0</v>
      </c>
      <c r="Y34" s="523">
        <f>'fdr,edr (TFP)'!S32</f>
        <v>2.614856022303893E-4</v>
      </c>
      <c r="Z34" s="524">
        <f>'fdr,edr (TFP)'!T32</f>
        <v>0</v>
      </c>
      <c r="AB34" s="523">
        <f t="shared" si="29"/>
        <v>9.0492331656093286E-3</v>
      </c>
      <c r="AC34" s="524">
        <f t="shared" si="23"/>
        <v>0</v>
      </c>
      <c r="AD34" s="523">
        <f t="shared" si="24"/>
        <v>1.6170516449093061E-2</v>
      </c>
      <c r="AE34" s="524">
        <f t="shared" si="25"/>
        <v>0</v>
      </c>
      <c r="AG34" s="523">
        <f t="shared" si="30"/>
        <v>3.6509578326607587E-3</v>
      </c>
      <c r="AH34" s="524">
        <f t="shared" si="26"/>
        <v>-1.7674490677188227E-3</v>
      </c>
      <c r="AI34" s="523">
        <f t="shared" si="27"/>
        <v>7.3625404832155256E-3</v>
      </c>
      <c r="AJ34" s="524">
        <f t="shared" si="28"/>
        <v>-1.2818179431716126E-3</v>
      </c>
    </row>
    <row r="35" spans="1:36">
      <c r="A35" s="13">
        <f t="shared" si="22"/>
        <v>31959</v>
      </c>
      <c r="B35" s="50" t="str">
        <f t="shared" si="20"/>
        <v>1987Q3</v>
      </c>
      <c r="C35" s="158">
        <f>l_pi_c!H33</f>
        <v>3.8787935363711057E-3</v>
      </c>
      <c r="D35" s="156">
        <f>'l_IC,pi_d'!E33</f>
        <v>2.3886993471084805E-2</v>
      </c>
      <c r="E35" s="156">
        <f>'l_IC,pi_d'!G33</f>
        <v>1.3304492058576756E-3</v>
      </c>
      <c r="F35" s="156">
        <f>l_Output!D33</f>
        <v>1.5782478509118292E-2</v>
      </c>
      <c r="G35" s="156">
        <f>'l_HC,WC'!L33</f>
        <v>2.5265092199138195E-3</v>
      </c>
      <c r="H35" s="156">
        <f>'l_HC,WC'!N33</f>
        <v>1.6272362640954441E-3</v>
      </c>
      <c r="I35" s="156">
        <f>l_NSR!C33</f>
        <v>8.3321986917792579E-3</v>
      </c>
      <c r="J35" s="156">
        <f>'l_NB,NEC'!Q33</f>
        <v>-8.1178467263538945E-2</v>
      </c>
      <c r="K35" s="156">
        <f>'l_NB,NEC'!R33</f>
        <v>6.7861060975792586E-2</v>
      </c>
      <c r="L35" s="159">
        <f>l_Solow!I33</f>
        <v>1.1662251023476006E-2</v>
      </c>
      <c r="M35" s="163">
        <f t="shared" si="21"/>
        <v>3.7485612609962768E-3</v>
      </c>
      <c r="N35" s="34">
        <f t="shared" si="12"/>
        <v>1.8490104058920969E-2</v>
      </c>
      <c r="O35" s="34">
        <f t="shared" si="13"/>
        <v>2.3883588338521871E-3</v>
      </c>
      <c r="P35" s="34">
        <f t="shared" si="14"/>
        <v>1.1158711249010031E-2</v>
      </c>
      <c r="Q35" s="34">
        <f t="shared" si="15"/>
        <v>2.5043828321992456E-3</v>
      </c>
      <c r="R35" s="34">
        <f t="shared" si="16"/>
        <v>-3.7458277207979935E-3</v>
      </c>
      <c r="S35" s="34">
        <f t="shared" si="17"/>
        <v>3.2686880173004012E-3</v>
      </c>
      <c r="T35" s="34">
        <f t="shared" si="18"/>
        <v>-8.3725863010748081E-2</v>
      </c>
      <c r="U35" s="34">
        <f t="shared" si="19"/>
        <v>5.3208157464354706E-2</v>
      </c>
      <c r="V35" s="20">
        <f t="shared" si="19"/>
        <v>8.6982074832625926E-3</v>
      </c>
      <c r="W35" s="523">
        <f>'fdr,edr'!S33</f>
        <v>2.8761271120421496E-4</v>
      </c>
      <c r="X35" s="524">
        <f>'fdr,edr'!T33</f>
        <v>0</v>
      </c>
      <c r="Y35" s="523">
        <f>'fdr,edr (TFP)'!S33</f>
        <v>9.2090842814837104E-4</v>
      </c>
      <c r="Z35" s="524">
        <f>'fdr,edr (TFP)'!T33</f>
        <v>0</v>
      </c>
      <c r="AB35" s="523">
        <f t="shared" si="29"/>
        <v>1.6959148304210768E-2</v>
      </c>
      <c r="AC35" s="524">
        <f t="shared" si="23"/>
        <v>0</v>
      </c>
      <c r="AD35" s="523">
        <f t="shared" si="24"/>
        <v>3.0346473075933734E-2</v>
      </c>
      <c r="AE35" s="524">
        <f t="shared" si="25"/>
        <v>0</v>
      </c>
      <c r="AG35" s="523">
        <f t="shared" si="30"/>
        <v>1.1560872971262199E-2</v>
      </c>
      <c r="AH35" s="524">
        <f t="shared" si="26"/>
        <v>-1.7674490677188227E-3</v>
      </c>
      <c r="AI35" s="523">
        <f t="shared" si="27"/>
        <v>2.1538497110056197E-2</v>
      </c>
      <c r="AJ35" s="524">
        <f t="shared" si="28"/>
        <v>-1.2818179431716126E-3</v>
      </c>
    </row>
    <row r="36" spans="1:36">
      <c r="A36" s="13">
        <f t="shared" si="22"/>
        <v>32051</v>
      </c>
      <c r="B36" s="50" t="str">
        <f t="shared" si="20"/>
        <v>1987Q4</v>
      </c>
      <c r="C36" s="158">
        <f>l_pi_c!H34</f>
        <v>-1.7543451422303846E-3</v>
      </c>
      <c r="D36" s="156">
        <f>'l_IC,pi_d'!E34</f>
        <v>1.7626212856272971E-2</v>
      </c>
      <c r="E36" s="156">
        <f>'l_IC,pi_d'!G34</f>
        <v>1.6315334021577144E-5</v>
      </c>
      <c r="F36" s="156">
        <f>l_Output!D34</f>
        <v>2.4108237394960597E-2</v>
      </c>
      <c r="G36" s="156">
        <f>'l_HC,WC'!L34</f>
        <v>9.1329859887592235E-3</v>
      </c>
      <c r="H36" s="156">
        <f>'l_HC,WC'!N34</f>
        <v>2.8518244526982706E-3</v>
      </c>
      <c r="I36" s="156">
        <f>l_NSR!C34</f>
        <v>9.0305197975124596E-3</v>
      </c>
      <c r="J36" s="156">
        <f>'l_NB,NEC'!Q34</f>
        <v>-0.17915859306279969</v>
      </c>
      <c r="K36" s="156">
        <f>'l_NB,NEC'!R34</f>
        <v>-8.8881975470908259E-2</v>
      </c>
      <c r="L36" s="159">
        <f>l_Solow!I34</f>
        <v>1.3620484175558219E-2</v>
      </c>
      <c r="M36" s="163">
        <f t="shared" si="21"/>
        <v>-1.8845774176052138E-3</v>
      </c>
      <c r="N36" s="34">
        <f t="shared" si="12"/>
        <v>1.2229323444109135E-2</v>
      </c>
      <c r="O36" s="34">
        <f t="shared" si="13"/>
        <v>1.0742249620160889E-3</v>
      </c>
      <c r="P36" s="34">
        <f t="shared" si="14"/>
        <v>1.9484470134852334E-2</v>
      </c>
      <c r="Q36" s="34">
        <f t="shared" si="15"/>
        <v>9.1108596010446487E-3</v>
      </c>
      <c r="R36" s="34">
        <f t="shared" si="16"/>
        <v>-2.521239532195167E-3</v>
      </c>
      <c r="S36" s="34">
        <f t="shared" si="17"/>
        <v>3.9670091230336029E-3</v>
      </c>
      <c r="T36" s="34">
        <f t="shared" si="18"/>
        <v>-0.18170598881000882</v>
      </c>
      <c r="U36" s="34">
        <f t="shared" si="19"/>
        <v>-0.10353487898234613</v>
      </c>
      <c r="V36" s="20">
        <f t="shared" si="19"/>
        <v>1.0656440635344806E-2</v>
      </c>
      <c r="W36" s="523">
        <f>'fdr,edr'!S34</f>
        <v>1.3361483533517179E-5</v>
      </c>
      <c r="X36" s="524">
        <f>'fdr,edr'!T34</f>
        <v>0</v>
      </c>
      <c r="Y36" s="523">
        <f>'fdr,edr (TFP)'!S34</f>
        <v>4.2656479319930778E-5</v>
      </c>
      <c r="Z36" s="524">
        <f>'fdr,edr (TFP)'!T34</f>
        <v>0</v>
      </c>
      <c r="AB36" s="523">
        <f t="shared" si="29"/>
        <v>3.6553363092220637E-3</v>
      </c>
      <c r="AC36" s="524">
        <f t="shared" si="23"/>
        <v>0</v>
      </c>
      <c r="AD36" s="523">
        <f t="shared" si="24"/>
        <v>6.5311927945767134E-3</v>
      </c>
      <c r="AE36" s="524">
        <f t="shared" si="25"/>
        <v>0</v>
      </c>
      <c r="AG36" s="523">
        <f t="shared" si="30"/>
        <v>-1.7429390237265062E-3</v>
      </c>
      <c r="AH36" s="524">
        <f t="shared" si="26"/>
        <v>-1.7674490677188227E-3</v>
      </c>
      <c r="AI36" s="523">
        <f t="shared" si="27"/>
        <v>-2.2767831713008217E-3</v>
      </c>
      <c r="AJ36" s="524">
        <f t="shared" si="28"/>
        <v>-1.2818179431716126E-3</v>
      </c>
    </row>
    <row r="37" spans="1:36">
      <c r="A37" s="13">
        <f t="shared" si="22"/>
        <v>32143</v>
      </c>
      <c r="B37" s="50" t="str">
        <f t="shared" si="20"/>
        <v>1988Q1</v>
      </c>
      <c r="C37" s="158">
        <f>l_pi_c!H35</f>
        <v>5.5381105477474435E-3</v>
      </c>
      <c r="D37" s="156">
        <f>'l_IC,pi_d'!E35</f>
        <v>4.6585263851641523E-2</v>
      </c>
      <c r="E37" s="156">
        <f>'l_IC,pi_d'!G35</f>
        <v>-8.4686593198046722E-4</v>
      </c>
      <c r="F37" s="156">
        <f>l_Output!D35</f>
        <v>1.4380840656897487E-2</v>
      </c>
      <c r="G37" s="156">
        <f>'l_HC,WC'!L35</f>
        <v>1.2093885047078423E-2</v>
      </c>
      <c r="H37" s="156">
        <f>'l_HC,WC'!N35</f>
        <v>4.9350735594864137E-3</v>
      </c>
      <c r="I37" s="156">
        <f>l_NSR!C35</f>
        <v>9.0902968837498488E-3</v>
      </c>
      <c r="J37" s="156">
        <f>'l_NB,NEC'!Q35</f>
        <v>0.15096705959708379</v>
      </c>
      <c r="K37" s="156">
        <f>'l_NB,NEC'!R35</f>
        <v>0.11252167108664457</v>
      </c>
      <c r="L37" s="159">
        <f>l_Solow!I35</f>
        <v>4.1744856348074136E-3</v>
      </c>
      <c r="M37" s="163">
        <f t="shared" si="21"/>
        <v>5.4078782723726146E-3</v>
      </c>
      <c r="N37" s="34">
        <f t="shared" si="12"/>
        <v>4.118837443947769E-2</v>
      </c>
      <c r="O37" s="34">
        <f t="shared" si="13"/>
        <v>2.1104369601404453E-4</v>
      </c>
      <c r="P37" s="34">
        <f t="shared" si="14"/>
        <v>9.7570733967892263E-3</v>
      </c>
      <c r="Q37" s="34">
        <f t="shared" si="15"/>
        <v>1.2071758659363848E-2</v>
      </c>
      <c r="R37" s="34">
        <f t="shared" si="16"/>
        <v>-4.3799042540702392E-4</v>
      </c>
      <c r="S37" s="34">
        <f t="shared" si="17"/>
        <v>4.0267862092709921E-3</v>
      </c>
      <c r="T37" s="34">
        <f t="shared" si="18"/>
        <v>0.14841966384987465</v>
      </c>
      <c r="U37" s="34">
        <f t="shared" si="19"/>
        <v>9.7868767575206697E-2</v>
      </c>
      <c r="V37" s="20">
        <f t="shared" si="19"/>
        <v>1.2104420945940005E-3</v>
      </c>
      <c r="W37" s="523">
        <f>'fdr,edr'!S35</f>
        <v>1.9487742869664165E-8</v>
      </c>
      <c r="X37" s="524">
        <f>'fdr,edr'!T35</f>
        <v>0</v>
      </c>
      <c r="Y37" s="523">
        <f>'fdr,edr (TFP)'!S35</f>
        <v>2.5358280712561386E-7</v>
      </c>
      <c r="Z37" s="524">
        <f>'fdr,edr (TFP)'!T35</f>
        <v>0</v>
      </c>
      <c r="AB37" s="523">
        <f t="shared" si="29"/>
        <v>1.3959850597217781E-4</v>
      </c>
      <c r="AC37" s="524">
        <f t="shared" si="23"/>
        <v>0</v>
      </c>
      <c r="AD37" s="523">
        <f t="shared" si="24"/>
        <v>5.0357006178446898E-4</v>
      </c>
      <c r="AE37" s="524">
        <f t="shared" si="25"/>
        <v>0</v>
      </c>
      <c r="AG37" s="523">
        <f t="shared" si="30"/>
        <v>-5.2586768269763922E-3</v>
      </c>
      <c r="AH37" s="524">
        <f t="shared" si="26"/>
        <v>-1.7674490677188227E-3</v>
      </c>
      <c r="AI37" s="523">
        <f t="shared" si="27"/>
        <v>-8.3044059040930669E-3</v>
      </c>
      <c r="AJ37" s="524">
        <f t="shared" si="28"/>
        <v>-1.2818179431716126E-3</v>
      </c>
    </row>
    <row r="38" spans="1:36">
      <c r="A38" s="13">
        <f t="shared" si="22"/>
        <v>32234</v>
      </c>
      <c r="B38" s="50" t="str">
        <f t="shared" si="20"/>
        <v>1988Q2</v>
      </c>
      <c r="C38" s="158">
        <f>l_pi_c!H36</f>
        <v>-3.702466613127342E-3</v>
      </c>
      <c r="D38" s="156">
        <f>'l_IC,pi_d'!E36</f>
        <v>4.5446635931250201E-2</v>
      </c>
      <c r="E38" s="156">
        <f>'l_IC,pi_d'!G36</f>
        <v>-1.2928837989436559E-3</v>
      </c>
      <c r="F38" s="156">
        <f>l_Output!D36</f>
        <v>3.3436109178355267E-3</v>
      </c>
      <c r="G38" s="156">
        <f>'l_HC,WC'!L36</f>
        <v>-2.1456764383395388E-2</v>
      </c>
      <c r="H38" s="156">
        <f>'l_HC,WC'!N36</f>
        <v>2.9160892464084709E-2</v>
      </c>
      <c r="I38" s="156">
        <f>l_NSR!C36</f>
        <v>8.6802413363222808E-3</v>
      </c>
      <c r="J38" s="156">
        <f>'l_NB,NEC'!Q36</f>
        <v>-1.2124333571786439E-2</v>
      </c>
      <c r="K38" s="156">
        <f>'l_NB,NEC'!R36</f>
        <v>9.4760215032769324E-2</v>
      </c>
      <c r="L38" s="159">
        <f>l_Solow!I36</f>
        <v>1.2095757877355329E-2</v>
      </c>
      <c r="M38" s="163">
        <f t="shared" si="21"/>
        <v>-3.832698888502171E-3</v>
      </c>
      <c r="N38" s="34">
        <f t="shared" si="12"/>
        <v>4.0049746519086368E-2</v>
      </c>
      <c r="O38" s="34">
        <f t="shared" si="13"/>
        <v>-2.3497417094914415E-4</v>
      </c>
      <c r="P38" s="34">
        <f t="shared" si="14"/>
        <v>-1.2801563422727338E-3</v>
      </c>
      <c r="Q38" s="34">
        <f t="shared" si="15"/>
        <v>-2.1478890771109961E-2</v>
      </c>
      <c r="R38" s="34">
        <f t="shared" si="16"/>
        <v>2.378782847919127E-2</v>
      </c>
      <c r="S38" s="34">
        <f t="shared" si="17"/>
        <v>3.6167306618434241E-3</v>
      </c>
      <c r="T38" s="34">
        <f t="shared" si="18"/>
        <v>-1.4671729318995578E-2</v>
      </c>
      <c r="U38" s="34">
        <f t="shared" si="19"/>
        <v>8.0107311521331451E-2</v>
      </c>
      <c r="V38" s="20">
        <f t="shared" si="19"/>
        <v>9.1317143371419159E-3</v>
      </c>
      <c r="W38" s="523">
        <f>'fdr,edr'!S36</f>
        <v>2.2743185311284227E-5</v>
      </c>
      <c r="X38" s="524">
        <f>'fdr,edr'!T36</f>
        <v>0</v>
      </c>
      <c r="Y38" s="523">
        <f>'fdr,edr (TFP)'!S36</f>
        <v>2.9816550161845069E-4</v>
      </c>
      <c r="Z38" s="524">
        <f>'fdr,edr (TFP)'!T36</f>
        <v>0</v>
      </c>
      <c r="AB38" s="523">
        <f t="shared" si="29"/>
        <v>4.7689815800948769E-3</v>
      </c>
      <c r="AC38" s="524">
        <f t="shared" si="23"/>
        <v>0</v>
      </c>
      <c r="AD38" s="523">
        <f t="shared" si="24"/>
        <v>1.7267469461923212E-2</v>
      </c>
      <c r="AE38" s="524">
        <f t="shared" si="25"/>
        <v>0</v>
      </c>
      <c r="AG38" s="523">
        <f t="shared" si="30"/>
        <v>-6.2929375285369297E-4</v>
      </c>
      <c r="AH38" s="524">
        <f t="shared" si="26"/>
        <v>-1.7674490677188227E-3</v>
      </c>
      <c r="AI38" s="523">
        <f t="shared" si="27"/>
        <v>8.459493496045677E-3</v>
      </c>
      <c r="AJ38" s="524">
        <f t="shared" si="28"/>
        <v>-1.2818179431716126E-3</v>
      </c>
    </row>
    <row r="39" spans="1:36">
      <c r="A39" s="13">
        <f t="shared" si="22"/>
        <v>32325</v>
      </c>
      <c r="B39" s="50" t="str">
        <f t="shared" si="20"/>
        <v>1988Q3</v>
      </c>
      <c r="C39" s="158">
        <f>l_pi_c!H37</f>
        <v>5.2512637513499882E-3</v>
      </c>
      <c r="D39" s="156">
        <f>'l_IC,pi_d'!E37</f>
        <v>5.9701670390819306E-2</v>
      </c>
      <c r="E39" s="156">
        <f>'l_IC,pi_d'!G37</f>
        <v>-1.2661312248791745E-3</v>
      </c>
      <c r="F39" s="156">
        <f>l_Output!D37</f>
        <v>1.5801703656128652E-2</v>
      </c>
      <c r="G39" s="156">
        <f>'l_HC,WC'!L37</f>
        <v>7.4304053971330219E-3</v>
      </c>
      <c r="H39" s="156">
        <f>'l_HC,WC'!N37</f>
        <v>1.1100950581981017E-2</v>
      </c>
      <c r="I39" s="156">
        <f>l_NSR!C37</f>
        <v>9.796597501362303E-3</v>
      </c>
      <c r="J39" s="156">
        <f>'l_NB,NEC'!Q37</f>
        <v>-2.8686114101814209E-2</v>
      </c>
      <c r="K39" s="156">
        <f>'l_NB,NEC'!R37</f>
        <v>2.6735875014826327E-2</v>
      </c>
      <c r="L39" s="159">
        <f>l_Solow!I37</f>
        <v>7.8117495082867111E-3</v>
      </c>
      <c r="M39" s="163">
        <f t="shared" si="21"/>
        <v>5.1210314759751593E-3</v>
      </c>
      <c r="N39" s="34">
        <f t="shared" si="12"/>
        <v>5.4304780978655473E-2</v>
      </c>
      <c r="O39" s="34">
        <f t="shared" si="13"/>
        <v>-2.0822159688466276E-4</v>
      </c>
      <c r="P39" s="34">
        <f t="shared" si="14"/>
        <v>1.1177936396020391E-2</v>
      </c>
      <c r="Q39" s="34">
        <f t="shared" si="15"/>
        <v>7.408279009418448E-3</v>
      </c>
      <c r="R39" s="34">
        <f t="shared" si="16"/>
        <v>5.7278865970875796E-3</v>
      </c>
      <c r="S39" s="34">
        <f t="shared" si="17"/>
        <v>4.7330868268834463E-3</v>
      </c>
      <c r="T39" s="34">
        <f t="shared" si="18"/>
        <v>-3.1233509849023348E-2</v>
      </c>
      <c r="U39" s="34">
        <f t="shared" si="19"/>
        <v>1.2082971503388449E-2</v>
      </c>
      <c r="V39" s="20">
        <f t="shared" si="19"/>
        <v>4.8477059680732976E-3</v>
      </c>
      <c r="W39" s="523">
        <f>'fdr,edr'!S37</f>
        <v>1.5885252186811508E-5</v>
      </c>
      <c r="X39" s="524">
        <f>'fdr,edr'!T37</f>
        <v>0</v>
      </c>
      <c r="Y39" s="523">
        <f>'fdr,edr (TFP)'!S37</f>
        <v>2.097587494087294E-4</v>
      </c>
      <c r="Z39" s="524">
        <f>'fdr,edr (TFP)'!T37</f>
        <v>0</v>
      </c>
      <c r="AB39" s="523">
        <f t="shared" si="29"/>
        <v>3.9856307138032131E-3</v>
      </c>
      <c r="AC39" s="524">
        <f t="shared" si="23"/>
        <v>0</v>
      </c>
      <c r="AD39" s="523">
        <f t="shared" si="24"/>
        <v>1.4483050417944744E-2</v>
      </c>
      <c r="AE39" s="524">
        <f t="shared" si="25"/>
        <v>0</v>
      </c>
      <c r="AG39" s="523">
        <f t="shared" si="30"/>
        <v>-1.4126446191453567E-3</v>
      </c>
      <c r="AH39" s="524">
        <f t="shared" si="26"/>
        <v>-1.7674490677188227E-3</v>
      </c>
      <c r="AI39" s="523">
        <f t="shared" si="27"/>
        <v>5.6750744520672088E-3</v>
      </c>
      <c r="AJ39" s="524">
        <f t="shared" si="28"/>
        <v>-1.2818179431716126E-3</v>
      </c>
    </row>
    <row r="40" spans="1:36">
      <c r="A40" s="13">
        <f t="shared" si="22"/>
        <v>32417</v>
      </c>
      <c r="B40" s="50" t="str">
        <f t="shared" si="20"/>
        <v>1988Q4</v>
      </c>
      <c r="C40" s="158">
        <f>l_pi_c!H38</f>
        <v>3.3118052523892771E-3</v>
      </c>
      <c r="D40" s="156">
        <f>'l_IC,pi_d'!E38</f>
        <v>2.8843347588057622E-2</v>
      </c>
      <c r="E40" s="156">
        <f>'l_IC,pi_d'!G38</f>
        <v>-3.3128450930686171E-4</v>
      </c>
      <c r="F40" s="156">
        <f>l_Output!D38</f>
        <v>9.4765297896515222E-3</v>
      </c>
      <c r="G40" s="156">
        <f>'l_HC,WC'!L38</f>
        <v>-1.5438687587634448E-3</v>
      </c>
      <c r="H40" s="156">
        <f>'l_HC,WC'!N38</f>
        <v>1.110194620256455E-2</v>
      </c>
      <c r="I40" s="156">
        <f>l_NSR!C38</f>
        <v>1.0239082257505805E-2</v>
      </c>
      <c r="J40" s="156">
        <f>'l_NB,NEC'!Q38</f>
        <v>7.0482718987891158E-2</v>
      </c>
      <c r="K40" s="156">
        <f>'l_NB,NEC'!R38</f>
        <v>4.9463723797238845E-2</v>
      </c>
      <c r="L40" s="159">
        <f>l_Solow!I38</f>
        <v>6.5802748070282503E-3</v>
      </c>
      <c r="M40" s="163">
        <f t="shared" si="21"/>
        <v>3.1815729770144482E-3</v>
      </c>
      <c r="N40" s="34">
        <f t="shared" si="12"/>
        <v>2.3446458175893786E-2</v>
      </c>
      <c r="O40" s="34">
        <f t="shared" si="13"/>
        <v>7.2662511868765004E-4</v>
      </c>
      <c r="P40" s="34">
        <f t="shared" si="14"/>
        <v>4.8527625295432617E-3</v>
      </c>
      <c r="Q40" s="34">
        <f t="shared" si="15"/>
        <v>-1.5659951464780187E-3</v>
      </c>
      <c r="R40" s="34">
        <f t="shared" si="16"/>
        <v>5.7288822176711123E-3</v>
      </c>
      <c r="S40" s="34">
        <f t="shared" si="17"/>
        <v>5.1755715830269482E-3</v>
      </c>
      <c r="T40" s="34">
        <f t="shared" si="18"/>
        <v>6.7935323240682022E-2</v>
      </c>
      <c r="U40" s="34">
        <f t="shared" si="19"/>
        <v>3.4810820285800965E-2</v>
      </c>
      <c r="V40" s="20">
        <f t="shared" si="19"/>
        <v>3.6162312668148373E-3</v>
      </c>
      <c r="W40" s="523">
        <f>'fdr,edr'!S38</f>
        <v>3.3382002603929108E-6</v>
      </c>
      <c r="X40" s="524">
        <f>'fdr,edr'!T38</f>
        <v>0</v>
      </c>
      <c r="Y40" s="523">
        <f>'fdr,edr (TFP)'!S38</f>
        <v>4.4185113654632063E-5</v>
      </c>
      <c r="Z40" s="524">
        <f>'fdr,edr (TFP)'!T38</f>
        <v>0</v>
      </c>
      <c r="AB40" s="523">
        <f t="shared" si="29"/>
        <v>1.8270742350525637E-3</v>
      </c>
      <c r="AC40" s="524">
        <f t="shared" si="23"/>
        <v>0</v>
      </c>
      <c r="AD40" s="523">
        <f t="shared" si="24"/>
        <v>6.6471884022218045E-3</v>
      </c>
      <c r="AE40" s="524">
        <f t="shared" si="25"/>
        <v>0</v>
      </c>
      <c r="AG40" s="523">
        <f t="shared" si="30"/>
        <v>-3.5712010978960059E-3</v>
      </c>
      <c r="AH40" s="524">
        <f t="shared" si="26"/>
        <v>-1.7674490677188227E-3</v>
      </c>
      <c r="AI40" s="523">
        <f t="shared" si="27"/>
        <v>-2.1607875636557305E-3</v>
      </c>
      <c r="AJ40" s="524">
        <f t="shared" si="28"/>
        <v>-1.2818179431716126E-3</v>
      </c>
    </row>
    <row r="41" spans="1:36">
      <c r="A41" s="13">
        <f t="shared" si="22"/>
        <v>32509</v>
      </c>
      <c r="B41" s="50" t="str">
        <f t="shared" si="20"/>
        <v>1989Q1</v>
      </c>
      <c r="C41" s="158">
        <f>l_pi_c!H39</f>
        <v>4.2844474989998105E-3</v>
      </c>
      <c r="D41" s="156">
        <f>'l_IC,pi_d'!E39</f>
        <v>4.1849872949902611E-2</v>
      </c>
      <c r="E41" s="156">
        <f>'l_IC,pi_d'!G39</f>
        <v>4.9848458636692072E-4</v>
      </c>
      <c r="F41" s="156">
        <f>l_Output!D39</f>
        <v>1.8538454873024079E-2</v>
      </c>
      <c r="G41" s="156">
        <f>'l_HC,WC'!L39</f>
        <v>5.2334979897494804E-4</v>
      </c>
      <c r="H41" s="156">
        <f>'l_HC,WC'!N39</f>
        <v>1.4002923848243753E-2</v>
      </c>
      <c r="I41" s="156">
        <f>l_NSR!C39</f>
        <v>1.0279807563309484E-2</v>
      </c>
      <c r="J41" s="156">
        <f>'l_NB,NEC'!Q39</f>
        <v>6.9922266177242509E-2</v>
      </c>
      <c r="K41" s="156">
        <f>'l_NB,NEC'!R39</f>
        <v>9.8365857706129489E-2</v>
      </c>
      <c r="L41" s="159">
        <f>l_Solow!I39</f>
        <v>1.4454194571022887E-2</v>
      </c>
      <c r="M41" s="163">
        <f t="shared" si="21"/>
        <v>4.1542152236249815E-3</v>
      </c>
      <c r="N41" s="34">
        <f t="shared" si="12"/>
        <v>3.6452983537738778E-2</v>
      </c>
      <c r="O41" s="34">
        <f t="shared" si="13"/>
        <v>1.5563942143614325E-3</v>
      </c>
      <c r="P41" s="34">
        <f t="shared" si="14"/>
        <v>1.3914687612915819E-2</v>
      </c>
      <c r="Q41" s="34">
        <f t="shared" si="15"/>
        <v>5.0122341126037414E-4</v>
      </c>
      <c r="R41" s="34">
        <f t="shared" si="16"/>
        <v>8.629859863350315E-3</v>
      </c>
      <c r="S41" s="34">
        <f t="shared" si="17"/>
        <v>5.2162968888306276E-3</v>
      </c>
      <c r="T41" s="34">
        <f t="shared" si="18"/>
        <v>6.7374870430033373E-2</v>
      </c>
      <c r="U41" s="34">
        <f t="shared" si="19"/>
        <v>8.3712954194691616E-2</v>
      </c>
      <c r="V41" s="20">
        <f t="shared" si="19"/>
        <v>1.1490151030809474E-2</v>
      </c>
      <c r="W41" s="523">
        <f>'fdr,edr'!S39</f>
        <v>3.3633326107573876E-6</v>
      </c>
      <c r="X41" s="524">
        <f>'fdr,edr'!T39</f>
        <v>0</v>
      </c>
      <c r="Y41" s="523">
        <f>'fdr,edr (TFP)'!S39</f>
        <v>1.1164188265062235E-5</v>
      </c>
      <c r="Z41" s="524">
        <f>'fdr,edr (TFP)'!T39</f>
        <v>0</v>
      </c>
      <c r="AB41" s="523">
        <f t="shared" si="29"/>
        <v>1.8339390967961253E-3</v>
      </c>
      <c r="AC41" s="524">
        <f t="shared" si="23"/>
        <v>0</v>
      </c>
      <c r="AD41" s="523">
        <f t="shared" si="24"/>
        <v>3.3412854210710936E-3</v>
      </c>
      <c r="AE41" s="524">
        <f t="shared" si="25"/>
        <v>0</v>
      </c>
      <c r="AG41" s="523">
        <f t="shared" si="30"/>
        <v>-3.5643362361524444E-3</v>
      </c>
      <c r="AH41" s="524">
        <f t="shared" si="26"/>
        <v>-1.7674490677188227E-3</v>
      </c>
      <c r="AI41" s="523">
        <f t="shared" si="27"/>
        <v>-5.466690544806441E-3</v>
      </c>
      <c r="AJ41" s="524">
        <f t="shared" si="28"/>
        <v>-1.2818179431716126E-3</v>
      </c>
    </row>
    <row r="42" spans="1:36">
      <c r="A42" s="13">
        <f t="shared" si="22"/>
        <v>32599</v>
      </c>
      <c r="B42" s="50" t="str">
        <f t="shared" si="20"/>
        <v>1989Q2</v>
      </c>
      <c r="C42" s="158">
        <f>l_pi_c!H40</f>
        <v>-4.2065103034865103E-3</v>
      </c>
      <c r="D42" s="156">
        <f>'l_IC,pi_d'!E40</f>
        <v>-3.2484510616963558E-2</v>
      </c>
      <c r="E42" s="156">
        <f>'l_IC,pi_d'!G40</f>
        <v>4.9935371324272282E-3</v>
      </c>
      <c r="F42" s="156">
        <f>l_Output!D40</f>
        <v>-1.29075803813401E-2</v>
      </c>
      <c r="G42" s="156">
        <f>'l_HC,WC'!L40</f>
        <v>-3.5371967295532158E-3</v>
      </c>
      <c r="H42" s="156">
        <f>'l_HC,WC'!N40</f>
        <v>2.4998548796800746E-2</v>
      </c>
      <c r="I42" s="156">
        <f>l_NSR!C40</f>
        <v>1.1655542778194139E-2</v>
      </c>
      <c r="J42" s="156">
        <f>'l_NB,NEC'!Q40</f>
        <v>-2.9661790202887728E-2</v>
      </c>
      <c r="K42" s="156">
        <f>'l_NB,NEC'!R40</f>
        <v>4.1517526208508571E-2</v>
      </c>
      <c r="L42" s="159">
        <f>l_Solow!I40</f>
        <v>-1.5863322314421655E-2</v>
      </c>
      <c r="M42" s="163">
        <f t="shared" si="21"/>
        <v>-4.3367425788613393E-3</v>
      </c>
      <c r="N42" s="34">
        <f t="shared" si="12"/>
        <v>-3.7881400029127391E-2</v>
      </c>
      <c r="O42" s="34">
        <f t="shared" si="13"/>
        <v>6.0514467604217397E-3</v>
      </c>
      <c r="P42" s="34">
        <f t="shared" si="14"/>
        <v>-1.7531347641448362E-2</v>
      </c>
      <c r="Q42" s="34">
        <f t="shared" si="15"/>
        <v>-3.5593231172677898E-3</v>
      </c>
      <c r="R42" s="34">
        <f t="shared" si="16"/>
        <v>1.9625484811907307E-2</v>
      </c>
      <c r="S42" s="34">
        <f t="shared" si="17"/>
        <v>6.5920321037152823E-3</v>
      </c>
      <c r="T42" s="34">
        <f t="shared" si="18"/>
        <v>-3.2209185950096864E-2</v>
      </c>
      <c r="U42" s="34">
        <f t="shared" si="19"/>
        <v>2.6864622697070691E-2</v>
      </c>
      <c r="V42" s="20">
        <f t="shared" si="19"/>
        <v>-1.8827365854635066E-2</v>
      </c>
      <c r="W42" s="523">
        <f>'fdr,edr'!S40</f>
        <v>1.6000739903153113E-5</v>
      </c>
      <c r="X42" s="524">
        <f>'fdr,edr'!T40</f>
        <v>0</v>
      </c>
      <c r="Y42" s="523">
        <f>'fdr,edr (TFP)'!S40</f>
        <v>5.3544385339563576E-5</v>
      </c>
      <c r="Z42" s="524">
        <f>'fdr,edr (TFP)'!T40</f>
        <v>0</v>
      </c>
      <c r="AB42" s="523">
        <f t="shared" si="29"/>
        <v>4.0000924868249122E-3</v>
      </c>
      <c r="AC42" s="524">
        <f t="shared" si="23"/>
        <v>0</v>
      </c>
      <c r="AD42" s="523">
        <f t="shared" si="24"/>
        <v>7.3174029094729759E-3</v>
      </c>
      <c r="AE42" s="524">
        <f t="shared" si="25"/>
        <v>0</v>
      </c>
      <c r="AG42" s="523">
        <f t="shared" si="30"/>
        <v>-1.3981828461236577E-3</v>
      </c>
      <c r="AH42" s="524">
        <f t="shared" si="26"/>
        <v>-1.7674490677188227E-3</v>
      </c>
      <c r="AI42" s="523">
        <f t="shared" si="27"/>
        <v>-1.4905730564045592E-3</v>
      </c>
      <c r="AJ42" s="524">
        <f t="shared" si="28"/>
        <v>-1.2818179431716126E-3</v>
      </c>
    </row>
    <row r="43" spans="1:36">
      <c r="A43" s="13">
        <f t="shared" si="22"/>
        <v>32690</v>
      </c>
      <c r="B43" s="50" t="str">
        <f t="shared" si="20"/>
        <v>1989Q3</v>
      </c>
      <c r="C43" s="158">
        <f>l_pi_c!H41</f>
        <v>6.6790308544888433E-3</v>
      </c>
      <c r="D43" s="156">
        <f>'l_IC,pi_d'!E41</f>
        <v>2.2178978137924243E-2</v>
      </c>
      <c r="E43" s="156">
        <f>'l_IC,pi_d'!G41</f>
        <v>5.9154117677380214E-3</v>
      </c>
      <c r="F43" s="156">
        <f>l_Output!D41</f>
        <v>1.3228254761964209E-2</v>
      </c>
      <c r="G43" s="156">
        <f>'l_HC,WC'!L41</f>
        <v>3.7568618739722837E-3</v>
      </c>
      <c r="H43" s="156">
        <f>'l_HC,WC'!N41</f>
        <v>8.32788394219941E-3</v>
      </c>
      <c r="I43" s="156">
        <f>l_NSR!C41</f>
        <v>1.310382713848024E-2</v>
      </c>
      <c r="J43" s="156">
        <f>'l_NB,NEC'!Q41</f>
        <v>9.1682516113822388E-2</v>
      </c>
      <c r="K43" s="156">
        <f>'l_NB,NEC'!R41</f>
        <v>5.6364397344571771E-2</v>
      </c>
      <c r="L43" s="159">
        <f>l_Solow!I41</f>
        <v>8.374098007475024E-3</v>
      </c>
      <c r="M43" s="163">
        <f t="shared" si="21"/>
        <v>6.5487985791140143E-3</v>
      </c>
      <c r="N43" s="34">
        <f t="shared" si="12"/>
        <v>1.6782088725760407E-2</v>
      </c>
      <c r="O43" s="34">
        <f t="shared" si="13"/>
        <v>6.9733213957325329E-3</v>
      </c>
      <c r="P43" s="34">
        <f t="shared" si="14"/>
        <v>8.6044875018559484E-3</v>
      </c>
      <c r="Q43" s="34">
        <f t="shared" si="15"/>
        <v>3.7347354862577098E-3</v>
      </c>
      <c r="R43" s="34">
        <f t="shared" si="16"/>
        <v>2.9548199573059724E-3</v>
      </c>
      <c r="S43" s="34">
        <f t="shared" si="17"/>
        <v>8.0403164640013829E-3</v>
      </c>
      <c r="T43" s="34">
        <f t="shared" si="18"/>
        <v>8.9135120366613252E-2</v>
      </c>
      <c r="U43" s="34">
        <f t="shared" si="19"/>
        <v>4.1711493833133891E-2</v>
      </c>
      <c r="V43" s="20">
        <f t="shared" si="19"/>
        <v>5.4100544672616106E-3</v>
      </c>
      <c r="W43" s="523">
        <f>'fdr,edr'!S41</f>
        <v>4.1377498773463166E-4</v>
      </c>
      <c r="X43" s="524">
        <f>'fdr,edr'!T41</f>
        <v>0</v>
      </c>
      <c r="Y43" s="523">
        <f>'fdr,edr (TFP)'!S41</f>
        <v>1.3925998195291501E-3</v>
      </c>
      <c r="Z43" s="524">
        <f>'fdr,edr (TFP)'!T41</f>
        <v>0</v>
      </c>
      <c r="AB43" s="523">
        <f t="shared" si="29"/>
        <v>2.0341459823096073E-2</v>
      </c>
      <c r="AC43" s="524">
        <f t="shared" si="23"/>
        <v>0</v>
      </c>
      <c r="AD43" s="523">
        <f t="shared" si="24"/>
        <v>3.7317553772040712E-2</v>
      </c>
      <c r="AE43" s="524">
        <f t="shared" si="25"/>
        <v>0</v>
      </c>
      <c r="AG43" s="523">
        <f t="shared" si="30"/>
        <v>1.4943184490147504E-2</v>
      </c>
      <c r="AH43" s="524">
        <f t="shared" si="26"/>
        <v>-1.7674490677188227E-3</v>
      </c>
      <c r="AI43" s="523">
        <f t="shared" si="27"/>
        <v>2.8509577806163179E-2</v>
      </c>
      <c r="AJ43" s="524">
        <f t="shared" si="28"/>
        <v>-1.2818179431716126E-3</v>
      </c>
    </row>
    <row r="44" spans="1:36">
      <c r="A44" s="13">
        <f t="shared" si="22"/>
        <v>32782</v>
      </c>
      <c r="B44" s="50" t="str">
        <f t="shared" si="20"/>
        <v>1989Q4</v>
      </c>
      <c r="C44" s="158">
        <f>l_pi_c!H42</f>
        <v>5.6765435166736822E-3</v>
      </c>
      <c r="D44" s="156">
        <f>'l_IC,pi_d'!E42</f>
        <v>4.4219679792517397E-2</v>
      </c>
      <c r="E44" s="156">
        <f>'l_IC,pi_d'!G42</f>
        <v>4.6477558222068893E-3</v>
      </c>
      <c r="F44" s="156">
        <f>l_Output!D42</f>
        <v>2.6430606883502517E-2</v>
      </c>
      <c r="G44" s="156">
        <f>'l_HC,WC'!L42</f>
        <v>9.1030993879215316E-4</v>
      </c>
      <c r="H44" s="156">
        <f>'l_HC,WC'!N42</f>
        <v>1.6301903582141231E-2</v>
      </c>
      <c r="I44" s="156">
        <f>l_NSR!C42</f>
        <v>1.5158826742911691E-2</v>
      </c>
      <c r="J44" s="156">
        <f>'l_NB,NEC'!Q42</f>
        <v>7.3293385912621689E-2</v>
      </c>
      <c r="K44" s="156">
        <f>'l_NB,NEC'!R42</f>
        <v>6.8038232402220622E-2</v>
      </c>
      <c r="L44" s="159">
        <f>l_Solow!I42</f>
        <v>2.288786573756605E-2</v>
      </c>
      <c r="M44" s="163">
        <f t="shared" si="21"/>
        <v>5.5463112412988532E-3</v>
      </c>
      <c r="N44" s="34">
        <f t="shared" si="12"/>
        <v>3.8822790380353564E-2</v>
      </c>
      <c r="O44" s="34">
        <f t="shared" si="13"/>
        <v>5.7056654502014009E-3</v>
      </c>
      <c r="P44" s="34">
        <f t="shared" si="14"/>
        <v>2.1806839623394254E-2</v>
      </c>
      <c r="Q44" s="34">
        <f t="shared" si="15"/>
        <v>8.8818355107757926E-4</v>
      </c>
      <c r="R44" s="34">
        <f t="shared" si="16"/>
        <v>1.0928839597247792E-2</v>
      </c>
      <c r="S44" s="34">
        <f t="shared" si="17"/>
        <v>1.0095316068432834E-2</v>
      </c>
      <c r="T44" s="34">
        <f t="shared" si="18"/>
        <v>7.0745990165412553E-2</v>
      </c>
      <c r="U44" s="34">
        <f t="shared" si="19"/>
        <v>5.3385328890782742E-2</v>
      </c>
      <c r="V44" s="20">
        <f t="shared" si="19"/>
        <v>1.9923822197352638E-2</v>
      </c>
      <c r="W44" s="523">
        <f>'fdr,edr'!S42</f>
        <v>1.0295602916440442E-7</v>
      </c>
      <c r="X44" s="524">
        <f>'fdr,edr'!T42</f>
        <v>0</v>
      </c>
      <c r="Y44" s="523">
        <f>'fdr,edr (TFP)'!S42</f>
        <v>3.4694440038646829E-7</v>
      </c>
      <c r="Z44" s="524">
        <f>'fdr,edr (TFP)'!T42</f>
        <v>0</v>
      </c>
      <c r="AB44" s="523">
        <f t="shared" si="29"/>
        <v>3.2086761937659652E-4</v>
      </c>
      <c r="AC44" s="524">
        <f t="shared" si="23"/>
        <v>0</v>
      </c>
      <c r="AD44" s="523">
        <f t="shared" si="24"/>
        <v>5.8901986416968002E-4</v>
      </c>
      <c r="AE44" s="524">
        <f t="shared" si="25"/>
        <v>0</v>
      </c>
      <c r="AG44" s="523">
        <f t="shared" si="30"/>
        <v>-5.0774077135719731E-3</v>
      </c>
      <c r="AH44" s="524">
        <f t="shared" si="26"/>
        <v>-1.7674490677188227E-3</v>
      </c>
      <c r="AI44" s="523">
        <f t="shared" si="27"/>
        <v>-8.2189561017078552E-3</v>
      </c>
      <c r="AJ44" s="524">
        <f t="shared" si="28"/>
        <v>-1.2818179431716126E-3</v>
      </c>
    </row>
    <row r="45" spans="1:36">
      <c r="A45" s="13">
        <f t="shared" si="22"/>
        <v>32874</v>
      </c>
      <c r="B45" s="50" t="str">
        <f t="shared" si="20"/>
        <v>1990Q1</v>
      </c>
      <c r="C45" s="158">
        <f>l_pi_c!H43</f>
        <v>6.3544065901934843E-3</v>
      </c>
      <c r="D45" s="156">
        <f>'l_IC,pi_d'!E43</f>
        <v>3.0846838408531418E-3</v>
      </c>
      <c r="E45" s="156">
        <f>'l_IC,pi_d'!G43</f>
        <v>1.0873418432217008E-2</v>
      </c>
      <c r="F45" s="156">
        <f>l_Output!D43</f>
        <v>-8.7613237770942654E-3</v>
      </c>
      <c r="G45" s="156">
        <f>'l_HC,WC'!L43</f>
        <v>-2.8866021556517296E-3</v>
      </c>
      <c r="H45" s="156">
        <f>'l_HC,WC'!N43</f>
        <v>1.8197693190808106E-2</v>
      </c>
      <c r="I45" s="156">
        <f>l_NSR!C43</f>
        <v>1.629776120216242E-2</v>
      </c>
      <c r="J45" s="156">
        <f>'l_NB,NEC'!Q43</f>
        <v>-0.12831159377319357</v>
      </c>
      <c r="K45" s="156">
        <f>'l_NB,NEC'!R43</f>
        <v>-9.2493990178606378E-2</v>
      </c>
      <c r="L45" s="159">
        <f>l_Solow!I43</f>
        <v>-9.5338789224802632E-3</v>
      </c>
      <c r="M45" s="163">
        <f t="shared" si="21"/>
        <v>6.2241743148186554E-3</v>
      </c>
      <c r="N45" s="34">
        <f t="shared" si="12"/>
        <v>-2.3122055713106944E-3</v>
      </c>
      <c r="O45" s="34">
        <f t="shared" si="13"/>
        <v>1.193132806021152E-2</v>
      </c>
      <c r="P45" s="34">
        <f t="shared" si="14"/>
        <v>-1.3385091037202526E-2</v>
      </c>
      <c r="Q45" s="34">
        <f t="shared" si="15"/>
        <v>-2.9087285433663035E-3</v>
      </c>
      <c r="R45" s="34">
        <f t="shared" si="16"/>
        <v>1.2824629205914668E-2</v>
      </c>
      <c r="S45" s="34">
        <f t="shared" si="17"/>
        <v>1.1234250527683563E-2</v>
      </c>
      <c r="T45" s="34">
        <f t="shared" si="18"/>
        <v>-0.1308589895204027</v>
      </c>
      <c r="U45" s="34">
        <f t="shared" si="19"/>
        <v>-0.10714689369004425</v>
      </c>
      <c r="V45" s="20">
        <f t="shared" si="19"/>
        <v>-1.2497922462693677E-2</v>
      </c>
      <c r="W45" s="523">
        <f>'fdr,edr'!S43</f>
        <v>3.0860606811853195E-8</v>
      </c>
      <c r="X45" s="524">
        <f>'fdr,edr'!T43</f>
        <v>0</v>
      </c>
      <c r="Y45" s="523">
        <f>'fdr,edr (TFP)'!S43</f>
        <v>1.5980994676530058E-7</v>
      </c>
      <c r="Z45" s="524">
        <f>'fdr,edr (TFP)'!T43</f>
        <v>0</v>
      </c>
      <c r="AB45" s="523">
        <f t="shared" si="29"/>
        <v>1.7567187256886969E-4</v>
      </c>
      <c r="AC45" s="524">
        <f t="shared" si="23"/>
        <v>0</v>
      </c>
      <c r="AD45" s="523">
        <f t="shared" si="24"/>
        <v>3.9976236286736724E-4</v>
      </c>
      <c r="AE45" s="524">
        <f t="shared" si="25"/>
        <v>0</v>
      </c>
      <c r="AG45" s="523">
        <f t="shared" si="30"/>
        <v>-5.2226034603796998E-3</v>
      </c>
      <c r="AH45" s="524">
        <f t="shared" si="26"/>
        <v>-1.7674490677188227E-3</v>
      </c>
      <c r="AI45" s="523">
        <f t="shared" si="27"/>
        <v>-8.4082136030101673E-3</v>
      </c>
      <c r="AJ45" s="524">
        <f t="shared" si="28"/>
        <v>-1.2818179431716126E-3</v>
      </c>
    </row>
    <row r="46" spans="1:36">
      <c r="A46" s="13">
        <f t="shared" si="22"/>
        <v>32964</v>
      </c>
      <c r="B46" s="50" t="str">
        <f t="shared" si="20"/>
        <v>1990Q2</v>
      </c>
      <c r="C46" s="158">
        <f>l_pi_c!H44</f>
        <v>6.2500791961586089E-3</v>
      </c>
      <c r="D46" s="156">
        <f>'l_IC,pi_d'!E44</f>
        <v>4.1384637187070528E-2</v>
      </c>
      <c r="E46" s="156">
        <f>'l_IC,pi_d'!G44</f>
        <v>7.3770214215862495E-3</v>
      </c>
      <c r="F46" s="156">
        <f>l_Output!D44</f>
        <v>2.4609560386023244E-2</v>
      </c>
      <c r="G46" s="156">
        <f>'l_HC,WC'!L44</f>
        <v>5.4607452510957444E-5</v>
      </c>
      <c r="H46" s="156">
        <f>'l_HC,WC'!N44</f>
        <v>2.5116939126410776E-2</v>
      </c>
      <c r="I46" s="156">
        <f>l_NSR!C44</f>
        <v>1.7680553945304434E-2</v>
      </c>
      <c r="J46" s="156">
        <f>'l_NB,NEC'!Q44</f>
        <v>-0.11523651599932472</v>
      </c>
      <c r="K46" s="156">
        <f>'l_NB,NEC'!R44</f>
        <v>-5.0832818144406211E-2</v>
      </c>
      <c r="L46" s="159">
        <f>l_Solow!I44</f>
        <v>2.2832977154575006E-2</v>
      </c>
      <c r="M46" s="163">
        <f t="shared" si="21"/>
        <v>6.1198469207837799E-3</v>
      </c>
      <c r="N46" s="34">
        <f t="shared" si="12"/>
        <v>3.5987747774906695E-2</v>
      </c>
      <c r="O46" s="34">
        <f t="shared" si="13"/>
        <v>8.4349310495807611E-3</v>
      </c>
      <c r="P46" s="34">
        <f t="shared" si="14"/>
        <v>1.9985793125914982E-2</v>
      </c>
      <c r="Q46" s="34">
        <f t="shared" si="15"/>
        <v>3.2481064796383512E-5</v>
      </c>
      <c r="R46" s="34">
        <f t="shared" si="16"/>
        <v>1.9743875141517337E-2</v>
      </c>
      <c r="S46" s="34">
        <f t="shared" si="17"/>
        <v>1.2617043270825577E-2</v>
      </c>
      <c r="T46" s="34">
        <f t="shared" si="18"/>
        <v>-0.11778391174653385</v>
      </c>
      <c r="U46" s="34">
        <f t="shared" si="19"/>
        <v>-6.5485721655844084E-2</v>
      </c>
      <c r="V46" s="20">
        <f t="shared" si="19"/>
        <v>1.9868933614361595E-2</v>
      </c>
      <c r="W46" s="523">
        <f>'fdr,edr'!S44</f>
        <v>4.7677632035061758E-6</v>
      </c>
      <c r="X46" s="524">
        <f>'fdr,edr'!T44</f>
        <v>0</v>
      </c>
      <c r="Y46" s="523">
        <f>'fdr,edr (TFP)'!S44</f>
        <v>2.4894872145428585E-5</v>
      </c>
      <c r="Z46" s="524">
        <f>'fdr,edr (TFP)'!T44</f>
        <v>0</v>
      </c>
      <c r="AB46" s="523">
        <f t="shared" si="29"/>
        <v>2.1835208273580024E-3</v>
      </c>
      <c r="AC46" s="524">
        <f t="shared" si="23"/>
        <v>0</v>
      </c>
      <c r="AD46" s="523">
        <f t="shared" si="24"/>
        <v>4.9894761393786211E-3</v>
      </c>
      <c r="AE46" s="524">
        <f t="shared" si="25"/>
        <v>0</v>
      </c>
      <c r="AG46" s="523">
        <f t="shared" si="30"/>
        <v>-3.2147545055905675E-3</v>
      </c>
      <c r="AH46" s="524">
        <f t="shared" si="26"/>
        <v>-1.7674490677188227E-3</v>
      </c>
      <c r="AI46" s="523">
        <f t="shared" si="27"/>
        <v>-3.818499826498914E-3</v>
      </c>
      <c r="AJ46" s="524">
        <f t="shared" si="28"/>
        <v>-1.2818179431716126E-3</v>
      </c>
    </row>
    <row r="47" spans="1:36">
      <c r="A47" s="13">
        <f t="shared" si="22"/>
        <v>33055</v>
      </c>
      <c r="B47" s="50" t="str">
        <f t="shared" si="20"/>
        <v>1990Q3</v>
      </c>
      <c r="C47" s="158">
        <f>l_pi_c!H45</f>
        <v>3.0284778263398593E-3</v>
      </c>
      <c r="D47" s="156">
        <f>'l_IC,pi_d'!E45</f>
        <v>1.8206945038065747E-2</v>
      </c>
      <c r="E47" s="156">
        <f>'l_IC,pi_d'!G45</f>
        <v>4.1898262631070438E-3</v>
      </c>
      <c r="F47" s="156">
        <f>l_Output!D45</f>
        <v>1.771747334539997E-2</v>
      </c>
      <c r="G47" s="156">
        <f>'l_HC,WC'!L45</f>
        <v>-2.6356279892159051E-3</v>
      </c>
      <c r="H47" s="156">
        <f>'l_HC,WC'!N45</f>
        <v>1.2632906343703842E-2</v>
      </c>
      <c r="I47" s="156">
        <f>l_NSR!C45</f>
        <v>1.8505605480583887E-2</v>
      </c>
      <c r="J47" s="156">
        <f>'l_NB,NEC'!Q45</f>
        <v>-0.21819652657486377</v>
      </c>
      <c r="K47" s="156">
        <f>'l_NB,NEC'!R45</f>
        <v>-0.17044228570084252</v>
      </c>
      <c r="L47" s="159">
        <f>l_Solow!I45</f>
        <v>1.5154593005922347E-2</v>
      </c>
      <c r="M47" s="163">
        <f t="shared" si="21"/>
        <v>2.8982455509650304E-3</v>
      </c>
      <c r="N47" s="34">
        <f t="shared" si="12"/>
        <v>1.2810055625901911E-2</v>
      </c>
      <c r="O47" s="34">
        <f t="shared" si="13"/>
        <v>5.2477358911015553E-3</v>
      </c>
      <c r="P47" s="34">
        <f t="shared" si="14"/>
        <v>1.309370608529171E-2</v>
      </c>
      <c r="Q47" s="34">
        <f t="shared" si="15"/>
        <v>-2.657754376930479E-3</v>
      </c>
      <c r="R47" s="34">
        <f t="shared" si="16"/>
        <v>7.2598423588104049E-3</v>
      </c>
      <c r="S47" s="34">
        <f t="shared" si="17"/>
        <v>1.344209480610503E-2</v>
      </c>
      <c r="T47" s="34">
        <f t="shared" si="18"/>
        <v>-0.22074392232207291</v>
      </c>
      <c r="U47" s="34">
        <f t="shared" si="19"/>
        <v>-0.18509518921228041</v>
      </c>
      <c r="V47" s="20">
        <f t="shared" si="19"/>
        <v>1.2190549465708933E-2</v>
      </c>
      <c r="W47" s="523">
        <f>'fdr,edr'!S45</f>
        <v>7.6404024779813369E-5</v>
      </c>
      <c r="X47" s="524">
        <f>'fdr,edr'!T45</f>
        <v>0</v>
      </c>
      <c r="Y47" s="523">
        <f>'fdr,edr (TFP)'!S45</f>
        <v>4.0166056636163378E-4</v>
      </c>
      <c r="Z47" s="524">
        <f>'fdr,edr (TFP)'!T45</f>
        <v>0</v>
      </c>
      <c r="AB47" s="523">
        <f t="shared" si="29"/>
        <v>8.7409395822081598E-3</v>
      </c>
      <c r="AC47" s="524">
        <f t="shared" si="23"/>
        <v>0</v>
      </c>
      <c r="AD47" s="523">
        <f t="shared" si="24"/>
        <v>2.0041471162607644E-2</v>
      </c>
      <c r="AE47" s="524">
        <f t="shared" si="25"/>
        <v>0</v>
      </c>
      <c r="AG47" s="523">
        <f t="shared" si="30"/>
        <v>3.3426642492595899E-3</v>
      </c>
      <c r="AH47" s="524">
        <f t="shared" si="26"/>
        <v>-1.7674490677188227E-3</v>
      </c>
      <c r="AI47" s="523">
        <f t="shared" si="27"/>
        <v>1.1233495196730109E-2</v>
      </c>
      <c r="AJ47" s="524">
        <f t="shared" si="28"/>
        <v>-1.2818179431716126E-3</v>
      </c>
    </row>
    <row r="48" spans="1:36">
      <c r="A48" s="13">
        <f t="shared" si="22"/>
        <v>33147</v>
      </c>
      <c r="B48" s="50" t="str">
        <f t="shared" si="20"/>
        <v>1990Q4</v>
      </c>
      <c r="C48" s="158">
        <f>l_pi_c!H46</f>
        <v>1.163194869870221E-2</v>
      </c>
      <c r="D48" s="156">
        <f>'l_IC,pi_d'!E46</f>
        <v>1.3018195597465976E-2</v>
      </c>
      <c r="E48" s="156">
        <f>'l_IC,pi_d'!G46</f>
        <v>6.2939520557065975E-3</v>
      </c>
      <c r="F48" s="156">
        <f>l_Output!D46</f>
        <v>-2.3030857609813715E-3</v>
      </c>
      <c r="G48" s="156">
        <f>'l_HC,WC'!L46</f>
        <v>1.4736656538882897E-4</v>
      </c>
      <c r="H48" s="156">
        <f>'l_HC,WC'!N46</f>
        <v>3.148355419221005E-2</v>
      </c>
      <c r="I48" s="156">
        <f>l_NSR!C46</f>
        <v>1.951882551737838E-2</v>
      </c>
      <c r="J48" s="156">
        <f>'l_NB,NEC'!Q46</f>
        <v>-4.2085442282954855E-2</v>
      </c>
      <c r="K48" s="156">
        <f>'l_NB,NEC'!R46</f>
        <v>-0.11236039585982427</v>
      </c>
      <c r="L48" s="159">
        <f>l_Solow!I46</f>
        <v>-3.3227698293137311E-3</v>
      </c>
      <c r="M48" s="163">
        <f t="shared" si="21"/>
        <v>1.150171642332738E-2</v>
      </c>
      <c r="N48" s="34">
        <f t="shared" si="12"/>
        <v>7.6213061853021395E-3</v>
      </c>
      <c r="O48" s="34">
        <f t="shared" si="13"/>
        <v>7.3518616837011091E-3</v>
      </c>
      <c r="P48" s="34">
        <f t="shared" si="14"/>
        <v>-6.926853021089632E-3</v>
      </c>
      <c r="Q48" s="34">
        <f t="shared" si="15"/>
        <v>1.2524017767425504E-4</v>
      </c>
      <c r="R48" s="34">
        <f t="shared" si="16"/>
        <v>2.6110490207316612E-2</v>
      </c>
      <c r="S48" s="34">
        <f t="shared" si="17"/>
        <v>1.4455314842899523E-2</v>
      </c>
      <c r="T48" s="34">
        <f t="shared" si="18"/>
        <v>-4.463283803016399E-2</v>
      </c>
      <c r="U48" s="34">
        <f t="shared" si="19"/>
        <v>-0.12701329937126216</v>
      </c>
      <c r="V48" s="20">
        <f t="shared" si="19"/>
        <v>-6.2868133695271437E-3</v>
      </c>
      <c r="W48" s="523">
        <f>'fdr,edr'!S46</f>
        <v>2.3177389103286662E-5</v>
      </c>
      <c r="X48" s="524">
        <f>'fdr,edr'!T46</f>
        <v>0</v>
      </c>
      <c r="Y48" s="523">
        <f>'fdr,edr (TFP)'!S46</f>
        <v>1.2193379870874344E-4</v>
      </c>
      <c r="Z48" s="524">
        <f>'fdr,edr (TFP)'!T46</f>
        <v>0</v>
      </c>
      <c r="AB48" s="523">
        <f t="shared" si="29"/>
        <v>4.8142900933872551E-3</v>
      </c>
      <c r="AC48" s="524">
        <f t="shared" si="23"/>
        <v>0</v>
      </c>
      <c r="AD48" s="523">
        <f t="shared" si="24"/>
        <v>1.1042363818890566E-2</v>
      </c>
      <c r="AE48" s="524">
        <f t="shared" si="25"/>
        <v>0</v>
      </c>
      <c r="AG48" s="523">
        <f t="shared" si="30"/>
        <v>-5.8398523956131477E-4</v>
      </c>
      <c r="AH48" s="524">
        <f t="shared" si="26"/>
        <v>-1.7674490677188227E-3</v>
      </c>
      <c r="AI48" s="523">
        <f t="shared" si="27"/>
        <v>2.2343878530130309E-3</v>
      </c>
      <c r="AJ48" s="524">
        <f t="shared" si="28"/>
        <v>-1.2818179431716126E-3</v>
      </c>
    </row>
    <row r="49" spans="1:36">
      <c r="A49" s="13">
        <f t="shared" si="22"/>
        <v>33239</v>
      </c>
      <c r="B49" s="50" t="str">
        <f t="shared" si="20"/>
        <v>1991Q1</v>
      </c>
      <c r="C49" s="158">
        <f>l_pi_c!H47</f>
        <v>6.6945436101946143E-3</v>
      </c>
      <c r="D49" s="156">
        <f>'l_IC,pi_d'!E47</f>
        <v>3.4298694941786501E-2</v>
      </c>
      <c r="E49" s="156">
        <f>'l_IC,pi_d'!G47</f>
        <v>4.2634818588993539E-3</v>
      </c>
      <c r="F49" s="156">
        <f>l_Output!D47</f>
        <v>8.852933866509094E-3</v>
      </c>
      <c r="G49" s="156">
        <f>'l_HC,WC'!L47</f>
        <v>-6.3944058988276709E-3</v>
      </c>
      <c r="H49" s="156">
        <f>'l_HC,WC'!N47</f>
        <v>1.7714452237052702E-2</v>
      </c>
      <c r="I49" s="156">
        <f>l_NSR!C47</f>
        <v>1.9782278969753486E-2</v>
      </c>
      <c r="J49" s="156">
        <f>'l_NB,NEC'!Q47</f>
        <v>0.12338597366123327</v>
      </c>
      <c r="K49" s="156">
        <f>'l_NB,NEC'!R47</f>
        <v>5.5405485130197718E-2</v>
      </c>
      <c r="L49" s="159">
        <f>l_Solow!I47</f>
        <v>1.0039438704716035E-2</v>
      </c>
      <c r="M49" s="163">
        <f t="shared" si="21"/>
        <v>6.5643113348197854E-3</v>
      </c>
      <c r="N49" s="34">
        <f t="shared" si="12"/>
        <v>2.8901805529622664E-2</v>
      </c>
      <c r="O49" s="34">
        <f t="shared" si="13"/>
        <v>5.3213914868938655E-3</v>
      </c>
      <c r="P49" s="34">
        <f t="shared" si="14"/>
        <v>4.2291666064008335E-3</v>
      </c>
      <c r="Q49" s="34">
        <f t="shared" si="15"/>
        <v>-6.4165322865422448E-3</v>
      </c>
      <c r="R49" s="34">
        <f t="shared" si="16"/>
        <v>1.2341388252159264E-2</v>
      </c>
      <c r="S49" s="34">
        <f t="shared" si="17"/>
        <v>1.471876829527463E-2</v>
      </c>
      <c r="T49" s="34">
        <f t="shared" si="18"/>
        <v>0.12083857791402414</v>
      </c>
      <c r="U49" s="34">
        <f t="shared" si="19"/>
        <v>4.0752581618759838E-2</v>
      </c>
      <c r="V49" s="20">
        <f t="shared" si="19"/>
        <v>7.0753951645026215E-3</v>
      </c>
      <c r="W49" s="523">
        <f>'fdr,edr'!S47</f>
        <v>6.7458227142434522E-7</v>
      </c>
      <c r="X49" s="524">
        <f>'fdr,edr'!T47</f>
        <v>0</v>
      </c>
      <c r="Y49" s="523">
        <f>'fdr,edr (TFP)'!S47</f>
        <v>5.4939549479051551E-6</v>
      </c>
      <c r="Z49" s="524">
        <f>'fdr,edr (TFP)'!T47</f>
        <v>0</v>
      </c>
      <c r="AB49" s="523">
        <f t="shared" si="29"/>
        <v>8.2132957539853956E-4</v>
      </c>
      <c r="AC49" s="524">
        <f t="shared" si="23"/>
        <v>0</v>
      </c>
      <c r="AD49" s="523">
        <f t="shared" si="24"/>
        <v>2.3439187161472036E-3</v>
      </c>
      <c r="AE49" s="524">
        <f t="shared" si="25"/>
        <v>0</v>
      </c>
      <c r="AG49" s="523">
        <f t="shared" si="30"/>
        <v>-4.5769457575500303E-3</v>
      </c>
      <c r="AH49" s="524">
        <f t="shared" si="26"/>
        <v>-1.7674490677188227E-3</v>
      </c>
      <c r="AI49" s="523">
        <f t="shared" si="27"/>
        <v>-6.4640572497303315E-3</v>
      </c>
      <c r="AJ49" s="524">
        <f t="shared" si="28"/>
        <v>-1.2818179431716126E-3</v>
      </c>
    </row>
    <row r="50" spans="1:36">
      <c r="A50" s="13">
        <f t="shared" si="22"/>
        <v>33329</v>
      </c>
      <c r="B50" s="50" t="str">
        <f t="shared" si="20"/>
        <v>1991Q2</v>
      </c>
      <c r="C50" s="158">
        <f>l_pi_c!H48</f>
        <v>8.0449049140769446E-3</v>
      </c>
      <c r="D50" s="156">
        <f>'l_IC,pi_d'!E48</f>
        <v>-1.636589109884401E-2</v>
      </c>
      <c r="E50" s="156">
        <f>'l_IC,pi_d'!G48</f>
        <v>1.9393824534841286E-3</v>
      </c>
      <c r="F50" s="156">
        <f>l_Output!D48</f>
        <v>7.5915694560282354E-3</v>
      </c>
      <c r="G50" s="156">
        <f>'l_HC,WC'!L48</f>
        <v>-1.9122629465098129E-3</v>
      </c>
      <c r="H50" s="156">
        <f>'l_HC,WC'!N48</f>
        <v>2.2984267783158874E-2</v>
      </c>
      <c r="I50" s="156">
        <f>l_NSR!C48</f>
        <v>1.9667945679647136E-2</v>
      </c>
      <c r="J50" s="156">
        <f>'l_NB,NEC'!Q48</f>
        <v>4.2065861412118988E-2</v>
      </c>
      <c r="K50" s="156">
        <f>'l_NB,NEC'!R48</f>
        <v>9.3693610220118018E-3</v>
      </c>
      <c r="L50" s="159">
        <f>l_Solow!I48</f>
        <v>7.9871998315863765E-3</v>
      </c>
      <c r="M50" s="163">
        <f t="shared" si="21"/>
        <v>7.9146726387021148E-3</v>
      </c>
      <c r="N50" s="34">
        <f t="shared" si="12"/>
        <v>-2.1762780511007846E-2</v>
      </c>
      <c r="O50" s="34">
        <f t="shared" si="13"/>
        <v>2.9972920814786402E-3</v>
      </c>
      <c r="P50" s="34">
        <f t="shared" si="14"/>
        <v>2.967802195919975E-3</v>
      </c>
      <c r="Q50" s="34">
        <f t="shared" si="15"/>
        <v>-1.9343893342243868E-3</v>
      </c>
      <c r="R50" s="34">
        <f t="shared" si="16"/>
        <v>1.7611203798265435E-2</v>
      </c>
      <c r="S50" s="34">
        <f t="shared" si="17"/>
        <v>1.460443500516828E-2</v>
      </c>
      <c r="T50" s="34">
        <f t="shared" si="18"/>
        <v>3.9518465664909852E-2</v>
      </c>
      <c r="U50" s="34">
        <f t="shared" si="19"/>
        <v>-5.2835424894260765E-3</v>
      </c>
      <c r="V50" s="20">
        <f t="shared" si="19"/>
        <v>5.0231562913729631E-3</v>
      </c>
      <c r="W50" s="523">
        <f>'fdr,edr'!S48</f>
        <v>1.9640769794959617E-5</v>
      </c>
      <c r="X50" s="524">
        <f>'fdr,edr'!T48</f>
        <v>0</v>
      </c>
      <c r="Y50" s="523">
        <f>'fdr,edr (TFP)'!S48</f>
        <v>1.611574080381987E-4</v>
      </c>
      <c r="Z50" s="524">
        <f>'fdr,edr (TFP)'!T48</f>
        <v>0</v>
      </c>
      <c r="AB50" s="523">
        <f t="shared" si="29"/>
        <v>4.4317908112815546E-3</v>
      </c>
      <c r="AC50" s="524">
        <f t="shared" si="23"/>
        <v>0</v>
      </c>
      <c r="AD50" s="523">
        <f t="shared" si="24"/>
        <v>1.2694778770746606E-2</v>
      </c>
      <c r="AE50" s="524">
        <f t="shared" si="25"/>
        <v>0</v>
      </c>
      <c r="AG50" s="523">
        <f t="shared" si="30"/>
        <v>-9.6648452166701523E-4</v>
      </c>
      <c r="AH50" s="524">
        <f t="shared" si="26"/>
        <v>-1.7674490677188227E-3</v>
      </c>
      <c r="AI50" s="523">
        <f t="shared" si="27"/>
        <v>3.8868028048690707E-3</v>
      </c>
      <c r="AJ50" s="524">
        <f t="shared" si="28"/>
        <v>-1.2818179431716126E-3</v>
      </c>
    </row>
    <row r="51" spans="1:36">
      <c r="A51" s="13">
        <f t="shared" si="22"/>
        <v>33420</v>
      </c>
      <c r="B51" s="50" t="str">
        <f t="shared" si="20"/>
        <v>1991Q3</v>
      </c>
      <c r="C51" s="158">
        <f>l_pi_c!H49</f>
        <v>4.9111645872477183E-3</v>
      </c>
      <c r="D51" s="156">
        <f>'l_IC,pi_d'!E49</f>
        <v>-4.7417602294781425E-3</v>
      </c>
      <c r="E51" s="156">
        <f>'l_IC,pi_d'!G49</f>
        <v>5.5479160460354393E-3</v>
      </c>
      <c r="F51" s="156">
        <f>l_Output!D49</f>
        <v>-1.5595193172086574E-3</v>
      </c>
      <c r="G51" s="156">
        <f>'l_HC,WC'!L49</f>
        <v>-1.6950832213362688E-3</v>
      </c>
      <c r="H51" s="156">
        <f>'l_HC,WC'!N49</f>
        <v>1.5877304318998364E-2</v>
      </c>
      <c r="I51" s="156">
        <f>l_NSR!C49</f>
        <v>1.7845214298726653E-2</v>
      </c>
      <c r="J51" s="156">
        <f>'l_NB,NEC'!Q49</f>
        <v>-4.2531890219954516E-2</v>
      </c>
      <c r="K51" s="156">
        <f>'l_NB,NEC'!R49</f>
        <v>-5.9956828268906026E-2</v>
      </c>
      <c r="L51" s="159">
        <f>l_Solow!I49</f>
        <v>-3.2224470715911157E-3</v>
      </c>
      <c r="M51" s="163">
        <f t="shared" si="21"/>
        <v>4.7809323118728894E-3</v>
      </c>
      <c r="N51" s="34">
        <f t="shared" si="12"/>
        <v>-1.0138649641641979E-2</v>
      </c>
      <c r="O51" s="34">
        <f t="shared" si="13"/>
        <v>6.6058256740299508E-3</v>
      </c>
      <c r="P51" s="34">
        <f t="shared" si="14"/>
        <v>-6.1832865773169179E-3</v>
      </c>
      <c r="Q51" s="34">
        <f t="shared" si="15"/>
        <v>-1.7172096090508427E-3</v>
      </c>
      <c r="R51" s="34">
        <f t="shared" si="16"/>
        <v>1.0504240334104926E-2</v>
      </c>
      <c r="S51" s="34">
        <f t="shared" si="17"/>
        <v>1.2781703624247796E-2</v>
      </c>
      <c r="T51" s="34">
        <f t="shared" si="18"/>
        <v>-4.5079285967163651E-2</v>
      </c>
      <c r="U51" s="34">
        <f t="shared" si="19"/>
        <v>-7.4609731780343899E-2</v>
      </c>
      <c r="V51" s="20">
        <f t="shared" si="19"/>
        <v>-6.1864906118045283E-3</v>
      </c>
      <c r="W51" s="523">
        <f>'fdr,edr'!S49</f>
        <v>1.2566087896474125E-4</v>
      </c>
      <c r="X51" s="524">
        <f>'fdr,edr'!T49</f>
        <v>0</v>
      </c>
      <c r="Y51" s="523">
        <f>'fdr,edr (TFP)'!S49</f>
        <v>1.0358866455735343E-3</v>
      </c>
      <c r="Z51" s="524">
        <f>'fdr,edr (TFP)'!T49</f>
        <v>0</v>
      </c>
      <c r="AB51" s="523">
        <f t="shared" si="29"/>
        <v>1.1209856331137399E-2</v>
      </c>
      <c r="AC51" s="524">
        <f t="shared" si="23"/>
        <v>0</v>
      </c>
      <c r="AD51" s="523">
        <f t="shared" si="24"/>
        <v>3.2185192955356573E-2</v>
      </c>
      <c r="AE51" s="524">
        <f t="shared" si="25"/>
        <v>0</v>
      </c>
      <c r="AG51" s="523">
        <f t="shared" si="30"/>
        <v>5.8115809981888296E-3</v>
      </c>
      <c r="AH51" s="524">
        <f t="shared" si="26"/>
        <v>-1.7674490677188227E-3</v>
      </c>
      <c r="AI51" s="523">
        <f t="shared" si="27"/>
        <v>2.337721698947904E-2</v>
      </c>
      <c r="AJ51" s="524">
        <f t="shared" si="28"/>
        <v>-1.2818179431716126E-3</v>
      </c>
    </row>
    <row r="52" spans="1:36">
      <c r="A52" s="13">
        <f t="shared" si="22"/>
        <v>33512</v>
      </c>
      <c r="B52" s="50" t="str">
        <f t="shared" si="20"/>
        <v>1991Q4</v>
      </c>
      <c r="C52" s="158">
        <f>l_pi_c!H50</f>
        <v>8.7280394461073385E-3</v>
      </c>
      <c r="D52" s="156">
        <f>'l_IC,pi_d'!E50</f>
        <v>-3.3948326793966643E-3</v>
      </c>
      <c r="E52" s="156">
        <f>'l_IC,pi_d'!G50</f>
        <v>1.7872390121826953E-3</v>
      </c>
      <c r="F52" s="156">
        <f>l_Output!D50</f>
        <v>6.8941550175241062E-3</v>
      </c>
      <c r="G52" s="156">
        <f>'l_HC,WC'!L50</f>
        <v>2.3190245236781593E-3</v>
      </c>
      <c r="H52" s="156">
        <f>'l_HC,WC'!N50</f>
        <v>1.3711349113330273E-2</v>
      </c>
      <c r="I52" s="156">
        <f>l_NSR!C50</f>
        <v>1.590824944892022E-2</v>
      </c>
      <c r="J52" s="156">
        <f>'l_NB,NEC'!Q50</f>
        <v>1.170513553612107E-2</v>
      </c>
      <c r="K52" s="156">
        <f>'l_NB,NEC'!R50</f>
        <v>-2.1871665996399337E-2</v>
      </c>
      <c r="L52" s="159">
        <f>l_Solow!I50</f>
        <v>4.2215103072531998E-3</v>
      </c>
      <c r="M52" s="163">
        <f t="shared" si="21"/>
        <v>8.5978071707325087E-3</v>
      </c>
      <c r="N52" s="34">
        <f t="shared" si="12"/>
        <v>-8.7917220915605006E-3</v>
      </c>
      <c r="O52" s="34">
        <f t="shared" si="13"/>
        <v>2.8451486401772069E-3</v>
      </c>
      <c r="P52" s="34">
        <f t="shared" si="14"/>
        <v>2.2703877574158458E-3</v>
      </c>
      <c r="Q52" s="34">
        <f t="shared" si="15"/>
        <v>2.2968981359635854E-3</v>
      </c>
      <c r="R52" s="34">
        <f t="shared" si="16"/>
        <v>8.3382851284368349E-3</v>
      </c>
      <c r="S52" s="34">
        <f t="shared" si="17"/>
        <v>1.0844738774441363E-2</v>
      </c>
      <c r="T52" s="34">
        <f t="shared" si="18"/>
        <v>9.1577397889119304E-3</v>
      </c>
      <c r="U52" s="34">
        <f t="shared" si="19"/>
        <v>-3.6524569507837217E-2</v>
      </c>
      <c r="V52" s="20">
        <f t="shared" si="19"/>
        <v>1.2574667670397868E-3</v>
      </c>
      <c r="W52" s="523">
        <f>'fdr,edr'!S50</f>
        <v>7.0693034602312905E-6</v>
      </c>
      <c r="X52" s="524">
        <f>'fdr,edr'!T50</f>
        <v>0</v>
      </c>
      <c r="Y52" s="523">
        <f>'fdr,edr (TFP)'!S50</f>
        <v>5.8147215378244472E-5</v>
      </c>
      <c r="Z52" s="524">
        <f>'fdr,edr (TFP)'!T50</f>
        <v>0</v>
      </c>
      <c r="AB52" s="523">
        <f t="shared" si="29"/>
        <v>2.6588161764648736E-3</v>
      </c>
      <c r="AC52" s="524">
        <f t="shared" si="23"/>
        <v>0</v>
      </c>
      <c r="AD52" s="523">
        <f t="shared" si="24"/>
        <v>7.6254321437046746E-3</v>
      </c>
      <c r="AE52" s="524">
        <f t="shared" si="25"/>
        <v>0</v>
      </c>
      <c r="AG52" s="523">
        <f t="shared" si="30"/>
        <v>-2.7394591564836963E-3</v>
      </c>
      <c r="AH52" s="524">
        <f t="shared" si="26"/>
        <v>-1.7674490677188227E-3</v>
      </c>
      <c r="AI52" s="523">
        <f t="shared" si="27"/>
        <v>-1.1825438221728605E-3</v>
      </c>
      <c r="AJ52" s="524">
        <f t="shared" si="28"/>
        <v>-1.2818179431716126E-3</v>
      </c>
    </row>
    <row r="53" spans="1:36">
      <c r="A53" s="13">
        <f t="shared" si="22"/>
        <v>33604</v>
      </c>
      <c r="B53" s="50" t="str">
        <f t="shared" si="20"/>
        <v>1992Q1</v>
      </c>
      <c r="C53" s="158">
        <f>l_pi_c!H51</f>
        <v>-6.1823563845209151E-5</v>
      </c>
      <c r="D53" s="156">
        <f>'l_IC,pi_d'!E51</f>
        <v>-4.992087658393185E-2</v>
      </c>
      <c r="E53" s="156">
        <f>'l_IC,pi_d'!G51</f>
        <v>5.8600241488626637E-4</v>
      </c>
      <c r="F53" s="156">
        <f>l_Output!D51</f>
        <v>1.0821573591144329E-3</v>
      </c>
      <c r="G53" s="156">
        <f>'l_HC,WC'!L51</f>
        <v>-6.3684158295744808E-3</v>
      </c>
      <c r="H53" s="156">
        <f>'l_HC,WC'!N51</f>
        <v>5.0297858639156701E-3</v>
      </c>
      <c r="I53" s="156">
        <f>l_NSR!C51</f>
        <v>1.3764971263878767E-2</v>
      </c>
      <c r="J53" s="156">
        <f>'l_NB,NEC'!Q51</f>
        <v>-0.22533270209102518</v>
      </c>
      <c r="K53" s="156">
        <f>'l_NB,NEC'!R51</f>
        <v>-0.11091213533039257</v>
      </c>
      <c r="L53" s="159">
        <f>l_Solow!I51</f>
        <v>1.4202356616830802E-3</v>
      </c>
      <c r="M53" s="163">
        <f t="shared" si="21"/>
        <v>-1.9205583922003827E-4</v>
      </c>
      <c r="N53" s="34">
        <f t="shared" si="12"/>
        <v>-5.5317765996095683E-2</v>
      </c>
      <c r="O53" s="34">
        <f t="shared" si="13"/>
        <v>1.6439120428807781E-3</v>
      </c>
      <c r="P53" s="34">
        <f t="shared" si="14"/>
        <v>-3.5416099009938275E-3</v>
      </c>
      <c r="Q53" s="34">
        <f t="shared" si="15"/>
        <v>-6.3905422172890547E-3</v>
      </c>
      <c r="R53" s="34">
        <f t="shared" si="16"/>
        <v>-3.4327812097776755E-4</v>
      </c>
      <c r="S53" s="34">
        <f t="shared" si="17"/>
        <v>8.7014605893999102E-3</v>
      </c>
      <c r="T53" s="34">
        <f t="shared" si="18"/>
        <v>-0.22788009783823432</v>
      </c>
      <c r="U53" s="34">
        <f t="shared" si="19"/>
        <v>-0.12556503884183046</v>
      </c>
      <c r="V53" s="20">
        <f t="shared" si="19"/>
        <v>-1.5438078785303328E-3</v>
      </c>
      <c r="W53" s="523">
        <f>'fdr,edr'!S51</f>
        <v>1.1837320284573778E-8</v>
      </c>
      <c r="X53" s="524">
        <f>'fdr,edr'!T51</f>
        <v>0</v>
      </c>
      <c r="Y53" s="523">
        <f>'fdr,edr (TFP)'!S51</f>
        <v>8.9127696817551633E-8</v>
      </c>
      <c r="Z53" s="524">
        <f>'fdr,edr (TFP)'!T51</f>
        <v>0</v>
      </c>
      <c r="AB53" s="523">
        <f t="shared" si="29"/>
        <v>1.0879944983580467E-4</v>
      </c>
      <c r="AC53" s="524">
        <f t="shared" si="23"/>
        <v>0</v>
      </c>
      <c r="AD53" s="523">
        <f t="shared" si="24"/>
        <v>2.9854262144215127E-4</v>
      </c>
      <c r="AE53" s="524">
        <f t="shared" si="25"/>
        <v>0</v>
      </c>
      <c r="AG53" s="523">
        <f t="shared" si="30"/>
        <v>-5.2894758831127653E-3</v>
      </c>
      <c r="AH53" s="524">
        <f t="shared" si="26"/>
        <v>-1.7674490677188227E-3</v>
      </c>
      <c r="AI53" s="523">
        <f t="shared" si="27"/>
        <v>-8.5094333444353833E-3</v>
      </c>
      <c r="AJ53" s="524">
        <f t="shared" si="28"/>
        <v>-1.2818179431716126E-3</v>
      </c>
    </row>
    <row r="54" spans="1:36">
      <c r="A54" s="13">
        <f t="shared" si="22"/>
        <v>33695</v>
      </c>
      <c r="B54" s="50" t="str">
        <f t="shared" si="20"/>
        <v>1992Q2</v>
      </c>
      <c r="C54" s="158">
        <f>l_pi_c!H52</f>
        <v>8.3959017008909953E-3</v>
      </c>
      <c r="D54" s="156">
        <f>'l_IC,pi_d'!E52</f>
        <v>4.4527386155257531E-4</v>
      </c>
      <c r="E54" s="156">
        <f>'l_IC,pi_d'!G52</f>
        <v>2.7218547738128152E-3</v>
      </c>
      <c r="F54" s="156">
        <f>l_Output!D52</f>
        <v>-4.1015368802455043E-4</v>
      </c>
      <c r="G54" s="156">
        <f>'l_HC,WC'!L52</f>
        <v>-3.6944135127576772E-3</v>
      </c>
      <c r="H54" s="156">
        <f>'l_HC,WC'!N52</f>
        <v>7.3664378306483869E-3</v>
      </c>
      <c r="I54" s="156">
        <f>l_NSR!C52</f>
        <v>1.168064545116132E-2</v>
      </c>
      <c r="J54" s="156">
        <f>'l_NB,NEC'!Q52</f>
        <v>-0.26731666433051982</v>
      </c>
      <c r="K54" s="156">
        <f>'l_NB,NEC'!R52</f>
        <v>-0.11607163937210796</v>
      </c>
      <c r="L54" s="159">
        <f>l_Solow!I52</f>
        <v>2.3890782253203819E-3</v>
      </c>
      <c r="M54" s="163">
        <f t="shared" si="21"/>
        <v>8.2656694255161655E-3</v>
      </c>
      <c r="N54" s="34">
        <f t="shared" si="12"/>
        <v>-4.9516155506112609E-3</v>
      </c>
      <c r="O54" s="34">
        <f t="shared" si="13"/>
        <v>3.7797644018073267E-3</v>
      </c>
      <c r="P54" s="34">
        <f t="shared" si="14"/>
        <v>-5.0339209481328109E-3</v>
      </c>
      <c r="Q54" s="34">
        <f t="shared" si="15"/>
        <v>-3.7165399004722511E-3</v>
      </c>
      <c r="R54" s="34">
        <f t="shared" si="16"/>
        <v>1.9933738457549493E-3</v>
      </c>
      <c r="S54" s="34">
        <f t="shared" si="17"/>
        <v>6.6171347766824633E-3</v>
      </c>
      <c r="T54" s="34">
        <f t="shared" si="18"/>
        <v>-0.26986406007772895</v>
      </c>
      <c r="U54" s="34">
        <f t="shared" si="19"/>
        <v>-0.13072454288354585</v>
      </c>
      <c r="V54" s="20">
        <f t="shared" si="19"/>
        <v>-5.7496531489303112E-4</v>
      </c>
      <c r="W54" s="523">
        <f>'fdr,edr'!S52</f>
        <v>2.421269134568878E-6</v>
      </c>
      <c r="X54" s="524">
        <f>'fdr,edr'!T52</f>
        <v>0</v>
      </c>
      <c r="Y54" s="523">
        <f>'fdr,edr (TFP)'!S52</f>
        <v>1.824398899482325E-5</v>
      </c>
      <c r="Z54" s="524">
        <f>'fdr,edr (TFP)'!T52</f>
        <v>0</v>
      </c>
      <c r="AB54" s="523">
        <f t="shared" si="29"/>
        <v>1.5560427804430308E-3</v>
      </c>
      <c r="AC54" s="524">
        <f t="shared" si="23"/>
        <v>0</v>
      </c>
      <c r="AD54" s="523">
        <f t="shared" si="24"/>
        <v>4.2712982797766825E-3</v>
      </c>
      <c r="AE54" s="524">
        <f t="shared" si="25"/>
        <v>0</v>
      </c>
      <c r="AG54" s="523">
        <f t="shared" si="30"/>
        <v>-3.8422325525055388E-3</v>
      </c>
      <c r="AH54" s="524">
        <f t="shared" si="26"/>
        <v>-1.7674490677188227E-3</v>
      </c>
      <c r="AI54" s="523">
        <f t="shared" si="27"/>
        <v>-4.5366776861008526E-3</v>
      </c>
      <c r="AJ54" s="524">
        <f t="shared" si="28"/>
        <v>-1.2818179431716126E-3</v>
      </c>
    </row>
    <row r="55" spans="1:36">
      <c r="A55" s="13">
        <f t="shared" si="22"/>
        <v>33786</v>
      </c>
      <c r="B55" s="50" t="str">
        <f t="shared" si="20"/>
        <v>1992Q3</v>
      </c>
      <c r="C55" s="158">
        <f>l_pi_c!H53</f>
        <v>-1.7604902910237641E-3</v>
      </c>
      <c r="D55" s="156">
        <f>'l_IC,pi_d'!E53</f>
        <v>-2.5821099508828826E-2</v>
      </c>
      <c r="E55" s="156">
        <f>'l_IC,pi_d'!G53</f>
        <v>-2.6409477468920528E-3</v>
      </c>
      <c r="F55" s="156">
        <f>l_Output!D53</f>
        <v>3.2727287980507391E-3</v>
      </c>
      <c r="G55" s="156">
        <f>'l_HC,WC'!L53</f>
        <v>-1.1783370634345758E-2</v>
      </c>
      <c r="H55" s="156">
        <f>'l_HC,WC'!N53</f>
        <v>2.0329113379284225E-2</v>
      </c>
      <c r="I55" s="156">
        <f>l_NSR!C53</f>
        <v>1.0562195283276399E-2</v>
      </c>
      <c r="J55" s="156">
        <f>'l_NB,NEC'!Q53</f>
        <v>0.10847827265467713</v>
      </c>
      <c r="K55" s="156">
        <f>'l_NB,NEC'!R53</f>
        <v>-4.4699926336140283E-2</v>
      </c>
      <c r="L55" s="159">
        <f>l_Solow!I53</f>
        <v>6.8128885122803705E-3</v>
      </c>
      <c r="M55" s="163">
        <f t="shared" si="21"/>
        <v>-1.8907225663985932E-3</v>
      </c>
      <c r="N55" s="34">
        <f t="shared" si="12"/>
        <v>-3.1217988920992663E-2</v>
      </c>
      <c r="O55" s="34">
        <f t="shared" si="13"/>
        <v>-1.5830381188975411E-3</v>
      </c>
      <c r="P55" s="34">
        <f t="shared" si="14"/>
        <v>-1.3510384620575213E-3</v>
      </c>
      <c r="Q55" s="34">
        <f t="shared" si="15"/>
        <v>-1.1805497022060333E-2</v>
      </c>
      <c r="R55" s="34">
        <f t="shared" si="16"/>
        <v>1.4956049394390786E-2</v>
      </c>
      <c r="S55" s="34">
        <f t="shared" si="17"/>
        <v>5.4986846087975421E-3</v>
      </c>
      <c r="T55" s="34">
        <f t="shared" si="18"/>
        <v>0.105930876907468</v>
      </c>
      <c r="U55" s="34">
        <f t="shared" si="19"/>
        <v>-5.9352829847578163E-2</v>
      </c>
      <c r="V55" s="20">
        <f t="shared" si="19"/>
        <v>3.8488449720669574E-3</v>
      </c>
      <c r="W55" s="523">
        <f>'fdr,edr'!S53</f>
        <v>2.4780934181756247E-5</v>
      </c>
      <c r="X55" s="524">
        <f>'fdr,edr'!T53</f>
        <v>0</v>
      </c>
      <c r="Y55" s="523">
        <f>'fdr,edr (TFP)'!S53</f>
        <v>1.8665218119997954E-4</v>
      </c>
      <c r="Z55" s="524">
        <f>'fdr,edr (TFP)'!T53</f>
        <v>0</v>
      </c>
      <c r="AB55" s="523">
        <f t="shared" si="29"/>
        <v>4.9780452169256402E-3</v>
      </c>
      <c r="AC55" s="524">
        <f t="shared" si="23"/>
        <v>0</v>
      </c>
      <c r="AD55" s="523">
        <f t="shared" si="24"/>
        <v>1.3662070897194888E-2</v>
      </c>
      <c r="AE55" s="524">
        <f t="shared" si="25"/>
        <v>0</v>
      </c>
      <c r="AG55" s="523">
        <f t="shared" si="30"/>
        <v>-4.2023011602292971E-4</v>
      </c>
      <c r="AH55" s="524">
        <f t="shared" si="26"/>
        <v>-1.7674490677188227E-3</v>
      </c>
      <c r="AI55" s="523">
        <f t="shared" si="27"/>
        <v>4.8540949313173529E-3</v>
      </c>
      <c r="AJ55" s="524">
        <f t="shared" si="28"/>
        <v>-1.2818179431716126E-3</v>
      </c>
    </row>
    <row r="56" spans="1:36">
      <c r="A56" s="13">
        <f t="shared" si="22"/>
        <v>33878</v>
      </c>
      <c r="B56" s="50" t="str">
        <f t="shared" si="20"/>
        <v>1992Q4</v>
      </c>
      <c r="C56" s="158">
        <f>l_pi_c!H54</f>
        <v>1.2421467001502151E-3</v>
      </c>
      <c r="D56" s="156">
        <f>'l_IC,pi_d'!E54</f>
        <v>-3.4755909390850714E-2</v>
      </c>
      <c r="E56" s="156">
        <f>'l_IC,pi_d'!G54</f>
        <v>-1.7163154641659517E-3</v>
      </c>
      <c r="F56" s="156">
        <f>l_Output!D54</f>
        <v>-7.2910263167451639E-3</v>
      </c>
      <c r="G56" s="156">
        <f>'l_HC,WC'!L54</f>
        <v>-3.8390765706441954E-4</v>
      </c>
      <c r="H56" s="156">
        <f>'l_HC,WC'!N54</f>
        <v>7.3809078126558791E-3</v>
      </c>
      <c r="I56" s="156">
        <f>l_NSR!C54</f>
        <v>9.7841904893185561E-3</v>
      </c>
      <c r="J56" s="156">
        <f>'l_NB,NEC'!Q54</f>
        <v>3.0632572162991201E-2</v>
      </c>
      <c r="K56" s="156">
        <f>'l_NB,NEC'!R54</f>
        <v>-1.2913784644235093E-2</v>
      </c>
      <c r="L56" s="159">
        <f>l_Solow!I54</f>
        <v>-9.1662305381421325E-3</v>
      </c>
      <c r="M56" s="163">
        <f t="shared" si="21"/>
        <v>1.111914424775386E-3</v>
      </c>
      <c r="N56" s="34">
        <f t="shared" si="12"/>
        <v>-4.0152798803014547E-2</v>
      </c>
      <c r="O56" s="34">
        <f t="shared" si="13"/>
        <v>-6.5840583617143996E-4</v>
      </c>
      <c r="P56" s="34">
        <f t="shared" si="14"/>
        <v>-1.1914793576853424E-2</v>
      </c>
      <c r="Q56" s="34">
        <f t="shared" si="15"/>
        <v>-4.0603404477899344E-4</v>
      </c>
      <c r="R56" s="34">
        <f t="shared" si="16"/>
        <v>2.0078438277624415E-3</v>
      </c>
      <c r="S56" s="34">
        <f t="shared" si="17"/>
        <v>4.7206798148396994E-3</v>
      </c>
      <c r="T56" s="34">
        <f t="shared" si="18"/>
        <v>2.8085176415782061E-2</v>
      </c>
      <c r="U56" s="34">
        <f t="shared" si="19"/>
        <v>-2.7566688155672973E-2</v>
      </c>
      <c r="V56" s="20">
        <f t="shared" si="19"/>
        <v>-1.2130274078355546E-2</v>
      </c>
      <c r="W56" s="523">
        <f>'fdr,edr'!S54</f>
        <v>6.6162743145955178E-6</v>
      </c>
      <c r="X56" s="524">
        <f>'fdr,edr'!T54</f>
        <v>0</v>
      </c>
      <c r="Y56" s="523">
        <f>'fdr,edr (TFP)'!S54</f>
        <v>4.9435812654271862E-5</v>
      </c>
      <c r="Z56" s="524">
        <f>'fdr,edr (TFP)'!T54</f>
        <v>0</v>
      </c>
      <c r="AB56" s="523">
        <f t="shared" si="29"/>
        <v>2.5722119497808725E-3</v>
      </c>
      <c r="AC56" s="524">
        <f t="shared" si="23"/>
        <v>0</v>
      </c>
      <c r="AD56" s="523">
        <f t="shared" si="24"/>
        <v>7.0310605639741048E-3</v>
      </c>
      <c r="AE56" s="524">
        <f t="shared" si="25"/>
        <v>0</v>
      </c>
      <c r="AG56" s="523">
        <f t="shared" si="30"/>
        <v>-2.8260633831676974E-3</v>
      </c>
      <c r="AH56" s="524">
        <f t="shared" si="26"/>
        <v>-1.7674490677188227E-3</v>
      </c>
      <c r="AI56" s="523">
        <f t="shared" si="27"/>
        <v>-1.7769154019034302E-3</v>
      </c>
      <c r="AJ56" s="524">
        <f t="shared" si="28"/>
        <v>-1.2818179431716126E-3</v>
      </c>
    </row>
    <row r="57" spans="1:36">
      <c r="A57" s="13">
        <f t="shared" si="22"/>
        <v>33970</v>
      </c>
      <c r="B57" s="50" t="str">
        <f t="shared" si="20"/>
        <v>1993Q1</v>
      </c>
      <c r="C57" s="158">
        <f>l_pi_c!H55</f>
        <v>2.9844110128216528E-3</v>
      </c>
      <c r="D57" s="156">
        <f>'l_IC,pi_d'!E55</f>
        <v>-9.5766797356500177E-3</v>
      </c>
      <c r="E57" s="156">
        <f>'l_IC,pi_d'!G55</f>
        <v>-1.9747434571097955E-3</v>
      </c>
      <c r="F57" s="156">
        <f>l_Output!D55</f>
        <v>4.7121939155250203E-3</v>
      </c>
      <c r="G57" s="156">
        <f>'l_HC,WC'!L55</f>
        <v>-1.0416052499284234E-2</v>
      </c>
      <c r="H57" s="156">
        <f>'l_HC,WC'!N55</f>
        <v>1.0045389503646973E-2</v>
      </c>
      <c r="I57" s="156">
        <f>l_NSR!C55</f>
        <v>8.5707166283541802E-3</v>
      </c>
      <c r="J57" s="156">
        <f>'l_NB,NEC'!Q55</f>
        <v>1.7033358227664719E-2</v>
      </c>
      <c r="K57" s="156">
        <f>'l_NB,NEC'!R55</f>
        <v>3.079305036045632E-2</v>
      </c>
      <c r="L57" s="159">
        <f>l_Solow!I55</f>
        <v>1.0041392523273334E-2</v>
      </c>
      <c r="M57" s="163">
        <f t="shared" si="21"/>
        <v>2.8541787374468238E-3</v>
      </c>
      <c r="N57" s="34">
        <f t="shared" si="12"/>
        <v>-1.4973569147813854E-2</v>
      </c>
      <c r="O57" s="34">
        <f t="shared" si="13"/>
        <v>-9.1683382911528374E-4</v>
      </c>
      <c r="P57" s="34">
        <f t="shared" si="14"/>
        <v>8.8426655416759883E-5</v>
      </c>
      <c r="Q57" s="34">
        <f t="shared" si="15"/>
        <v>-1.0438178886998809E-2</v>
      </c>
      <c r="R57" s="34">
        <f t="shared" si="16"/>
        <v>4.6723255187535355E-3</v>
      </c>
      <c r="S57" s="34">
        <f t="shared" si="17"/>
        <v>3.5072059538753236E-3</v>
      </c>
      <c r="T57" s="34">
        <f t="shared" si="18"/>
        <v>1.448596248045558E-2</v>
      </c>
      <c r="U57" s="34">
        <f t="shared" si="19"/>
        <v>1.614014684901844E-2</v>
      </c>
      <c r="V57" s="20">
        <f t="shared" si="19"/>
        <v>7.0773489830599206E-3</v>
      </c>
      <c r="W57" s="523">
        <f>'fdr,edr'!S55</f>
        <v>1.9819176476612036E-8</v>
      </c>
      <c r="X57" s="524">
        <f>'fdr,edr'!T55</f>
        <v>0</v>
      </c>
      <c r="Y57" s="523">
        <f>'fdr,edr (TFP)'!S55</f>
        <v>8.6588267241779702E-8</v>
      </c>
      <c r="Z57" s="524">
        <f>'fdr,edr (TFP)'!T55</f>
        <v>0</v>
      </c>
      <c r="AB57" s="523">
        <f t="shared" si="29"/>
        <v>1.4078059694649697E-4</v>
      </c>
      <c r="AC57" s="524">
        <f t="shared" si="23"/>
        <v>0</v>
      </c>
      <c r="AD57" s="523">
        <f t="shared" si="24"/>
        <v>2.9425884394828256E-4</v>
      </c>
      <c r="AE57" s="524">
        <f t="shared" si="25"/>
        <v>0</v>
      </c>
      <c r="AG57" s="523">
        <f t="shared" si="30"/>
        <v>-5.2574947360020732E-3</v>
      </c>
      <c r="AH57" s="524">
        <f t="shared" si="26"/>
        <v>-1.7674490677188227E-3</v>
      </c>
      <c r="AI57" s="523">
        <f t="shared" si="27"/>
        <v>-8.5137171219292519E-3</v>
      </c>
      <c r="AJ57" s="524">
        <f t="shared" si="28"/>
        <v>-1.2818179431716126E-3</v>
      </c>
    </row>
    <row r="58" spans="1:36">
      <c r="A58" s="13">
        <f t="shared" si="22"/>
        <v>34060</v>
      </c>
      <c r="B58" s="50" t="str">
        <f t="shared" si="20"/>
        <v>1993Q2</v>
      </c>
      <c r="C58" s="158">
        <f>l_pi_c!H56</f>
        <v>-1.9149125335253814E-3</v>
      </c>
      <c r="D58" s="156">
        <f>'l_IC,pi_d'!E56</f>
        <v>-6.1517375060680557E-2</v>
      </c>
      <c r="E58" s="156">
        <f>'l_IC,pi_d'!G56</f>
        <v>-4.1098130776244801E-3</v>
      </c>
      <c r="F58" s="156">
        <f>l_Output!D56</f>
        <v>-9.2806925194155454E-3</v>
      </c>
      <c r="G58" s="156">
        <f>'l_HC,WC'!L56</f>
        <v>-1.4533754878897298E-2</v>
      </c>
      <c r="H58" s="156">
        <f>'l_HC,WC'!N56</f>
        <v>1.6741158708050818E-2</v>
      </c>
      <c r="I58" s="156">
        <f>l_NSR!C56</f>
        <v>7.9053140047444792E-3</v>
      </c>
      <c r="J58" s="156">
        <f>'l_NB,NEC'!Q56</f>
        <v>0.19837642033694092</v>
      </c>
      <c r="K58" s="156">
        <f>'l_NB,NEC'!R56</f>
        <v>0.18237700080884744</v>
      </c>
      <c r="L58" s="159">
        <f>l_Solow!I56</f>
        <v>-1.7071228380944365E-3</v>
      </c>
      <c r="M58" s="163">
        <f t="shared" si="21"/>
        <v>-2.0451448089002103E-3</v>
      </c>
      <c r="N58" s="34">
        <f t="shared" si="12"/>
        <v>-6.691426447284439E-2</v>
      </c>
      <c r="O58" s="34">
        <f t="shared" si="13"/>
        <v>-3.0519034496299686E-3</v>
      </c>
      <c r="P58" s="34">
        <f t="shared" si="14"/>
        <v>-1.3904459779523806E-2</v>
      </c>
      <c r="Q58" s="34">
        <f t="shared" si="15"/>
        <v>-1.4555881266611873E-2</v>
      </c>
      <c r="R58" s="34">
        <f t="shared" si="16"/>
        <v>1.136809472315738E-2</v>
      </c>
      <c r="S58" s="34">
        <f t="shared" si="17"/>
        <v>2.8418033302656225E-3</v>
      </c>
      <c r="T58" s="34">
        <f t="shared" si="18"/>
        <v>0.19582902458973178</v>
      </c>
      <c r="U58" s="34">
        <f t="shared" si="19"/>
        <v>0.16772409729740956</v>
      </c>
      <c r="V58" s="20">
        <f t="shared" si="19"/>
        <v>-4.6711663783078495E-3</v>
      </c>
      <c r="W58" s="523">
        <f>'fdr,edr'!S56</f>
        <v>7.4252435019080547E-6</v>
      </c>
      <c r="X58" s="524">
        <f>'fdr,edr'!T56</f>
        <v>0</v>
      </c>
      <c r="Y58" s="523">
        <f>'fdr,edr (TFP)'!S56</f>
        <v>3.2311036586768374E-5</v>
      </c>
      <c r="Z58" s="524">
        <f>'fdr,edr (TFP)'!T56</f>
        <v>0</v>
      </c>
      <c r="AB58" s="523">
        <f t="shared" si="29"/>
        <v>2.7249299994510051E-3</v>
      </c>
      <c r="AC58" s="524">
        <f t="shared" si="23"/>
        <v>0</v>
      </c>
      <c r="AD58" s="523">
        <f t="shared" si="24"/>
        <v>5.6842797773128985E-3</v>
      </c>
      <c r="AE58" s="524">
        <f t="shared" si="25"/>
        <v>0</v>
      </c>
      <c r="AG58" s="523">
        <f t="shared" si="30"/>
        <v>-2.6733453334975648E-3</v>
      </c>
      <c r="AH58" s="524">
        <f t="shared" si="26"/>
        <v>-1.7674490677188227E-3</v>
      </c>
      <c r="AI58" s="523">
        <f t="shared" si="27"/>
        <v>-3.1236961885646366E-3</v>
      </c>
      <c r="AJ58" s="524">
        <f t="shared" si="28"/>
        <v>-1.2818179431716126E-3</v>
      </c>
    </row>
    <row r="59" spans="1:36">
      <c r="A59" s="13">
        <f t="shared" si="22"/>
        <v>34151</v>
      </c>
      <c r="B59" s="50" t="str">
        <f t="shared" si="20"/>
        <v>1993Q3</v>
      </c>
      <c r="C59" s="158">
        <f>l_pi_c!H57</f>
        <v>3.1954721454843238E-3</v>
      </c>
      <c r="D59" s="156">
        <f>'l_IC,pi_d'!E57</f>
        <v>-5.8954914366544653E-2</v>
      </c>
      <c r="E59" s="156">
        <f>'l_IC,pi_d'!G57</f>
        <v>-3.0808834701945287E-3</v>
      </c>
      <c r="F59" s="156">
        <f>l_Output!D57</f>
        <v>-5.4868495251989557E-3</v>
      </c>
      <c r="G59" s="156">
        <f>'l_HC,WC'!L57</f>
        <v>6.7790732776984441E-3</v>
      </c>
      <c r="H59" s="156">
        <f>'l_HC,WC'!N57</f>
        <v>1.2363026015421941E-2</v>
      </c>
      <c r="I59" s="156">
        <f>l_NSR!C57</f>
        <v>7.6206533885199157E-3</v>
      </c>
      <c r="J59" s="156">
        <f>'l_NB,NEC'!Q57</f>
        <v>8.320349232076274E-2</v>
      </c>
      <c r="K59" s="156">
        <f>'l_NB,NEC'!R57</f>
        <v>7.4568761372137971E-3</v>
      </c>
      <c r="L59" s="159">
        <f>l_Solow!I57</f>
        <v>-1.0267946497959509E-2</v>
      </c>
      <c r="M59" s="163">
        <f t="shared" si="21"/>
        <v>3.0652398701094949E-3</v>
      </c>
      <c r="N59" s="34">
        <f t="shared" si="12"/>
        <v>-6.4351803778708486E-2</v>
      </c>
      <c r="O59" s="34">
        <f t="shared" si="13"/>
        <v>-2.0229738422000171E-3</v>
      </c>
      <c r="P59" s="34">
        <f t="shared" si="14"/>
        <v>-1.0110616785307216E-2</v>
      </c>
      <c r="Q59" s="34">
        <f t="shared" si="15"/>
        <v>6.7569468899838702E-3</v>
      </c>
      <c r="R59" s="34">
        <f t="shared" si="16"/>
        <v>6.9899620305285031E-3</v>
      </c>
      <c r="S59" s="34">
        <f t="shared" si="17"/>
        <v>2.557142714041059E-3</v>
      </c>
      <c r="T59" s="34">
        <f t="shared" si="18"/>
        <v>8.0656096573553604E-2</v>
      </c>
      <c r="U59" s="34">
        <f t="shared" si="19"/>
        <v>-7.1960273742240812E-3</v>
      </c>
      <c r="V59" s="20">
        <f t="shared" si="19"/>
        <v>-1.3231990038172922E-2</v>
      </c>
      <c r="W59" s="523">
        <f>'fdr,edr'!S57</f>
        <v>1.0851613768551914E-4</v>
      </c>
      <c r="X59" s="524">
        <f>'fdr,edr'!T57</f>
        <v>0</v>
      </c>
      <c r="Y59" s="523">
        <f>'fdr,edr (TFP)'!S57</f>
        <v>4.6903096737723219E-4</v>
      </c>
      <c r="Z59" s="524">
        <f>'fdr,edr (TFP)'!T57</f>
        <v>0</v>
      </c>
      <c r="AB59" s="523">
        <f t="shared" si="29"/>
        <v>1.0417107932891891E-2</v>
      </c>
      <c r="AC59" s="524">
        <f t="shared" si="23"/>
        <v>0</v>
      </c>
      <c r="AD59" s="523">
        <f t="shared" si="24"/>
        <v>2.1657122786215906E-2</v>
      </c>
      <c r="AE59" s="524">
        <f t="shared" si="25"/>
        <v>0</v>
      </c>
      <c r="AG59" s="523">
        <f t="shared" si="30"/>
        <v>5.0188325999433207E-3</v>
      </c>
      <c r="AH59" s="524">
        <f t="shared" si="26"/>
        <v>-1.7674490677188227E-3</v>
      </c>
      <c r="AI59" s="523">
        <f t="shared" si="27"/>
        <v>1.2849146820338371E-2</v>
      </c>
      <c r="AJ59" s="524">
        <f t="shared" si="28"/>
        <v>-1.2818179431716126E-3</v>
      </c>
    </row>
    <row r="60" spans="1:36">
      <c r="A60" s="13">
        <f t="shared" si="22"/>
        <v>34243</v>
      </c>
      <c r="B60" s="50" t="str">
        <f t="shared" si="20"/>
        <v>1993Q4</v>
      </c>
      <c r="C60" s="158">
        <f>l_pi_c!H58</f>
        <v>2.287611962470848E-3</v>
      </c>
      <c r="D60" s="156">
        <f>'l_IC,pi_d'!E58</f>
        <v>-5.1696387438407321E-2</v>
      </c>
      <c r="E60" s="156">
        <f>'l_IC,pi_d'!G58</f>
        <v>-4.6225437957545523E-3</v>
      </c>
      <c r="F60" s="156">
        <f>l_Output!D58</f>
        <v>3.6990719461895694E-3</v>
      </c>
      <c r="G60" s="156">
        <f>'l_HC,WC'!L58</f>
        <v>-6.060737004566441E-3</v>
      </c>
      <c r="H60" s="156">
        <f>'l_HC,WC'!N58</f>
        <v>1.7239126589376763E-3</v>
      </c>
      <c r="I60" s="156">
        <f>l_NSR!C58</f>
        <v>6.1473164234966404E-3</v>
      </c>
      <c r="J60" s="156">
        <f>'l_NB,NEC'!Q58</f>
        <v>-0.12861994656707654</v>
      </c>
      <c r="K60" s="156">
        <f>'l_NB,NEC'!R58</f>
        <v>-9.3333629964427178E-2</v>
      </c>
      <c r="L60" s="159">
        <f>l_Solow!I58</f>
        <v>3.5060191970641696E-3</v>
      </c>
      <c r="M60" s="163">
        <f t="shared" si="21"/>
        <v>2.157379687096019E-3</v>
      </c>
      <c r="N60" s="34">
        <f t="shared" si="12"/>
        <v>-5.7093276850571154E-2</v>
      </c>
      <c r="O60" s="34">
        <f t="shared" si="13"/>
        <v>-3.5646341677600408E-3</v>
      </c>
      <c r="P60" s="34">
        <f t="shared" si="14"/>
        <v>-9.2469531391869107E-4</v>
      </c>
      <c r="Q60" s="34">
        <f t="shared" si="15"/>
        <v>-6.0828633922810149E-3</v>
      </c>
      <c r="R60" s="34">
        <f t="shared" si="16"/>
        <v>-3.6491513259557613E-3</v>
      </c>
      <c r="S60" s="34">
        <f t="shared" si="17"/>
        <v>1.0838057490177837E-3</v>
      </c>
      <c r="T60" s="34">
        <f t="shared" si="18"/>
        <v>-0.13116734231428567</v>
      </c>
      <c r="U60" s="34">
        <f t="shared" si="19"/>
        <v>-0.10798653347586505</v>
      </c>
      <c r="V60" s="20">
        <f t="shared" si="19"/>
        <v>5.4197565685075661E-4</v>
      </c>
      <c r="W60" s="523">
        <f>'fdr,edr'!S58</f>
        <v>4.0208768026142304E-6</v>
      </c>
      <c r="X60" s="524">
        <f>'fdr,edr'!T58</f>
        <v>0</v>
      </c>
      <c r="Y60" s="523">
        <f>'fdr,edr (TFP)'!S58</f>
        <v>1.7663873832760234E-5</v>
      </c>
      <c r="Z60" s="524">
        <f>'fdr,edr (TFP)'!T58</f>
        <v>0</v>
      </c>
      <c r="AB60" s="523">
        <f t="shared" si="29"/>
        <v>2.0052124083533469E-3</v>
      </c>
      <c r="AC60" s="524">
        <f t="shared" si="23"/>
        <v>0</v>
      </c>
      <c r="AD60" s="523">
        <f t="shared" si="24"/>
        <v>4.2028411619712963E-3</v>
      </c>
      <c r="AE60" s="524">
        <f t="shared" si="25"/>
        <v>0</v>
      </c>
      <c r="AG60" s="523">
        <f t="shared" si="30"/>
        <v>-3.3930629245952229E-3</v>
      </c>
      <c r="AH60" s="524">
        <f t="shared" si="26"/>
        <v>-1.7674490677188227E-3</v>
      </c>
      <c r="AI60" s="523">
        <f t="shared" si="27"/>
        <v>-4.6051348039062388E-3</v>
      </c>
      <c r="AJ60" s="524">
        <f t="shared" si="28"/>
        <v>-1.2818179431716126E-3</v>
      </c>
    </row>
    <row r="61" spans="1:36">
      <c r="A61" s="13">
        <f t="shared" si="22"/>
        <v>34335</v>
      </c>
      <c r="B61" s="50" t="str">
        <f t="shared" si="20"/>
        <v>1994Q1</v>
      </c>
      <c r="C61" s="158">
        <f>l_pi_c!H59</f>
        <v>-1.5572447465377337E-3</v>
      </c>
      <c r="D61" s="156">
        <f>'l_IC,pi_d'!E59</f>
        <v>2.9206760941397292E-2</v>
      </c>
      <c r="E61" s="156">
        <f>'l_IC,pi_d'!G59</f>
        <v>-3.1349532147579851E-3</v>
      </c>
      <c r="F61" s="156">
        <f>l_Output!D59</f>
        <v>1.046450493189699E-2</v>
      </c>
      <c r="G61" s="156">
        <f>'l_HC,WC'!L59</f>
        <v>5.0400373619972072E-3</v>
      </c>
      <c r="H61" s="156">
        <f>'l_HC,WC'!N59</f>
        <v>2.3133175856850929E-3</v>
      </c>
      <c r="I61" s="156">
        <f>l_NSR!C59</f>
        <v>5.6366463220354213E-3</v>
      </c>
      <c r="J61" s="156">
        <f>'l_NB,NEC'!Q59</f>
        <v>2.5165777477345497E-2</v>
      </c>
      <c r="K61" s="156">
        <f>'l_NB,NEC'!R59</f>
        <v>9.5277084099530729E-2</v>
      </c>
      <c r="L61" s="159">
        <f>l_Solow!I59</f>
        <v>4.0670156743336681E-3</v>
      </c>
      <c r="M61" s="163">
        <f t="shared" si="21"/>
        <v>-1.6874770219125629E-3</v>
      </c>
      <c r="N61" s="34">
        <f t="shared" si="12"/>
        <v>2.3809871529233455E-2</v>
      </c>
      <c r="O61" s="34">
        <f t="shared" si="13"/>
        <v>-2.0770435867634735E-3</v>
      </c>
      <c r="P61" s="34">
        <f t="shared" si="14"/>
        <v>5.8407376717887292E-3</v>
      </c>
      <c r="Q61" s="34">
        <f t="shared" si="15"/>
        <v>5.0179109742826333E-3</v>
      </c>
      <c r="R61" s="34">
        <f t="shared" si="16"/>
        <v>-3.0597463992083447E-3</v>
      </c>
      <c r="S61" s="34">
        <f t="shared" si="17"/>
        <v>5.7313564755656458E-4</v>
      </c>
      <c r="T61" s="34">
        <f t="shared" si="18"/>
        <v>2.2618381730136358E-2</v>
      </c>
      <c r="U61" s="34">
        <f t="shared" si="19"/>
        <v>8.0624180588092856E-2</v>
      </c>
      <c r="V61" s="20">
        <f t="shared" si="19"/>
        <v>1.1029721341202551E-3</v>
      </c>
      <c r="W61" s="523">
        <f>'fdr,edr'!S59</f>
        <v>3.7813169617745508E-6</v>
      </c>
      <c r="X61" s="524">
        <f>'fdr,edr'!T59</f>
        <v>0</v>
      </c>
      <c r="Y61" s="523">
        <f>'fdr,edr (TFP)'!S59</f>
        <v>6.4862374959975651E-6</v>
      </c>
      <c r="Z61" s="524">
        <f>'fdr,edr (TFP)'!T59</f>
        <v>0</v>
      </c>
      <c r="AB61" s="523">
        <f t="shared" si="29"/>
        <v>1.9445608660503663E-3</v>
      </c>
      <c r="AC61" s="524">
        <f t="shared" si="23"/>
        <v>0</v>
      </c>
      <c r="AD61" s="523">
        <f t="shared" si="24"/>
        <v>2.546809277507361E-3</v>
      </c>
      <c r="AE61" s="524">
        <f t="shared" si="25"/>
        <v>0</v>
      </c>
      <c r="AG61" s="523">
        <f t="shared" si="30"/>
        <v>-3.4537144668982033E-3</v>
      </c>
      <c r="AH61" s="524">
        <f t="shared" si="26"/>
        <v>-1.7674490677188227E-3</v>
      </c>
      <c r="AI61" s="523">
        <f t="shared" si="27"/>
        <v>-6.2611666883701737E-3</v>
      </c>
      <c r="AJ61" s="524">
        <f t="shared" si="28"/>
        <v>-1.2818179431716126E-3</v>
      </c>
    </row>
    <row r="62" spans="1:36">
      <c r="A62" s="13">
        <f t="shared" si="22"/>
        <v>34425</v>
      </c>
      <c r="B62" s="50" t="str">
        <f t="shared" si="20"/>
        <v>1994Q2</v>
      </c>
      <c r="C62" s="158">
        <f>l_pi_c!H60</f>
        <v>3.3276156449879579E-3</v>
      </c>
      <c r="D62" s="156">
        <f>'l_IC,pi_d'!E60</f>
        <v>-3.0166700819695969E-3</v>
      </c>
      <c r="E62" s="156">
        <f>'l_IC,pi_d'!G60</f>
        <v>-2.7189424175615429E-3</v>
      </c>
      <c r="F62" s="156">
        <f>l_Output!D60</f>
        <v>-5.6451885682591296E-3</v>
      </c>
      <c r="G62" s="156">
        <f>'l_HC,WC'!L60</f>
        <v>-1.0648699529868466E-2</v>
      </c>
      <c r="H62" s="156">
        <f>'l_HC,WC'!N60</f>
        <v>3.4587165727728131E-2</v>
      </c>
      <c r="I62" s="156">
        <f>l_NSR!C60</f>
        <v>5.2320943678469956E-3</v>
      </c>
      <c r="J62" s="156">
        <f>'l_NB,NEC'!Q60</f>
        <v>2.5243642927093024E-2</v>
      </c>
      <c r="K62" s="156">
        <f>'l_NB,NEC'!R60</f>
        <v>3.0286547452608836E-2</v>
      </c>
      <c r="L62" s="159">
        <f>l_Solow!I60</f>
        <v>1.4164293665109248E-3</v>
      </c>
      <c r="M62" s="163">
        <f t="shared" si="21"/>
        <v>3.197383369613129E-3</v>
      </c>
      <c r="N62" s="34">
        <f t="shared" si="12"/>
        <v>-8.4135594941334331E-3</v>
      </c>
      <c r="O62" s="34">
        <f t="shared" si="13"/>
        <v>-1.6610327895670311E-3</v>
      </c>
      <c r="P62" s="34">
        <f t="shared" si="14"/>
        <v>-1.026895582836739E-2</v>
      </c>
      <c r="Q62" s="34">
        <f t="shared" si="15"/>
        <v>-1.0670825917583041E-2</v>
      </c>
      <c r="R62" s="34">
        <f t="shared" si="16"/>
        <v>2.9214101742834692E-2</v>
      </c>
      <c r="S62" s="34">
        <f t="shared" si="17"/>
        <v>1.6858369336813887E-4</v>
      </c>
      <c r="T62" s="34">
        <f t="shared" si="18"/>
        <v>2.2696247179883885E-2</v>
      </c>
      <c r="U62" s="34">
        <f t="shared" si="19"/>
        <v>1.5633643941170956E-2</v>
      </c>
      <c r="V62" s="20">
        <f t="shared" si="19"/>
        <v>-1.5476141737024883E-3</v>
      </c>
      <c r="W62" s="523">
        <f>'fdr,edr'!S60</f>
        <v>1.0805700373368389E-4</v>
      </c>
      <c r="X62" s="524">
        <f>'fdr,edr'!T60</f>
        <v>0</v>
      </c>
      <c r="Y62" s="523">
        <f>'fdr,edr (TFP)'!S60</f>
        <v>1.8428033920798333E-4</v>
      </c>
      <c r="Z62" s="524">
        <f>'fdr,edr (TFP)'!T60</f>
        <v>0</v>
      </c>
      <c r="AB62" s="523">
        <f t="shared" si="29"/>
        <v>1.0395047077030671E-2</v>
      </c>
      <c r="AC62" s="524">
        <f t="shared" si="23"/>
        <v>0</v>
      </c>
      <c r="AD62" s="523">
        <f t="shared" si="24"/>
        <v>1.3574989473586464E-2</v>
      </c>
      <c r="AE62" s="524">
        <f t="shared" si="25"/>
        <v>0</v>
      </c>
      <c r="AG62" s="523">
        <f t="shared" si="30"/>
        <v>4.9967717440821012E-3</v>
      </c>
      <c r="AH62" s="524">
        <f t="shared" si="26"/>
        <v>-1.7674490677188227E-3</v>
      </c>
      <c r="AI62" s="523">
        <f t="shared" si="27"/>
        <v>4.7670135077089292E-3</v>
      </c>
      <c r="AJ62" s="524">
        <f t="shared" si="28"/>
        <v>-1.2818179431716126E-3</v>
      </c>
    </row>
    <row r="63" spans="1:36">
      <c r="A63" s="13">
        <f t="shared" si="22"/>
        <v>34516</v>
      </c>
      <c r="B63" s="50" t="str">
        <f t="shared" si="20"/>
        <v>1994Q3</v>
      </c>
      <c r="C63" s="158">
        <f>l_pi_c!H61</f>
        <v>-3.5356791870038151E-3</v>
      </c>
      <c r="D63" s="156">
        <f>'l_IC,pi_d'!E61</f>
        <v>-1.0939003482204335E-3</v>
      </c>
      <c r="E63" s="156">
        <f>'l_IC,pi_d'!G61</f>
        <v>-5.8951835424885246E-3</v>
      </c>
      <c r="F63" s="156">
        <f>l_Output!D61</f>
        <v>1.1407426896851813E-2</v>
      </c>
      <c r="G63" s="156">
        <f>'l_HC,WC'!L61</f>
        <v>7.4445460497329918E-3</v>
      </c>
      <c r="H63" s="156">
        <f>'l_HC,WC'!N61</f>
        <v>-2.3458634007156531E-2</v>
      </c>
      <c r="I63" s="156">
        <f>l_NSR!C61</f>
        <v>5.2922890900184427E-3</v>
      </c>
      <c r="J63" s="156">
        <f>'l_NB,NEC'!Q61</f>
        <v>-4.3955829195906571E-2</v>
      </c>
      <c r="K63" s="156">
        <f>'l_NB,NEC'!R61</f>
        <v>-9.1717482751607626E-3</v>
      </c>
      <c r="L63" s="159">
        <f>l_Solow!I61</f>
        <v>3.5210762677708712E-3</v>
      </c>
      <c r="M63" s="163">
        <f t="shared" si="21"/>
        <v>-3.665911462378644E-3</v>
      </c>
      <c r="N63" s="34">
        <f t="shared" si="12"/>
        <v>-6.4907897603842697E-3</v>
      </c>
      <c r="O63" s="34">
        <f t="shared" si="13"/>
        <v>-4.8372739144940131E-3</v>
      </c>
      <c r="P63" s="34">
        <f t="shared" si="14"/>
        <v>6.7836596367435529E-3</v>
      </c>
      <c r="Q63" s="34">
        <f t="shared" si="15"/>
        <v>7.4224196620184179E-3</v>
      </c>
      <c r="R63" s="34">
        <f t="shared" si="16"/>
        <v>-2.883169799204997E-2</v>
      </c>
      <c r="S63" s="34">
        <f t="shared" si="17"/>
        <v>2.2877841553958604E-4</v>
      </c>
      <c r="T63" s="34">
        <f t="shared" si="18"/>
        <v>-4.6503224943115706E-2</v>
      </c>
      <c r="U63" s="34">
        <f t="shared" si="19"/>
        <v>-2.3824651786598643E-2</v>
      </c>
      <c r="V63" s="20">
        <f t="shared" si="19"/>
        <v>5.5703272755745813E-4</v>
      </c>
      <c r="W63" s="523">
        <f>'fdr,edr'!S61</f>
        <v>4.4679912245160235E-4</v>
      </c>
      <c r="X63" s="524">
        <f>'fdr,edr'!T61</f>
        <v>0</v>
      </c>
      <c r="Y63" s="523">
        <f>'fdr,edr (TFP)'!S61</f>
        <v>7.5833943683697818E-4</v>
      </c>
      <c r="Z63" s="524">
        <f>'fdr,edr (TFP)'!T61</f>
        <v>0</v>
      </c>
      <c r="AB63" s="523">
        <f t="shared" si="29"/>
        <v>2.1137623387022544E-2</v>
      </c>
      <c r="AC63" s="524">
        <f t="shared" si="23"/>
        <v>0</v>
      </c>
      <c r="AD63" s="523">
        <f t="shared" si="24"/>
        <v>2.7537963556461074E-2</v>
      </c>
      <c r="AE63" s="524">
        <f t="shared" si="25"/>
        <v>0</v>
      </c>
      <c r="AG63" s="523">
        <f t="shared" si="30"/>
        <v>1.5739348054073975E-2</v>
      </c>
      <c r="AH63" s="524">
        <f t="shared" si="26"/>
        <v>-1.7674490677188227E-3</v>
      </c>
      <c r="AI63" s="523">
        <f t="shared" si="27"/>
        <v>1.8729987590583537E-2</v>
      </c>
      <c r="AJ63" s="524">
        <f t="shared" si="28"/>
        <v>-1.2818179431716126E-3</v>
      </c>
    </row>
    <row r="64" spans="1:36">
      <c r="A64" s="13">
        <f t="shared" si="22"/>
        <v>34608</v>
      </c>
      <c r="B64" s="50" t="str">
        <f t="shared" si="20"/>
        <v>1994Q4</v>
      </c>
      <c r="C64" s="158">
        <f>l_pi_c!H62</f>
        <v>1.0888050619737299E-3</v>
      </c>
      <c r="D64" s="156">
        <f>'l_IC,pi_d'!E62</f>
        <v>1.5377456268066858E-2</v>
      </c>
      <c r="E64" s="156">
        <f>'l_IC,pi_d'!G62</f>
        <v>-4.6139925413637428E-3</v>
      </c>
      <c r="F64" s="156">
        <f>l_Output!D62</f>
        <v>-4.1546091073643154E-3</v>
      </c>
      <c r="G64" s="156">
        <f>'l_HC,WC'!L62</f>
        <v>-1.4726168698819819E-3</v>
      </c>
      <c r="H64" s="156">
        <f>'l_HC,WC'!N62</f>
        <v>1.6986199869689633E-2</v>
      </c>
      <c r="I64" s="156">
        <f>l_NSR!C62</f>
        <v>5.6173571123270261E-3</v>
      </c>
      <c r="J64" s="156">
        <f>'l_NB,NEC'!Q62</f>
        <v>-4.0557918049132002E-2</v>
      </c>
      <c r="K64" s="156">
        <f>'l_NB,NEC'!R62</f>
        <v>-3.0278774402503039E-2</v>
      </c>
      <c r="L64" s="159">
        <f>l_Solow!I62</f>
        <v>-4.4063372411574887E-3</v>
      </c>
      <c r="M64" s="163">
        <f t="shared" si="21"/>
        <v>9.585727865989008E-4</v>
      </c>
      <c r="N64" s="34">
        <f t="shared" si="12"/>
        <v>9.9805668559030218E-3</v>
      </c>
      <c r="O64" s="34">
        <f t="shared" si="13"/>
        <v>-3.5560829133692313E-3</v>
      </c>
      <c r="P64" s="34">
        <f t="shared" si="14"/>
        <v>-8.7783763674725759E-3</v>
      </c>
      <c r="Q64" s="34">
        <f t="shared" si="15"/>
        <v>-1.4947432575965558E-3</v>
      </c>
      <c r="R64" s="34">
        <f t="shared" si="16"/>
        <v>1.1613135884796195E-2</v>
      </c>
      <c r="S64" s="34">
        <f t="shared" si="17"/>
        <v>5.5384643784816938E-4</v>
      </c>
      <c r="T64" s="34">
        <f t="shared" si="18"/>
        <v>-4.3105313796341138E-2</v>
      </c>
      <c r="U64" s="34">
        <f t="shared" si="19"/>
        <v>-4.4931677913940919E-2</v>
      </c>
      <c r="V64" s="20">
        <f t="shared" si="19"/>
        <v>-7.3703807813709013E-3</v>
      </c>
      <c r="W64" s="523">
        <f>'fdr,edr'!S62</f>
        <v>4.0514958116995151E-7</v>
      </c>
      <c r="X64" s="524">
        <f>'fdr,edr'!T62</f>
        <v>0</v>
      </c>
      <c r="Y64" s="523">
        <f>'fdr,edr (TFP)'!S62</f>
        <v>6.8082440803582349E-7</v>
      </c>
      <c r="Z64" s="524">
        <f>'fdr,edr (TFP)'!T62</f>
        <v>0</v>
      </c>
      <c r="AB64" s="523">
        <f t="shared" si="29"/>
        <v>6.365136142848411E-4</v>
      </c>
      <c r="AC64" s="524">
        <f t="shared" si="23"/>
        <v>0</v>
      </c>
      <c r="AD64" s="523">
        <f t="shared" si="24"/>
        <v>8.2512084450450261E-4</v>
      </c>
      <c r="AE64" s="524">
        <f t="shared" si="25"/>
        <v>0</v>
      </c>
      <c r="AG64" s="523">
        <f t="shared" si="30"/>
        <v>-4.761761718663729E-3</v>
      </c>
      <c r="AH64" s="524">
        <f t="shared" si="26"/>
        <v>-1.7674490677188227E-3</v>
      </c>
      <c r="AI64" s="523">
        <f t="shared" si="27"/>
        <v>-7.9828551213730319E-3</v>
      </c>
      <c r="AJ64" s="524">
        <f t="shared" si="28"/>
        <v>-1.2818179431716126E-3</v>
      </c>
    </row>
    <row r="65" spans="1:36">
      <c r="A65" s="13">
        <f t="shared" si="22"/>
        <v>34700</v>
      </c>
      <c r="B65" s="50" t="str">
        <f t="shared" si="20"/>
        <v>1995Q1</v>
      </c>
      <c r="C65" s="158">
        <f>l_pi_c!H63</f>
        <v>-4.4442251382266207E-3</v>
      </c>
      <c r="D65" s="156">
        <f>'l_IC,pi_d'!E63</f>
        <v>2.3844598157854335E-2</v>
      </c>
      <c r="E65" s="156">
        <f>'l_IC,pi_d'!G63</f>
        <v>-2.2883195354754804E-3</v>
      </c>
      <c r="F65" s="156">
        <f>l_Output!D63</f>
        <v>1.1010392060476271E-2</v>
      </c>
      <c r="G65" s="156">
        <f>'l_HC,WC'!L63</f>
        <v>1.724993058031643E-3</v>
      </c>
      <c r="H65" s="156">
        <f>'l_HC,WC'!N63</f>
        <v>-4.3370087346940034E-3</v>
      </c>
      <c r="I65" s="156">
        <f>l_NSR!C63</f>
        <v>5.5011968702214364E-3</v>
      </c>
      <c r="J65" s="156">
        <f>'l_NB,NEC'!Q63</f>
        <v>-8.3501855286944426E-2</v>
      </c>
      <c r="K65" s="156">
        <f>'l_NB,NEC'!R63</f>
        <v>-0.13311949192932682</v>
      </c>
      <c r="L65" s="159">
        <f>l_Solow!I63</f>
        <v>8.44113445737967E-3</v>
      </c>
      <c r="M65" s="163">
        <f t="shared" si="21"/>
        <v>-4.5744574136014496E-3</v>
      </c>
      <c r="N65" s="34">
        <f t="shared" si="12"/>
        <v>1.8447708745690499E-2</v>
      </c>
      <c r="O65" s="34">
        <f t="shared" si="13"/>
        <v>-1.2304099074809686E-3</v>
      </c>
      <c r="P65" s="34">
        <f t="shared" si="14"/>
        <v>6.3866248003680102E-3</v>
      </c>
      <c r="Q65" s="34">
        <f t="shared" si="15"/>
        <v>1.7028666703170691E-3</v>
      </c>
      <c r="R65" s="34">
        <f t="shared" si="16"/>
        <v>-9.7100727195874419E-3</v>
      </c>
      <c r="S65" s="34">
        <f t="shared" si="17"/>
        <v>4.3768619574257976E-4</v>
      </c>
      <c r="T65" s="34">
        <f t="shared" si="18"/>
        <v>-8.6049251034153562E-2</v>
      </c>
      <c r="U65" s="34">
        <f t="shared" si="19"/>
        <v>-0.1477723954407647</v>
      </c>
      <c r="V65" s="20">
        <f t="shared" si="19"/>
        <v>5.4770909171662566E-3</v>
      </c>
      <c r="W65" s="523">
        <f>'fdr,edr'!S63</f>
        <v>1.4610214155547669E-7</v>
      </c>
      <c r="X65" s="524">
        <f>'fdr,edr'!T63</f>
        <v>8.4667256759301136E-3</v>
      </c>
      <c r="Y65" s="523">
        <f>'fdr,edr (TFP)'!S63</f>
        <v>3.7600369702530648E-7</v>
      </c>
      <c r="Z65" s="524">
        <f>'fdr,edr (TFP)'!T63</f>
        <v>4.8665267017278567E-3</v>
      </c>
      <c r="AB65" s="523">
        <f t="shared" si="29"/>
        <v>3.8223309845626489E-4</v>
      </c>
      <c r="AC65" s="524">
        <f t="shared" si="23"/>
        <v>9.2014812263733467E-2</v>
      </c>
      <c r="AD65" s="523">
        <f t="shared" si="24"/>
        <v>6.1319140325456821E-4</v>
      </c>
      <c r="AE65" s="524">
        <f t="shared" si="25"/>
        <v>6.9760495280121515E-2</v>
      </c>
      <c r="AG65" s="523">
        <f t="shared" si="30"/>
        <v>-5.016042234492305E-3</v>
      </c>
      <c r="AH65" s="524">
        <f t="shared" si="26"/>
        <v>9.0247363196014646E-2</v>
      </c>
      <c r="AI65" s="523">
        <f t="shared" si="27"/>
        <v>-8.1947845626229674E-3</v>
      </c>
      <c r="AJ65" s="524">
        <f t="shared" si="28"/>
        <v>6.84786773369499E-2</v>
      </c>
    </row>
    <row r="66" spans="1:36">
      <c r="A66" s="13">
        <f t="shared" si="22"/>
        <v>34790</v>
      </c>
      <c r="B66" s="50" t="str">
        <f t="shared" si="20"/>
        <v>1995Q2</v>
      </c>
      <c r="C66" s="158">
        <f>l_pi_c!H64</f>
        <v>-1.9773349710421328E-3</v>
      </c>
      <c r="D66" s="156">
        <f>'l_IC,pi_d'!E64</f>
        <v>3.5041095963713076E-2</v>
      </c>
      <c r="E66" s="156">
        <f>'l_IC,pi_d'!G64</f>
        <v>-6.4730950699614098E-3</v>
      </c>
      <c r="F66" s="156">
        <f>l_Output!D64</f>
        <v>9.4945394599550426E-3</v>
      </c>
      <c r="G66" s="156">
        <f>'l_HC,WC'!L64</f>
        <v>-3.5367882224521807E-3</v>
      </c>
      <c r="H66" s="156">
        <f>'l_HC,WC'!N64</f>
        <v>8.5231992781213961E-3</v>
      </c>
      <c r="I66" s="156">
        <f>l_NSR!C64</f>
        <v>3.4116677079467639E-3</v>
      </c>
      <c r="J66" s="156">
        <f>'l_NB,NEC'!Q64</f>
        <v>-6.6234171191918545E-2</v>
      </c>
      <c r="K66" s="156">
        <f>'l_NB,NEC'!R64</f>
        <v>-8.697707752727446E-2</v>
      </c>
      <c r="L66" s="159">
        <f>l_Solow!I64</f>
        <v>9.7408744929900898E-3</v>
      </c>
      <c r="M66" s="163">
        <f t="shared" si="21"/>
        <v>-2.1075672464169618E-3</v>
      </c>
      <c r="N66" s="34">
        <f t="shared" si="12"/>
        <v>2.964420655154924E-2</v>
      </c>
      <c r="O66" s="34">
        <f t="shared" si="13"/>
        <v>-5.4151854419668983E-3</v>
      </c>
      <c r="P66" s="34">
        <f t="shared" si="14"/>
        <v>4.8707721998467821E-3</v>
      </c>
      <c r="Q66" s="34">
        <f t="shared" si="15"/>
        <v>-3.5589146101667546E-3</v>
      </c>
      <c r="R66" s="34">
        <f t="shared" si="16"/>
        <v>3.1501352932279585E-3</v>
      </c>
      <c r="S66" s="34">
        <f t="shared" si="17"/>
        <v>-1.6518429665320928E-3</v>
      </c>
      <c r="T66" s="34">
        <f t="shared" si="18"/>
        <v>-6.8781566939127681E-2</v>
      </c>
      <c r="U66" s="34">
        <f t="shared" si="19"/>
        <v>-0.10162998103871233</v>
      </c>
      <c r="V66" s="20">
        <f t="shared" si="19"/>
        <v>6.7768309527766763E-3</v>
      </c>
      <c r="W66" s="523">
        <f>'fdr,edr'!S64</f>
        <v>7.1087600094875612E-5</v>
      </c>
      <c r="X66" s="524">
        <f>'fdr,edr'!T64</f>
        <v>0</v>
      </c>
      <c r="Y66" s="523">
        <f>'fdr,edr (TFP)'!S64</f>
        <v>1.8233951978468131E-4</v>
      </c>
      <c r="Z66" s="524">
        <f>'fdr,edr (TFP)'!T64</f>
        <v>0</v>
      </c>
      <c r="AB66" s="523">
        <f t="shared" si="29"/>
        <v>8.4313462800952258E-3</v>
      </c>
      <c r="AC66" s="524">
        <f t="shared" si="23"/>
        <v>0</v>
      </c>
      <c r="AD66" s="523">
        <f t="shared" si="24"/>
        <v>1.3503315140537946E-2</v>
      </c>
      <c r="AE66" s="524">
        <f t="shared" si="25"/>
        <v>0</v>
      </c>
      <c r="AG66" s="523">
        <f t="shared" si="30"/>
        <v>3.0330709471466559E-3</v>
      </c>
      <c r="AH66" s="524">
        <f t="shared" si="26"/>
        <v>-1.7674490677188227E-3</v>
      </c>
      <c r="AI66" s="523">
        <f t="shared" si="27"/>
        <v>4.6953391746604109E-3</v>
      </c>
      <c r="AJ66" s="524">
        <f t="shared" si="28"/>
        <v>-1.2818179431716126E-3</v>
      </c>
    </row>
    <row r="67" spans="1:36">
      <c r="A67" s="13">
        <f t="shared" si="22"/>
        <v>34881</v>
      </c>
      <c r="B67" s="50" t="str">
        <f t="shared" si="20"/>
        <v>1995Q3</v>
      </c>
      <c r="C67" s="158">
        <f>l_pi_c!H65</f>
        <v>1.1422270689340763E-3</v>
      </c>
      <c r="D67" s="156">
        <f>'l_IC,pi_d'!E65</f>
        <v>1.7575887845509452E-2</v>
      </c>
      <c r="E67" s="156">
        <f>'l_IC,pi_d'!G65</f>
        <v>-1.4940576016879703E-3</v>
      </c>
      <c r="F67" s="156">
        <f>l_Output!D65</f>
        <v>1.1870228175660191E-2</v>
      </c>
      <c r="G67" s="156">
        <f>'l_HC,WC'!L65</f>
        <v>3.5262653463563609E-3</v>
      </c>
      <c r="H67" s="156">
        <f>'l_HC,WC'!N65</f>
        <v>4.3225867775764648E-3</v>
      </c>
      <c r="I67" s="156">
        <f>l_NSR!C65</f>
        <v>1.994027846918156E-3</v>
      </c>
      <c r="J67" s="156">
        <f>'l_NB,NEC'!Q65</f>
        <v>6.6983744495982211E-2</v>
      </c>
      <c r="K67" s="156">
        <f>'l_NB,NEC'!R65</f>
        <v>0.19537686491128348</v>
      </c>
      <c r="L67" s="159">
        <f>l_Solow!I65</f>
        <v>7.9707275811179996E-3</v>
      </c>
      <c r="M67" s="163">
        <f t="shared" si="21"/>
        <v>1.0119947935592472E-3</v>
      </c>
      <c r="N67" s="34">
        <f t="shared" si="12"/>
        <v>1.2178998433345616E-2</v>
      </c>
      <c r="O67" s="34">
        <f t="shared" si="13"/>
        <v>-4.3614797369345855E-4</v>
      </c>
      <c r="P67" s="34">
        <f t="shared" si="14"/>
        <v>7.2464609155519309E-3</v>
      </c>
      <c r="Q67" s="34">
        <f t="shared" si="15"/>
        <v>3.504138958641787E-3</v>
      </c>
      <c r="R67" s="34">
        <f t="shared" si="16"/>
        <v>-1.0504772073169728E-3</v>
      </c>
      <c r="S67" s="34">
        <f t="shared" si="17"/>
        <v>-3.0694828275607006E-3</v>
      </c>
      <c r="T67" s="34">
        <f t="shared" si="18"/>
        <v>6.4436348748773076E-2</v>
      </c>
      <c r="U67" s="34">
        <f t="shared" si="19"/>
        <v>0.18072396139984559</v>
      </c>
      <c r="V67" s="20">
        <f t="shared" si="19"/>
        <v>5.0066840409045861E-3</v>
      </c>
      <c r="W67" s="523">
        <f>'fdr,edr'!S65</f>
        <v>3.0884438274078314E-4</v>
      </c>
      <c r="X67" s="524">
        <f>'fdr,edr'!T65</f>
        <v>0</v>
      </c>
      <c r="Y67" s="523">
        <f>'fdr,edr (TFP)'!S65</f>
        <v>7.884603855196706E-4</v>
      </c>
      <c r="Z67" s="524">
        <f>'fdr,edr (TFP)'!T65</f>
        <v>0</v>
      </c>
      <c r="AB67" s="523">
        <f t="shared" si="29"/>
        <v>1.7573968895522239E-2</v>
      </c>
      <c r="AC67" s="524">
        <f t="shared" si="23"/>
        <v>0</v>
      </c>
      <c r="AD67" s="523">
        <f t="shared" si="24"/>
        <v>2.8079536775375596E-2</v>
      </c>
      <c r="AE67" s="524">
        <f t="shared" si="25"/>
        <v>0</v>
      </c>
      <c r="AG67" s="523">
        <f t="shared" si="30"/>
        <v>1.217569356257367E-2</v>
      </c>
      <c r="AH67" s="524">
        <f t="shared" si="26"/>
        <v>-1.7674490677188227E-3</v>
      </c>
      <c r="AI67" s="523">
        <f t="shared" si="27"/>
        <v>1.9271560809498059E-2</v>
      </c>
      <c r="AJ67" s="524">
        <f t="shared" si="28"/>
        <v>-1.2818179431716126E-3</v>
      </c>
    </row>
    <row r="68" spans="1:36">
      <c r="A68" s="13">
        <f t="shared" si="22"/>
        <v>34973</v>
      </c>
      <c r="B68" s="50" t="str">
        <f t="shared" si="20"/>
        <v>1995Q4</v>
      </c>
      <c r="C68" s="158">
        <f>l_pi_c!H66</f>
        <v>5.5506427122420376E-4</v>
      </c>
      <c r="D68" s="156">
        <f>'l_IC,pi_d'!E66</f>
        <v>1.6654724231599527E-2</v>
      </c>
      <c r="E68" s="156">
        <f>'l_IC,pi_d'!G66</f>
        <v>-3.1702180339872044E-3</v>
      </c>
      <c r="F68" s="156">
        <f>l_Output!D66</f>
        <v>2.7128050213365285E-3</v>
      </c>
      <c r="G68" s="156">
        <f>'l_HC,WC'!L66</f>
        <v>3.734651479985196E-3</v>
      </c>
      <c r="H68" s="156">
        <f>'l_HC,WC'!N66</f>
        <v>6.4419148359010636E-3</v>
      </c>
      <c r="I68" s="156">
        <f>l_NSR!C66</f>
        <v>1.1563261515210588E-3</v>
      </c>
      <c r="J68" s="156">
        <f>'l_NB,NEC'!Q66</f>
        <v>4.1165439496485101E-2</v>
      </c>
      <c r="K68" s="156">
        <f>'l_NB,NEC'!R66</f>
        <v>8.4335372985356205E-2</v>
      </c>
      <c r="L68" s="159">
        <f>l_Solow!I66</f>
        <v>-1.518614261117621E-3</v>
      </c>
      <c r="M68" s="163">
        <f t="shared" si="21"/>
        <v>4.2483199584937461E-4</v>
      </c>
      <c r="N68" s="34">
        <f t="shared" si="12"/>
        <v>1.1257834819435691E-2</v>
      </c>
      <c r="O68" s="34">
        <f t="shared" si="13"/>
        <v>-2.1123084059926928E-3</v>
      </c>
      <c r="P68" s="34">
        <f t="shared" si="14"/>
        <v>-1.910962238771732E-3</v>
      </c>
      <c r="Q68" s="34">
        <f t="shared" si="15"/>
        <v>3.7125250922706221E-3</v>
      </c>
      <c r="R68" s="34">
        <f t="shared" si="16"/>
        <v>1.068850851007626E-3</v>
      </c>
      <c r="S68" s="34">
        <f t="shared" si="17"/>
        <v>-3.9071845229577979E-3</v>
      </c>
      <c r="T68" s="34">
        <f t="shared" si="18"/>
        <v>3.8618043749275965E-2</v>
      </c>
      <c r="U68" s="34">
        <f t="shared" si="19"/>
        <v>6.9682469473918332E-2</v>
      </c>
      <c r="V68" s="20">
        <f t="shared" si="19"/>
        <v>-4.4826578013310338E-3</v>
      </c>
      <c r="W68" s="523">
        <f>'fdr,edr'!S66</f>
        <v>2.1619189079057934E-6</v>
      </c>
      <c r="X68" s="524">
        <f>'fdr,edr'!T66</f>
        <v>0</v>
      </c>
      <c r="Y68" s="523">
        <f>'fdr,edr (TFP)'!S66</f>
        <v>5.4651584022664006E-6</v>
      </c>
      <c r="Z68" s="524">
        <f>'fdr,edr (TFP)'!T66</f>
        <v>0</v>
      </c>
      <c r="AB68" s="523">
        <f t="shared" si="29"/>
        <v>1.4703465264711559E-3</v>
      </c>
      <c r="AC68" s="524">
        <f t="shared" si="23"/>
        <v>0</v>
      </c>
      <c r="AD68" s="523">
        <f t="shared" si="24"/>
        <v>2.3377678247136521E-3</v>
      </c>
      <c r="AE68" s="524">
        <f t="shared" si="25"/>
        <v>0</v>
      </c>
      <c r="AG68" s="523">
        <f t="shared" si="30"/>
        <v>-3.9279288064774142E-3</v>
      </c>
      <c r="AH68" s="524">
        <f t="shared" si="26"/>
        <v>-1.7674490677188227E-3</v>
      </c>
      <c r="AI68" s="523">
        <f t="shared" si="27"/>
        <v>-6.4702081411638825E-3</v>
      </c>
      <c r="AJ68" s="524">
        <f t="shared" si="28"/>
        <v>-1.2818179431716126E-3</v>
      </c>
    </row>
    <row r="69" spans="1:36">
      <c r="A69" s="13">
        <f t="shared" si="22"/>
        <v>35065</v>
      </c>
      <c r="B69" s="50" t="str">
        <f t="shared" si="20"/>
        <v>1996Q1</v>
      </c>
      <c r="C69" s="158">
        <f>l_pi_c!H67</f>
        <v>-4.081026275817301E-3</v>
      </c>
      <c r="D69" s="156">
        <f>'l_IC,pi_d'!E67</f>
        <v>-2.9193377188296843E-3</v>
      </c>
      <c r="E69" s="156">
        <f>'l_IC,pi_d'!G67</f>
        <v>-4.5043953582810659E-3</v>
      </c>
      <c r="F69" s="156">
        <f>l_Output!D67</f>
        <v>8.6101878743276572E-3</v>
      </c>
      <c r="G69" s="156">
        <f>'l_HC,WC'!L67</f>
        <v>2.559804994710646E-3</v>
      </c>
      <c r="H69" s="156">
        <f>'l_HC,WC'!N67</f>
        <v>-7.9097544310252621E-3</v>
      </c>
      <c r="I69" s="156">
        <f>l_NSR!C67</f>
        <v>1.1563261515210588E-3</v>
      </c>
      <c r="J69" s="156">
        <f>'l_NB,NEC'!Q67</f>
        <v>3.3485685748325889E-2</v>
      </c>
      <c r="K69" s="156">
        <f>'l_NB,NEC'!R67</f>
        <v>5.3689625188647394E-2</v>
      </c>
      <c r="L69" s="159">
        <f>l_Solow!I67</f>
        <v>3.2627447611013822E-3</v>
      </c>
      <c r="M69" s="163">
        <f t="shared" si="21"/>
        <v>-4.21125855119213E-3</v>
      </c>
      <c r="N69" s="34">
        <f t="shared" ref="N69:N132" si="31">IF(AND($A69&gt;=$A$1,$A69&lt;$A$2),D69-D$2,"")</f>
        <v>-8.3162271309935205E-3</v>
      </c>
      <c r="O69" s="34">
        <f t="shared" ref="O69:O132" si="32">IF(AND($A69&gt;=$A$1,$A69&lt;$A$2),E69-E$2,"")</f>
        <v>-3.4464857302865543E-3</v>
      </c>
      <c r="P69" s="34">
        <f t="shared" ref="P69:P132" si="33">IF(AND($A69&gt;=$A$1,$A69&lt;$A$2),F69-F$2,"")</f>
        <v>3.9864206142193968E-3</v>
      </c>
      <c r="Q69" s="34">
        <f t="shared" ref="Q69:Q132" si="34">IF(AND($A69&gt;=$A$1,$A69&lt;$A$2),G69-G$2,"")</f>
        <v>2.5376786069960721E-3</v>
      </c>
      <c r="R69" s="34">
        <f t="shared" ref="R69:R132" si="35">IF(AND($A69&gt;=$A$1,$A69&lt;$A$2),H69-H$2,"")</f>
        <v>-1.3282818415918701E-2</v>
      </c>
      <c r="S69" s="34">
        <f t="shared" ref="S69:S132" si="36">IF(AND($A69&gt;=$A$1,$A69&lt;$A$2),I69-I$2,"")</f>
        <v>-3.9071845229577979E-3</v>
      </c>
      <c r="T69" s="34">
        <f t="shared" ref="T69:T132" si="37">IF(AND($A69&gt;=$A$1,$A69&lt;$A$2),J69-J$2,"")</f>
        <v>3.0938290001116749E-2</v>
      </c>
      <c r="U69" s="34">
        <f t="shared" ref="U69:V132" si="38">IF(AND($A69&gt;=$A$1,$A69&lt;$A$2),K69-K$2,"")</f>
        <v>3.9036721677209514E-2</v>
      </c>
      <c r="V69" s="20">
        <f t="shared" si="38"/>
        <v>2.9870122088796911E-4</v>
      </c>
      <c r="W69" s="523">
        <f>'fdr,edr'!S67</f>
        <v>5.2749070873687965E-6</v>
      </c>
      <c r="X69" s="524">
        <f>'fdr,edr'!T67</f>
        <v>0</v>
      </c>
      <c r="Y69" s="523">
        <f>'fdr,edr (TFP)'!S67</f>
        <v>2.6169795701070047E-6</v>
      </c>
      <c r="Z69" s="524">
        <f>'fdr,edr (TFP)'!T67</f>
        <v>0</v>
      </c>
      <c r="AB69" s="523">
        <f t="shared" si="29"/>
        <v>2.2967165883862983E-3</v>
      </c>
      <c r="AC69" s="524">
        <f t="shared" si="23"/>
        <v>0</v>
      </c>
      <c r="AD69" s="523">
        <f t="shared" si="24"/>
        <v>1.6177081226559397E-3</v>
      </c>
      <c r="AE69" s="524">
        <f t="shared" si="25"/>
        <v>0</v>
      </c>
      <c r="AG69" s="523">
        <f t="shared" si="30"/>
        <v>-3.1015587445622716E-3</v>
      </c>
      <c r="AH69" s="524">
        <f t="shared" si="26"/>
        <v>-1.7674490677188227E-3</v>
      </c>
      <c r="AI69" s="523">
        <f t="shared" si="27"/>
        <v>-7.1902678432215952E-3</v>
      </c>
      <c r="AJ69" s="524">
        <f t="shared" si="28"/>
        <v>-1.2818179431716126E-3</v>
      </c>
    </row>
    <row r="70" spans="1:36">
      <c r="A70" s="13">
        <f t="shared" si="22"/>
        <v>35156</v>
      </c>
      <c r="B70" s="50" t="str">
        <f t="shared" ref="B70:B133" si="39">YEAR(A70)&amp;"Q"&amp;QUOTIENT(MONTH(A70)-1,3)+1</f>
        <v>1996Q2</v>
      </c>
      <c r="C70" s="158">
        <f>l_pi_c!H68</f>
        <v>2.2116218776080387E-4</v>
      </c>
      <c r="D70" s="156">
        <f>'l_IC,pi_d'!E68</f>
        <v>3.4065256130521693E-2</v>
      </c>
      <c r="E70" s="156">
        <f>'l_IC,pi_d'!G68</f>
        <v>-6.0933588181120157E-3</v>
      </c>
      <c r="F70" s="156">
        <f>l_Output!D68</f>
        <v>1.2830025161229219E-2</v>
      </c>
      <c r="G70" s="156">
        <f>'l_HC,WC'!L68</f>
        <v>-1.4915992909765308E-3</v>
      </c>
      <c r="H70" s="156">
        <f>'l_HC,WC'!N68</f>
        <v>7.3930358671741025E-3</v>
      </c>
      <c r="I70" s="156">
        <f>l_NSR!C68</f>
        <v>1.1895424660324228E-3</v>
      </c>
      <c r="J70" s="156">
        <f>'l_NB,NEC'!Q68</f>
        <v>7.1975970355452557E-2</v>
      </c>
      <c r="K70" s="156">
        <f>'l_NB,NEC'!R68</f>
        <v>6.4822389522731783E-2</v>
      </c>
      <c r="L70" s="159">
        <f>l_Solow!I68</f>
        <v>1.2039169083274605E-2</v>
      </c>
      <c r="M70" s="163">
        <f t="shared" ref="M70:M133" si="40">IF(AND($A70&gt;=$A$1,$A70&lt;$A$2),C70-C$2,"")</f>
        <v>9.0929912385974751E-5</v>
      </c>
      <c r="N70" s="34">
        <f t="shared" si="31"/>
        <v>2.8668366718357857E-2</v>
      </c>
      <c r="O70" s="34">
        <f t="shared" si="32"/>
        <v>-5.0354491901175042E-3</v>
      </c>
      <c r="P70" s="34">
        <f t="shared" si="33"/>
        <v>8.2062579011209589E-3</v>
      </c>
      <c r="Q70" s="34">
        <f t="shared" si="34"/>
        <v>-1.5137256786911047E-3</v>
      </c>
      <c r="R70" s="34">
        <f t="shared" si="35"/>
        <v>2.0199718822806649E-3</v>
      </c>
      <c r="S70" s="34">
        <f t="shared" si="36"/>
        <v>-3.8739682084464339E-3</v>
      </c>
      <c r="T70" s="34">
        <f t="shared" si="37"/>
        <v>6.9428574608243421E-2</v>
      </c>
      <c r="U70" s="34">
        <f t="shared" si="38"/>
        <v>5.0169486011293903E-2</v>
      </c>
      <c r="V70" s="20">
        <f t="shared" si="38"/>
        <v>9.0751255430611914E-3</v>
      </c>
      <c r="W70" s="523">
        <f>'fdr,edr'!S68</f>
        <v>1.5340937563509816E-4</v>
      </c>
      <c r="X70" s="524">
        <f>'fdr,edr'!T68</f>
        <v>0</v>
      </c>
      <c r="Y70" s="523">
        <f>'fdr,edr (TFP)'!S68</f>
        <v>7.5860452003934074E-5</v>
      </c>
      <c r="Z70" s="524">
        <f>'fdr,edr (TFP)'!T68</f>
        <v>0</v>
      </c>
      <c r="AB70" s="523">
        <f t="shared" si="29"/>
        <v>1.2385853851676846E-2</v>
      </c>
      <c r="AC70" s="524">
        <f t="shared" si="23"/>
        <v>0</v>
      </c>
      <c r="AD70" s="523">
        <f t="shared" si="24"/>
        <v>8.7097905832421753E-3</v>
      </c>
      <c r="AE70" s="524">
        <f t="shared" si="25"/>
        <v>0</v>
      </c>
      <c r="AG70" s="523">
        <f t="shared" si="30"/>
        <v>6.987578518728276E-3</v>
      </c>
      <c r="AH70" s="524">
        <f t="shared" si="26"/>
        <v>-1.7674490677188227E-3</v>
      </c>
      <c r="AI70" s="523">
        <f t="shared" si="27"/>
        <v>-9.8185382635359794E-5</v>
      </c>
      <c r="AJ70" s="524">
        <f t="shared" si="28"/>
        <v>-1.2818179431716126E-3</v>
      </c>
    </row>
    <row r="71" spans="1:36">
      <c r="A71" s="13">
        <f t="shared" ref="A71:A134" si="41">EDATE(A70,3)</f>
        <v>35247</v>
      </c>
      <c r="B71" s="50" t="str">
        <f t="shared" si="39"/>
        <v>1996Q3</v>
      </c>
      <c r="C71" s="158">
        <f>l_pi_c!H69</f>
        <v>-9.698576574841411E-4</v>
      </c>
      <c r="D71" s="156">
        <f>'l_IC,pi_d'!E69</f>
        <v>1.3721508105139169E-2</v>
      </c>
      <c r="E71" s="156">
        <f>'l_IC,pi_d'!G69</f>
        <v>-3.071742933226318E-3</v>
      </c>
      <c r="F71" s="156">
        <f>l_Output!D69</f>
        <v>1.2334231103050541E-3</v>
      </c>
      <c r="G71" s="156">
        <f>'l_HC,WC'!L69</f>
        <v>-5.9030190911624203E-4</v>
      </c>
      <c r="H71" s="156">
        <f>'l_HC,WC'!N69</f>
        <v>1.1630582463121542E-2</v>
      </c>
      <c r="I71" s="156">
        <f>l_NSR!C69</f>
        <v>1.1563261515210588E-3</v>
      </c>
      <c r="J71" s="156">
        <f>'l_NB,NEC'!Q69</f>
        <v>-4.9933067424837274E-2</v>
      </c>
      <c r="K71" s="156">
        <f>'l_NB,NEC'!R69</f>
        <v>-4.4340862760143818E-2</v>
      </c>
      <c r="L71" s="159">
        <f>l_Solow!I69</f>
        <v>-1.3954073775071735E-3</v>
      </c>
      <c r="M71" s="163">
        <f t="shared" si="40"/>
        <v>-1.1000899328589703E-3</v>
      </c>
      <c r="N71" s="34">
        <f t="shared" si="31"/>
        <v>8.3246186929753323E-3</v>
      </c>
      <c r="O71" s="34">
        <f t="shared" si="32"/>
        <v>-2.0138333052318064E-3</v>
      </c>
      <c r="P71" s="34">
        <f t="shared" si="33"/>
        <v>-3.3903441498032063E-3</v>
      </c>
      <c r="Q71" s="34">
        <f t="shared" si="34"/>
        <v>-6.1242829683081593E-4</v>
      </c>
      <c r="R71" s="34">
        <f t="shared" si="35"/>
        <v>6.2575184782281039E-3</v>
      </c>
      <c r="S71" s="34">
        <f t="shared" si="36"/>
        <v>-3.9071845229577979E-3</v>
      </c>
      <c r="T71" s="34">
        <f t="shared" si="37"/>
        <v>-5.248046317204641E-2</v>
      </c>
      <c r="U71" s="34">
        <f t="shared" si="38"/>
        <v>-5.8993766271581698E-2</v>
      </c>
      <c r="V71" s="20">
        <f t="shared" si="38"/>
        <v>-4.3594509177205861E-3</v>
      </c>
      <c r="W71" s="523">
        <f>'fdr,edr'!S69</f>
        <v>5.7882259292836385E-4</v>
      </c>
      <c r="X71" s="524">
        <f>'fdr,edr'!T69</f>
        <v>0</v>
      </c>
      <c r="Y71" s="523">
        <f>'fdr,edr (TFP)'!S69</f>
        <v>2.856373142710444E-4</v>
      </c>
      <c r="Z71" s="524">
        <f>'fdr,edr (TFP)'!T69</f>
        <v>0</v>
      </c>
      <c r="AB71" s="523">
        <f t="shared" si="29"/>
        <v>2.4058732155464134E-2</v>
      </c>
      <c r="AC71" s="524">
        <f t="shared" si="23"/>
        <v>0</v>
      </c>
      <c r="AD71" s="523">
        <f t="shared" si="24"/>
        <v>1.6900808095207887E-2</v>
      </c>
      <c r="AE71" s="524">
        <f t="shared" si="25"/>
        <v>0</v>
      </c>
      <c r="AG71" s="523">
        <f t="shared" si="30"/>
        <v>1.8660456822515565E-2</v>
      </c>
      <c r="AH71" s="524">
        <f t="shared" si="26"/>
        <v>-1.7674490677188227E-3</v>
      </c>
      <c r="AI71" s="523">
        <f t="shared" si="27"/>
        <v>8.0928321293303514E-3</v>
      </c>
      <c r="AJ71" s="524">
        <f t="shared" si="28"/>
        <v>-1.2818179431716126E-3</v>
      </c>
    </row>
    <row r="72" spans="1:36">
      <c r="A72" s="13">
        <f t="shared" si="41"/>
        <v>35339</v>
      </c>
      <c r="B72" s="50" t="str">
        <f t="shared" si="39"/>
        <v>1996Q4</v>
      </c>
      <c r="C72" s="158">
        <f>l_pi_c!H70</f>
        <v>-1.8932256470352016E-3</v>
      </c>
      <c r="D72" s="156">
        <f>'l_IC,pi_d'!E70</f>
        <v>2.0126535060427386E-4</v>
      </c>
      <c r="E72" s="156">
        <f>'l_IC,pi_d'!G70</f>
        <v>3.3248604998625808E-4</v>
      </c>
      <c r="F72" s="156">
        <f>l_Output!D70</f>
        <v>1.0676219004178034E-2</v>
      </c>
      <c r="G72" s="156">
        <f>'l_HC,WC'!L70</f>
        <v>8.975292059031581E-3</v>
      </c>
      <c r="H72" s="156">
        <f>'l_HC,WC'!N70</f>
        <v>-4.6359398777425787E-3</v>
      </c>
      <c r="I72" s="156">
        <f>l_NSR!C70</f>
        <v>1.2061493835990866E-3</v>
      </c>
      <c r="J72" s="156">
        <f>'l_NB,NEC'!Q70</f>
        <v>-0.16581439909078166</v>
      </c>
      <c r="K72" s="156">
        <f>'l_NB,NEC'!R70</f>
        <v>-7.3332279744867446E-2</v>
      </c>
      <c r="L72" s="159">
        <f>l_Solow!I70</f>
        <v>8.063677542924924E-4</v>
      </c>
      <c r="M72" s="163">
        <f t="shared" si="40"/>
        <v>-2.0234579224100305E-3</v>
      </c>
      <c r="N72" s="34">
        <f t="shared" si="31"/>
        <v>-5.1956240615595624E-3</v>
      </c>
      <c r="O72" s="34">
        <f t="shared" si="32"/>
        <v>1.3903956779807698E-3</v>
      </c>
      <c r="P72" s="34">
        <f t="shared" si="33"/>
        <v>6.0524517440697732E-3</v>
      </c>
      <c r="Q72" s="34">
        <f t="shared" si="34"/>
        <v>8.9531656713170062E-3</v>
      </c>
      <c r="R72" s="34">
        <f t="shared" si="35"/>
        <v>-1.0009003862636017E-2</v>
      </c>
      <c r="S72" s="34">
        <f t="shared" si="36"/>
        <v>-3.85736129087977E-3</v>
      </c>
      <c r="T72" s="34">
        <f t="shared" si="37"/>
        <v>-0.1683617948379908</v>
      </c>
      <c r="U72" s="34">
        <f t="shared" si="38"/>
        <v>-8.7985183256305319E-2</v>
      </c>
      <c r="V72" s="20">
        <f t="shared" si="38"/>
        <v>-2.1576757859209207E-3</v>
      </c>
      <c r="W72" s="523">
        <f>'fdr,edr'!S70</f>
        <v>1.4795261006256088E-6</v>
      </c>
      <c r="X72" s="524">
        <f>'fdr,edr'!T70</f>
        <v>0</v>
      </c>
      <c r="Y72" s="523">
        <f>'fdr,edr (TFP)'!S70</f>
        <v>7.31966011361781E-7</v>
      </c>
      <c r="Z72" s="524">
        <f>'fdr,edr (TFP)'!T70</f>
        <v>0</v>
      </c>
      <c r="AB72" s="523">
        <f t="shared" si="29"/>
        <v>1.2163577190224958E-3</v>
      </c>
      <c r="AC72" s="524">
        <f t="shared" si="23"/>
        <v>0</v>
      </c>
      <c r="AD72" s="523">
        <f t="shared" si="24"/>
        <v>8.5555012206286367E-4</v>
      </c>
      <c r="AE72" s="524">
        <f t="shared" si="25"/>
        <v>0</v>
      </c>
      <c r="AG72" s="523">
        <f t="shared" si="30"/>
        <v>-4.1819176139260743E-3</v>
      </c>
      <c r="AH72" s="524">
        <f t="shared" si="26"/>
        <v>-1.7674490677188227E-3</v>
      </c>
      <c r="AI72" s="523">
        <f t="shared" si="27"/>
        <v>-7.9524258438146717E-3</v>
      </c>
      <c r="AJ72" s="524">
        <f t="shared" si="28"/>
        <v>-1.2818179431716126E-3</v>
      </c>
    </row>
    <row r="73" spans="1:36">
      <c r="A73" s="13">
        <f t="shared" si="41"/>
        <v>35431</v>
      </c>
      <c r="B73" s="50" t="str">
        <f t="shared" si="39"/>
        <v>1997Q1</v>
      </c>
      <c r="C73" s="158">
        <f>l_pi_c!H71</f>
        <v>-6.0787966565811757E-4</v>
      </c>
      <c r="D73" s="156">
        <f>'l_IC,pi_d'!E71</f>
        <v>9.4355590322674487E-3</v>
      </c>
      <c r="E73" s="156">
        <f>'l_IC,pi_d'!G71</f>
        <v>-1.3708038018442892E-3</v>
      </c>
      <c r="F73" s="156">
        <f>l_Output!D71</f>
        <v>2.2133541391955447E-3</v>
      </c>
      <c r="G73" s="156">
        <f>'l_HC,WC'!L71</f>
        <v>-1.3437682767460934E-2</v>
      </c>
      <c r="H73" s="156">
        <f>'l_HC,WC'!N71</f>
        <v>2.7637141543459087E-2</v>
      </c>
      <c r="I73" s="156">
        <f>l_NSR!C71</f>
        <v>1.2393607398348827E-3</v>
      </c>
      <c r="J73" s="156">
        <f>'l_NB,NEC'!Q71</f>
        <v>-0.17795162082474381</v>
      </c>
      <c r="K73" s="156">
        <f>'l_NB,NEC'!R71</f>
        <v>-4.5563592066648173E-2</v>
      </c>
      <c r="L73" s="159">
        <f>l_Solow!I71</f>
        <v>8.5301327613925421E-3</v>
      </c>
      <c r="M73" s="163">
        <f t="shared" si="40"/>
        <v>-7.3811194103294672E-4</v>
      </c>
      <c r="N73" s="34">
        <f t="shared" si="31"/>
        <v>4.0386696201036125E-3</v>
      </c>
      <c r="O73" s="34">
        <f t="shared" si="32"/>
        <v>-3.1289417384977743E-4</v>
      </c>
      <c r="P73" s="34">
        <f t="shared" si="33"/>
        <v>-2.4104131209127157E-3</v>
      </c>
      <c r="Q73" s="34">
        <f t="shared" si="34"/>
        <v>-1.3459809155175509E-2</v>
      </c>
      <c r="R73" s="34">
        <f t="shared" si="35"/>
        <v>2.2264077558565649E-2</v>
      </c>
      <c r="S73" s="34">
        <f t="shared" si="36"/>
        <v>-3.824149934643974E-3</v>
      </c>
      <c r="T73" s="34">
        <f t="shared" si="37"/>
        <v>-0.18049901657195294</v>
      </c>
      <c r="U73" s="34">
        <f t="shared" si="38"/>
        <v>-6.0216495578086053E-2</v>
      </c>
      <c r="V73" s="20">
        <f t="shared" si="38"/>
        <v>5.5660892211791286E-3</v>
      </c>
      <c r="W73" s="523">
        <f>'fdr,edr'!S71</f>
        <v>1.9875922548568228E-10</v>
      </c>
      <c r="X73" s="524">
        <f>'fdr,edr'!T71</f>
        <v>0</v>
      </c>
      <c r="Y73" s="523">
        <f>'fdr,edr (TFP)'!S71</f>
        <v>1.5301783319246849E-9</v>
      </c>
      <c r="Z73" s="524">
        <f>'fdr,edr (TFP)'!T71</f>
        <v>0</v>
      </c>
      <c r="AB73" s="523">
        <f t="shared" si="29"/>
        <v>1.4098199370333869E-5</v>
      </c>
      <c r="AC73" s="524">
        <f t="shared" ref="AC73:AC136" si="42">SQRT(X73)</f>
        <v>0</v>
      </c>
      <c r="AD73" s="523">
        <f t="shared" ref="AD73:AD136" si="43">SQRT(Y73)</f>
        <v>3.9117493937171958E-5</v>
      </c>
      <c r="AE73" s="524">
        <f t="shared" ref="AE73:AE136" si="44">SQRT(Z73)</f>
        <v>0</v>
      </c>
      <c r="AG73" s="523">
        <f t="shared" si="30"/>
        <v>-5.3841771335782357E-3</v>
      </c>
      <c r="AH73" s="524">
        <f t="shared" ref="AH73:AH136" si="45">AC73-AC$2</f>
        <v>-1.7674490677188227E-3</v>
      </c>
      <c r="AI73" s="523">
        <f t="shared" ref="AI73:AI136" si="46">AD73-AD$2</f>
        <v>-8.7688584719403627E-3</v>
      </c>
      <c r="AJ73" s="524">
        <f t="shared" ref="AJ73:AJ136" si="47">AE73-AE$2</f>
        <v>-1.2818179431716126E-3</v>
      </c>
    </row>
    <row r="74" spans="1:36">
      <c r="A74" s="13">
        <f t="shared" si="41"/>
        <v>35521</v>
      </c>
      <c r="B74" s="50" t="str">
        <f t="shared" si="39"/>
        <v>1997Q2</v>
      </c>
      <c r="C74" s="158">
        <f>l_pi_c!H72</f>
        <v>1.5837191447722887E-3</v>
      </c>
      <c r="D74" s="156">
        <f>'l_IC,pi_d'!E72</f>
        <v>1.548042180119058E-3</v>
      </c>
      <c r="E74" s="156">
        <f>'l_IC,pi_d'!G72</f>
        <v>2.9341581465658351E-4</v>
      </c>
      <c r="F74" s="156">
        <f>l_Output!D72</f>
        <v>-7.8600504607990729E-3</v>
      </c>
      <c r="G74" s="156">
        <f>'l_HC,WC'!L72</f>
        <v>1.4077197114188422E-2</v>
      </c>
      <c r="H74" s="156">
        <f>'l_HC,WC'!N72</f>
        <v>-1.0190493336704853E-2</v>
      </c>
      <c r="I74" s="156">
        <f>l_NSR!C72</f>
        <v>1.2393607398348827E-3</v>
      </c>
      <c r="J74" s="156">
        <f>'l_NB,NEC'!Q72</f>
        <v>0.17830244962554254</v>
      </c>
      <c r="K74" s="156">
        <f>'l_NB,NEC'!R72</f>
        <v>0.11170588865340747</v>
      </c>
      <c r="L74" s="159">
        <f>l_Solow!I72</f>
        <v>-1.7489120930256275E-2</v>
      </c>
      <c r="M74" s="163">
        <f t="shared" si="40"/>
        <v>1.4534868693974596E-3</v>
      </c>
      <c r="N74" s="34">
        <f t="shared" si="31"/>
        <v>-3.8488472320447782E-3</v>
      </c>
      <c r="O74" s="34">
        <f t="shared" si="32"/>
        <v>1.3513254426510953E-3</v>
      </c>
      <c r="P74" s="34">
        <f t="shared" si="33"/>
        <v>-1.2483817720907333E-2</v>
      </c>
      <c r="Q74" s="34">
        <f t="shared" si="34"/>
        <v>1.4055070726473847E-2</v>
      </c>
      <c r="R74" s="34">
        <f t="shared" si="35"/>
        <v>-1.5563557321598292E-2</v>
      </c>
      <c r="S74" s="34">
        <f t="shared" si="36"/>
        <v>-3.824149934643974E-3</v>
      </c>
      <c r="T74" s="34">
        <f t="shared" si="37"/>
        <v>0.1757550538783334</v>
      </c>
      <c r="U74" s="34">
        <f t="shared" si="38"/>
        <v>9.7052985141969597E-2</v>
      </c>
      <c r="V74" s="20">
        <f t="shared" si="38"/>
        <v>-2.0453164470469687E-2</v>
      </c>
      <c r="W74" s="523">
        <f>'fdr,edr'!S72</f>
        <v>2.7823039248635457E-6</v>
      </c>
      <c r="X74" s="524">
        <f>'fdr,edr'!T72</f>
        <v>0</v>
      </c>
      <c r="Y74" s="523">
        <f>'fdr,edr (TFP)'!S72</f>
        <v>2.1371220571313028E-5</v>
      </c>
      <c r="Z74" s="524">
        <f>'fdr,edr (TFP)'!T72</f>
        <v>0</v>
      </c>
      <c r="AB74" s="523">
        <f t="shared" ref="AB74:AB137" si="48">SQRT(W74)</f>
        <v>1.66802395812037E-3</v>
      </c>
      <c r="AC74" s="524">
        <f t="shared" si="42"/>
        <v>0</v>
      </c>
      <c r="AD74" s="523">
        <f t="shared" si="43"/>
        <v>4.6229017479623149E-3</v>
      </c>
      <c r="AE74" s="524">
        <f t="shared" si="44"/>
        <v>0</v>
      </c>
      <c r="AG74" s="523">
        <f t="shared" ref="AG74:AG137" si="49">AB74-AB$2</f>
        <v>-3.7302513748282001E-3</v>
      </c>
      <c r="AH74" s="524">
        <f t="shared" si="45"/>
        <v>-1.7674490677188227E-3</v>
      </c>
      <c r="AI74" s="523">
        <f t="shared" si="46"/>
        <v>-4.1850742179152202E-3</v>
      </c>
      <c r="AJ74" s="524">
        <f t="shared" si="47"/>
        <v>-1.2818179431716126E-3</v>
      </c>
    </row>
    <row r="75" spans="1:36">
      <c r="A75" s="13">
        <f t="shared" si="41"/>
        <v>35612</v>
      </c>
      <c r="B75" s="50" t="str">
        <f t="shared" si="39"/>
        <v>1997Q3</v>
      </c>
      <c r="C75" s="158">
        <f>l_pi_c!H73</f>
        <v>-1.894366598816255E-3</v>
      </c>
      <c r="D75" s="156">
        <f>'l_IC,pi_d'!E73</f>
        <v>5.5252131880281219E-3</v>
      </c>
      <c r="E75" s="156">
        <f>'l_IC,pi_d'!G73</f>
        <v>-3.8690115654986812E-3</v>
      </c>
      <c r="F75" s="156">
        <f>l_Output!D73</f>
        <v>2.0621558462465828E-3</v>
      </c>
      <c r="G75" s="156">
        <f>'l_HC,WC'!L73</f>
        <v>-1.7096337487542357E-2</v>
      </c>
      <c r="H75" s="156">
        <f>'l_HC,WC'!N73</f>
        <v>2.1614603412845379E-2</v>
      </c>
      <c r="I75" s="156">
        <f>l_NSR!C73</f>
        <v>1.2227554748347469E-3</v>
      </c>
      <c r="J75" s="156">
        <f>'l_NB,NEC'!Q73</f>
        <v>-0.10522397611465539</v>
      </c>
      <c r="K75" s="156">
        <f>'l_NB,NEC'!R73</f>
        <v>-0.11931857083073716</v>
      </c>
      <c r="L75" s="159">
        <f>l_Solow!I73</f>
        <v>1.0384108007940544E-2</v>
      </c>
      <c r="M75" s="163">
        <f t="shared" si="40"/>
        <v>-2.024598874191084E-3</v>
      </c>
      <c r="N75" s="34">
        <f t="shared" si="31"/>
        <v>1.2832377586428564E-4</v>
      </c>
      <c r="O75" s="34">
        <f t="shared" si="32"/>
        <v>-2.8111019375041697E-3</v>
      </c>
      <c r="P75" s="34">
        <f t="shared" si="33"/>
        <v>-2.5616114138616777E-3</v>
      </c>
      <c r="Q75" s="34">
        <f t="shared" si="34"/>
        <v>-1.711846387525693E-2</v>
      </c>
      <c r="R75" s="34">
        <f t="shared" si="35"/>
        <v>1.6241539427951941E-2</v>
      </c>
      <c r="S75" s="34">
        <f t="shared" si="36"/>
        <v>-3.8407551996441098E-3</v>
      </c>
      <c r="T75" s="34">
        <f t="shared" si="37"/>
        <v>-0.10777137186186453</v>
      </c>
      <c r="U75" s="34">
        <f t="shared" si="38"/>
        <v>-0.13397147434217505</v>
      </c>
      <c r="V75" s="20">
        <f t="shared" si="38"/>
        <v>7.4200644677271301E-3</v>
      </c>
      <c r="W75" s="523">
        <f>'fdr,edr'!S73</f>
        <v>3.9845434551818163E-5</v>
      </c>
      <c r="X75" s="524">
        <f>'fdr,edr'!T73</f>
        <v>0</v>
      </c>
      <c r="Y75" s="523">
        <f>'fdr,edr (TFP)'!S73</f>
        <v>3.0520696951015188E-4</v>
      </c>
      <c r="Z75" s="524">
        <f>'fdr,edr (TFP)'!T73</f>
        <v>0</v>
      </c>
      <c r="AB75" s="523">
        <f t="shared" si="48"/>
        <v>6.3123240214534426E-3</v>
      </c>
      <c r="AC75" s="524">
        <f t="shared" si="42"/>
        <v>0</v>
      </c>
      <c r="AD75" s="523">
        <f t="shared" si="43"/>
        <v>1.7470173711504756E-2</v>
      </c>
      <c r="AE75" s="524">
        <f t="shared" si="44"/>
        <v>0</v>
      </c>
      <c r="AG75" s="523">
        <f t="shared" si="49"/>
        <v>9.1404868850487268E-4</v>
      </c>
      <c r="AH75" s="524">
        <f t="shared" si="45"/>
        <v>-1.7674490677188227E-3</v>
      </c>
      <c r="AI75" s="523">
        <f t="shared" si="46"/>
        <v>8.6621977456272214E-3</v>
      </c>
      <c r="AJ75" s="524">
        <f t="shared" si="47"/>
        <v>-1.2818179431716126E-3</v>
      </c>
    </row>
    <row r="76" spans="1:36">
      <c r="A76" s="13">
        <f t="shared" si="41"/>
        <v>35704</v>
      </c>
      <c r="B76" s="50" t="str">
        <f t="shared" si="39"/>
        <v>1997Q4</v>
      </c>
      <c r="C76" s="158">
        <f>l_pi_c!H74</f>
        <v>1.2706099128276804E-3</v>
      </c>
      <c r="D76" s="156">
        <f>'l_IC,pi_d'!E74</f>
        <v>2.1476353709156903E-2</v>
      </c>
      <c r="E76" s="156">
        <f>'l_IC,pi_d'!G74</f>
        <v>8.6696218726345364E-4</v>
      </c>
      <c r="F76" s="156">
        <f>l_Output!D74</f>
        <v>5.6277792121761649E-4</v>
      </c>
      <c r="G76" s="156">
        <f>'l_HC,WC'!L74</f>
        <v>-1.4209349660658788E-3</v>
      </c>
      <c r="H76" s="156">
        <f>'l_HC,WC'!N74</f>
        <v>1.3561476913281911E-4</v>
      </c>
      <c r="I76" s="156">
        <f>l_NSR!C74</f>
        <v>1.1314117458041117E-3</v>
      </c>
      <c r="J76" s="156">
        <f>'l_NB,NEC'!Q74</f>
        <v>-0.33060012230993741</v>
      </c>
      <c r="K76" s="156">
        <f>'l_NB,NEC'!R74</f>
        <v>-0.13186251829979945</v>
      </c>
      <c r="L76" s="159">
        <f>l_Solow!I74</f>
        <v>-6.6099346254448407E-4</v>
      </c>
      <c r="M76" s="163">
        <f t="shared" si="40"/>
        <v>1.1403776374528513E-3</v>
      </c>
      <c r="N76" s="34">
        <f t="shared" si="31"/>
        <v>1.6079464296993067E-2</v>
      </c>
      <c r="O76" s="34">
        <f t="shared" si="32"/>
        <v>1.9248718152579654E-3</v>
      </c>
      <c r="P76" s="34">
        <f t="shared" si="33"/>
        <v>-4.0609893388906439E-3</v>
      </c>
      <c r="Q76" s="34">
        <f t="shared" si="34"/>
        <v>-1.4430613537804527E-3</v>
      </c>
      <c r="R76" s="34">
        <f t="shared" si="35"/>
        <v>-5.2374492157606185E-3</v>
      </c>
      <c r="S76" s="34">
        <f t="shared" si="36"/>
        <v>-3.9320989286747449E-3</v>
      </c>
      <c r="T76" s="34">
        <f t="shared" si="37"/>
        <v>-0.33314751805714654</v>
      </c>
      <c r="U76" s="34">
        <f t="shared" si="38"/>
        <v>-0.14651542181123733</v>
      </c>
      <c r="V76" s="20">
        <f t="shared" si="38"/>
        <v>-3.625037002757897E-3</v>
      </c>
      <c r="W76" s="523">
        <f>'fdr,edr'!S74</f>
        <v>7.9422727151718168E-6</v>
      </c>
      <c r="X76" s="524">
        <f>'fdr,edr'!T74</f>
        <v>0</v>
      </c>
      <c r="Y76" s="523">
        <f>'fdr,edr (TFP)'!S74</f>
        <v>6.0849172676272444E-5</v>
      </c>
      <c r="Z76" s="524">
        <f>'fdr,edr (TFP)'!T74</f>
        <v>0</v>
      </c>
      <c r="AB76" s="523">
        <f t="shared" si="48"/>
        <v>2.8182038100839722E-3</v>
      </c>
      <c r="AC76" s="524">
        <f t="shared" si="42"/>
        <v>0</v>
      </c>
      <c r="AD76" s="523">
        <f t="shared" si="43"/>
        <v>7.8005879699079381E-3</v>
      </c>
      <c r="AE76" s="524">
        <f t="shared" si="44"/>
        <v>0</v>
      </c>
      <c r="AG76" s="523">
        <f t="shared" si="49"/>
        <v>-2.5800715228645977E-3</v>
      </c>
      <c r="AH76" s="524">
        <f t="shared" si="45"/>
        <v>-1.7674490677188227E-3</v>
      </c>
      <c r="AI76" s="523">
        <f t="shared" si="46"/>
        <v>-1.0073879959695969E-3</v>
      </c>
      <c r="AJ76" s="524">
        <f t="shared" si="47"/>
        <v>-1.2818179431716126E-3</v>
      </c>
    </row>
    <row r="77" spans="1:36">
      <c r="A77" s="13">
        <f t="shared" si="41"/>
        <v>35796</v>
      </c>
      <c r="B77" s="50" t="str">
        <f t="shared" si="39"/>
        <v>1998Q1</v>
      </c>
      <c r="C77" s="158">
        <f>l_pi_c!H75</f>
        <v>-6.0520778041173173E-4</v>
      </c>
      <c r="D77" s="156">
        <f>'l_IC,pi_d'!E75</f>
        <v>-1.5245957489203654E-2</v>
      </c>
      <c r="E77" s="156">
        <f>'l_IC,pi_d'!G75</f>
        <v>-3.887854861956086E-3</v>
      </c>
      <c r="F77" s="156">
        <f>l_Output!D75</f>
        <v>-1.1970655929637086E-2</v>
      </c>
      <c r="G77" s="156">
        <f>'l_HC,WC'!L75</f>
        <v>-5.9747236822840222E-3</v>
      </c>
      <c r="H77" s="156">
        <f>'l_HC,WC'!N75</f>
        <v>2.2379657825033483E-4</v>
      </c>
      <c r="I77" s="156">
        <f>l_NSR!C75</f>
        <v>1.0815773533945361E-3</v>
      </c>
      <c r="J77" s="156">
        <f>'l_NB,NEC'!Q75</f>
        <v>6.2523167445704853E-2</v>
      </c>
      <c r="K77" s="156">
        <f>'l_NB,NEC'!R75</f>
        <v>6.8791866787507594E-2</v>
      </c>
      <c r="L77" s="159">
        <f>l_Solow!I75</f>
        <v>-9.4421332218767671E-3</v>
      </c>
      <c r="M77" s="163">
        <f t="shared" si="40"/>
        <v>-7.3544005578656088E-4</v>
      </c>
      <c r="N77" s="34">
        <f t="shared" si="31"/>
        <v>-2.064284690136749E-2</v>
      </c>
      <c r="O77" s="34">
        <f t="shared" si="32"/>
        <v>-2.8299452339615744E-3</v>
      </c>
      <c r="P77" s="34">
        <f t="shared" si="33"/>
        <v>-1.6594423189745348E-2</v>
      </c>
      <c r="Q77" s="34">
        <f t="shared" si="34"/>
        <v>-5.9968500699985961E-3</v>
      </c>
      <c r="R77" s="34">
        <f t="shared" si="35"/>
        <v>-5.1492674066431028E-3</v>
      </c>
      <c r="S77" s="34">
        <f t="shared" si="36"/>
        <v>-3.9819333210843206E-3</v>
      </c>
      <c r="T77" s="34">
        <f t="shared" si="37"/>
        <v>5.9975771698495717E-2</v>
      </c>
      <c r="U77" s="34">
        <f t="shared" si="38"/>
        <v>5.4138963276069714E-2</v>
      </c>
      <c r="V77" s="20">
        <f t="shared" si="38"/>
        <v>-1.2406176762090181E-2</v>
      </c>
      <c r="W77" s="523">
        <f>'fdr,edr'!S75</f>
        <v>2.3643525918112569E-7</v>
      </c>
      <c r="X77" s="524">
        <f>'fdr,edr'!T75</f>
        <v>0</v>
      </c>
      <c r="Y77" s="523">
        <f>'fdr,edr (TFP)'!S75</f>
        <v>1.0025065049871064E-6</v>
      </c>
      <c r="Z77" s="524">
        <f>'fdr,edr (TFP)'!T75</f>
        <v>0</v>
      </c>
      <c r="AB77" s="523">
        <f t="shared" si="48"/>
        <v>4.8624608911653541E-4</v>
      </c>
      <c r="AC77" s="524">
        <f t="shared" si="42"/>
        <v>0</v>
      </c>
      <c r="AD77" s="523">
        <f t="shared" si="43"/>
        <v>1.0012524681553131E-3</v>
      </c>
      <c r="AE77" s="524">
        <f t="shared" si="44"/>
        <v>0</v>
      </c>
      <c r="AG77" s="523">
        <f t="shared" si="49"/>
        <v>-4.9120292438320345E-3</v>
      </c>
      <c r="AH77" s="524">
        <f t="shared" si="45"/>
        <v>-1.7674490677188227E-3</v>
      </c>
      <c r="AI77" s="523">
        <f t="shared" si="46"/>
        <v>-7.8067234977222217E-3</v>
      </c>
      <c r="AJ77" s="524">
        <f t="shared" si="47"/>
        <v>-1.2818179431716126E-3</v>
      </c>
    </row>
    <row r="78" spans="1:36">
      <c r="A78" s="13">
        <f t="shared" si="41"/>
        <v>35886</v>
      </c>
      <c r="B78" s="50" t="str">
        <f t="shared" si="39"/>
        <v>1998Q2</v>
      </c>
      <c r="C78" s="158">
        <f>l_pi_c!H76</f>
        <v>-1.5973588211917189E-3</v>
      </c>
      <c r="D78" s="156">
        <f>'l_IC,pi_d'!E76</f>
        <v>-9.1740304736518397E-3</v>
      </c>
      <c r="E78" s="156">
        <f>'l_IC,pi_d'!G76</f>
        <v>-2.9324200531295475E-3</v>
      </c>
      <c r="F78" s="156">
        <f>l_Output!D76</f>
        <v>-4.0791821544350348E-3</v>
      </c>
      <c r="G78" s="156">
        <f>'l_HC,WC'!L76</f>
        <v>6.9596003960281649E-4</v>
      </c>
      <c r="H78" s="156">
        <f>'l_HC,WC'!N76</f>
        <v>-6.8269045244895299E-3</v>
      </c>
      <c r="I78" s="156">
        <f>l_NSR!C76</f>
        <v>1.0898836022998903E-3</v>
      </c>
      <c r="J78" s="156">
        <f>'l_NB,NEC'!Q76</f>
        <v>-8.4942445375329578E-2</v>
      </c>
      <c r="K78" s="156">
        <f>'l_NB,NEC'!R76</f>
        <v>-2.3271642832995987E-3</v>
      </c>
      <c r="L78" s="159">
        <f>l_Solow!I76</f>
        <v>-5.8089372565496254E-3</v>
      </c>
      <c r="M78" s="163">
        <f t="shared" si="40"/>
        <v>-1.7275910965665481E-3</v>
      </c>
      <c r="N78" s="34">
        <f t="shared" si="31"/>
        <v>-1.4570919885815676E-2</v>
      </c>
      <c r="O78" s="34">
        <f t="shared" si="32"/>
        <v>-1.8745104251350357E-3</v>
      </c>
      <c r="P78" s="34">
        <f t="shared" si="33"/>
        <v>-8.7029494145432953E-3</v>
      </c>
      <c r="Q78" s="34">
        <f t="shared" si="34"/>
        <v>6.7383365188824259E-4</v>
      </c>
      <c r="R78" s="34">
        <f t="shared" si="35"/>
        <v>-1.2199968509382968E-2</v>
      </c>
      <c r="S78" s="34">
        <f t="shared" si="36"/>
        <v>-3.9736270721789663E-3</v>
      </c>
      <c r="T78" s="34">
        <f t="shared" si="37"/>
        <v>-8.7489841122538714E-2</v>
      </c>
      <c r="U78" s="34">
        <f t="shared" si="38"/>
        <v>-1.6980067794737479E-2</v>
      </c>
      <c r="V78" s="20">
        <f t="shared" si="38"/>
        <v>-8.7729807967630389E-3</v>
      </c>
      <c r="W78" s="523">
        <f>'fdr,edr'!S76</f>
        <v>3.4811661177482023E-5</v>
      </c>
      <c r="X78" s="524">
        <f>'fdr,edr'!T76</f>
        <v>0</v>
      </c>
      <c r="Y78" s="523">
        <f>'fdr,edr (TFP)'!S76</f>
        <v>1.4727499107983688E-4</v>
      </c>
      <c r="Z78" s="524">
        <f>'fdr,edr (TFP)'!T76</f>
        <v>0</v>
      </c>
      <c r="AB78" s="523">
        <f t="shared" si="48"/>
        <v>5.9001407760732308E-3</v>
      </c>
      <c r="AC78" s="524">
        <f t="shared" si="42"/>
        <v>0</v>
      </c>
      <c r="AD78" s="523">
        <f t="shared" si="43"/>
        <v>1.2135690795329159E-2</v>
      </c>
      <c r="AE78" s="524">
        <f t="shared" si="44"/>
        <v>0</v>
      </c>
      <c r="AG78" s="523">
        <f t="shared" si="49"/>
        <v>5.0186544312466087E-4</v>
      </c>
      <c r="AH78" s="524">
        <f t="shared" si="45"/>
        <v>-1.7674490677188227E-3</v>
      </c>
      <c r="AI78" s="523">
        <f t="shared" si="46"/>
        <v>3.3277148294516244E-3</v>
      </c>
      <c r="AJ78" s="524">
        <f t="shared" si="47"/>
        <v>-1.2818179431716126E-3</v>
      </c>
    </row>
    <row r="79" spans="1:36">
      <c r="A79" s="13">
        <f t="shared" si="41"/>
        <v>35977</v>
      </c>
      <c r="B79" s="50" t="str">
        <f t="shared" si="39"/>
        <v>1998Q3</v>
      </c>
      <c r="C79" s="158">
        <f>l_pi_c!H77</f>
        <v>-3.3813173917929262E-3</v>
      </c>
      <c r="D79" s="156">
        <f>'l_IC,pi_d'!E77</f>
        <v>-6.6423170489620098E-3</v>
      </c>
      <c r="E79" s="156">
        <f>'l_IC,pi_d'!G77</f>
        <v>-3.0271941994355345E-3</v>
      </c>
      <c r="F79" s="156">
        <f>l_Output!D77</f>
        <v>2.0475480163182347E-3</v>
      </c>
      <c r="G79" s="156">
        <f>'l_HC,WC'!L77</f>
        <v>-1.1985919170125037E-2</v>
      </c>
      <c r="H79" s="156">
        <f>'l_HC,WC'!N77</f>
        <v>2.2581307649049975E-3</v>
      </c>
      <c r="I79" s="156">
        <f>l_NSR!C77</f>
        <v>9.6526815315689518E-4</v>
      </c>
      <c r="J79" s="156">
        <f>'l_NB,NEC'!Q77</f>
        <v>-0.36596171869990318</v>
      </c>
      <c r="K79" s="156">
        <f>'l_NB,NEC'!R77</f>
        <v>-0.12486978282796857</v>
      </c>
      <c r="L79" s="159">
        <f>l_Solow!I77</f>
        <v>7.119628886781167E-3</v>
      </c>
      <c r="M79" s="163">
        <f t="shared" si="40"/>
        <v>-3.5115496671677552E-3</v>
      </c>
      <c r="N79" s="34">
        <f t="shared" si="31"/>
        <v>-1.2039206461125846E-2</v>
      </c>
      <c r="O79" s="34">
        <f t="shared" si="32"/>
        <v>-1.9692845714410229E-3</v>
      </c>
      <c r="P79" s="34">
        <f t="shared" si="33"/>
        <v>-2.5762192437900257E-3</v>
      </c>
      <c r="Q79" s="34">
        <f t="shared" si="34"/>
        <v>-1.2008045557839611E-2</v>
      </c>
      <c r="R79" s="34">
        <f t="shared" si="35"/>
        <v>-3.1149332199884401E-3</v>
      </c>
      <c r="S79" s="34">
        <f t="shared" si="36"/>
        <v>-4.0982425213219615E-3</v>
      </c>
      <c r="T79" s="34">
        <f t="shared" si="37"/>
        <v>-0.36850911444711232</v>
      </c>
      <c r="U79" s="34">
        <f t="shared" si="38"/>
        <v>-0.13952268633940645</v>
      </c>
      <c r="V79" s="20">
        <f t="shared" si="38"/>
        <v>4.1555853465677535E-3</v>
      </c>
      <c r="W79" s="523">
        <f>'fdr,edr'!S77</f>
        <v>4.1576938367511179E-5</v>
      </c>
      <c r="X79" s="524">
        <f>'fdr,edr'!T77</f>
        <v>0</v>
      </c>
      <c r="Y79" s="523">
        <f>'fdr,edr (TFP)'!S77</f>
        <v>1.7539857839590604E-4</v>
      </c>
      <c r="Z79" s="524">
        <f>'fdr,edr (TFP)'!T77</f>
        <v>0</v>
      </c>
      <c r="AB79" s="523">
        <f t="shared" si="48"/>
        <v>6.4480181736337547E-3</v>
      </c>
      <c r="AC79" s="524">
        <f t="shared" si="42"/>
        <v>0</v>
      </c>
      <c r="AD79" s="523">
        <f t="shared" si="43"/>
        <v>1.3243812834524129E-2</v>
      </c>
      <c r="AE79" s="524">
        <f t="shared" si="44"/>
        <v>0</v>
      </c>
      <c r="AG79" s="523">
        <f t="shared" si="49"/>
        <v>1.0497428406851849E-3</v>
      </c>
      <c r="AH79" s="524">
        <f t="shared" si="45"/>
        <v>-1.7674490677188227E-3</v>
      </c>
      <c r="AI79" s="523">
        <f t="shared" si="46"/>
        <v>4.4358368686465942E-3</v>
      </c>
      <c r="AJ79" s="524">
        <f t="shared" si="47"/>
        <v>-1.2818179431716126E-3</v>
      </c>
    </row>
    <row r="80" spans="1:36">
      <c r="A80" s="13">
        <f t="shared" si="41"/>
        <v>36069</v>
      </c>
      <c r="B80" s="50" t="str">
        <f t="shared" si="39"/>
        <v>1998Q4</v>
      </c>
      <c r="C80" s="158">
        <f>l_pi_c!H78</f>
        <v>1.9676841005127343E-3</v>
      </c>
      <c r="D80" s="156">
        <f>'l_IC,pi_d'!E78</f>
        <v>-2.6422358567253834E-2</v>
      </c>
      <c r="E80" s="156">
        <f>'l_IC,pi_d'!G78</f>
        <v>-7.5939962106410519E-3</v>
      </c>
      <c r="F80" s="156">
        <f>l_Output!D78</f>
        <v>8.3981876546066481E-3</v>
      </c>
      <c r="G80" s="156">
        <f>'l_HC,WC'!L78</f>
        <v>4.0813133185277906E-3</v>
      </c>
      <c r="H80" s="156">
        <f>'l_HC,WC'!N78</f>
        <v>-4.8693316086861893E-3</v>
      </c>
      <c r="I80" s="156">
        <f>l_NSR!C78</f>
        <v>5.7450472683240328E-4</v>
      </c>
      <c r="J80" s="156">
        <f>'l_NB,NEC'!Q78</f>
        <v>0.11649369472850829</v>
      </c>
      <c r="K80" s="156">
        <f>'l_NB,NEC'!R78</f>
        <v>7.3356583562808275E-2</v>
      </c>
      <c r="L80" s="159">
        <f>l_Solow!I78</f>
        <v>5.551247406070328E-3</v>
      </c>
      <c r="M80" s="163">
        <f t="shared" si="40"/>
        <v>1.8374518251379052E-3</v>
      </c>
      <c r="N80" s="34">
        <f t="shared" si="31"/>
        <v>-3.1819247979417667E-2</v>
      </c>
      <c r="O80" s="34">
        <f t="shared" si="32"/>
        <v>-6.5360865826465404E-3</v>
      </c>
      <c r="P80" s="34">
        <f t="shared" si="33"/>
        <v>3.7744203944983876E-3</v>
      </c>
      <c r="Q80" s="34">
        <f t="shared" si="34"/>
        <v>4.0591869308132167E-3</v>
      </c>
      <c r="R80" s="34">
        <f t="shared" si="35"/>
        <v>-1.0242395593579628E-2</v>
      </c>
      <c r="S80" s="34">
        <f t="shared" si="36"/>
        <v>-4.4890059476464534E-3</v>
      </c>
      <c r="T80" s="34">
        <f t="shared" si="37"/>
        <v>0.11394629898129915</v>
      </c>
      <c r="U80" s="34">
        <f t="shared" si="38"/>
        <v>5.8703680051370395E-2</v>
      </c>
      <c r="V80" s="20">
        <f t="shared" si="38"/>
        <v>2.587203865856915E-3</v>
      </c>
      <c r="W80" s="523">
        <f>'fdr,edr'!S78</f>
        <v>7.0425351207620165E-6</v>
      </c>
      <c r="X80" s="524">
        <f>'fdr,edr'!T78</f>
        <v>0</v>
      </c>
      <c r="Y80" s="523">
        <f>'fdr,edr (TFP)'!S78</f>
        <v>2.9414783185159361E-5</v>
      </c>
      <c r="Z80" s="524">
        <f>'fdr,edr (TFP)'!T78</f>
        <v>0</v>
      </c>
      <c r="AB80" s="523">
        <f t="shared" si="48"/>
        <v>2.6537775190776667E-3</v>
      </c>
      <c r="AC80" s="524">
        <f t="shared" si="42"/>
        <v>0</v>
      </c>
      <c r="AD80" s="523">
        <f t="shared" si="43"/>
        <v>5.4235397283655404E-3</v>
      </c>
      <c r="AE80" s="524">
        <f t="shared" si="44"/>
        <v>0</v>
      </c>
      <c r="AG80" s="523">
        <f t="shared" si="49"/>
        <v>-2.7444978138709032E-3</v>
      </c>
      <c r="AH80" s="524">
        <f t="shared" si="45"/>
        <v>-1.7674490677188227E-3</v>
      </c>
      <c r="AI80" s="523">
        <f t="shared" si="46"/>
        <v>-3.3844362375119947E-3</v>
      </c>
      <c r="AJ80" s="524">
        <f t="shared" si="47"/>
        <v>-1.2818179431716126E-3</v>
      </c>
    </row>
    <row r="81" spans="1:36">
      <c r="A81" s="13">
        <f t="shared" si="41"/>
        <v>36161</v>
      </c>
      <c r="B81" s="50" t="str">
        <f t="shared" si="39"/>
        <v>1999Q1</v>
      </c>
      <c r="C81" s="158">
        <f>l_pi_c!H79</f>
        <v>-5.2771943947469424E-3</v>
      </c>
      <c r="D81" s="156">
        <f>'l_IC,pi_d'!E79</f>
        <v>-2.8125758324405226E-2</v>
      </c>
      <c r="E81" s="156">
        <f>'l_IC,pi_d'!G79</f>
        <v>-4.8027407986799275E-3</v>
      </c>
      <c r="F81" s="156">
        <f>l_Output!D79</f>
        <v>-1.3430181801761698E-2</v>
      </c>
      <c r="G81" s="156">
        <f>'l_HC,WC'!L79</f>
        <v>-1.2445175315912493E-2</v>
      </c>
      <c r="H81" s="156">
        <f>'l_HC,WC'!N79</f>
        <v>4.8168876476915035E-3</v>
      </c>
      <c r="I81" s="156">
        <f>l_NSR!C79</f>
        <v>3.7478924688016946E-4</v>
      </c>
      <c r="J81" s="156">
        <f>'l_NB,NEC'!Q79</f>
        <v>0.29340229913243554</v>
      </c>
      <c r="K81" s="156">
        <f>'l_NB,NEC'!R79</f>
        <v>0.15694498280449043</v>
      </c>
      <c r="L81" s="159">
        <f>l_Solow!I79</f>
        <v>-7.7600202920657321E-3</v>
      </c>
      <c r="M81" s="163">
        <f t="shared" si="40"/>
        <v>-5.4074266701217713E-3</v>
      </c>
      <c r="N81" s="34">
        <f t="shared" si="31"/>
        <v>-3.3522647736569058E-2</v>
      </c>
      <c r="O81" s="34">
        <f t="shared" si="32"/>
        <v>-3.744831170685416E-3</v>
      </c>
      <c r="P81" s="34">
        <f t="shared" si="33"/>
        <v>-1.805394906186996E-2</v>
      </c>
      <c r="Q81" s="34">
        <f t="shared" si="34"/>
        <v>-1.2467301703627068E-2</v>
      </c>
      <c r="R81" s="34">
        <f t="shared" si="35"/>
        <v>-5.5617633720193415E-4</v>
      </c>
      <c r="S81" s="34">
        <f t="shared" si="36"/>
        <v>-4.6887214275986872E-3</v>
      </c>
      <c r="T81" s="34">
        <f t="shared" si="37"/>
        <v>0.2908549033852264</v>
      </c>
      <c r="U81" s="34">
        <f t="shared" si="38"/>
        <v>0.14229207929305254</v>
      </c>
      <c r="V81" s="20">
        <f t="shared" si="38"/>
        <v>-1.0724063832279146E-2</v>
      </c>
      <c r="W81" s="523">
        <f>'fdr,edr'!S79</f>
        <v>7.0120566644251597E-9</v>
      </c>
      <c r="X81" s="524">
        <f>'fdr,edr'!T79</f>
        <v>0</v>
      </c>
      <c r="Y81" s="523">
        <f>'fdr,edr (TFP)'!S79</f>
        <v>1.8986919567963001E-8</v>
      </c>
      <c r="Z81" s="524">
        <f>'fdr,edr (TFP)'!T79</f>
        <v>0</v>
      </c>
      <c r="AB81" s="523">
        <f t="shared" si="48"/>
        <v>8.3738024005974485E-5</v>
      </c>
      <c r="AC81" s="524">
        <f t="shared" si="42"/>
        <v>0</v>
      </c>
      <c r="AD81" s="523">
        <f t="shared" si="43"/>
        <v>1.3779303163789888E-4</v>
      </c>
      <c r="AE81" s="524">
        <f t="shared" si="44"/>
        <v>0</v>
      </c>
      <c r="AG81" s="523">
        <f t="shared" si="49"/>
        <v>-5.3145373089425957E-3</v>
      </c>
      <c r="AH81" s="524">
        <f t="shared" si="45"/>
        <v>-1.7674490677188227E-3</v>
      </c>
      <c r="AI81" s="523">
        <f t="shared" si="46"/>
        <v>-8.6701829342396355E-3</v>
      </c>
      <c r="AJ81" s="524">
        <f t="shared" si="47"/>
        <v>-1.2818179431716126E-3</v>
      </c>
    </row>
    <row r="82" spans="1:36">
      <c r="A82" s="13">
        <f t="shared" si="41"/>
        <v>36251</v>
      </c>
      <c r="B82" s="50" t="str">
        <f t="shared" si="39"/>
        <v>1999Q2</v>
      </c>
      <c r="C82" s="158">
        <f>l_pi_c!H80</f>
        <v>-3.8850391255218497E-3</v>
      </c>
      <c r="D82" s="156">
        <f>'l_IC,pi_d'!E80</f>
        <v>8.3562271804673571E-3</v>
      </c>
      <c r="E82" s="156">
        <f>'l_IC,pi_d'!G80</f>
        <v>-6.2191564759848106E-3</v>
      </c>
      <c r="F82" s="156">
        <f>l_Output!D80</f>
        <v>4.2261182407670184E-3</v>
      </c>
      <c r="G82" s="156">
        <f>'l_HC,WC'!L80</f>
        <v>-6.708829108818648E-3</v>
      </c>
      <c r="H82" s="156">
        <f>'l_HC,WC'!N80</f>
        <v>4.3785366280857385E-4</v>
      </c>
      <c r="I82" s="156">
        <f>l_NSR!C80</f>
        <v>7.4991563976167797E-5</v>
      </c>
      <c r="J82" s="156">
        <f>'l_NB,NEC'!Q80</f>
        <v>-1.7817425463021452E-3</v>
      </c>
      <c r="K82" s="156">
        <f>'l_NB,NEC'!R80</f>
        <v>0.15208621549114598</v>
      </c>
      <c r="L82" s="159">
        <f>l_Solow!I80</f>
        <v>6.8608313745271345E-3</v>
      </c>
      <c r="M82" s="163">
        <f t="shared" si="40"/>
        <v>-4.0152714008966786E-3</v>
      </c>
      <c r="N82" s="34">
        <f t="shared" si="31"/>
        <v>2.9593377683035209E-3</v>
      </c>
      <c r="O82" s="34">
        <f t="shared" si="32"/>
        <v>-5.161246847990299E-3</v>
      </c>
      <c r="P82" s="34">
        <f t="shared" si="33"/>
        <v>-3.9764901934124207E-4</v>
      </c>
      <c r="Q82" s="34">
        <f t="shared" si="34"/>
        <v>-6.7309554965332219E-3</v>
      </c>
      <c r="R82" s="34">
        <f t="shared" si="35"/>
        <v>-4.9352103220848638E-3</v>
      </c>
      <c r="S82" s="34">
        <f t="shared" si="36"/>
        <v>-4.9885191105026889E-3</v>
      </c>
      <c r="T82" s="34">
        <f t="shared" si="37"/>
        <v>-4.3291382935112836E-3</v>
      </c>
      <c r="U82" s="34">
        <f t="shared" si="38"/>
        <v>0.13743331197970809</v>
      </c>
      <c r="V82" s="20">
        <f t="shared" si="38"/>
        <v>3.8967878343137215E-3</v>
      </c>
      <c r="W82" s="523">
        <f>'fdr,edr'!S80</f>
        <v>1.3469225503623047E-5</v>
      </c>
      <c r="X82" s="524">
        <f>'fdr,edr'!T80</f>
        <v>0</v>
      </c>
      <c r="Y82" s="523">
        <f>'fdr,edr (TFP)'!S80</f>
        <v>3.628477067776376E-5</v>
      </c>
      <c r="Z82" s="524">
        <f>'fdr,edr (TFP)'!T80</f>
        <v>0</v>
      </c>
      <c r="AB82" s="523">
        <f t="shared" si="48"/>
        <v>3.6700443462747215E-3</v>
      </c>
      <c r="AC82" s="524">
        <f t="shared" si="42"/>
        <v>0</v>
      </c>
      <c r="AD82" s="523">
        <f t="shared" si="43"/>
        <v>6.0236841449202629E-3</v>
      </c>
      <c r="AE82" s="524">
        <f t="shared" si="44"/>
        <v>0</v>
      </c>
      <c r="AG82" s="523">
        <f t="shared" si="49"/>
        <v>-1.7282309866738484E-3</v>
      </c>
      <c r="AH82" s="524">
        <f t="shared" si="45"/>
        <v>-1.7674490677188227E-3</v>
      </c>
      <c r="AI82" s="523">
        <f t="shared" si="46"/>
        <v>-2.7842918209572722E-3</v>
      </c>
      <c r="AJ82" s="524">
        <f t="shared" si="47"/>
        <v>-1.2818179431716126E-3</v>
      </c>
    </row>
    <row r="83" spans="1:36">
      <c r="A83" s="13">
        <f t="shared" si="41"/>
        <v>36342</v>
      </c>
      <c r="B83" s="50" t="str">
        <f t="shared" si="39"/>
        <v>1999Q3</v>
      </c>
      <c r="C83" s="158">
        <f>l_pi_c!H81</f>
        <v>-6.0968472014950592E-3</v>
      </c>
      <c r="D83" s="156">
        <f>'l_IC,pi_d'!E81</f>
        <v>-5.4294442404483334E-3</v>
      </c>
      <c r="E83" s="156">
        <f>'l_IC,pi_d'!G81</f>
        <v>-1.9939903324246444E-3</v>
      </c>
      <c r="F83" s="156">
        <f>l_Output!D81</f>
        <v>5.6361966848474943E-3</v>
      </c>
      <c r="G83" s="156">
        <f>'l_HC,WC'!L81</f>
        <v>7.4569791846545996E-3</v>
      </c>
      <c r="H83" s="156">
        <f>'l_HC,WC'!N81</f>
        <v>-6.1511179134854377E-3</v>
      </c>
      <c r="I83" s="156">
        <f>l_NSR!C81</f>
        <v>7.4991563976167797E-5</v>
      </c>
      <c r="J83" s="156">
        <f>'l_NB,NEC'!Q81</f>
        <v>0.17322665533624504</v>
      </c>
      <c r="K83" s="156">
        <f>'l_NB,NEC'!R81</f>
        <v>6.7560076097158639E-2</v>
      </c>
      <c r="L83" s="159">
        <f>l_Solow!I81</f>
        <v>-3.2198777668745299E-3</v>
      </c>
      <c r="M83" s="163">
        <f t="shared" si="40"/>
        <v>-6.2270794768698881E-3</v>
      </c>
      <c r="N83" s="34">
        <f t="shared" si="31"/>
        <v>-1.082633365261217E-2</v>
      </c>
      <c r="O83" s="34">
        <f t="shared" si="32"/>
        <v>-9.3608070443013266E-4</v>
      </c>
      <c r="P83" s="34">
        <f t="shared" si="33"/>
        <v>1.0124294247392338E-3</v>
      </c>
      <c r="Q83" s="34">
        <f t="shared" si="34"/>
        <v>7.4348527969400257E-3</v>
      </c>
      <c r="R83" s="34">
        <f t="shared" si="35"/>
        <v>-1.1524181898378876E-2</v>
      </c>
      <c r="S83" s="34">
        <f t="shared" si="36"/>
        <v>-4.9885191105026889E-3</v>
      </c>
      <c r="T83" s="34">
        <f t="shared" si="37"/>
        <v>0.1706792595890359</v>
      </c>
      <c r="U83" s="34">
        <f t="shared" si="38"/>
        <v>5.2907172585720759E-2</v>
      </c>
      <c r="V83" s="20">
        <f t="shared" si="38"/>
        <v>-6.183921307087943E-3</v>
      </c>
      <c r="W83" s="523">
        <f>'fdr,edr'!S81</f>
        <v>8.6047878366840428E-5</v>
      </c>
      <c r="X83" s="524">
        <f>'fdr,edr'!T81</f>
        <v>0</v>
      </c>
      <c r="Y83" s="523">
        <f>'fdr,edr (TFP)'!S81</f>
        <v>2.3234806502373087E-4</v>
      </c>
      <c r="Z83" s="524">
        <f>'fdr,edr (TFP)'!T81</f>
        <v>0</v>
      </c>
      <c r="AB83" s="523">
        <f t="shared" si="48"/>
        <v>9.2761995648455321E-3</v>
      </c>
      <c r="AC83" s="524">
        <f t="shared" si="42"/>
        <v>0</v>
      </c>
      <c r="AD83" s="523">
        <f t="shared" si="43"/>
        <v>1.5242967723633441E-2</v>
      </c>
      <c r="AE83" s="524">
        <f t="shared" si="44"/>
        <v>0</v>
      </c>
      <c r="AG83" s="523">
        <f t="shared" si="49"/>
        <v>3.8779242318969622E-3</v>
      </c>
      <c r="AH83" s="524">
        <f t="shared" si="45"/>
        <v>-1.7674490677188227E-3</v>
      </c>
      <c r="AI83" s="523">
        <f t="shared" si="46"/>
        <v>6.4349917577559059E-3</v>
      </c>
      <c r="AJ83" s="524">
        <f t="shared" si="47"/>
        <v>-1.2818179431716126E-3</v>
      </c>
    </row>
    <row r="84" spans="1:36">
      <c r="A84" s="13">
        <f t="shared" si="41"/>
        <v>36434</v>
      </c>
      <c r="B84" s="50" t="str">
        <f t="shared" si="39"/>
        <v>1999Q4</v>
      </c>
      <c r="C84" s="158">
        <f>l_pi_c!H82</f>
        <v>-1.7497968096975569E-3</v>
      </c>
      <c r="D84" s="156">
        <f>'l_IC,pi_d'!E82</f>
        <v>1.1214060609241461E-2</v>
      </c>
      <c r="E84" s="156">
        <f>'l_IC,pi_d'!G82</f>
        <v>-2.7251927289944078E-3</v>
      </c>
      <c r="F84" s="156">
        <f>l_Output!D82</f>
        <v>8.2896133156662444E-4</v>
      </c>
      <c r="G84" s="156">
        <f>'l_HC,WC'!L82</f>
        <v>-5.3704725809442522E-3</v>
      </c>
      <c r="H84" s="156">
        <f>'l_HC,WC'!N82</f>
        <v>5.9322954256653126E-3</v>
      </c>
      <c r="I84" s="156">
        <f>l_NSR!C82</f>
        <v>5.8328229861182024E-5</v>
      </c>
      <c r="J84" s="156">
        <f>'l_NB,NEC'!Q82</f>
        <v>-0.16360341618387364</v>
      </c>
      <c r="K84" s="156">
        <f>'l_NB,NEC'!R82</f>
        <v>0.19593123571840465</v>
      </c>
      <c r="L84" s="159">
        <f>l_Solow!I82</f>
        <v>2.9009777274807756E-3</v>
      </c>
      <c r="M84" s="163">
        <f t="shared" si="40"/>
        <v>-1.8800290850723861E-3</v>
      </c>
      <c r="N84" s="34">
        <f t="shared" si="31"/>
        <v>5.8171711970776245E-3</v>
      </c>
      <c r="O84" s="34">
        <f t="shared" si="32"/>
        <v>-1.667283100999896E-3</v>
      </c>
      <c r="P84" s="34">
        <f t="shared" si="33"/>
        <v>-3.794805928541636E-3</v>
      </c>
      <c r="Q84" s="34">
        <f t="shared" si="34"/>
        <v>-5.3925989686588261E-3</v>
      </c>
      <c r="R84" s="34">
        <f t="shared" si="35"/>
        <v>5.5923144077187504E-4</v>
      </c>
      <c r="S84" s="34">
        <f t="shared" si="36"/>
        <v>-5.0051824446176747E-3</v>
      </c>
      <c r="T84" s="34">
        <f t="shared" si="37"/>
        <v>-0.16615081193108278</v>
      </c>
      <c r="U84" s="34">
        <f t="shared" si="38"/>
        <v>0.18127833220696676</v>
      </c>
      <c r="V84" s="20">
        <f t="shared" si="38"/>
        <v>-6.3065812732637436E-5</v>
      </c>
      <c r="W84" s="523">
        <f>'fdr,edr'!S82</f>
        <v>2.3609774409050926E-6</v>
      </c>
      <c r="X84" s="524">
        <f>'fdr,edr'!T82</f>
        <v>0</v>
      </c>
      <c r="Y84" s="523">
        <f>'fdr,edr (TFP)'!S82</f>
        <v>6.3172723389530238E-6</v>
      </c>
      <c r="Z84" s="524">
        <f>'fdr,edr (TFP)'!T82</f>
        <v>0</v>
      </c>
      <c r="AB84" s="523">
        <f t="shared" si="48"/>
        <v>1.5365472465580395E-3</v>
      </c>
      <c r="AC84" s="524">
        <f t="shared" si="42"/>
        <v>0</v>
      </c>
      <c r="AD84" s="523">
        <f t="shared" si="43"/>
        <v>2.5134184567940578E-3</v>
      </c>
      <c r="AE84" s="524">
        <f t="shared" si="44"/>
        <v>0</v>
      </c>
      <c r="AG84" s="523">
        <f t="shared" si="49"/>
        <v>-3.8617280863905302E-3</v>
      </c>
      <c r="AH84" s="524">
        <f t="shared" si="45"/>
        <v>-1.7674490677188227E-3</v>
      </c>
      <c r="AI84" s="523">
        <f t="shared" si="46"/>
        <v>-6.2945575090834777E-3</v>
      </c>
      <c r="AJ84" s="524">
        <f t="shared" si="47"/>
        <v>-1.2818179431716126E-3</v>
      </c>
    </row>
    <row r="85" spans="1:36">
      <c r="A85" s="13">
        <f t="shared" si="41"/>
        <v>36526</v>
      </c>
      <c r="B85" s="50" t="str">
        <f t="shared" si="39"/>
        <v>2000Q1</v>
      </c>
      <c r="C85" s="158">
        <f>l_pi_c!H83</f>
        <v>-3.0178654042458675E-3</v>
      </c>
      <c r="D85" s="156">
        <f>'l_IC,pi_d'!E83</f>
        <v>3.7401241951595221E-2</v>
      </c>
      <c r="E85" s="156">
        <f>'l_IC,pi_d'!G83</f>
        <v>2.346229072470507E-3</v>
      </c>
      <c r="F85" s="156">
        <f>l_Output!D83</f>
        <v>1.7470371164514553E-2</v>
      </c>
      <c r="G85" s="156">
        <f>'l_HC,WC'!L83</f>
        <v>1.5011404610547174E-2</v>
      </c>
      <c r="H85" s="156">
        <f>'l_HC,WC'!N83</f>
        <v>-1.3957446798570361E-2</v>
      </c>
      <c r="I85" s="156">
        <f>l_NSR!C83</f>
        <v>5.8328229861182024E-5</v>
      </c>
      <c r="J85" s="156">
        <f>'l_NB,NEC'!Q83</f>
        <v>-9.7395875281578448E-3</v>
      </c>
      <c r="K85" s="156">
        <f>'l_NB,NEC'!R83</f>
        <v>-1.6706658334975089E-4</v>
      </c>
      <c r="L85" s="159">
        <f>l_Solow!I83</f>
        <v>5.7700100230538912E-3</v>
      </c>
      <c r="M85" s="163">
        <f t="shared" si="40"/>
        <v>-3.1480976796206964E-3</v>
      </c>
      <c r="N85" s="34">
        <f t="shared" si="31"/>
        <v>3.2004352539431388E-2</v>
      </c>
      <c r="O85" s="34">
        <f t="shared" si="32"/>
        <v>3.4041387004650186E-3</v>
      </c>
      <c r="P85" s="34">
        <f t="shared" si="33"/>
        <v>1.2846603904406293E-2</v>
      </c>
      <c r="Q85" s="34">
        <f t="shared" si="34"/>
        <v>1.49892782228326E-2</v>
      </c>
      <c r="R85" s="34">
        <f t="shared" si="35"/>
        <v>-1.9330510783463799E-2</v>
      </c>
      <c r="S85" s="34">
        <f t="shared" si="36"/>
        <v>-5.0051824446176747E-3</v>
      </c>
      <c r="T85" s="34">
        <f t="shared" si="37"/>
        <v>-1.2286983275366984E-2</v>
      </c>
      <c r="U85" s="34">
        <f t="shared" si="38"/>
        <v>-1.4819970094787629E-2</v>
      </c>
      <c r="V85" s="20">
        <f t="shared" si="38"/>
        <v>2.8059664828404781E-3</v>
      </c>
      <c r="W85" s="523">
        <f>'fdr,edr'!S83</f>
        <v>3.9832044047267823E-8</v>
      </c>
      <c r="X85" s="524">
        <f>'fdr,edr'!T83</f>
        <v>0</v>
      </c>
      <c r="Y85" s="523">
        <f>'fdr,edr (TFP)'!S83</f>
        <v>1.8825480811182618E-8</v>
      </c>
      <c r="Z85" s="524">
        <f>'fdr,edr (TFP)'!T83</f>
        <v>0</v>
      </c>
      <c r="AB85" s="523">
        <f t="shared" si="48"/>
        <v>1.9957966842158002E-4</v>
      </c>
      <c r="AC85" s="524">
        <f t="shared" si="42"/>
        <v>0</v>
      </c>
      <c r="AD85" s="523">
        <f t="shared" si="43"/>
        <v>1.3720597950228925E-4</v>
      </c>
      <c r="AE85" s="524">
        <f t="shared" si="44"/>
        <v>0</v>
      </c>
      <c r="AG85" s="523">
        <f t="shared" si="49"/>
        <v>-5.1986956645269896E-3</v>
      </c>
      <c r="AH85" s="524">
        <f t="shared" si="45"/>
        <v>-1.7674490677188227E-3</v>
      </c>
      <c r="AI85" s="523">
        <f t="shared" si="46"/>
        <v>-8.6707699863752454E-3</v>
      </c>
      <c r="AJ85" s="524">
        <f t="shared" si="47"/>
        <v>-1.2818179431716126E-3</v>
      </c>
    </row>
    <row r="86" spans="1:36">
      <c r="A86" s="13">
        <f t="shared" si="41"/>
        <v>36617</v>
      </c>
      <c r="B86" s="50" t="str">
        <f t="shared" si="39"/>
        <v>2000Q2</v>
      </c>
      <c r="C86" s="158">
        <f>l_pi_c!H84</f>
        <v>-4.401620704017617E-3</v>
      </c>
      <c r="D86" s="156">
        <f>'l_IC,pi_d'!E84</f>
        <v>-1.3543636423040795E-2</v>
      </c>
      <c r="E86" s="156">
        <f>'l_IC,pi_d'!G84</f>
        <v>-7.8058725341998425E-3</v>
      </c>
      <c r="F86" s="156">
        <f>l_Output!D84</f>
        <v>5.3768245544256743E-3</v>
      </c>
      <c r="G86" s="156">
        <f>'l_HC,WC'!L84</f>
        <v>-9.2303516599621105E-3</v>
      </c>
      <c r="H86" s="156">
        <f>'l_HC,WC'!N84</f>
        <v>8.6757051634239746E-3</v>
      </c>
      <c r="I86" s="156">
        <f>l_NSR!C84</f>
        <v>4.9996250437445156E-5</v>
      </c>
      <c r="J86" s="156">
        <f>'l_NB,NEC'!Q84</f>
        <v>-9.5201965568839086E-2</v>
      </c>
      <c r="K86" s="156">
        <f>'l_NB,NEC'!R84</f>
        <v>-6.6080206610233283E-2</v>
      </c>
      <c r="L86" s="159">
        <f>l_Solow!I84</f>
        <v>9.2579092316444379E-3</v>
      </c>
      <c r="M86" s="163">
        <f t="shared" si="40"/>
        <v>-4.5318529793924459E-3</v>
      </c>
      <c r="N86" s="34">
        <f t="shared" si="31"/>
        <v>-1.8940525835204631E-2</v>
      </c>
      <c r="O86" s="34">
        <f t="shared" si="32"/>
        <v>-6.747962906205331E-3</v>
      </c>
      <c r="P86" s="34">
        <f t="shared" si="33"/>
        <v>7.5305729431741388E-4</v>
      </c>
      <c r="Q86" s="34">
        <f t="shared" si="34"/>
        <v>-9.2524780476766853E-3</v>
      </c>
      <c r="R86" s="34">
        <f t="shared" si="35"/>
        <v>3.302641178530537E-3</v>
      </c>
      <c r="S86" s="34">
        <f t="shared" si="36"/>
        <v>-5.0135144240414115E-3</v>
      </c>
      <c r="T86" s="34">
        <f t="shared" si="37"/>
        <v>-9.7749361316048222E-2</v>
      </c>
      <c r="U86" s="34">
        <f t="shared" si="38"/>
        <v>-8.0733110121671156E-2</v>
      </c>
      <c r="V86" s="20">
        <f t="shared" si="38"/>
        <v>6.2938656914310245E-3</v>
      </c>
      <c r="W86" s="523">
        <f>'fdr,edr'!S84</f>
        <v>1.9309651406993356E-5</v>
      </c>
      <c r="X86" s="524">
        <f>'fdr,edr'!T84</f>
        <v>0</v>
      </c>
      <c r="Y86" s="523">
        <f>'fdr,edr (TFP)'!S84</f>
        <v>9.0973214220145327E-6</v>
      </c>
      <c r="Z86" s="524">
        <f>'fdr,edr (TFP)'!T84</f>
        <v>0</v>
      </c>
      <c r="AB86" s="523">
        <f t="shared" si="48"/>
        <v>4.3942748442710499E-3</v>
      </c>
      <c r="AC86" s="524">
        <f t="shared" si="42"/>
        <v>0</v>
      </c>
      <c r="AD86" s="523">
        <f t="shared" si="43"/>
        <v>3.0161766231463524E-3</v>
      </c>
      <c r="AE86" s="524">
        <f t="shared" si="44"/>
        <v>0</v>
      </c>
      <c r="AG86" s="523">
        <f t="shared" si="49"/>
        <v>-1.00400048867752E-3</v>
      </c>
      <c r="AH86" s="524">
        <f t="shared" si="45"/>
        <v>-1.7674490677188227E-3</v>
      </c>
      <c r="AI86" s="523">
        <f t="shared" si="46"/>
        <v>-5.7917993427311822E-3</v>
      </c>
      <c r="AJ86" s="524">
        <f t="shared" si="47"/>
        <v>-1.2818179431716126E-3</v>
      </c>
    </row>
    <row r="87" spans="1:36">
      <c r="A87" s="13">
        <f t="shared" si="41"/>
        <v>36708</v>
      </c>
      <c r="B87" s="50" t="str">
        <f t="shared" si="39"/>
        <v>2000Q3</v>
      </c>
      <c r="C87" s="158">
        <f>l_pi_c!H85</f>
        <v>-2.0494333283647137E-3</v>
      </c>
      <c r="D87" s="156">
        <f>'l_IC,pi_d'!E85</f>
        <v>3.4594812203126768E-2</v>
      </c>
      <c r="E87" s="156">
        <f>'l_IC,pi_d'!G85</f>
        <v>-3.0010753367779586E-3</v>
      </c>
      <c r="F87" s="156">
        <f>l_Output!D85</f>
        <v>1.1879634014855256E-3</v>
      </c>
      <c r="G87" s="156">
        <f>'l_HC,WC'!L85</f>
        <v>3.654273252298168E-4</v>
      </c>
      <c r="H87" s="156">
        <f>'l_HC,WC'!N85</f>
        <v>4.103253096434778E-3</v>
      </c>
      <c r="I87" s="156">
        <f>l_NSR!C85</f>
        <v>3.5814089004659877E-4</v>
      </c>
      <c r="J87" s="156">
        <f>'l_NB,NEC'!Q85</f>
        <v>3.9597870595658446E-2</v>
      </c>
      <c r="K87" s="156">
        <f>'l_NB,NEC'!R85</f>
        <v>-8.3505195308816393E-2</v>
      </c>
      <c r="L87" s="159">
        <f>l_Solow!I85</f>
        <v>-1.3374947766460548E-3</v>
      </c>
      <c r="M87" s="163">
        <f t="shared" si="40"/>
        <v>-2.1796656037395426E-3</v>
      </c>
      <c r="N87" s="34">
        <f t="shared" si="31"/>
        <v>2.9197922790962932E-2</v>
      </c>
      <c r="O87" s="34">
        <f t="shared" si="32"/>
        <v>-1.9431657087834468E-3</v>
      </c>
      <c r="P87" s="34">
        <f t="shared" si="33"/>
        <v>-3.4358038586227348E-3</v>
      </c>
      <c r="Q87" s="34">
        <f t="shared" si="34"/>
        <v>3.433009375152429E-4</v>
      </c>
      <c r="R87" s="34">
        <f t="shared" si="35"/>
        <v>-1.2698108884586596E-3</v>
      </c>
      <c r="S87" s="34">
        <f t="shared" si="36"/>
        <v>-4.7053697844322579E-3</v>
      </c>
      <c r="T87" s="34">
        <f t="shared" si="37"/>
        <v>3.7050474848449311E-2</v>
      </c>
      <c r="U87" s="34">
        <f t="shared" si="38"/>
        <v>-9.8158098820254266E-2</v>
      </c>
      <c r="V87" s="20">
        <f t="shared" si="38"/>
        <v>-4.3015383168594681E-3</v>
      </c>
      <c r="W87" s="523">
        <f>'fdr,edr'!S85</f>
        <v>6.6112115182510455E-4</v>
      </c>
      <c r="X87" s="524">
        <f>'fdr,edr'!T85</f>
        <v>0</v>
      </c>
      <c r="Y87" s="523">
        <f>'fdr,edr (TFP)'!S85</f>
        <v>3.1092564142131508E-4</v>
      </c>
      <c r="Z87" s="524">
        <f>'fdr,edr (TFP)'!T85</f>
        <v>0</v>
      </c>
      <c r="AB87" s="523">
        <f t="shared" si="48"/>
        <v>2.5712276286340433E-2</v>
      </c>
      <c r="AC87" s="524">
        <f t="shared" si="42"/>
        <v>0</v>
      </c>
      <c r="AD87" s="523">
        <f t="shared" si="43"/>
        <v>1.7633083718434365E-2</v>
      </c>
      <c r="AE87" s="524">
        <f t="shared" si="44"/>
        <v>0</v>
      </c>
      <c r="AG87" s="523">
        <f t="shared" si="49"/>
        <v>2.0314000953391864E-2</v>
      </c>
      <c r="AH87" s="524">
        <f t="shared" si="45"/>
        <v>-1.7674490677188227E-3</v>
      </c>
      <c r="AI87" s="523">
        <f t="shared" si="46"/>
        <v>8.8251077525568298E-3</v>
      </c>
      <c r="AJ87" s="524">
        <f t="shared" si="47"/>
        <v>-1.2818179431716126E-3</v>
      </c>
    </row>
    <row r="88" spans="1:36">
      <c r="A88" s="13">
        <f t="shared" si="41"/>
        <v>36800</v>
      </c>
      <c r="B88" s="50" t="str">
        <f t="shared" si="39"/>
        <v>2000Q4</v>
      </c>
      <c r="C88" s="158">
        <f>l_pi_c!H86</f>
        <v>-3.26998713212312E-3</v>
      </c>
      <c r="D88" s="156">
        <f>'l_IC,pi_d'!E86</f>
        <v>3.0698951303044009E-2</v>
      </c>
      <c r="E88" s="156">
        <f>'l_IC,pi_d'!G86</f>
        <v>-5.5819849132765498E-3</v>
      </c>
      <c r="F88" s="156">
        <f>l_Output!D86</f>
        <v>1.0694343927081462E-2</v>
      </c>
      <c r="G88" s="156">
        <f>'l_HC,WC'!L86</f>
        <v>3.4552006784531741E-3</v>
      </c>
      <c r="H88" s="156">
        <f>'l_HC,WC'!N86</f>
        <v>3.977414741427876E-3</v>
      </c>
      <c r="I88" s="156">
        <f>l_NSR!C86</f>
        <v>6.1609706937693076E-4</v>
      </c>
      <c r="J88" s="156">
        <f>'l_NB,NEC'!Q86</f>
        <v>-0.12736199215592892</v>
      </c>
      <c r="K88" s="156">
        <f>'l_NB,NEC'!R86</f>
        <v>-0.13334600605461233</v>
      </c>
      <c r="L88" s="159">
        <f>l_Solow!I86</f>
        <v>5.8234507486888158E-3</v>
      </c>
      <c r="M88" s="163">
        <f t="shared" si="40"/>
        <v>-3.4002194074979489E-3</v>
      </c>
      <c r="N88" s="34">
        <f t="shared" si="31"/>
        <v>2.5302061890880172E-2</v>
      </c>
      <c r="O88" s="34">
        <f t="shared" si="32"/>
        <v>-4.5240752852820382E-3</v>
      </c>
      <c r="P88" s="34">
        <f t="shared" si="33"/>
        <v>6.0705766669732018E-3</v>
      </c>
      <c r="Q88" s="34">
        <f t="shared" si="34"/>
        <v>3.4330742907386002E-3</v>
      </c>
      <c r="R88" s="34">
        <f t="shared" si="35"/>
        <v>-1.3956492434655616E-3</v>
      </c>
      <c r="S88" s="34">
        <f t="shared" si="36"/>
        <v>-4.4474136051019259E-3</v>
      </c>
      <c r="T88" s="34">
        <f t="shared" si="37"/>
        <v>-0.12990938790313805</v>
      </c>
      <c r="U88" s="34">
        <f t="shared" si="38"/>
        <v>-0.14799890956605022</v>
      </c>
      <c r="V88" s="20">
        <f t="shared" si="38"/>
        <v>2.8594072084754027E-3</v>
      </c>
      <c r="W88" s="523">
        <f>'fdr,edr'!S86</f>
        <v>9.732978866795879E-6</v>
      </c>
      <c r="X88" s="524">
        <f>'fdr,edr'!T86</f>
        <v>0</v>
      </c>
      <c r="Y88" s="523">
        <f>'fdr,edr (TFP)'!S86</f>
        <v>4.5556434551645411E-6</v>
      </c>
      <c r="Z88" s="524">
        <f>'fdr,edr (TFP)'!T86</f>
        <v>0</v>
      </c>
      <c r="AB88" s="523">
        <f t="shared" si="48"/>
        <v>3.1197722459814078E-3</v>
      </c>
      <c r="AC88" s="524">
        <f t="shared" si="42"/>
        <v>0</v>
      </c>
      <c r="AD88" s="523">
        <f t="shared" si="43"/>
        <v>2.1343953371305282E-3</v>
      </c>
      <c r="AE88" s="524">
        <f t="shared" si="44"/>
        <v>0</v>
      </c>
      <c r="AG88" s="523">
        <f t="shared" si="49"/>
        <v>-2.2785030869671621E-3</v>
      </c>
      <c r="AH88" s="524">
        <f t="shared" si="45"/>
        <v>-1.7674490677188227E-3</v>
      </c>
      <c r="AI88" s="523">
        <f t="shared" si="46"/>
        <v>-6.6735806287470069E-3</v>
      </c>
      <c r="AJ88" s="524">
        <f t="shared" si="47"/>
        <v>-1.2818179431716126E-3</v>
      </c>
    </row>
    <row r="89" spans="1:36">
      <c r="A89" s="13">
        <f t="shared" si="41"/>
        <v>36892</v>
      </c>
      <c r="B89" s="50" t="str">
        <f t="shared" si="39"/>
        <v>2001Q1</v>
      </c>
      <c r="C89" s="158">
        <f>l_pi_c!H87</f>
        <v>1.269350431202021E-3</v>
      </c>
      <c r="D89" s="156">
        <f>'l_IC,pi_d'!E87</f>
        <v>6.1729647106520957E-3</v>
      </c>
      <c r="E89" s="156">
        <f>'l_IC,pi_d'!G87</f>
        <v>-8.2185115778141693E-3</v>
      </c>
      <c r="F89" s="156">
        <f>l_Output!D87</f>
        <v>8.3019842300453561E-3</v>
      </c>
      <c r="G89" s="156">
        <f>'l_HC,WC'!L87</f>
        <v>-6.4712179693993122E-3</v>
      </c>
      <c r="H89" s="156">
        <f>'l_HC,WC'!N87</f>
        <v>9.5440089331734201E-3</v>
      </c>
      <c r="I89" s="156">
        <f>l_NSR!C87</f>
        <v>5.0794618826666138E-4</v>
      </c>
      <c r="J89" s="156">
        <f>'l_NB,NEC'!Q87</f>
        <v>-0.46695512427798025</v>
      </c>
      <c r="K89" s="156">
        <f>'l_NB,NEC'!R87</f>
        <v>-1.9096787837285856E-2</v>
      </c>
      <c r="L89" s="159">
        <f>l_Solow!I87</f>
        <v>1.1680706538968492E-2</v>
      </c>
      <c r="M89" s="163">
        <f t="shared" si="40"/>
        <v>1.1391181558271918E-3</v>
      </c>
      <c r="N89" s="34">
        <f t="shared" si="31"/>
        <v>7.7607529848825949E-4</v>
      </c>
      <c r="O89" s="34">
        <f t="shared" si="32"/>
        <v>-7.1606019498196578E-3</v>
      </c>
      <c r="P89" s="34">
        <f t="shared" si="33"/>
        <v>3.6782169699370957E-3</v>
      </c>
      <c r="Q89" s="34">
        <f t="shared" si="34"/>
        <v>-6.4933443571138861E-3</v>
      </c>
      <c r="R89" s="34">
        <f t="shared" si="35"/>
        <v>4.1709449482799825E-3</v>
      </c>
      <c r="S89" s="34">
        <f t="shared" si="36"/>
        <v>-4.5555644862121953E-3</v>
      </c>
      <c r="T89" s="34">
        <f t="shared" si="37"/>
        <v>-0.46950252002518938</v>
      </c>
      <c r="U89" s="34">
        <f t="shared" si="38"/>
        <v>-3.3749691348723736E-2</v>
      </c>
      <c r="V89" s="20">
        <f t="shared" si="38"/>
        <v>8.7166629987550787E-3</v>
      </c>
      <c r="W89" s="523">
        <f>'fdr,edr'!S87</f>
        <v>9.2003174418161203E-8</v>
      </c>
      <c r="X89" s="524">
        <f>'fdr,edr'!T87</f>
        <v>0</v>
      </c>
      <c r="Y89" s="523">
        <f>'fdr,edr (TFP)'!S87</f>
        <v>6.7055762266912151E-7</v>
      </c>
      <c r="Z89" s="524">
        <f>'fdr,edr (TFP)'!T87</f>
        <v>0</v>
      </c>
      <c r="AB89" s="523">
        <f t="shared" si="48"/>
        <v>3.0332025059029807E-4</v>
      </c>
      <c r="AC89" s="524">
        <f t="shared" si="42"/>
        <v>0</v>
      </c>
      <c r="AD89" s="523">
        <f t="shared" si="43"/>
        <v>8.1887582860231106E-4</v>
      </c>
      <c r="AE89" s="524">
        <f t="shared" si="44"/>
        <v>0</v>
      </c>
      <c r="AG89" s="523">
        <f t="shared" si="49"/>
        <v>-5.0949550823582721E-3</v>
      </c>
      <c r="AH89" s="524">
        <f t="shared" si="45"/>
        <v>-1.7674490677188227E-3</v>
      </c>
      <c r="AI89" s="523">
        <f t="shared" si="46"/>
        <v>-7.9891001372752249E-3</v>
      </c>
      <c r="AJ89" s="524">
        <f t="shared" si="47"/>
        <v>-1.2818179431716126E-3</v>
      </c>
    </row>
    <row r="90" spans="1:36">
      <c r="A90" s="13">
        <f t="shared" si="41"/>
        <v>36982</v>
      </c>
      <c r="B90" s="50" t="str">
        <f t="shared" si="39"/>
        <v>2001Q2</v>
      </c>
      <c r="C90" s="158">
        <f>l_pi_c!H88</f>
        <v>-7.7869092283826546E-3</v>
      </c>
      <c r="D90" s="156">
        <f>'l_IC,pi_d'!E88</f>
        <v>-2.6230627720954747E-2</v>
      </c>
      <c r="E90" s="156">
        <f>'l_IC,pi_d'!G88</f>
        <v>-7.3007173759229715E-3</v>
      </c>
      <c r="F90" s="156">
        <f>l_Output!D88</f>
        <v>-6.7362190558410973E-3</v>
      </c>
      <c r="G90" s="156">
        <f>'l_HC,WC'!L88</f>
        <v>-2.8028069579661974E-3</v>
      </c>
      <c r="H90" s="156">
        <f>'l_HC,WC'!N88</f>
        <v>-9.2456084163506924E-3</v>
      </c>
      <c r="I90" s="156">
        <f>l_NSR!C88</f>
        <v>4.9996250437445156E-5</v>
      </c>
      <c r="J90" s="156">
        <f>'l_NB,NEC'!Q88</f>
        <v>0.38896652579221991</v>
      </c>
      <c r="K90" s="156">
        <f>'l_NB,NEC'!R88</f>
        <v>3.2525941028847871E-2</v>
      </c>
      <c r="L90" s="159">
        <f>l_Solow!I88</f>
        <v>-8.1197854491019596E-3</v>
      </c>
      <c r="M90" s="163">
        <f t="shared" si="40"/>
        <v>-7.9171415037574844E-3</v>
      </c>
      <c r="N90" s="34">
        <f t="shared" si="31"/>
        <v>-3.1627517133118579E-2</v>
      </c>
      <c r="O90" s="34">
        <f t="shared" si="32"/>
        <v>-6.24280774792846E-3</v>
      </c>
      <c r="P90" s="34">
        <f t="shared" si="33"/>
        <v>-1.1359986315949358E-2</v>
      </c>
      <c r="Q90" s="34">
        <f t="shared" si="34"/>
        <v>-2.8249333456807713E-3</v>
      </c>
      <c r="R90" s="34">
        <f t="shared" si="35"/>
        <v>-1.4618672401244131E-2</v>
      </c>
      <c r="S90" s="34">
        <f t="shared" si="36"/>
        <v>-5.0135144240414115E-3</v>
      </c>
      <c r="T90" s="34">
        <f t="shared" si="37"/>
        <v>0.38641913004501077</v>
      </c>
      <c r="U90" s="34">
        <f t="shared" si="38"/>
        <v>1.7873037517409991E-2</v>
      </c>
      <c r="V90" s="20">
        <f t="shared" si="38"/>
        <v>-1.1083828989315373E-2</v>
      </c>
      <c r="W90" s="523">
        <f>'fdr,edr'!S88</f>
        <v>1.8536769738136129E-5</v>
      </c>
      <c r="X90" s="524">
        <f>'fdr,edr'!T88</f>
        <v>0</v>
      </c>
      <c r="Y90" s="523">
        <f>'fdr,edr (TFP)'!S88</f>
        <v>1.3476178976811653E-4</v>
      </c>
      <c r="Z90" s="524">
        <f>'fdr,edr (TFP)'!T88</f>
        <v>0</v>
      </c>
      <c r="AB90" s="523">
        <f t="shared" si="48"/>
        <v>4.3054349069677183E-3</v>
      </c>
      <c r="AC90" s="524">
        <f t="shared" si="42"/>
        <v>0</v>
      </c>
      <c r="AD90" s="523">
        <f t="shared" si="43"/>
        <v>1.1608694576399042E-2</v>
      </c>
      <c r="AE90" s="524">
        <f t="shared" si="44"/>
        <v>0</v>
      </c>
      <c r="AG90" s="523">
        <f t="shared" si="49"/>
        <v>-1.0928404259808516E-3</v>
      </c>
      <c r="AH90" s="524">
        <f t="shared" si="45"/>
        <v>-1.7674490677188227E-3</v>
      </c>
      <c r="AI90" s="523">
        <f t="shared" si="46"/>
        <v>2.8007186105215073E-3</v>
      </c>
      <c r="AJ90" s="524">
        <f t="shared" si="47"/>
        <v>-1.2818179431716126E-3</v>
      </c>
    </row>
    <row r="91" spans="1:36">
      <c r="A91" s="13">
        <f t="shared" si="41"/>
        <v>37073</v>
      </c>
      <c r="B91" s="50" t="str">
        <f t="shared" si="39"/>
        <v>2001Q3</v>
      </c>
      <c r="C91" s="158">
        <f>l_pi_c!H89</f>
        <v>-2.8261699617520009E-3</v>
      </c>
      <c r="D91" s="156">
        <f>'l_IC,pi_d'!E89</f>
        <v>-1.7684700613054272E-2</v>
      </c>
      <c r="E91" s="156">
        <f>'l_IC,pi_d'!G89</f>
        <v>-5.3613372487015809E-3</v>
      </c>
      <c r="F91" s="156">
        <f>l_Output!D89</f>
        <v>-1.0032514783320678E-2</v>
      </c>
      <c r="G91" s="156">
        <f>'l_HC,WC'!L89</f>
        <v>-9.7637316117804573E-3</v>
      </c>
      <c r="H91" s="156">
        <f>'l_HC,WC'!N89</f>
        <v>-7.913117105795564E-5</v>
      </c>
      <c r="I91" s="156">
        <f>l_NSR!C89</f>
        <v>2.083268232344615E-5</v>
      </c>
      <c r="J91" s="156">
        <f>'l_NB,NEC'!Q89</f>
        <v>-0.1469062812863553</v>
      </c>
      <c r="K91" s="156">
        <f>'l_NB,NEC'!R89</f>
        <v>-0.24535846136141348</v>
      </c>
      <c r="L91" s="159">
        <f>l_Solow!I89</f>
        <v>-6.0069618023288014E-3</v>
      </c>
      <c r="M91" s="163">
        <f t="shared" si="40"/>
        <v>-2.9564022371268298E-3</v>
      </c>
      <c r="N91" s="34">
        <f t="shared" si="31"/>
        <v>-2.3081590025218108E-2</v>
      </c>
      <c r="O91" s="34">
        <f t="shared" si="32"/>
        <v>-4.3034276207070694E-3</v>
      </c>
      <c r="P91" s="34">
        <f t="shared" si="33"/>
        <v>-1.4656282043428939E-2</v>
      </c>
      <c r="Q91" s="34">
        <f t="shared" si="34"/>
        <v>-9.7858579994950321E-3</v>
      </c>
      <c r="R91" s="34">
        <f t="shared" si="35"/>
        <v>-5.4521951559513933E-3</v>
      </c>
      <c r="S91" s="34">
        <f t="shared" si="36"/>
        <v>-5.0426779921554105E-3</v>
      </c>
      <c r="T91" s="34">
        <f t="shared" si="37"/>
        <v>-0.14945367703356444</v>
      </c>
      <c r="U91" s="34">
        <f t="shared" si="38"/>
        <v>-0.26001136487285137</v>
      </c>
      <c r="V91" s="20">
        <f t="shared" si="38"/>
        <v>-8.971005342542214E-3</v>
      </c>
      <c r="W91" s="523">
        <f>'fdr,edr'!S89</f>
        <v>2.9056918405891279E-5</v>
      </c>
      <c r="X91" s="524">
        <f>'fdr,edr'!T89</f>
        <v>0</v>
      </c>
      <c r="Y91" s="523">
        <f>'fdr,edr (TFP)'!S89</f>
        <v>2.1083618721161519E-4</v>
      </c>
      <c r="Z91" s="524">
        <f>'fdr,edr (TFP)'!T89</f>
        <v>0</v>
      </c>
      <c r="AB91" s="523">
        <f t="shared" si="48"/>
        <v>5.3904469578960959E-3</v>
      </c>
      <c r="AC91" s="524">
        <f t="shared" si="42"/>
        <v>0</v>
      </c>
      <c r="AD91" s="523">
        <f t="shared" si="43"/>
        <v>1.452019928277898E-2</v>
      </c>
      <c r="AE91" s="524">
        <f t="shared" si="44"/>
        <v>0</v>
      </c>
      <c r="AG91" s="523">
        <f t="shared" si="49"/>
        <v>-7.8283750524739751E-6</v>
      </c>
      <c r="AH91" s="524">
        <f t="shared" si="45"/>
        <v>-1.7674490677188227E-3</v>
      </c>
      <c r="AI91" s="523">
        <f t="shared" si="46"/>
        <v>5.712223316901445E-3</v>
      </c>
      <c r="AJ91" s="524">
        <f t="shared" si="47"/>
        <v>-1.2818179431716126E-3</v>
      </c>
    </row>
    <row r="92" spans="1:36">
      <c r="A92" s="13">
        <f t="shared" si="41"/>
        <v>37165</v>
      </c>
      <c r="B92" s="50" t="str">
        <f t="shared" si="39"/>
        <v>2001Q4</v>
      </c>
      <c r="C92" s="158">
        <f>l_pi_c!H90</f>
        <v>-2.3151655477509081E-3</v>
      </c>
      <c r="D92" s="156">
        <f>'l_IC,pi_d'!E90</f>
        <v>-3.8863337504449813E-2</v>
      </c>
      <c r="E92" s="156">
        <f>'l_IC,pi_d'!G90</f>
        <v>-6.4496145227144197E-3</v>
      </c>
      <c r="F92" s="156">
        <f>l_Output!D90</f>
        <v>-2.2536926807177338E-3</v>
      </c>
      <c r="G92" s="156">
        <f>'l_HC,WC'!L90</f>
        <v>2.8021937028359645E-3</v>
      </c>
      <c r="H92" s="156">
        <f>'l_HC,WC'!N90</f>
        <v>-1.8044267742224895E-2</v>
      </c>
      <c r="I92" s="156">
        <f>l_NSR!C90</f>
        <v>5.8332822923112815E-6</v>
      </c>
      <c r="J92" s="156">
        <f>'l_NB,NEC'!Q90</f>
        <v>-0.22376158340310087</v>
      </c>
      <c r="K92" s="156">
        <f>'l_NB,NEC'!R90</f>
        <v>4.9475877621518727E-2</v>
      </c>
      <c r="L92" s="159">
        <f>l_Solow!I90</f>
        <v>-5.6611719966464134E-3</v>
      </c>
      <c r="M92" s="163">
        <f t="shared" si="40"/>
        <v>-2.445397823125737E-3</v>
      </c>
      <c r="N92" s="34">
        <f t="shared" si="31"/>
        <v>-4.4260226916613646E-2</v>
      </c>
      <c r="O92" s="34">
        <f t="shared" si="32"/>
        <v>-5.3917048947199082E-3</v>
      </c>
      <c r="P92" s="34">
        <f t="shared" si="33"/>
        <v>-6.8774599408259942E-3</v>
      </c>
      <c r="Q92" s="34">
        <f t="shared" si="34"/>
        <v>2.7800673151213906E-3</v>
      </c>
      <c r="R92" s="34">
        <f t="shared" si="35"/>
        <v>-2.3417331727118334E-2</v>
      </c>
      <c r="S92" s="34">
        <f t="shared" si="36"/>
        <v>-5.0576773921865454E-3</v>
      </c>
      <c r="T92" s="34">
        <f t="shared" si="37"/>
        <v>-0.22630897915031001</v>
      </c>
      <c r="U92" s="34">
        <f t="shared" si="38"/>
        <v>3.4822974110080847E-2</v>
      </c>
      <c r="V92" s="20">
        <f t="shared" si="38"/>
        <v>-8.625215536859826E-3</v>
      </c>
      <c r="W92" s="523">
        <f>'fdr,edr'!S90</f>
        <v>8.7759834905076641E-7</v>
      </c>
      <c r="X92" s="524">
        <f>'fdr,edr'!T90</f>
        <v>0</v>
      </c>
      <c r="Y92" s="523">
        <f>'fdr,edr (TFP)'!S90</f>
        <v>6.3297746974978605E-6</v>
      </c>
      <c r="Z92" s="524">
        <f>'fdr,edr (TFP)'!T90</f>
        <v>0</v>
      </c>
      <c r="AB92" s="523">
        <f t="shared" si="48"/>
        <v>9.3680219312871293E-4</v>
      </c>
      <c r="AC92" s="524">
        <f t="shared" si="42"/>
        <v>0</v>
      </c>
      <c r="AD92" s="523">
        <f t="shared" si="43"/>
        <v>2.5159043498308637E-3</v>
      </c>
      <c r="AE92" s="524">
        <f t="shared" si="44"/>
        <v>0</v>
      </c>
      <c r="AG92" s="523">
        <f t="shared" si="49"/>
        <v>-4.4614731398198567E-3</v>
      </c>
      <c r="AH92" s="524">
        <f t="shared" si="45"/>
        <v>-1.7674490677188227E-3</v>
      </c>
      <c r="AI92" s="523">
        <f t="shared" si="46"/>
        <v>-6.2920716160466718E-3</v>
      </c>
      <c r="AJ92" s="524">
        <f t="shared" si="47"/>
        <v>-1.2818179431716126E-3</v>
      </c>
    </row>
    <row r="93" spans="1:36">
      <c r="A93" s="13">
        <f t="shared" si="41"/>
        <v>37257</v>
      </c>
      <c r="B93" s="50" t="str">
        <f t="shared" si="39"/>
        <v>2002Q1</v>
      </c>
      <c r="C93" s="158">
        <f>l_pi_c!H91</f>
        <v>1.1367660187184825E-3</v>
      </c>
      <c r="D93" s="156">
        <f>'l_IC,pi_d'!E91</f>
        <v>-7.2546157318931215E-3</v>
      </c>
      <c r="E93" s="156">
        <f>'l_IC,pi_d'!G91</f>
        <v>-2.729650812812956E-3</v>
      </c>
      <c r="F93" s="156">
        <f>l_Output!D91</f>
        <v>3.0064326076493231E-3</v>
      </c>
      <c r="G93" s="156">
        <f>'l_HC,WC'!L91</f>
        <v>-1.6952098932454973E-2</v>
      </c>
      <c r="H93" s="156">
        <f>'l_HC,WC'!N91</f>
        <v>2.1577790166542488E-2</v>
      </c>
      <c r="I93" s="156">
        <f>l_NSR!C91</f>
        <v>3.3333166669091696E-6</v>
      </c>
      <c r="J93" s="156">
        <f>'l_NB,NEC'!Q91</f>
        <v>-1.1382085310501527E-2</v>
      </c>
      <c r="K93" s="156">
        <f>'l_NB,NEC'!R91</f>
        <v>4.4655938825671093E-2</v>
      </c>
      <c r="L93" s="159">
        <f>l_Solow!I91</f>
        <v>1.4080572531958303E-2</v>
      </c>
      <c r="M93" s="163">
        <f t="shared" si="40"/>
        <v>1.0065337433436533E-3</v>
      </c>
      <c r="N93" s="34">
        <f t="shared" si="31"/>
        <v>-1.2651505144056958E-2</v>
      </c>
      <c r="O93" s="34">
        <f t="shared" si="32"/>
        <v>-1.6717411848184442E-3</v>
      </c>
      <c r="P93" s="34">
        <f t="shared" si="33"/>
        <v>-1.6173346524589374E-3</v>
      </c>
      <c r="Q93" s="34">
        <f t="shared" si="34"/>
        <v>-1.6974225320169546E-2</v>
      </c>
      <c r="R93" s="34">
        <f t="shared" si="35"/>
        <v>1.6204726181649049E-2</v>
      </c>
      <c r="S93" s="34">
        <f t="shared" si="36"/>
        <v>-5.0601773578119475E-3</v>
      </c>
      <c r="T93" s="34">
        <f t="shared" si="37"/>
        <v>-1.3929481057710667E-2</v>
      </c>
      <c r="U93" s="34">
        <f t="shared" si="38"/>
        <v>3.0003035314233213E-2</v>
      </c>
      <c r="V93" s="20">
        <f t="shared" si="38"/>
        <v>1.111652899174489E-2</v>
      </c>
      <c r="W93" s="523">
        <f>'fdr,edr'!S91</f>
        <v>2.5102469917949108E-7</v>
      </c>
      <c r="X93" s="524">
        <f>'fdr,edr'!T91</f>
        <v>0</v>
      </c>
      <c r="Y93" s="523">
        <f>'fdr,edr (TFP)'!S91</f>
        <v>1.0011023189186267E-6</v>
      </c>
      <c r="Z93" s="524">
        <f>'fdr,edr (TFP)'!T91</f>
        <v>0</v>
      </c>
      <c r="AB93" s="523">
        <f t="shared" si="48"/>
        <v>5.0102365131747127E-4</v>
      </c>
      <c r="AC93" s="524">
        <f t="shared" si="42"/>
        <v>0</v>
      </c>
      <c r="AD93" s="523">
        <f t="shared" si="43"/>
        <v>1.0005510076545956E-3</v>
      </c>
      <c r="AE93" s="524">
        <f t="shared" si="44"/>
        <v>0</v>
      </c>
      <c r="AG93" s="523">
        <f t="shared" si="49"/>
        <v>-4.8972516816310988E-3</v>
      </c>
      <c r="AH93" s="524">
        <f t="shared" si="45"/>
        <v>-1.7674490677188227E-3</v>
      </c>
      <c r="AI93" s="523">
        <f t="shared" si="46"/>
        <v>-7.8074249582229397E-3</v>
      </c>
      <c r="AJ93" s="524">
        <f t="shared" si="47"/>
        <v>-1.2818179431716126E-3</v>
      </c>
    </row>
    <row r="94" spans="1:36">
      <c r="A94" s="13">
        <f t="shared" si="41"/>
        <v>37347</v>
      </c>
      <c r="B94" s="50" t="str">
        <f t="shared" si="39"/>
        <v>2002Q2</v>
      </c>
      <c r="C94" s="158">
        <f>l_pi_c!H92</f>
        <v>-1.031986291014686E-2</v>
      </c>
      <c r="D94" s="156">
        <f>'l_IC,pi_d'!E92</f>
        <v>-1.2553218988261339E-2</v>
      </c>
      <c r="E94" s="156">
        <f>'l_IC,pi_d'!G92</f>
        <v>-7.2918789656366556E-3</v>
      </c>
      <c r="F94" s="156">
        <f>l_Output!D92</f>
        <v>9.5349333849590323E-3</v>
      </c>
      <c r="G94" s="156">
        <f>'l_HC,WC'!L92</f>
        <v>3.5557331521829383E-3</v>
      </c>
      <c r="H94" s="156">
        <f>'l_HC,WC'!N92</f>
        <v>-2.8772129884035325E-2</v>
      </c>
      <c r="I94" s="156">
        <f>l_NSR!C92</f>
        <v>2.4999906249600912E-6</v>
      </c>
      <c r="J94" s="156">
        <f>'l_NB,NEC'!Q92</f>
        <v>-1.7039469996884549E-3</v>
      </c>
      <c r="K94" s="156">
        <f>'l_NB,NEC'!R92</f>
        <v>-3.2386595716510147E-2</v>
      </c>
      <c r="L94" s="159">
        <f>l_Solow!I92</f>
        <v>3.5329415911920931E-3</v>
      </c>
      <c r="M94" s="163">
        <f t="shared" si="40"/>
        <v>-1.045009518552169E-2</v>
      </c>
      <c r="N94" s="34">
        <f t="shared" si="31"/>
        <v>-1.7950108400425175E-2</v>
      </c>
      <c r="O94" s="34">
        <f t="shared" si="32"/>
        <v>-6.2339693376421441E-3</v>
      </c>
      <c r="P94" s="34">
        <f t="shared" si="33"/>
        <v>4.9111661248507719E-3</v>
      </c>
      <c r="Q94" s="34">
        <f t="shared" si="34"/>
        <v>3.5336067644683644E-3</v>
      </c>
      <c r="R94" s="34">
        <f t="shared" si="35"/>
        <v>-3.414519386892876E-2</v>
      </c>
      <c r="S94" s="34">
        <f t="shared" si="36"/>
        <v>-5.0610106838538966E-3</v>
      </c>
      <c r="T94" s="34">
        <f t="shared" si="37"/>
        <v>-4.2513427468975932E-3</v>
      </c>
      <c r="U94" s="34">
        <f t="shared" si="38"/>
        <v>-4.7039499227948027E-2</v>
      </c>
      <c r="V94" s="20">
        <f t="shared" si="38"/>
        <v>5.6889805097868002E-4</v>
      </c>
      <c r="W94" s="523">
        <f>'fdr,edr'!S92</f>
        <v>1.2156680701003525E-6</v>
      </c>
      <c r="X94" s="524">
        <f>'fdr,edr'!T92</f>
        <v>0</v>
      </c>
      <c r="Y94" s="523">
        <f>'fdr,edr (TFP)'!S92</f>
        <v>4.8310744112876243E-6</v>
      </c>
      <c r="Z94" s="524">
        <f>'fdr,edr (TFP)'!T92</f>
        <v>0</v>
      </c>
      <c r="AB94" s="523">
        <f t="shared" si="48"/>
        <v>1.1025733853582502E-3</v>
      </c>
      <c r="AC94" s="524">
        <f t="shared" si="42"/>
        <v>0</v>
      </c>
      <c r="AD94" s="523">
        <f t="shared" si="43"/>
        <v>2.1979705210233426E-3</v>
      </c>
      <c r="AE94" s="524">
        <f t="shared" si="44"/>
        <v>0</v>
      </c>
      <c r="AG94" s="523">
        <f t="shared" si="49"/>
        <v>-4.2957019475903194E-3</v>
      </c>
      <c r="AH94" s="524">
        <f t="shared" si="45"/>
        <v>-1.7674490677188227E-3</v>
      </c>
      <c r="AI94" s="523">
        <f t="shared" si="46"/>
        <v>-6.6100054448541921E-3</v>
      </c>
      <c r="AJ94" s="524">
        <f t="shared" si="47"/>
        <v>-1.2818179431716126E-3</v>
      </c>
    </row>
    <row r="95" spans="1:36">
      <c r="A95" s="13">
        <f t="shared" si="41"/>
        <v>37438</v>
      </c>
      <c r="B95" s="50" t="str">
        <f t="shared" si="39"/>
        <v>2002Q3</v>
      </c>
      <c r="C95" s="158">
        <f>l_pi_c!H93</f>
        <v>-3.3372840656351599E-3</v>
      </c>
      <c r="D95" s="156">
        <f>'l_IC,pi_d'!E93</f>
        <v>1.8045889208582633E-2</v>
      </c>
      <c r="E95" s="156">
        <f>'l_IC,pi_d'!G93</f>
        <v>-6.1240102994553069E-3</v>
      </c>
      <c r="F95" s="156">
        <f>l_Output!D93</f>
        <v>4.9742227252043136E-3</v>
      </c>
      <c r="G95" s="156">
        <f>'l_HC,WC'!L93</f>
        <v>1.7330653835685439E-3</v>
      </c>
      <c r="H95" s="156">
        <f>'l_HC,WC'!N93</f>
        <v>7.7224508067949005E-3</v>
      </c>
      <c r="I95" s="156">
        <f>l_NSR!C93</f>
        <v>7.4999156265409539E-6</v>
      </c>
      <c r="J95" s="156">
        <f>'l_NB,NEC'!Q93</f>
        <v>8.3354174880894805E-2</v>
      </c>
      <c r="K95" s="156">
        <f>'l_NB,NEC'!R93</f>
        <v>-0.1269523927845575</v>
      </c>
      <c r="L95" s="159">
        <f>l_Solow!I93</f>
        <v>1.5676694329445342E-3</v>
      </c>
      <c r="M95" s="163">
        <f t="shared" si="40"/>
        <v>-3.4675163410099888E-3</v>
      </c>
      <c r="N95" s="34">
        <f t="shared" si="31"/>
        <v>1.2648999796418797E-2</v>
      </c>
      <c r="O95" s="34">
        <f t="shared" si="32"/>
        <v>-5.0661006714607954E-3</v>
      </c>
      <c r="P95" s="34">
        <f t="shared" si="33"/>
        <v>3.504554650960532E-4</v>
      </c>
      <c r="Q95" s="34">
        <f t="shared" si="34"/>
        <v>1.71093899585397E-3</v>
      </c>
      <c r="R95" s="34">
        <f t="shared" si="35"/>
        <v>2.3493868219014629E-3</v>
      </c>
      <c r="S95" s="34">
        <f t="shared" si="36"/>
        <v>-5.0560107588523157E-3</v>
      </c>
      <c r="T95" s="34">
        <f t="shared" si="37"/>
        <v>8.0806779133685669E-2</v>
      </c>
      <c r="U95" s="34">
        <f t="shared" si="38"/>
        <v>-0.14160529629599539</v>
      </c>
      <c r="V95" s="20">
        <f t="shared" si="38"/>
        <v>-1.3963741072688788E-3</v>
      </c>
      <c r="W95" s="523">
        <f>'fdr,edr'!S93</f>
        <v>7.0238984588503339E-5</v>
      </c>
      <c r="X95" s="524">
        <f>'fdr,edr'!T93</f>
        <v>0</v>
      </c>
      <c r="Y95" s="523">
        <f>'fdr,edr (TFP)'!S93</f>
        <v>2.7849502854106076E-4</v>
      </c>
      <c r="Z95" s="524">
        <f>'fdr,edr (TFP)'!T93</f>
        <v>0</v>
      </c>
      <c r="AB95" s="523">
        <f t="shared" si="48"/>
        <v>8.3808701570006038E-3</v>
      </c>
      <c r="AC95" s="524">
        <f t="shared" si="42"/>
        <v>0</v>
      </c>
      <c r="AD95" s="523">
        <f t="shared" si="43"/>
        <v>1.6688170317355366E-2</v>
      </c>
      <c r="AE95" s="524">
        <f t="shared" si="44"/>
        <v>0</v>
      </c>
      <c r="AG95" s="523">
        <f t="shared" si="49"/>
        <v>2.9825948240520339E-3</v>
      </c>
      <c r="AH95" s="524">
        <f t="shared" si="45"/>
        <v>-1.7674490677188227E-3</v>
      </c>
      <c r="AI95" s="523">
        <f t="shared" si="46"/>
        <v>7.8801943514778313E-3</v>
      </c>
      <c r="AJ95" s="524">
        <f t="shared" si="47"/>
        <v>-1.2818179431716126E-3</v>
      </c>
    </row>
    <row r="96" spans="1:36">
      <c r="A96" s="13">
        <f t="shared" si="41"/>
        <v>37530</v>
      </c>
      <c r="B96" s="50" t="str">
        <f t="shared" si="39"/>
        <v>2002Q4</v>
      </c>
      <c r="C96" s="158">
        <f>l_pi_c!H94</f>
        <v>-2.213337584194619E-3</v>
      </c>
      <c r="D96" s="156">
        <f>'l_IC,pi_d'!E94</f>
        <v>2.0160427007338555E-3</v>
      </c>
      <c r="E96" s="156">
        <f>'l_IC,pi_d'!G94</f>
        <v>-3.365798174410628E-3</v>
      </c>
      <c r="F96" s="156">
        <f>l_Output!D94</f>
        <v>3.9862357969200346E-3</v>
      </c>
      <c r="G96" s="156">
        <f>'l_HC,WC'!L94</f>
        <v>2.4416398126296812E-3</v>
      </c>
      <c r="H96" s="156">
        <f>'l_HC,WC'!N94</f>
        <v>-1.0087864008213154E-2</v>
      </c>
      <c r="I96" s="156">
        <f>l_NSR!C94</f>
        <v>4.9999625004737425E-6</v>
      </c>
      <c r="J96" s="156">
        <f>'l_NB,NEC'!Q94</f>
        <v>-0.31399082614635304</v>
      </c>
      <c r="K96" s="156">
        <f>'l_NB,NEC'!R94</f>
        <v>-5.5203521449733728E-2</v>
      </c>
      <c r="L96" s="159">
        <f>l_Solow!I94</f>
        <v>1.0220813161012927E-3</v>
      </c>
      <c r="M96" s="163">
        <f t="shared" si="40"/>
        <v>-2.3435698595694479E-3</v>
      </c>
      <c r="N96" s="34">
        <f t="shared" si="31"/>
        <v>-3.3808467114299807E-3</v>
      </c>
      <c r="O96" s="34">
        <f t="shared" si="32"/>
        <v>-2.3078885464161165E-3</v>
      </c>
      <c r="P96" s="34">
        <f t="shared" si="33"/>
        <v>-6.3753146318822583E-4</v>
      </c>
      <c r="Q96" s="34">
        <f t="shared" si="34"/>
        <v>2.4195134249151073E-3</v>
      </c>
      <c r="R96" s="34">
        <f t="shared" si="35"/>
        <v>-1.5460927993106593E-2</v>
      </c>
      <c r="S96" s="34">
        <f t="shared" si="36"/>
        <v>-5.0585107119783829E-3</v>
      </c>
      <c r="T96" s="34">
        <f t="shared" si="37"/>
        <v>-0.31653822189356218</v>
      </c>
      <c r="U96" s="34">
        <f t="shared" si="38"/>
        <v>-6.9856424961171601E-2</v>
      </c>
      <c r="V96" s="20">
        <f t="shared" si="38"/>
        <v>-1.9419622241121203E-3</v>
      </c>
      <c r="W96" s="523">
        <f>'fdr,edr'!S94</f>
        <v>9.6324562215911028E-6</v>
      </c>
      <c r="X96" s="524">
        <f>'fdr,edr'!T94</f>
        <v>0</v>
      </c>
      <c r="Y96" s="523">
        <f>'fdr,edr (TFP)'!S94</f>
        <v>3.7977530232012383E-5</v>
      </c>
      <c r="Z96" s="524">
        <f>'fdr,edr (TFP)'!T94</f>
        <v>0</v>
      </c>
      <c r="AB96" s="523">
        <f t="shared" si="48"/>
        <v>3.103619857777544E-3</v>
      </c>
      <c r="AC96" s="524">
        <f t="shared" si="42"/>
        <v>0</v>
      </c>
      <c r="AD96" s="523">
        <f t="shared" si="43"/>
        <v>6.1625911946203591E-3</v>
      </c>
      <c r="AE96" s="524">
        <f t="shared" si="44"/>
        <v>0</v>
      </c>
      <c r="AG96" s="523">
        <f t="shared" si="49"/>
        <v>-2.2946554751710258E-3</v>
      </c>
      <c r="AH96" s="524">
        <f t="shared" si="45"/>
        <v>-1.7674490677188227E-3</v>
      </c>
      <c r="AI96" s="523">
        <f t="shared" si="46"/>
        <v>-2.6453847712571759E-3</v>
      </c>
      <c r="AJ96" s="524">
        <f t="shared" si="47"/>
        <v>-1.2818179431716126E-3</v>
      </c>
    </row>
    <row r="97" spans="1:36">
      <c r="A97" s="13">
        <f t="shared" si="41"/>
        <v>37622</v>
      </c>
      <c r="B97" s="50" t="str">
        <f t="shared" si="39"/>
        <v>2003Q1</v>
      </c>
      <c r="C97" s="158">
        <f>l_pi_c!H95</f>
        <v>-6.5620029436379568E-3</v>
      </c>
      <c r="D97" s="156">
        <f>'l_IC,pi_d'!E95</f>
        <v>4.8494409639285863E-3</v>
      </c>
      <c r="E97" s="156">
        <f>'l_IC,pi_d'!G95</f>
        <v>-8.2622629370350253E-3</v>
      </c>
      <c r="F97" s="156">
        <f>l_Output!D95</f>
        <v>1.5561923861602267E-3</v>
      </c>
      <c r="G97" s="156">
        <f>'l_HC,WC'!L95</f>
        <v>-6.5938824397937523E-3</v>
      </c>
      <c r="H97" s="156">
        <f>'l_HC,WC'!N95</f>
        <v>2.4957166434670608E-2</v>
      </c>
      <c r="I97" s="156">
        <f>l_NSR!C95</f>
        <v>4.1666406251916754E-6</v>
      </c>
      <c r="J97" s="156">
        <f>'l_NB,NEC'!Q95</f>
        <v>-0.11713262699834665</v>
      </c>
      <c r="K97" s="156">
        <f>'l_NB,NEC'!R95</f>
        <v>-5.0141351652618127E-2</v>
      </c>
      <c r="L97" s="159">
        <f>l_Solow!I95</f>
        <v>3.2239904698324819E-3</v>
      </c>
      <c r="M97" s="163">
        <f t="shared" si="40"/>
        <v>-6.6922352190127857E-3</v>
      </c>
      <c r="N97" s="34">
        <f t="shared" si="31"/>
        <v>-5.4744844823524999E-4</v>
      </c>
      <c r="O97" s="34">
        <f t="shared" si="32"/>
        <v>-7.2043533090405138E-3</v>
      </c>
      <c r="P97" s="34">
        <f t="shared" si="33"/>
        <v>-3.0675748739480337E-3</v>
      </c>
      <c r="Q97" s="34">
        <f t="shared" si="34"/>
        <v>-6.6160088275083262E-3</v>
      </c>
      <c r="R97" s="34">
        <f t="shared" si="35"/>
        <v>1.9584102449777169E-2</v>
      </c>
      <c r="S97" s="34">
        <f t="shared" si="36"/>
        <v>-5.059344033853665E-3</v>
      </c>
      <c r="T97" s="34">
        <f t="shared" si="37"/>
        <v>-0.11968002274555578</v>
      </c>
      <c r="U97" s="34">
        <f t="shared" si="38"/>
        <v>-6.4794255164056E-2</v>
      </c>
      <c r="V97" s="20">
        <f t="shared" si="38"/>
        <v>2.5994692961906884E-4</v>
      </c>
      <c r="W97" s="523">
        <f>'fdr,edr'!S95</f>
        <v>2.4102243822927348E-7</v>
      </c>
      <c r="X97" s="524">
        <f>'fdr,edr'!T95</f>
        <v>0</v>
      </c>
      <c r="Y97" s="523">
        <f>'fdr,edr (TFP)'!S95</f>
        <v>6.1859543811329909E-7</v>
      </c>
      <c r="Z97" s="524">
        <f>'fdr,edr (TFP)'!T95</f>
        <v>0</v>
      </c>
      <c r="AB97" s="523">
        <f t="shared" si="48"/>
        <v>4.9094036117360886E-4</v>
      </c>
      <c r="AC97" s="524">
        <f t="shared" si="42"/>
        <v>0</v>
      </c>
      <c r="AD97" s="523">
        <f t="shared" si="43"/>
        <v>7.8650838400699775E-4</v>
      </c>
      <c r="AE97" s="524">
        <f t="shared" si="44"/>
        <v>0</v>
      </c>
      <c r="AG97" s="523">
        <f t="shared" si="49"/>
        <v>-4.907334971774961E-3</v>
      </c>
      <c r="AH97" s="524">
        <f t="shared" si="45"/>
        <v>-1.7674490677188227E-3</v>
      </c>
      <c r="AI97" s="523">
        <f t="shared" si="46"/>
        <v>-8.021467581870537E-3</v>
      </c>
      <c r="AJ97" s="524">
        <f t="shared" si="47"/>
        <v>-1.2818179431716126E-3</v>
      </c>
    </row>
    <row r="98" spans="1:36">
      <c r="A98" s="13">
        <f t="shared" si="41"/>
        <v>37712</v>
      </c>
      <c r="B98" s="50" t="str">
        <f t="shared" si="39"/>
        <v>2003Q2</v>
      </c>
      <c r="C98" s="158">
        <f>l_pi_c!H96</f>
        <v>-7.4613865202799445E-4</v>
      </c>
      <c r="D98" s="156">
        <f>'l_IC,pi_d'!E96</f>
        <v>1.6112345093178604E-2</v>
      </c>
      <c r="E98" s="156">
        <f>'l_IC,pi_d'!G96</f>
        <v>-7.2637421590862061E-3</v>
      </c>
      <c r="F98" s="156">
        <f>l_Output!D96</f>
        <v>7.742408260694944E-3</v>
      </c>
      <c r="G98" s="156">
        <f>'l_HC,WC'!L96</f>
        <v>1.0589657049360213E-2</v>
      </c>
      <c r="H98" s="156">
        <f>'l_HC,WC'!N96</f>
        <v>-2.6911947052583485E-2</v>
      </c>
      <c r="I98" s="156">
        <f>l_NSR!C96</f>
        <v>2.4999906249600912E-6</v>
      </c>
      <c r="J98" s="156">
        <f>'l_NB,NEC'!Q96</f>
        <v>0.15855211379534642</v>
      </c>
      <c r="K98" s="156">
        <f>'l_NB,NEC'!R96</f>
        <v>0.13775863774914177</v>
      </c>
      <c r="L98" s="159">
        <f>l_Solow!I96</f>
        <v>7.6090475214228722E-4</v>
      </c>
      <c r="M98" s="163">
        <f t="shared" si="40"/>
        <v>-8.763709274028236E-4</v>
      </c>
      <c r="N98" s="34">
        <f t="shared" si="31"/>
        <v>1.0715455681014768E-2</v>
      </c>
      <c r="O98" s="34">
        <f t="shared" si="32"/>
        <v>-6.2058325310916946E-3</v>
      </c>
      <c r="P98" s="34">
        <f t="shared" si="33"/>
        <v>3.1186410005866836E-3</v>
      </c>
      <c r="Q98" s="34">
        <f t="shared" si="34"/>
        <v>1.0567530661645638E-2</v>
      </c>
      <c r="R98" s="34">
        <f t="shared" si="35"/>
        <v>-3.228501103747692E-2</v>
      </c>
      <c r="S98" s="34">
        <f t="shared" si="36"/>
        <v>-5.0610106838538966E-3</v>
      </c>
      <c r="T98" s="34">
        <f t="shared" si="37"/>
        <v>0.15600471804813729</v>
      </c>
      <c r="U98" s="34">
        <f t="shared" si="38"/>
        <v>0.12310573423770389</v>
      </c>
      <c r="V98" s="20">
        <f t="shared" si="38"/>
        <v>-2.203138788071126E-3</v>
      </c>
      <c r="W98" s="523">
        <f>'fdr,edr'!S96</f>
        <v>1.8034416200057935E-5</v>
      </c>
      <c r="X98" s="524">
        <f>'fdr,edr'!T96</f>
        <v>0</v>
      </c>
      <c r="Y98" s="523">
        <f>'fdr,edr (TFP)'!S96</f>
        <v>4.6170231064156368E-5</v>
      </c>
      <c r="Z98" s="524">
        <f>'fdr,edr (TFP)'!T96</f>
        <v>0</v>
      </c>
      <c r="AB98" s="523">
        <f t="shared" si="48"/>
        <v>4.2466947382709223E-3</v>
      </c>
      <c r="AC98" s="524">
        <f t="shared" si="42"/>
        <v>0</v>
      </c>
      <c r="AD98" s="523">
        <f t="shared" si="43"/>
        <v>6.7948679946086051E-3</v>
      </c>
      <c r="AE98" s="524">
        <f t="shared" si="44"/>
        <v>0</v>
      </c>
      <c r="AG98" s="523">
        <f t="shared" si="49"/>
        <v>-1.1515805946776475E-3</v>
      </c>
      <c r="AH98" s="524">
        <f t="shared" si="45"/>
        <v>-1.7674490677188227E-3</v>
      </c>
      <c r="AI98" s="523">
        <f t="shared" si="46"/>
        <v>-2.01310797126893E-3</v>
      </c>
      <c r="AJ98" s="524">
        <f t="shared" si="47"/>
        <v>-1.2818179431716126E-3</v>
      </c>
    </row>
    <row r="99" spans="1:36">
      <c r="A99" s="13">
        <f t="shared" si="41"/>
        <v>37803</v>
      </c>
      <c r="B99" s="50" t="str">
        <f t="shared" si="39"/>
        <v>2003Q3</v>
      </c>
      <c r="C99" s="158">
        <f>l_pi_c!H97</f>
        <v>-3.2848713668718332E-3</v>
      </c>
      <c r="D99" s="156">
        <f>'l_IC,pi_d'!E97</f>
        <v>-1.5115665030656977E-2</v>
      </c>
      <c r="E99" s="156">
        <f>'l_IC,pi_d'!G97</f>
        <v>-3.8736491675575024E-3</v>
      </c>
      <c r="F99" s="156">
        <f>l_Output!D97</f>
        <v>3.6159529106134514E-3</v>
      </c>
      <c r="G99" s="156">
        <f>'l_HC,WC'!L97</f>
        <v>-7.9635304974381427E-3</v>
      </c>
      <c r="H99" s="156">
        <f>'l_HC,WC'!N97</f>
        <v>-2.8660821454749019E-3</v>
      </c>
      <c r="I99" s="156">
        <f>l_NSR!C97</f>
        <v>4.1666406251916754E-6</v>
      </c>
      <c r="J99" s="156">
        <f>'l_NB,NEC'!Q97</f>
        <v>0.30012324525203571</v>
      </c>
      <c r="K99" s="156">
        <f>'l_NB,NEC'!R97</f>
        <v>0.11161220232887725</v>
      </c>
      <c r="L99" s="159">
        <f>l_Solow!I97</f>
        <v>6.8708560472144084E-3</v>
      </c>
      <c r="M99" s="163">
        <f t="shared" si="40"/>
        <v>-3.4151036422466622E-3</v>
      </c>
      <c r="N99" s="34">
        <f t="shared" si="31"/>
        <v>-2.0512554442820814E-2</v>
      </c>
      <c r="O99" s="34">
        <f t="shared" si="32"/>
        <v>-2.8157395395629909E-3</v>
      </c>
      <c r="P99" s="34">
        <f t="shared" si="33"/>
        <v>-1.0078143494948091E-3</v>
      </c>
      <c r="Q99" s="34">
        <f t="shared" si="34"/>
        <v>-7.9856568851527174E-3</v>
      </c>
      <c r="R99" s="34">
        <f t="shared" si="35"/>
        <v>-8.2391461303683404E-3</v>
      </c>
      <c r="S99" s="34">
        <f t="shared" si="36"/>
        <v>-5.059344033853665E-3</v>
      </c>
      <c r="T99" s="34">
        <f t="shared" si="37"/>
        <v>0.29757584950482657</v>
      </c>
      <c r="U99" s="34">
        <f t="shared" si="38"/>
        <v>9.6959298817439379E-2</v>
      </c>
      <c r="V99" s="20">
        <f t="shared" si="38"/>
        <v>3.9068125070009958E-3</v>
      </c>
      <c r="W99" s="523">
        <f>'fdr,edr'!S97</f>
        <v>8.0676529370193607E-5</v>
      </c>
      <c r="X99" s="524">
        <f>'fdr,edr'!T97</f>
        <v>0</v>
      </c>
      <c r="Y99" s="523">
        <f>'fdr,edr (TFP)'!S97</f>
        <v>2.0628121575319916E-4</v>
      </c>
      <c r="Z99" s="524">
        <f>'fdr,edr (TFP)'!T97</f>
        <v>0</v>
      </c>
      <c r="AB99" s="523">
        <f t="shared" si="48"/>
        <v>8.982011432312564E-3</v>
      </c>
      <c r="AC99" s="524">
        <f t="shared" si="42"/>
        <v>0</v>
      </c>
      <c r="AD99" s="523">
        <f t="shared" si="43"/>
        <v>1.4362493368256055E-2</v>
      </c>
      <c r="AE99" s="524">
        <f t="shared" si="44"/>
        <v>0</v>
      </c>
      <c r="AG99" s="523">
        <f t="shared" si="49"/>
        <v>3.5837360993639942E-3</v>
      </c>
      <c r="AH99" s="524">
        <f t="shared" si="45"/>
        <v>-1.7674490677188227E-3</v>
      </c>
      <c r="AI99" s="523">
        <f t="shared" si="46"/>
        <v>5.5545174023785195E-3</v>
      </c>
      <c r="AJ99" s="524">
        <f t="shared" si="47"/>
        <v>-1.2818179431716126E-3</v>
      </c>
    </row>
    <row r="100" spans="1:36">
      <c r="A100" s="13">
        <f t="shared" si="41"/>
        <v>37895</v>
      </c>
      <c r="B100" s="50" t="str">
        <f t="shared" si="39"/>
        <v>2003Q4</v>
      </c>
      <c r="C100" s="158">
        <f>l_pi_c!H98</f>
        <v>-6.9166280214298936E-3</v>
      </c>
      <c r="D100" s="156">
        <f>'l_IC,pi_d'!E98</f>
        <v>3.984404521429008E-2</v>
      </c>
      <c r="E100" s="156">
        <f>'l_IC,pi_d'!G98</f>
        <v>-3.9949997211570221E-3</v>
      </c>
      <c r="F100" s="156">
        <f>l_Output!D98</f>
        <v>1.117746635331418E-2</v>
      </c>
      <c r="G100" s="156">
        <f>'l_HC,WC'!L98</f>
        <v>4.515905883208049E-3</v>
      </c>
      <c r="H100" s="156">
        <f>'l_HC,WC'!N98</f>
        <v>6.8210871901641656E-4</v>
      </c>
      <c r="I100" s="156">
        <f>l_NSR!C98</f>
        <v>2.4999906249600912E-6</v>
      </c>
      <c r="J100" s="156">
        <f>'l_NB,NEC'!Q98</f>
        <v>0.10340228350212669</v>
      </c>
      <c r="K100" s="156">
        <f>'l_NB,NEC'!R98</f>
        <v>2.2611166705600816E-2</v>
      </c>
      <c r="L100" s="159">
        <f>l_Solow!I98</f>
        <v>5.261915984715558E-3</v>
      </c>
      <c r="M100" s="163">
        <f t="shared" si="40"/>
        <v>-7.0468602968047226E-3</v>
      </c>
      <c r="N100" s="34">
        <f t="shared" si="31"/>
        <v>3.4447155802126248E-2</v>
      </c>
      <c r="O100" s="34">
        <f t="shared" si="32"/>
        <v>-2.9370900931625105E-3</v>
      </c>
      <c r="P100" s="34">
        <f t="shared" si="33"/>
        <v>6.55369909320592E-3</v>
      </c>
      <c r="Q100" s="34">
        <f t="shared" si="34"/>
        <v>4.4937794954934751E-3</v>
      </c>
      <c r="R100" s="34">
        <f t="shared" si="35"/>
        <v>-4.690955265877021E-3</v>
      </c>
      <c r="S100" s="34">
        <f t="shared" si="36"/>
        <v>-5.0610106838538966E-3</v>
      </c>
      <c r="T100" s="34">
        <f t="shared" si="37"/>
        <v>0.10085488775491755</v>
      </c>
      <c r="U100" s="34">
        <f t="shared" si="38"/>
        <v>7.9582631941629376E-3</v>
      </c>
      <c r="V100" s="20">
        <f t="shared" si="38"/>
        <v>2.297872444502145E-3</v>
      </c>
      <c r="W100" s="523">
        <f>'fdr,edr'!S98</f>
        <v>1.5205539649880931E-6</v>
      </c>
      <c r="X100" s="524">
        <f>'fdr,edr'!T98</f>
        <v>0</v>
      </c>
      <c r="Y100" s="523">
        <f>'fdr,edr (TFP)'!S98</f>
        <v>3.8738341788313901E-6</v>
      </c>
      <c r="Z100" s="524">
        <f>'fdr,edr (TFP)'!T98</f>
        <v>0</v>
      </c>
      <c r="AB100" s="523">
        <f t="shared" si="48"/>
        <v>1.2331074425969916E-3</v>
      </c>
      <c r="AC100" s="524">
        <f t="shared" si="42"/>
        <v>0</v>
      </c>
      <c r="AD100" s="523">
        <f t="shared" si="43"/>
        <v>1.9682058273542912E-3</v>
      </c>
      <c r="AE100" s="524">
        <f t="shared" si="44"/>
        <v>0</v>
      </c>
      <c r="AG100" s="523">
        <f t="shared" si="49"/>
        <v>-4.1651678903515781E-3</v>
      </c>
      <c r="AH100" s="524">
        <f t="shared" si="45"/>
        <v>-1.7674490677188227E-3</v>
      </c>
      <c r="AI100" s="523">
        <f t="shared" si="46"/>
        <v>-6.8397701385232434E-3</v>
      </c>
      <c r="AJ100" s="524">
        <f t="shared" si="47"/>
        <v>-1.2818179431716126E-3</v>
      </c>
    </row>
    <row r="101" spans="1:36">
      <c r="A101" s="13">
        <f t="shared" si="41"/>
        <v>37987</v>
      </c>
      <c r="B101" s="50" t="str">
        <f t="shared" si="39"/>
        <v>2004Q1</v>
      </c>
      <c r="C101" s="158">
        <f>l_pi_c!H99</f>
        <v>-1.5754700778431996E-3</v>
      </c>
      <c r="D101" s="156">
        <f>'l_IC,pi_d'!E99</f>
        <v>9.2005319091814641E-5</v>
      </c>
      <c r="E101" s="156">
        <f>'l_IC,pi_d'!G99</f>
        <v>-5.48529171105816E-3</v>
      </c>
      <c r="F101" s="156">
        <f>l_Output!D99</f>
        <v>8.3556195843517145E-3</v>
      </c>
      <c r="G101" s="156">
        <f>'l_HC,WC'!L99</f>
        <v>1.4592246319691249E-2</v>
      </c>
      <c r="H101" s="156">
        <f>'l_HC,WC'!N99</f>
        <v>-1.2171707947798427E-2</v>
      </c>
      <c r="I101" s="156">
        <f>l_NSR!C99</f>
        <v>1.6666625000105739E-6</v>
      </c>
      <c r="J101" s="156">
        <f>'l_NB,NEC'!Q99</f>
        <v>0.22597690309868435</v>
      </c>
      <c r="K101" s="156">
        <f>'l_NB,NEC'!R99</f>
        <v>0.12851718861148909</v>
      </c>
      <c r="L101" s="159">
        <f>l_Solow!I99</f>
        <v>-2.2627100284437311E-3</v>
      </c>
      <c r="M101" s="163">
        <f t="shared" si="40"/>
        <v>-1.7057023532180287E-3</v>
      </c>
      <c r="N101" s="34">
        <f t="shared" si="31"/>
        <v>-5.3048840930720216E-3</v>
      </c>
      <c r="O101" s="34">
        <f t="shared" si="32"/>
        <v>-4.4273820830636485E-3</v>
      </c>
      <c r="P101" s="34">
        <f t="shared" si="33"/>
        <v>3.731852324243454E-3</v>
      </c>
      <c r="Q101" s="34">
        <f t="shared" si="34"/>
        <v>1.4570119931976674E-2</v>
      </c>
      <c r="R101" s="34">
        <f t="shared" si="35"/>
        <v>-1.7544771932691865E-2</v>
      </c>
      <c r="S101" s="34">
        <f t="shared" si="36"/>
        <v>-5.0618440119788461E-3</v>
      </c>
      <c r="T101" s="34">
        <f t="shared" si="37"/>
        <v>0.22342950735147521</v>
      </c>
      <c r="U101" s="34">
        <f t="shared" si="38"/>
        <v>0.11386428510005121</v>
      </c>
      <c r="V101" s="20">
        <f t="shared" si="38"/>
        <v>-5.2267535686571446E-3</v>
      </c>
      <c r="W101" s="523">
        <f>'fdr,edr'!S99</f>
        <v>3.4087712178597031E-8</v>
      </c>
      <c r="X101" s="524">
        <f>'fdr,edr'!T99</f>
        <v>0</v>
      </c>
      <c r="Y101" s="523">
        <f>'fdr,edr (TFP)'!S99</f>
        <v>2.7476831150779131E-8</v>
      </c>
      <c r="Z101" s="524">
        <f>'fdr,edr (TFP)'!T99</f>
        <v>0</v>
      </c>
      <c r="AB101" s="523">
        <f t="shared" si="48"/>
        <v>1.8462857898656165E-4</v>
      </c>
      <c r="AC101" s="524">
        <f t="shared" si="42"/>
        <v>0</v>
      </c>
      <c r="AD101" s="523">
        <f t="shared" si="43"/>
        <v>1.6576136808912724E-4</v>
      </c>
      <c r="AE101" s="524">
        <f t="shared" si="44"/>
        <v>0</v>
      </c>
      <c r="AG101" s="523">
        <f t="shared" si="49"/>
        <v>-5.213646753962008E-3</v>
      </c>
      <c r="AH101" s="524">
        <f t="shared" si="45"/>
        <v>-1.7674490677188227E-3</v>
      </c>
      <c r="AI101" s="523">
        <f t="shared" si="46"/>
        <v>-8.6422145977884078E-3</v>
      </c>
      <c r="AJ101" s="524">
        <f t="shared" si="47"/>
        <v>-1.2818179431716126E-3</v>
      </c>
    </row>
    <row r="102" spans="1:36">
      <c r="A102" s="13">
        <f t="shared" si="41"/>
        <v>38078</v>
      </c>
      <c r="B102" s="50" t="str">
        <f t="shared" si="39"/>
        <v>2004Q2</v>
      </c>
      <c r="C102" s="158">
        <f>l_pi_c!H100</f>
        <v>-3.5500740264229336E-3</v>
      </c>
      <c r="D102" s="156">
        <f>'l_IC,pi_d'!E100</f>
        <v>-2.4121771698624173E-3</v>
      </c>
      <c r="E102" s="156">
        <f>'l_IC,pi_d'!G100</f>
        <v>-1.1427489181521366E-3</v>
      </c>
      <c r="F102" s="156">
        <f>l_Output!D100</f>
        <v>1.2136669496847219E-3</v>
      </c>
      <c r="G102" s="156">
        <f>'l_HC,WC'!L100</f>
        <v>-1.4334012820083508E-2</v>
      </c>
      <c r="H102" s="156">
        <f>'l_HC,WC'!N100</f>
        <v>2.3695835717431057E-2</v>
      </c>
      <c r="I102" s="156">
        <f>l_NSR!C100</f>
        <v>1.6666625000105739E-6</v>
      </c>
      <c r="J102" s="156">
        <f>'l_NB,NEC'!Q100</f>
        <v>1.8526244303033845E-2</v>
      </c>
      <c r="K102" s="156">
        <f>'l_NB,NEC'!R100</f>
        <v>3.6861848738673597E-2</v>
      </c>
      <c r="L102" s="159">
        <f>l_Solow!I100</f>
        <v>8.9343364516760206E-3</v>
      </c>
      <c r="M102" s="163">
        <f t="shared" si="40"/>
        <v>-3.6803063017977625E-3</v>
      </c>
      <c r="N102" s="34">
        <f t="shared" si="31"/>
        <v>-7.8090665820262535E-3</v>
      </c>
      <c r="O102" s="34">
        <f t="shared" si="32"/>
        <v>-8.4839290157624888E-5</v>
      </c>
      <c r="P102" s="34">
        <f t="shared" si="33"/>
        <v>-3.4101003104235385E-3</v>
      </c>
      <c r="Q102" s="34">
        <f t="shared" si="34"/>
        <v>-1.4356139207798083E-2</v>
      </c>
      <c r="R102" s="34">
        <f t="shared" si="35"/>
        <v>1.8322771732537619E-2</v>
      </c>
      <c r="S102" s="34">
        <f t="shared" si="36"/>
        <v>-5.0618440119788461E-3</v>
      </c>
      <c r="T102" s="34">
        <f t="shared" si="37"/>
        <v>1.5978848555824706E-2</v>
      </c>
      <c r="U102" s="34">
        <f t="shared" si="38"/>
        <v>2.2208945227235717E-2</v>
      </c>
      <c r="V102" s="20">
        <f t="shared" si="38"/>
        <v>5.9702929114626071E-3</v>
      </c>
      <c r="W102" s="523">
        <f>'fdr,edr'!S100</f>
        <v>2.4099397011826657E-5</v>
      </c>
      <c r="X102" s="524">
        <f>'fdr,edr'!T100</f>
        <v>0</v>
      </c>
      <c r="Y102" s="523">
        <f>'fdr,edr (TFP)'!S100</f>
        <v>1.9406747848060978E-5</v>
      </c>
      <c r="Z102" s="524">
        <f>'fdr,edr (TFP)'!T100</f>
        <v>0</v>
      </c>
      <c r="AB102" s="523">
        <f t="shared" si="48"/>
        <v>4.909113668660225E-3</v>
      </c>
      <c r="AC102" s="524">
        <f t="shared" si="42"/>
        <v>0</v>
      </c>
      <c r="AD102" s="523">
        <f t="shared" si="43"/>
        <v>4.4053090525025575E-3</v>
      </c>
      <c r="AE102" s="524">
        <f t="shared" si="44"/>
        <v>0</v>
      </c>
      <c r="AG102" s="523">
        <f t="shared" si="49"/>
        <v>-4.8916166428834493E-4</v>
      </c>
      <c r="AH102" s="524">
        <f t="shared" si="45"/>
        <v>-1.7674490677188227E-3</v>
      </c>
      <c r="AI102" s="523">
        <f t="shared" si="46"/>
        <v>-4.4026669133749776E-3</v>
      </c>
      <c r="AJ102" s="524">
        <f t="shared" si="47"/>
        <v>-1.2818179431716126E-3</v>
      </c>
    </row>
    <row r="103" spans="1:36">
      <c r="A103" s="13">
        <f t="shared" si="41"/>
        <v>38169</v>
      </c>
      <c r="B103" s="50" t="str">
        <f t="shared" si="39"/>
        <v>2004Q3</v>
      </c>
      <c r="C103" s="158">
        <f>l_pi_c!H101</f>
        <v>-7.3546267005131227E-4</v>
      </c>
      <c r="D103" s="156">
        <f>'l_IC,pi_d'!E101</f>
        <v>1.3749857596853765E-2</v>
      </c>
      <c r="E103" s="156">
        <f>'l_IC,pi_d'!G101</f>
        <v>-1.8449308461248037E-3</v>
      </c>
      <c r="F103" s="156">
        <f>l_Output!D101</f>
        <v>7.2783989488227618E-3</v>
      </c>
      <c r="G103" s="156">
        <f>'l_HC,WC'!L101</f>
        <v>3.5191695748775231E-3</v>
      </c>
      <c r="H103" s="156">
        <f>'l_HC,WC'!N101</f>
        <v>-4.1966790517133923E-4</v>
      </c>
      <c r="I103" s="156">
        <f>l_NSR!C101</f>
        <v>1.6666625000105739E-6</v>
      </c>
      <c r="J103" s="156">
        <f>'l_NB,NEC'!Q101</f>
        <v>-0.11463333849680829</v>
      </c>
      <c r="K103" s="156">
        <f>'l_NB,NEC'!R101</f>
        <v>-7.1489698035720473E-2</v>
      </c>
      <c r="L103" s="159">
        <f>l_Solow!I101</f>
        <v>3.6655658984512582E-3</v>
      </c>
      <c r="M103" s="163">
        <f t="shared" si="40"/>
        <v>-8.6569494542614142E-4</v>
      </c>
      <c r="N103" s="34">
        <f t="shared" si="31"/>
        <v>8.3529681846899288E-3</v>
      </c>
      <c r="O103" s="34">
        <f t="shared" si="32"/>
        <v>-7.8702121813029199E-4</v>
      </c>
      <c r="P103" s="34">
        <f t="shared" si="33"/>
        <v>2.6546316887145014E-3</v>
      </c>
      <c r="Q103" s="34">
        <f t="shared" si="34"/>
        <v>3.4970431871629492E-3</v>
      </c>
      <c r="R103" s="34">
        <f t="shared" si="35"/>
        <v>-5.7927318900647768E-3</v>
      </c>
      <c r="S103" s="34">
        <f t="shared" si="36"/>
        <v>-5.0618440119788461E-3</v>
      </c>
      <c r="T103" s="34">
        <f t="shared" si="37"/>
        <v>-0.11718073424401743</v>
      </c>
      <c r="U103" s="34">
        <f t="shared" si="38"/>
        <v>-8.6142601547158346E-2</v>
      </c>
      <c r="V103" s="20">
        <f t="shared" si="38"/>
        <v>7.015223582378452E-4</v>
      </c>
      <c r="W103" s="523">
        <f>'fdr,edr'!S101</f>
        <v>5.0084048414195191E-4</v>
      </c>
      <c r="X103" s="524">
        <f>'fdr,edr'!T101</f>
        <v>0</v>
      </c>
      <c r="Y103" s="523">
        <f>'fdr,edr (TFP)'!S101</f>
        <v>4.0357083299877511E-4</v>
      </c>
      <c r="Z103" s="524">
        <f>'fdr,edr (TFP)'!T101</f>
        <v>0</v>
      </c>
      <c r="AB103" s="523">
        <f t="shared" si="48"/>
        <v>2.2379465680439109E-2</v>
      </c>
      <c r="AC103" s="524">
        <f t="shared" si="42"/>
        <v>0</v>
      </c>
      <c r="AD103" s="523">
        <f t="shared" si="43"/>
        <v>2.0089072477314007E-2</v>
      </c>
      <c r="AE103" s="524">
        <f t="shared" si="44"/>
        <v>0</v>
      </c>
      <c r="AG103" s="523">
        <f t="shared" si="49"/>
        <v>1.698119034749054E-2</v>
      </c>
      <c r="AH103" s="524">
        <f t="shared" si="45"/>
        <v>-1.7674490677188227E-3</v>
      </c>
      <c r="AI103" s="523">
        <f t="shared" si="46"/>
        <v>1.1281096511436472E-2</v>
      </c>
      <c r="AJ103" s="524">
        <f t="shared" si="47"/>
        <v>-1.2818179431716126E-3</v>
      </c>
    </row>
    <row r="104" spans="1:36">
      <c r="A104" s="13">
        <f t="shared" si="41"/>
        <v>38261</v>
      </c>
      <c r="B104" s="50" t="str">
        <f t="shared" si="39"/>
        <v>2004Q4</v>
      </c>
      <c r="C104" s="158">
        <f>l_pi_c!H102</f>
        <v>8.3357346185941594E-4</v>
      </c>
      <c r="D104" s="156">
        <f>'l_IC,pi_d'!E102</f>
        <v>2.3327707666278563E-2</v>
      </c>
      <c r="E104" s="156">
        <f>'l_IC,pi_d'!G102</f>
        <v>-3.6658799839139888E-3</v>
      </c>
      <c r="F104" s="156">
        <f>l_Output!D102</f>
        <v>-4.5281344462555495E-4</v>
      </c>
      <c r="G104" s="156">
        <f>'l_HC,WC'!L102</f>
        <v>-5.4274961439748637E-3</v>
      </c>
      <c r="H104" s="156">
        <f>'l_HC,WC'!N102</f>
        <v>6.5591166205981599E-3</v>
      </c>
      <c r="I104" s="156">
        <f>l_NSR!C102</f>
        <v>2.4999906249600912E-6</v>
      </c>
      <c r="J104" s="156">
        <f>'l_NB,NEC'!Q102</f>
        <v>0.16747176639551381</v>
      </c>
      <c r="K104" s="156">
        <f>'l_NB,NEC'!R102</f>
        <v>3.9484128182138978E-2</v>
      </c>
      <c r="L104" s="159">
        <f>l_Solow!I102</f>
        <v>1.7869383045362184E-3</v>
      </c>
      <c r="M104" s="163">
        <f t="shared" si="40"/>
        <v>7.0334118648458679E-4</v>
      </c>
      <c r="N104" s="34">
        <f t="shared" si="31"/>
        <v>1.7930818254114727E-2</v>
      </c>
      <c r="O104" s="34">
        <f t="shared" si="32"/>
        <v>-2.6079703559194773E-3</v>
      </c>
      <c r="P104" s="34">
        <f t="shared" si="33"/>
        <v>-5.0765807047338154E-3</v>
      </c>
      <c r="Q104" s="34">
        <f t="shared" si="34"/>
        <v>-5.4496225316894376E-3</v>
      </c>
      <c r="R104" s="34">
        <f t="shared" si="35"/>
        <v>1.1860526357047223E-3</v>
      </c>
      <c r="S104" s="34">
        <f t="shared" si="36"/>
        <v>-5.0610106838538966E-3</v>
      </c>
      <c r="T104" s="34">
        <f t="shared" si="37"/>
        <v>0.16492437064830467</v>
      </c>
      <c r="U104" s="34">
        <f t="shared" si="38"/>
        <v>2.4831224670701098E-2</v>
      </c>
      <c r="V104" s="20">
        <f t="shared" si="38"/>
        <v>-1.1771052356771947E-3</v>
      </c>
      <c r="W104" s="523">
        <f>'fdr,edr'!S102</f>
        <v>7.2308220234300021E-4</v>
      </c>
      <c r="X104" s="524">
        <f>'fdr,edr'!T102</f>
        <v>8.10414997196927E-4</v>
      </c>
      <c r="Y104" s="523">
        <f>'fdr,edr (TFP)'!S102</f>
        <v>5.8330442827379011E-4</v>
      </c>
      <c r="Z104" s="524">
        <f>'fdr,edr (TFP)'!T102</f>
        <v>1.9468269901862772E-3</v>
      </c>
      <c r="AB104" s="523">
        <f t="shared" si="48"/>
        <v>2.6890187845067207E-2</v>
      </c>
      <c r="AC104" s="524">
        <f t="shared" si="42"/>
        <v>2.8467788765496469E-2</v>
      </c>
      <c r="AD104" s="523">
        <f t="shared" si="43"/>
        <v>2.4151696177986962E-2</v>
      </c>
      <c r="AE104" s="524">
        <f t="shared" si="44"/>
        <v>4.4122862443253578E-2</v>
      </c>
      <c r="AG104" s="523">
        <f t="shared" si="49"/>
        <v>2.1491912512118638E-2</v>
      </c>
      <c r="AH104" s="524">
        <f t="shared" si="45"/>
        <v>2.6700339697777645E-2</v>
      </c>
      <c r="AI104" s="523">
        <f t="shared" si="46"/>
        <v>1.5343720212109427E-2</v>
      </c>
      <c r="AJ104" s="524">
        <f t="shared" si="47"/>
        <v>4.2841044500081964E-2</v>
      </c>
    </row>
    <row r="105" spans="1:36">
      <c r="A105" s="13">
        <f t="shared" si="41"/>
        <v>38353</v>
      </c>
      <c r="B105" s="50" t="str">
        <f t="shared" si="39"/>
        <v>2005Q1</v>
      </c>
      <c r="C105" s="158">
        <f>l_pi_c!H103</f>
        <v>-5.2011663851230239E-3</v>
      </c>
      <c r="D105" s="156">
        <f>'l_IC,pi_d'!E103</f>
        <v>2.6393714704080473E-2</v>
      </c>
      <c r="E105" s="156">
        <f>'l_IC,pi_d'!G103</f>
        <v>-3.4734473915420949E-4</v>
      </c>
      <c r="F105" s="156">
        <f>l_Output!D103</f>
        <v>6.6053576281239756E-3</v>
      </c>
      <c r="G105" s="156">
        <f>'l_HC,WC'!L103</f>
        <v>6.4237231040920051E-3</v>
      </c>
      <c r="H105" s="156">
        <f>'l_HC,WC'!N103</f>
        <v>-1.2753467140006469E-3</v>
      </c>
      <c r="I105" s="156">
        <f>l_NSR!C103</f>
        <v>3.3333166669091696E-6</v>
      </c>
      <c r="J105" s="156">
        <f>'l_NB,NEC'!Q103</f>
        <v>3.9191774298448223E-3</v>
      </c>
      <c r="K105" s="156">
        <f>'l_NB,NEC'!R103</f>
        <v>3.753657642646635E-2</v>
      </c>
      <c r="L105" s="159">
        <f>l_Solow!I103</f>
        <v>-6.3357790723944088E-4</v>
      </c>
      <c r="M105" s="163">
        <f t="shared" si="40"/>
        <v>-5.3313986604978528E-3</v>
      </c>
      <c r="N105" s="34">
        <f t="shared" si="31"/>
        <v>2.0996825291916637E-2</v>
      </c>
      <c r="O105" s="34">
        <f t="shared" si="32"/>
        <v>7.1056488884030226E-4</v>
      </c>
      <c r="P105" s="34">
        <f t="shared" si="33"/>
        <v>1.9815903680157152E-3</v>
      </c>
      <c r="Q105" s="34">
        <f t="shared" si="34"/>
        <v>6.4015967163774312E-3</v>
      </c>
      <c r="R105" s="34">
        <f t="shared" si="35"/>
        <v>-6.6484106988940845E-3</v>
      </c>
      <c r="S105" s="34">
        <f t="shared" si="36"/>
        <v>-5.0601773578119475E-3</v>
      </c>
      <c r="T105" s="34">
        <f t="shared" si="37"/>
        <v>1.371781682635684E-3</v>
      </c>
      <c r="U105" s="34">
        <f t="shared" si="38"/>
        <v>2.288367291502847E-2</v>
      </c>
      <c r="V105" s="20">
        <f t="shared" si="38"/>
        <v>-3.5976214474528539E-3</v>
      </c>
      <c r="W105" s="523">
        <f>'fdr,edr'!S103</f>
        <v>6.2270098013948673E-8</v>
      </c>
      <c r="X105" s="524">
        <f>'fdr,edr'!T103</f>
        <v>0</v>
      </c>
      <c r="Y105" s="523">
        <f>'fdr,edr (TFP)'!S103</f>
        <v>9.2427033468160839E-8</v>
      </c>
      <c r="Z105" s="524">
        <f>'fdr,edr (TFP)'!T103</f>
        <v>0</v>
      </c>
      <c r="AB105" s="523">
        <f t="shared" si="48"/>
        <v>2.4953977240902634E-4</v>
      </c>
      <c r="AC105" s="524">
        <f t="shared" si="42"/>
        <v>0</v>
      </c>
      <c r="AD105" s="523">
        <f t="shared" si="43"/>
        <v>3.0401814660996937E-4</v>
      </c>
      <c r="AE105" s="524">
        <f t="shared" si="44"/>
        <v>0</v>
      </c>
      <c r="AG105" s="523">
        <f t="shared" si="49"/>
        <v>-5.1487355605395434E-3</v>
      </c>
      <c r="AH105" s="524">
        <f t="shared" si="45"/>
        <v>-1.7674490677188227E-3</v>
      </c>
      <c r="AI105" s="523">
        <f t="shared" si="46"/>
        <v>-8.5039578192675665E-3</v>
      </c>
      <c r="AJ105" s="524">
        <f t="shared" si="47"/>
        <v>-1.2818179431716126E-3</v>
      </c>
    </row>
    <row r="106" spans="1:36">
      <c r="A106" s="13">
        <f t="shared" si="41"/>
        <v>38443</v>
      </c>
      <c r="B106" s="50" t="str">
        <f t="shared" si="39"/>
        <v>2005Q2</v>
      </c>
      <c r="C106" s="158">
        <f>l_pi_c!H104</f>
        <v>-4.9723560331473848E-3</v>
      </c>
      <c r="D106" s="156">
        <f>'l_IC,pi_d'!E104</f>
        <v>3.5712804732671799E-2</v>
      </c>
      <c r="E106" s="156">
        <f>'l_IC,pi_d'!G104</f>
        <v>3.2566872594497198E-4</v>
      </c>
      <c r="F106" s="156">
        <f>l_Output!D104</f>
        <v>9.3940540908006298E-3</v>
      </c>
      <c r="G106" s="156">
        <f>'l_HC,WC'!L104</f>
        <v>1.0597015374234076E-3</v>
      </c>
      <c r="H106" s="156">
        <f>'l_HC,WC'!N104</f>
        <v>8.5835712331264746E-3</v>
      </c>
      <c r="I106" s="156">
        <f>l_NSR!C104</f>
        <v>2.4999906249600912E-6</v>
      </c>
      <c r="J106" s="156">
        <f>'l_NB,NEC'!Q104</f>
        <v>-5.0799747518288751E-2</v>
      </c>
      <c r="K106" s="156">
        <f>'l_NB,NEC'!R104</f>
        <v>4.0615715108431871E-3</v>
      </c>
      <c r="L106" s="159">
        <f>l_Solow!I104</f>
        <v>6.193114031359576E-3</v>
      </c>
      <c r="M106" s="163">
        <f t="shared" si="40"/>
        <v>-5.1025883085222138E-3</v>
      </c>
      <c r="N106" s="34">
        <f t="shared" si="31"/>
        <v>3.0315915320507963E-2</v>
      </c>
      <c r="O106" s="34">
        <f t="shared" si="32"/>
        <v>1.3835783539394837E-3</v>
      </c>
      <c r="P106" s="34">
        <f t="shared" si="33"/>
        <v>4.7702868306923694E-3</v>
      </c>
      <c r="Q106" s="34">
        <f t="shared" si="34"/>
        <v>1.0375751497088337E-3</v>
      </c>
      <c r="R106" s="34">
        <f t="shared" si="35"/>
        <v>3.210507248233037E-3</v>
      </c>
      <c r="S106" s="34">
        <f t="shared" si="36"/>
        <v>-5.0610106838538966E-3</v>
      </c>
      <c r="T106" s="34">
        <f t="shared" si="37"/>
        <v>-5.3347143265497887E-2</v>
      </c>
      <c r="U106" s="34">
        <f t="shared" si="38"/>
        <v>-1.0591332000594691E-2</v>
      </c>
      <c r="V106" s="20">
        <f t="shared" si="38"/>
        <v>3.2290704911461629E-3</v>
      </c>
      <c r="W106" s="523">
        <f>'fdr,edr'!S104</f>
        <v>5.52560935217064E-6</v>
      </c>
      <c r="X106" s="524">
        <f>'fdr,edr'!T104</f>
        <v>0</v>
      </c>
      <c r="Y106" s="523">
        <f>'fdr,edr (TFP)'!S104</f>
        <v>8.2112733454105304E-6</v>
      </c>
      <c r="Z106" s="524">
        <f>'fdr,edr (TFP)'!T104</f>
        <v>0</v>
      </c>
      <c r="AB106" s="523">
        <f t="shared" si="48"/>
        <v>2.3506614711971269E-3</v>
      </c>
      <c r="AC106" s="524">
        <f t="shared" si="42"/>
        <v>0</v>
      </c>
      <c r="AD106" s="523">
        <f t="shared" si="43"/>
        <v>2.8655319480701187E-3</v>
      </c>
      <c r="AE106" s="524">
        <f t="shared" si="44"/>
        <v>0</v>
      </c>
      <c r="AG106" s="523">
        <f t="shared" si="49"/>
        <v>-3.047613861751443E-3</v>
      </c>
      <c r="AH106" s="524">
        <f t="shared" si="45"/>
        <v>-1.7674490677188227E-3</v>
      </c>
      <c r="AI106" s="523">
        <f t="shared" si="46"/>
        <v>-5.9424440178074169E-3</v>
      </c>
      <c r="AJ106" s="524">
        <f t="shared" si="47"/>
        <v>-1.2818179431716126E-3</v>
      </c>
    </row>
    <row r="107" spans="1:36">
      <c r="A107" s="13">
        <f t="shared" si="41"/>
        <v>38534</v>
      </c>
      <c r="B107" s="50" t="str">
        <f t="shared" si="39"/>
        <v>2005Q3</v>
      </c>
      <c r="C107" s="158">
        <f>l_pi_c!H105</f>
        <v>-3.9595081622980643E-3</v>
      </c>
      <c r="D107" s="156">
        <f>'l_IC,pi_d'!E105</f>
        <v>2.3827498164466387E-2</v>
      </c>
      <c r="E107" s="156">
        <f>'l_IC,pi_d'!G105</f>
        <v>-2.5741289720064842E-3</v>
      </c>
      <c r="F107" s="156">
        <f>l_Output!D105</f>
        <v>1.2007040544350644E-2</v>
      </c>
      <c r="G107" s="156">
        <f>'l_HC,WC'!L105</f>
        <v>6.3032649190999379E-3</v>
      </c>
      <c r="H107" s="156">
        <f>'l_HC,WC'!N105</f>
        <v>1.99814347652294E-3</v>
      </c>
      <c r="I107" s="156">
        <f>l_NSR!C105</f>
        <v>2.4999906249600912E-6</v>
      </c>
      <c r="J107" s="156">
        <f>'l_NB,NEC'!Q105</f>
        <v>0.20375502546199664</v>
      </c>
      <c r="K107" s="156">
        <f>'l_NB,NEC'!R105</f>
        <v>0.1500314325706209</v>
      </c>
      <c r="L107" s="159">
        <f>l_Solow!I105</f>
        <v>4.6938807832608868E-3</v>
      </c>
      <c r="M107" s="163">
        <f t="shared" si="40"/>
        <v>-4.0897404376728933E-3</v>
      </c>
      <c r="N107" s="34">
        <f t="shared" si="31"/>
        <v>1.8430608752302551E-2</v>
      </c>
      <c r="O107" s="34">
        <f t="shared" si="32"/>
        <v>-1.5162193440119724E-3</v>
      </c>
      <c r="P107" s="34">
        <f t="shared" si="33"/>
        <v>7.3832732842423841E-3</v>
      </c>
      <c r="Q107" s="34">
        <f t="shared" si="34"/>
        <v>6.281138531385364E-3</v>
      </c>
      <c r="R107" s="34">
        <f t="shared" si="35"/>
        <v>-3.3749205083704976E-3</v>
      </c>
      <c r="S107" s="34">
        <f t="shared" si="36"/>
        <v>-5.0610106838538966E-3</v>
      </c>
      <c r="T107" s="34">
        <f t="shared" si="37"/>
        <v>0.20120762971478751</v>
      </c>
      <c r="U107" s="34">
        <f t="shared" si="38"/>
        <v>0.13537852905918302</v>
      </c>
      <c r="V107" s="20">
        <f t="shared" si="38"/>
        <v>1.7298372430474738E-3</v>
      </c>
      <c r="W107" s="523">
        <f>'fdr,edr'!S105</f>
        <v>2.1849005966301956E-4</v>
      </c>
      <c r="X107" s="524">
        <f>'fdr,edr'!T105</f>
        <v>0</v>
      </c>
      <c r="Y107" s="523">
        <f>'fdr,edr (TFP)'!S105</f>
        <v>3.2561874035711964E-4</v>
      </c>
      <c r="Z107" s="524">
        <f>'fdr,edr (TFP)'!T105</f>
        <v>0</v>
      </c>
      <c r="AB107" s="523">
        <f t="shared" si="48"/>
        <v>1.478140925835624E-2</v>
      </c>
      <c r="AC107" s="524">
        <f t="shared" si="42"/>
        <v>0</v>
      </c>
      <c r="AD107" s="523">
        <f t="shared" si="43"/>
        <v>1.8044908987221844E-2</v>
      </c>
      <c r="AE107" s="524">
        <f t="shared" si="44"/>
        <v>0</v>
      </c>
      <c r="AG107" s="523">
        <f t="shared" si="49"/>
        <v>9.383133925407669E-3</v>
      </c>
      <c r="AH107" s="524">
        <f t="shared" si="45"/>
        <v>-1.7674490677188227E-3</v>
      </c>
      <c r="AI107" s="523">
        <f t="shared" si="46"/>
        <v>9.2369330213443093E-3</v>
      </c>
      <c r="AJ107" s="524">
        <f t="shared" si="47"/>
        <v>-1.2818179431716126E-3</v>
      </c>
    </row>
    <row r="108" spans="1:36">
      <c r="A108" s="13">
        <f t="shared" si="41"/>
        <v>38626</v>
      </c>
      <c r="B108" s="50" t="str">
        <f t="shared" si="39"/>
        <v>2005Q4</v>
      </c>
      <c r="C108" s="158">
        <f>l_pi_c!H106</f>
        <v>-1.6153358727493128E-3</v>
      </c>
      <c r="D108" s="156">
        <f>'l_IC,pi_d'!E106</f>
        <v>-1.4466393555249812E-2</v>
      </c>
      <c r="E108" s="156">
        <f>'l_IC,pi_d'!G106</f>
        <v>2.6817373663794442E-3</v>
      </c>
      <c r="F108" s="156">
        <f>l_Output!D106</f>
        <v>3.541653643848619E-3</v>
      </c>
      <c r="G108" s="156">
        <f>'l_HC,WC'!L106</f>
        <v>3.6834786925865615E-4</v>
      </c>
      <c r="H108" s="156">
        <f>'l_HC,WC'!N106</f>
        <v>8.9614080449451627E-3</v>
      </c>
      <c r="I108" s="156">
        <f>l_NSR!C106</f>
        <v>2.4999906249600912E-6</v>
      </c>
      <c r="J108" s="156">
        <f>'l_NB,NEC'!Q106</f>
        <v>0.14327456603745758</v>
      </c>
      <c r="K108" s="156">
        <f>'l_NB,NEC'!R106</f>
        <v>0.19291901615549767</v>
      </c>
      <c r="L108" s="159">
        <f>l_Solow!I106</f>
        <v>1.1766568300473786E-3</v>
      </c>
      <c r="M108" s="163">
        <f t="shared" si="40"/>
        <v>-1.7455681481241419E-3</v>
      </c>
      <c r="N108" s="34">
        <f t="shared" si="31"/>
        <v>-1.9863282967413649E-2</v>
      </c>
      <c r="O108" s="34">
        <f t="shared" si="32"/>
        <v>3.7396469943739557E-3</v>
      </c>
      <c r="P108" s="34">
        <f t="shared" si="33"/>
        <v>-1.0821136162596414E-3</v>
      </c>
      <c r="Q108" s="34">
        <f t="shared" si="34"/>
        <v>3.4622148154408224E-4</v>
      </c>
      <c r="R108" s="34">
        <f t="shared" si="35"/>
        <v>3.5883440600517251E-3</v>
      </c>
      <c r="S108" s="34">
        <f t="shared" si="36"/>
        <v>-5.0610106838538966E-3</v>
      </c>
      <c r="T108" s="34">
        <f t="shared" si="37"/>
        <v>0.14072717029024845</v>
      </c>
      <c r="U108" s="34">
        <f t="shared" si="38"/>
        <v>0.17826611264405978</v>
      </c>
      <c r="V108" s="20">
        <f t="shared" si="38"/>
        <v>-1.7873867101660345E-3</v>
      </c>
      <c r="W108" s="523">
        <f>'fdr,edr'!S106</f>
        <v>4.2158787466426046E-7</v>
      </c>
      <c r="X108" s="524">
        <f>'fdr,edr'!T106</f>
        <v>0</v>
      </c>
      <c r="Y108" s="523">
        <f>'fdr,edr (TFP)'!S106</f>
        <v>6.2831887808315699E-7</v>
      </c>
      <c r="Z108" s="524">
        <f>'fdr,edr (TFP)'!T106</f>
        <v>0</v>
      </c>
      <c r="AB108" s="523">
        <f t="shared" si="48"/>
        <v>6.4929798603126777E-4</v>
      </c>
      <c r="AC108" s="524">
        <f t="shared" si="42"/>
        <v>0</v>
      </c>
      <c r="AD108" s="523">
        <f t="shared" si="43"/>
        <v>7.9266567863327914E-4</v>
      </c>
      <c r="AE108" s="524">
        <f t="shared" si="44"/>
        <v>0</v>
      </c>
      <c r="AG108" s="523">
        <f t="shared" si="49"/>
        <v>-4.7489773469173019E-3</v>
      </c>
      <c r="AH108" s="524">
        <f t="shared" si="45"/>
        <v>-1.7674490677188227E-3</v>
      </c>
      <c r="AI108" s="523">
        <f t="shared" si="46"/>
        <v>-8.0153102872442556E-3</v>
      </c>
      <c r="AJ108" s="524">
        <f t="shared" si="47"/>
        <v>-1.2818179431716126E-3</v>
      </c>
    </row>
    <row r="109" spans="1:36">
      <c r="A109" s="13">
        <f t="shared" si="41"/>
        <v>38718</v>
      </c>
      <c r="B109" s="50" t="str">
        <f t="shared" si="39"/>
        <v>2006Q1</v>
      </c>
      <c r="C109" s="158">
        <f>l_pi_c!H107</f>
        <v>-1.8690918238704057E-3</v>
      </c>
      <c r="D109" s="156">
        <f>'l_IC,pi_d'!E107</f>
        <v>-2.3430932334709276E-3</v>
      </c>
      <c r="E109" s="156">
        <f>'l_IC,pi_d'!G107</f>
        <v>1.9266664857440219E-3</v>
      </c>
      <c r="F109" s="156">
        <f>l_Output!D107</f>
        <v>3.3384119545178947E-3</v>
      </c>
      <c r="G109" s="156">
        <f>'l_HC,WC'!L107</f>
        <v>1.0338996736140693E-2</v>
      </c>
      <c r="H109" s="156">
        <f>'l_HC,WC'!N107</f>
        <v>-8.2943388692846565E-3</v>
      </c>
      <c r="I109" s="156">
        <f>l_NSR!C107</f>
        <v>3.3333166669091696E-6</v>
      </c>
      <c r="J109" s="156">
        <f>'l_NB,NEC'!Q107</f>
        <v>3.8724281374371561E-2</v>
      </c>
      <c r="K109" s="156">
        <f>'l_NB,NEC'!R107</f>
        <v>3.4383156635666268E-2</v>
      </c>
      <c r="L109" s="159">
        <f>l_Solow!I107</f>
        <v>-5.5110469858605099E-3</v>
      </c>
      <c r="M109" s="163">
        <f t="shared" si="40"/>
        <v>-1.9993240992452347E-3</v>
      </c>
      <c r="N109" s="34">
        <f t="shared" si="31"/>
        <v>-7.7399826456347638E-3</v>
      </c>
      <c r="O109" s="34">
        <f t="shared" si="32"/>
        <v>2.9845761137385334E-3</v>
      </c>
      <c r="P109" s="34">
        <f t="shared" si="33"/>
        <v>-1.2853553055903657E-3</v>
      </c>
      <c r="Q109" s="34">
        <f t="shared" si="34"/>
        <v>1.0316870348426118E-2</v>
      </c>
      <c r="R109" s="34">
        <f t="shared" si="35"/>
        <v>-1.3667402854178095E-2</v>
      </c>
      <c r="S109" s="34">
        <f t="shared" si="36"/>
        <v>-5.0601773578119475E-3</v>
      </c>
      <c r="T109" s="34">
        <f t="shared" si="37"/>
        <v>3.6176885627162425E-2</v>
      </c>
      <c r="U109" s="34">
        <f t="shared" si="38"/>
        <v>1.9730253124228388E-2</v>
      </c>
      <c r="V109" s="20">
        <f t="shared" si="38"/>
        <v>-8.4750905260739234E-3</v>
      </c>
      <c r="W109" s="523">
        <f>'fdr,edr'!S107</f>
        <v>2.4782412845867809E-6</v>
      </c>
      <c r="X109" s="524">
        <f>'fdr,edr'!T107</f>
        <v>0</v>
      </c>
      <c r="Y109" s="523">
        <f>'fdr,edr (TFP)'!S107</f>
        <v>1.1795305084416212E-5</v>
      </c>
      <c r="Z109" s="524">
        <f>'fdr,edr (TFP)'!T107</f>
        <v>0</v>
      </c>
      <c r="AB109" s="523">
        <f t="shared" si="48"/>
        <v>1.57424308306779E-3</v>
      </c>
      <c r="AC109" s="524">
        <f t="shared" si="42"/>
        <v>0</v>
      </c>
      <c r="AD109" s="523">
        <f t="shared" si="43"/>
        <v>3.4344293680924945E-3</v>
      </c>
      <c r="AE109" s="524">
        <f t="shared" si="44"/>
        <v>0</v>
      </c>
      <c r="AG109" s="523">
        <f t="shared" si="49"/>
        <v>-3.8240322498807799E-3</v>
      </c>
      <c r="AH109" s="524">
        <f t="shared" si="45"/>
        <v>-1.7674490677188227E-3</v>
      </c>
      <c r="AI109" s="523">
        <f t="shared" si="46"/>
        <v>-5.3735465977850401E-3</v>
      </c>
      <c r="AJ109" s="524">
        <f t="shared" si="47"/>
        <v>-1.2818179431716126E-3</v>
      </c>
    </row>
    <row r="110" spans="1:36">
      <c r="A110" s="13">
        <f t="shared" si="41"/>
        <v>38808</v>
      </c>
      <c r="B110" s="50" t="str">
        <f t="shared" si="39"/>
        <v>2006Q2</v>
      </c>
      <c r="C110" s="158">
        <f>l_pi_c!H108</f>
        <v>-2.4477141204792829E-3</v>
      </c>
      <c r="D110" s="156">
        <f>'l_IC,pi_d'!E108</f>
        <v>1.8303554422648194E-2</v>
      </c>
      <c r="E110" s="156">
        <f>'l_IC,pi_d'!G108</f>
        <v>-3.0594088817892384E-5</v>
      </c>
      <c r="F110" s="156">
        <f>l_Output!D108</f>
        <v>3.7346577088044342E-3</v>
      </c>
      <c r="G110" s="156">
        <f>'l_HC,WC'!L108</f>
        <v>-1.9705286999549543E-4</v>
      </c>
      <c r="H110" s="156">
        <f>'l_HC,WC'!N108</f>
        <v>7.6229500234568093E-3</v>
      </c>
      <c r="I110" s="156">
        <f>l_NSR!C108</f>
        <v>4.8329829561710724E-5</v>
      </c>
      <c r="J110" s="156">
        <f>'l_NB,NEC'!Q108</f>
        <v>-0.11117955178126793</v>
      </c>
      <c r="K110" s="156">
        <f>'l_NB,NEC'!R108</f>
        <v>-8.0580604636516284E-2</v>
      </c>
      <c r="L110" s="159">
        <f>l_Solow!I108</f>
        <v>2.075525795565056E-3</v>
      </c>
      <c r="M110" s="163">
        <f t="shared" si="40"/>
        <v>-2.5779463958541119E-3</v>
      </c>
      <c r="N110" s="34">
        <f t="shared" si="31"/>
        <v>1.2906665010484358E-2</v>
      </c>
      <c r="O110" s="34">
        <f t="shared" si="32"/>
        <v>1.0273155391766194E-3</v>
      </c>
      <c r="P110" s="34">
        <f t="shared" si="33"/>
        <v>-8.8910955130382628E-4</v>
      </c>
      <c r="Q110" s="34">
        <f t="shared" si="34"/>
        <v>-2.1917925771006936E-4</v>
      </c>
      <c r="R110" s="34">
        <f t="shared" si="35"/>
        <v>2.2498860385633717E-3</v>
      </c>
      <c r="S110" s="34">
        <f t="shared" si="36"/>
        <v>-5.015180844917146E-3</v>
      </c>
      <c r="T110" s="34">
        <f t="shared" si="37"/>
        <v>-0.11372694752847706</v>
      </c>
      <c r="U110" s="34">
        <f t="shared" si="38"/>
        <v>-9.5233508147954157E-2</v>
      </c>
      <c r="V110" s="20">
        <f t="shared" si="38"/>
        <v>-8.8851774464835699E-4</v>
      </c>
      <c r="W110" s="523">
        <f>'fdr,edr'!S108</f>
        <v>4.3077423324751556E-5</v>
      </c>
      <c r="X110" s="524">
        <f>'fdr,edr'!T108</f>
        <v>0</v>
      </c>
      <c r="Y110" s="523">
        <f>'fdr,edr (TFP)'!S108</f>
        <v>2.0529691176747369E-4</v>
      </c>
      <c r="Z110" s="524">
        <f>'fdr,edr (TFP)'!T108</f>
        <v>0</v>
      </c>
      <c r="AB110" s="523">
        <f t="shared" si="48"/>
        <v>6.5633393424956747E-3</v>
      </c>
      <c r="AC110" s="524">
        <f t="shared" si="42"/>
        <v>0</v>
      </c>
      <c r="AD110" s="523">
        <f t="shared" si="43"/>
        <v>1.4328185920327587E-2</v>
      </c>
      <c r="AE110" s="524">
        <f t="shared" si="44"/>
        <v>0</v>
      </c>
      <c r="AG110" s="523">
        <f t="shared" si="49"/>
        <v>1.1650640095471048E-3</v>
      </c>
      <c r="AH110" s="524">
        <f t="shared" si="45"/>
        <v>-1.7674490677188227E-3</v>
      </c>
      <c r="AI110" s="523">
        <f t="shared" si="46"/>
        <v>5.5202099544500519E-3</v>
      </c>
      <c r="AJ110" s="524">
        <f t="shared" si="47"/>
        <v>-1.2818179431716126E-3</v>
      </c>
    </row>
    <row r="111" spans="1:36">
      <c r="A111" s="13">
        <f t="shared" si="41"/>
        <v>38899</v>
      </c>
      <c r="B111" s="50" t="str">
        <f t="shared" si="39"/>
        <v>2006Q3</v>
      </c>
      <c r="C111" s="158">
        <f>l_pi_c!H109</f>
        <v>-1.3428859340853805E-3</v>
      </c>
      <c r="D111" s="156">
        <f>'l_IC,pi_d'!E109</f>
        <v>4.096205789167584E-3</v>
      </c>
      <c r="E111" s="156">
        <f>'l_IC,pi_d'!G109</f>
        <v>-7.9122977820489382E-4</v>
      </c>
      <c r="F111" s="156">
        <f>l_Output!D109</f>
        <v>4.0121929835734704E-4</v>
      </c>
      <c r="G111" s="156">
        <f>'l_HC,WC'!L109</f>
        <v>2.0287295039560505E-3</v>
      </c>
      <c r="H111" s="156">
        <f>'l_HC,WC'!N109</f>
        <v>3.4473898044167228E-3</v>
      </c>
      <c r="I111" s="156">
        <f>l_NSR!C109</f>
        <v>5.5453855992682044E-4</v>
      </c>
      <c r="J111" s="156">
        <f>'l_NB,NEC'!Q109</f>
        <v>-8.4107909377869605E-3</v>
      </c>
      <c r="K111" s="156">
        <f>'l_NB,NEC'!R109</f>
        <v>1.5479086401838593E-2</v>
      </c>
      <c r="L111" s="159">
        <f>l_Solow!I109</f>
        <v>-3.2070256855369901E-3</v>
      </c>
      <c r="M111" s="163">
        <f t="shared" si="40"/>
        <v>-1.4731182094602096E-3</v>
      </c>
      <c r="N111" s="34">
        <f t="shared" si="31"/>
        <v>-1.3006836229962522E-3</v>
      </c>
      <c r="O111" s="34">
        <f t="shared" si="32"/>
        <v>2.6667984978961793E-4</v>
      </c>
      <c r="P111" s="34">
        <f t="shared" si="33"/>
        <v>-4.2225479617509134E-3</v>
      </c>
      <c r="Q111" s="34">
        <f t="shared" si="34"/>
        <v>2.0066031162414765E-3</v>
      </c>
      <c r="R111" s="34">
        <f t="shared" si="35"/>
        <v>-1.9256741804767148E-3</v>
      </c>
      <c r="S111" s="34">
        <f t="shared" si="36"/>
        <v>-4.5089721145520362E-3</v>
      </c>
      <c r="T111" s="34">
        <f t="shared" si="37"/>
        <v>-1.09581866849961E-2</v>
      </c>
      <c r="U111" s="34">
        <f t="shared" si="38"/>
        <v>8.2618289040071492E-4</v>
      </c>
      <c r="V111" s="20">
        <f t="shared" si="38"/>
        <v>-6.1710692257504031E-3</v>
      </c>
      <c r="W111" s="523">
        <f>'fdr,edr'!S109</f>
        <v>2.8530984495329456E-5</v>
      </c>
      <c r="X111" s="524">
        <f>'fdr,edr'!T109</f>
        <v>0</v>
      </c>
      <c r="Y111" s="523">
        <f>'fdr,edr (TFP)'!S109</f>
        <v>1.363883392047041E-4</v>
      </c>
      <c r="Z111" s="524">
        <f>'fdr,edr (TFP)'!T109</f>
        <v>0</v>
      </c>
      <c r="AB111" s="523">
        <f t="shared" si="48"/>
        <v>5.3414403015787284E-3</v>
      </c>
      <c r="AC111" s="524">
        <f t="shared" si="42"/>
        <v>0</v>
      </c>
      <c r="AD111" s="523">
        <f t="shared" si="43"/>
        <v>1.1678541826987824E-2</v>
      </c>
      <c r="AE111" s="524">
        <f t="shared" si="44"/>
        <v>0</v>
      </c>
      <c r="AG111" s="523">
        <f t="shared" si="49"/>
        <v>-5.6835031369841492E-5</v>
      </c>
      <c r="AH111" s="524">
        <f t="shared" si="45"/>
        <v>-1.7674490677188227E-3</v>
      </c>
      <c r="AI111" s="523">
        <f t="shared" si="46"/>
        <v>2.8705658611102892E-3</v>
      </c>
      <c r="AJ111" s="524">
        <f t="shared" si="47"/>
        <v>-1.2818179431716126E-3</v>
      </c>
    </row>
    <row r="112" spans="1:36">
      <c r="A112" s="13">
        <f t="shared" si="41"/>
        <v>38991</v>
      </c>
      <c r="B112" s="50" t="str">
        <f t="shared" si="39"/>
        <v>2006Q4</v>
      </c>
      <c r="C112" s="158">
        <f>l_pi_c!H110</f>
        <v>6.5970285663130568E-4</v>
      </c>
      <c r="D112" s="156">
        <f>'l_IC,pi_d'!E110</f>
        <v>2.0633590997371165E-2</v>
      </c>
      <c r="E112" s="156">
        <f>'l_IC,pi_d'!G110</f>
        <v>2.6869329317058543E-4</v>
      </c>
      <c r="F112" s="156">
        <f>l_Output!D110</f>
        <v>1.5696572512100992E-2</v>
      </c>
      <c r="G112" s="156">
        <f>'l_HC,WC'!L110</f>
        <v>8.9477351872693234E-3</v>
      </c>
      <c r="H112" s="156">
        <f>'l_HC,WC'!N110</f>
        <v>-3.5679279107170281E-4</v>
      </c>
      <c r="I112" s="156">
        <f>l_NSR!C110</f>
        <v>6.3772303792641871E-4</v>
      </c>
      <c r="J112" s="156">
        <f>'l_NB,NEC'!Q110</f>
        <v>2.0848275863457388E-2</v>
      </c>
      <c r="K112" s="156">
        <f>'l_NB,NEC'!R110</f>
        <v>6.3591633749101817E-2</v>
      </c>
      <c r="L112" s="159">
        <f>l_Solow!I110</f>
        <v>8.4321151201505809E-3</v>
      </c>
      <c r="M112" s="163">
        <f t="shared" si="40"/>
        <v>5.2947058125647653E-4</v>
      </c>
      <c r="N112" s="34">
        <f t="shared" si="31"/>
        <v>1.5236701585207329E-2</v>
      </c>
      <c r="O112" s="34">
        <f t="shared" si="32"/>
        <v>1.3266029211650972E-3</v>
      </c>
      <c r="P112" s="34">
        <f t="shared" si="33"/>
        <v>1.1072805251992732E-2</v>
      </c>
      <c r="Q112" s="34">
        <f t="shared" si="34"/>
        <v>8.9256087995547486E-3</v>
      </c>
      <c r="R112" s="34">
        <f t="shared" si="35"/>
        <v>-5.7298567759651404E-3</v>
      </c>
      <c r="S112" s="34">
        <f t="shared" si="36"/>
        <v>-4.425787636552438E-3</v>
      </c>
      <c r="T112" s="34">
        <f t="shared" si="37"/>
        <v>1.8300880116248249E-2</v>
      </c>
      <c r="U112" s="34">
        <f t="shared" si="38"/>
        <v>4.8938730237663937E-2</v>
      </c>
      <c r="V112" s="20">
        <f t="shared" si="38"/>
        <v>5.4680715799371674E-3</v>
      </c>
      <c r="W112" s="523">
        <f>'fdr,edr'!S110</f>
        <v>6.5801512494401401E-6</v>
      </c>
      <c r="X112" s="524">
        <f>'fdr,edr'!T110</f>
        <v>0</v>
      </c>
      <c r="Y112" s="523">
        <f>'fdr,edr (TFP)'!S110</f>
        <v>3.1468555476259259E-5</v>
      </c>
      <c r="Z112" s="524">
        <f>'fdr,edr (TFP)'!T110</f>
        <v>0</v>
      </c>
      <c r="AB112" s="523">
        <f t="shared" si="48"/>
        <v>2.5651805490920399E-3</v>
      </c>
      <c r="AC112" s="524">
        <f t="shared" si="42"/>
        <v>0</v>
      </c>
      <c r="AD112" s="523">
        <f t="shared" si="43"/>
        <v>5.6096840798978385E-3</v>
      </c>
      <c r="AE112" s="524">
        <f t="shared" si="44"/>
        <v>0</v>
      </c>
      <c r="AG112" s="523">
        <f t="shared" si="49"/>
        <v>-2.83309478385653E-3</v>
      </c>
      <c r="AH112" s="524">
        <f t="shared" si="45"/>
        <v>-1.7674490677188227E-3</v>
      </c>
      <c r="AI112" s="523">
        <f t="shared" si="46"/>
        <v>-3.1982918859796965E-3</v>
      </c>
      <c r="AJ112" s="524">
        <f t="shared" si="47"/>
        <v>-1.2818179431716126E-3</v>
      </c>
    </row>
    <row r="113" spans="1:36">
      <c r="A113" s="13">
        <f t="shared" si="41"/>
        <v>39083</v>
      </c>
      <c r="B113" s="50" t="str">
        <f t="shared" si="39"/>
        <v>2007Q1</v>
      </c>
      <c r="C113" s="158">
        <f>l_pi_c!H111</f>
        <v>-2.6178496323590039E-3</v>
      </c>
      <c r="D113" s="156">
        <f>'l_IC,pi_d'!E111</f>
        <v>6.2599488605146192E-3</v>
      </c>
      <c r="E113" s="156">
        <f>'l_IC,pi_d'!G111</f>
        <v>-1.9680411767266648E-3</v>
      </c>
      <c r="F113" s="156">
        <f>l_Output!D111</f>
        <v>9.0989378452883685E-3</v>
      </c>
      <c r="G113" s="156">
        <f>'l_HC,WC'!L111</f>
        <v>-3.1568967516193425E-3</v>
      </c>
      <c r="H113" s="156">
        <f>'l_HC,WC'!N111</f>
        <v>6.5020536657556249E-4</v>
      </c>
      <c r="I113" s="156">
        <f>l_NSR!C111</f>
        <v>9.4283242887094332E-4</v>
      </c>
      <c r="J113" s="156">
        <f>'l_NB,NEC'!Q111</f>
        <v>-3.6364014832394043E-2</v>
      </c>
      <c r="K113" s="156">
        <f>'l_NB,NEC'!R111</f>
        <v>3.0835176013739307E-2</v>
      </c>
      <c r="L113" s="159">
        <f>l_Solow!I111</f>
        <v>8.3200979663188637E-3</v>
      </c>
      <c r="M113" s="163">
        <f t="shared" si="40"/>
        <v>-2.7480819077338329E-3</v>
      </c>
      <c r="N113" s="34">
        <f t="shared" si="31"/>
        <v>8.6305944835078294E-4</v>
      </c>
      <c r="O113" s="34">
        <f t="shared" si="32"/>
        <v>-9.1013154873215304E-4</v>
      </c>
      <c r="P113" s="34">
        <f t="shared" si="33"/>
        <v>4.475170585180108E-3</v>
      </c>
      <c r="Q113" s="34">
        <f t="shared" si="34"/>
        <v>-3.1790231393339164E-3</v>
      </c>
      <c r="R113" s="34">
        <f t="shared" si="35"/>
        <v>-4.7228586183178751E-3</v>
      </c>
      <c r="S113" s="34">
        <f t="shared" si="36"/>
        <v>-4.1206782456079134E-3</v>
      </c>
      <c r="T113" s="34">
        <f t="shared" si="37"/>
        <v>-3.8911410579603178E-2</v>
      </c>
      <c r="U113" s="34">
        <f t="shared" si="38"/>
        <v>1.6182272502301427E-2</v>
      </c>
      <c r="V113" s="20">
        <f t="shared" si="38"/>
        <v>5.3560544261054503E-3</v>
      </c>
      <c r="W113" s="523">
        <f>'fdr,edr'!S111</f>
        <v>1.078199189087353E-8</v>
      </c>
      <c r="X113" s="524">
        <f>'fdr,edr'!T111</f>
        <v>0</v>
      </c>
      <c r="Y113" s="523">
        <f>'fdr,edr (TFP)'!S111</f>
        <v>5.598658587377753E-8</v>
      </c>
      <c r="Z113" s="524">
        <f>'fdr,edr (TFP)'!T111</f>
        <v>0</v>
      </c>
      <c r="AB113" s="523">
        <f t="shared" si="48"/>
        <v>1.0383637075164718E-4</v>
      </c>
      <c r="AC113" s="524">
        <f t="shared" si="42"/>
        <v>0</v>
      </c>
      <c r="AD113" s="523">
        <f t="shared" si="43"/>
        <v>2.3661484711187827E-4</v>
      </c>
      <c r="AE113" s="524">
        <f t="shared" si="44"/>
        <v>0</v>
      </c>
      <c r="AG113" s="523">
        <f t="shared" si="49"/>
        <v>-5.2944389621969231E-3</v>
      </c>
      <c r="AH113" s="524">
        <f t="shared" si="45"/>
        <v>-1.7674490677188227E-3</v>
      </c>
      <c r="AI113" s="523">
        <f t="shared" si="46"/>
        <v>-8.5713611187656566E-3</v>
      </c>
      <c r="AJ113" s="524">
        <f t="shared" si="47"/>
        <v>-1.2818179431716126E-3</v>
      </c>
    </row>
    <row r="114" spans="1:36">
      <c r="A114" s="13">
        <f t="shared" si="41"/>
        <v>39173</v>
      </c>
      <c r="B114" s="50" t="str">
        <f t="shared" si="39"/>
        <v>2007Q2</v>
      </c>
      <c r="C114" s="158">
        <f>l_pi_c!H112</f>
        <v>-3.0923171330243804E-6</v>
      </c>
      <c r="D114" s="156">
        <f>'l_IC,pi_d'!E112</f>
        <v>-8.7320789084883721E-3</v>
      </c>
      <c r="E114" s="156">
        <f>'l_IC,pi_d'!G112</f>
        <v>1.8882235708810313E-3</v>
      </c>
      <c r="F114" s="156">
        <f>l_Output!D112</f>
        <v>3.0545490017557242E-3</v>
      </c>
      <c r="G114" s="156">
        <f>'l_HC,WC'!L112</f>
        <v>5.2480559766356905E-3</v>
      </c>
      <c r="H114" s="156">
        <f>'l_HC,WC'!N112</f>
        <v>2.484078388051203E-3</v>
      </c>
      <c r="I114" s="156">
        <f>l_NSR!C112</f>
        <v>1.2825305627421901E-3</v>
      </c>
      <c r="J114" s="156">
        <f>'l_NB,NEC'!Q112</f>
        <v>1.7028334006314982E-2</v>
      </c>
      <c r="K114" s="156">
        <f>'l_NB,NEC'!R112</f>
        <v>3.6471953521107991E-2</v>
      </c>
      <c r="L114" s="159">
        <f>l_Solow!I112</f>
        <v>-1.2166953757901005E-3</v>
      </c>
      <c r="M114" s="163">
        <f t="shared" si="40"/>
        <v>-1.333245925078535E-4</v>
      </c>
      <c r="N114" s="34">
        <f t="shared" si="31"/>
        <v>-1.4128968320652208E-2</v>
      </c>
      <c r="O114" s="34">
        <f t="shared" si="32"/>
        <v>2.9461331988755429E-3</v>
      </c>
      <c r="P114" s="34">
        <f t="shared" si="33"/>
        <v>-1.5692182583525362E-3</v>
      </c>
      <c r="Q114" s="34">
        <f t="shared" si="34"/>
        <v>5.2259295889211166E-3</v>
      </c>
      <c r="R114" s="34">
        <f t="shared" si="35"/>
        <v>-2.8889855968422347E-3</v>
      </c>
      <c r="S114" s="34">
        <f t="shared" si="36"/>
        <v>-3.7809801117366666E-3</v>
      </c>
      <c r="T114" s="34">
        <f t="shared" si="37"/>
        <v>1.4480938259105843E-2</v>
      </c>
      <c r="U114" s="34">
        <f t="shared" si="38"/>
        <v>2.1819050009670111E-2</v>
      </c>
      <c r="V114" s="20">
        <f t="shared" si="38"/>
        <v>-4.1807389160035133E-3</v>
      </c>
      <c r="W114" s="523">
        <f>'fdr,edr'!S112</f>
        <v>1.6532913874198877E-7</v>
      </c>
      <c r="X114" s="524">
        <f>'fdr,edr'!T112</f>
        <v>0</v>
      </c>
      <c r="Y114" s="523">
        <f>'fdr,edr (TFP)'!S112</f>
        <v>8.5965881163768937E-7</v>
      </c>
      <c r="Z114" s="524">
        <f>'fdr,edr (TFP)'!T112</f>
        <v>0</v>
      </c>
      <c r="AB114" s="523">
        <f t="shared" si="48"/>
        <v>4.0660686017575842E-4</v>
      </c>
      <c r="AC114" s="524">
        <f t="shared" si="42"/>
        <v>0</v>
      </c>
      <c r="AD114" s="523">
        <f t="shared" si="43"/>
        <v>9.2717787486419742E-4</v>
      </c>
      <c r="AE114" s="524">
        <f t="shared" si="44"/>
        <v>0</v>
      </c>
      <c r="AG114" s="523">
        <f t="shared" si="49"/>
        <v>-4.9916684727728117E-3</v>
      </c>
      <c r="AH114" s="524">
        <f t="shared" si="45"/>
        <v>-1.7674490677188227E-3</v>
      </c>
      <c r="AI114" s="523">
        <f t="shared" si="46"/>
        <v>-7.8807980910133371E-3</v>
      </c>
      <c r="AJ114" s="524">
        <f t="shared" si="47"/>
        <v>-1.2818179431716126E-3</v>
      </c>
    </row>
    <row r="115" spans="1:36">
      <c r="A115" s="13">
        <f t="shared" si="41"/>
        <v>39264</v>
      </c>
      <c r="B115" s="50" t="str">
        <f t="shared" si="39"/>
        <v>2007Q3</v>
      </c>
      <c r="C115" s="158">
        <f>l_pi_c!H113</f>
        <v>-5.0559469199553675E-3</v>
      </c>
      <c r="D115" s="156">
        <f>'l_IC,pi_d'!E113</f>
        <v>-1.0169524380480688E-2</v>
      </c>
      <c r="E115" s="156">
        <f>'l_IC,pi_d'!G113</f>
        <v>-1.2285436252756909E-3</v>
      </c>
      <c r="F115" s="156">
        <f>l_Output!D113</f>
        <v>-3.1343463133808314E-3</v>
      </c>
      <c r="G115" s="156">
        <f>'l_HC,WC'!L113</f>
        <v>-7.7822832695346733E-3</v>
      </c>
      <c r="H115" s="156">
        <f>'l_HC,WC'!N113</f>
        <v>6.5992029127603935E-3</v>
      </c>
      <c r="I115" s="156">
        <f>l_NSR!C113</f>
        <v>1.2426816936952356E-3</v>
      </c>
      <c r="J115" s="156">
        <f>'l_NB,NEC'!Q113</f>
        <v>-0.13499393299099927</v>
      </c>
      <c r="K115" s="156">
        <f>'l_NB,NEC'!R113</f>
        <v>-7.1165584105875368E-2</v>
      </c>
      <c r="L115" s="159">
        <f>l_Solow!I113</f>
        <v>-1.297707364580831E-3</v>
      </c>
      <c r="M115" s="163">
        <f t="shared" si="40"/>
        <v>-5.1861791953301964E-3</v>
      </c>
      <c r="N115" s="34">
        <f t="shared" si="31"/>
        <v>-1.5566413792644524E-2</v>
      </c>
      <c r="O115" s="34">
        <f t="shared" si="32"/>
        <v>-1.7063399728117919E-4</v>
      </c>
      <c r="P115" s="34">
        <f t="shared" si="33"/>
        <v>-7.7581135734890918E-3</v>
      </c>
      <c r="Q115" s="34">
        <f t="shared" si="34"/>
        <v>-7.8044096572492472E-3</v>
      </c>
      <c r="R115" s="34">
        <f t="shared" si="35"/>
        <v>1.2261389278669559E-3</v>
      </c>
      <c r="S115" s="34">
        <f t="shared" si="36"/>
        <v>-3.8208289807836211E-3</v>
      </c>
      <c r="T115" s="34">
        <f t="shared" si="37"/>
        <v>-0.1375413287382084</v>
      </c>
      <c r="U115" s="34">
        <f t="shared" si="38"/>
        <v>-8.5818487617313241E-2</v>
      </c>
      <c r="V115" s="20">
        <f t="shared" si="38"/>
        <v>-4.2617509047942438E-3</v>
      </c>
      <c r="W115" s="523">
        <f>'fdr,edr'!S113</f>
        <v>4.1805220898294879E-5</v>
      </c>
      <c r="X115" s="524">
        <f>'fdr,edr'!T113</f>
        <v>0</v>
      </c>
      <c r="Y115" s="523">
        <f>'fdr,edr (TFP)'!S113</f>
        <v>2.1780313397260222E-4</v>
      </c>
      <c r="Z115" s="524">
        <f>'fdr,edr (TFP)'!T113</f>
        <v>0</v>
      </c>
      <c r="AB115" s="523">
        <f t="shared" si="48"/>
        <v>6.4656957010282255E-3</v>
      </c>
      <c r="AC115" s="524">
        <f t="shared" si="42"/>
        <v>0</v>
      </c>
      <c r="AD115" s="523">
        <f t="shared" si="43"/>
        <v>1.475815482953754E-2</v>
      </c>
      <c r="AE115" s="524">
        <f t="shared" si="44"/>
        <v>0</v>
      </c>
      <c r="AG115" s="523">
        <f t="shared" si="49"/>
        <v>1.0674203680796556E-3</v>
      </c>
      <c r="AH115" s="524">
        <f t="shared" si="45"/>
        <v>-1.7674490677188227E-3</v>
      </c>
      <c r="AI115" s="523">
        <f t="shared" si="46"/>
        <v>5.950178863660005E-3</v>
      </c>
      <c r="AJ115" s="524">
        <f t="shared" si="47"/>
        <v>-1.2818179431716126E-3</v>
      </c>
    </row>
    <row r="116" spans="1:36">
      <c r="A116" s="13">
        <f t="shared" si="41"/>
        <v>39356</v>
      </c>
      <c r="B116" s="50" t="str">
        <f t="shared" si="39"/>
        <v>2007Q4</v>
      </c>
      <c r="C116" s="158">
        <f>l_pi_c!H114</f>
        <v>-4.0608699129220938E-3</v>
      </c>
      <c r="D116" s="156">
        <f>'l_IC,pi_d'!E114</f>
        <v>9.9388105266395854E-4</v>
      </c>
      <c r="E116" s="156">
        <f>'l_IC,pi_d'!G114</f>
        <v>1.073725461132824E-3</v>
      </c>
      <c r="F116" s="156">
        <f>l_Output!D114</f>
        <v>5.9991236482517252E-3</v>
      </c>
      <c r="G116" s="156">
        <f>'l_HC,WC'!L114</f>
        <v>1.3987336748307655E-2</v>
      </c>
      <c r="H116" s="156">
        <f>'l_HC,WC'!N114</f>
        <v>-6.6456895585998987E-3</v>
      </c>
      <c r="I116" s="156">
        <f>l_NSR!C114</f>
        <v>1.2501537190616752E-3</v>
      </c>
      <c r="J116" s="156">
        <f>'l_NB,NEC'!Q114</f>
        <v>-4.0235525910394587E-2</v>
      </c>
      <c r="K116" s="156">
        <f>'l_NB,NEC'!R114</f>
        <v>-8.5338795284385149E-2</v>
      </c>
      <c r="L116" s="159">
        <f>l_Solow!I114</f>
        <v>-5.2504782942260639E-3</v>
      </c>
      <c r="M116" s="163">
        <f t="shared" si="40"/>
        <v>-4.1911021882969227E-3</v>
      </c>
      <c r="N116" s="34">
        <f t="shared" si="31"/>
        <v>-4.4030083594998777E-3</v>
      </c>
      <c r="O116" s="34">
        <f t="shared" si="32"/>
        <v>2.1316350891273355E-3</v>
      </c>
      <c r="P116" s="34">
        <f t="shared" si="33"/>
        <v>1.3753563881434647E-3</v>
      </c>
      <c r="Q116" s="34">
        <f t="shared" si="34"/>
        <v>1.396521036059308E-2</v>
      </c>
      <c r="R116" s="34">
        <f t="shared" si="35"/>
        <v>-1.2018753543493337E-2</v>
      </c>
      <c r="S116" s="34">
        <f t="shared" si="36"/>
        <v>-3.8133569554171815E-3</v>
      </c>
      <c r="T116" s="34">
        <f t="shared" si="37"/>
        <v>-4.2782921657603723E-2</v>
      </c>
      <c r="U116" s="34">
        <f t="shared" si="38"/>
        <v>-9.9991698795823022E-2</v>
      </c>
      <c r="V116" s="20">
        <f t="shared" si="38"/>
        <v>-8.2145218344394765E-3</v>
      </c>
      <c r="W116" s="523">
        <f>'fdr,edr'!S114</f>
        <v>2.0568989536814262E-6</v>
      </c>
      <c r="X116" s="524">
        <f>'fdr,edr'!T114</f>
        <v>0</v>
      </c>
      <c r="Y116" s="523">
        <f>'fdr,edr (TFP)'!S114</f>
        <v>1.0700814185131345E-5</v>
      </c>
      <c r="Z116" s="524">
        <f>'fdr,edr (TFP)'!T114</f>
        <v>0</v>
      </c>
      <c r="AB116" s="523">
        <f t="shared" si="48"/>
        <v>1.43418930189896E-3</v>
      </c>
      <c r="AC116" s="524">
        <f t="shared" si="42"/>
        <v>0</v>
      </c>
      <c r="AD116" s="523">
        <f t="shared" si="43"/>
        <v>3.2712098962205628E-3</v>
      </c>
      <c r="AE116" s="524">
        <f t="shared" si="44"/>
        <v>0</v>
      </c>
      <c r="AG116" s="523">
        <f t="shared" si="49"/>
        <v>-3.9640860310496094E-3</v>
      </c>
      <c r="AH116" s="524">
        <f t="shared" si="45"/>
        <v>-1.7674490677188227E-3</v>
      </c>
      <c r="AI116" s="523">
        <f t="shared" si="46"/>
        <v>-5.5367660696569723E-3</v>
      </c>
      <c r="AJ116" s="524">
        <f t="shared" si="47"/>
        <v>-1.2818179431716126E-3</v>
      </c>
    </row>
    <row r="117" spans="1:36">
      <c r="A117" s="13">
        <f t="shared" si="41"/>
        <v>39448</v>
      </c>
      <c r="B117" s="50" t="str">
        <f t="shared" si="39"/>
        <v>2008Q1</v>
      </c>
      <c r="C117" s="158">
        <f>l_pi_c!H115</f>
        <v>-1.5371028042494572E-3</v>
      </c>
      <c r="D117" s="156">
        <f>'l_IC,pi_d'!E115</f>
        <v>1.0090047615573194E-2</v>
      </c>
      <c r="E117" s="156">
        <f>'l_IC,pi_d'!G115</f>
        <v>2.4922452790523408E-3</v>
      </c>
      <c r="F117" s="156">
        <f>l_Output!D115</f>
        <v>5.5828519902707541E-3</v>
      </c>
      <c r="G117" s="156">
        <f>'l_HC,WC'!L115</f>
        <v>-5.8615845853546844E-3</v>
      </c>
      <c r="H117" s="156">
        <f>'l_HC,WC'!N115</f>
        <v>7.9306881573537602E-3</v>
      </c>
      <c r="I117" s="156">
        <f>l_NSR!C115</f>
        <v>1.2617765371392142E-3</v>
      </c>
      <c r="J117" s="156">
        <f>'l_NB,NEC'!Q115</f>
        <v>-0.10852319480528616</v>
      </c>
      <c r="K117" s="156">
        <f>'l_NB,NEC'!R115</f>
        <v>-0.19196084205578545</v>
      </c>
      <c r="L117" s="159">
        <f>l_Solow!I115</f>
        <v>7.7762828506456683E-3</v>
      </c>
      <c r="M117" s="163">
        <f t="shared" si="40"/>
        <v>-1.6673350796242864E-3</v>
      </c>
      <c r="N117" s="34">
        <f t="shared" si="31"/>
        <v>4.6931582034093582E-3</v>
      </c>
      <c r="O117" s="34">
        <f t="shared" si="32"/>
        <v>3.5501549070468524E-3</v>
      </c>
      <c r="P117" s="34">
        <f t="shared" si="33"/>
        <v>9.5908473016249364E-4</v>
      </c>
      <c r="Q117" s="34">
        <f t="shared" si="34"/>
        <v>-5.8837109730692583E-3</v>
      </c>
      <c r="R117" s="34">
        <f t="shared" si="35"/>
        <v>2.5576241724603226E-3</v>
      </c>
      <c r="S117" s="34">
        <f t="shared" si="36"/>
        <v>-3.8017341373396425E-3</v>
      </c>
      <c r="T117" s="34">
        <f t="shared" si="37"/>
        <v>-0.1110705905524953</v>
      </c>
      <c r="U117" s="34">
        <f t="shared" si="38"/>
        <v>-0.20661374556722334</v>
      </c>
      <c r="V117" s="20">
        <f t="shared" si="38"/>
        <v>4.8122393104322557E-3</v>
      </c>
      <c r="W117" s="523">
        <f>'fdr,edr'!S115</f>
        <v>1.173606140211502E-7</v>
      </c>
      <c r="X117" s="524">
        <f>'fdr,edr'!T115</f>
        <v>0</v>
      </c>
      <c r="Y117" s="523">
        <f>'fdr,edr (TFP)'!S115</f>
        <v>1.130497388893615E-7</v>
      </c>
      <c r="Z117" s="524">
        <f>'fdr,edr (TFP)'!T115</f>
        <v>0</v>
      </c>
      <c r="AB117" s="523">
        <f t="shared" si="48"/>
        <v>3.4257935434166227E-4</v>
      </c>
      <c r="AC117" s="524">
        <f t="shared" si="42"/>
        <v>0</v>
      </c>
      <c r="AD117" s="523">
        <f t="shared" si="43"/>
        <v>3.3622870027610896E-4</v>
      </c>
      <c r="AE117" s="524">
        <f t="shared" si="44"/>
        <v>0</v>
      </c>
      <c r="AG117" s="523">
        <f t="shared" si="49"/>
        <v>-5.055695978606908E-3</v>
      </c>
      <c r="AH117" s="524">
        <f t="shared" si="45"/>
        <v>-1.7674490677188227E-3</v>
      </c>
      <c r="AI117" s="523">
        <f t="shared" si="46"/>
        <v>-8.4717472656014262E-3</v>
      </c>
      <c r="AJ117" s="524">
        <f t="shared" si="47"/>
        <v>-1.2818179431716126E-3</v>
      </c>
    </row>
    <row r="118" spans="1:36">
      <c r="A118" s="13">
        <f t="shared" si="41"/>
        <v>39539</v>
      </c>
      <c r="B118" s="50" t="str">
        <f t="shared" si="39"/>
        <v>2008Q2</v>
      </c>
      <c r="C118" s="158">
        <f>l_pi_c!H116</f>
        <v>-1.5603357919191652E-3</v>
      </c>
      <c r="D118" s="156">
        <f>'l_IC,pi_d'!E116</f>
        <v>-1.3980496019935451E-2</v>
      </c>
      <c r="E118" s="156">
        <f>'l_IC,pi_d'!G116</f>
        <v>5.4438684930424586E-3</v>
      </c>
      <c r="F118" s="156">
        <f>l_Output!D116</f>
        <v>-3.4237494245479283E-3</v>
      </c>
      <c r="G118" s="156">
        <f>'l_HC,WC'!L116</f>
        <v>-1.5264445248543979E-3</v>
      </c>
      <c r="H118" s="156">
        <f>'l_HC,WC'!N116</f>
        <v>1.041917949377924E-2</v>
      </c>
      <c r="I118" s="156">
        <f>l_NSR!C116</f>
        <v>1.2642670883538099E-3</v>
      </c>
      <c r="J118" s="156">
        <f>'l_NB,NEC'!Q116</f>
        <v>6.1304774790887473E-2</v>
      </c>
      <c r="K118" s="156">
        <f>'l_NB,NEC'!R116</f>
        <v>7.0293264804202948E-2</v>
      </c>
      <c r="L118" s="159">
        <f>l_Solow!I116</f>
        <v>-3.2966729607868542E-3</v>
      </c>
      <c r="M118" s="163">
        <f t="shared" si="40"/>
        <v>-1.6905680672939943E-3</v>
      </c>
      <c r="N118" s="34">
        <f t="shared" si="31"/>
        <v>-1.9377385432099287E-2</v>
      </c>
      <c r="O118" s="34">
        <f t="shared" si="32"/>
        <v>6.5017781210369701E-3</v>
      </c>
      <c r="P118" s="34">
        <f t="shared" si="33"/>
        <v>-8.0475166846561887E-3</v>
      </c>
      <c r="Q118" s="34">
        <f t="shared" si="34"/>
        <v>-1.5485709125689718E-3</v>
      </c>
      <c r="R118" s="34">
        <f t="shared" si="35"/>
        <v>5.0461155088858027E-3</v>
      </c>
      <c r="S118" s="34">
        <f t="shared" si="36"/>
        <v>-3.7992435861250468E-3</v>
      </c>
      <c r="T118" s="34">
        <f t="shared" si="37"/>
        <v>5.8757379043678337E-2</v>
      </c>
      <c r="U118" s="34">
        <f t="shared" si="38"/>
        <v>5.5640361292765068E-2</v>
      </c>
      <c r="V118" s="20">
        <f t="shared" si="38"/>
        <v>-6.2607165010002668E-3</v>
      </c>
      <c r="W118" s="523">
        <f>'fdr,edr'!S116</f>
        <v>5.9443447056976975E-5</v>
      </c>
      <c r="X118" s="524">
        <f>'fdr,edr'!T116</f>
        <v>0</v>
      </c>
      <c r="Y118" s="523">
        <f>'fdr,edr (TFP)'!S116</f>
        <v>5.7272947399282238E-5</v>
      </c>
      <c r="Z118" s="524">
        <f>'fdr,edr (TFP)'!T116</f>
        <v>0</v>
      </c>
      <c r="AB118" s="523">
        <f t="shared" si="48"/>
        <v>7.7099576559782074E-3</v>
      </c>
      <c r="AC118" s="524">
        <f t="shared" si="42"/>
        <v>0</v>
      </c>
      <c r="AD118" s="523">
        <f t="shared" si="43"/>
        <v>7.567889230114447E-3</v>
      </c>
      <c r="AE118" s="524">
        <f t="shared" si="44"/>
        <v>0</v>
      </c>
      <c r="AG118" s="523">
        <f t="shared" si="49"/>
        <v>2.3116823230296376E-3</v>
      </c>
      <c r="AH118" s="524">
        <f t="shared" si="45"/>
        <v>-1.7674490677188227E-3</v>
      </c>
      <c r="AI118" s="523">
        <f t="shared" si="46"/>
        <v>-1.2400867357630881E-3</v>
      </c>
      <c r="AJ118" s="524">
        <f t="shared" si="47"/>
        <v>-1.2818179431716126E-3</v>
      </c>
    </row>
    <row r="119" spans="1:36">
      <c r="A119" s="13">
        <f t="shared" si="41"/>
        <v>39630</v>
      </c>
      <c r="B119" s="50" t="str">
        <f t="shared" si="39"/>
        <v>2008Q3</v>
      </c>
      <c r="C119" s="158">
        <f>l_pi_c!H117</f>
        <v>-7.4798396848656523E-3</v>
      </c>
      <c r="D119" s="156">
        <f>'l_IC,pi_d'!E117</f>
        <v>-1.3813583758796266E-2</v>
      </c>
      <c r="E119" s="156">
        <f>'l_IC,pi_d'!G117</f>
        <v>3.3023115282846405E-3</v>
      </c>
      <c r="F119" s="156">
        <f>l_Output!D117</f>
        <v>-1.0026299730978572E-2</v>
      </c>
      <c r="G119" s="156">
        <f>'l_HC,WC'!L117</f>
        <v>-1.0022836571353722E-2</v>
      </c>
      <c r="H119" s="156">
        <f>'l_HC,WC'!N117</f>
        <v>1.3931759848859748E-3</v>
      </c>
      <c r="I119" s="156">
        <f>l_NSR!C117</f>
        <v>1.2493235022819071E-3</v>
      </c>
      <c r="J119" s="156">
        <f>'l_NB,NEC'!Q117</f>
        <v>-0.18653602697549909</v>
      </c>
      <c r="K119" s="156">
        <f>'l_NB,NEC'!R117</f>
        <v>-0.20089445557100838</v>
      </c>
      <c r="L119" s="159">
        <f>l_Solow!I117</f>
        <v>-7.3473462225863402E-3</v>
      </c>
      <c r="M119" s="163">
        <f t="shared" si="40"/>
        <v>-7.6100719602404812E-3</v>
      </c>
      <c r="N119" s="34">
        <f t="shared" si="31"/>
        <v>-1.9210473170960102E-2</v>
      </c>
      <c r="O119" s="34">
        <f t="shared" si="32"/>
        <v>4.360221156279152E-3</v>
      </c>
      <c r="P119" s="34">
        <f t="shared" si="33"/>
        <v>-1.4650066991086832E-2</v>
      </c>
      <c r="Q119" s="34">
        <f t="shared" si="34"/>
        <v>-1.0044962959068296E-2</v>
      </c>
      <c r="R119" s="34">
        <f t="shared" si="35"/>
        <v>-3.9798880000074628E-3</v>
      </c>
      <c r="S119" s="34">
        <f t="shared" si="36"/>
        <v>-3.8141871721969495E-3</v>
      </c>
      <c r="T119" s="34">
        <f t="shared" si="37"/>
        <v>-0.18908342272270823</v>
      </c>
      <c r="U119" s="34">
        <f t="shared" si="38"/>
        <v>-0.21554735908244627</v>
      </c>
      <c r="V119" s="20">
        <f t="shared" si="38"/>
        <v>-1.0311389762799753E-2</v>
      </c>
      <c r="W119" s="523">
        <f>'fdr,edr'!S117</f>
        <v>3.5604192716206722E-5</v>
      </c>
      <c r="X119" s="524">
        <f>'fdr,edr'!T117</f>
        <v>0</v>
      </c>
      <c r="Y119" s="523">
        <f>'fdr,edr (TFP)'!S117</f>
        <v>3.4347656114131594E-5</v>
      </c>
      <c r="Z119" s="524">
        <f>'fdr,edr (TFP)'!T117</f>
        <v>0</v>
      </c>
      <c r="AB119" s="523">
        <f t="shared" si="48"/>
        <v>5.966924896142629E-3</v>
      </c>
      <c r="AC119" s="524">
        <f t="shared" si="42"/>
        <v>0</v>
      </c>
      <c r="AD119" s="523">
        <f t="shared" si="43"/>
        <v>5.8606873414414106E-3</v>
      </c>
      <c r="AE119" s="524">
        <f t="shared" si="44"/>
        <v>0</v>
      </c>
      <c r="AG119" s="523">
        <f t="shared" si="49"/>
        <v>5.6864956319405916E-4</v>
      </c>
      <c r="AH119" s="524">
        <f t="shared" si="45"/>
        <v>-1.7674490677188227E-3</v>
      </c>
      <c r="AI119" s="523">
        <f t="shared" si="46"/>
        <v>-2.9472886244361245E-3</v>
      </c>
      <c r="AJ119" s="524">
        <f t="shared" si="47"/>
        <v>-1.2818179431716126E-3</v>
      </c>
    </row>
    <row r="120" spans="1:36">
      <c r="A120" s="13">
        <f t="shared" si="41"/>
        <v>39722</v>
      </c>
      <c r="B120" s="50" t="str">
        <f t="shared" si="39"/>
        <v>2008Q4</v>
      </c>
      <c r="C120" s="158">
        <f>l_pi_c!H118</f>
        <v>1.2661015859062097E-2</v>
      </c>
      <c r="D120" s="156">
        <f>'l_IC,pi_d'!E118</f>
        <v>-3.0690178695149228E-2</v>
      </c>
      <c r="E120" s="156">
        <f>'l_IC,pi_d'!G118</f>
        <v>-9.810635586730676E-3</v>
      </c>
      <c r="F120" s="156">
        <f>l_Output!D118</f>
        <v>-2.2888930635423854E-2</v>
      </c>
      <c r="G120" s="156">
        <f>'l_HC,WC'!L118</f>
        <v>-4.4223888410641621E-3</v>
      </c>
      <c r="H120" s="156">
        <f>'l_HC,WC'!N118</f>
        <v>7.1120964799575859E-4</v>
      </c>
      <c r="I120" s="156">
        <f>l_NSR!C118</f>
        <v>8.3146243040599366E-4</v>
      </c>
      <c r="J120" s="156">
        <f>'l_NB,NEC'!Q118</f>
        <v>-9.1509271580681395E-2</v>
      </c>
      <c r="K120" s="156">
        <f>'l_NB,NEC'!R118</f>
        <v>-0.21237606306610957</v>
      </c>
      <c r="L120" s="159">
        <f>l_Solow!I118</f>
        <v>-1.6212071986856792E-2</v>
      </c>
      <c r="M120" s="163">
        <f t="shared" si="40"/>
        <v>1.2530783583687267E-2</v>
      </c>
      <c r="N120" s="34">
        <f t="shared" si="31"/>
        <v>-3.6087068107313061E-2</v>
      </c>
      <c r="O120" s="34">
        <f t="shared" si="32"/>
        <v>-8.7527259587361645E-3</v>
      </c>
      <c r="P120" s="34">
        <f t="shared" si="33"/>
        <v>-2.7512697895532116E-2</v>
      </c>
      <c r="Q120" s="34">
        <f t="shared" si="34"/>
        <v>-4.444515228778736E-3</v>
      </c>
      <c r="R120" s="34">
        <f t="shared" si="35"/>
        <v>-4.661854336897679E-3</v>
      </c>
      <c r="S120" s="34">
        <f t="shared" si="36"/>
        <v>-4.232048244072863E-3</v>
      </c>
      <c r="T120" s="34">
        <f t="shared" si="37"/>
        <v>-9.4056667327890531E-2</v>
      </c>
      <c r="U120" s="34">
        <f t="shared" si="38"/>
        <v>-0.22702896657754745</v>
      </c>
      <c r="V120" s="20">
        <f t="shared" si="38"/>
        <v>-1.9176115527070204E-2</v>
      </c>
      <c r="W120" s="523">
        <f>'fdr,edr'!S118</f>
        <v>2.3593095489292568E-7</v>
      </c>
      <c r="X120" s="524">
        <f>'fdr,edr'!T118</f>
        <v>0</v>
      </c>
      <c r="Y120" s="523">
        <f>'fdr,edr (TFP)'!S118</f>
        <v>2.2723542554823902E-7</v>
      </c>
      <c r="Z120" s="524">
        <f>'fdr,edr (TFP)'!T118</f>
        <v>0</v>
      </c>
      <c r="AB120" s="523">
        <f t="shared" si="48"/>
        <v>4.8572724330937594E-4</v>
      </c>
      <c r="AC120" s="524">
        <f t="shared" si="42"/>
        <v>0</v>
      </c>
      <c r="AD120" s="523">
        <f t="shared" si="43"/>
        <v>4.7669217063870371E-4</v>
      </c>
      <c r="AE120" s="524">
        <f t="shared" si="44"/>
        <v>0</v>
      </c>
      <c r="AG120" s="523">
        <f t="shared" si="49"/>
        <v>-4.9125480896391937E-3</v>
      </c>
      <c r="AH120" s="524">
        <f t="shared" si="45"/>
        <v>-1.7674490677188227E-3</v>
      </c>
      <c r="AI120" s="523">
        <f t="shared" si="46"/>
        <v>-8.3312837952388315E-3</v>
      </c>
      <c r="AJ120" s="524">
        <f t="shared" si="47"/>
        <v>-1.2818179431716126E-3</v>
      </c>
    </row>
    <row r="121" spans="1:36">
      <c r="A121" s="13">
        <f t="shared" si="41"/>
        <v>39814</v>
      </c>
      <c r="B121" s="50" t="str">
        <f t="shared" si="39"/>
        <v>2009Q1</v>
      </c>
      <c r="C121" s="158">
        <f>l_pi_c!H119</f>
        <v>6.6322844268462688E-4</v>
      </c>
      <c r="D121" s="156">
        <f>'l_IC,pi_d'!E119</f>
        <v>-6.0108061405273805E-2</v>
      </c>
      <c r="E121" s="156">
        <f>'l_IC,pi_d'!G119</f>
        <v>-1.3808866297664757E-2</v>
      </c>
      <c r="F121" s="156">
        <f>l_Output!D119</f>
        <v>-4.6858833312042769E-2</v>
      </c>
      <c r="G121" s="156">
        <f>'l_HC,WC'!L119</f>
        <v>-2.4803373054944622E-2</v>
      </c>
      <c r="H121" s="156">
        <f>'l_HC,WC'!N119</f>
        <v>7.7681061776280202E-3</v>
      </c>
      <c r="I121" s="156">
        <f>l_NSR!C119</f>
        <v>2.7571928068881313E-4</v>
      </c>
      <c r="J121" s="156">
        <f>'l_NB,NEC'!Q119</f>
        <v>-0.11273479467156369</v>
      </c>
      <c r="K121" s="156">
        <f>'l_NB,NEC'!R119</f>
        <v>-8.3137117669938476E-2</v>
      </c>
      <c r="L121" s="159">
        <f>l_Solow!I119</f>
        <v>-3.0780675878348665E-2</v>
      </c>
      <c r="M121" s="163">
        <f t="shared" si="40"/>
        <v>5.3299616730979773E-4</v>
      </c>
      <c r="N121" s="34">
        <f t="shared" si="31"/>
        <v>-6.5504950817437638E-2</v>
      </c>
      <c r="O121" s="34">
        <f t="shared" si="32"/>
        <v>-1.2750956669670245E-2</v>
      </c>
      <c r="P121" s="34">
        <f t="shared" si="33"/>
        <v>-5.1482600572151031E-2</v>
      </c>
      <c r="Q121" s="34">
        <f t="shared" si="34"/>
        <v>-2.4825499442659195E-2</v>
      </c>
      <c r="R121" s="34">
        <f t="shared" si="35"/>
        <v>2.3950421927345826E-3</v>
      </c>
      <c r="S121" s="34">
        <f t="shared" si="36"/>
        <v>-4.7877913937900436E-3</v>
      </c>
      <c r="T121" s="34">
        <f t="shared" si="37"/>
        <v>-0.11528219041877283</v>
      </c>
      <c r="U121" s="34">
        <f t="shared" si="38"/>
        <v>-9.7790021181376349E-2</v>
      </c>
      <c r="V121" s="20">
        <f t="shared" si="38"/>
        <v>-3.374471941856208E-2</v>
      </c>
      <c r="W121" s="523">
        <f>'fdr,edr'!S119</f>
        <v>1.5325558762716129E-6</v>
      </c>
      <c r="X121" s="524">
        <f>'fdr,edr'!T119</f>
        <v>0</v>
      </c>
      <c r="Y121" s="523">
        <f>'fdr,edr (TFP)'!S119</f>
        <v>1.5334468711081086E-6</v>
      </c>
      <c r="Z121" s="524">
        <f>'fdr,edr (TFP)'!T119</f>
        <v>0</v>
      </c>
      <c r="AB121" s="523">
        <f t="shared" si="48"/>
        <v>1.2379644083218278E-3</v>
      </c>
      <c r="AC121" s="524">
        <f t="shared" si="42"/>
        <v>0</v>
      </c>
      <c r="AD121" s="523">
        <f t="shared" si="43"/>
        <v>1.238324218897502E-3</v>
      </c>
      <c r="AE121" s="524">
        <f t="shared" si="44"/>
        <v>0</v>
      </c>
      <c r="AG121" s="523">
        <f t="shared" si="49"/>
        <v>-4.1603109246267419E-3</v>
      </c>
      <c r="AH121" s="524">
        <f t="shared" si="45"/>
        <v>-1.7674490677188227E-3</v>
      </c>
      <c r="AI121" s="523">
        <f t="shared" si="46"/>
        <v>-7.5696517469800335E-3</v>
      </c>
      <c r="AJ121" s="524">
        <f t="shared" si="47"/>
        <v>-1.2818179431716126E-3</v>
      </c>
    </row>
    <row r="122" spans="1:36">
      <c r="A122" s="13">
        <f t="shared" si="41"/>
        <v>39904</v>
      </c>
      <c r="B122" s="50" t="str">
        <f t="shared" si="39"/>
        <v>2009Q2</v>
      </c>
      <c r="C122" s="158">
        <f>l_pi_c!H120</f>
        <v>-7.8748700386466197E-3</v>
      </c>
      <c r="D122" s="156">
        <f>'l_IC,pi_d'!E120</f>
        <v>-2.9182963771411607E-2</v>
      </c>
      <c r="E122" s="156">
        <f>'l_IC,pi_d'!G120</f>
        <v>-9.4503122052724819E-3</v>
      </c>
      <c r="F122" s="156">
        <f>l_Output!D120</f>
        <v>2.1955711397112054E-2</v>
      </c>
      <c r="G122" s="156">
        <f>'l_HC,WC'!L120</f>
        <v>-4.6812043283672722E-4</v>
      </c>
      <c r="H122" s="156">
        <f>'l_HC,WC'!N120</f>
        <v>-2.4568643296526527E-2</v>
      </c>
      <c r="I122" s="156">
        <f>l_NSR!C120</f>
        <v>2.5823328946428248E-4</v>
      </c>
      <c r="J122" s="156">
        <f>'l_NB,NEC'!Q120</f>
        <v>0.12535003637678324</v>
      </c>
      <c r="K122" s="156">
        <f>'l_NB,NEC'!R120</f>
        <v>0.19710220485530083</v>
      </c>
      <c r="L122" s="159">
        <f>l_Solow!I120</f>
        <v>2.0277723107811431E-2</v>
      </c>
      <c r="M122" s="163">
        <f t="shared" si="40"/>
        <v>-8.0051023140214495E-3</v>
      </c>
      <c r="N122" s="34">
        <f t="shared" si="31"/>
        <v>-3.457985318357544E-2</v>
      </c>
      <c r="O122" s="34">
        <f t="shared" si="32"/>
        <v>-8.3924025772779704E-3</v>
      </c>
      <c r="P122" s="34">
        <f t="shared" si="33"/>
        <v>1.7331944137003792E-2</v>
      </c>
      <c r="Q122" s="34">
        <f t="shared" si="34"/>
        <v>-4.9024682055130112E-4</v>
      </c>
      <c r="R122" s="34">
        <f t="shared" si="35"/>
        <v>-2.9941707281419965E-2</v>
      </c>
      <c r="S122" s="34">
        <f t="shared" si="36"/>
        <v>-4.8052773850145742E-3</v>
      </c>
      <c r="T122" s="34">
        <f t="shared" si="37"/>
        <v>0.12280264062957411</v>
      </c>
      <c r="U122" s="34">
        <f t="shared" si="38"/>
        <v>0.18244930134386295</v>
      </c>
      <c r="V122" s="20">
        <f t="shared" si="38"/>
        <v>1.7313679567598019E-2</v>
      </c>
      <c r="W122" s="523">
        <f>'fdr,edr'!S120</f>
        <v>2.8948845088595397E-5</v>
      </c>
      <c r="X122" s="524">
        <f>'fdr,edr'!T120</f>
        <v>0</v>
      </c>
      <c r="Y122" s="523">
        <f>'fdr,edr (TFP)'!S120</f>
        <v>2.8854600523618309E-5</v>
      </c>
      <c r="Z122" s="524">
        <f>'fdr,edr (TFP)'!T120</f>
        <v>0</v>
      </c>
      <c r="AB122" s="523">
        <f t="shared" si="48"/>
        <v>5.3804130964634489E-3</v>
      </c>
      <c r="AC122" s="524">
        <f t="shared" si="42"/>
        <v>0</v>
      </c>
      <c r="AD122" s="523">
        <f t="shared" si="43"/>
        <v>5.3716478406182124E-3</v>
      </c>
      <c r="AE122" s="524">
        <f t="shared" si="44"/>
        <v>0</v>
      </c>
      <c r="AG122" s="523">
        <f t="shared" si="49"/>
        <v>-1.7862236485120982E-5</v>
      </c>
      <c r="AH122" s="524">
        <f t="shared" si="45"/>
        <v>-1.7674490677188227E-3</v>
      </c>
      <c r="AI122" s="523">
        <f t="shared" si="46"/>
        <v>-3.4363281252593227E-3</v>
      </c>
      <c r="AJ122" s="524">
        <f t="shared" si="47"/>
        <v>-1.2818179431716126E-3</v>
      </c>
    </row>
    <row r="123" spans="1:36">
      <c r="A123" s="13">
        <f t="shared" si="41"/>
        <v>39995</v>
      </c>
      <c r="B123" s="50" t="str">
        <f t="shared" si="39"/>
        <v>2009Q3</v>
      </c>
      <c r="C123" s="158">
        <f>l_pi_c!H121</f>
        <v>-8.466529164163461E-3</v>
      </c>
      <c r="D123" s="156">
        <f>'l_IC,pi_d'!E121</f>
        <v>-2.5399843774721376E-2</v>
      </c>
      <c r="E123" s="156">
        <f>'l_IC,pi_d'!G121</f>
        <v>-6.5631073415870489E-3</v>
      </c>
      <c r="F123" s="156">
        <f>l_Output!D121</f>
        <v>1.7543653127987113E-3</v>
      </c>
      <c r="G123" s="156">
        <f>'l_HC,WC'!L121</f>
        <v>1.6465307740478607E-3</v>
      </c>
      <c r="H123" s="156">
        <f>'l_HC,WC'!N121</f>
        <v>1.2445647647225666E-3</v>
      </c>
      <c r="I123" s="156">
        <f>l_NSR!C121</f>
        <v>2.5823328946428248E-4</v>
      </c>
      <c r="J123" s="156">
        <f>'l_NB,NEC'!Q121</f>
        <v>-0.12328364167851016</v>
      </c>
      <c r="K123" s="156">
        <f>'l_NB,NEC'!R121</f>
        <v>2.4407294811670255E-3</v>
      </c>
      <c r="L123" s="159">
        <f>l_Solow!I121</f>
        <v>-1.804907112168677E-3</v>
      </c>
      <c r="M123" s="163">
        <f t="shared" si="40"/>
        <v>-8.5967614395382908E-3</v>
      </c>
      <c r="N123" s="34">
        <f t="shared" si="31"/>
        <v>-3.0796733186885212E-2</v>
      </c>
      <c r="O123" s="34">
        <f t="shared" si="32"/>
        <v>-5.5051977135925374E-3</v>
      </c>
      <c r="P123" s="34">
        <f t="shared" si="33"/>
        <v>-2.8694019473095491E-3</v>
      </c>
      <c r="Q123" s="34">
        <f t="shared" si="34"/>
        <v>1.6244043863332868E-3</v>
      </c>
      <c r="R123" s="34">
        <f t="shared" si="35"/>
        <v>-4.128499220170871E-3</v>
      </c>
      <c r="S123" s="34">
        <f t="shared" si="36"/>
        <v>-4.8052773850145742E-3</v>
      </c>
      <c r="T123" s="34">
        <f t="shared" si="37"/>
        <v>-0.1258310374257193</v>
      </c>
      <c r="U123" s="34">
        <f t="shared" si="38"/>
        <v>-1.2212174030270853E-2</v>
      </c>
      <c r="V123" s="20">
        <f t="shared" si="38"/>
        <v>-4.7689506523820903E-3</v>
      </c>
      <c r="W123" s="523">
        <f>'fdr,edr'!S121</f>
        <v>1.1237587605565423E-4</v>
      </c>
      <c r="X123" s="524">
        <f>'fdr,edr'!T121</f>
        <v>0</v>
      </c>
      <c r="Y123" s="523">
        <f>'fdr,edr (TFP)'!S121</f>
        <v>1.1160491653238225E-4</v>
      </c>
      <c r="Z123" s="524">
        <f>'fdr,edr (TFP)'!T121</f>
        <v>0</v>
      </c>
      <c r="AB123" s="523">
        <f t="shared" si="48"/>
        <v>1.0600748844098432E-2</v>
      </c>
      <c r="AC123" s="524">
        <f t="shared" si="42"/>
        <v>0</v>
      </c>
      <c r="AD123" s="523">
        <f t="shared" si="43"/>
        <v>1.0564322814661726E-2</v>
      </c>
      <c r="AE123" s="524">
        <f t="shared" si="44"/>
        <v>0</v>
      </c>
      <c r="AG123" s="523">
        <f t="shared" si="49"/>
        <v>5.202473511149862E-3</v>
      </c>
      <c r="AH123" s="524">
        <f t="shared" si="45"/>
        <v>-1.7674490677188227E-3</v>
      </c>
      <c r="AI123" s="523">
        <f t="shared" si="46"/>
        <v>1.7563468487841911E-3</v>
      </c>
      <c r="AJ123" s="524">
        <f t="shared" si="47"/>
        <v>-1.2818179431716126E-3</v>
      </c>
    </row>
    <row r="124" spans="1:36">
      <c r="A124" s="13">
        <f t="shared" si="41"/>
        <v>40087</v>
      </c>
      <c r="B124" s="50" t="str">
        <f t="shared" si="39"/>
        <v>2009Q4</v>
      </c>
      <c r="C124" s="158">
        <f>l_pi_c!H122</f>
        <v>-6.5899380513210204E-3</v>
      </c>
      <c r="D124" s="156">
        <f>'l_IC,pi_d'!E122</f>
        <v>-7.6870232174637287E-3</v>
      </c>
      <c r="E124" s="156">
        <f>'l_IC,pi_d'!G122</f>
        <v>-1.7836005985394365E-3</v>
      </c>
      <c r="F124" s="156">
        <f>l_Output!D122</f>
        <v>1.3837854680859962E-2</v>
      </c>
      <c r="G124" s="156">
        <f>'l_HC,WC'!L122</f>
        <v>-2.5223576030537487E-3</v>
      </c>
      <c r="H124" s="156">
        <f>'l_HC,WC'!N122</f>
        <v>1.8628360027472812E-4</v>
      </c>
      <c r="I124" s="156">
        <f>l_NSR!C122</f>
        <v>2.5989866147213547E-4</v>
      </c>
      <c r="J124" s="156">
        <f>'l_NB,NEC'!Q122</f>
        <v>-6.7256941795276026E-2</v>
      </c>
      <c r="K124" s="156">
        <f>'l_NB,NEC'!R122</f>
        <v>9.5273115968828037E-3</v>
      </c>
      <c r="L124" s="159">
        <f>l_Solow!I122</f>
        <v>1.3877745724014279E-2</v>
      </c>
      <c r="M124" s="163">
        <f t="shared" si="40"/>
        <v>-6.7201703266958493E-3</v>
      </c>
      <c r="N124" s="34">
        <f t="shared" si="31"/>
        <v>-1.3083912629627565E-2</v>
      </c>
      <c r="O124" s="34">
        <f t="shared" si="32"/>
        <v>-7.2569097054492478E-4</v>
      </c>
      <c r="P124" s="34">
        <f t="shared" si="33"/>
        <v>9.2140874207517019E-3</v>
      </c>
      <c r="Q124" s="34">
        <f t="shared" si="34"/>
        <v>-2.5444839907683226E-3</v>
      </c>
      <c r="R124" s="34">
        <f t="shared" si="35"/>
        <v>-5.1867803846187095E-3</v>
      </c>
      <c r="S124" s="34">
        <f t="shared" si="36"/>
        <v>-4.8036120130067212E-3</v>
      </c>
      <c r="T124" s="34">
        <f t="shared" si="37"/>
        <v>-6.9804337542485162E-2</v>
      </c>
      <c r="U124" s="34">
        <f t="shared" si="38"/>
        <v>-5.1255919145550746E-3</v>
      </c>
      <c r="V124" s="20">
        <f t="shared" si="38"/>
        <v>1.0913702183800866E-2</v>
      </c>
      <c r="W124" s="523">
        <f>'fdr,edr'!S122</f>
        <v>1.8257471391772552E-5</v>
      </c>
      <c r="X124" s="524">
        <f>'fdr,edr'!T122</f>
        <v>0</v>
      </c>
      <c r="Y124" s="523">
        <f>'fdr,edr (TFP)'!S122</f>
        <v>1.801969810633792E-5</v>
      </c>
      <c r="Z124" s="524">
        <f>'fdr,edr (TFP)'!T122</f>
        <v>0</v>
      </c>
      <c r="AB124" s="523">
        <f t="shared" si="48"/>
        <v>4.2728762434421797E-3</v>
      </c>
      <c r="AC124" s="524">
        <f t="shared" si="42"/>
        <v>0</v>
      </c>
      <c r="AD124" s="523">
        <f t="shared" si="43"/>
        <v>4.2449614964493992E-3</v>
      </c>
      <c r="AE124" s="524">
        <f t="shared" si="44"/>
        <v>0</v>
      </c>
      <c r="AG124" s="523">
        <f t="shared" si="49"/>
        <v>-1.1253990895063902E-3</v>
      </c>
      <c r="AH124" s="524">
        <f t="shared" si="45"/>
        <v>-1.7674490677188227E-3</v>
      </c>
      <c r="AI124" s="523">
        <f t="shared" si="46"/>
        <v>-4.5630144694281359E-3</v>
      </c>
      <c r="AJ124" s="524">
        <f t="shared" si="47"/>
        <v>-1.2818179431716126E-3</v>
      </c>
    </row>
    <row r="125" spans="1:36">
      <c r="A125" s="13">
        <f t="shared" si="41"/>
        <v>40179</v>
      </c>
      <c r="B125" s="50" t="str">
        <f t="shared" si="39"/>
        <v>2010Q1</v>
      </c>
      <c r="C125" s="158">
        <f>l_pi_c!H123</f>
        <v>-1.5299276984670485E-4</v>
      </c>
      <c r="D125" s="156">
        <f>'l_IC,pi_d'!E123</f>
        <v>8.0400973988008495E-3</v>
      </c>
      <c r="E125" s="156">
        <f>'l_IC,pi_d'!G123</f>
        <v>1.891342727391887E-3</v>
      </c>
      <c r="F125" s="156">
        <f>l_Output!D123</f>
        <v>1.2015665146388521E-2</v>
      </c>
      <c r="G125" s="156">
        <f>'l_HC,WC'!L123</f>
        <v>1.6075818690118204E-2</v>
      </c>
      <c r="H125" s="156">
        <f>'l_HC,WC'!N123</f>
        <v>-1.0898077733564326E-2</v>
      </c>
      <c r="I125" s="156">
        <f>l_NSR!C123</f>
        <v>2.4491001393678324E-4</v>
      </c>
      <c r="J125" s="156">
        <f>'l_NB,NEC'!Q123</f>
        <v>8.9813162185685164E-2</v>
      </c>
      <c r="K125" s="156">
        <f>'l_NB,NEC'!R123</f>
        <v>5.7292143522975181E-2</v>
      </c>
      <c r="L125" s="159">
        <f>l_Solow!I123</f>
        <v>2.2328915804833314E-3</v>
      </c>
      <c r="M125" s="163">
        <f t="shared" si="40"/>
        <v>-2.83225045221534E-4</v>
      </c>
      <c r="N125" s="34">
        <f t="shared" si="31"/>
        <v>2.6432079866370133E-3</v>
      </c>
      <c r="O125" s="34">
        <f t="shared" si="32"/>
        <v>2.9492523553863986E-3</v>
      </c>
      <c r="P125" s="34">
        <f t="shared" si="33"/>
        <v>7.3918978862802607E-3</v>
      </c>
      <c r="Q125" s="34">
        <f t="shared" si="34"/>
        <v>1.6053692302403631E-2</v>
      </c>
      <c r="R125" s="34">
        <f t="shared" si="35"/>
        <v>-1.6271141718457765E-2</v>
      </c>
      <c r="S125" s="34">
        <f t="shared" si="36"/>
        <v>-4.8186006605420734E-3</v>
      </c>
      <c r="T125" s="34">
        <f t="shared" si="37"/>
        <v>8.7265766438476028E-2</v>
      </c>
      <c r="U125" s="34">
        <f t="shared" si="38"/>
        <v>4.2639240011537301E-2</v>
      </c>
      <c r="V125" s="20">
        <f t="shared" si="38"/>
        <v>-7.3115195973008163E-4</v>
      </c>
      <c r="W125" s="523">
        <f>'fdr,edr'!S123</f>
        <v>4.9519321018974247E-8</v>
      </c>
      <c r="X125" s="524">
        <f>'fdr,edr'!T123</f>
        <v>0</v>
      </c>
      <c r="Y125" s="523">
        <f>'fdr,edr (TFP)'!S123</f>
        <v>6.7690404380137259E-8</v>
      </c>
      <c r="Z125" s="524">
        <f>'fdr,edr (TFP)'!T123</f>
        <v>0</v>
      </c>
      <c r="AB125" s="523">
        <f t="shared" si="48"/>
        <v>2.2252937113777645E-4</v>
      </c>
      <c r="AC125" s="524">
        <f t="shared" si="42"/>
        <v>0</v>
      </c>
      <c r="AD125" s="523">
        <f t="shared" si="43"/>
        <v>2.6017379649022549E-4</v>
      </c>
      <c r="AE125" s="524">
        <f t="shared" si="44"/>
        <v>0</v>
      </c>
      <c r="AG125" s="523">
        <f t="shared" si="49"/>
        <v>-5.1757459618107932E-3</v>
      </c>
      <c r="AH125" s="524">
        <f t="shared" si="45"/>
        <v>-1.7674490677188227E-3</v>
      </c>
      <c r="AI125" s="523">
        <f t="shared" si="46"/>
        <v>-8.5478021693873099E-3</v>
      </c>
      <c r="AJ125" s="524">
        <f t="shared" si="47"/>
        <v>-1.2818179431716126E-3</v>
      </c>
    </row>
    <row r="126" spans="1:36">
      <c r="A126" s="13">
        <f t="shared" si="41"/>
        <v>40269</v>
      </c>
      <c r="B126" s="50" t="str">
        <f t="shared" si="39"/>
        <v>2010Q2</v>
      </c>
      <c r="C126" s="158">
        <f>l_pi_c!H124</f>
        <v>-4.8239266156162586E-3</v>
      </c>
      <c r="D126" s="156">
        <f>'l_IC,pi_d'!E124</f>
        <v>1.2675961727428131E-2</v>
      </c>
      <c r="E126" s="156">
        <f>'l_IC,pi_d'!G124</f>
        <v>-2.0778246595973826E-3</v>
      </c>
      <c r="F126" s="156">
        <f>l_Output!D124</f>
        <v>1.3417662251502982E-2</v>
      </c>
      <c r="G126" s="156">
        <f>'l_HC,WC'!L124</f>
        <v>5.1921401601529027E-4</v>
      </c>
      <c r="H126" s="156">
        <f>'l_HC,WC'!N124</f>
        <v>-4.1969078534240811E-3</v>
      </c>
      <c r="I126" s="156">
        <f>l_NSR!C124</f>
        <v>2.324189595852566E-4</v>
      </c>
      <c r="J126" s="156">
        <f>'l_NB,NEC'!Q124</f>
        <v>-0.11261082230534128</v>
      </c>
      <c r="K126" s="156">
        <f>'l_NB,NEC'!R124</f>
        <v>-0.12803639449934945</v>
      </c>
      <c r="L126" s="159">
        <f>l_Solow!I124</f>
        <v>1.2637682064448399E-2</v>
      </c>
      <c r="M126" s="163">
        <f t="shared" si="40"/>
        <v>-4.9541588909910875E-3</v>
      </c>
      <c r="N126" s="34">
        <f t="shared" si="31"/>
        <v>7.2790723152642949E-3</v>
      </c>
      <c r="O126" s="34">
        <f t="shared" si="32"/>
        <v>-1.0199150316028709E-3</v>
      </c>
      <c r="P126" s="34">
        <f t="shared" si="33"/>
        <v>8.7938949913947215E-3</v>
      </c>
      <c r="Q126" s="34">
        <f t="shared" si="34"/>
        <v>4.9708762830071637E-4</v>
      </c>
      <c r="R126" s="34">
        <f t="shared" si="35"/>
        <v>-9.5699718383175196E-3</v>
      </c>
      <c r="S126" s="34">
        <f t="shared" si="36"/>
        <v>-4.8310917148936001E-3</v>
      </c>
      <c r="T126" s="34">
        <f t="shared" si="37"/>
        <v>-0.11515821805255042</v>
      </c>
      <c r="U126" s="34">
        <f t="shared" si="38"/>
        <v>-0.14268929801078734</v>
      </c>
      <c r="V126" s="20">
        <f t="shared" si="38"/>
        <v>9.6736385242349853E-3</v>
      </c>
      <c r="W126" s="523">
        <f>'fdr,edr'!S124</f>
        <v>1.9982623288369819E-5</v>
      </c>
      <c r="X126" s="524">
        <f>'fdr,edr'!T124</f>
        <v>0</v>
      </c>
      <c r="Y126" s="523">
        <f>'fdr,edr (TFP)'!S124</f>
        <v>2.7215305901274237E-5</v>
      </c>
      <c r="Z126" s="524">
        <f>'fdr,edr (TFP)'!T124</f>
        <v>0</v>
      </c>
      <c r="AB126" s="523">
        <f t="shared" si="48"/>
        <v>4.4701927574065329E-3</v>
      </c>
      <c r="AC126" s="524">
        <f t="shared" si="42"/>
        <v>0</v>
      </c>
      <c r="AD126" s="523">
        <f t="shared" si="43"/>
        <v>5.2168291040894021E-3</v>
      </c>
      <c r="AE126" s="524">
        <f t="shared" si="44"/>
        <v>0</v>
      </c>
      <c r="AG126" s="523">
        <f t="shared" si="49"/>
        <v>-9.2808257554203698E-4</v>
      </c>
      <c r="AH126" s="524">
        <f t="shared" si="45"/>
        <v>-1.7674490677188227E-3</v>
      </c>
      <c r="AI126" s="523">
        <f t="shared" si="46"/>
        <v>-3.591146861788133E-3</v>
      </c>
      <c r="AJ126" s="524">
        <f t="shared" si="47"/>
        <v>-1.2818179431716126E-3</v>
      </c>
    </row>
    <row r="127" spans="1:36">
      <c r="A127" s="13">
        <f t="shared" si="41"/>
        <v>40360</v>
      </c>
      <c r="B127" s="50" t="str">
        <f t="shared" si="39"/>
        <v>2010Q3</v>
      </c>
      <c r="C127" s="158">
        <f>l_pi_c!H125</f>
        <v>-6.6059831371987343E-3</v>
      </c>
      <c r="D127" s="156">
        <f>'l_IC,pi_d'!E125</f>
        <v>1.287046583396867E-2</v>
      </c>
      <c r="E127" s="156">
        <f>'l_IC,pi_d'!G125</f>
        <v>-4.91805461761885E-3</v>
      </c>
      <c r="F127" s="156">
        <f>l_Output!D125</f>
        <v>1.9015966756402491E-2</v>
      </c>
      <c r="G127" s="156">
        <f>'l_HC,WC'!L125</f>
        <v>5.2276902140544479E-3</v>
      </c>
      <c r="H127" s="156">
        <f>'l_HC,WC'!N125</f>
        <v>-5.0179036193316318E-3</v>
      </c>
      <c r="I127" s="156">
        <f>l_NSR!C125</f>
        <v>2.3325171110100129E-4</v>
      </c>
      <c r="J127" s="156">
        <f>'l_NB,NEC'!Q125</f>
        <v>-5.2346652124007659E-2</v>
      </c>
      <c r="K127" s="156">
        <f>'l_NB,NEC'!R125</f>
        <v>-7.4744486424078715E-3</v>
      </c>
      <c r="L127" s="159">
        <f>l_Solow!I125</f>
        <v>1.3985494419508446E-2</v>
      </c>
      <c r="M127" s="163">
        <f t="shared" si="40"/>
        <v>-6.7362154125735632E-3</v>
      </c>
      <c r="N127" s="34">
        <f t="shared" si="31"/>
        <v>7.4735764218048333E-3</v>
      </c>
      <c r="O127" s="34">
        <f t="shared" si="32"/>
        <v>-3.8601449896243385E-3</v>
      </c>
      <c r="P127" s="34">
        <f t="shared" si="33"/>
        <v>1.4392199496294231E-2</v>
      </c>
      <c r="Q127" s="34">
        <f t="shared" si="34"/>
        <v>5.205563826339874E-3</v>
      </c>
      <c r="R127" s="34">
        <f t="shared" si="35"/>
        <v>-1.039096760422507E-2</v>
      </c>
      <c r="S127" s="34">
        <f t="shared" si="36"/>
        <v>-4.8302589633778554E-3</v>
      </c>
      <c r="T127" s="34">
        <f t="shared" si="37"/>
        <v>-5.4894047871216795E-2</v>
      </c>
      <c r="U127" s="34">
        <f t="shared" si="38"/>
        <v>-2.2127352153845752E-2</v>
      </c>
      <c r="V127" s="20">
        <f t="shared" si="38"/>
        <v>1.1021450879295033E-2</v>
      </c>
      <c r="W127" s="523">
        <f>'fdr,edr'!S125</f>
        <v>6.7918263257489832E-5</v>
      </c>
      <c r="X127" s="524">
        <f>'fdr,edr'!T125</f>
        <v>0</v>
      </c>
      <c r="Y127" s="523">
        <f>'fdr,edr (TFP)'!S125</f>
        <v>9.2256774285609606E-5</v>
      </c>
      <c r="Z127" s="524">
        <f>'fdr,edr (TFP)'!T125</f>
        <v>0</v>
      </c>
      <c r="AB127" s="523">
        <f t="shared" si="48"/>
        <v>8.2412537430593558E-3</v>
      </c>
      <c r="AC127" s="524">
        <f t="shared" si="42"/>
        <v>0</v>
      </c>
      <c r="AD127" s="523">
        <f t="shared" si="43"/>
        <v>9.6050390048978765E-3</v>
      </c>
      <c r="AE127" s="524">
        <f t="shared" si="44"/>
        <v>0</v>
      </c>
      <c r="AG127" s="523">
        <f t="shared" si="49"/>
        <v>2.842978410110786E-3</v>
      </c>
      <c r="AH127" s="524">
        <f t="shared" si="45"/>
        <v>-1.7674490677188227E-3</v>
      </c>
      <c r="AI127" s="523">
        <f t="shared" si="46"/>
        <v>7.9706303902034141E-4</v>
      </c>
      <c r="AJ127" s="524">
        <f t="shared" si="47"/>
        <v>-1.2818179431716126E-3</v>
      </c>
    </row>
    <row r="128" spans="1:36">
      <c r="A128" s="13">
        <f t="shared" si="41"/>
        <v>40452</v>
      </c>
      <c r="B128" s="50" t="str">
        <f t="shared" si="39"/>
        <v>2010Q4</v>
      </c>
      <c r="C128" s="158">
        <f>l_pi_c!H126</f>
        <v>-2.9672920738548214E-3</v>
      </c>
      <c r="D128" s="156">
        <f>'l_IC,pi_d'!E126</f>
        <v>-5.9425569223714447E-4</v>
      </c>
      <c r="E128" s="156">
        <f>'l_IC,pi_d'!G126</f>
        <v>-4.0070934223761512E-3</v>
      </c>
      <c r="F128" s="156">
        <f>l_Output!D126</f>
        <v>-7.6033383539684252E-3</v>
      </c>
      <c r="G128" s="156">
        <f>'l_HC,WC'!L126</f>
        <v>-3.3169150298162364E-3</v>
      </c>
      <c r="H128" s="156">
        <f>'l_HC,WC'!N126</f>
        <v>-7.9339424888058563E-4</v>
      </c>
      <c r="I128" s="156">
        <f>l_NSR!C126</f>
        <v>2.2409133002665449E-4</v>
      </c>
      <c r="J128" s="156">
        <f>'l_NB,NEC'!Q126</f>
        <v>6.8891290483843182E-2</v>
      </c>
      <c r="K128" s="156">
        <f>'l_NB,NEC'!R126</f>
        <v>7.9273919154187134E-2</v>
      </c>
      <c r="L128" s="159">
        <f>l_Solow!I126</f>
        <v>-5.8127737544081065E-3</v>
      </c>
      <c r="M128" s="163">
        <f t="shared" si="40"/>
        <v>-3.0975243492296503E-3</v>
      </c>
      <c r="N128" s="34">
        <f t="shared" si="31"/>
        <v>-5.9911451044009807E-3</v>
      </c>
      <c r="O128" s="34">
        <f t="shared" si="32"/>
        <v>-2.9491837943816396E-3</v>
      </c>
      <c r="P128" s="34">
        <f t="shared" si="33"/>
        <v>-1.2227105614076686E-2</v>
      </c>
      <c r="Q128" s="34">
        <f t="shared" si="34"/>
        <v>-3.3390414175308103E-3</v>
      </c>
      <c r="R128" s="34">
        <f t="shared" si="35"/>
        <v>-6.1664582337740232E-3</v>
      </c>
      <c r="S128" s="34">
        <f t="shared" si="36"/>
        <v>-4.8394193444522022E-3</v>
      </c>
      <c r="T128" s="34">
        <f t="shared" si="37"/>
        <v>6.6343894736634046E-2</v>
      </c>
      <c r="U128" s="34">
        <f t="shared" si="38"/>
        <v>6.462101564274926E-2</v>
      </c>
      <c r="V128" s="20">
        <f t="shared" si="38"/>
        <v>-8.7768172946215191E-3</v>
      </c>
      <c r="W128" s="523">
        <f>'fdr,edr'!S126</f>
        <v>1.5106778980880852E-5</v>
      </c>
      <c r="X128" s="524">
        <f>'fdr,edr'!T126</f>
        <v>0</v>
      </c>
      <c r="Y128" s="523">
        <f>'fdr,edr (TFP)'!S126</f>
        <v>2.0434200910119604E-5</v>
      </c>
      <c r="Z128" s="524">
        <f>'fdr,edr (TFP)'!T126</f>
        <v>0</v>
      </c>
      <c r="AB128" s="523">
        <f t="shared" si="48"/>
        <v>3.8867440076342631E-3</v>
      </c>
      <c r="AC128" s="524">
        <f t="shared" si="42"/>
        <v>0</v>
      </c>
      <c r="AD128" s="523">
        <f t="shared" si="43"/>
        <v>4.5204204351055226E-3</v>
      </c>
      <c r="AE128" s="524">
        <f t="shared" si="44"/>
        <v>0</v>
      </c>
      <c r="AG128" s="523">
        <f t="shared" si="49"/>
        <v>-1.5115313253143067E-3</v>
      </c>
      <c r="AH128" s="524">
        <f t="shared" si="45"/>
        <v>-1.7674490677188227E-3</v>
      </c>
      <c r="AI128" s="523">
        <f t="shared" si="46"/>
        <v>-4.2875555307720125E-3</v>
      </c>
      <c r="AJ128" s="524">
        <f t="shared" si="47"/>
        <v>-1.2818179431716126E-3</v>
      </c>
    </row>
    <row r="129" spans="1:36">
      <c r="A129" s="13">
        <f t="shared" si="41"/>
        <v>40544</v>
      </c>
      <c r="B129" s="50" t="str">
        <f t="shared" si="39"/>
        <v>2011Q1</v>
      </c>
      <c r="C129" s="158">
        <f>l_pi_c!H127</f>
        <v>-2.4313100481760941E-3</v>
      </c>
      <c r="D129" s="156">
        <f>'l_IC,pi_d'!E127</f>
        <v>2.3860928329499043E-2</v>
      </c>
      <c r="E129" s="156">
        <f>'l_IC,pi_d'!G127</f>
        <v>-3.0779925554584864E-3</v>
      </c>
      <c r="F129" s="156">
        <f>l_Output!D127</f>
        <v>-9.7803559820119901E-3</v>
      </c>
      <c r="G129" s="156">
        <f>'l_HC,WC'!L127</f>
        <v>-1.7682608274416367E-3</v>
      </c>
      <c r="H129" s="156">
        <f>'l_HC,WC'!N127</f>
        <v>8.6197119803825828E-3</v>
      </c>
      <c r="I129" s="156">
        <f>l_NSR!C127</f>
        <v>2.1909465244895898E-4</v>
      </c>
      <c r="J129" s="156">
        <f>'l_NB,NEC'!Q127</f>
        <v>-1.7445191469791871E-2</v>
      </c>
      <c r="K129" s="156">
        <f>'l_NB,NEC'!R127</f>
        <v>-2.6579359573795092E-2</v>
      </c>
      <c r="L129" s="159">
        <f>l_Solow!I127</f>
        <v>-7.1338356123090392E-3</v>
      </c>
      <c r="M129" s="163">
        <f t="shared" si="40"/>
        <v>-2.561542323550923E-3</v>
      </c>
      <c r="N129" s="34">
        <f t="shared" si="31"/>
        <v>1.8464038917335206E-2</v>
      </c>
      <c r="O129" s="34">
        <f t="shared" si="32"/>
        <v>-2.0200829274639748E-3</v>
      </c>
      <c r="P129" s="34">
        <f t="shared" si="33"/>
        <v>-1.4404123242120251E-2</v>
      </c>
      <c r="Q129" s="34">
        <f t="shared" si="34"/>
        <v>-1.7903872151562106E-3</v>
      </c>
      <c r="R129" s="34">
        <f t="shared" si="35"/>
        <v>3.2466479954891452E-3</v>
      </c>
      <c r="S129" s="34">
        <f t="shared" si="36"/>
        <v>-4.8444160220298977E-3</v>
      </c>
      <c r="T129" s="34">
        <f t="shared" si="37"/>
        <v>-1.999258721700101E-2</v>
      </c>
      <c r="U129" s="34">
        <f t="shared" si="38"/>
        <v>-4.1232263085232972E-2</v>
      </c>
      <c r="V129" s="20">
        <f t="shared" si="38"/>
        <v>-1.0097879152522452E-2</v>
      </c>
      <c r="W129" s="523">
        <f>'fdr,edr'!S127</f>
        <v>1.0184374348627026E-8</v>
      </c>
      <c r="X129" s="524">
        <f>'fdr,edr'!T127</f>
        <v>0</v>
      </c>
      <c r="Y129" s="523">
        <f>'fdr,edr (TFP)'!S127</f>
        <v>1.7809591582177915E-8</v>
      </c>
      <c r="Z129" s="524">
        <f>'fdr,edr (TFP)'!T127</f>
        <v>0</v>
      </c>
      <c r="AB129" s="523">
        <f t="shared" si="48"/>
        <v>1.0091766123244744E-4</v>
      </c>
      <c r="AC129" s="524">
        <f t="shared" si="42"/>
        <v>0</v>
      </c>
      <c r="AD129" s="523">
        <f t="shared" si="43"/>
        <v>1.3345258177411897E-4</v>
      </c>
      <c r="AE129" s="524">
        <f t="shared" si="44"/>
        <v>0</v>
      </c>
      <c r="AG129" s="523">
        <f t="shared" si="49"/>
        <v>-5.2973576717161228E-3</v>
      </c>
      <c r="AH129" s="524">
        <f t="shared" si="45"/>
        <v>-1.7674490677188227E-3</v>
      </c>
      <c r="AI129" s="523">
        <f t="shared" si="46"/>
        <v>-8.6745233841034157E-3</v>
      </c>
      <c r="AJ129" s="524">
        <f t="shared" si="47"/>
        <v>-1.2818179431716126E-3</v>
      </c>
    </row>
    <row r="130" spans="1:36">
      <c r="A130" s="13">
        <f t="shared" si="41"/>
        <v>40634</v>
      </c>
      <c r="B130" s="50" t="str">
        <f t="shared" si="39"/>
        <v>2011Q2</v>
      </c>
      <c r="C130" s="158">
        <f>l_pi_c!H128</f>
        <v>-7.1407456126308944E-3</v>
      </c>
      <c r="D130" s="156">
        <f>'l_IC,pi_d'!E128</f>
        <v>-1.712303468105203E-2</v>
      </c>
      <c r="E130" s="156">
        <f>'l_IC,pi_d'!G128</f>
        <v>-2.9228929335953779E-3</v>
      </c>
      <c r="F130" s="156">
        <f>l_Output!D128</f>
        <v>-7.2949910600090817E-3</v>
      </c>
      <c r="G130" s="156">
        <f>'l_HC,WC'!L128</f>
        <v>-2.3652159047058419E-3</v>
      </c>
      <c r="H130" s="156">
        <f>'l_HC,WC'!N128</f>
        <v>5.0409270949246521E-3</v>
      </c>
      <c r="I130" s="156">
        <f>l_NSR!C128</f>
        <v>1.6662501619624237E-4</v>
      </c>
      <c r="J130" s="156">
        <f>'l_NB,NEC'!Q128</f>
        <v>-0.11213350228499591</v>
      </c>
      <c r="K130" s="156">
        <f>'l_NB,NEC'!R128</f>
        <v>-1.4453452350303042E-2</v>
      </c>
      <c r="L130" s="159">
        <f>l_Solow!I128</f>
        <v>-7.340690497873093E-3</v>
      </c>
      <c r="M130" s="163">
        <f t="shared" si="40"/>
        <v>-7.2709778880057233E-3</v>
      </c>
      <c r="N130" s="34">
        <f t="shared" si="31"/>
        <v>-2.2519924093215866E-2</v>
      </c>
      <c r="O130" s="34">
        <f t="shared" si="32"/>
        <v>-1.8649833056008662E-3</v>
      </c>
      <c r="P130" s="34">
        <f t="shared" si="33"/>
        <v>-1.1918758320117342E-2</v>
      </c>
      <c r="Q130" s="34">
        <f t="shared" si="34"/>
        <v>-2.3873422924204158E-3</v>
      </c>
      <c r="R130" s="34">
        <f t="shared" si="35"/>
        <v>-3.3213688996878554E-4</v>
      </c>
      <c r="S130" s="34">
        <f t="shared" si="36"/>
        <v>-4.8968856582826143E-3</v>
      </c>
      <c r="T130" s="34">
        <f t="shared" si="37"/>
        <v>-0.11468089803220505</v>
      </c>
      <c r="U130" s="34">
        <f t="shared" si="38"/>
        <v>-2.9106355861740922E-2</v>
      </c>
      <c r="V130" s="20">
        <f t="shared" si="38"/>
        <v>-1.0304734038086506E-2</v>
      </c>
      <c r="W130" s="523">
        <f>'fdr,edr'!S128</f>
        <v>6.5361875829684344E-5</v>
      </c>
      <c r="X130" s="524">
        <f>'fdr,edr'!T128</f>
        <v>1.1276203373114673E-2</v>
      </c>
      <c r="Y130" s="523">
        <f>'fdr,edr (TFP)'!S128</f>
        <v>1.1399431475518691E-4</v>
      </c>
      <c r="Z130" s="524">
        <f>'fdr,edr (TFP)'!T128</f>
        <v>3.2625676210530545E-3</v>
      </c>
      <c r="AB130" s="523">
        <f t="shared" si="48"/>
        <v>8.0846691849255237E-3</v>
      </c>
      <c r="AC130" s="524">
        <f t="shared" si="42"/>
        <v>0.10618946921947897</v>
      </c>
      <c r="AD130" s="523">
        <f t="shared" si="43"/>
        <v>1.0676812012730528E-2</v>
      </c>
      <c r="AE130" s="524">
        <f t="shared" si="44"/>
        <v>5.7118890229529623E-2</v>
      </c>
      <c r="AG130" s="523">
        <f t="shared" si="49"/>
        <v>2.6863938519769539E-3</v>
      </c>
      <c r="AH130" s="524">
        <f t="shared" si="45"/>
        <v>0.10442202015176015</v>
      </c>
      <c r="AI130" s="523">
        <f t="shared" si="46"/>
        <v>1.8688360468529924E-3</v>
      </c>
      <c r="AJ130" s="524">
        <f t="shared" si="47"/>
        <v>5.5837072286358008E-2</v>
      </c>
    </row>
    <row r="131" spans="1:36">
      <c r="A131" s="13">
        <f t="shared" si="41"/>
        <v>40725</v>
      </c>
      <c r="B131" s="50" t="str">
        <f t="shared" si="39"/>
        <v>2011Q3</v>
      </c>
      <c r="C131" s="158">
        <f>l_pi_c!H129</f>
        <v>-3.4964094438807436E-3</v>
      </c>
      <c r="D131" s="156">
        <f>'l_IC,pi_d'!E129</f>
        <v>2.4162667176427455E-2</v>
      </c>
      <c r="E131" s="156">
        <f>'l_IC,pi_d'!G129</f>
        <v>2.6287060469334378E-3</v>
      </c>
      <c r="F131" s="156">
        <f>l_Output!D129</f>
        <v>2.4994955475761138E-2</v>
      </c>
      <c r="G131" s="156">
        <f>'l_HC,WC'!L129</f>
        <v>8.0569059559474354E-3</v>
      </c>
      <c r="H131" s="156">
        <f>'l_HC,WC'!N129</f>
        <v>-1.2002787856673081E-2</v>
      </c>
      <c r="I131" s="156">
        <f>l_NSR!C129</f>
        <v>1.9494298843825142E-4</v>
      </c>
      <c r="J131" s="156">
        <f>'l_NB,NEC'!Q129</f>
        <v>7.2595743121967524E-3</v>
      </c>
      <c r="K131" s="156">
        <f>'l_NB,NEC'!R129</f>
        <v>-0.1066455951754226</v>
      </c>
      <c r="L131" s="159">
        <f>l_Solow!I129</f>
        <v>1.8872477677054252E-2</v>
      </c>
      <c r="M131" s="163">
        <f t="shared" si="40"/>
        <v>-3.6266417192555725E-3</v>
      </c>
      <c r="N131" s="34">
        <f t="shared" si="31"/>
        <v>1.8765777764263619E-2</v>
      </c>
      <c r="O131" s="34">
        <f t="shared" si="32"/>
        <v>3.6866156749279493E-3</v>
      </c>
      <c r="P131" s="34">
        <f t="shared" si="33"/>
        <v>2.0371188215652876E-2</v>
      </c>
      <c r="Q131" s="34">
        <f t="shared" si="34"/>
        <v>8.0347795682328606E-3</v>
      </c>
      <c r="R131" s="34">
        <f t="shared" si="35"/>
        <v>-1.7375851841566519E-2</v>
      </c>
      <c r="S131" s="34">
        <f t="shared" si="36"/>
        <v>-4.8685676860406053E-3</v>
      </c>
      <c r="T131" s="34">
        <f t="shared" si="37"/>
        <v>4.712178564987614E-3</v>
      </c>
      <c r="U131" s="34">
        <f t="shared" si="38"/>
        <v>-0.12129849868686048</v>
      </c>
      <c r="V131" s="20">
        <f t="shared" si="38"/>
        <v>1.590843413684084E-2</v>
      </c>
      <c r="W131" s="523">
        <f>'fdr,edr'!S129</f>
        <v>2.5718806415864806E-4</v>
      </c>
      <c r="X131" s="524">
        <f>'fdr,edr'!T129</f>
        <v>0</v>
      </c>
      <c r="Y131" s="523">
        <f>'fdr,edr (TFP)'!S129</f>
        <v>4.4798690011738817E-4</v>
      </c>
      <c r="Z131" s="524">
        <f>'fdr,edr (TFP)'!T129</f>
        <v>0</v>
      </c>
      <c r="AB131" s="523">
        <f t="shared" si="48"/>
        <v>1.6037084029169642E-2</v>
      </c>
      <c r="AC131" s="524">
        <f t="shared" si="42"/>
        <v>0</v>
      </c>
      <c r="AD131" s="523">
        <f t="shared" si="43"/>
        <v>2.1165701030615266E-2</v>
      </c>
      <c r="AE131" s="524">
        <f t="shared" si="44"/>
        <v>0</v>
      </c>
      <c r="AG131" s="523">
        <f t="shared" si="49"/>
        <v>1.0638808696221073E-2</v>
      </c>
      <c r="AH131" s="524">
        <f t="shared" si="45"/>
        <v>-1.7674490677188227E-3</v>
      </c>
      <c r="AI131" s="523">
        <f t="shared" si="46"/>
        <v>1.2357725064737731E-2</v>
      </c>
      <c r="AJ131" s="524">
        <f t="shared" si="47"/>
        <v>-1.2818179431716126E-3</v>
      </c>
    </row>
    <row r="132" spans="1:36">
      <c r="A132" s="13">
        <f t="shared" si="41"/>
        <v>40817</v>
      </c>
      <c r="B132" s="50" t="str">
        <f t="shared" si="39"/>
        <v>2011Q4</v>
      </c>
      <c r="C132" s="158">
        <f>l_pi_c!H130</f>
        <v>-2.9635433641495013E-4</v>
      </c>
      <c r="D132" s="156">
        <f>'l_IC,pi_d'!E130</f>
        <v>3.9097333269078938E-2</v>
      </c>
      <c r="E132" s="156">
        <f>'l_IC,pi_d'!G130</f>
        <v>-1.3639345539466774E-3</v>
      </c>
      <c r="F132" s="156">
        <f>l_Output!D130</f>
        <v>-9.4036864821500643E-4</v>
      </c>
      <c r="G132" s="156">
        <f>'l_HC,WC'!L130</f>
        <v>-2.2342456244155429E-3</v>
      </c>
      <c r="H132" s="156">
        <f>'l_HC,WC'!N130</f>
        <v>8.2609195806377933E-3</v>
      </c>
      <c r="I132" s="156">
        <f>l_NSR!C130</f>
        <v>1.9660867660875603E-4</v>
      </c>
      <c r="J132" s="156">
        <f>'l_NB,NEC'!Q130</f>
        <v>-5.4796544643250164E-2</v>
      </c>
      <c r="K132" s="156">
        <f>'l_NB,NEC'!R130</f>
        <v>-3.2192901073806013E-2</v>
      </c>
      <c r="L132" s="159">
        <f>l_Solow!I130</f>
        <v>5.8880472497390031E-4</v>
      </c>
      <c r="M132" s="163">
        <f t="shared" si="40"/>
        <v>-4.2658661178977928E-4</v>
      </c>
      <c r="N132" s="34">
        <f t="shared" si="31"/>
        <v>3.3700443856915105E-2</v>
      </c>
      <c r="O132" s="34">
        <f t="shared" si="32"/>
        <v>-3.0602492595216565E-4</v>
      </c>
      <c r="P132" s="34">
        <f t="shared" si="33"/>
        <v>-5.5641359083232669E-3</v>
      </c>
      <c r="Q132" s="34">
        <f t="shared" si="34"/>
        <v>-2.2563720121301168E-3</v>
      </c>
      <c r="R132" s="34">
        <f t="shared" si="35"/>
        <v>2.8878555957443557E-3</v>
      </c>
      <c r="S132" s="34">
        <f t="shared" si="36"/>
        <v>-4.8669019978701007E-3</v>
      </c>
      <c r="T132" s="34">
        <f t="shared" si="37"/>
        <v>-5.73439403904593E-2</v>
      </c>
      <c r="U132" s="34">
        <f t="shared" si="38"/>
        <v>-4.6845804585243893E-2</v>
      </c>
      <c r="V132" s="20">
        <f t="shared" si="38"/>
        <v>-2.3752388152395126E-3</v>
      </c>
      <c r="W132" s="523">
        <f>'fdr,edr'!S130</f>
        <v>3.2182970460776842E-6</v>
      </c>
      <c r="X132" s="524">
        <f>'fdr,edr'!T130</f>
        <v>0</v>
      </c>
      <c r="Y132" s="523">
        <f>'fdr,edr (TFP)'!S130</f>
        <v>5.5941101762751028E-6</v>
      </c>
      <c r="Z132" s="524">
        <f>'fdr,edr (TFP)'!T130</f>
        <v>0</v>
      </c>
      <c r="AB132" s="523">
        <f t="shared" si="48"/>
        <v>1.7939612721788853E-3</v>
      </c>
      <c r="AC132" s="524">
        <f t="shared" si="42"/>
        <v>0</v>
      </c>
      <c r="AD132" s="523">
        <f t="shared" si="43"/>
        <v>2.3651871334579642E-3</v>
      </c>
      <c r="AE132" s="524">
        <f t="shared" si="44"/>
        <v>0</v>
      </c>
      <c r="AG132" s="523">
        <f t="shared" si="49"/>
        <v>-3.6043140607696844E-3</v>
      </c>
      <c r="AH132" s="524">
        <f t="shared" si="45"/>
        <v>-1.7674490677188227E-3</v>
      </c>
      <c r="AI132" s="523">
        <f t="shared" si="46"/>
        <v>-6.4427888324195704E-3</v>
      </c>
      <c r="AJ132" s="524">
        <f t="shared" si="47"/>
        <v>-1.2818179431716126E-3</v>
      </c>
    </row>
    <row r="133" spans="1:36">
      <c r="A133" s="13">
        <f t="shared" si="41"/>
        <v>40909</v>
      </c>
      <c r="B133" s="50" t="str">
        <f t="shared" si="39"/>
        <v>2012Q1</v>
      </c>
      <c r="C133" s="158">
        <f>l_pi_c!H131</f>
        <v>9.4278805684133715E-4</v>
      </c>
      <c r="D133" s="156">
        <f>'l_IC,pi_d'!E131</f>
        <v>2.7661369387463886E-3</v>
      </c>
      <c r="E133" s="156">
        <f>'l_IC,pi_d'!G131</f>
        <v>3.0085740913676773E-4</v>
      </c>
      <c r="F133" s="156">
        <f>l_Output!D131</f>
        <v>1.5183519977687077E-2</v>
      </c>
      <c r="G133" s="156">
        <f>'l_HC,WC'!L131</f>
        <v>1.5056173832824093E-2</v>
      </c>
      <c r="H133" s="156">
        <f>'l_HC,WC'!N131</f>
        <v>-9.6282109813065064E-3</v>
      </c>
      <c r="I133" s="156">
        <f>l_NSR!C131</f>
        <v>2.074354468768469E-4</v>
      </c>
      <c r="J133" s="156">
        <f>'l_NB,NEC'!Q131</f>
        <v>9.7366315263926459E-2</v>
      </c>
      <c r="K133" s="156">
        <f>'l_NB,NEC'!R131</f>
        <v>0.14748757851817196</v>
      </c>
      <c r="L133" s="159">
        <f>l_Solow!I131</f>
        <v>5.3585283797726009E-3</v>
      </c>
      <c r="M133" s="163">
        <f t="shared" si="40"/>
        <v>8.12555781466508E-4</v>
      </c>
      <c r="N133" s="34">
        <f t="shared" ref="N133:N168" si="50">IF(AND($A133&gt;=$A$1,$A133&lt;$A$2),D133-D$2,"")</f>
        <v>-2.6307524734174477E-3</v>
      </c>
      <c r="O133" s="34">
        <f t="shared" ref="O133:O168" si="51">IF(AND($A133&gt;=$A$1,$A133&lt;$A$2),E133-E$2,"")</f>
        <v>1.3587670371312795E-3</v>
      </c>
      <c r="P133" s="34">
        <f t="shared" ref="P133:P168" si="52">IF(AND($A133&gt;=$A$1,$A133&lt;$A$2),F133-F$2,"")</f>
        <v>1.0559752717578816E-2</v>
      </c>
      <c r="Q133" s="34">
        <f t="shared" ref="Q133:Q168" si="53">IF(AND($A133&gt;=$A$1,$A133&lt;$A$2),G133-G$2,"")</f>
        <v>1.5034047445109519E-2</v>
      </c>
      <c r="R133" s="34">
        <f t="shared" ref="R133:R168" si="54">IF(AND($A133&gt;=$A$1,$A133&lt;$A$2),H133-H$2,"")</f>
        <v>-1.5001274966199945E-2</v>
      </c>
      <c r="S133" s="34">
        <f t="shared" ref="S133:S168" si="55">IF(AND($A133&gt;=$A$1,$A133&lt;$A$2),I133-I$2,"")</f>
        <v>-4.8560752276020098E-3</v>
      </c>
      <c r="T133" s="34">
        <f t="shared" ref="T133:T168" si="56">IF(AND($A133&gt;=$A$1,$A133&lt;$A$2),J133-J$2,"")</f>
        <v>9.4818919516717323E-2</v>
      </c>
      <c r="U133" s="34">
        <f t="shared" ref="U133:V168" si="57">IF(AND($A133&gt;=$A$1,$A133&lt;$A$2),K133-K$2,"")</f>
        <v>0.13283467500673407</v>
      </c>
      <c r="V133" s="20">
        <f t="shared" si="57"/>
        <v>2.3944848395591879E-3</v>
      </c>
      <c r="W133" s="523">
        <f>'fdr,edr'!S131</f>
        <v>4.4134189883829369E-7</v>
      </c>
      <c r="X133" s="524">
        <f>'fdr,edr'!T131</f>
        <v>0</v>
      </c>
      <c r="Y133" s="523">
        <f>'fdr,edr (TFP)'!S131</f>
        <v>6.9467780566105273E-7</v>
      </c>
      <c r="Z133" s="524">
        <f>'fdr,edr (TFP)'!T131</f>
        <v>0</v>
      </c>
      <c r="AB133" s="523">
        <f t="shared" si="48"/>
        <v>6.6433568234612671E-4</v>
      </c>
      <c r="AC133" s="524">
        <f t="shared" si="42"/>
        <v>0</v>
      </c>
      <c r="AD133" s="523">
        <f t="shared" si="43"/>
        <v>8.3347333830246346E-4</v>
      </c>
      <c r="AE133" s="524">
        <f t="shared" si="44"/>
        <v>0</v>
      </c>
      <c r="AG133" s="523">
        <f t="shared" si="49"/>
        <v>-4.733939650602443E-3</v>
      </c>
      <c r="AH133" s="524">
        <f t="shared" si="45"/>
        <v>-1.7674490677188227E-3</v>
      </c>
      <c r="AI133" s="523">
        <f t="shared" si="46"/>
        <v>-7.9745026275750714E-3</v>
      </c>
      <c r="AJ133" s="524">
        <f t="shared" si="47"/>
        <v>-1.2818179431716126E-3</v>
      </c>
    </row>
    <row r="134" spans="1:36">
      <c r="A134" s="13">
        <f t="shared" si="41"/>
        <v>41000</v>
      </c>
      <c r="B134" s="50" t="str">
        <f t="shared" ref="B134:B168" si="58">YEAR(A134)&amp;"Q"&amp;QUOTIENT(MONTH(A134)-1,3)+1</f>
        <v>2012Q2</v>
      </c>
      <c r="C134" s="158">
        <f>l_pi_c!H132</f>
        <v>-5.2622383808698103E-3</v>
      </c>
      <c r="D134" s="156">
        <f>'l_IC,pi_d'!E132</f>
        <v>-4.6176258714769602E-4</v>
      </c>
      <c r="E134" s="156">
        <f>'l_IC,pi_d'!G132</f>
        <v>-1.3182361991894709E-3</v>
      </c>
      <c r="F134" s="156">
        <f>l_Output!D132</f>
        <v>-7.5149615950813597E-3</v>
      </c>
      <c r="G134" s="156">
        <f>'l_HC,WC'!L132</f>
        <v>-1.0003330352668982E-2</v>
      </c>
      <c r="H134" s="156">
        <f>'l_HC,WC'!N132</f>
        <v>3.7171324886129398E-3</v>
      </c>
      <c r="I134" s="156">
        <f>l_NSR!C132</f>
        <v>1.957758335637827E-4</v>
      </c>
      <c r="J134" s="156">
        <f>'l_NB,NEC'!Q132</f>
        <v>-0.12403946524788147</v>
      </c>
      <c r="K134" s="156">
        <f>'l_NB,NEC'!R132</f>
        <v>-9.8236638269932008E-2</v>
      </c>
      <c r="L134" s="159">
        <f>l_Solow!I132</f>
        <v>-2.5602271700135471E-3</v>
      </c>
      <c r="M134" s="163">
        <f t="shared" ref="M134:M168" si="59">IF(AND($A134&gt;=$A$1,$A134&lt;$A$2),C134-C$2,"")</f>
        <v>-5.3924706562446393E-3</v>
      </c>
      <c r="N134" s="34">
        <f t="shared" si="50"/>
        <v>-5.8586519993115323E-3</v>
      </c>
      <c r="O134" s="34">
        <f t="shared" si="51"/>
        <v>-2.6032657119495913E-4</v>
      </c>
      <c r="P134" s="34">
        <f t="shared" si="52"/>
        <v>-1.213872885518962E-2</v>
      </c>
      <c r="Q134" s="34">
        <f t="shared" si="53"/>
        <v>-1.0025456740383557E-2</v>
      </c>
      <c r="R134" s="34">
        <f t="shared" si="54"/>
        <v>-1.6559314962804978E-3</v>
      </c>
      <c r="S134" s="34">
        <f t="shared" si="55"/>
        <v>-4.867734840915074E-3</v>
      </c>
      <c r="T134" s="34">
        <f t="shared" si="56"/>
        <v>-0.12658686099509062</v>
      </c>
      <c r="U134" s="34">
        <f t="shared" si="57"/>
        <v>-0.11288954178136988</v>
      </c>
      <c r="V134" s="20">
        <f t="shared" si="57"/>
        <v>-5.5242707102269601E-3</v>
      </c>
      <c r="W134" s="523">
        <f>'fdr,edr'!S132</f>
        <v>1.1881599205637117E-4</v>
      </c>
      <c r="X134" s="524">
        <f>'fdr,edr'!T132</f>
        <v>0</v>
      </c>
      <c r="Y134" s="523">
        <f>'fdr,edr (TFP)'!S132</f>
        <v>1.8671858701844297E-4</v>
      </c>
      <c r="Z134" s="524">
        <f>'fdr,edr (TFP)'!T132</f>
        <v>0</v>
      </c>
      <c r="AB134" s="523">
        <f t="shared" si="48"/>
        <v>1.0900274861505611E-2</v>
      </c>
      <c r="AC134" s="524">
        <f t="shared" si="42"/>
        <v>0</v>
      </c>
      <c r="AD134" s="523">
        <f t="shared" si="43"/>
        <v>1.366450097948853E-2</v>
      </c>
      <c r="AE134" s="524">
        <f t="shared" si="44"/>
        <v>0</v>
      </c>
      <c r="AG134" s="523">
        <f t="shared" si="49"/>
        <v>5.5019995285570415E-3</v>
      </c>
      <c r="AH134" s="524">
        <f t="shared" si="45"/>
        <v>-1.7674490677188227E-3</v>
      </c>
      <c r="AI134" s="523">
        <f t="shared" si="46"/>
        <v>4.8565250136109947E-3</v>
      </c>
      <c r="AJ134" s="524">
        <f t="shared" si="47"/>
        <v>-1.2818179431716126E-3</v>
      </c>
    </row>
    <row r="135" spans="1:36">
      <c r="A135" s="13">
        <f t="shared" ref="A135:A168" si="60">EDATE(A134,3)</f>
        <v>41091</v>
      </c>
      <c r="B135" s="50" t="str">
        <f t="shared" si="58"/>
        <v>2012Q3</v>
      </c>
      <c r="C135" s="158">
        <f>l_pi_c!H133</f>
        <v>-1.793355213321135E-3</v>
      </c>
      <c r="D135" s="156">
        <f>'l_IC,pi_d'!E133</f>
        <v>-4.7500659285146796E-3</v>
      </c>
      <c r="E135" s="156">
        <f>'l_IC,pi_d'!G133</f>
        <v>-4.1549526039164064E-3</v>
      </c>
      <c r="F135" s="156">
        <f>l_Output!D133</f>
        <v>-7.8990984676075016E-4</v>
      </c>
      <c r="G135" s="156">
        <f>'l_HC,WC'!L133</f>
        <v>-4.8235146591428801E-3</v>
      </c>
      <c r="H135" s="156">
        <f>'l_HC,WC'!N133</f>
        <v>1.0629297474598398E-2</v>
      </c>
      <c r="I135" s="156">
        <f>l_NSR!C133</f>
        <v>2.124322991903238E-4</v>
      </c>
      <c r="J135" s="156">
        <f>'l_NB,NEC'!Q133</f>
        <v>3.6202443809966206E-2</v>
      </c>
      <c r="K135" s="156">
        <f>'l_NB,NEC'!R133</f>
        <v>-3.9415831463260886E-2</v>
      </c>
      <c r="L135" s="159">
        <f>l_Solow!I133</f>
        <v>9.9751294215918301E-4</v>
      </c>
      <c r="M135" s="163">
        <f t="shared" si="59"/>
        <v>-1.9235874886959642E-3</v>
      </c>
      <c r="N135" s="34">
        <f t="shared" si="50"/>
        <v>-1.0146955340678516E-2</v>
      </c>
      <c r="O135" s="34">
        <f t="shared" si="51"/>
        <v>-3.0970429759218949E-3</v>
      </c>
      <c r="P135" s="34">
        <f t="shared" si="52"/>
        <v>-5.4136771068690106E-3</v>
      </c>
      <c r="Q135" s="34">
        <f t="shared" si="53"/>
        <v>-4.845641046857454E-3</v>
      </c>
      <c r="R135" s="34">
        <f t="shared" si="54"/>
        <v>5.2562334897049605E-3</v>
      </c>
      <c r="S135" s="34">
        <f t="shared" si="55"/>
        <v>-4.8510783752885329E-3</v>
      </c>
      <c r="T135" s="34">
        <f t="shared" si="56"/>
        <v>3.365504806275707E-2</v>
      </c>
      <c r="U135" s="34">
        <f t="shared" si="57"/>
        <v>-5.4068734974698766E-2</v>
      </c>
      <c r="V135" s="20">
        <f t="shared" si="57"/>
        <v>-1.96653059805423E-3</v>
      </c>
      <c r="W135" s="523">
        <f>'fdr,edr'!S133</f>
        <v>4.6431889483219721E-5</v>
      </c>
      <c r="X135" s="524">
        <f>'fdr,edr'!T133</f>
        <v>0</v>
      </c>
      <c r="Y135" s="523">
        <f>'fdr,edr (TFP)'!S133</f>
        <v>7.2901750567153187E-5</v>
      </c>
      <c r="Z135" s="524">
        <f>'fdr,edr (TFP)'!T133</f>
        <v>0</v>
      </c>
      <c r="AB135" s="523">
        <f t="shared" si="48"/>
        <v>6.814094912988791E-3</v>
      </c>
      <c r="AC135" s="524">
        <f t="shared" si="42"/>
        <v>0</v>
      </c>
      <c r="AD135" s="523">
        <f t="shared" si="43"/>
        <v>8.5382521962725604E-3</v>
      </c>
      <c r="AE135" s="524">
        <f t="shared" si="44"/>
        <v>0</v>
      </c>
      <c r="AG135" s="523">
        <f t="shared" si="49"/>
        <v>1.4158195800402212E-3</v>
      </c>
      <c r="AH135" s="524">
        <f t="shared" si="45"/>
        <v>-1.7674490677188227E-3</v>
      </c>
      <c r="AI135" s="523">
        <f t="shared" si="46"/>
        <v>-2.6972376960497473E-4</v>
      </c>
      <c r="AJ135" s="524">
        <f t="shared" si="47"/>
        <v>-1.2818179431716126E-3</v>
      </c>
    </row>
    <row r="136" spans="1:36">
      <c r="A136" s="13">
        <f t="shared" si="60"/>
        <v>41183</v>
      </c>
      <c r="B136" s="50" t="str">
        <f t="shared" si="58"/>
        <v>2012Q4</v>
      </c>
      <c r="C136" s="158">
        <f>l_pi_c!H134</f>
        <v>-4.844517427216033E-7</v>
      </c>
      <c r="D136" s="156">
        <f>'l_IC,pi_d'!E134</f>
        <v>1.5424803999515291E-3</v>
      </c>
      <c r="E136" s="156">
        <f>'l_IC,pi_d'!G134</f>
        <v>8.8928467027038494E-4</v>
      </c>
      <c r="F136" s="156">
        <f>l_Output!D134</f>
        <v>3.1612808538268311E-3</v>
      </c>
      <c r="G136" s="156">
        <f>'l_HC,WC'!L134</f>
        <v>1.4991058677787272E-2</v>
      </c>
      <c r="H136" s="156">
        <f>'l_HC,WC'!N134</f>
        <v>-1.5591283000502387E-2</v>
      </c>
      <c r="I136" s="156">
        <f>l_NSR!C134</f>
        <v>2.1076669007347171E-4</v>
      </c>
      <c r="J136" s="156">
        <f>'l_NB,NEC'!Q134</f>
        <v>0.1095757469858069</v>
      </c>
      <c r="K136" s="156">
        <f>'l_NB,NEC'!R134</f>
        <v>0.13999526634733073</v>
      </c>
      <c r="L136" s="159">
        <f>l_Solow!I134</f>
        <v>-7.5011073018781517E-3</v>
      </c>
      <c r="M136" s="163">
        <f t="shared" si="59"/>
        <v>-1.3071672711755073E-4</v>
      </c>
      <c r="N136" s="34">
        <f t="shared" si="50"/>
        <v>-3.8544090122123072E-3</v>
      </c>
      <c r="O136" s="34">
        <f t="shared" si="51"/>
        <v>1.9471942982648967E-3</v>
      </c>
      <c r="P136" s="34">
        <f t="shared" si="52"/>
        <v>-1.4624864062814293E-3</v>
      </c>
      <c r="Q136" s="34">
        <f t="shared" si="53"/>
        <v>1.4968932290072698E-2</v>
      </c>
      <c r="R136" s="34">
        <f t="shared" si="54"/>
        <v>-2.0964346985395826E-2</v>
      </c>
      <c r="S136" s="34">
        <f t="shared" si="55"/>
        <v>-4.852743984405385E-3</v>
      </c>
      <c r="T136" s="34">
        <f t="shared" si="56"/>
        <v>0.10702835123859776</v>
      </c>
      <c r="U136" s="34">
        <f t="shared" si="57"/>
        <v>0.12534236283589284</v>
      </c>
      <c r="V136" s="20">
        <f t="shared" si="57"/>
        <v>-1.0465150842091564E-2</v>
      </c>
      <c r="W136" s="523">
        <f>'fdr,edr'!S134</f>
        <v>4.8013934723847511E-7</v>
      </c>
      <c r="X136" s="524">
        <f>'fdr,edr'!T134</f>
        <v>0</v>
      </c>
      <c r="Y136" s="523">
        <f>'fdr,edr (TFP)'!S134</f>
        <v>7.5215171880445975E-7</v>
      </c>
      <c r="Z136" s="524">
        <f>'fdr,edr (TFP)'!T134</f>
        <v>0</v>
      </c>
      <c r="AB136" s="523">
        <f t="shared" si="48"/>
        <v>6.9292088093697623E-4</v>
      </c>
      <c r="AC136" s="524">
        <f t="shared" si="42"/>
        <v>0</v>
      </c>
      <c r="AD136" s="523">
        <f t="shared" si="43"/>
        <v>8.6726680946780138E-4</v>
      </c>
      <c r="AE136" s="524">
        <f t="shared" si="44"/>
        <v>0</v>
      </c>
      <c r="AG136" s="523">
        <f t="shared" si="49"/>
        <v>-4.7053544520115932E-3</v>
      </c>
      <c r="AH136" s="524">
        <f t="shared" si="45"/>
        <v>-1.7674490677188227E-3</v>
      </c>
      <c r="AI136" s="523">
        <f t="shared" si="46"/>
        <v>-7.940709156409733E-3</v>
      </c>
      <c r="AJ136" s="524">
        <f t="shared" si="47"/>
        <v>-1.2818179431716126E-3</v>
      </c>
    </row>
    <row r="137" spans="1:36">
      <c r="A137" s="13">
        <f t="shared" si="60"/>
        <v>41275</v>
      </c>
      <c r="B137" s="50" t="str">
        <f t="shared" si="58"/>
        <v>2013Q1</v>
      </c>
      <c r="C137" s="158">
        <f>l_pi_c!H135</f>
        <v>-2.2128696059162678E-3</v>
      </c>
      <c r="D137" s="156">
        <f>'l_IC,pi_d'!E135</f>
        <v>3.7507352224555035E-3</v>
      </c>
      <c r="E137" s="156">
        <f>'l_IC,pi_d'!G135</f>
        <v>2.7662847468752361E-3</v>
      </c>
      <c r="F137" s="156">
        <f>l_Output!D135</f>
        <v>1.773681355196377E-2</v>
      </c>
      <c r="G137" s="156">
        <f>'l_HC,WC'!L135</f>
        <v>-1.6023662380169945E-2</v>
      </c>
      <c r="H137" s="156">
        <f>'l_HC,WC'!N135</f>
        <v>2.6374980034862938E-2</v>
      </c>
      <c r="I137" s="156">
        <f>l_NSR!C135</f>
        <v>2.0660263087690645E-4</v>
      </c>
      <c r="J137" s="156">
        <f>'l_NB,NEC'!Q135</f>
        <v>0.23352225069045265</v>
      </c>
      <c r="K137" s="156">
        <f>'l_NB,NEC'!R135</f>
        <v>0.19562577178353946</v>
      </c>
      <c r="L137" s="159">
        <f>l_Solow!I135</f>
        <v>2.5820361822171036E-2</v>
      </c>
      <c r="M137" s="163">
        <f t="shared" si="59"/>
        <v>-2.3431018812910967E-3</v>
      </c>
      <c r="N137" s="34">
        <f t="shared" si="50"/>
        <v>-1.6461541897083327E-3</v>
      </c>
      <c r="O137" s="34">
        <f t="shared" si="51"/>
        <v>3.8241943748697476E-3</v>
      </c>
      <c r="P137" s="34">
        <f t="shared" si="52"/>
        <v>1.311304629185551E-2</v>
      </c>
      <c r="Q137" s="34">
        <f t="shared" si="53"/>
        <v>-1.6045788767884518E-2</v>
      </c>
      <c r="R137" s="34">
        <f t="shared" si="54"/>
        <v>2.10019160499695E-2</v>
      </c>
      <c r="S137" s="34">
        <f t="shared" si="55"/>
        <v>-4.8569080436019502E-3</v>
      </c>
      <c r="T137" s="34">
        <f t="shared" si="56"/>
        <v>0.23097485494324352</v>
      </c>
      <c r="U137" s="34">
        <f t="shared" si="57"/>
        <v>0.18097286827210157</v>
      </c>
      <c r="V137" s="20">
        <f t="shared" si="57"/>
        <v>2.2856318281957624E-2</v>
      </c>
      <c r="W137" s="523">
        <f>'fdr,edr'!S135</f>
        <v>3.3465816362915236E-9</v>
      </c>
      <c r="X137" s="524">
        <f>'fdr,edr'!T135</f>
        <v>0</v>
      </c>
      <c r="Y137" s="523">
        <f>'fdr,edr (TFP)'!S135</f>
        <v>5.4749005027849946E-9</v>
      </c>
      <c r="Z137" s="524">
        <f>'fdr,edr (TFP)'!T135</f>
        <v>0</v>
      </c>
      <c r="AB137" s="523">
        <f t="shared" si="48"/>
        <v>5.7849646812158875E-5</v>
      </c>
      <c r="AC137" s="524">
        <f t="shared" ref="AC137:AC164" si="61">SQRT(X137)</f>
        <v>0</v>
      </c>
      <c r="AD137" s="523">
        <f t="shared" ref="AD137:AD164" si="62">SQRT(Y137)</f>
        <v>7.3992570591816816E-5</v>
      </c>
      <c r="AE137" s="524">
        <f t="shared" ref="AE137:AE164" si="63">SQRT(Z137)</f>
        <v>0</v>
      </c>
      <c r="AG137" s="523">
        <f t="shared" si="49"/>
        <v>-5.3404256861364109E-3</v>
      </c>
      <c r="AH137" s="524">
        <f t="shared" ref="AH137:AH164" si="64">AC137-AC$2</f>
        <v>-1.7674490677188227E-3</v>
      </c>
      <c r="AI137" s="523">
        <f t="shared" ref="AI137:AI164" si="65">AD137-AD$2</f>
        <v>-8.7339833952857181E-3</v>
      </c>
      <c r="AJ137" s="524">
        <f t="shared" ref="AJ137:AJ164" si="66">AE137-AE$2</f>
        <v>-1.2818179431716126E-3</v>
      </c>
    </row>
    <row r="138" spans="1:36">
      <c r="A138" s="13">
        <f t="shared" si="60"/>
        <v>41365</v>
      </c>
      <c r="B138" s="50" t="str">
        <f t="shared" si="58"/>
        <v>2013Q2</v>
      </c>
      <c r="C138" s="158">
        <f>l_pi_c!H136</f>
        <v>3.4728707809872361E-4</v>
      </c>
      <c r="D138" s="156">
        <f>'l_IC,pi_d'!E136</f>
        <v>3.6858691347339434E-2</v>
      </c>
      <c r="E138" s="156">
        <f>'l_IC,pi_d'!G136</f>
        <v>2.5189407211509973E-3</v>
      </c>
      <c r="F138" s="156">
        <f>l_Output!D136</f>
        <v>1.2508097658428419E-2</v>
      </c>
      <c r="G138" s="156">
        <f>'l_HC,WC'!L136</f>
        <v>2.0177040942950697E-2</v>
      </c>
      <c r="H138" s="156">
        <f>'l_HC,WC'!N136</f>
        <v>-1.064238028842257E-2</v>
      </c>
      <c r="I138" s="156">
        <f>l_NSR!C136</f>
        <v>1.8245006188877255E-4</v>
      </c>
      <c r="J138" s="156">
        <f>'l_NB,NEC'!Q136</f>
        <v>-1.6951385791455498E-2</v>
      </c>
      <c r="K138" s="156">
        <f>'l_NB,NEC'!R136</f>
        <v>9.2542183950056423E-2</v>
      </c>
      <c r="L138" s="159">
        <f>l_Solow!I136</f>
        <v>-7.6299675770909669E-4</v>
      </c>
      <c r="M138" s="163">
        <f t="shared" si="59"/>
        <v>2.1705480272389449E-4</v>
      </c>
      <c r="N138" s="34">
        <f t="shared" si="50"/>
        <v>3.1461801935175601E-2</v>
      </c>
      <c r="O138" s="34">
        <f t="shared" si="51"/>
        <v>3.5768503491455089E-3</v>
      </c>
      <c r="P138" s="34">
        <f t="shared" si="52"/>
        <v>7.8843303983201583E-3</v>
      </c>
      <c r="Q138" s="34">
        <f t="shared" si="53"/>
        <v>2.0154914555236124E-2</v>
      </c>
      <c r="R138" s="34">
        <f t="shared" si="54"/>
        <v>-1.6015444273316009E-2</v>
      </c>
      <c r="S138" s="34">
        <f t="shared" si="55"/>
        <v>-4.8810606125900841E-3</v>
      </c>
      <c r="T138" s="34">
        <f t="shared" si="56"/>
        <v>-1.9498781538664637E-2</v>
      </c>
      <c r="U138" s="34">
        <f t="shared" si="57"/>
        <v>7.7889280438618549E-2</v>
      </c>
      <c r="V138" s="20">
        <f t="shared" si="57"/>
        <v>-3.7270402979225096E-3</v>
      </c>
      <c r="W138" s="523">
        <f>'fdr,edr'!S136</f>
        <v>6.0360474335803674E-6</v>
      </c>
      <c r="X138" s="524">
        <f>'fdr,edr'!T136</f>
        <v>0</v>
      </c>
      <c r="Y138" s="523">
        <f>'fdr,edr (TFP)'!S136</f>
        <v>9.8636365992587747E-6</v>
      </c>
      <c r="Z138" s="524">
        <f>'fdr,edr (TFP)'!T136</f>
        <v>0</v>
      </c>
      <c r="AB138" s="523">
        <f t="shared" ref="AB138:AB164" si="67">SQRT(W138)</f>
        <v>2.4568368756554366E-3</v>
      </c>
      <c r="AC138" s="524">
        <f t="shared" si="61"/>
        <v>0</v>
      </c>
      <c r="AD138" s="523">
        <f t="shared" si="62"/>
        <v>3.1406427048072142E-3</v>
      </c>
      <c r="AE138" s="524">
        <f t="shared" si="63"/>
        <v>0</v>
      </c>
      <c r="AG138" s="523">
        <f t="shared" ref="AG138:AG164" si="68">AB138-AB$2</f>
        <v>-2.9414384572931333E-3</v>
      </c>
      <c r="AH138" s="524">
        <f t="shared" si="64"/>
        <v>-1.7674490677188227E-3</v>
      </c>
      <c r="AI138" s="523">
        <f t="shared" si="65"/>
        <v>-5.6673332610703208E-3</v>
      </c>
      <c r="AJ138" s="524">
        <f t="shared" si="66"/>
        <v>-1.2818179431716126E-3</v>
      </c>
    </row>
    <row r="139" spans="1:36">
      <c r="A139" s="13">
        <f t="shared" si="60"/>
        <v>41456</v>
      </c>
      <c r="B139" s="50" t="str">
        <f t="shared" si="58"/>
        <v>2013Q3</v>
      </c>
      <c r="C139" s="158">
        <f>l_pi_c!H137</f>
        <v>7.4603613134627267E-4</v>
      </c>
      <c r="D139" s="156">
        <f>'l_IC,pi_d'!E137</f>
        <v>1.7759644128426455E-2</v>
      </c>
      <c r="E139" s="156">
        <f>'l_IC,pi_d'!G137</f>
        <v>2.5851682015325395E-3</v>
      </c>
      <c r="F139" s="156">
        <f>l_Output!D137</f>
        <v>1.3270580218621042E-2</v>
      </c>
      <c r="G139" s="156">
        <f>'l_HC,WC'!L137</f>
        <v>5.830139476907803E-4</v>
      </c>
      <c r="H139" s="156">
        <f>'l_HC,WC'!N137</f>
        <v>-2.0540854456029267E-3</v>
      </c>
      <c r="I139" s="156">
        <f>l_NSR!C137</f>
        <v>1.8161718347387001E-4</v>
      </c>
      <c r="J139" s="156">
        <f>'l_NB,NEC'!Q137</f>
        <v>3.7068122217751576E-2</v>
      </c>
      <c r="K139" s="156">
        <f>'l_NB,NEC'!R137</f>
        <v>6.3227566187055384E-2</v>
      </c>
      <c r="L139" s="159">
        <f>l_Solow!I137</f>
        <v>1.1869447308788271E-2</v>
      </c>
      <c r="M139" s="163">
        <f t="shared" si="59"/>
        <v>6.1580385597144352E-4</v>
      </c>
      <c r="N139" s="34">
        <f t="shared" si="50"/>
        <v>1.2362754716262619E-2</v>
      </c>
      <c r="O139" s="34">
        <f t="shared" si="51"/>
        <v>3.643077829527051E-3</v>
      </c>
      <c r="P139" s="34">
        <f t="shared" si="52"/>
        <v>8.6468129585127815E-3</v>
      </c>
      <c r="Q139" s="34">
        <f t="shared" si="53"/>
        <v>5.6088755997620639E-4</v>
      </c>
      <c r="R139" s="34">
        <f t="shared" si="54"/>
        <v>-7.4271494304963643E-3</v>
      </c>
      <c r="S139" s="34">
        <f t="shared" si="55"/>
        <v>-4.8818934910049867E-3</v>
      </c>
      <c r="T139" s="34">
        <f t="shared" si="56"/>
        <v>3.452072647054244E-2</v>
      </c>
      <c r="U139" s="34">
        <f t="shared" si="57"/>
        <v>4.8574662675617504E-2</v>
      </c>
      <c r="V139" s="20">
        <f t="shared" si="57"/>
        <v>8.9054037685748575E-3</v>
      </c>
      <c r="W139" s="523">
        <f>'fdr,edr'!S137</f>
        <v>1.39881370238126E-4</v>
      </c>
      <c r="X139" s="524">
        <f>'fdr,edr'!T137</f>
        <v>0</v>
      </c>
      <c r="Y139" s="523">
        <f>'fdr,edr (TFP)'!S137</f>
        <v>2.2843947470749178E-4</v>
      </c>
      <c r="Z139" s="524">
        <f>'fdr,edr (TFP)'!T137</f>
        <v>0</v>
      </c>
      <c r="AB139" s="523">
        <f t="shared" si="67"/>
        <v>1.1827145481396854E-2</v>
      </c>
      <c r="AC139" s="524">
        <f t="shared" si="61"/>
        <v>0</v>
      </c>
      <c r="AD139" s="523">
        <f t="shared" si="62"/>
        <v>1.5114214326503769E-2</v>
      </c>
      <c r="AE139" s="524">
        <f t="shared" si="63"/>
        <v>0</v>
      </c>
      <c r="AG139" s="523">
        <f t="shared" si="68"/>
        <v>6.4288701484482838E-3</v>
      </c>
      <c r="AH139" s="524">
        <f t="shared" si="64"/>
        <v>-1.7674490677188227E-3</v>
      </c>
      <c r="AI139" s="523">
        <f t="shared" si="65"/>
        <v>6.3062383606262342E-3</v>
      </c>
      <c r="AJ139" s="524">
        <f t="shared" si="66"/>
        <v>-1.2818179431716126E-3</v>
      </c>
    </row>
    <row r="140" spans="1:36">
      <c r="A140" s="13">
        <f t="shared" si="60"/>
        <v>41548</v>
      </c>
      <c r="B140" s="50" t="str">
        <f t="shared" si="58"/>
        <v>2013Q4</v>
      </c>
      <c r="C140" s="158">
        <f>l_pi_c!H138</f>
        <v>2.8508364310031453E-4</v>
      </c>
      <c r="D140" s="156">
        <f>'l_IC,pi_d'!E138</f>
        <v>1.0711295665690734E-2</v>
      </c>
      <c r="E140" s="156">
        <f>'l_IC,pi_d'!G138</f>
        <v>3.4882149530774953E-3</v>
      </c>
      <c r="F140" s="156">
        <f>l_Output!D138</f>
        <v>2.462771530442609E-3</v>
      </c>
      <c r="G140" s="156">
        <f>'l_HC,WC'!L138</f>
        <v>1.3135637580403703E-2</v>
      </c>
      <c r="H140" s="156">
        <f>'l_HC,WC'!N138</f>
        <v>-3.5793664644230283E-3</v>
      </c>
      <c r="I140" s="156">
        <f>l_NSR!C138</f>
        <v>1.8078430297818748E-4</v>
      </c>
      <c r="J140" s="156">
        <f>'l_NB,NEC'!Q138</f>
        <v>4.9469761386334687E-2</v>
      </c>
      <c r="K140" s="156">
        <f>'l_NB,NEC'!R138</f>
        <v>9.3530860055400122E-2</v>
      </c>
      <c r="L140" s="159">
        <f>l_Solow!I138</f>
        <v>-7.2413396917687103E-3</v>
      </c>
      <c r="M140" s="163">
        <f t="shared" si="59"/>
        <v>1.5485136772548541E-4</v>
      </c>
      <c r="N140" s="34">
        <f t="shared" si="50"/>
        <v>5.3144062535268981E-3</v>
      </c>
      <c r="O140" s="34">
        <f t="shared" si="51"/>
        <v>4.5461245810720068E-3</v>
      </c>
      <c r="P140" s="34">
        <f t="shared" si="52"/>
        <v>-2.1609957296656514E-3</v>
      </c>
      <c r="Q140" s="34">
        <f t="shared" si="53"/>
        <v>1.3113511192689128E-2</v>
      </c>
      <c r="R140" s="34">
        <f t="shared" si="54"/>
        <v>-8.9524304493164668E-3</v>
      </c>
      <c r="S140" s="34">
        <f t="shared" si="55"/>
        <v>-4.8827263715006692E-3</v>
      </c>
      <c r="T140" s="34">
        <f t="shared" si="56"/>
        <v>4.6922365639125552E-2</v>
      </c>
      <c r="U140" s="34">
        <f t="shared" si="57"/>
        <v>7.8877956543962249E-2</v>
      </c>
      <c r="V140" s="20">
        <f t="shared" si="57"/>
        <v>-1.0205383231982123E-2</v>
      </c>
      <c r="W140" s="523">
        <f>'fdr,edr'!S138</f>
        <v>3.2764877324755324E-5</v>
      </c>
      <c r="X140" s="524">
        <f>'fdr,edr'!T138</f>
        <v>0</v>
      </c>
      <c r="Y140" s="523">
        <f>'fdr,edr (TFP)'!S138</f>
        <v>5.3385670172708592E-5</v>
      </c>
      <c r="Z140" s="524">
        <f>'fdr,edr (TFP)'!T138</f>
        <v>0</v>
      </c>
      <c r="AB140" s="523">
        <f t="shared" si="67"/>
        <v>5.7240612614432532E-3</v>
      </c>
      <c r="AC140" s="524">
        <f t="shared" si="61"/>
        <v>0</v>
      </c>
      <c r="AD140" s="523">
        <f t="shared" si="62"/>
        <v>7.3065498131955958E-3</v>
      </c>
      <c r="AE140" s="524">
        <f t="shared" si="63"/>
        <v>0</v>
      </c>
      <c r="AG140" s="523">
        <f t="shared" si="68"/>
        <v>3.2578592849468336E-4</v>
      </c>
      <c r="AH140" s="524">
        <f t="shared" si="64"/>
        <v>-1.7674490677188227E-3</v>
      </c>
      <c r="AI140" s="523">
        <f t="shared" si="65"/>
        <v>-1.5014261526819393E-3</v>
      </c>
      <c r="AJ140" s="524">
        <f t="shared" si="66"/>
        <v>-1.2818179431716126E-3</v>
      </c>
    </row>
    <row r="141" spans="1:36">
      <c r="A141" s="13">
        <f t="shared" si="60"/>
        <v>41640</v>
      </c>
      <c r="B141" s="50" t="str">
        <f t="shared" si="58"/>
        <v>2014Q1</v>
      </c>
      <c r="C141" s="158">
        <f>l_pi_c!H139</f>
        <v>-1.0109928633550425E-4</v>
      </c>
      <c r="D141" s="156">
        <f>'l_IC,pi_d'!E139</f>
        <v>2.9900154683232927E-2</v>
      </c>
      <c r="E141" s="156">
        <f>'l_IC,pi_d'!G139</f>
        <v>1.4442799610687729E-3</v>
      </c>
      <c r="F141" s="156">
        <f>l_Output!D139</f>
        <v>1.191580570831885E-2</v>
      </c>
      <c r="G141" s="156">
        <f>'l_HC,WC'!L139</f>
        <v>-5.3778401164219503E-3</v>
      </c>
      <c r="H141" s="156">
        <f>'l_HC,WC'!N139</f>
        <v>1.0436596630818085E-2</v>
      </c>
      <c r="I141" s="156">
        <f>l_NSR!C139</f>
        <v>1.8494868464946634E-4</v>
      </c>
      <c r="J141" s="156">
        <f>'l_NB,NEC'!Q139</f>
        <v>-3.5796081851556361E-2</v>
      </c>
      <c r="K141" s="156">
        <f>'l_NB,NEC'!R139</f>
        <v>-5.6989197207770736E-2</v>
      </c>
      <c r="L141" s="159">
        <f>l_Solow!I139</f>
        <v>1.3387023608292147E-2</v>
      </c>
      <c r="M141" s="163">
        <f t="shared" si="59"/>
        <v>-2.3133156171033337E-4</v>
      </c>
      <c r="N141" s="34">
        <f t="shared" si="50"/>
        <v>2.4503265271069091E-2</v>
      </c>
      <c r="O141" s="34">
        <f t="shared" si="51"/>
        <v>2.5021895890632844E-3</v>
      </c>
      <c r="P141" s="34">
        <f t="shared" si="52"/>
        <v>7.2920384482105891E-3</v>
      </c>
      <c r="Q141" s="34">
        <f t="shared" si="53"/>
        <v>-5.3999665041365242E-3</v>
      </c>
      <c r="R141" s="34">
        <f t="shared" si="54"/>
        <v>5.063532645924647E-3</v>
      </c>
      <c r="S141" s="34">
        <f t="shared" si="55"/>
        <v>-4.8785619898293903E-3</v>
      </c>
      <c r="T141" s="34">
        <f t="shared" si="56"/>
        <v>-3.8343477598765496E-2</v>
      </c>
      <c r="U141" s="34">
        <f t="shared" si="57"/>
        <v>-7.164210071920861E-2</v>
      </c>
      <c r="V141" s="20">
        <f t="shared" si="57"/>
        <v>1.0422980068078734E-2</v>
      </c>
      <c r="W141" s="523">
        <f>'fdr,edr'!S139</f>
        <v>7.6802429741139833E-7</v>
      </c>
      <c r="X141" s="524">
        <f>'fdr,edr'!T139</f>
        <v>0</v>
      </c>
      <c r="Y141" s="523">
        <f>'fdr,edr (TFP)'!S139</f>
        <v>1.3450897066919514E-6</v>
      </c>
      <c r="Z141" s="524">
        <f>'fdr,edr (TFP)'!T139</f>
        <v>0</v>
      </c>
      <c r="AB141" s="523">
        <f t="shared" si="67"/>
        <v>8.7636995464894756E-4</v>
      </c>
      <c r="AC141" s="524">
        <f t="shared" si="61"/>
        <v>0</v>
      </c>
      <c r="AD141" s="523">
        <f t="shared" si="62"/>
        <v>1.159780025130607E-3</v>
      </c>
      <c r="AE141" s="524">
        <f t="shared" si="63"/>
        <v>0</v>
      </c>
      <c r="AG141" s="523">
        <f t="shared" si="68"/>
        <v>-4.5219053782996222E-3</v>
      </c>
      <c r="AH141" s="524">
        <f t="shared" si="64"/>
        <v>-1.7674490677188227E-3</v>
      </c>
      <c r="AI141" s="523">
        <f t="shared" si="65"/>
        <v>-7.6481959407469283E-3</v>
      </c>
      <c r="AJ141" s="524">
        <f t="shared" si="66"/>
        <v>-1.2818179431716126E-3</v>
      </c>
    </row>
    <row r="142" spans="1:36">
      <c r="A142" s="13">
        <f t="shared" si="60"/>
        <v>41730</v>
      </c>
      <c r="B142" s="50" t="str">
        <f t="shared" si="58"/>
        <v>2014Q2</v>
      </c>
      <c r="C142" s="158">
        <f>l_pi_c!H140</f>
        <v>7.00745213244236E-3</v>
      </c>
      <c r="D142" s="156">
        <f>'l_IC,pi_d'!E140</f>
        <v>-1.7227807403374484E-2</v>
      </c>
      <c r="E142" s="156">
        <f>'l_IC,pi_d'!G140</f>
        <v>5.072373435859312E-3</v>
      </c>
      <c r="F142" s="156">
        <f>l_Output!D140</f>
        <v>-1.4910743283881089E-2</v>
      </c>
      <c r="G142" s="156">
        <f>'l_HC,WC'!L140</f>
        <v>1.0837067829902125E-2</v>
      </c>
      <c r="H142" s="156">
        <f>'l_HC,WC'!N140</f>
        <v>5.7052086758822007E-3</v>
      </c>
      <c r="I142" s="156">
        <f>l_NSR!C140</f>
        <v>1.6662501619624237E-4</v>
      </c>
      <c r="J142" s="156">
        <f>'l_NB,NEC'!Q140</f>
        <v>7.3116768198450532E-2</v>
      </c>
      <c r="K142" s="156">
        <f>'l_NB,NEC'!R140</f>
        <v>5.3124560016891031E-2</v>
      </c>
      <c r="L142" s="159">
        <f>l_Solow!I140</f>
        <v>-1.991485258065899E-2</v>
      </c>
      <c r="M142" s="163">
        <f t="shared" si="59"/>
        <v>6.877219857067531E-3</v>
      </c>
      <c r="N142" s="34">
        <f t="shared" si="50"/>
        <v>-2.2624696815538321E-2</v>
      </c>
      <c r="O142" s="34">
        <f t="shared" si="51"/>
        <v>6.1302830638538235E-3</v>
      </c>
      <c r="P142" s="34">
        <f t="shared" si="52"/>
        <v>-1.9534510543989352E-2</v>
      </c>
      <c r="Q142" s="34">
        <f t="shared" si="53"/>
        <v>1.081494144218755E-2</v>
      </c>
      <c r="R142" s="34">
        <f t="shared" si="54"/>
        <v>3.321446909887631E-4</v>
      </c>
      <c r="S142" s="34">
        <f t="shared" si="55"/>
        <v>-4.8968856582826143E-3</v>
      </c>
      <c r="T142" s="34">
        <f t="shared" si="56"/>
        <v>7.0569372451241397E-2</v>
      </c>
      <c r="U142" s="34">
        <f t="shared" si="57"/>
        <v>3.8471656505453151E-2</v>
      </c>
      <c r="V142" s="20">
        <f t="shared" si="57"/>
        <v>-2.2878896120872402E-2</v>
      </c>
      <c r="W142" s="523">
        <f>'fdr,edr'!S140</f>
        <v>6.1213508344417409E-6</v>
      </c>
      <c r="X142" s="524">
        <f>'fdr,edr'!T140</f>
        <v>0</v>
      </c>
      <c r="Y142" s="523">
        <f>'fdr,edr (TFP)'!S140</f>
        <v>1.0710921449202324E-5</v>
      </c>
      <c r="Z142" s="524">
        <f>'fdr,edr (TFP)'!T140</f>
        <v>0</v>
      </c>
      <c r="AB142" s="523">
        <f t="shared" si="67"/>
        <v>2.4741363815363416E-3</v>
      </c>
      <c r="AC142" s="524">
        <f t="shared" si="61"/>
        <v>0</v>
      </c>
      <c r="AD142" s="523">
        <f t="shared" si="62"/>
        <v>3.2727544132125654E-3</v>
      </c>
      <c r="AE142" s="524">
        <f t="shared" si="63"/>
        <v>0</v>
      </c>
      <c r="AG142" s="523">
        <f t="shared" si="68"/>
        <v>-2.9241389514122283E-3</v>
      </c>
      <c r="AH142" s="524">
        <f t="shared" si="64"/>
        <v>-1.7674490677188227E-3</v>
      </c>
      <c r="AI142" s="523">
        <f t="shared" si="65"/>
        <v>-5.5352215526649692E-3</v>
      </c>
      <c r="AJ142" s="524">
        <f t="shared" si="66"/>
        <v>-1.2818179431716126E-3</v>
      </c>
    </row>
    <row r="143" spans="1:36">
      <c r="A143" s="13">
        <f t="shared" si="60"/>
        <v>41821</v>
      </c>
      <c r="B143" s="50" t="str">
        <f t="shared" si="58"/>
        <v>2014Q3</v>
      </c>
      <c r="C143" s="158">
        <f>l_pi_c!H141</f>
        <v>-1.4095636392230659E-4</v>
      </c>
      <c r="D143" s="156">
        <f>'l_IC,pi_d'!E141</f>
        <v>9.5241825965999283E-3</v>
      </c>
      <c r="E143" s="156">
        <f>'l_IC,pi_d'!G141</f>
        <v>3.2521735911261729E-3</v>
      </c>
      <c r="F143" s="156">
        <f>l_Output!D141</f>
        <v>4.6566237054976867E-3</v>
      </c>
      <c r="G143" s="156">
        <f>'l_HC,WC'!L141</f>
        <v>2.149875095942555E-3</v>
      </c>
      <c r="H143" s="156">
        <f>'l_HC,WC'!N141</f>
        <v>4.7813387121301565E-3</v>
      </c>
      <c r="I143" s="156">
        <f>l_NSR!C141</f>
        <v>1.6745793206540682E-4</v>
      </c>
      <c r="J143" s="156">
        <f>'l_NB,NEC'!Q141</f>
        <v>4.7572219229777724E-2</v>
      </c>
      <c r="K143" s="156">
        <f>'l_NB,NEC'!R141</f>
        <v>6.023528545052681E-2</v>
      </c>
      <c r="L143" s="159">
        <f>l_Solow!I141</f>
        <v>2.0569725196911415E-3</v>
      </c>
      <c r="M143" s="163">
        <f t="shared" si="59"/>
        <v>-2.7118863929713574E-4</v>
      </c>
      <c r="N143" s="34">
        <f t="shared" si="50"/>
        <v>4.127293184436092E-3</v>
      </c>
      <c r="O143" s="34">
        <f t="shared" si="51"/>
        <v>4.3100832191206844E-3</v>
      </c>
      <c r="P143" s="34">
        <f t="shared" si="52"/>
        <v>3.2856445389426239E-5</v>
      </c>
      <c r="Q143" s="34">
        <f t="shared" si="53"/>
        <v>2.1277487082279811E-3</v>
      </c>
      <c r="R143" s="34">
        <f t="shared" si="54"/>
        <v>-5.9172527276328112E-4</v>
      </c>
      <c r="S143" s="34">
        <f t="shared" si="55"/>
        <v>-4.8960527424134499E-3</v>
      </c>
      <c r="T143" s="34">
        <f t="shared" si="56"/>
        <v>4.5024823482568588E-2</v>
      </c>
      <c r="U143" s="34">
        <f t="shared" si="57"/>
        <v>4.558238193908893E-2</v>
      </c>
      <c r="V143" s="20">
        <f t="shared" si="57"/>
        <v>-9.0707102052227156E-4</v>
      </c>
      <c r="W143" s="523">
        <f>'fdr,edr'!S141</f>
        <v>9.7088464144836988E-5</v>
      </c>
      <c r="X143" s="524">
        <f>'fdr,edr'!T141</f>
        <v>0</v>
      </c>
      <c r="Y143" s="523">
        <f>'fdr,edr (TFP)'!S141</f>
        <v>1.6973822775561342E-4</v>
      </c>
      <c r="Z143" s="524">
        <f>'fdr,edr (TFP)'!T141</f>
        <v>0</v>
      </c>
      <c r="AB143" s="523">
        <f t="shared" si="67"/>
        <v>9.8533478648039716E-3</v>
      </c>
      <c r="AC143" s="524">
        <f t="shared" si="61"/>
        <v>0</v>
      </c>
      <c r="AD143" s="523">
        <f t="shared" si="62"/>
        <v>1.3028362435686744E-2</v>
      </c>
      <c r="AE143" s="524">
        <f t="shared" si="63"/>
        <v>0</v>
      </c>
      <c r="AG143" s="523">
        <f t="shared" si="68"/>
        <v>4.4550725318554018E-3</v>
      </c>
      <c r="AH143" s="524">
        <f t="shared" si="64"/>
        <v>-1.7674490677188227E-3</v>
      </c>
      <c r="AI143" s="523">
        <f t="shared" si="65"/>
        <v>4.2203864698092085E-3</v>
      </c>
      <c r="AJ143" s="524">
        <f t="shared" si="66"/>
        <v>-1.2818179431716126E-3</v>
      </c>
    </row>
    <row r="144" spans="1:36">
      <c r="A144" s="13">
        <f t="shared" si="60"/>
        <v>41913</v>
      </c>
      <c r="B144" s="50" t="str">
        <f t="shared" si="58"/>
        <v>2014Q4</v>
      </c>
      <c r="C144" s="158">
        <f>l_pi_c!H142</f>
        <v>2.5827417988759649E-3</v>
      </c>
      <c r="D144" s="156">
        <f>'l_IC,pi_d'!E142</f>
        <v>1.0881058450682435E-2</v>
      </c>
      <c r="E144" s="156">
        <f>'l_IC,pi_d'!G142</f>
        <v>2.1471031290012377E-3</v>
      </c>
      <c r="F144" s="156">
        <f>l_Output!D142</f>
        <v>8.2630162882058045E-3</v>
      </c>
      <c r="G144" s="156">
        <f>'l_HC,WC'!L142</f>
        <v>1.9825734999603384E-3</v>
      </c>
      <c r="H144" s="156">
        <f>'l_HC,WC'!N142</f>
        <v>1.8817457997105658E-3</v>
      </c>
      <c r="I144" s="156">
        <f>l_NSR!C142</f>
        <v>1.5996161432973999E-4</v>
      </c>
      <c r="J144" s="156">
        <f>'l_NB,NEC'!Q142</f>
        <v>6.8965825871314224E-2</v>
      </c>
      <c r="K144" s="156">
        <f>'l_NB,NEC'!R142</f>
        <v>7.073197300971934E-2</v>
      </c>
      <c r="L144" s="159">
        <f>l_Solow!I142</f>
        <v>6.8053932617789465E-3</v>
      </c>
      <c r="M144" s="163">
        <f t="shared" si="59"/>
        <v>2.452509523501136E-3</v>
      </c>
      <c r="N144" s="34">
        <f t="shared" si="50"/>
        <v>5.4841690385185986E-3</v>
      </c>
      <c r="O144" s="34">
        <f t="shared" si="51"/>
        <v>3.2050127569957492E-3</v>
      </c>
      <c r="P144" s="34">
        <f t="shared" si="52"/>
        <v>3.639249028097544E-3</v>
      </c>
      <c r="Q144" s="34">
        <f t="shared" si="53"/>
        <v>1.9604471122457645E-3</v>
      </c>
      <c r="R144" s="34">
        <f t="shared" si="54"/>
        <v>-3.4913181851828718E-3</v>
      </c>
      <c r="S144" s="34">
        <f t="shared" si="55"/>
        <v>-4.9035490601491167E-3</v>
      </c>
      <c r="T144" s="34">
        <f t="shared" si="56"/>
        <v>6.6418430124105088E-2</v>
      </c>
      <c r="U144" s="34">
        <f t="shared" si="57"/>
        <v>5.607906949828146E-2</v>
      </c>
      <c r="V144" s="20">
        <f t="shared" si="57"/>
        <v>3.8413497215655334E-3</v>
      </c>
      <c r="W144" s="523">
        <f>'fdr,edr'!S142</f>
        <v>2.7637079679052127E-5</v>
      </c>
      <c r="X144" s="524">
        <f>'fdr,edr'!T142</f>
        <v>0</v>
      </c>
      <c r="Y144" s="523">
        <f>'fdr,edr (TFP)'!S142</f>
        <v>4.8197000226871879E-5</v>
      </c>
      <c r="Z144" s="524">
        <f>'fdr,edr (TFP)'!T142</f>
        <v>0</v>
      </c>
      <c r="AB144" s="523">
        <f t="shared" si="67"/>
        <v>5.2570980282901445E-3</v>
      </c>
      <c r="AC144" s="524">
        <f t="shared" si="61"/>
        <v>0</v>
      </c>
      <c r="AD144" s="523">
        <f t="shared" si="62"/>
        <v>6.9424059393607832E-3</v>
      </c>
      <c r="AE144" s="524">
        <f t="shared" si="63"/>
        <v>0</v>
      </c>
      <c r="AG144" s="523">
        <f t="shared" si="68"/>
        <v>-1.4117730465842537E-4</v>
      </c>
      <c r="AH144" s="524">
        <f t="shared" si="64"/>
        <v>-1.7674490677188227E-3</v>
      </c>
      <c r="AI144" s="523">
        <f t="shared" si="65"/>
        <v>-1.8655700265167519E-3</v>
      </c>
      <c r="AJ144" s="524">
        <f t="shared" si="66"/>
        <v>-1.2818179431716126E-3</v>
      </c>
    </row>
    <row r="145" spans="1:36">
      <c r="A145" s="13">
        <f t="shared" si="60"/>
        <v>42005</v>
      </c>
      <c r="B145" s="50" t="str">
        <f t="shared" si="58"/>
        <v>2015Q1</v>
      </c>
      <c r="C145" s="158">
        <f>l_pi_c!H143</f>
        <v>8.0338326847213537E-3</v>
      </c>
      <c r="D145" s="156">
        <f>'l_IC,pi_d'!E143</f>
        <v>5.3243062413218745E-2</v>
      </c>
      <c r="E145" s="156">
        <f>'l_IC,pi_d'!G143</f>
        <v>1.6152701460647734E-3</v>
      </c>
      <c r="F145" s="156">
        <f>l_Output!D143</f>
        <v>1.8484673350855019E-2</v>
      </c>
      <c r="G145" s="156">
        <f>'l_HC,WC'!L143</f>
        <v>7.839673897227506E-3</v>
      </c>
      <c r="H145" s="156">
        <f>'l_HC,WC'!N143</f>
        <v>-4.0575975391993202E-3</v>
      </c>
      <c r="I145" s="156">
        <f>l_NSR!C143</f>
        <v>1.832829382228951E-4</v>
      </c>
      <c r="J145" s="156">
        <f>'l_NB,NEC'!Q143</f>
        <v>7.8977542172858461E-2</v>
      </c>
      <c r="K145" s="156">
        <f>'l_NB,NEC'!R143</f>
        <v>9.4371522736433455E-2</v>
      </c>
      <c r="L145" s="159">
        <f>l_Solow!I143</f>
        <v>1.4617409156150608E-2</v>
      </c>
      <c r="M145" s="163">
        <f t="shared" si="59"/>
        <v>7.9036004093465239E-3</v>
      </c>
      <c r="N145" s="34">
        <f t="shared" si="50"/>
        <v>4.7846173001054912E-2</v>
      </c>
      <c r="O145" s="34">
        <f t="shared" si="51"/>
        <v>2.6731797740592849E-3</v>
      </c>
      <c r="P145" s="34">
        <f t="shared" si="52"/>
        <v>1.3860906090746758E-2</v>
      </c>
      <c r="Q145" s="34">
        <f t="shared" si="53"/>
        <v>7.8175475095129312E-3</v>
      </c>
      <c r="R145" s="34">
        <f t="shared" si="54"/>
        <v>-9.4306615240927587E-3</v>
      </c>
      <c r="S145" s="34">
        <f t="shared" si="55"/>
        <v>-4.8802277362559616E-3</v>
      </c>
      <c r="T145" s="34">
        <f t="shared" si="56"/>
        <v>7.6430146425649326E-2</v>
      </c>
      <c r="U145" s="34">
        <f t="shared" si="57"/>
        <v>7.9718619224995582E-2</v>
      </c>
      <c r="V145" s="20">
        <f t="shared" si="57"/>
        <v>1.1653365615937194E-2</v>
      </c>
      <c r="W145" s="523">
        <f>'fdr,edr'!S143</f>
        <v>7.7001062218541808E-8</v>
      </c>
      <c r="X145" s="524">
        <f>'fdr,edr'!T143</f>
        <v>0</v>
      </c>
      <c r="Y145" s="523">
        <f>'fdr,edr (TFP)'!S143</f>
        <v>8.9019105312691816E-8</v>
      </c>
      <c r="Z145" s="524">
        <f>'fdr,edr (TFP)'!T143</f>
        <v>0</v>
      </c>
      <c r="AB145" s="523">
        <f t="shared" si="67"/>
        <v>2.7749065248858711E-4</v>
      </c>
      <c r="AC145" s="524">
        <f t="shared" si="61"/>
        <v>0</v>
      </c>
      <c r="AD145" s="523">
        <f t="shared" si="62"/>
        <v>2.9836069666209694E-4</v>
      </c>
      <c r="AE145" s="524">
        <f t="shared" si="63"/>
        <v>0</v>
      </c>
      <c r="AG145" s="523">
        <f t="shared" si="68"/>
        <v>-5.1207846804599824E-3</v>
      </c>
      <c r="AH145" s="524">
        <f t="shared" si="64"/>
        <v>-1.7674490677188227E-3</v>
      </c>
      <c r="AI145" s="523">
        <f t="shared" si="65"/>
        <v>-8.509615269215438E-3</v>
      </c>
      <c r="AJ145" s="524">
        <f t="shared" si="66"/>
        <v>-1.2818179431716126E-3</v>
      </c>
    </row>
    <row r="146" spans="1:36">
      <c r="A146" s="13">
        <f t="shared" si="60"/>
        <v>42095</v>
      </c>
      <c r="B146" s="50" t="str">
        <f t="shared" si="58"/>
        <v>2015Q2</v>
      </c>
      <c r="C146" s="158">
        <f>l_pi_c!H144</f>
        <v>5.6558727194877534E-3</v>
      </c>
      <c r="D146" s="156">
        <f>'l_IC,pi_d'!E144</f>
        <v>-1.1750989196670947E-2</v>
      </c>
      <c r="E146" s="156">
        <f>'l_IC,pi_d'!G144</f>
        <v>3.1456066530406446E-3</v>
      </c>
      <c r="F146" s="156">
        <f>l_Output!D144</f>
        <v>3.787890409144623E-3</v>
      </c>
      <c r="G146" s="156">
        <f>'l_HC,WC'!L144</f>
        <v>-1.0988670032316961E-3</v>
      </c>
      <c r="H146" s="156">
        <f>'l_HC,WC'!N144</f>
        <v>4.7481134835535288E-3</v>
      </c>
      <c r="I146" s="156">
        <f>l_NSR!C144</f>
        <v>1.6829084585356924E-4</v>
      </c>
      <c r="J146" s="156">
        <f>'l_NB,NEC'!Q144</f>
        <v>6.2965578243836084E-2</v>
      </c>
      <c r="K146" s="156">
        <f>'l_NB,NEC'!R144</f>
        <v>4.1831829646506336E-2</v>
      </c>
      <c r="L146" s="159">
        <f>l_Solow!I144</f>
        <v>6.0112288711364785E-3</v>
      </c>
      <c r="M146" s="163">
        <f t="shared" si="59"/>
        <v>5.5256404441129245E-3</v>
      </c>
      <c r="N146" s="34">
        <f t="shared" si="50"/>
        <v>-1.7147878608834783E-2</v>
      </c>
      <c r="O146" s="34">
        <f t="shared" si="51"/>
        <v>4.2035162810351561E-3</v>
      </c>
      <c r="P146" s="34">
        <f t="shared" si="52"/>
        <v>-8.3587685096363738E-4</v>
      </c>
      <c r="Q146" s="34">
        <f t="shared" si="53"/>
        <v>-1.12099339094627E-3</v>
      </c>
      <c r="R146" s="34">
        <f t="shared" si="54"/>
        <v>-6.2495050133990881E-4</v>
      </c>
      <c r="S146" s="34">
        <f t="shared" si="55"/>
        <v>-4.8952198286252874E-3</v>
      </c>
      <c r="T146" s="34">
        <f t="shared" si="56"/>
        <v>6.0418182496626949E-2</v>
      </c>
      <c r="U146" s="34">
        <f t="shared" si="57"/>
        <v>2.7178926135068456E-2</v>
      </c>
      <c r="V146" s="20">
        <f t="shared" si="57"/>
        <v>3.0471853309230654E-3</v>
      </c>
      <c r="W146" s="523">
        <f>'fdr,edr'!S144</f>
        <v>2.744157739017814E-6</v>
      </c>
      <c r="X146" s="524">
        <f>'fdr,edr'!T144</f>
        <v>0</v>
      </c>
      <c r="Y146" s="523">
        <f>'fdr,edr (TFP)'!S144</f>
        <v>3.1718918700960921E-6</v>
      </c>
      <c r="Z146" s="524">
        <f>'fdr,edr (TFP)'!T144</f>
        <v>0</v>
      </c>
      <c r="AB146" s="523">
        <f t="shared" si="67"/>
        <v>1.6565499506558242E-3</v>
      </c>
      <c r="AC146" s="524">
        <f t="shared" si="61"/>
        <v>0</v>
      </c>
      <c r="AD146" s="523">
        <f t="shared" si="62"/>
        <v>1.7809805922850738E-3</v>
      </c>
      <c r="AE146" s="524">
        <f t="shared" si="63"/>
        <v>0</v>
      </c>
      <c r="AG146" s="523">
        <f t="shared" si="68"/>
        <v>-3.7417253822927456E-3</v>
      </c>
      <c r="AH146" s="524">
        <f t="shared" si="64"/>
        <v>-1.7674490677188227E-3</v>
      </c>
      <c r="AI146" s="523">
        <f t="shared" si="65"/>
        <v>-7.0269953735924611E-3</v>
      </c>
      <c r="AJ146" s="524">
        <f t="shared" si="66"/>
        <v>-1.2818179431716126E-3</v>
      </c>
    </row>
    <row r="147" spans="1:36">
      <c r="A147" s="13">
        <f t="shared" si="60"/>
        <v>42186</v>
      </c>
      <c r="B147" s="50" t="str">
        <f t="shared" si="58"/>
        <v>2015Q3</v>
      </c>
      <c r="C147" s="158">
        <f>l_pi_c!H145</f>
        <v>2.5178761129147631E-3</v>
      </c>
      <c r="D147" s="156">
        <f>'l_IC,pi_d'!E145</f>
        <v>1.607046161054404E-2</v>
      </c>
      <c r="E147" s="156">
        <f>'l_IC,pi_d'!G145</f>
        <v>1.2549426942447539E-3</v>
      </c>
      <c r="F147" s="156">
        <f>l_Output!D145</f>
        <v>3.7616077073492349E-3</v>
      </c>
      <c r="G147" s="156">
        <f>'l_HC,WC'!L145</f>
        <v>5.0785921232954223E-3</v>
      </c>
      <c r="H147" s="156">
        <f>'l_HC,WC'!N145</f>
        <v>5.7789188813305303E-3</v>
      </c>
      <c r="I147" s="156">
        <f>l_NSR!C145</f>
        <v>1.85781554741693E-4</v>
      </c>
      <c r="J147" s="156">
        <f>'l_NB,NEC'!Q145</f>
        <v>-0.1023876943045432</v>
      </c>
      <c r="K147" s="156">
        <f>'l_NB,NEC'!R145</f>
        <v>-0.13308250917760134</v>
      </c>
      <c r="L147" s="159">
        <f>l_Solow!I145</f>
        <v>2.1718844022761247E-4</v>
      </c>
      <c r="M147" s="163">
        <f t="shared" si="59"/>
        <v>2.3876438375399342E-3</v>
      </c>
      <c r="N147" s="34">
        <f t="shared" si="50"/>
        <v>1.0673572198380204E-2</v>
      </c>
      <c r="O147" s="34">
        <f t="shared" si="51"/>
        <v>2.3128523222392654E-3</v>
      </c>
      <c r="P147" s="34">
        <f t="shared" si="52"/>
        <v>-8.6215955275902555E-4</v>
      </c>
      <c r="Q147" s="34">
        <f t="shared" si="53"/>
        <v>5.0564657355808484E-3</v>
      </c>
      <c r="R147" s="34">
        <f t="shared" si="54"/>
        <v>4.0585489643709272E-4</v>
      </c>
      <c r="S147" s="34">
        <f t="shared" si="55"/>
        <v>-4.8777291197371637E-3</v>
      </c>
      <c r="T147" s="34">
        <f t="shared" si="56"/>
        <v>-0.10493509005175233</v>
      </c>
      <c r="U147" s="34">
        <f t="shared" si="57"/>
        <v>-0.14773541268903922</v>
      </c>
      <c r="V147" s="20">
        <f t="shared" si="57"/>
        <v>-2.7468550999858008E-3</v>
      </c>
      <c r="W147" s="523">
        <f>'fdr,edr'!S145</f>
        <v>2.0328712687908013E-4</v>
      </c>
      <c r="X147" s="524">
        <f>'fdr,edr'!T145</f>
        <v>0</v>
      </c>
      <c r="Y147" s="523">
        <f>'fdr,edr (TFP)'!S145</f>
        <v>2.3512471920342747E-4</v>
      </c>
      <c r="Z147" s="524">
        <f>'fdr,edr (TFP)'!T145</f>
        <v>0</v>
      </c>
      <c r="AB147" s="523">
        <f t="shared" si="67"/>
        <v>1.4257879466424175E-2</v>
      </c>
      <c r="AC147" s="524">
        <f t="shared" si="61"/>
        <v>0</v>
      </c>
      <c r="AD147" s="523">
        <f t="shared" si="62"/>
        <v>1.5333777069053386E-2</v>
      </c>
      <c r="AE147" s="524">
        <f t="shared" si="63"/>
        <v>0</v>
      </c>
      <c r="AG147" s="523">
        <f t="shared" si="68"/>
        <v>8.8596041334756057E-3</v>
      </c>
      <c r="AH147" s="524">
        <f t="shared" si="64"/>
        <v>-1.7674490677188227E-3</v>
      </c>
      <c r="AI147" s="523">
        <f t="shared" si="65"/>
        <v>6.525801103175851E-3</v>
      </c>
      <c r="AJ147" s="524">
        <f t="shared" si="66"/>
        <v>-1.2818179431716126E-3</v>
      </c>
    </row>
    <row r="148" spans="1:36">
      <c r="A148" s="13">
        <f t="shared" si="60"/>
        <v>42278</v>
      </c>
      <c r="B148" s="50" t="str">
        <f t="shared" si="58"/>
        <v>2015Q4</v>
      </c>
      <c r="C148" s="158">
        <f>l_pi_c!H146</f>
        <v>1.8231743555485735E-4</v>
      </c>
      <c r="D148" s="156">
        <f>'l_IC,pi_d'!E146</f>
        <v>1.0334939790892506E-3</v>
      </c>
      <c r="E148" s="156">
        <f>'l_IC,pi_d'!G146</f>
        <v>-4.0428719745859709E-3</v>
      </c>
      <c r="F148" s="156">
        <f>l_Output!D146</f>
        <v>1.6218319467604658E-3</v>
      </c>
      <c r="G148" s="156">
        <f>'l_HC,WC'!L146</f>
        <v>-4.8261906558044743E-3</v>
      </c>
      <c r="H148" s="156">
        <f>'l_HC,WC'!N146</f>
        <v>1.3450117743100121E-2</v>
      </c>
      <c r="I148" s="156">
        <f>l_NSR!C146</f>
        <v>1.9077873160266989E-4</v>
      </c>
      <c r="J148" s="156">
        <f>'l_NB,NEC'!Q146</f>
        <v>-2.2364247713845598E-2</v>
      </c>
      <c r="K148" s="156">
        <f>'l_NB,NEC'!R146</f>
        <v>9.9921707836033491E-2</v>
      </c>
      <c r="L148" s="159">
        <f>l_Solow!I146</f>
        <v>3.6194268724408811E-3</v>
      </c>
      <c r="M148" s="163">
        <f t="shared" si="59"/>
        <v>5.2085160180028231E-5</v>
      </c>
      <c r="N148" s="34">
        <f t="shared" si="50"/>
        <v>-4.3633954330745857E-3</v>
      </c>
      <c r="O148" s="34">
        <f t="shared" si="51"/>
        <v>-2.9849623465914594E-3</v>
      </c>
      <c r="P148" s="34">
        <f t="shared" si="52"/>
        <v>-3.0019353133477946E-3</v>
      </c>
      <c r="Q148" s="34">
        <f t="shared" si="53"/>
        <v>-4.8483170435190482E-3</v>
      </c>
      <c r="R148" s="34">
        <f t="shared" si="54"/>
        <v>8.0770537582066822E-3</v>
      </c>
      <c r="S148" s="34">
        <f t="shared" si="55"/>
        <v>-4.8727319428761868E-3</v>
      </c>
      <c r="T148" s="34">
        <f t="shared" si="56"/>
        <v>-2.4911643461054737E-2</v>
      </c>
      <c r="U148" s="34">
        <f t="shared" si="57"/>
        <v>8.5268804324595618E-2</v>
      </c>
      <c r="V148" s="20">
        <f t="shared" si="57"/>
        <v>6.5538333222746803E-4</v>
      </c>
      <c r="W148" s="523">
        <f>'fdr,edr'!S146</f>
        <v>3.0994653382840813E-6</v>
      </c>
      <c r="X148" s="524">
        <f>'fdr,edr'!T146</f>
        <v>0</v>
      </c>
      <c r="Y148" s="523">
        <f>'fdr,edr (TFP)'!S146</f>
        <v>3.5807351739139124E-6</v>
      </c>
      <c r="Z148" s="524">
        <f>'fdr,edr (TFP)'!T146</f>
        <v>0</v>
      </c>
      <c r="AB148" s="523">
        <f t="shared" si="67"/>
        <v>1.7605298458941506E-3</v>
      </c>
      <c r="AC148" s="524">
        <f t="shared" si="61"/>
        <v>0</v>
      </c>
      <c r="AD148" s="523">
        <f t="shared" si="62"/>
        <v>1.8922830586130376E-3</v>
      </c>
      <c r="AE148" s="524">
        <f t="shared" si="63"/>
        <v>0</v>
      </c>
      <c r="AG148" s="523">
        <f t="shared" si="68"/>
        <v>-3.6377454870544193E-3</v>
      </c>
      <c r="AH148" s="524">
        <f t="shared" si="64"/>
        <v>-1.7674490677188227E-3</v>
      </c>
      <c r="AI148" s="523">
        <f t="shared" si="65"/>
        <v>-6.9156929072644972E-3</v>
      </c>
      <c r="AJ148" s="524">
        <f t="shared" si="66"/>
        <v>-1.2818179431716126E-3</v>
      </c>
    </row>
    <row r="149" spans="1:36">
      <c r="A149" s="13">
        <f t="shared" si="60"/>
        <v>42370</v>
      </c>
      <c r="B149" s="50" t="str">
        <f t="shared" si="58"/>
        <v>2016Q1</v>
      </c>
      <c r="C149" s="158">
        <f>l_pi_c!H147</f>
        <v>2.9688672853245279E-3</v>
      </c>
      <c r="D149" s="156">
        <f>'l_IC,pi_d'!E147</f>
        <v>-2.39526788713329E-3</v>
      </c>
      <c r="E149" s="156">
        <f>'l_IC,pi_d'!G147</f>
        <v>-5.1339148147233615E-3</v>
      </c>
      <c r="F149" s="156">
        <f>l_Output!D147</f>
        <v>9.5728311910603381E-3</v>
      </c>
      <c r="G149" s="156">
        <f>'l_HC,WC'!L147</f>
        <v>1.8995120833769086E-2</v>
      </c>
      <c r="H149" s="156">
        <f>'l_HC,WC'!N147</f>
        <v>-6.16197759327064E-3</v>
      </c>
      <c r="I149" s="156">
        <f>l_NSR!C147</f>
        <v>8.6655402277813209E-5</v>
      </c>
      <c r="J149" s="156">
        <f>'l_NB,NEC'!Q147</f>
        <v>-0.40356718971681826</v>
      </c>
      <c r="K149" s="156">
        <f>'l_NB,NEC'!R147</f>
        <v>-0.11094515825309781</v>
      </c>
      <c r="L149" s="159">
        <f>l_Solow!I147</f>
        <v>-3.1400687451786031E-3</v>
      </c>
      <c r="M149" s="163">
        <f t="shared" si="59"/>
        <v>2.838635009949699E-3</v>
      </c>
      <c r="N149" s="34">
        <f t="shared" si="50"/>
        <v>-7.7921572992971262E-3</v>
      </c>
      <c r="O149" s="34">
        <f t="shared" si="51"/>
        <v>-4.07600518672885E-3</v>
      </c>
      <c r="P149" s="34">
        <f t="shared" si="52"/>
        <v>4.9490639309520777E-3</v>
      </c>
      <c r="Q149" s="34">
        <f t="shared" si="53"/>
        <v>1.8972994446054513E-2</v>
      </c>
      <c r="R149" s="34">
        <f t="shared" si="54"/>
        <v>-1.1535041578164078E-2</v>
      </c>
      <c r="S149" s="34">
        <f t="shared" si="55"/>
        <v>-4.9768552722010435E-3</v>
      </c>
      <c r="T149" s="34">
        <f t="shared" si="56"/>
        <v>-0.4061145854640274</v>
      </c>
      <c r="U149" s="34">
        <f t="shared" si="57"/>
        <v>-0.1255980617645357</v>
      </c>
      <c r="V149" s="20">
        <f t="shared" si="57"/>
        <v>-6.1041122853920157E-3</v>
      </c>
      <c r="W149" s="523">
        <f>'fdr,edr'!S147</f>
        <v>1.3508155008702435E-7</v>
      </c>
      <c r="X149" s="524">
        <f>'fdr,edr'!T147</f>
        <v>0</v>
      </c>
      <c r="Y149" s="523">
        <f>'fdr,edr (TFP)'!S147</f>
        <v>3.5519136253760955E-7</v>
      </c>
      <c r="Z149" s="524">
        <f>'fdr,edr (TFP)'!T147</f>
        <v>0</v>
      </c>
      <c r="AB149" s="523">
        <f t="shared" si="67"/>
        <v>3.6753442027519592E-4</v>
      </c>
      <c r="AC149" s="524">
        <f t="shared" si="61"/>
        <v>0</v>
      </c>
      <c r="AD149" s="523">
        <f t="shared" si="62"/>
        <v>5.9597933062951905E-4</v>
      </c>
      <c r="AE149" s="524">
        <f t="shared" si="63"/>
        <v>0</v>
      </c>
      <c r="AG149" s="523">
        <f t="shared" si="68"/>
        <v>-5.0307409126733741E-3</v>
      </c>
      <c r="AH149" s="524">
        <f t="shared" si="64"/>
        <v>-1.7674490677188227E-3</v>
      </c>
      <c r="AI149" s="523">
        <f t="shared" si="65"/>
        <v>-8.2119966352480166E-3</v>
      </c>
      <c r="AJ149" s="524">
        <f t="shared" si="66"/>
        <v>-1.2818179431716126E-3</v>
      </c>
    </row>
    <row r="150" spans="1:36">
      <c r="A150" s="13">
        <f t="shared" si="60"/>
        <v>42461</v>
      </c>
      <c r="B150" s="50" t="str">
        <f t="shared" si="58"/>
        <v>2016Q2</v>
      </c>
      <c r="C150" s="158">
        <f>l_pi_c!H148</f>
        <v>-1.1822037341904235E-3</v>
      </c>
      <c r="D150" s="156">
        <f>'l_IC,pi_d'!E148</f>
        <v>3.3866587794193492E-3</v>
      </c>
      <c r="E150" s="156">
        <f>'l_IC,pi_d'!G148</f>
        <v>-2.622793309971172E-3</v>
      </c>
      <c r="F150" s="156">
        <f>l_Output!D148</f>
        <v>-5.1495285346092601E-5</v>
      </c>
      <c r="G150" s="156">
        <f>'l_HC,WC'!L148</f>
        <v>-8.8137908770997697E-3</v>
      </c>
      <c r="H150" s="156">
        <f>'l_HC,WC'!N148</f>
        <v>1.1031244873890622E-2</v>
      </c>
      <c r="I150" s="156">
        <f>l_NSR!C148</f>
        <v>-1.2585709135093381E-4</v>
      </c>
      <c r="J150" s="156">
        <f>'l_NB,NEC'!Q148</f>
        <v>-0.10207420879465695</v>
      </c>
      <c r="K150" s="156">
        <f>'l_NB,NEC'!R148</f>
        <v>-6.3337375498058179E-2</v>
      </c>
      <c r="L150" s="159">
        <f>l_Solow!I148</f>
        <v>4.9906371308276439E-3</v>
      </c>
      <c r="M150" s="163">
        <f t="shared" si="59"/>
        <v>-1.3124360095652526E-3</v>
      </c>
      <c r="N150" s="34">
        <f t="shared" si="50"/>
        <v>-2.010230632744487E-3</v>
      </c>
      <c r="O150" s="34">
        <f t="shared" si="51"/>
        <v>-1.5648836819766602E-3</v>
      </c>
      <c r="P150" s="34">
        <f t="shared" si="52"/>
        <v>-4.675262545454353E-3</v>
      </c>
      <c r="Q150" s="34">
        <f t="shared" si="53"/>
        <v>-8.8359172648143445E-3</v>
      </c>
      <c r="R150" s="34">
        <f t="shared" si="54"/>
        <v>5.6581808889971845E-3</v>
      </c>
      <c r="S150" s="34">
        <f t="shared" si="55"/>
        <v>-5.1893677658297905E-3</v>
      </c>
      <c r="T150" s="34">
        <f t="shared" si="56"/>
        <v>-0.10462160454186609</v>
      </c>
      <c r="U150" s="34">
        <f t="shared" si="57"/>
        <v>-7.7990279009496052E-2</v>
      </c>
      <c r="V150" s="20">
        <f t="shared" si="57"/>
        <v>2.0265935906142308E-3</v>
      </c>
      <c r="W150" s="523">
        <f>'fdr,edr'!S148</f>
        <v>7.4999272308149591E-6</v>
      </c>
      <c r="X150" s="524">
        <f>'fdr,edr'!T148</f>
        <v>2.4059009613436795E-3</v>
      </c>
      <c r="Y150" s="523">
        <f>'fdr,edr (TFP)'!S148</f>
        <v>1.9713750007507962E-5</v>
      </c>
      <c r="Z150" s="524">
        <f>'fdr,edr (TFP)'!T148</f>
        <v>8.3875986227941997E-4</v>
      </c>
      <c r="AB150" s="523">
        <f t="shared" si="67"/>
        <v>2.7385995017188912E-3</v>
      </c>
      <c r="AC150" s="524">
        <f t="shared" si="61"/>
        <v>4.9049984315427453E-2</v>
      </c>
      <c r="AD150" s="523">
        <f t="shared" si="62"/>
        <v>4.4400168927052472E-3</v>
      </c>
      <c r="AE150" s="524">
        <f t="shared" si="63"/>
        <v>2.8961351181866844E-2</v>
      </c>
      <c r="AG150" s="523">
        <f t="shared" si="68"/>
        <v>-2.6596758312296786E-3</v>
      </c>
      <c r="AH150" s="524">
        <f t="shared" si="64"/>
        <v>4.7282535247708632E-2</v>
      </c>
      <c r="AI150" s="523">
        <f t="shared" si="65"/>
        <v>-4.3679590731722879E-3</v>
      </c>
      <c r="AJ150" s="524">
        <f t="shared" si="66"/>
        <v>2.7679533238695233E-2</v>
      </c>
    </row>
    <row r="151" spans="1:36">
      <c r="A151" s="13">
        <f t="shared" si="60"/>
        <v>42552</v>
      </c>
      <c r="B151" s="50" t="str">
        <f t="shared" si="58"/>
        <v>2016Q3</v>
      </c>
      <c r="C151" s="158">
        <f>l_pi_c!H149</f>
        <v>-1.1949599673934941E-3</v>
      </c>
      <c r="D151" s="156">
        <f>'l_IC,pi_d'!E149</f>
        <v>3.5931691607546945E-3</v>
      </c>
      <c r="E151" s="156">
        <f>'l_IC,pi_d'!G149</f>
        <v>-2.5016355987492744E-3</v>
      </c>
      <c r="F151" s="156">
        <f>l_Output!D149</f>
        <v>3.4715239835412248E-3</v>
      </c>
      <c r="G151" s="156">
        <f>'l_HC,WC'!L149</f>
        <v>4.3106646312853769E-3</v>
      </c>
      <c r="H151" s="156">
        <f>'l_HC,WC'!N149</f>
        <v>7.0790762242710636E-3</v>
      </c>
      <c r="I151" s="156">
        <f>l_NSR!C149</f>
        <v>-1.1501984282480393E-4</v>
      </c>
      <c r="J151" s="156">
        <f>'l_NB,NEC'!Q149</f>
        <v>8.0102335390020596E-2</v>
      </c>
      <c r="K151" s="156">
        <f>'l_NB,NEC'!R149</f>
        <v>5.3345259424835589E-2</v>
      </c>
      <c r="L151" s="159">
        <f>l_Solow!I149</f>
        <v>-4.8439055906199973E-4</v>
      </c>
      <c r="M151" s="163">
        <f t="shared" si="59"/>
        <v>-1.3251922427683232E-3</v>
      </c>
      <c r="N151" s="34">
        <f t="shared" si="50"/>
        <v>-1.8037202514091417E-3</v>
      </c>
      <c r="O151" s="34">
        <f t="shared" si="51"/>
        <v>-1.4437259707547627E-3</v>
      </c>
      <c r="P151" s="34">
        <f t="shared" si="52"/>
        <v>-1.1522432765670356E-3</v>
      </c>
      <c r="Q151" s="34">
        <f t="shared" si="53"/>
        <v>4.288538243570803E-3</v>
      </c>
      <c r="R151" s="34">
        <f t="shared" si="54"/>
        <v>1.706012239377626E-3</v>
      </c>
      <c r="S151" s="34">
        <f t="shared" si="55"/>
        <v>-5.1785305173036606E-3</v>
      </c>
      <c r="T151" s="34">
        <f t="shared" si="56"/>
        <v>7.755493964281146E-2</v>
      </c>
      <c r="U151" s="34">
        <f t="shared" si="57"/>
        <v>3.8692355913397709E-2</v>
      </c>
      <c r="V151" s="20">
        <f t="shared" si="57"/>
        <v>-3.4484340992754128E-3</v>
      </c>
      <c r="W151" s="523">
        <f>'fdr,edr'!S149</f>
        <v>1.525798053014635E-4</v>
      </c>
      <c r="X151" s="524">
        <f>'fdr,edr'!T149</f>
        <v>0</v>
      </c>
      <c r="Y151" s="523">
        <f>'fdr,edr (TFP)'!S149</f>
        <v>4.0121158486972042E-4</v>
      </c>
      <c r="Z151" s="524">
        <f>'fdr,edr (TFP)'!T149</f>
        <v>0</v>
      </c>
      <c r="AB151" s="523">
        <f t="shared" si="67"/>
        <v>1.2352319834810929E-2</v>
      </c>
      <c r="AC151" s="524">
        <f t="shared" si="61"/>
        <v>0</v>
      </c>
      <c r="AD151" s="523">
        <f t="shared" si="62"/>
        <v>2.0030266719884695E-2</v>
      </c>
      <c r="AE151" s="524">
        <f t="shared" si="63"/>
        <v>0</v>
      </c>
      <c r="AG151" s="523">
        <f t="shared" si="68"/>
        <v>6.9540445018623593E-3</v>
      </c>
      <c r="AH151" s="524">
        <f t="shared" si="64"/>
        <v>-1.7674490677188227E-3</v>
      </c>
      <c r="AI151" s="523">
        <f t="shared" si="65"/>
        <v>1.122229075400716E-2</v>
      </c>
      <c r="AJ151" s="524">
        <f t="shared" si="66"/>
        <v>-1.2818179431716126E-3</v>
      </c>
    </row>
    <row r="152" spans="1:36">
      <c r="A152" s="13">
        <f t="shared" si="60"/>
        <v>42644</v>
      </c>
      <c r="B152" s="50" t="str">
        <f t="shared" si="58"/>
        <v>2016Q4</v>
      </c>
      <c r="C152" s="158">
        <f>l_pi_c!H150</f>
        <v>-4.1978959450794662E-5</v>
      </c>
      <c r="D152" s="156">
        <f>'l_IC,pi_d'!E150</f>
        <v>1.1483643748364525E-2</v>
      </c>
      <c r="E152" s="156">
        <f>'l_IC,pi_d'!G150</f>
        <v>2.1112631556619021E-3</v>
      </c>
      <c r="F152" s="156">
        <f>l_Output!D150</f>
        <v>3.9787769459440625E-3</v>
      </c>
      <c r="G152" s="156">
        <f>'l_HC,WC'!L150</f>
        <v>-1.4288086518057241E-3</v>
      </c>
      <c r="H152" s="156">
        <f>'l_HC,WC'!N150</f>
        <v>8.427918806561796E-3</v>
      </c>
      <c r="I152" s="156">
        <f>l_NSR!C150</f>
        <v>-1.0835094195127404E-4</v>
      </c>
      <c r="J152" s="156">
        <f>'l_NB,NEC'!Q150</f>
        <v>0.18079235514597028</v>
      </c>
      <c r="K152" s="156">
        <f>'l_NB,NEC'!R150</f>
        <v>0.1203139518664651</v>
      </c>
      <c r="L152" s="159">
        <f>l_Solow!I150</f>
        <v>3.8600886944308781E-3</v>
      </c>
      <c r="M152" s="163">
        <f t="shared" si="59"/>
        <v>-1.7221123482562378E-4</v>
      </c>
      <c r="N152" s="34">
        <f t="shared" si="50"/>
        <v>6.0867543362006886E-3</v>
      </c>
      <c r="O152" s="34">
        <f t="shared" si="51"/>
        <v>3.1691727836564137E-3</v>
      </c>
      <c r="P152" s="34">
        <f t="shared" si="52"/>
        <v>-6.4499031416419793E-4</v>
      </c>
      <c r="Q152" s="34">
        <f t="shared" si="53"/>
        <v>-1.450935039520298E-3</v>
      </c>
      <c r="R152" s="34">
        <f t="shared" si="54"/>
        <v>3.0548548216683584E-3</v>
      </c>
      <c r="S152" s="34">
        <f t="shared" si="55"/>
        <v>-5.1718616164301307E-3</v>
      </c>
      <c r="T152" s="34">
        <f t="shared" si="56"/>
        <v>0.17824495939876114</v>
      </c>
      <c r="U152" s="34">
        <f t="shared" si="57"/>
        <v>0.10566104835502722</v>
      </c>
      <c r="V152" s="20">
        <f t="shared" si="57"/>
        <v>8.9604515421746501E-4</v>
      </c>
      <c r="W152" s="523">
        <f>'fdr,edr'!S150</f>
        <v>5.1064051440783379E-8</v>
      </c>
      <c r="X152" s="524">
        <f>'fdr,edr'!T150</f>
        <v>0</v>
      </c>
      <c r="Y152" s="523">
        <f>'fdr,edr (TFP)'!S150</f>
        <v>1.3448343155708759E-7</v>
      </c>
      <c r="Z152" s="524">
        <f>'fdr,edr (TFP)'!T150</f>
        <v>0</v>
      </c>
      <c r="AB152" s="523">
        <f t="shared" si="67"/>
        <v>2.2597356358827327E-4</v>
      </c>
      <c r="AC152" s="524">
        <f t="shared" si="61"/>
        <v>0</v>
      </c>
      <c r="AD152" s="523">
        <f t="shared" si="62"/>
        <v>3.6671982705750668E-4</v>
      </c>
      <c r="AE152" s="524">
        <f t="shared" si="63"/>
        <v>0</v>
      </c>
      <c r="AG152" s="523">
        <f t="shared" si="68"/>
        <v>-5.1723017693602966E-3</v>
      </c>
      <c r="AH152" s="524">
        <f t="shared" si="64"/>
        <v>-1.7674490677188227E-3</v>
      </c>
      <c r="AI152" s="523">
        <f t="shared" si="65"/>
        <v>-8.4412561388200278E-3</v>
      </c>
      <c r="AJ152" s="524">
        <f t="shared" si="66"/>
        <v>-1.2818179431716126E-3</v>
      </c>
    </row>
    <row r="153" spans="1:36">
      <c r="A153" s="13">
        <f t="shared" si="60"/>
        <v>42736</v>
      </c>
      <c r="B153" s="50" t="str">
        <f t="shared" si="58"/>
        <v>2017Q1</v>
      </c>
      <c r="C153" s="158">
        <f>l_pi_c!H151</f>
        <v>-3.8667412262904932E-3</v>
      </c>
      <c r="D153" s="156">
        <f>'l_IC,pi_d'!E151</f>
        <v>5.0980019992294956E-3</v>
      </c>
      <c r="E153" s="156">
        <f>'l_IC,pi_d'!G151</f>
        <v>4.0900724260612975E-3</v>
      </c>
      <c r="F153" s="156">
        <f>l_Output!D151</f>
        <v>8.4049400088259674E-3</v>
      </c>
      <c r="G153" s="156">
        <f>'l_HC,WC'!L151</f>
        <v>1.0331452749715808E-2</v>
      </c>
      <c r="H153" s="156">
        <f>'l_HC,WC'!N151</f>
        <v>-8.6500264844199259E-3</v>
      </c>
      <c r="I153" s="156">
        <f>l_NSR!C151</f>
        <v>-1.0418294666547645E-4</v>
      </c>
      <c r="J153" s="156">
        <f>'l_NB,NEC'!Q151</f>
        <v>-5.1152939863178482E-2</v>
      </c>
      <c r="K153" s="156">
        <f>'l_NB,NEC'!R151</f>
        <v>8.1849751888318778E-3</v>
      </c>
      <c r="L153" s="159">
        <f>l_Solow!I151</f>
        <v>-1.0296880538318506E-3</v>
      </c>
      <c r="M153" s="163">
        <f t="shared" si="59"/>
        <v>-3.9969735016653221E-3</v>
      </c>
      <c r="N153" s="34">
        <f t="shared" si="50"/>
        <v>-2.9888741293434065E-4</v>
      </c>
      <c r="O153" s="34">
        <f t="shared" si="51"/>
        <v>5.147982054055809E-3</v>
      </c>
      <c r="P153" s="34">
        <f t="shared" si="52"/>
        <v>3.7811727487177069E-3</v>
      </c>
      <c r="Q153" s="34">
        <f t="shared" si="53"/>
        <v>1.0309326362001233E-2</v>
      </c>
      <c r="R153" s="34">
        <f t="shared" si="54"/>
        <v>-1.4023090469313364E-2</v>
      </c>
      <c r="S153" s="34">
        <f t="shared" si="55"/>
        <v>-5.1676936211443331E-3</v>
      </c>
      <c r="T153" s="34">
        <f t="shared" si="56"/>
        <v>-5.3700335610387617E-2</v>
      </c>
      <c r="U153" s="34">
        <f t="shared" si="57"/>
        <v>-6.4679283226060005E-3</v>
      </c>
      <c r="V153" s="20">
        <f t="shared" si="57"/>
        <v>-3.9937315940452639E-3</v>
      </c>
      <c r="W153" s="523">
        <f>'fdr,edr'!S151</f>
        <v>3.9303923275022354E-9</v>
      </c>
      <c r="X153" s="524">
        <f>'fdr,edr'!T151</f>
        <v>0</v>
      </c>
      <c r="Y153" s="523">
        <f>'fdr,edr (TFP)'!S151</f>
        <v>1.0805247340619979E-8</v>
      </c>
      <c r="Z153" s="524">
        <f>'fdr,edr (TFP)'!T151</f>
        <v>0</v>
      </c>
      <c r="AB153" s="523">
        <f t="shared" si="67"/>
        <v>6.2692841118442192E-5</v>
      </c>
      <c r="AC153" s="524">
        <f t="shared" si="61"/>
        <v>0</v>
      </c>
      <c r="AD153" s="523">
        <f t="shared" si="62"/>
        <v>1.0394829166763627E-4</v>
      </c>
      <c r="AE153" s="524">
        <f t="shared" si="63"/>
        <v>0</v>
      </c>
      <c r="AG153" s="523">
        <f t="shared" si="68"/>
        <v>-5.335582491830128E-3</v>
      </c>
      <c r="AH153" s="524">
        <f t="shared" si="64"/>
        <v>-1.7674490677188227E-3</v>
      </c>
      <c r="AI153" s="523">
        <f t="shared" si="65"/>
        <v>-8.7040276742098993E-3</v>
      </c>
      <c r="AJ153" s="524">
        <f t="shared" si="66"/>
        <v>-1.2818179431716126E-3</v>
      </c>
    </row>
    <row r="154" spans="1:36">
      <c r="A154" s="13">
        <f t="shared" si="60"/>
        <v>42826</v>
      </c>
      <c r="B154" s="50" t="str">
        <f t="shared" si="58"/>
        <v>2017Q2</v>
      </c>
      <c r="C154" s="158">
        <f>l_pi_c!H152</f>
        <v>3.0341230576036438E-3</v>
      </c>
      <c r="D154" s="156">
        <f>'l_IC,pi_d'!E152</f>
        <v>7.0401669464552619E-3</v>
      </c>
      <c r="E154" s="156">
        <f>'l_IC,pi_d'!G152</f>
        <v>2.5643603638885182E-3</v>
      </c>
      <c r="F154" s="156">
        <f>l_Output!D152</f>
        <v>3.339459813981982E-3</v>
      </c>
      <c r="G154" s="156">
        <f>'l_HC,WC'!L152</f>
        <v>5.5652790081017756E-3</v>
      </c>
      <c r="H154" s="156">
        <f>'l_HC,WC'!N152</f>
        <v>-3.8531181746269683E-3</v>
      </c>
      <c r="I154" s="156">
        <f>l_NSR!C152</f>
        <v>-1.358610181499964E-4</v>
      </c>
      <c r="J154" s="156">
        <f>'l_NB,NEC'!Q152</f>
        <v>6.4997786909100796E-2</v>
      </c>
      <c r="K154" s="156">
        <f>'l_NB,NEC'!R152</f>
        <v>6.4064404717380619E-2</v>
      </c>
      <c r="L154" s="159">
        <f>l_Solow!I152</f>
        <v>8.8530720182794921E-4</v>
      </c>
      <c r="M154" s="163">
        <f t="shared" si="59"/>
        <v>2.9038907822288148E-3</v>
      </c>
      <c r="N154" s="34">
        <f t="shared" si="50"/>
        <v>1.6432775342914256E-3</v>
      </c>
      <c r="O154" s="34">
        <f t="shared" si="51"/>
        <v>3.6222699918830297E-3</v>
      </c>
      <c r="P154" s="34">
        <f t="shared" si="52"/>
        <v>-1.2843074461262784E-3</v>
      </c>
      <c r="Q154" s="34">
        <f t="shared" si="53"/>
        <v>5.5431526203872017E-3</v>
      </c>
      <c r="R154" s="34">
        <f t="shared" si="54"/>
        <v>-9.2261821595204067E-3</v>
      </c>
      <c r="S154" s="34">
        <f t="shared" si="55"/>
        <v>-5.1993716926288531E-3</v>
      </c>
      <c r="T154" s="34">
        <f t="shared" si="56"/>
        <v>6.2450391161891661E-2</v>
      </c>
      <c r="U154" s="34">
        <f t="shared" si="57"/>
        <v>4.9411501205942739E-2</v>
      </c>
      <c r="V154" s="20">
        <f t="shared" si="57"/>
        <v>-2.078736338385464E-3</v>
      </c>
      <c r="W154" s="523">
        <f>'fdr,edr'!S152</f>
        <v>7.1003285845349224E-6</v>
      </c>
      <c r="X154" s="524">
        <f>'fdr,edr'!T152</f>
        <v>0</v>
      </c>
      <c r="Y154" s="523">
        <f>'fdr,edr (TFP)'!S152</f>
        <v>1.9518324641281554E-5</v>
      </c>
      <c r="Z154" s="524">
        <f>'fdr,edr (TFP)'!T152</f>
        <v>0</v>
      </c>
      <c r="AB154" s="523">
        <f t="shared" si="67"/>
        <v>2.664644175970766E-3</v>
      </c>
      <c r="AC154" s="524">
        <f t="shared" si="61"/>
        <v>0</v>
      </c>
      <c r="AD154" s="523">
        <f t="shared" si="62"/>
        <v>4.4179548029921667E-3</v>
      </c>
      <c r="AE154" s="524">
        <f t="shared" si="63"/>
        <v>0</v>
      </c>
      <c r="AG154" s="523">
        <f t="shared" si="68"/>
        <v>-2.7336311569778038E-3</v>
      </c>
      <c r="AH154" s="524">
        <f t="shared" si="64"/>
        <v>-1.7674490677188227E-3</v>
      </c>
      <c r="AI154" s="523">
        <f t="shared" si="65"/>
        <v>-4.3900211628853684E-3</v>
      </c>
      <c r="AJ154" s="524">
        <f t="shared" si="66"/>
        <v>-1.2818179431716126E-3</v>
      </c>
    </row>
    <row r="155" spans="1:36">
      <c r="A155" s="13">
        <f t="shared" si="60"/>
        <v>42917</v>
      </c>
      <c r="B155" s="50" t="str">
        <f t="shared" si="58"/>
        <v>2017Q3</v>
      </c>
      <c r="C155" s="158">
        <f>l_pi_c!H153</f>
        <v>4.2826594450415811E-3</v>
      </c>
      <c r="D155" s="156">
        <f>'l_IC,pi_d'!E153</f>
        <v>5.7062925884308058E-3</v>
      </c>
      <c r="E155" s="156">
        <f>'l_IC,pi_d'!G153</f>
        <v>1.5265872797227686E-3</v>
      </c>
      <c r="F155" s="156">
        <f>l_Output!D153</f>
        <v>9.2664660484151895E-3</v>
      </c>
      <c r="G155" s="156">
        <f>'l_HC,WC'!L153</f>
        <v>-2.1709810075192237E-3</v>
      </c>
      <c r="H155" s="156">
        <f>'l_HC,WC'!N153</f>
        <v>1.5249955936906257E-2</v>
      </c>
      <c r="I155" s="156">
        <f>l_NSR!C153</f>
        <v>-1.3419367616429589E-4</v>
      </c>
      <c r="J155" s="156">
        <f>'l_NB,NEC'!Q153</f>
        <v>-2.8228620238227586E-3</v>
      </c>
      <c r="K155" s="156">
        <f>'l_NB,NEC'!R153</f>
        <v>5.1977137254635153E-2</v>
      </c>
      <c r="L155" s="159">
        <f>l_Solow!I153</f>
        <v>1.1368301700969861E-2</v>
      </c>
      <c r="M155" s="163">
        <f t="shared" si="59"/>
        <v>4.1524271696667522E-3</v>
      </c>
      <c r="N155" s="34">
        <f t="shared" si="50"/>
        <v>3.0940317626696953E-4</v>
      </c>
      <c r="O155" s="34">
        <f t="shared" si="51"/>
        <v>2.5844969077172802E-3</v>
      </c>
      <c r="P155" s="34">
        <f t="shared" si="52"/>
        <v>4.6426987883069291E-3</v>
      </c>
      <c r="Q155" s="34">
        <f t="shared" si="53"/>
        <v>-2.1931073952337976E-3</v>
      </c>
      <c r="R155" s="34">
        <f t="shared" si="54"/>
        <v>9.876891952012818E-3</v>
      </c>
      <c r="S155" s="34">
        <f t="shared" si="55"/>
        <v>-5.1977043506431526E-3</v>
      </c>
      <c r="T155" s="34">
        <f t="shared" si="56"/>
        <v>-5.370257771031897E-3</v>
      </c>
      <c r="U155" s="34">
        <f t="shared" si="57"/>
        <v>3.7324233743197273E-2</v>
      </c>
      <c r="V155" s="20">
        <f t="shared" si="57"/>
        <v>8.4042581607564476E-3</v>
      </c>
      <c r="W155" s="523">
        <f>'fdr,edr'!S153</f>
        <v>8.3735772350620861E-5</v>
      </c>
      <c r="X155" s="524">
        <f>'fdr,edr'!T153</f>
        <v>0</v>
      </c>
      <c r="Y155" s="523">
        <f>'fdr,edr (TFP)'!S153</f>
        <v>2.3034577790349497E-4</v>
      </c>
      <c r="Z155" s="524">
        <f>'fdr,edr (TFP)'!T153</f>
        <v>0</v>
      </c>
      <c r="AB155" s="523">
        <f t="shared" si="67"/>
        <v>9.1507252363198441E-3</v>
      </c>
      <c r="AC155" s="524">
        <f t="shared" si="61"/>
        <v>0</v>
      </c>
      <c r="AD155" s="523">
        <f t="shared" si="62"/>
        <v>1.5177146566581446E-2</v>
      </c>
      <c r="AE155" s="524">
        <f t="shared" si="63"/>
        <v>0</v>
      </c>
      <c r="AG155" s="523">
        <f t="shared" si="68"/>
        <v>3.7524499033712742E-3</v>
      </c>
      <c r="AH155" s="524">
        <f t="shared" si="64"/>
        <v>-1.7674490677188227E-3</v>
      </c>
      <c r="AI155" s="523">
        <f t="shared" si="65"/>
        <v>6.3691706007039106E-3</v>
      </c>
      <c r="AJ155" s="524">
        <f t="shared" si="66"/>
        <v>-1.2818179431716126E-3</v>
      </c>
    </row>
    <row r="156" spans="1:36">
      <c r="A156" s="13">
        <f t="shared" si="60"/>
        <v>43009</v>
      </c>
      <c r="B156" s="50" t="str">
        <f t="shared" si="58"/>
        <v>2017Q4</v>
      </c>
      <c r="C156" s="158">
        <f>l_pi_c!H154</f>
        <v>-1.8748555020522417E-3</v>
      </c>
      <c r="D156" s="156">
        <f>'l_IC,pi_d'!E154</f>
        <v>1.6384712875137097E-2</v>
      </c>
      <c r="E156" s="156">
        <f>'l_IC,pi_d'!G154</f>
        <v>8.4475664435501585E-4</v>
      </c>
      <c r="F156" s="156">
        <f>l_Output!D154</f>
        <v>5.8719804248781315E-3</v>
      </c>
      <c r="G156" s="156">
        <f>'l_HC,WC'!L154</f>
        <v>9.2133381344137177E-3</v>
      </c>
      <c r="H156" s="156">
        <f>'l_HC,WC'!N154</f>
        <v>-4.2147202668701977E-3</v>
      </c>
      <c r="I156" s="156">
        <f>l_NSR!C154</f>
        <v>-1.0585013852515424E-4</v>
      </c>
      <c r="J156" s="156">
        <f>'l_NB,NEC'!Q154</f>
        <v>1.7483710382321993E-2</v>
      </c>
      <c r="K156" s="156">
        <f>'l_NB,NEC'!R154</f>
        <v>9.1173080006511142E-2</v>
      </c>
      <c r="L156" s="159">
        <f>l_Solow!I154</f>
        <v>-1.7404231922912303E-3</v>
      </c>
      <c r="M156" s="163">
        <f t="shared" si="59"/>
        <v>-2.0050877774270707E-3</v>
      </c>
      <c r="N156" s="34">
        <f t="shared" si="50"/>
        <v>1.0987823462973261E-2</v>
      </c>
      <c r="O156" s="34">
        <f t="shared" si="51"/>
        <v>1.9026662723495276E-3</v>
      </c>
      <c r="P156" s="34">
        <f t="shared" si="52"/>
        <v>1.2482131647698711E-3</v>
      </c>
      <c r="Q156" s="34">
        <f t="shared" si="53"/>
        <v>9.191211746699143E-3</v>
      </c>
      <c r="R156" s="34">
        <f t="shared" si="54"/>
        <v>-9.5877842517636362E-3</v>
      </c>
      <c r="S156" s="34">
        <f t="shared" si="55"/>
        <v>-5.1693608130040109E-3</v>
      </c>
      <c r="T156" s="34">
        <f t="shared" si="56"/>
        <v>1.4936314635112854E-2</v>
      </c>
      <c r="U156" s="34">
        <f t="shared" si="57"/>
        <v>7.6520176495073269E-2</v>
      </c>
      <c r="V156" s="20">
        <f t="shared" si="57"/>
        <v>-4.7044667325046429E-3</v>
      </c>
      <c r="W156" s="523">
        <f>'fdr,edr'!S154</f>
        <v>9.074192985085093E-5</v>
      </c>
      <c r="X156" s="524">
        <f>'fdr,edr'!T154</f>
        <v>0</v>
      </c>
      <c r="Y156" s="523">
        <f>'fdr,edr (TFP)'!S154</f>
        <v>2.4947877301286994E-4</v>
      </c>
      <c r="Z156" s="524">
        <f>'fdr,edr (TFP)'!T154</f>
        <v>0</v>
      </c>
      <c r="AB156" s="523">
        <f t="shared" si="67"/>
        <v>9.5258558592312814E-3</v>
      </c>
      <c r="AC156" s="524">
        <f t="shared" si="61"/>
        <v>0</v>
      </c>
      <c r="AD156" s="523">
        <f t="shared" si="62"/>
        <v>1.5794897056102326E-2</v>
      </c>
      <c r="AE156" s="524">
        <f t="shared" si="63"/>
        <v>0</v>
      </c>
      <c r="AG156" s="523">
        <f t="shared" si="68"/>
        <v>4.1275805262827115E-3</v>
      </c>
      <c r="AH156" s="524">
        <f t="shared" si="64"/>
        <v>-1.7674490677188227E-3</v>
      </c>
      <c r="AI156" s="523">
        <f t="shared" si="65"/>
        <v>6.9869210902247913E-3</v>
      </c>
      <c r="AJ156" s="524">
        <f t="shared" si="66"/>
        <v>-1.2818179431716126E-3</v>
      </c>
    </row>
    <row r="157" spans="1:36">
      <c r="A157" s="13">
        <f t="shared" si="60"/>
        <v>43101</v>
      </c>
      <c r="B157" s="50" t="str">
        <f t="shared" si="58"/>
        <v>2018Q1</v>
      </c>
      <c r="C157" s="158">
        <f>l_pi_c!H155</f>
        <v>-4.5036652755392481E-4</v>
      </c>
      <c r="D157" s="156">
        <f>'l_IC,pi_d'!E155</f>
        <v>6.5710433262191614E-3</v>
      </c>
      <c r="E157" s="156">
        <f>'l_IC,pi_d'!G155</f>
        <v>1.3734394493676305E-3</v>
      </c>
      <c r="F157" s="156">
        <f>l_Output!D155</f>
        <v>1.4733027114601782E-3</v>
      </c>
      <c r="G157" s="156">
        <f>'l_HC,WC'!L155</f>
        <v>-2.4151784498274154E-3</v>
      </c>
      <c r="H157" s="156">
        <f>'l_HC,WC'!N155</f>
        <v>1.8382591885890198E-2</v>
      </c>
      <c r="I157" s="156">
        <f>l_NSR!C155</f>
        <v>-1.2002160604995815E-4</v>
      </c>
      <c r="J157" s="156">
        <f>'l_NB,NEC'!Q155</f>
        <v>-0.1461185301966749</v>
      </c>
      <c r="K157" s="156">
        <f>'l_NB,NEC'!R155</f>
        <v>-4.5029157338528414E-2</v>
      </c>
      <c r="L157" s="159">
        <f>l_Solow!I155</f>
        <v>1.0040506047855006E-3</v>
      </c>
      <c r="M157" s="163">
        <f t="shared" si="59"/>
        <v>-5.8059880292875396E-4</v>
      </c>
      <c r="N157" s="34">
        <f t="shared" si="50"/>
        <v>1.1741539140553252E-3</v>
      </c>
      <c r="O157" s="34">
        <f t="shared" si="51"/>
        <v>2.431349077362142E-3</v>
      </c>
      <c r="P157" s="34">
        <f t="shared" si="52"/>
        <v>-3.1504645486480822E-3</v>
      </c>
      <c r="Q157" s="34">
        <f t="shared" si="53"/>
        <v>-2.4373048375419893E-3</v>
      </c>
      <c r="R157" s="34">
        <f t="shared" si="54"/>
        <v>1.300952790099676E-2</v>
      </c>
      <c r="S157" s="34">
        <f t="shared" si="55"/>
        <v>-5.1835322805288148E-3</v>
      </c>
      <c r="T157" s="34">
        <f t="shared" si="56"/>
        <v>-0.14866592594388403</v>
      </c>
      <c r="U157" s="34">
        <f t="shared" si="57"/>
        <v>-5.9682060849966294E-2</v>
      </c>
      <c r="V157" s="20">
        <f t="shared" si="57"/>
        <v>-1.9599929354279125E-3</v>
      </c>
      <c r="W157" s="523">
        <f>'fdr,edr'!S155</f>
        <v>6.1245307294902088E-7</v>
      </c>
      <c r="X157" s="524">
        <f>'fdr,edr'!T155</f>
        <v>0</v>
      </c>
      <c r="Y157" s="523">
        <f>'fdr,edr (TFP)'!S155</f>
        <v>6.0832499701553777E-7</v>
      </c>
      <c r="Z157" s="524">
        <f>'fdr,edr (TFP)'!T155</f>
        <v>0</v>
      </c>
      <c r="AB157" s="523">
        <f t="shared" si="67"/>
        <v>7.8259381095752405E-4</v>
      </c>
      <c r="AC157" s="524">
        <f t="shared" si="61"/>
        <v>0</v>
      </c>
      <c r="AD157" s="523">
        <f t="shared" si="62"/>
        <v>7.7995191968193637E-4</v>
      </c>
      <c r="AE157" s="524">
        <f t="shared" si="63"/>
        <v>0</v>
      </c>
      <c r="AG157" s="523">
        <f t="shared" si="68"/>
        <v>-4.6156815219910458E-3</v>
      </c>
      <c r="AH157" s="524">
        <f t="shared" si="64"/>
        <v>-1.7674490677188227E-3</v>
      </c>
      <c r="AI157" s="523">
        <f t="shared" si="65"/>
        <v>-8.0280240461955994E-3</v>
      </c>
      <c r="AJ157" s="524">
        <f t="shared" si="66"/>
        <v>-1.2818179431716126E-3</v>
      </c>
    </row>
    <row r="158" spans="1:36">
      <c r="A158" s="13">
        <f t="shared" si="60"/>
        <v>43191</v>
      </c>
      <c r="B158" s="50" t="str">
        <f t="shared" si="58"/>
        <v>2018Q2</v>
      </c>
      <c r="C158" s="158">
        <f>l_pi_c!H156</f>
        <v>-9.0636866095827884E-4</v>
      </c>
      <c r="D158" s="156">
        <f>'l_IC,pi_d'!E156</f>
        <v>8.2165210131415201E-3</v>
      </c>
      <c r="E158" s="156">
        <f>'l_IC,pi_d'!G156</f>
        <v>5.1394309667625038E-3</v>
      </c>
      <c r="F158" s="156">
        <f>l_Output!D156</f>
        <v>2.162576544147754E-3</v>
      </c>
      <c r="G158" s="156">
        <f>'l_HC,WC'!L156</f>
        <v>1.7048455166261078E-2</v>
      </c>
      <c r="H158" s="156">
        <f>'l_HC,WC'!N156</f>
        <v>-5.7265347072050776E-3</v>
      </c>
      <c r="I158" s="156">
        <f>l_NSR!C156</f>
        <v>-1.6253962440027081E-4</v>
      </c>
      <c r="J158" s="156">
        <f>'l_NB,NEC'!Q156</f>
        <v>-4.8176947528855735E-2</v>
      </c>
      <c r="K158" s="156">
        <f>'l_NB,NEC'!R156</f>
        <v>1.3998755058492129E-2</v>
      </c>
      <c r="L158" s="159">
        <f>l_Solow!I156</f>
        <v>-9.6441003486007603E-3</v>
      </c>
      <c r="M158" s="163">
        <f t="shared" si="59"/>
        <v>-1.036600936333108E-3</v>
      </c>
      <c r="N158" s="34">
        <f t="shared" si="50"/>
        <v>2.8196316009776838E-3</v>
      </c>
      <c r="O158" s="34">
        <f t="shared" si="51"/>
        <v>6.1973405947570153E-3</v>
      </c>
      <c r="P158" s="34">
        <f t="shared" si="52"/>
        <v>-2.4611907159605064E-3</v>
      </c>
      <c r="Q158" s="34">
        <f t="shared" si="53"/>
        <v>1.7026328778546505E-2</v>
      </c>
      <c r="R158" s="34">
        <f t="shared" si="54"/>
        <v>-1.1099598692098516E-2</v>
      </c>
      <c r="S158" s="34">
        <f t="shared" si="55"/>
        <v>-5.2260502988791275E-3</v>
      </c>
      <c r="T158" s="34">
        <f t="shared" si="56"/>
        <v>-5.072434327606487E-2</v>
      </c>
      <c r="U158" s="34">
        <f t="shared" si="57"/>
        <v>-6.5414845294574885E-4</v>
      </c>
      <c r="V158" s="20">
        <f t="shared" si="57"/>
        <v>-1.2608143888814174E-2</v>
      </c>
      <c r="W158" s="523">
        <f>'fdr,edr'!S156</f>
        <v>4.7969655081274769E-5</v>
      </c>
      <c r="X158" s="524">
        <f>'fdr,edr'!T156</f>
        <v>0</v>
      </c>
      <c r="Y158" s="523">
        <f>'fdr,edr (TFP)'!S156</f>
        <v>4.7735147396458953E-5</v>
      </c>
      <c r="Z158" s="524">
        <f>'fdr,edr (TFP)'!T156</f>
        <v>0</v>
      </c>
      <c r="AB158" s="523">
        <f t="shared" si="67"/>
        <v>6.9260129281769871E-3</v>
      </c>
      <c r="AC158" s="524">
        <f t="shared" si="61"/>
        <v>0</v>
      </c>
      <c r="AD158" s="523">
        <f t="shared" si="62"/>
        <v>6.90906270028424E-3</v>
      </c>
      <c r="AE158" s="524">
        <f t="shared" si="63"/>
        <v>0</v>
      </c>
      <c r="AG158" s="523">
        <f t="shared" si="68"/>
        <v>1.5277375952284173E-3</v>
      </c>
      <c r="AH158" s="524">
        <f t="shared" si="64"/>
        <v>-1.7674490677188227E-3</v>
      </c>
      <c r="AI158" s="523">
        <f t="shared" si="65"/>
        <v>-1.8989132655932951E-3</v>
      </c>
      <c r="AJ158" s="524">
        <f t="shared" si="66"/>
        <v>-1.2818179431716126E-3</v>
      </c>
    </row>
    <row r="159" spans="1:36">
      <c r="A159" s="13">
        <f t="shared" si="60"/>
        <v>43282</v>
      </c>
      <c r="B159" s="50" t="str">
        <f t="shared" si="58"/>
        <v>2018Q3</v>
      </c>
      <c r="C159" s="158">
        <f>l_pi_c!H157</f>
        <v>3.8113563331076961E-4</v>
      </c>
      <c r="D159" s="156">
        <f>'l_IC,pi_d'!E157</f>
        <v>-3.4620491613847726E-2</v>
      </c>
      <c r="E159" s="156">
        <f>'l_IC,pi_d'!G157</f>
        <v>1.9261282539080327E-3</v>
      </c>
      <c r="F159" s="156">
        <f>l_Output!D157</f>
        <v>-5.1593500298121597E-3</v>
      </c>
      <c r="G159" s="156">
        <f>'l_HC,WC'!L157</f>
        <v>-9.1721106477669068E-3</v>
      </c>
      <c r="H159" s="156">
        <f>'l_HC,WC'!N157</f>
        <v>1.4014210722848475E-2</v>
      </c>
      <c r="I159" s="156">
        <f>l_NSR!C157</f>
        <v>-1.5670349679763884E-4</v>
      </c>
      <c r="J159" s="156">
        <f>'l_NB,NEC'!Q157</f>
        <v>-1.4426126733024069E-2</v>
      </c>
      <c r="K159" s="156">
        <f>'l_NB,NEC'!R157</f>
        <v>4.4895998215694455E-2</v>
      </c>
      <c r="L159" s="159">
        <f>l_Solow!I157</f>
        <v>2.2690700318608753E-4</v>
      </c>
      <c r="M159" s="163">
        <f t="shared" si="59"/>
        <v>2.5090335793594046E-4</v>
      </c>
      <c r="N159" s="34">
        <f t="shared" si="50"/>
        <v>-4.0017381026011559E-2</v>
      </c>
      <c r="O159" s="34">
        <f t="shared" si="51"/>
        <v>2.9840378819025442E-3</v>
      </c>
      <c r="P159" s="34">
        <f t="shared" si="52"/>
        <v>-9.7831172899204202E-3</v>
      </c>
      <c r="Q159" s="34">
        <f t="shared" si="53"/>
        <v>-9.1942370354814815E-3</v>
      </c>
      <c r="R159" s="34">
        <f t="shared" si="54"/>
        <v>8.6411467379550362E-3</v>
      </c>
      <c r="S159" s="34">
        <f t="shared" si="55"/>
        <v>-5.2202141712764955E-3</v>
      </c>
      <c r="T159" s="34">
        <f t="shared" si="56"/>
        <v>-1.6973522480233209E-2</v>
      </c>
      <c r="U159" s="34">
        <f t="shared" si="57"/>
        <v>3.0243094704256575E-2</v>
      </c>
      <c r="V159" s="20">
        <f t="shared" si="57"/>
        <v>-2.7371365370273256E-3</v>
      </c>
      <c r="W159" s="523">
        <f>'fdr,edr'!S157</f>
        <v>7.503629860510948E-4</v>
      </c>
      <c r="X159" s="524">
        <f>'fdr,edr'!T157</f>
        <v>0</v>
      </c>
      <c r="Y159" s="523">
        <f>'fdr,edr (TFP)'!S157</f>
        <v>7.4654787766797819E-4</v>
      </c>
      <c r="Z159" s="524">
        <f>'fdr,edr (TFP)'!T157</f>
        <v>0</v>
      </c>
      <c r="AB159" s="523">
        <f t="shared" si="67"/>
        <v>2.7392754261868133E-2</v>
      </c>
      <c r="AC159" s="524">
        <f t="shared" si="61"/>
        <v>0</v>
      </c>
      <c r="AD159" s="523">
        <f t="shared" si="62"/>
        <v>2.7323028339991492E-2</v>
      </c>
      <c r="AE159" s="524">
        <f t="shared" si="63"/>
        <v>0</v>
      </c>
      <c r="AG159" s="523">
        <f t="shared" si="68"/>
        <v>2.1994478928919564E-2</v>
      </c>
      <c r="AH159" s="524">
        <f t="shared" si="64"/>
        <v>-1.7674490677188227E-3</v>
      </c>
      <c r="AI159" s="523">
        <f t="shared" si="65"/>
        <v>1.8515052374113959E-2</v>
      </c>
      <c r="AJ159" s="524">
        <f t="shared" si="66"/>
        <v>-1.2818179431716126E-3</v>
      </c>
    </row>
    <row r="160" spans="1:36">
      <c r="A160" s="13">
        <f t="shared" si="60"/>
        <v>43374</v>
      </c>
      <c r="B160" s="50" t="str">
        <f t="shared" si="58"/>
        <v>2018Q4</v>
      </c>
      <c r="C160" s="158">
        <f>l_pi_c!H158</f>
        <v>-1.9363184806939771E-3</v>
      </c>
      <c r="D160" s="156">
        <f>'l_IC,pi_d'!E158</f>
        <v>4.2589127890291678E-2</v>
      </c>
      <c r="E160" s="156">
        <f>'l_IC,pi_d'!G158</f>
        <v>-2.7503624636171509E-4</v>
      </c>
      <c r="F160" s="156">
        <f>l_Output!D158</f>
        <v>5.9698511278503119E-3</v>
      </c>
      <c r="G160" s="156">
        <f>'l_HC,WC'!L158</f>
        <v>9.001748459053438E-3</v>
      </c>
      <c r="H160" s="156">
        <f>'l_HC,WC'!N158</f>
        <v>-1.3196595970279557E-3</v>
      </c>
      <c r="I160" s="156">
        <f>l_NSR!C158</f>
        <v>-1.6504085322954776E-4</v>
      </c>
      <c r="J160" s="156">
        <f>'l_NB,NEC'!Q158</f>
        <v>-0.24061951248444968</v>
      </c>
      <c r="K160" s="156">
        <f>'l_NB,NEC'!R158</f>
        <v>-0.18166226757636572</v>
      </c>
      <c r="L160" s="159">
        <f>l_Solow!I158</f>
        <v>-1.3970211833746744E-3</v>
      </c>
      <c r="M160" s="163">
        <f t="shared" si="59"/>
        <v>-2.066550756068806E-3</v>
      </c>
      <c r="N160" s="34">
        <f t="shared" si="50"/>
        <v>3.7192238478127845E-2</v>
      </c>
      <c r="O160" s="34">
        <f t="shared" si="51"/>
        <v>7.8287338163279666E-4</v>
      </c>
      <c r="P160" s="34">
        <f t="shared" si="52"/>
        <v>1.3460838677420515E-3</v>
      </c>
      <c r="Q160" s="34">
        <f t="shared" si="53"/>
        <v>8.9796220713388632E-3</v>
      </c>
      <c r="R160" s="34">
        <f t="shared" si="54"/>
        <v>-6.6927235819213933E-3</v>
      </c>
      <c r="S160" s="34">
        <f t="shared" si="55"/>
        <v>-5.2285515277084044E-3</v>
      </c>
      <c r="T160" s="34">
        <f t="shared" si="56"/>
        <v>-0.24316690823165882</v>
      </c>
      <c r="U160" s="34">
        <f t="shared" si="57"/>
        <v>-0.19631517108780361</v>
      </c>
      <c r="V160" s="20">
        <f t="shared" si="57"/>
        <v>-4.3610647235880875E-3</v>
      </c>
      <c r="W160" s="523">
        <f>'fdr,edr'!S158</f>
        <v>4.1977020813497165E-7</v>
      </c>
      <c r="X160" s="524">
        <f>'fdr,edr'!T158</f>
        <v>0</v>
      </c>
      <c r="Y160" s="523">
        <f>'fdr,edr (TFP)'!S158</f>
        <v>4.1737812990893564E-7</v>
      </c>
      <c r="Z160" s="524">
        <f>'fdr,edr (TFP)'!T158</f>
        <v>0</v>
      </c>
      <c r="AB160" s="523">
        <f t="shared" si="67"/>
        <v>6.4789675731166587E-4</v>
      </c>
      <c r="AC160" s="524">
        <f t="shared" si="61"/>
        <v>0</v>
      </c>
      <c r="AD160" s="523">
        <f t="shared" si="62"/>
        <v>6.460480863751054E-4</v>
      </c>
      <c r="AE160" s="524">
        <f t="shared" si="63"/>
        <v>0</v>
      </c>
      <c r="AG160" s="523">
        <f t="shared" si="68"/>
        <v>-4.750378575636904E-3</v>
      </c>
      <c r="AH160" s="524">
        <f t="shared" si="64"/>
        <v>-1.7674490677188227E-3</v>
      </c>
      <c r="AI160" s="523">
        <f t="shared" si="65"/>
        <v>-8.1619278795024303E-3</v>
      </c>
      <c r="AJ160" s="524">
        <f t="shared" si="66"/>
        <v>-1.2818179431716126E-3</v>
      </c>
    </row>
    <row r="161" spans="1:36">
      <c r="A161" s="13">
        <f t="shared" si="60"/>
        <v>43466</v>
      </c>
      <c r="B161" s="50" t="str">
        <f t="shared" si="58"/>
        <v>2019Q1</v>
      </c>
      <c r="C161" s="158">
        <f>l_pi_c!H159</f>
        <v>3.9402944581592436E-3</v>
      </c>
      <c r="D161" s="156">
        <f>'l_IC,pi_d'!E159</f>
        <v>-7.2391331840724327E-3</v>
      </c>
      <c r="E161" s="156">
        <f>'l_IC,pi_d'!G159</f>
        <v>2.0446686921387069E-3</v>
      </c>
      <c r="F161" s="156">
        <f>l_Output!D159</f>
        <v>4.3791470282599221E-3</v>
      </c>
      <c r="G161" s="156">
        <f>'l_HC,WC'!L159</f>
        <v>-1.831704346533769E-2</v>
      </c>
      <c r="H161" s="156">
        <f>'l_HC,WC'!N159</f>
        <v>2.2105700202169287E-2</v>
      </c>
      <c r="I161" s="156">
        <f>l_NSR!C159</f>
        <v>-1.358610181499964E-4</v>
      </c>
      <c r="J161" s="156">
        <f>'l_NB,NEC'!Q159</f>
        <v>-6.452627149356932E-3</v>
      </c>
      <c r="K161" s="156">
        <f>'l_NB,NEC'!R159</f>
        <v>7.076355502300391E-2</v>
      </c>
      <c r="L161" s="159">
        <f>l_Solow!I159</f>
        <v>1.5879823600375924E-2</v>
      </c>
      <c r="M161" s="163">
        <f t="shared" si="59"/>
        <v>3.8100621827844147E-3</v>
      </c>
      <c r="N161" s="34">
        <f t="shared" si="50"/>
        <v>-1.2636022596236269E-2</v>
      </c>
      <c r="O161" s="34">
        <f t="shared" si="51"/>
        <v>3.1025783201332185E-3</v>
      </c>
      <c r="P161" s="34">
        <f t="shared" si="52"/>
        <v>-2.4462023184833835E-4</v>
      </c>
      <c r="Q161" s="34">
        <f t="shared" si="53"/>
        <v>-1.8339169853052263E-2</v>
      </c>
      <c r="R161" s="34">
        <f t="shared" si="54"/>
        <v>1.6732636217275849E-2</v>
      </c>
      <c r="S161" s="34">
        <f t="shared" si="55"/>
        <v>-5.1993716926288531E-3</v>
      </c>
      <c r="T161" s="34">
        <f t="shared" si="56"/>
        <v>-9.0000228965660713E-3</v>
      </c>
      <c r="U161" s="34">
        <f t="shared" si="57"/>
        <v>5.611065151156603E-2</v>
      </c>
      <c r="V161" s="20">
        <f t="shared" si="57"/>
        <v>1.291578006016251E-2</v>
      </c>
      <c r="W161" s="523">
        <f>'fdr,edr'!S159</f>
        <v>9.1980491312205914E-10</v>
      </c>
      <c r="X161" s="524">
        <f>'fdr,edr'!T159</f>
        <v>0</v>
      </c>
      <c r="Y161" s="523">
        <f>'fdr,edr (TFP)'!S159</f>
        <v>5.854979259477165E-10</v>
      </c>
      <c r="Z161" s="524">
        <f>'fdr,edr (TFP)'!T159</f>
        <v>0</v>
      </c>
      <c r="AB161" s="523">
        <f t="shared" si="67"/>
        <v>3.0328285693755577E-5</v>
      </c>
      <c r="AC161" s="524">
        <f t="shared" si="61"/>
        <v>0</v>
      </c>
      <c r="AD161" s="523">
        <f t="shared" si="62"/>
        <v>2.4197064407644917E-5</v>
      </c>
      <c r="AE161" s="524">
        <f t="shared" si="63"/>
        <v>0</v>
      </c>
      <c r="AG161" s="523">
        <f t="shared" si="68"/>
        <v>-5.3679470472548143E-3</v>
      </c>
      <c r="AH161" s="524">
        <f t="shared" si="64"/>
        <v>-1.7674490677188227E-3</v>
      </c>
      <c r="AI161" s="523">
        <f t="shared" si="65"/>
        <v>-8.7837789014698908E-3</v>
      </c>
      <c r="AJ161" s="524">
        <f t="shared" si="66"/>
        <v>-1.2818179431716126E-3</v>
      </c>
    </row>
    <row r="162" spans="1:36">
      <c r="A162" s="13">
        <f t="shared" si="60"/>
        <v>43556</v>
      </c>
      <c r="B162" s="50" t="str">
        <f t="shared" si="58"/>
        <v>2019Q2</v>
      </c>
      <c r="C162" s="158">
        <f>l_pi_c!H160</f>
        <v>1.8931942164135407E-3</v>
      </c>
      <c r="D162" s="156">
        <f>'l_IC,pi_d'!E160</f>
        <v>3.4691922312548584E-3</v>
      </c>
      <c r="E162" s="156">
        <f>'l_IC,pi_d'!G160</f>
        <v>1.7676236951329471E-3</v>
      </c>
      <c r="F162" s="156">
        <f>l_Output!D160</f>
        <v>3.3169220954079037E-3</v>
      </c>
      <c r="G162" s="156">
        <f>'l_HC,WC'!L160</f>
        <v>3.8966127625634783E-3</v>
      </c>
      <c r="H162" s="156">
        <f>'l_HC,WC'!N160</f>
        <v>3.9646758689513284E-3</v>
      </c>
      <c r="I162" s="156">
        <f>l_NSR!C160</f>
        <v>-1.5086747139048118E-4</v>
      </c>
      <c r="J162" s="156">
        <f>'l_NB,NEC'!Q160</f>
        <v>-7.6804862192337661E-2</v>
      </c>
      <c r="K162" s="156">
        <f>'l_NB,NEC'!R160</f>
        <v>-2.0399788016776554E-2</v>
      </c>
      <c r="L162" s="159">
        <f>l_Solow!I160</f>
        <v>1.3701918795711936E-3</v>
      </c>
      <c r="M162" s="163">
        <f t="shared" si="59"/>
        <v>1.7629619410387115E-3</v>
      </c>
      <c r="N162" s="34">
        <f t="shared" si="50"/>
        <v>-1.9276971809089778E-3</v>
      </c>
      <c r="O162" s="34">
        <f t="shared" si="51"/>
        <v>2.8255333231274587E-3</v>
      </c>
      <c r="P162" s="34">
        <f t="shared" si="52"/>
        <v>-1.3068451647003567E-3</v>
      </c>
      <c r="Q162" s="34">
        <f t="shared" si="53"/>
        <v>3.8744863748489044E-3</v>
      </c>
      <c r="R162" s="34">
        <f t="shared" si="54"/>
        <v>-1.4083881159421092E-3</v>
      </c>
      <c r="S162" s="34">
        <f t="shared" si="55"/>
        <v>-5.2143781458693379E-3</v>
      </c>
      <c r="T162" s="34">
        <f t="shared" si="56"/>
        <v>-7.9352257939546797E-2</v>
      </c>
      <c r="U162" s="34">
        <f t="shared" si="57"/>
        <v>-3.5052691528214434E-2</v>
      </c>
      <c r="V162" s="20">
        <f t="shared" si="57"/>
        <v>-1.5938516606422194E-3</v>
      </c>
      <c r="W162" s="523">
        <f>'fdr,edr'!S160</f>
        <v>3.0795081910478147E-6</v>
      </c>
      <c r="X162" s="524">
        <f>'fdr,edr'!T160</f>
        <v>0</v>
      </c>
      <c r="Y162" s="523">
        <f>'fdr,edr (TFP)'!S160</f>
        <v>1.9599654749415146E-6</v>
      </c>
      <c r="Z162" s="524">
        <f>'fdr,edr (TFP)'!T160</f>
        <v>0</v>
      </c>
      <c r="AB162" s="523">
        <f t="shared" si="67"/>
        <v>1.7548527548053184E-3</v>
      </c>
      <c r="AC162" s="524">
        <f t="shared" si="61"/>
        <v>0</v>
      </c>
      <c r="AD162" s="523">
        <f t="shared" si="62"/>
        <v>1.3999876695676696E-3</v>
      </c>
      <c r="AE162" s="524">
        <f t="shared" si="63"/>
        <v>0</v>
      </c>
      <c r="AG162" s="523">
        <f t="shared" si="68"/>
        <v>-3.6434225781432515E-3</v>
      </c>
      <c r="AH162" s="524">
        <f t="shared" si="64"/>
        <v>-1.7674490677188227E-3</v>
      </c>
      <c r="AI162" s="523">
        <f t="shared" si="65"/>
        <v>-7.4079882963098654E-3</v>
      </c>
      <c r="AJ162" s="524">
        <f t="shared" si="66"/>
        <v>-1.2818179431716126E-3</v>
      </c>
    </row>
    <row r="163" spans="1:36">
      <c r="A163" s="13">
        <f t="shared" si="60"/>
        <v>43647</v>
      </c>
      <c r="B163" s="50" t="str">
        <f t="shared" si="58"/>
        <v>2019Q3</v>
      </c>
      <c r="C163" s="158">
        <f>l_pi_c!H161</f>
        <v>1.4363193059425683E-3</v>
      </c>
      <c r="D163" s="156">
        <f>'l_IC,pi_d'!E161</f>
        <v>1.068601947971759E-2</v>
      </c>
      <c r="E163" s="156">
        <f>'l_IC,pi_d'!G161</f>
        <v>-1.4552552478361847E-3</v>
      </c>
      <c r="F163" s="156">
        <f>l_Output!D161</f>
        <v>2.49258003596875E-3</v>
      </c>
      <c r="G163" s="156">
        <f>'l_HC,WC'!L161</f>
        <v>5.1689169902440213E-3</v>
      </c>
      <c r="H163" s="156">
        <f>'l_HC,WC'!N161</f>
        <v>-1.2904970199534294E-4</v>
      </c>
      <c r="I163" s="156">
        <f>l_NSR!C161</f>
        <v>-1.4669894438013031E-4</v>
      </c>
      <c r="J163" s="156">
        <f>'l_NB,NEC'!Q161</f>
        <v>1.0695996249441286E-2</v>
      </c>
      <c r="K163" s="156">
        <f>'l_NB,NEC'!R161</f>
        <v>2.4787905017793932E-2</v>
      </c>
      <c r="L163" s="159">
        <f>l_Solow!I161</f>
        <v>-1.1979174856270268E-3</v>
      </c>
      <c r="M163" s="163">
        <f t="shared" si="59"/>
        <v>1.3060870305677391E-3</v>
      </c>
      <c r="N163" s="34">
        <f t="shared" si="50"/>
        <v>5.2891300675537538E-3</v>
      </c>
      <c r="O163" s="34">
        <f t="shared" si="51"/>
        <v>-3.973456198416729E-4</v>
      </c>
      <c r="P163" s="34">
        <f t="shared" si="52"/>
        <v>-2.1311872241395104E-3</v>
      </c>
      <c r="Q163" s="34">
        <f t="shared" si="53"/>
        <v>5.1467906025294474E-3</v>
      </c>
      <c r="R163" s="34">
        <f t="shared" si="54"/>
        <v>-5.5021136868887805E-3</v>
      </c>
      <c r="S163" s="34">
        <f t="shared" si="55"/>
        <v>-5.210209618858987E-3</v>
      </c>
      <c r="T163" s="34">
        <f t="shared" si="56"/>
        <v>8.1486005022321471E-3</v>
      </c>
      <c r="U163" s="34">
        <f t="shared" si="57"/>
        <v>1.0135001506356054E-2</v>
      </c>
      <c r="V163" s="20">
        <f t="shared" si="57"/>
        <v>-4.1619610258404396E-3</v>
      </c>
      <c r="W163" s="523">
        <f>'fdr,edr'!S161</f>
        <v>1.1713293769224525E-4</v>
      </c>
      <c r="X163" s="524">
        <f>'fdr,edr'!T161</f>
        <v>0</v>
      </c>
      <c r="Y163" s="523">
        <f>'fdr,edr (TFP)'!S161</f>
        <v>7.4607082042047037E-5</v>
      </c>
      <c r="Z163" s="524">
        <f>'fdr,edr (TFP)'!T161</f>
        <v>0</v>
      </c>
      <c r="AB163" s="523">
        <f t="shared" si="67"/>
        <v>1.0822797128850066E-2</v>
      </c>
      <c r="AC163" s="524">
        <f t="shared" si="61"/>
        <v>0</v>
      </c>
      <c r="AD163" s="523">
        <f t="shared" si="62"/>
        <v>8.6375391195668127E-3</v>
      </c>
      <c r="AE163" s="524">
        <f t="shared" si="63"/>
        <v>0</v>
      </c>
      <c r="AG163" s="523">
        <f t="shared" si="68"/>
        <v>5.4245217959014965E-3</v>
      </c>
      <c r="AH163" s="524">
        <f t="shared" si="64"/>
        <v>-1.7674490677188227E-3</v>
      </c>
      <c r="AI163" s="523">
        <f t="shared" si="65"/>
        <v>-1.704368463107224E-4</v>
      </c>
      <c r="AJ163" s="524">
        <f t="shared" si="66"/>
        <v>-1.2818179431716126E-3</v>
      </c>
    </row>
    <row r="164" spans="1:36">
      <c r="A164" s="13">
        <f t="shared" si="60"/>
        <v>43739</v>
      </c>
      <c r="B164" s="50" t="str">
        <f t="shared" si="58"/>
        <v>2019Q4</v>
      </c>
      <c r="C164" s="158">
        <f>l_pi_c!H162</f>
        <v>-2.4806130130103909E-3</v>
      </c>
      <c r="D164" s="156">
        <f>'l_IC,pi_d'!E162</f>
        <v>-4.4062641382195178E-2</v>
      </c>
      <c r="E164" s="156">
        <f>'l_IC,pi_d'!G162</f>
        <v>8.4917076810508973E-4</v>
      </c>
      <c r="F164" s="156">
        <f>l_Output!D162</f>
        <v>-1.826688219179573E-2</v>
      </c>
      <c r="G164" s="156">
        <f>'l_HC,WC'!L162</f>
        <v>-3.5127892235014002E-3</v>
      </c>
      <c r="H164" s="156">
        <f>'l_HC,WC'!N162</f>
        <v>1.2173975385878055E-2</v>
      </c>
      <c r="I164" s="156">
        <f>l_NSR!C162</f>
        <v>-8.5844386588762589E-5</v>
      </c>
      <c r="J164" s="156">
        <f>'l_NB,NEC'!Q162</f>
        <v>8.1947039376584985E-2</v>
      </c>
      <c r="K164" s="156">
        <f>'l_NB,NEC'!R162</f>
        <v>8.5411692510358073E-2</v>
      </c>
      <c r="L164" s="159">
        <f>l_Solow!I162</f>
        <v>-1.7421084378187068E-2</v>
      </c>
      <c r="M164" s="163">
        <f t="shared" si="59"/>
        <v>-2.6108452883852199E-3</v>
      </c>
      <c r="N164" s="34">
        <f t="shared" si="50"/>
        <v>-4.9459530794359011E-2</v>
      </c>
      <c r="O164" s="34">
        <f t="shared" si="51"/>
        <v>1.9070803960996015E-3</v>
      </c>
      <c r="P164" s="34">
        <f t="shared" si="52"/>
        <v>-2.2890649451903992E-2</v>
      </c>
      <c r="Q164" s="34">
        <f t="shared" si="53"/>
        <v>-3.5349156112159741E-3</v>
      </c>
      <c r="R164" s="34">
        <f t="shared" si="54"/>
        <v>6.8009114009846177E-3</v>
      </c>
      <c r="S164" s="34">
        <f t="shared" si="55"/>
        <v>-5.1493550610676193E-3</v>
      </c>
      <c r="T164" s="34">
        <f t="shared" si="56"/>
        <v>7.9399643629375849E-2</v>
      </c>
      <c r="U164" s="34">
        <f t="shared" si="57"/>
        <v>7.07587889989202E-2</v>
      </c>
      <c r="V164" s="20">
        <f t="shared" si="57"/>
        <v>-2.038512791840048E-2</v>
      </c>
      <c r="W164" s="523">
        <f>'fdr,edr'!S162</f>
        <v>1.1271662163677733E-3</v>
      </c>
      <c r="X164" s="524">
        <f>'fdr,edr'!T162</f>
        <v>0</v>
      </c>
      <c r="Y164" s="523">
        <f>'fdr,edr (TFP)'!S162</f>
        <v>7.1660114757825081E-4</v>
      </c>
      <c r="Z164" s="524">
        <f>'fdr,edr (TFP)'!T162</f>
        <v>0</v>
      </c>
      <c r="AB164" s="523">
        <f t="shared" si="67"/>
        <v>3.3573296179668942E-2</v>
      </c>
      <c r="AC164" s="524">
        <f t="shared" si="61"/>
        <v>0</v>
      </c>
      <c r="AD164" s="523">
        <f t="shared" si="62"/>
        <v>2.6769406933629492E-2</v>
      </c>
      <c r="AE164" s="524">
        <f t="shared" si="63"/>
        <v>0</v>
      </c>
      <c r="AG164" s="523">
        <f t="shared" si="68"/>
        <v>2.8175020846720373E-2</v>
      </c>
      <c r="AH164" s="524">
        <f t="shared" si="64"/>
        <v>-1.7674490677188227E-3</v>
      </c>
      <c r="AI164" s="523">
        <f t="shared" si="65"/>
        <v>1.7961430967751955E-2</v>
      </c>
      <c r="AJ164" s="524">
        <f t="shared" si="66"/>
        <v>-1.2818179431716126E-3</v>
      </c>
    </row>
    <row r="165" spans="1:36">
      <c r="A165" s="13">
        <f t="shared" si="60"/>
        <v>43831</v>
      </c>
      <c r="B165" s="50" t="str">
        <f t="shared" si="58"/>
        <v>2020Q1</v>
      </c>
      <c r="C165" s="158">
        <f>l_pi_c!H163</f>
        <v>5.6170953756495834E-4</v>
      </c>
      <c r="D165" s="156">
        <f>'l_IC,pi_d'!E163</f>
        <v>1.2346076179292176E-2</v>
      </c>
      <c r="E165" s="156">
        <f>'l_IC,pi_d'!G163</f>
        <v>3.330645770728502E-3</v>
      </c>
      <c r="F165" s="156">
        <f>l_Output!D163</f>
        <v>-4.5584805761382796E-3</v>
      </c>
      <c r="G165" s="156">
        <f>'l_HC,WC'!L163</f>
        <v>-5.7101228716893715E-3</v>
      </c>
      <c r="H165" s="156">
        <f>'l_HC,WC'!N163</f>
        <v>8.8783462830487325E-3</v>
      </c>
      <c r="I165" s="156">
        <f>l_NSR!C163</f>
        <v>-7.9176069445296982E-5</v>
      </c>
      <c r="J165" s="156">
        <f>'l_NB,NEC'!Q163</f>
        <v>-0.2041256380488404</v>
      </c>
      <c r="K165" s="156">
        <f>'l_NB,NEC'!R163</f>
        <v>-0.19784190313600369</v>
      </c>
      <c r="L165" s="159" t="e">
        <f>l_Solow!I163</f>
        <v>#N/A</v>
      </c>
      <c r="M165" s="163" t="str">
        <f t="shared" si="59"/>
        <v/>
      </c>
      <c r="N165" s="34" t="str">
        <f t="shared" si="50"/>
        <v/>
      </c>
      <c r="O165" s="34" t="str">
        <f t="shared" si="51"/>
        <v/>
      </c>
      <c r="P165" s="34" t="str">
        <f t="shared" si="52"/>
        <v/>
      </c>
      <c r="Q165" s="34" t="str">
        <f t="shared" si="53"/>
        <v/>
      </c>
      <c r="R165" s="34" t="str">
        <f t="shared" si="54"/>
        <v/>
      </c>
      <c r="S165" s="34" t="str">
        <f t="shared" si="55"/>
        <v/>
      </c>
      <c r="T165" s="34" t="str">
        <f t="shared" si="56"/>
        <v/>
      </c>
      <c r="U165" s="34" t="str">
        <f t="shared" si="57"/>
        <v/>
      </c>
      <c r="V165" s="20" t="str">
        <f t="shared" si="57"/>
        <v/>
      </c>
      <c r="W165" s="312"/>
      <c r="X165" s="78"/>
      <c r="Y165" s="312"/>
      <c r="Z165" s="78"/>
      <c r="AB165" s="312"/>
      <c r="AC165" s="78"/>
      <c r="AD165" s="312"/>
      <c r="AE165" s="78"/>
      <c r="AG165" s="312"/>
      <c r="AH165" s="78"/>
      <c r="AI165" s="312"/>
      <c r="AJ165" s="78"/>
    </row>
    <row r="166" spans="1:36">
      <c r="A166" s="13">
        <f t="shared" si="60"/>
        <v>43922</v>
      </c>
      <c r="B166" s="50" t="str">
        <f t="shared" si="58"/>
        <v>2020Q2</v>
      </c>
      <c r="C166" s="158">
        <f>l_pi_c!H164</f>
        <v>3.5253428427903799E-3</v>
      </c>
      <c r="D166" s="156">
        <f>'l_IC,pi_d'!E164</f>
        <v>-6.0248435695431812E-2</v>
      </c>
      <c r="E166" s="156">
        <f>'l_IC,pi_d'!G164</f>
        <v>-9.3376765227626279E-3</v>
      </c>
      <c r="F166" s="156">
        <f>l_Output!D164</f>
        <v>-8.1093736883674161E-2</v>
      </c>
      <c r="G166" s="156">
        <f>'l_HC,WC'!L164</f>
        <v>-5.3923760369977813E-2</v>
      </c>
      <c r="H166" s="156">
        <f>'l_HC,WC'!N164</f>
        <v>1.7162790829207353E-2</v>
      </c>
      <c r="I166" s="156">
        <f>l_NSR!C164</f>
        <v>-1.0918454726316362E-4</v>
      </c>
      <c r="J166" s="156">
        <f>'l_NB,NEC'!Q164</f>
        <v>1.92984952751174E-2</v>
      </c>
      <c r="K166" s="156">
        <f>'l_NB,NEC'!R164</f>
        <v>0.12005635061435438</v>
      </c>
      <c r="L166" s="159" t="e">
        <f>l_Solow!I164</f>
        <v>#N/A</v>
      </c>
      <c r="M166" s="163" t="str">
        <f t="shared" si="59"/>
        <v/>
      </c>
      <c r="N166" s="34" t="str">
        <f t="shared" si="50"/>
        <v/>
      </c>
      <c r="O166" s="34" t="str">
        <f t="shared" si="51"/>
        <v/>
      </c>
      <c r="P166" s="34" t="str">
        <f t="shared" si="52"/>
        <v/>
      </c>
      <c r="Q166" s="34" t="str">
        <f t="shared" si="53"/>
        <v/>
      </c>
      <c r="R166" s="34" t="str">
        <f t="shared" si="54"/>
        <v/>
      </c>
      <c r="S166" s="34" t="str">
        <f t="shared" si="55"/>
        <v/>
      </c>
      <c r="T166" s="34" t="str">
        <f t="shared" si="56"/>
        <v/>
      </c>
      <c r="U166" s="34" t="str">
        <f t="shared" si="57"/>
        <v/>
      </c>
      <c r="V166" s="20" t="str">
        <f t="shared" si="57"/>
        <v/>
      </c>
      <c r="W166" s="312"/>
      <c r="X166" s="78"/>
      <c r="Y166" s="312"/>
      <c r="Z166" s="78"/>
      <c r="AB166" s="312"/>
      <c r="AC166" s="78"/>
      <c r="AD166" s="312"/>
      <c r="AE166" s="78"/>
      <c r="AG166" s="312"/>
      <c r="AH166" s="78"/>
      <c r="AI166" s="312"/>
      <c r="AJ166" s="78"/>
    </row>
    <row r="167" spans="1:36">
      <c r="A167" s="13">
        <f t="shared" si="60"/>
        <v>44013</v>
      </c>
      <c r="B167" s="50" t="str">
        <f t="shared" si="58"/>
        <v>2020Q3</v>
      </c>
      <c r="C167" s="158">
        <f>l_pi_c!H165</f>
        <v>6.2294723920253148E-4</v>
      </c>
      <c r="D167" s="156">
        <f>'l_IC,pi_d'!E165</f>
        <v>-1.9145107731301181E-2</v>
      </c>
      <c r="E167" s="156">
        <f>'l_IC,pi_d'!G165</f>
        <v>2.0070516376451408E-3</v>
      </c>
      <c r="F167" s="156">
        <f>l_Output!D165</f>
        <v>5.4054685524159929E-2</v>
      </c>
      <c r="G167" s="156">
        <f>'l_HC,WC'!L165</f>
        <v>2.7864587047771394E-2</v>
      </c>
      <c r="H167" s="156">
        <f>'l_HC,WC'!N165</f>
        <v>-1.9719410787544245E-2</v>
      </c>
      <c r="I167" s="156">
        <f>l_NSR!C165</f>
        <v>-9.7514262619835534E-5</v>
      </c>
      <c r="J167" s="156">
        <f>'l_NB,NEC'!Q165</f>
        <v>1.0844113122498888E-2</v>
      </c>
      <c r="K167" s="156">
        <f>'l_NB,NEC'!R165</f>
        <v>5.681156932382514E-2</v>
      </c>
      <c r="L167" s="159" t="e">
        <f>l_Solow!I165</f>
        <v>#N/A</v>
      </c>
      <c r="M167" s="163" t="str">
        <f t="shared" si="59"/>
        <v/>
      </c>
      <c r="N167" s="34" t="str">
        <f t="shared" si="50"/>
        <v/>
      </c>
      <c r="O167" s="34" t="str">
        <f t="shared" si="51"/>
        <v/>
      </c>
      <c r="P167" s="34" t="str">
        <f t="shared" si="52"/>
        <v/>
      </c>
      <c r="Q167" s="34" t="str">
        <f t="shared" si="53"/>
        <v/>
      </c>
      <c r="R167" s="34" t="str">
        <f t="shared" si="54"/>
        <v/>
      </c>
      <c r="S167" s="34" t="str">
        <f t="shared" si="55"/>
        <v/>
      </c>
      <c r="T167" s="34" t="str">
        <f t="shared" si="56"/>
        <v/>
      </c>
      <c r="U167" s="34" t="str">
        <f t="shared" si="57"/>
        <v/>
      </c>
      <c r="V167" s="20" t="str">
        <f t="shared" si="57"/>
        <v/>
      </c>
      <c r="W167" s="312"/>
      <c r="X167" s="78"/>
      <c r="Y167" s="312"/>
      <c r="Z167" s="78"/>
      <c r="AB167" s="312"/>
      <c r="AC167" s="78"/>
      <c r="AD167" s="312"/>
      <c r="AE167" s="78"/>
      <c r="AG167" s="312"/>
      <c r="AH167" s="78"/>
      <c r="AI167" s="312"/>
      <c r="AJ167" s="78"/>
    </row>
    <row r="168" spans="1:36">
      <c r="A168" s="15">
        <f t="shared" si="60"/>
        <v>44105</v>
      </c>
      <c r="B168" s="52" t="str">
        <f t="shared" si="58"/>
        <v>2020Q4</v>
      </c>
      <c r="C168" s="160">
        <f>l_pi_c!H166</f>
        <v>-4.8855172366355504E-3</v>
      </c>
      <c r="D168" s="161">
        <f>'l_IC,pi_d'!E166</f>
        <v>4.3904311918894212E-2</v>
      </c>
      <c r="E168" s="161">
        <f>'l_IC,pi_d'!G166</f>
        <v>-4.5104400556317259E-3</v>
      </c>
      <c r="F168" s="161">
        <f>l_Output!D166</f>
        <v>2.9982952919852757E-2</v>
      </c>
      <c r="G168" s="161">
        <f>'l_HC,WC'!L166</f>
        <v>1.2399968832954578E-2</v>
      </c>
      <c r="H168" s="161">
        <f>'l_HC,WC'!N166</f>
        <v>-6.8111193167595951E-3</v>
      </c>
      <c r="I168" s="161">
        <f>l_NSR!C166</f>
        <v>-6.5006338461404134E-5</v>
      </c>
      <c r="J168" s="161">
        <f>'l_NB,NEC'!Q166</f>
        <v>-6.7115952080517571E-2</v>
      </c>
      <c r="K168" s="161">
        <f>'l_NB,NEC'!R166</f>
        <v>8.0885299356446616E-2</v>
      </c>
      <c r="L168" s="162" t="e">
        <f>l_Solow!I166</f>
        <v>#N/A</v>
      </c>
      <c r="M168" s="164" t="str">
        <f t="shared" si="59"/>
        <v/>
      </c>
      <c r="N168" s="38" t="str">
        <f t="shared" si="50"/>
        <v/>
      </c>
      <c r="O168" s="38" t="str">
        <f t="shared" si="51"/>
        <v/>
      </c>
      <c r="P168" s="38" t="str">
        <f t="shared" si="52"/>
        <v/>
      </c>
      <c r="Q168" s="38" t="str">
        <f t="shared" si="53"/>
        <v/>
      </c>
      <c r="R168" s="38" t="str">
        <f t="shared" si="54"/>
        <v/>
      </c>
      <c r="S168" s="38" t="str">
        <f t="shared" si="55"/>
        <v/>
      </c>
      <c r="T168" s="38" t="str">
        <f t="shared" si="56"/>
        <v/>
      </c>
      <c r="U168" s="38" t="str">
        <f t="shared" si="57"/>
        <v/>
      </c>
      <c r="V168" s="21" t="str">
        <f t="shared" si="57"/>
        <v/>
      </c>
      <c r="W168" s="313"/>
      <c r="X168" s="314"/>
      <c r="Y168" s="313"/>
      <c r="Z168" s="314"/>
      <c r="AB168" s="313"/>
      <c r="AC168" s="314"/>
      <c r="AD168" s="313"/>
      <c r="AE168" s="314"/>
      <c r="AG168" s="313"/>
      <c r="AH168" s="314"/>
      <c r="AI168" s="313"/>
      <c r="AJ168" s="314"/>
    </row>
    <row r="169" spans="1:36">
      <c r="A169" s="2"/>
      <c r="C169" s="4"/>
      <c r="D169" s="4"/>
      <c r="E169" s="4"/>
      <c r="F169" s="4"/>
      <c r="G169" s="4"/>
      <c r="H169" s="4"/>
      <c r="I169" s="4"/>
      <c r="J169" s="4"/>
      <c r="K169" s="4"/>
      <c r="L169" s="4"/>
    </row>
    <row r="170" spans="1:36">
      <c r="A170" s="2"/>
      <c r="C170" s="4"/>
      <c r="D170" s="4"/>
      <c r="E170" s="4"/>
      <c r="F170" s="4"/>
      <c r="G170" s="4"/>
      <c r="H170" s="4"/>
      <c r="I170" s="4"/>
      <c r="J170" s="4"/>
      <c r="K170" s="4"/>
      <c r="L170" s="4"/>
    </row>
  </sheetData>
  <phoneticPr fontId="2"/>
  <conditionalFormatting sqref="M5:Z168">
    <cfRule type="expression" dxfId="3" priority="3">
      <formula>M5&lt;&gt;""</formula>
    </cfRule>
  </conditionalFormatting>
  <conditionalFormatting sqref="AB5:AE168">
    <cfRule type="expression" dxfId="2" priority="2">
      <formula>AB5&lt;&gt;""</formula>
    </cfRule>
  </conditionalFormatting>
  <conditionalFormatting sqref="AG5:AJ168">
    <cfRule type="expression" dxfId="0" priority="1">
      <formula>AG5&lt;&gt;""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1"/>
  <sheetViews>
    <sheetView showGridLines="0" zoomScale="85" zoomScaleNormal="85" workbookViewId="0">
      <pane xSplit="1" ySplit="2" topLeftCell="B137" activePane="bottomRight" state="frozen"/>
      <selection pane="topRight" activeCell="B1" sqref="B1"/>
      <selection pane="bottomLeft" activeCell="A2" sqref="A2"/>
      <selection pane="bottomRight" activeCell="N145" sqref="N145"/>
    </sheetView>
  </sheetViews>
  <sheetFormatPr baseColWidth="10" defaultColWidth="8.83203125" defaultRowHeight="15"/>
  <cols>
    <col min="1" max="1" width="10.1640625" bestFit="1" customWidth="1"/>
    <col min="2" max="2" width="10.5" bestFit="1" customWidth="1"/>
    <col min="3" max="3" width="11.6640625" bestFit="1" customWidth="1"/>
    <col min="4" max="5" width="10.83203125" bestFit="1" customWidth="1"/>
    <col min="6" max="6" width="11.6640625" bestFit="1" customWidth="1"/>
    <col min="7" max="8" width="10.83203125" bestFit="1" customWidth="1"/>
    <col min="10" max="10" width="15.83203125" customWidth="1"/>
    <col min="11" max="11" width="14" customWidth="1"/>
    <col min="12" max="12" width="10.6640625" customWidth="1"/>
  </cols>
  <sheetData>
    <row r="1" spans="1:12">
      <c r="A1" s="176"/>
      <c r="B1" s="177" t="s">
        <v>126</v>
      </c>
      <c r="C1" s="178"/>
      <c r="D1" s="179" t="s">
        <v>130</v>
      </c>
      <c r="E1" s="180"/>
      <c r="F1" s="180"/>
      <c r="G1" s="180"/>
      <c r="H1" s="178"/>
      <c r="J1" s="6" t="s">
        <v>131</v>
      </c>
    </row>
    <row r="2" spans="1:12" ht="32">
      <c r="A2" s="181"/>
      <c r="B2" s="182" t="s">
        <v>128</v>
      </c>
      <c r="C2" s="183" t="s">
        <v>129</v>
      </c>
      <c r="D2" s="184" t="s">
        <v>143</v>
      </c>
      <c r="E2" s="185" t="s">
        <v>144</v>
      </c>
      <c r="F2" s="185" t="s">
        <v>145</v>
      </c>
      <c r="G2" s="185" t="s">
        <v>146</v>
      </c>
      <c r="H2" s="183" t="s">
        <v>147</v>
      </c>
    </row>
    <row r="3" spans="1:12">
      <c r="A3" s="28">
        <v>29281</v>
      </c>
      <c r="B3" s="30">
        <f>nG_h23!B8*nG!$B$8/nG_h23!$B$64</f>
        <v>245801.56723363217</v>
      </c>
      <c r="C3" s="42">
        <f>rG_h23!B8*rG!$B$8/rG_h23!$B$64</f>
        <v>270758.12074485311</v>
      </c>
      <c r="D3" s="40">
        <f>B3/C3*100</f>
        <v>90.782712835143897</v>
      </c>
      <c r="E3" s="31"/>
      <c r="F3" s="31"/>
      <c r="G3" s="31">
        <f>D3</f>
        <v>90.782712835143897</v>
      </c>
      <c r="H3" s="32"/>
      <c r="J3" t="s">
        <v>133</v>
      </c>
    </row>
    <row r="4" spans="1:12">
      <c r="A4" s="28">
        <f>EDATE(A3,3)</f>
        <v>29373</v>
      </c>
      <c r="B4" s="30">
        <f>nG_h23!B9*nG!$B$8/nG_h23!$B$64</f>
        <v>250409.14643671381</v>
      </c>
      <c r="C4" s="42">
        <f>rG_h23!B9*rG!$B$8/rG_h23!$B$64</f>
        <v>268779.54583554133</v>
      </c>
      <c r="D4" s="40">
        <f t="shared" ref="D4:D67" si="0">B4/C4*100</f>
        <v>93.165253947535192</v>
      </c>
      <c r="E4" s="31"/>
      <c r="F4" s="31"/>
      <c r="G4" s="31">
        <f>D4</f>
        <v>93.165253947535192</v>
      </c>
      <c r="H4" s="33">
        <f>LN(G4)-LN(G3)</f>
        <v>2.590596025511438E-2</v>
      </c>
      <c r="J4" s="7" t="s">
        <v>141</v>
      </c>
      <c r="K4" s="8">
        <v>1.4E-2</v>
      </c>
    </row>
    <row r="5" spans="1:12">
      <c r="A5" s="28">
        <f t="shared" ref="A5:A68" si="1">EDATE(A4,3)</f>
        <v>29465</v>
      </c>
      <c r="B5" s="30">
        <f>nG_h23!B10*nG!$B$8/nG_h23!$B$64</f>
        <v>258384.01847763767</v>
      </c>
      <c r="C5" s="42">
        <f>rG_h23!B10*rG!$B$8/rG_h23!$B$64</f>
        <v>274419.86526546197</v>
      </c>
      <c r="D5" s="40">
        <f t="shared" si="0"/>
        <v>94.156455556775427</v>
      </c>
      <c r="E5" s="31"/>
      <c r="F5" s="31"/>
      <c r="G5" s="31">
        <f>D5</f>
        <v>94.156455556775427</v>
      </c>
      <c r="H5" s="33">
        <f t="shared" ref="H5:H68" si="2">LN(G5)-LN(G4)</f>
        <v>1.0582979015246963E-2</v>
      </c>
      <c r="J5" s="9" t="s">
        <v>132</v>
      </c>
      <c r="K5" s="10">
        <f>K4/3</f>
        <v>4.6666666666666671E-3</v>
      </c>
    </row>
    <row r="6" spans="1:12">
      <c r="A6" s="28">
        <f t="shared" si="1"/>
        <v>29556</v>
      </c>
      <c r="B6" s="30">
        <f>nG_h23!B11*nG!$B$8/nG_h23!$B$64</f>
        <v>266236.92188734742</v>
      </c>
      <c r="C6" s="42">
        <f>rG_h23!B11*rG!$B$8/rG_h23!$B$64</f>
        <v>280149.13182919641</v>
      </c>
      <c r="D6" s="40">
        <f t="shared" si="0"/>
        <v>95.033998552481293</v>
      </c>
      <c r="E6" s="31"/>
      <c r="F6" s="31"/>
      <c r="G6" s="31">
        <f>D6</f>
        <v>95.033998552481293</v>
      </c>
      <c r="H6" s="33">
        <f t="shared" si="2"/>
        <v>9.2768876032502945E-3</v>
      </c>
    </row>
    <row r="7" spans="1:12">
      <c r="A7" s="28">
        <f t="shared" si="1"/>
        <v>29646</v>
      </c>
      <c r="B7" s="30">
        <f>nG_h23!B12*nG!$B$8/nG_h23!$B$64</f>
        <v>268962.65564578492</v>
      </c>
      <c r="C7" s="42">
        <f>rG_h23!B12*rG!$B$8/rG_h23!$B$64</f>
        <v>282193.55072068208</v>
      </c>
      <c r="D7" s="40">
        <f t="shared" si="0"/>
        <v>95.311411249085126</v>
      </c>
      <c r="E7" s="34">
        <f>LN(D7)-LN(D3)</f>
        <v>4.868066357293177E-2</v>
      </c>
      <c r="F7" s="34">
        <f t="shared" ref="F7:F38" si="3">E7-SUMIFS($L$15:$L$18,$J$15:$J$18,"&lt;"&amp;$A7,$K$15:$K$18,"&gt;"&amp;$A7)</f>
        <v>4.868066357293177E-2</v>
      </c>
      <c r="G7" s="31">
        <f>EXP(LN(G3)+F7)</f>
        <v>95.311411249085168</v>
      </c>
      <c r="H7" s="33">
        <f t="shared" si="2"/>
        <v>2.9148366993201336E-3</v>
      </c>
      <c r="J7" t="s">
        <v>142</v>
      </c>
    </row>
    <row r="8" spans="1:12">
      <c r="A8" s="28">
        <f t="shared" si="1"/>
        <v>29738</v>
      </c>
      <c r="B8" s="30">
        <f>nG_h23!B13*nG!$B$8/nG_h23!$B$64</f>
        <v>272900.73312318028</v>
      </c>
      <c r="C8" s="42">
        <f>rG_h23!B13*rG!$B$8/rG_h23!$B$64</f>
        <v>284915.10198387003</v>
      </c>
      <c r="D8" s="40">
        <f t="shared" si="0"/>
        <v>95.783175838334486</v>
      </c>
      <c r="E8" s="34">
        <f t="shared" ref="E8:E71" si="4">LN(D8)-LN(D4)</f>
        <v>2.7712211542073817E-2</v>
      </c>
      <c r="F8" s="34">
        <f t="shared" si="3"/>
        <v>2.7712211542073817E-2</v>
      </c>
      <c r="G8" s="31">
        <f t="shared" ref="G8:G71" si="5">EXP(LN(G4)+F8)</f>
        <v>95.783175838334472</v>
      </c>
      <c r="H8" s="33">
        <f t="shared" si="2"/>
        <v>4.9375082242564261E-3</v>
      </c>
      <c r="J8" s="11">
        <v>32599</v>
      </c>
      <c r="K8" s="12">
        <v>3</v>
      </c>
    </row>
    <row r="9" spans="1:12">
      <c r="A9" s="28">
        <f t="shared" si="1"/>
        <v>29830</v>
      </c>
      <c r="B9" s="30">
        <f>nG_h23!B14*nG!$B$8/nG_h23!$B$64</f>
        <v>274959.41268699267</v>
      </c>
      <c r="C9" s="42">
        <f>rG_h23!B14*rG!$B$8/rG_h23!$B$64</f>
        <v>285949.17804840975</v>
      </c>
      <c r="D9" s="40">
        <f t="shared" si="0"/>
        <v>96.156741755153234</v>
      </c>
      <c r="E9" s="34">
        <f t="shared" si="4"/>
        <v>2.1021767161478522E-2</v>
      </c>
      <c r="F9" s="34">
        <f t="shared" si="3"/>
        <v>2.1021767161478522E-2</v>
      </c>
      <c r="G9" s="31">
        <f t="shared" si="5"/>
        <v>96.156741755153206</v>
      </c>
      <c r="H9" s="33">
        <f t="shared" si="2"/>
        <v>3.8925346346516676E-3</v>
      </c>
      <c r="J9" s="13">
        <v>35521</v>
      </c>
      <c r="K9" s="14">
        <v>2</v>
      </c>
    </row>
    <row r="10" spans="1:12">
      <c r="A10" s="28">
        <f t="shared" si="1"/>
        <v>29921</v>
      </c>
      <c r="B10" s="30">
        <f>nG_h23!B15*nG!$B$8/nG_h23!$B$64</f>
        <v>278731.36399361223</v>
      </c>
      <c r="C10" s="42">
        <f>rG_h23!B15*rG!$B$8/rG_h23!$B$64</f>
        <v>287542.35038263659</v>
      </c>
      <c r="D10" s="40">
        <f t="shared" si="0"/>
        <v>96.935760461963454</v>
      </c>
      <c r="E10" s="34">
        <f t="shared" si="4"/>
        <v>1.9813788754710515E-2</v>
      </c>
      <c r="F10" s="34">
        <f t="shared" si="3"/>
        <v>1.9813788754710515E-2</v>
      </c>
      <c r="G10" s="31">
        <f t="shared" si="5"/>
        <v>96.935760461963426</v>
      </c>
      <c r="H10" s="33">
        <f t="shared" si="2"/>
        <v>8.0689091964822879E-3</v>
      </c>
      <c r="J10" s="13">
        <v>41730</v>
      </c>
      <c r="K10" s="14">
        <v>3</v>
      </c>
    </row>
    <row r="11" spans="1:12">
      <c r="A11" s="28">
        <f t="shared" si="1"/>
        <v>30011</v>
      </c>
      <c r="B11" s="30">
        <f>nG_h23!B16*nG!$B$8/nG_h23!$B$64</f>
        <v>284931.5720542784</v>
      </c>
      <c r="C11" s="42">
        <f>rG_h23!B16*rG!$B$8/rG_h23!$B$64</f>
        <v>291527.22398322803</v>
      </c>
      <c r="D11" s="40">
        <f t="shared" si="0"/>
        <v>97.737551972391742</v>
      </c>
      <c r="E11" s="34">
        <f t="shared" si="4"/>
        <v>2.5136301429292018E-2</v>
      </c>
      <c r="F11" s="34">
        <f t="shared" si="3"/>
        <v>2.5136301429292018E-2</v>
      </c>
      <c r="G11" s="31">
        <f t="shared" si="5"/>
        <v>97.737551972391728</v>
      </c>
      <c r="H11" s="33">
        <f t="shared" si="2"/>
        <v>8.2373493739016368E-3</v>
      </c>
      <c r="J11" s="15">
        <v>43739</v>
      </c>
      <c r="K11" s="16">
        <v>2</v>
      </c>
    </row>
    <row r="12" spans="1:12">
      <c r="A12" s="28">
        <f t="shared" si="1"/>
        <v>30103</v>
      </c>
      <c r="B12" s="30">
        <f>nG_h23!B17*nG!$B$8/nG_h23!$B$64</f>
        <v>286359.40048707853</v>
      </c>
      <c r="C12" s="42">
        <f>rG_h23!B17*rG!$B$8/rG_h23!$B$64</f>
        <v>293472.71937996446</v>
      </c>
      <c r="D12" s="40">
        <f t="shared" si="0"/>
        <v>97.576156684030252</v>
      </c>
      <c r="E12" s="34">
        <f t="shared" si="4"/>
        <v>1.8546115303343491E-2</v>
      </c>
      <c r="F12" s="34">
        <f t="shared" si="3"/>
        <v>1.8546115303343491E-2</v>
      </c>
      <c r="G12" s="31">
        <f t="shared" si="5"/>
        <v>97.576156684030238</v>
      </c>
      <c r="H12" s="33">
        <f t="shared" si="2"/>
        <v>-1.6526779016921012E-3</v>
      </c>
    </row>
    <row r="13" spans="1:12">
      <c r="A13" s="28">
        <f t="shared" si="1"/>
        <v>30195</v>
      </c>
      <c r="B13" s="30">
        <f>nG_h23!B18*nG!$B$8/nG_h23!$B$64</f>
        <v>288685.26885840023</v>
      </c>
      <c r="C13" s="42">
        <f>rG_h23!B18*rG!$B$8/rG_h23!$B$64</f>
        <v>294655.70575825631</v>
      </c>
      <c r="D13" s="40">
        <f t="shared" si="0"/>
        <v>97.97375825983346</v>
      </c>
      <c r="E13" s="34">
        <f t="shared" si="4"/>
        <v>1.8720083319197833E-2</v>
      </c>
      <c r="F13" s="34">
        <f t="shared" si="3"/>
        <v>1.8720083319197833E-2</v>
      </c>
      <c r="G13" s="31">
        <f t="shared" si="5"/>
        <v>97.973758259833431</v>
      </c>
      <c r="H13" s="33">
        <f t="shared" si="2"/>
        <v>4.0665026505060098E-3</v>
      </c>
      <c r="J13" t="s">
        <v>136</v>
      </c>
    </row>
    <row r="14" spans="1:12">
      <c r="A14" s="28">
        <f t="shared" si="1"/>
        <v>30286</v>
      </c>
      <c r="B14" s="30">
        <f>nG_h23!B19*nG!$B$8/nG_h23!$B$64</f>
        <v>292426.42206583358</v>
      </c>
      <c r="C14" s="42">
        <f>rG_h23!B19*rG!$B$8/rG_h23!$B$64</f>
        <v>298955.72735008207</v>
      </c>
      <c r="D14" s="40">
        <f t="shared" si="0"/>
        <v>97.815962469719622</v>
      </c>
      <c r="E14" s="34">
        <f t="shared" si="4"/>
        <v>9.0392833279269169E-3</v>
      </c>
      <c r="F14" s="34">
        <f t="shared" si="3"/>
        <v>9.0392833279269169E-3</v>
      </c>
      <c r="G14" s="31">
        <f t="shared" si="5"/>
        <v>97.815962469719651</v>
      </c>
      <c r="H14" s="33">
        <f t="shared" si="2"/>
        <v>-1.6118907947886285E-3</v>
      </c>
      <c r="J14" s="17" t="s">
        <v>137</v>
      </c>
      <c r="K14" s="18" t="s">
        <v>138</v>
      </c>
      <c r="L14" s="19" t="s">
        <v>140</v>
      </c>
    </row>
    <row r="15" spans="1:12">
      <c r="A15" s="28">
        <f t="shared" si="1"/>
        <v>30376</v>
      </c>
      <c r="B15" s="30">
        <f>nG_h23!B20*nG!$B$8/nG_h23!$B$64</f>
        <v>296066.81857791619</v>
      </c>
      <c r="C15" s="42">
        <f>rG_h23!B20*rG!$B$8/rG_h23!$B$64</f>
        <v>300452.70656202617</v>
      </c>
      <c r="D15" s="40">
        <f t="shared" si="0"/>
        <v>98.540240148176352</v>
      </c>
      <c r="E15" s="34">
        <f t="shared" si="4"/>
        <v>8.1791489703668674E-3</v>
      </c>
      <c r="F15" s="34">
        <f t="shared" si="3"/>
        <v>8.1791489703668674E-3</v>
      </c>
      <c r="G15" s="31">
        <f t="shared" si="5"/>
        <v>98.540240148176366</v>
      </c>
      <c r="H15" s="33">
        <f t="shared" si="2"/>
        <v>7.3772150163415873E-3</v>
      </c>
      <c r="J15" s="22">
        <f>J8</f>
        <v>32599</v>
      </c>
      <c r="K15" s="23">
        <f>EDATE(J15,12)</f>
        <v>32964</v>
      </c>
      <c r="L15" s="20">
        <f>$K$5*K8</f>
        <v>1.4000000000000002E-2</v>
      </c>
    </row>
    <row r="16" spans="1:12">
      <c r="A16" s="28">
        <f t="shared" si="1"/>
        <v>30468</v>
      </c>
      <c r="B16" s="30">
        <f>nG_h23!B21*nG!$B$8/nG_h23!$B$64</f>
        <v>298893.0030903219</v>
      </c>
      <c r="C16" s="42">
        <f>rG_h23!B21*rG!$B$8/rG_h23!$B$64</f>
        <v>303001.40424521692</v>
      </c>
      <c r="D16" s="40">
        <f t="shared" si="0"/>
        <v>98.644098311976762</v>
      </c>
      <c r="E16" s="34">
        <f t="shared" si="4"/>
        <v>1.0885238864264402E-2</v>
      </c>
      <c r="F16" s="34">
        <f t="shared" si="3"/>
        <v>1.0885238864264402E-2</v>
      </c>
      <c r="G16" s="31">
        <f t="shared" si="5"/>
        <v>98.644098311976805</v>
      </c>
      <c r="H16" s="33">
        <f t="shared" si="2"/>
        <v>1.053411992205433E-3</v>
      </c>
      <c r="J16" s="22">
        <f>J9</f>
        <v>35521</v>
      </c>
      <c r="K16" s="23">
        <f>EDATE(J16,12)</f>
        <v>35886</v>
      </c>
      <c r="L16" s="20">
        <f>$K$5*K9</f>
        <v>9.3333333333333341E-3</v>
      </c>
    </row>
    <row r="17" spans="1:12">
      <c r="A17" s="28">
        <f t="shared" si="1"/>
        <v>30560</v>
      </c>
      <c r="B17" s="30">
        <f>nG_h23!B22*nG!$B$8/nG_h23!$B$64</f>
        <v>302957.63831967098</v>
      </c>
      <c r="C17" s="42">
        <f>rG_h23!B22*rG!$B$8/rG_h23!$B$64</f>
        <v>307129.72741462738</v>
      </c>
      <c r="D17" s="40">
        <f t="shared" si="0"/>
        <v>98.641587341584795</v>
      </c>
      <c r="E17" s="34">
        <f t="shared" si="4"/>
        <v>6.7932810431630131E-3</v>
      </c>
      <c r="F17" s="34">
        <f t="shared" si="3"/>
        <v>6.7932810431630131E-3</v>
      </c>
      <c r="G17" s="31">
        <f t="shared" si="5"/>
        <v>98.641587341584767</v>
      </c>
      <c r="H17" s="33">
        <f t="shared" si="2"/>
        <v>-2.5455170595378718E-5</v>
      </c>
      <c r="J17" s="22">
        <f>J10</f>
        <v>41730</v>
      </c>
      <c r="K17" s="23">
        <f>EDATE(J17,12)</f>
        <v>42095</v>
      </c>
      <c r="L17" s="20">
        <f>$K$5*K10</f>
        <v>1.4000000000000002E-2</v>
      </c>
    </row>
    <row r="18" spans="1:12">
      <c r="A18" s="28">
        <f t="shared" si="1"/>
        <v>30651</v>
      </c>
      <c r="B18" s="30">
        <f>nG_h23!B23*nG!$B$8/nG_h23!$B$64</f>
        <v>306259.45970162743</v>
      </c>
      <c r="C18" s="42">
        <f>rG_h23!B23*rG!$B$8/rG_h23!$B$64</f>
        <v>309407.59315200237</v>
      </c>
      <c r="D18" s="40">
        <f t="shared" si="0"/>
        <v>98.982528703221462</v>
      </c>
      <c r="E18" s="34">
        <f t="shared" si="4"/>
        <v>1.1855577655935257E-2</v>
      </c>
      <c r="F18" s="34">
        <f t="shared" si="3"/>
        <v>1.1855577655935257E-2</v>
      </c>
      <c r="G18" s="31">
        <f t="shared" si="5"/>
        <v>98.98252870322149</v>
      </c>
      <c r="H18" s="33">
        <f t="shared" si="2"/>
        <v>3.450405817983615E-3</v>
      </c>
      <c r="J18" s="24">
        <f>J11</f>
        <v>43739</v>
      </c>
      <c r="K18" s="25">
        <f>EDATE(J18,12)</f>
        <v>44105</v>
      </c>
      <c r="L18" s="21">
        <f>$K$5*K11</f>
        <v>9.3333333333333341E-3</v>
      </c>
    </row>
    <row r="19" spans="1:12">
      <c r="A19" s="28">
        <f t="shared" si="1"/>
        <v>30742</v>
      </c>
      <c r="B19" s="30">
        <f>nG_h23!B24*nG!$B$8/nG_h23!$B$64</f>
        <v>311651.16666842595</v>
      </c>
      <c r="C19" s="42">
        <f>rG_h23!B24*rG!$B$8/rG_h23!$B$64</f>
        <v>312967.36876241845</v>
      </c>
      <c r="D19" s="40">
        <f t="shared" si="0"/>
        <v>99.579444304625994</v>
      </c>
      <c r="E19" s="34">
        <f t="shared" si="4"/>
        <v>1.0490766631352955E-2</v>
      </c>
      <c r="F19" s="34">
        <f t="shared" si="3"/>
        <v>1.0490766631352955E-2</v>
      </c>
      <c r="G19" s="31">
        <f t="shared" si="5"/>
        <v>99.579444304625966</v>
      </c>
      <c r="H19" s="33">
        <f t="shared" si="2"/>
        <v>6.0124039917592853E-3</v>
      </c>
    </row>
    <row r="20" spans="1:12">
      <c r="A20" s="28">
        <f t="shared" si="1"/>
        <v>30834</v>
      </c>
      <c r="B20" s="30">
        <f>nG_h23!B25*nG!$B$8/nG_h23!$B$64</f>
        <v>318436.7425745512</v>
      </c>
      <c r="C20" s="42">
        <f>rG_h23!B25*rG!$B$8/rG_h23!$B$64</f>
        <v>318966.41712871235</v>
      </c>
      <c r="D20" s="40">
        <f t="shared" si="0"/>
        <v>99.833940338005107</v>
      </c>
      <c r="E20" s="34">
        <f t="shared" si="4"/>
        <v>1.1989802881327449E-2</v>
      </c>
      <c r="F20" s="34">
        <f t="shared" si="3"/>
        <v>1.1989802881327449E-2</v>
      </c>
      <c r="G20" s="31">
        <f t="shared" si="5"/>
        <v>99.833940338005135</v>
      </c>
      <c r="H20" s="33">
        <f t="shared" si="2"/>
        <v>2.5524482421799277E-3</v>
      </c>
      <c r="J20" t="s">
        <v>148</v>
      </c>
    </row>
    <row r="21" spans="1:12">
      <c r="A21" s="28">
        <f t="shared" si="1"/>
        <v>30926</v>
      </c>
      <c r="B21" s="30">
        <f>nG_h23!B26*nG!$B$8/nG_h23!$B$64</f>
        <v>322197.06810863025</v>
      </c>
      <c r="C21" s="42">
        <f>rG_h23!B26*rG!$B$8/rG_h23!$B$64</f>
        <v>321352.5526358182</v>
      </c>
      <c r="D21" s="40">
        <f t="shared" si="0"/>
        <v>100.26280030013301</v>
      </c>
      <c r="E21" s="34">
        <f t="shared" si="4"/>
        <v>1.6301790830308249E-2</v>
      </c>
      <c r="F21" s="34">
        <f t="shared" si="3"/>
        <v>1.6301790830308249E-2</v>
      </c>
      <c r="G21" s="31">
        <f t="shared" si="5"/>
        <v>100.26280030013301</v>
      </c>
      <c r="H21" s="33">
        <f t="shared" si="2"/>
        <v>4.2865327783854212E-3</v>
      </c>
      <c r="J21" t="s">
        <v>149</v>
      </c>
    </row>
    <row r="22" spans="1:12">
      <c r="A22" s="28">
        <f t="shared" si="1"/>
        <v>31017</v>
      </c>
      <c r="B22" s="30">
        <f>nG_h23!B27*nG!$B$8/nG_h23!$B$64</f>
        <v>325502.2548457958</v>
      </c>
      <c r="C22" s="42">
        <f>rG_h23!B27*rG!$B$8/rG_h23!$B$64</f>
        <v>322621.23070382926</v>
      </c>
      <c r="D22" s="40">
        <f t="shared" si="0"/>
        <v>100.89300513040673</v>
      </c>
      <c r="E22" s="34">
        <f t="shared" si="4"/>
        <v>1.9117243368190984E-2</v>
      </c>
      <c r="F22" s="34">
        <f t="shared" si="3"/>
        <v>1.9117243368190984E-2</v>
      </c>
      <c r="G22" s="31">
        <f t="shared" si="5"/>
        <v>100.89300513040669</v>
      </c>
      <c r="H22" s="33">
        <f t="shared" si="2"/>
        <v>6.2658583558663494E-3</v>
      </c>
      <c r="J22" t="s">
        <v>150</v>
      </c>
    </row>
    <row r="23" spans="1:12">
      <c r="A23" s="28">
        <f t="shared" si="1"/>
        <v>31107</v>
      </c>
      <c r="B23" s="30">
        <f>nG_h23!B28*nG!$B$8/nG_h23!$B$64</f>
        <v>330940.26094183448</v>
      </c>
      <c r="C23" s="42">
        <f>rG_h23!B28*rG!$B$8/rG_h23!$B$64</f>
        <v>326638.86877401924</v>
      </c>
      <c r="D23" s="40">
        <f t="shared" si="0"/>
        <v>101.31686476381691</v>
      </c>
      <c r="E23" s="34">
        <f t="shared" si="4"/>
        <v>1.7297119945300032E-2</v>
      </c>
      <c r="F23" s="34">
        <f t="shared" si="3"/>
        <v>1.7297119945300032E-2</v>
      </c>
      <c r="G23" s="31">
        <f t="shared" si="5"/>
        <v>101.31686476381695</v>
      </c>
      <c r="H23" s="33">
        <f t="shared" si="2"/>
        <v>4.192280568868334E-3</v>
      </c>
      <c r="J23" t="s">
        <v>151</v>
      </c>
    </row>
    <row r="24" spans="1:12">
      <c r="A24" s="28">
        <f t="shared" si="1"/>
        <v>31199</v>
      </c>
      <c r="B24" s="30">
        <f>nG_h23!B29*nG!$B$8/nG_h23!$B$64</f>
        <v>338023.31385235069</v>
      </c>
      <c r="C24" s="42">
        <f>rG_h23!B29*rG!$B$8/rG_h23!$B$64</f>
        <v>333085.59321050026</v>
      </c>
      <c r="D24" s="40">
        <f t="shared" si="0"/>
        <v>101.48241795577448</v>
      </c>
      <c r="E24" s="34">
        <f t="shared" si="4"/>
        <v>1.6377352317300975E-2</v>
      </c>
      <c r="F24" s="34">
        <f t="shared" si="3"/>
        <v>1.6377352317300975E-2</v>
      </c>
      <c r="G24" s="31">
        <f t="shared" si="5"/>
        <v>101.48241795577447</v>
      </c>
      <c r="H24" s="33">
        <f t="shared" si="2"/>
        <v>1.6326806141808703E-3</v>
      </c>
    </row>
    <row r="25" spans="1:12">
      <c r="A25" s="28">
        <f t="shared" si="1"/>
        <v>31291</v>
      </c>
      <c r="B25" s="30">
        <f>nG_h23!B30*nG!$B$8/nG_h23!$B$64</f>
        <v>342399.80533107516</v>
      </c>
      <c r="C25" s="42">
        <f>rG_h23!B30*rG!$B$8/rG_h23!$B$64</f>
        <v>338082.38485292223</v>
      </c>
      <c r="D25" s="40">
        <f t="shared" si="0"/>
        <v>101.27703207016572</v>
      </c>
      <c r="E25" s="34">
        <f t="shared" si="4"/>
        <v>1.0064911934317244E-2</v>
      </c>
      <c r="F25" s="34">
        <f t="shared" si="3"/>
        <v>1.0064911934317244E-2</v>
      </c>
      <c r="G25" s="31">
        <f t="shared" si="5"/>
        <v>101.27703207016573</v>
      </c>
      <c r="H25" s="33">
        <f t="shared" si="2"/>
        <v>-2.0259076045983093E-3</v>
      </c>
    </row>
    <row r="26" spans="1:12">
      <c r="A26" s="28">
        <f t="shared" si="1"/>
        <v>31382</v>
      </c>
      <c r="B26" s="30">
        <f>nG_h23!B31*nG!$B$8/nG_h23!$B$64</f>
        <v>349329.58160888654</v>
      </c>
      <c r="C26" s="42">
        <f>rG_h23!B31*rG!$B$8/rG_h23!$B$64</f>
        <v>343751.37319374149</v>
      </c>
      <c r="D26" s="40">
        <f t="shared" si="0"/>
        <v>101.62274505649789</v>
      </c>
      <c r="E26" s="34">
        <f t="shared" si="4"/>
        <v>7.2067785723346489E-3</v>
      </c>
      <c r="F26" s="34">
        <f t="shared" si="3"/>
        <v>7.2067785723346489E-3</v>
      </c>
      <c r="G26" s="31">
        <f t="shared" si="5"/>
        <v>101.62274505649786</v>
      </c>
      <c r="H26" s="33">
        <f t="shared" si="2"/>
        <v>3.4077249938837539E-3</v>
      </c>
    </row>
    <row r="27" spans="1:12">
      <c r="A27" s="28">
        <f t="shared" si="1"/>
        <v>31472</v>
      </c>
      <c r="B27" s="30">
        <f>nG_h23!B32*nG!$B$8/nG_h23!$B$64</f>
        <v>352194.72265734896</v>
      </c>
      <c r="C27" s="42">
        <f>rG_h23!B32*rG!$B$8/rG_h23!$B$64</f>
        <v>343406.61116267787</v>
      </c>
      <c r="D27" s="40">
        <f t="shared" si="0"/>
        <v>102.55909793492823</v>
      </c>
      <c r="E27" s="34">
        <f t="shared" si="4"/>
        <v>1.2186316895028249E-2</v>
      </c>
      <c r="F27" s="34">
        <f t="shared" si="3"/>
        <v>1.2186316895028249E-2</v>
      </c>
      <c r="G27" s="31">
        <f t="shared" si="5"/>
        <v>102.55909793492825</v>
      </c>
      <c r="H27" s="33">
        <f t="shared" si="2"/>
        <v>9.1718188915619336E-3</v>
      </c>
    </row>
    <row r="28" spans="1:12">
      <c r="A28" s="28">
        <f t="shared" si="1"/>
        <v>31564</v>
      </c>
      <c r="B28" s="30">
        <f>nG_h23!B33*nG!$B$8/nG_h23!$B$64</f>
        <v>355481.55291155574</v>
      </c>
      <c r="C28" s="42">
        <f>rG_h23!B33*rG!$B$8/rG_h23!$B$64</f>
        <v>344711.51917303336</v>
      </c>
      <c r="D28" s="40">
        <f t="shared" si="0"/>
        <v>103.1243614267257</v>
      </c>
      <c r="E28" s="34">
        <f t="shared" si="4"/>
        <v>1.6050091043419812E-2</v>
      </c>
      <c r="F28" s="34">
        <f t="shared" si="3"/>
        <v>1.6050091043419812E-2</v>
      </c>
      <c r="G28" s="31">
        <f t="shared" si="5"/>
        <v>103.12436142672568</v>
      </c>
      <c r="H28" s="33">
        <f t="shared" si="2"/>
        <v>5.4964547625724336E-3</v>
      </c>
    </row>
    <row r="29" spans="1:12">
      <c r="A29" s="28">
        <f t="shared" si="1"/>
        <v>31656</v>
      </c>
      <c r="B29" s="30">
        <f>nG_h23!B34*nG!$B$8/nG_h23!$B$64</f>
        <v>359132.24945018749</v>
      </c>
      <c r="C29" s="42">
        <f>rG_h23!B34*rG!$B$8/rG_h23!$B$64</f>
        <v>347045.46256029804</v>
      </c>
      <c r="D29" s="40">
        <f t="shared" si="0"/>
        <v>103.48276758921446</v>
      </c>
      <c r="E29" s="34">
        <f t="shared" si="4"/>
        <v>2.1545448358775587E-2</v>
      </c>
      <c r="F29" s="34">
        <f t="shared" si="3"/>
        <v>2.1545448358775587E-2</v>
      </c>
      <c r="G29" s="31">
        <f t="shared" si="5"/>
        <v>103.48276758921448</v>
      </c>
      <c r="H29" s="33">
        <f t="shared" si="2"/>
        <v>3.4694497107574662E-3</v>
      </c>
    </row>
    <row r="30" spans="1:12">
      <c r="A30" s="28">
        <f t="shared" si="1"/>
        <v>31747</v>
      </c>
      <c r="B30" s="30">
        <f>nG_h23!B35*nG!$B$8/nG_h23!$B$64</f>
        <v>362367.37561072747</v>
      </c>
      <c r="C30" s="42">
        <f>rG_h23!B35*rG!$B$8/rG_h23!$B$64</f>
        <v>351394.21079921897</v>
      </c>
      <c r="D30" s="40">
        <f t="shared" si="0"/>
        <v>103.12275059584815</v>
      </c>
      <c r="E30" s="34">
        <f t="shared" si="4"/>
        <v>1.465265325720555E-2</v>
      </c>
      <c r="F30" s="34">
        <f t="shared" si="3"/>
        <v>1.465265325720555E-2</v>
      </c>
      <c r="G30" s="31">
        <f t="shared" si="5"/>
        <v>103.12275059584812</v>
      </c>
      <c r="H30" s="33">
        <f t="shared" si="2"/>
        <v>-3.4850701076862833E-3</v>
      </c>
    </row>
    <row r="31" spans="1:12">
      <c r="A31" s="28">
        <f t="shared" si="1"/>
        <v>31837</v>
      </c>
      <c r="B31" s="30">
        <f>nG_h23!B36*nG!$B$8/nG_h23!$B$64</f>
        <v>362504.02942830848</v>
      </c>
      <c r="C31" s="42">
        <f>rG_h23!B36*rG!$B$8/rG_h23!$B$64</f>
        <v>352052.54560663237</v>
      </c>
      <c r="D31" s="40">
        <f t="shared" si="0"/>
        <v>102.96872837651745</v>
      </c>
      <c r="E31" s="34">
        <f t="shared" si="4"/>
        <v>3.9861364890114714E-3</v>
      </c>
      <c r="F31" s="34">
        <f t="shared" si="3"/>
        <v>3.9861364890114714E-3</v>
      </c>
      <c r="G31" s="31">
        <f t="shared" si="5"/>
        <v>102.96872837651749</v>
      </c>
      <c r="H31" s="33">
        <f t="shared" si="2"/>
        <v>-1.494697876632145E-3</v>
      </c>
    </row>
    <row r="32" spans="1:12">
      <c r="A32" s="28">
        <f t="shared" si="1"/>
        <v>31929</v>
      </c>
      <c r="B32" s="30">
        <f>nG_h23!B37*nG!$B$8/nG_h23!$B$64</f>
        <v>368304.98398462398</v>
      </c>
      <c r="C32" s="42">
        <f>rG_h23!B37*rG!$B$8/rG_h23!$B$64</f>
        <v>358755.39998334006</v>
      </c>
      <c r="D32" s="40">
        <f t="shared" si="0"/>
        <v>102.66186488112162</v>
      </c>
      <c r="E32" s="34">
        <f t="shared" si="4"/>
        <v>-4.4949298367242818E-3</v>
      </c>
      <c r="F32" s="34">
        <f t="shared" si="3"/>
        <v>-4.4949298367242818E-3</v>
      </c>
      <c r="G32" s="31">
        <f t="shared" si="5"/>
        <v>102.66186488112162</v>
      </c>
      <c r="H32" s="33">
        <f t="shared" si="2"/>
        <v>-2.9846115631633197E-3</v>
      </c>
    </row>
    <row r="33" spans="1:8">
      <c r="A33" s="28">
        <f t="shared" si="1"/>
        <v>32021</v>
      </c>
      <c r="B33" s="30">
        <f>nG_h23!B38*nG!$B$8/nG_h23!$B$64</f>
        <v>376536.23490420368</v>
      </c>
      <c r="C33" s="42">
        <f>rG_h23!B38*rG!$B$8/rG_h23!$B$64</f>
        <v>365353.34504873725</v>
      </c>
      <c r="D33" s="40">
        <f t="shared" si="0"/>
        <v>103.06084233441865</v>
      </c>
      <c r="E33" s="34">
        <f t="shared" si="4"/>
        <v>-4.0855860111106423E-3</v>
      </c>
      <c r="F33" s="34">
        <f t="shared" si="3"/>
        <v>-4.0855860111106423E-3</v>
      </c>
      <c r="G33" s="31">
        <f t="shared" si="5"/>
        <v>103.06084233441865</v>
      </c>
      <c r="H33" s="33">
        <f t="shared" si="2"/>
        <v>3.8787935363711057E-3</v>
      </c>
    </row>
    <row r="34" spans="1:8">
      <c r="A34" s="28">
        <f t="shared" si="1"/>
        <v>32112</v>
      </c>
      <c r="B34" s="30">
        <f>nG_h23!B39*nG!$B$8/nG_h23!$B$64</f>
        <v>385976.26022661023</v>
      </c>
      <c r="C34" s="42">
        <f>rG_h23!B39*rG!$B$8/rG_h23!$B$64</f>
        <v>375170.60928083799</v>
      </c>
      <c r="D34" s="40">
        <f t="shared" si="0"/>
        <v>102.88019655017366</v>
      </c>
      <c r="E34" s="34">
        <f t="shared" si="4"/>
        <v>-2.3548610456547436E-3</v>
      </c>
      <c r="F34" s="34">
        <f t="shared" si="3"/>
        <v>-2.3548610456547436E-3</v>
      </c>
      <c r="G34" s="31">
        <f t="shared" si="5"/>
        <v>102.88019655017365</v>
      </c>
      <c r="H34" s="33">
        <f t="shared" si="2"/>
        <v>-1.7543451422303846E-3</v>
      </c>
    </row>
    <row r="35" spans="1:8">
      <c r="A35" s="28">
        <f t="shared" si="1"/>
        <v>32203</v>
      </c>
      <c r="B35" s="30">
        <f>nG_h23!B40*nG!$B$8/nG_h23!$B$64</f>
        <v>394674.17373518314</v>
      </c>
      <c r="C35" s="42">
        <f>rG_h23!B40*rG!$B$8/rG_h23!$B$64</f>
        <v>381506.33357512153</v>
      </c>
      <c r="D35" s="40">
        <f t="shared" si="0"/>
        <v>103.4515390705745</v>
      </c>
      <c r="E35" s="34">
        <f t="shared" si="4"/>
        <v>4.6779473787248449E-3</v>
      </c>
      <c r="F35" s="34">
        <f t="shared" si="3"/>
        <v>4.6779473787248449E-3</v>
      </c>
      <c r="G35" s="31">
        <f t="shared" si="5"/>
        <v>103.45153907057447</v>
      </c>
      <c r="H35" s="33">
        <f t="shared" si="2"/>
        <v>5.5381105477474435E-3</v>
      </c>
    </row>
    <row r="36" spans="1:8">
      <c r="A36" s="28">
        <f t="shared" si="1"/>
        <v>32295</v>
      </c>
      <c r="B36" s="30">
        <f>nG_h23!B41*nG!$B$8/nG_h23!$B$64</f>
        <v>395504.39666721842</v>
      </c>
      <c r="C36" s="42">
        <f>rG_h23!B41*rG!$B$8/rG_h23!$B$64</f>
        <v>383726.96650502481</v>
      </c>
      <c r="D36" s="40">
        <f t="shared" si="0"/>
        <v>103.06922139704231</v>
      </c>
      <c r="E36" s="34">
        <f t="shared" si="4"/>
        <v>3.9600923287608225E-3</v>
      </c>
      <c r="F36" s="34">
        <f t="shared" si="3"/>
        <v>3.9600923287608225E-3</v>
      </c>
      <c r="G36" s="31">
        <f t="shared" si="5"/>
        <v>103.06922139704233</v>
      </c>
      <c r="H36" s="33">
        <f t="shared" si="2"/>
        <v>-3.702466613127342E-3</v>
      </c>
    </row>
    <row r="37" spans="1:8">
      <c r="A37" s="28">
        <f t="shared" si="1"/>
        <v>32387</v>
      </c>
      <c r="B37" s="30">
        <f>nG_h23!B42*nG!$B$8/nG_h23!$B$64</f>
        <v>404856.71879326715</v>
      </c>
      <c r="C37" s="42">
        <f>rG_h23!B42*rG!$B$8/rG_h23!$B$64</f>
        <v>390743.49867240794</v>
      </c>
      <c r="D37" s="40">
        <f t="shared" si="0"/>
        <v>103.61188866067135</v>
      </c>
      <c r="E37" s="34">
        <f t="shared" si="4"/>
        <v>5.3325625437397051E-3</v>
      </c>
      <c r="F37" s="34">
        <f t="shared" si="3"/>
        <v>5.3325625437397051E-3</v>
      </c>
      <c r="G37" s="31">
        <f t="shared" si="5"/>
        <v>103.61188866067131</v>
      </c>
      <c r="H37" s="33">
        <f t="shared" si="2"/>
        <v>5.2512637513499882E-3</v>
      </c>
    </row>
    <row r="38" spans="1:8">
      <c r="A38" s="28">
        <f t="shared" si="1"/>
        <v>32478</v>
      </c>
      <c r="B38" s="30">
        <f>nG_h23!B43*nG!$B$8/nG_h23!$B$64</f>
        <v>410967.99989204464</v>
      </c>
      <c r="C38" s="42">
        <f>rG_h23!B43*rG!$B$8/rG_h23!$B$64</f>
        <v>395330.3143875461</v>
      </c>
      <c r="D38" s="40">
        <f t="shared" si="0"/>
        <v>103.95559989593126</v>
      </c>
      <c r="E38" s="34">
        <f t="shared" si="4"/>
        <v>1.0398712938359367E-2</v>
      </c>
      <c r="F38" s="34">
        <f t="shared" si="3"/>
        <v>1.0398712938359367E-2</v>
      </c>
      <c r="G38" s="31">
        <f t="shared" si="5"/>
        <v>103.95559989593126</v>
      </c>
      <c r="H38" s="33">
        <f t="shared" si="2"/>
        <v>3.3118052523892771E-3</v>
      </c>
    </row>
    <row r="39" spans="1:8">
      <c r="A39" s="28">
        <f t="shared" si="1"/>
        <v>32568</v>
      </c>
      <c r="B39" s="30">
        <f>nG_h23!B44*nG!$B$8/nG_h23!$B$64</f>
        <v>421417.22385533346</v>
      </c>
      <c r="C39" s="42">
        <f>rG_h23!B44*rG!$B$8/rG_h23!$B$64</f>
        <v>403648.81416416686</v>
      </c>
      <c r="D39" s="40">
        <f t="shared" si="0"/>
        <v>104.40194769999746</v>
      </c>
      <c r="E39" s="34">
        <f t="shared" si="4"/>
        <v>9.1450498896117338E-3</v>
      </c>
      <c r="F39" s="34">
        <f t="shared" ref="F39:F70" si="6">E39-SUMIFS($L$15:$L$18,$J$15:$J$18,"&lt;"&amp;$A39,$K$15:$K$18,"&gt;"&amp;$A39)</f>
        <v>9.1450498896117338E-3</v>
      </c>
      <c r="G39" s="31">
        <f t="shared" si="5"/>
        <v>104.40194769999742</v>
      </c>
      <c r="H39" s="33">
        <f t="shared" si="2"/>
        <v>4.2844474989998105E-3</v>
      </c>
    </row>
    <row r="40" spans="1:8">
      <c r="A40" s="28">
        <f t="shared" si="1"/>
        <v>32660</v>
      </c>
      <c r="B40" s="30">
        <f>nG_h23!B45*nG!$B$8/nG_h23!$B$64</f>
        <v>421004.91685199004</v>
      </c>
      <c r="C40" s="42">
        <f>rG_h23!B45*rG!$B$8/rG_h23!$B$64</f>
        <v>399323.90417716536</v>
      </c>
      <c r="D40" s="40">
        <f t="shared" si="0"/>
        <v>105.42943020641349</v>
      </c>
      <c r="E40" s="34">
        <f t="shared" si="4"/>
        <v>2.26410061992528E-2</v>
      </c>
      <c r="F40" s="34">
        <f t="shared" si="6"/>
        <v>8.641006199252798E-3</v>
      </c>
      <c r="G40" s="31">
        <f t="shared" si="5"/>
        <v>103.96370221957714</v>
      </c>
      <c r="H40" s="33">
        <f t="shared" si="2"/>
        <v>-4.2065103034865103E-3</v>
      </c>
    </row>
    <row r="41" spans="1:8">
      <c r="A41" s="28">
        <f t="shared" si="1"/>
        <v>32752</v>
      </c>
      <c r="B41" s="30">
        <f>nG_h23!B46*nG!$B$8/nG_h23!$B$64</f>
        <v>430340.61616291502</v>
      </c>
      <c r="C41" s="42">
        <f>rG_h23!B46*rG!$B$8/rG_h23!$B$64</f>
        <v>405461.67646762473</v>
      </c>
      <c r="D41" s="40">
        <f t="shared" si="0"/>
        <v>106.13595344251404</v>
      </c>
      <c r="E41" s="34">
        <f t="shared" si="4"/>
        <v>2.4068773302391655E-2</v>
      </c>
      <c r="F41" s="34">
        <f t="shared" si="6"/>
        <v>1.0068773302391653E-2</v>
      </c>
      <c r="G41" s="31">
        <f t="shared" si="5"/>
        <v>104.66040304766049</v>
      </c>
      <c r="H41" s="33">
        <f t="shared" si="2"/>
        <v>6.6790308544888433E-3</v>
      </c>
    </row>
    <row r="42" spans="1:8">
      <c r="A42" s="28">
        <f t="shared" si="1"/>
        <v>32843</v>
      </c>
      <c r="B42" s="30">
        <f>nG_h23!B47*nG!$B$8/nG_h23!$B$64</f>
        <v>445235.47435740585</v>
      </c>
      <c r="C42" s="42">
        <f>rG_h23!B47*rG!$B$8/rG_h23!$B$64</f>
        <v>417120.89197138447</v>
      </c>
      <c r="D42" s="40">
        <f t="shared" si="0"/>
        <v>106.74015205835101</v>
      </c>
      <c r="E42" s="34">
        <f t="shared" si="4"/>
        <v>2.643351156667606E-2</v>
      </c>
      <c r="F42" s="34">
        <f t="shared" si="6"/>
        <v>1.2433511566676058E-2</v>
      </c>
      <c r="G42" s="31">
        <f t="shared" si="5"/>
        <v>105.25620181898439</v>
      </c>
      <c r="H42" s="33">
        <f t="shared" si="2"/>
        <v>5.6765435166736822E-3</v>
      </c>
    </row>
    <row r="43" spans="1:8">
      <c r="A43" s="28">
        <f t="shared" si="1"/>
        <v>32933</v>
      </c>
      <c r="B43" s="30">
        <f>nG_h23!B48*nG!$B$8/nG_h23!$B$64</f>
        <v>444896.59328589699</v>
      </c>
      <c r="C43" s="42">
        <f>rG_h23!B48*rG!$B$8/rG_h23!$B$64</f>
        <v>414163.26850416645</v>
      </c>
      <c r="D43" s="40">
        <f t="shared" si="0"/>
        <v>107.4205819585909</v>
      </c>
      <c r="E43" s="34">
        <f t="shared" si="4"/>
        <v>2.8503470657869734E-2</v>
      </c>
      <c r="F43" s="34">
        <f t="shared" si="6"/>
        <v>1.4503470657869732E-2</v>
      </c>
      <c r="G43" s="31">
        <f t="shared" si="5"/>
        <v>105.92717207265397</v>
      </c>
      <c r="H43" s="33">
        <f t="shared" si="2"/>
        <v>6.3544065901934843E-3</v>
      </c>
    </row>
    <row r="44" spans="1:8">
      <c r="A44" s="28">
        <f t="shared" si="1"/>
        <v>33025</v>
      </c>
      <c r="B44" s="30">
        <f>nG_h23!B49*nG!$B$8/nG_h23!$B$64</f>
        <v>459530.58546145319</v>
      </c>
      <c r="C44" s="42">
        <f>rG_h23!B49*rG!$B$8/rG_h23!$B$64</f>
        <v>425120.98831267632</v>
      </c>
      <c r="D44" s="40">
        <f t="shared" si="0"/>
        <v>108.09407159250124</v>
      </c>
      <c r="E44" s="34">
        <f t="shared" si="4"/>
        <v>2.4960060157514619E-2</v>
      </c>
      <c r="F44" s="34">
        <f t="shared" si="6"/>
        <v>2.4960060157514619E-2</v>
      </c>
      <c r="G44" s="31">
        <f t="shared" si="5"/>
        <v>106.59129854673942</v>
      </c>
      <c r="H44" s="33">
        <f t="shared" si="2"/>
        <v>6.2500791961586089E-3</v>
      </c>
    </row>
    <row r="45" spans="1:8">
      <c r="A45" s="28">
        <f t="shared" si="1"/>
        <v>33117</v>
      </c>
      <c r="B45" s="30">
        <f>nG_h23!B50*nG!$B$8/nG_h23!$B$64</f>
        <v>469801.24163773865</v>
      </c>
      <c r="C45" s="42">
        <f>rG_h23!B50*rG!$B$8/rG_h23!$B$64</f>
        <v>433308.32519657747</v>
      </c>
      <c r="D45" s="40">
        <f t="shared" si="0"/>
        <v>108.42192829427073</v>
      </c>
      <c r="E45" s="34">
        <f t="shared" si="4"/>
        <v>2.1309507129365635E-2</v>
      </c>
      <c r="F45" s="34">
        <f t="shared" si="6"/>
        <v>2.1309507129365635E-2</v>
      </c>
      <c r="G45" s="31">
        <f t="shared" si="5"/>
        <v>106.91459723522443</v>
      </c>
      <c r="H45" s="33">
        <f t="shared" si="2"/>
        <v>3.0284778263398593E-3</v>
      </c>
    </row>
    <row r="46" spans="1:8">
      <c r="A46" s="28">
        <f t="shared" si="1"/>
        <v>33208</v>
      </c>
      <c r="B46" s="30">
        <f>nG_h23!B51*nG!$B$8/nG_h23!$B$64</f>
        <v>474874.87154704815</v>
      </c>
      <c r="C46" s="42">
        <f>rG_h23!B51*rG!$B$8/rG_h23!$B$64</f>
        <v>432922.7125928413</v>
      </c>
      <c r="D46" s="40">
        <f t="shared" si="0"/>
        <v>109.6904499888557</v>
      </c>
      <c r="E46" s="34">
        <f t="shared" si="4"/>
        <v>2.7264912311394163E-2</v>
      </c>
      <c r="F46" s="34">
        <f t="shared" si="6"/>
        <v>2.7264912311394163E-2</v>
      </c>
      <c r="G46" s="31">
        <f t="shared" si="5"/>
        <v>108.16548336309884</v>
      </c>
      <c r="H46" s="33">
        <f t="shared" si="2"/>
        <v>1.163194869870221E-2</v>
      </c>
    </row>
    <row r="47" spans="1:8">
      <c r="A47" s="28">
        <f t="shared" si="1"/>
        <v>33298</v>
      </c>
      <c r="B47" s="30">
        <f>nG_h23!B52*nG!$B$8/nG_h23!$B$64</f>
        <v>482966.30725475942</v>
      </c>
      <c r="C47" s="42">
        <f>rG_h23!B52*rG!$B$8/rG_h23!$B$64</f>
        <v>437361.56312315812</v>
      </c>
      <c r="D47" s="40">
        <f t="shared" si="0"/>
        <v>110.42724097790901</v>
      </c>
      <c r="E47" s="34">
        <f t="shared" si="4"/>
        <v>2.7605049331395293E-2</v>
      </c>
      <c r="F47" s="34">
        <f t="shared" si="6"/>
        <v>2.7605049331395293E-2</v>
      </c>
      <c r="G47" s="31">
        <f t="shared" si="5"/>
        <v>108.89203114803937</v>
      </c>
      <c r="H47" s="33">
        <f t="shared" si="2"/>
        <v>6.6945436101946143E-3</v>
      </c>
    </row>
    <row r="48" spans="1:8">
      <c r="A48" s="28">
        <f t="shared" si="1"/>
        <v>33390</v>
      </c>
      <c r="B48" s="30">
        <f>nG_h23!B53*nG!$B$8/nG_h23!$B$64</f>
        <v>491172.98088326672</v>
      </c>
      <c r="C48" s="42">
        <f>rG_h23!B53*rG!$B$8/rG_h23!$B$64</f>
        <v>441229.34575066518</v>
      </c>
      <c r="D48" s="40">
        <f t="shared" si="0"/>
        <v>111.31920068635333</v>
      </c>
      <c r="E48" s="34">
        <f t="shared" si="4"/>
        <v>2.9399875049313628E-2</v>
      </c>
      <c r="F48" s="34">
        <f t="shared" si="6"/>
        <v>2.9399875049313628E-2</v>
      </c>
      <c r="G48" s="31">
        <f t="shared" si="5"/>
        <v>109.77159042611773</v>
      </c>
      <c r="H48" s="33">
        <f t="shared" si="2"/>
        <v>8.0449049140769446E-3</v>
      </c>
    </row>
    <row r="49" spans="1:8">
      <c r="A49" s="28">
        <f t="shared" si="1"/>
        <v>33482</v>
      </c>
      <c r="B49" s="30">
        <f>nG_h23!B54*nG!$B$8/nG_h23!$B$64</f>
        <v>493288.0556419465</v>
      </c>
      <c r="C49" s="42">
        <f>rG_h23!B54*rG!$B$8/rG_h23!$B$64</f>
        <v>440958.40879052377</v>
      </c>
      <c r="D49" s="40">
        <f t="shared" si="0"/>
        <v>111.86725228688898</v>
      </c>
      <c r="E49" s="34">
        <f t="shared" si="4"/>
        <v>3.1282561810221488E-2</v>
      </c>
      <c r="F49" s="34">
        <f t="shared" si="6"/>
        <v>3.1282561810221488E-2</v>
      </c>
      <c r="G49" s="31">
        <f t="shared" si="5"/>
        <v>110.31202276353525</v>
      </c>
      <c r="H49" s="33">
        <f t="shared" si="2"/>
        <v>4.9111645872477183E-3</v>
      </c>
    </row>
    <row r="50" spans="1:8">
      <c r="A50" s="28">
        <f t="shared" si="1"/>
        <v>33573</v>
      </c>
      <c r="B50" s="30">
        <f>nG_h23!B55*nG!$B$8/nG_h23!$B$64</f>
        <v>501246.10090682498</v>
      </c>
      <c r="C50" s="42">
        <f>rG_h23!B55*rG!$B$8/rG_h23!$B$64</f>
        <v>444178.46305750683</v>
      </c>
      <c r="D50" s="40">
        <f t="shared" si="0"/>
        <v>112.84790745064326</v>
      </c>
      <c r="E50" s="34">
        <f t="shared" si="4"/>
        <v>2.8378652557626616E-2</v>
      </c>
      <c r="F50" s="34">
        <f t="shared" si="6"/>
        <v>2.8378652557626616E-2</v>
      </c>
      <c r="G50" s="31">
        <f t="shared" si="5"/>
        <v>111.27904441228203</v>
      </c>
      <c r="H50" s="33">
        <f t="shared" si="2"/>
        <v>8.7280394461073385E-3</v>
      </c>
    </row>
    <row r="51" spans="1:8">
      <c r="A51" s="28">
        <f t="shared" si="1"/>
        <v>33664</v>
      </c>
      <c r="B51" s="30">
        <f>nG_h23!B56*nG!$B$8/nG_h23!$B$64</f>
        <v>501951.70371566323</v>
      </c>
      <c r="C51" s="42">
        <f>rG_h23!B56*rG!$B$8/rG_h23!$B$64</f>
        <v>444831.23210566147</v>
      </c>
      <c r="D51" s="40">
        <f t="shared" si="0"/>
        <v>112.84093100648873</v>
      </c>
      <c r="E51" s="34">
        <f t="shared" si="4"/>
        <v>2.1622285383586792E-2</v>
      </c>
      <c r="F51" s="34">
        <f t="shared" si="6"/>
        <v>2.1622285383586792E-2</v>
      </c>
      <c r="G51" s="31">
        <f t="shared" si="5"/>
        <v>111.27216495783357</v>
      </c>
      <c r="H51" s="33">
        <f t="shared" si="2"/>
        <v>-6.1823563845209151E-5</v>
      </c>
    </row>
    <row r="52" spans="1:8">
      <c r="A52" s="28">
        <f t="shared" si="1"/>
        <v>33756</v>
      </c>
      <c r="B52" s="30">
        <f>nG_h23!B57*nG!$B$8/nG_h23!$B$64</f>
        <v>506174.10271799588</v>
      </c>
      <c r="C52" s="42">
        <f>rG_h23!B57*rG!$B$8/rG_h23!$B$64</f>
        <v>444822.72594528494</v>
      </c>
      <c r="D52" s="40">
        <f t="shared" si="0"/>
        <v>113.79232066939346</v>
      </c>
      <c r="E52" s="34">
        <f t="shared" si="4"/>
        <v>2.1973282170400843E-2</v>
      </c>
      <c r="F52" s="34">
        <f t="shared" si="6"/>
        <v>2.1973282170400843E-2</v>
      </c>
      <c r="G52" s="31">
        <f t="shared" si="5"/>
        <v>112.21032796806098</v>
      </c>
      <c r="H52" s="33">
        <f t="shared" si="2"/>
        <v>8.3959017008909953E-3</v>
      </c>
    </row>
    <row r="53" spans="1:8">
      <c r="A53" s="28">
        <f t="shared" si="1"/>
        <v>33848</v>
      </c>
      <c r="B53" s="30">
        <f>nG_h23!B58*nG!$B$8/nG_h23!$B$64</f>
        <v>507184.62710486946</v>
      </c>
      <c r="C53" s="42">
        <f>rG_h23!B58*rG!$B$8/rG_h23!$B$64</f>
        <v>446496.12922429794</v>
      </c>
      <c r="D53" s="40">
        <f t="shared" si="0"/>
        <v>113.59216662997869</v>
      </c>
      <c r="E53" s="34">
        <f t="shared" si="4"/>
        <v>1.5301627292129361E-2</v>
      </c>
      <c r="F53" s="34">
        <f t="shared" si="6"/>
        <v>1.5301627292129361E-2</v>
      </c>
      <c r="G53" s="31">
        <f t="shared" si="5"/>
        <v>112.0129565613198</v>
      </c>
      <c r="H53" s="33">
        <f t="shared" si="2"/>
        <v>-1.7604902910237641E-3</v>
      </c>
    </row>
    <row r="54" spans="1:8">
      <c r="A54" s="28">
        <f t="shared" si="1"/>
        <v>33939</v>
      </c>
      <c r="B54" s="30">
        <f>nG_h23!B59*nG!$B$8/nG_h23!$B$64</f>
        <v>504539.35593006737</v>
      </c>
      <c r="C54" s="42">
        <f>rG_h23!B59*rG!$B$8/rG_h23!$B$64</f>
        <v>443616.00632939924</v>
      </c>
      <c r="D54" s="40">
        <f t="shared" si="0"/>
        <v>113.73335243350769</v>
      </c>
      <c r="E54" s="34">
        <f t="shared" si="4"/>
        <v>7.8157345461722372E-3</v>
      </c>
      <c r="F54" s="34">
        <f t="shared" si="6"/>
        <v>7.8157345461722372E-3</v>
      </c>
      <c r="G54" s="31">
        <f t="shared" si="5"/>
        <v>112.15217953546454</v>
      </c>
      <c r="H54" s="33">
        <f t="shared" si="2"/>
        <v>1.2421467001502151E-3</v>
      </c>
    </row>
    <row r="55" spans="1:8">
      <c r="A55" s="28">
        <f t="shared" si="1"/>
        <v>34029</v>
      </c>
      <c r="B55" s="30">
        <f>nG_h23!B60*nG!$B$8/nG_h23!$B$64</f>
        <v>508776.84804061044</v>
      </c>
      <c r="C55" s="42">
        <f>rG_h23!B60*rG!$B$8/rG_h23!$B$64</f>
        <v>446008.75773902022</v>
      </c>
      <c r="D55" s="40">
        <f t="shared" si="0"/>
        <v>114.07328650221677</v>
      </c>
      <c r="E55" s="34">
        <f t="shared" si="4"/>
        <v>1.0861969122839099E-2</v>
      </c>
      <c r="F55" s="34">
        <f t="shared" si="6"/>
        <v>1.0861969122839099E-2</v>
      </c>
      <c r="G55" s="31">
        <f t="shared" si="5"/>
        <v>112.48738768582982</v>
      </c>
      <c r="H55" s="33">
        <f t="shared" si="2"/>
        <v>2.9844110128216528E-3</v>
      </c>
    </row>
    <row r="56" spans="1:8">
      <c r="A56" s="28">
        <f t="shared" si="1"/>
        <v>34121</v>
      </c>
      <c r="B56" s="30">
        <f>nG_h23!B61*nG!$B$8/nG_h23!$B$64</f>
        <v>503374.02520357585</v>
      </c>
      <c r="C56" s="42">
        <f>rG_h23!B61*rG!$B$8/rG_h23!$B$64</f>
        <v>442118.2920171757</v>
      </c>
      <c r="D56" s="40">
        <f t="shared" si="0"/>
        <v>113.85505514981506</v>
      </c>
      <c r="E56" s="34">
        <f t="shared" si="4"/>
        <v>5.5115488842272242E-4</v>
      </c>
      <c r="F56" s="34">
        <f t="shared" si="6"/>
        <v>5.5115488842272242E-4</v>
      </c>
      <c r="G56" s="31">
        <f t="shared" si="5"/>
        <v>112.27219028514533</v>
      </c>
      <c r="H56" s="33">
        <f t="shared" si="2"/>
        <v>-1.9149125335253814E-3</v>
      </c>
    </row>
    <row r="57" spans="1:8">
      <c r="A57" s="28">
        <f t="shared" si="1"/>
        <v>34213</v>
      </c>
      <c r="B57" s="30">
        <f>nG_h23!B62*nG!$B$8/nG_h23!$B$64</f>
        <v>502425.81087830081</v>
      </c>
      <c r="C57" s="42">
        <f>rG_h23!B62*rG!$B$8/rG_h23!$B$64</f>
        <v>439877.60135107604</v>
      </c>
      <c r="D57" s="40">
        <f t="shared" si="0"/>
        <v>114.21945771621675</v>
      </c>
      <c r="E57" s="34">
        <f t="shared" si="4"/>
        <v>5.5071173249308103E-3</v>
      </c>
      <c r="F57" s="34">
        <f t="shared" si="6"/>
        <v>5.5071173249308103E-3</v>
      </c>
      <c r="G57" s="31">
        <f t="shared" si="5"/>
        <v>112.63152676099715</v>
      </c>
      <c r="H57" s="33">
        <f t="shared" si="2"/>
        <v>3.1954721454843238E-3</v>
      </c>
    </row>
    <row r="58" spans="1:8">
      <c r="A58" s="28">
        <f t="shared" si="1"/>
        <v>34304</v>
      </c>
      <c r="B58" s="30">
        <f>nG_h23!B63*nG!$B$8/nG_h23!$B$64</f>
        <v>505531.52383398224</v>
      </c>
      <c r="C58" s="42">
        <f>rG_h23!B63*rG!$B$8/rG_h23!$B$64</f>
        <v>441585.34431457194</v>
      </c>
      <c r="D58" s="40">
        <f t="shared" si="0"/>
        <v>114.48104660689486</v>
      </c>
      <c r="E58" s="34">
        <f t="shared" si="4"/>
        <v>6.5525825872514432E-3</v>
      </c>
      <c r="F58" s="34">
        <f t="shared" si="6"/>
        <v>6.5525825872514432E-3</v>
      </c>
      <c r="G58" s="31">
        <f t="shared" si="5"/>
        <v>112.88947892370128</v>
      </c>
      <c r="H58" s="33">
        <f t="shared" si="2"/>
        <v>2.287611962470848E-3</v>
      </c>
    </row>
    <row r="59" spans="1:8">
      <c r="A59" s="28">
        <f t="shared" si="1"/>
        <v>34394</v>
      </c>
      <c r="B59" s="35">
        <f>nG!B8</f>
        <v>510113.2</v>
      </c>
      <c r="C59" s="43">
        <f>rG!B8</f>
        <v>446281.9</v>
      </c>
      <c r="D59" s="40">
        <f t="shared" si="0"/>
        <v>114.30291033537323</v>
      </c>
      <c r="E59" s="34">
        <f t="shared" si="4"/>
        <v>2.0109268278920567E-3</v>
      </c>
      <c r="F59" s="34">
        <f t="shared" si="6"/>
        <v>2.0109268278920567E-3</v>
      </c>
      <c r="G59" s="31">
        <f t="shared" si="5"/>
        <v>112.71381918380959</v>
      </c>
      <c r="H59" s="33">
        <f t="shared" si="2"/>
        <v>-1.5572447465377337E-3</v>
      </c>
    </row>
    <row r="60" spans="1:8">
      <c r="A60" s="28">
        <f t="shared" si="1"/>
        <v>34486</v>
      </c>
      <c r="B60" s="35">
        <f>nG!B9</f>
        <v>508973.8</v>
      </c>
      <c r="C60" s="43">
        <f>rG!B9</f>
        <v>443805.8</v>
      </c>
      <c r="D60" s="40">
        <f t="shared" si="0"/>
        <v>114.68390003014832</v>
      </c>
      <c r="E60" s="34">
        <f t="shared" si="4"/>
        <v>7.253455006405396E-3</v>
      </c>
      <c r="F60" s="34">
        <f t="shared" si="6"/>
        <v>7.253455006405396E-3</v>
      </c>
      <c r="G60" s="31">
        <f t="shared" si="5"/>
        <v>113.08951218621678</v>
      </c>
      <c r="H60" s="33">
        <f t="shared" si="2"/>
        <v>3.3276156449879579E-3</v>
      </c>
    </row>
    <row r="61" spans="1:8">
      <c r="A61" s="28">
        <f t="shared" si="1"/>
        <v>34578</v>
      </c>
      <c r="B61" s="35">
        <f>nG!B10</f>
        <v>513046.1</v>
      </c>
      <c r="C61" s="43">
        <f>rG!B10</f>
        <v>448941.2</v>
      </c>
      <c r="D61" s="40">
        <f t="shared" si="0"/>
        <v>114.27913054092606</v>
      </c>
      <c r="E61" s="34">
        <f t="shared" si="4"/>
        <v>5.2230367391725707E-4</v>
      </c>
      <c r="F61" s="34">
        <f t="shared" si="6"/>
        <v>5.2230367391725707E-4</v>
      </c>
      <c r="G61" s="31">
        <f t="shared" si="5"/>
        <v>112.69036998690216</v>
      </c>
      <c r="H61" s="33">
        <f t="shared" si="2"/>
        <v>-3.5356791870038151E-3</v>
      </c>
    </row>
    <row r="62" spans="1:8">
      <c r="A62" s="28">
        <f t="shared" si="1"/>
        <v>34669</v>
      </c>
      <c r="B62" s="35">
        <f>nG!B11</f>
        <v>511528.7</v>
      </c>
      <c r="C62" s="43">
        <f>rG!B11</f>
        <v>447126.3</v>
      </c>
      <c r="D62" s="40">
        <f t="shared" si="0"/>
        <v>114.40362600008096</v>
      </c>
      <c r="E62" s="34">
        <f t="shared" si="4"/>
        <v>-6.7650322657986095E-4</v>
      </c>
      <c r="F62" s="34">
        <f t="shared" si="6"/>
        <v>-6.7650322657986095E-4</v>
      </c>
      <c r="G62" s="31">
        <f t="shared" si="5"/>
        <v>112.81313465344667</v>
      </c>
      <c r="H62" s="33">
        <f t="shared" si="2"/>
        <v>1.0888050619737299E-3</v>
      </c>
    </row>
    <row r="63" spans="1:8">
      <c r="A63" s="28">
        <f t="shared" si="1"/>
        <v>34759</v>
      </c>
      <c r="B63" s="35">
        <f>nG!B12</f>
        <v>514908.4</v>
      </c>
      <c r="C63" s="43">
        <f>rG!B12</f>
        <v>452085.2</v>
      </c>
      <c r="D63" s="40">
        <f t="shared" si="0"/>
        <v>113.89631865851835</v>
      </c>
      <c r="E63" s="34">
        <f t="shared" si="4"/>
        <v>-3.5634836182687479E-3</v>
      </c>
      <c r="F63" s="34">
        <f t="shared" si="6"/>
        <v>-3.5634836182687479E-3</v>
      </c>
      <c r="G63" s="31">
        <f t="shared" si="5"/>
        <v>112.31288012974525</v>
      </c>
      <c r="H63" s="33">
        <f t="shared" si="2"/>
        <v>-4.4442251382266207E-3</v>
      </c>
    </row>
    <row r="64" spans="1:8">
      <c r="A64" s="28">
        <f t="shared" si="1"/>
        <v>34851</v>
      </c>
      <c r="B64" s="35">
        <f>nG!B13</f>
        <v>518736.5</v>
      </c>
      <c r="C64" s="43">
        <f>rG!B13</f>
        <v>456347.7</v>
      </c>
      <c r="D64" s="40">
        <f t="shared" si="0"/>
        <v>113.6713299968423</v>
      </c>
      <c r="E64" s="34">
        <f t="shared" si="4"/>
        <v>-8.8684342342988387E-3</v>
      </c>
      <c r="F64" s="34">
        <f t="shared" si="6"/>
        <v>-8.8684342342988387E-3</v>
      </c>
      <c r="G64" s="31">
        <f t="shared" si="5"/>
        <v>112.09101936297958</v>
      </c>
      <c r="H64" s="33">
        <f t="shared" si="2"/>
        <v>-1.9773349710421328E-3</v>
      </c>
    </row>
    <row r="65" spans="1:8">
      <c r="A65" s="28">
        <f t="shared" si="1"/>
        <v>34943</v>
      </c>
      <c r="B65" s="35">
        <f>nG!B14</f>
        <v>525429.1</v>
      </c>
      <c r="C65" s="43">
        <f>rG!B14</f>
        <v>461707.7</v>
      </c>
      <c r="D65" s="40">
        <f t="shared" si="0"/>
        <v>113.80124264767512</v>
      </c>
      <c r="E65" s="34">
        <f t="shared" si="4"/>
        <v>-4.1905279783609473E-3</v>
      </c>
      <c r="F65" s="34">
        <f t="shared" si="6"/>
        <v>-4.1905279783609473E-3</v>
      </c>
      <c r="G65" s="31">
        <f t="shared" si="5"/>
        <v>112.21912590893444</v>
      </c>
      <c r="H65" s="33">
        <f t="shared" si="2"/>
        <v>1.1422270689340763E-3</v>
      </c>
    </row>
    <row r="66" spans="1:8">
      <c r="A66" s="28">
        <f t="shared" si="1"/>
        <v>35034</v>
      </c>
      <c r="B66" s="35">
        <f>nG!B15</f>
        <v>526975.5</v>
      </c>
      <c r="C66" s="43">
        <f>rG!B15</f>
        <v>462809.59999999998</v>
      </c>
      <c r="D66" s="40">
        <f t="shared" si="0"/>
        <v>113.86442718560721</v>
      </c>
      <c r="E66" s="34">
        <f t="shared" si="4"/>
        <v>-4.7242687691104734E-3</v>
      </c>
      <c r="F66" s="34">
        <f t="shared" si="6"/>
        <v>-4.7242687691104734E-3</v>
      </c>
      <c r="G66" s="31">
        <f t="shared" si="5"/>
        <v>112.28143202662471</v>
      </c>
      <c r="H66" s="33">
        <f t="shared" si="2"/>
        <v>5.5506427122420376E-4</v>
      </c>
    </row>
    <row r="67" spans="1:8">
      <c r="A67" s="28">
        <f t="shared" si="1"/>
        <v>35125</v>
      </c>
      <c r="B67" s="35">
        <f>nG!B16</f>
        <v>529181.6</v>
      </c>
      <c r="C67" s="43">
        <f>rG!B16</f>
        <v>466647.6</v>
      </c>
      <c r="D67" s="40">
        <f t="shared" si="0"/>
        <v>113.40069037106373</v>
      </c>
      <c r="E67" s="34">
        <f t="shared" si="4"/>
        <v>-4.3610699067011538E-3</v>
      </c>
      <c r="F67" s="34">
        <f t="shared" si="6"/>
        <v>-4.3610699067011538E-3</v>
      </c>
      <c r="G67" s="31">
        <f t="shared" si="5"/>
        <v>111.82414229261904</v>
      </c>
      <c r="H67" s="33">
        <f t="shared" si="2"/>
        <v>-4.081026275817301E-3</v>
      </c>
    </row>
    <row r="68" spans="1:8">
      <c r="A68" s="28">
        <f t="shared" si="1"/>
        <v>35217</v>
      </c>
      <c r="B68" s="35">
        <f>nG!B17</f>
        <v>535988.5</v>
      </c>
      <c r="C68" s="43">
        <f>rG!B17</f>
        <v>472545.6</v>
      </c>
      <c r="D68" s="40">
        <f t="shared" ref="D68:D131" si="7">B68/C68*100</f>
        <v>113.4257730894119</v>
      </c>
      <c r="E68" s="34">
        <f t="shared" si="4"/>
        <v>-2.1625727478982171E-3</v>
      </c>
      <c r="F68" s="34">
        <f t="shared" si="6"/>
        <v>-2.1625727478982171E-3</v>
      </c>
      <c r="G68" s="31">
        <f t="shared" si="5"/>
        <v>111.84887629958568</v>
      </c>
      <c r="H68" s="33">
        <f t="shared" si="2"/>
        <v>2.2116218776080387E-4</v>
      </c>
    </row>
    <row r="69" spans="1:8">
      <c r="A69" s="28">
        <f t="shared" ref="A69:A132" si="8">EDATE(A68,3)</f>
        <v>35309</v>
      </c>
      <c r="B69" s="35">
        <f>nG!B18</f>
        <v>536155.5</v>
      </c>
      <c r="C69" s="43">
        <f>rG!B18</f>
        <v>473151.5</v>
      </c>
      <c r="D69" s="40">
        <f t="shared" si="7"/>
        <v>113.31581956307863</v>
      </c>
      <c r="E69" s="34">
        <f t="shared" si="4"/>
        <v>-4.2746574743164345E-3</v>
      </c>
      <c r="F69" s="34">
        <f t="shared" si="6"/>
        <v>-4.2746574743164345E-3</v>
      </c>
      <c r="G69" s="31">
        <f t="shared" si="5"/>
        <v>111.74045139728534</v>
      </c>
      <c r="H69" s="33">
        <f t="shared" ref="H69:H132" si="9">LN(G69)-LN(G68)</f>
        <v>-9.698576574841411E-4</v>
      </c>
    </row>
    <row r="70" spans="1:8">
      <c r="A70" s="28">
        <f t="shared" si="8"/>
        <v>35400</v>
      </c>
      <c r="B70" s="35">
        <f>nG!B19</f>
        <v>541098</v>
      </c>
      <c r="C70" s="43">
        <f>rG!B19</f>
        <v>478418.1</v>
      </c>
      <c r="D70" s="40">
        <f t="shared" si="7"/>
        <v>113.10149009830523</v>
      </c>
      <c r="E70" s="34">
        <f t="shared" si="4"/>
        <v>-6.7229473925758398E-3</v>
      </c>
      <c r="F70" s="34">
        <f t="shared" si="6"/>
        <v>-6.7229473925758398E-3</v>
      </c>
      <c r="G70" s="31">
        <f t="shared" si="5"/>
        <v>111.52910163840917</v>
      </c>
      <c r="H70" s="33">
        <f t="shared" si="9"/>
        <v>-1.8932256470352016E-3</v>
      </c>
    </row>
    <row r="71" spans="1:8">
      <c r="A71" s="28">
        <f t="shared" si="8"/>
        <v>35490</v>
      </c>
      <c r="B71" s="35">
        <f>nG!B20</f>
        <v>542182.19999999995</v>
      </c>
      <c r="C71" s="43">
        <f>rG!B20</f>
        <v>479668.2</v>
      </c>
      <c r="D71" s="40">
        <f t="shared" si="7"/>
        <v>113.03275889458587</v>
      </c>
      <c r="E71" s="34">
        <f t="shared" si="4"/>
        <v>-3.2498007824166564E-3</v>
      </c>
      <c r="F71" s="34">
        <f t="shared" ref="F71:F102" si="10">E71-SUMIFS($L$15:$L$18,$J$15:$J$18,"&lt;"&amp;$A71,$K$15:$K$18,"&gt;"&amp;$A71)</f>
        <v>-3.2498007824166564E-3</v>
      </c>
      <c r="G71" s="31">
        <f t="shared" si="5"/>
        <v>111.46132596720726</v>
      </c>
      <c r="H71" s="33">
        <f t="shared" si="9"/>
        <v>-6.0787966565811757E-4</v>
      </c>
    </row>
    <row r="72" spans="1:8">
      <c r="A72" s="28">
        <f t="shared" si="8"/>
        <v>35582</v>
      </c>
      <c r="B72" s="35">
        <f>nG!B21</f>
        <v>544002.9</v>
      </c>
      <c r="C72" s="43">
        <f>rG!B21</f>
        <v>476053.4</v>
      </c>
      <c r="D72" s="40">
        <f t="shared" si="7"/>
        <v>114.27350377079546</v>
      </c>
      <c r="E72" s="34">
        <f t="shared" ref="E72:E135" si="11">LN(D72)-LN(D68)</f>
        <v>7.446089507928022E-3</v>
      </c>
      <c r="F72" s="34">
        <f t="shared" si="10"/>
        <v>-1.8872438254053121E-3</v>
      </c>
      <c r="G72" s="31">
        <f t="shared" ref="G72:G135" si="12">EXP(LN(G68)+F72)</f>
        <v>111.63798925863657</v>
      </c>
      <c r="H72" s="33">
        <f t="shared" si="9"/>
        <v>1.5837191447722887E-3</v>
      </c>
    </row>
    <row r="73" spans="1:8">
      <c r="A73" s="28">
        <f t="shared" si="8"/>
        <v>35674</v>
      </c>
      <c r="B73" s="35">
        <f>nG!B22</f>
        <v>544060.30000000005</v>
      </c>
      <c r="C73" s="43">
        <f>rG!B22</f>
        <v>477006.4</v>
      </c>
      <c r="D73" s="40">
        <f t="shared" si="7"/>
        <v>114.05723277507389</v>
      </c>
      <c r="E73" s="34">
        <f t="shared" si="11"/>
        <v>6.5215805665959081E-3</v>
      </c>
      <c r="F73" s="34">
        <f t="shared" si="10"/>
        <v>-2.811752766737426E-3</v>
      </c>
      <c r="G73" s="31">
        <f t="shared" si="12"/>
        <v>111.42670616762589</v>
      </c>
      <c r="H73" s="33">
        <f t="shared" si="9"/>
        <v>-1.894366598816255E-3</v>
      </c>
    </row>
    <row r="74" spans="1:8">
      <c r="A74" s="28">
        <f t="shared" si="8"/>
        <v>35765</v>
      </c>
      <c r="B74" s="35">
        <f>nG!B23</f>
        <v>544946.4</v>
      </c>
      <c r="C74" s="43">
        <f>rG!B23</f>
        <v>477176.6</v>
      </c>
      <c r="D74" s="40">
        <f t="shared" si="7"/>
        <v>114.20224713449907</v>
      </c>
      <c r="E74" s="34">
        <f t="shared" si="11"/>
        <v>9.6854161264587901E-3</v>
      </c>
      <c r="F74" s="34">
        <f t="shared" si="10"/>
        <v>3.5208279312545603E-4</v>
      </c>
      <c r="G74" s="31">
        <f t="shared" si="12"/>
        <v>111.56837602954177</v>
      </c>
      <c r="H74" s="33">
        <f t="shared" si="9"/>
        <v>1.2706099128276804E-3</v>
      </c>
    </row>
    <row r="75" spans="1:8">
      <c r="A75" s="28">
        <f t="shared" si="8"/>
        <v>35855</v>
      </c>
      <c r="B75" s="35">
        <f>nG!B24</f>
        <v>537975.4</v>
      </c>
      <c r="C75" s="43">
        <f>rG!B24</f>
        <v>471357.7</v>
      </c>
      <c r="D75" s="40">
        <f t="shared" si="7"/>
        <v>114.13315195657141</v>
      </c>
      <c r="E75" s="34">
        <f t="shared" si="11"/>
        <v>9.688088011705176E-3</v>
      </c>
      <c r="F75" s="34">
        <f t="shared" si="10"/>
        <v>3.5475467837184187E-4</v>
      </c>
      <c r="G75" s="31">
        <f t="shared" si="12"/>
        <v>111.50087440863422</v>
      </c>
      <c r="H75" s="33">
        <f t="shared" si="9"/>
        <v>-6.0520778041173173E-4</v>
      </c>
    </row>
    <row r="76" spans="1:8">
      <c r="A76" s="28">
        <f t="shared" si="8"/>
        <v>35947</v>
      </c>
      <c r="B76" s="35">
        <f>nG!B25</f>
        <v>534773.80000000005</v>
      </c>
      <c r="C76" s="43">
        <f>rG!B25</f>
        <v>469301.6</v>
      </c>
      <c r="D76" s="40">
        <f t="shared" si="7"/>
        <v>113.9509858905233</v>
      </c>
      <c r="E76" s="34">
        <f t="shared" si="11"/>
        <v>-2.8263232875920252E-3</v>
      </c>
      <c r="F76" s="34">
        <f t="shared" si="10"/>
        <v>-2.8263232875920252E-3</v>
      </c>
      <c r="G76" s="31">
        <f t="shared" si="12"/>
        <v>111.32290967793379</v>
      </c>
      <c r="H76" s="33">
        <f t="shared" si="9"/>
        <v>-1.5973588211917189E-3</v>
      </c>
    </row>
    <row r="77" spans="1:8">
      <c r="A77" s="28">
        <f t="shared" si="8"/>
        <v>36039</v>
      </c>
      <c r="B77" s="35">
        <f>nG!B26</f>
        <v>533927</v>
      </c>
      <c r="C77" s="43">
        <f>rG!B26</f>
        <v>470145.5</v>
      </c>
      <c r="D77" s="40">
        <f t="shared" si="7"/>
        <v>113.56633212484219</v>
      </c>
      <c r="E77" s="34">
        <f t="shared" si="11"/>
        <v>-4.3132740805686964E-3</v>
      </c>
      <c r="F77" s="34">
        <f t="shared" si="10"/>
        <v>-4.3132740805686964E-3</v>
      </c>
      <c r="G77" s="31">
        <f t="shared" si="12"/>
        <v>110.94712726517494</v>
      </c>
      <c r="H77" s="33">
        <f t="shared" si="9"/>
        <v>-3.3813173917929262E-3</v>
      </c>
    </row>
    <row r="78" spans="1:8">
      <c r="A78" s="28">
        <f t="shared" si="8"/>
        <v>36130</v>
      </c>
      <c r="B78" s="35">
        <f>nG!B27</f>
        <v>539279.1</v>
      </c>
      <c r="C78" s="43">
        <f>rG!B27</f>
        <v>473924.8</v>
      </c>
      <c r="D78" s="40">
        <f t="shared" si="7"/>
        <v>113.79001478715611</v>
      </c>
      <c r="E78" s="34">
        <f t="shared" si="11"/>
        <v>-3.6161998928836425E-3</v>
      </c>
      <c r="F78" s="34">
        <f t="shared" si="10"/>
        <v>-3.6161998928836425E-3</v>
      </c>
      <c r="G78" s="31">
        <f t="shared" si="12"/>
        <v>111.16565108590966</v>
      </c>
      <c r="H78" s="33">
        <f t="shared" si="9"/>
        <v>1.9676841005127343E-3</v>
      </c>
    </row>
    <row r="79" spans="1:8">
      <c r="A79" s="28">
        <f t="shared" si="8"/>
        <v>36220</v>
      </c>
      <c r="B79" s="35">
        <f>nG!B28</f>
        <v>529051.6</v>
      </c>
      <c r="C79" s="43">
        <f>rG!B28</f>
        <v>467396.8</v>
      </c>
      <c r="D79" s="40">
        <f t="shared" si="7"/>
        <v>113.19110443203719</v>
      </c>
      <c r="E79" s="34">
        <f t="shared" si="11"/>
        <v>-8.2881865072188532E-3</v>
      </c>
      <c r="F79" s="34">
        <f t="shared" si="10"/>
        <v>-8.2881865072188532E-3</v>
      </c>
      <c r="G79" s="31">
        <f t="shared" si="12"/>
        <v>110.58055352973643</v>
      </c>
      <c r="H79" s="33">
        <f t="shared" si="9"/>
        <v>-5.2771943947469424E-3</v>
      </c>
    </row>
    <row r="80" spans="1:8">
      <c r="A80" s="28">
        <f t="shared" si="8"/>
        <v>36312</v>
      </c>
      <c r="B80" s="35">
        <f>nG!B29</f>
        <v>529017</v>
      </c>
      <c r="C80" s="43">
        <f>rG!B29</f>
        <v>469185.5</v>
      </c>
      <c r="D80" s="40">
        <f t="shared" si="7"/>
        <v>112.75220568410576</v>
      </c>
      <c r="E80" s="34">
        <f t="shared" si="11"/>
        <v>-1.0575866811548984E-2</v>
      </c>
      <c r="F80" s="34">
        <f t="shared" si="10"/>
        <v>-1.0575866811548984E-2</v>
      </c>
      <c r="G80" s="31">
        <f t="shared" si="12"/>
        <v>110.15177719847527</v>
      </c>
      <c r="H80" s="33">
        <f t="shared" si="9"/>
        <v>-3.8850391255218497E-3</v>
      </c>
    </row>
    <row r="81" spans="1:8">
      <c r="A81" s="28">
        <f t="shared" si="8"/>
        <v>36404</v>
      </c>
      <c r="B81" s="35">
        <f>nG!B30</f>
        <v>528589.69999999995</v>
      </c>
      <c r="C81" s="43">
        <f>rG!B30</f>
        <v>471673.5</v>
      </c>
      <c r="D81" s="40">
        <f t="shared" si="7"/>
        <v>112.06686404896607</v>
      </c>
      <c r="E81" s="34">
        <f t="shared" si="11"/>
        <v>-1.3291396621251117E-2</v>
      </c>
      <c r="F81" s="34">
        <f t="shared" si="10"/>
        <v>-1.3291396621251117E-2</v>
      </c>
      <c r="G81" s="31">
        <f t="shared" si="12"/>
        <v>109.48224174557024</v>
      </c>
      <c r="H81" s="33">
        <f t="shared" si="9"/>
        <v>-6.0968472014950592E-3</v>
      </c>
    </row>
    <row r="82" spans="1:8">
      <c r="A82" s="28">
        <f t="shared" si="8"/>
        <v>36495</v>
      </c>
      <c r="B82" s="35">
        <f>nG!B31</f>
        <v>527849.5</v>
      </c>
      <c r="C82" s="43">
        <f>rG!B31</f>
        <v>471837.9</v>
      </c>
      <c r="D82" s="40">
        <f t="shared" si="7"/>
        <v>111.87094127029641</v>
      </c>
      <c r="E82" s="34">
        <f t="shared" si="11"/>
        <v>-1.7008877531461408E-2</v>
      </c>
      <c r="F82" s="34">
        <f t="shared" si="10"/>
        <v>-1.7008877531461408E-2</v>
      </c>
      <c r="G82" s="31">
        <f t="shared" si="12"/>
        <v>109.29083757628429</v>
      </c>
      <c r="H82" s="33">
        <f t="shared" si="9"/>
        <v>-1.7497968096975569E-3</v>
      </c>
    </row>
    <row r="83" spans="1:8">
      <c r="A83" s="28">
        <f t="shared" si="8"/>
        <v>36586</v>
      </c>
      <c r="B83" s="35">
        <f>nG!B32</f>
        <v>535247.1</v>
      </c>
      <c r="C83" s="43">
        <f>rG!B32</f>
        <v>479896.6</v>
      </c>
      <c r="D83" s="40">
        <f t="shared" si="7"/>
        <v>111.5338387477636</v>
      </c>
      <c r="E83" s="34">
        <f t="shared" si="11"/>
        <v>-1.4749548540960333E-2</v>
      </c>
      <c r="F83" s="34">
        <f t="shared" si="10"/>
        <v>-1.4749548540960333E-2</v>
      </c>
      <c r="G83" s="31">
        <f t="shared" si="12"/>
        <v>108.9615097220771</v>
      </c>
      <c r="H83" s="33">
        <f t="shared" si="9"/>
        <v>-3.0178654042458675E-3</v>
      </c>
    </row>
    <row r="84" spans="1:8">
      <c r="A84" s="28">
        <f t="shared" si="8"/>
        <v>36678</v>
      </c>
      <c r="B84" s="35">
        <f>nG!B33</f>
        <v>535378.6</v>
      </c>
      <c r="C84" s="43">
        <f>rG!B33</f>
        <v>482132</v>
      </c>
      <c r="D84" s="40">
        <f t="shared" si="7"/>
        <v>111.0439879535065</v>
      </c>
      <c r="E84" s="34">
        <f t="shared" si="11"/>
        <v>-1.5266130119456101E-2</v>
      </c>
      <c r="F84" s="34">
        <f t="shared" si="10"/>
        <v>-1.5266130119456101E-2</v>
      </c>
      <c r="G84" s="31">
        <f t="shared" si="12"/>
        <v>108.4829564625455</v>
      </c>
      <c r="H84" s="33">
        <f t="shared" si="9"/>
        <v>-4.401620704017617E-3</v>
      </c>
    </row>
    <row r="85" spans="1:8">
      <c r="A85" s="28">
        <f t="shared" si="8"/>
        <v>36770</v>
      </c>
      <c r="B85" s="35">
        <f>nG!B34</f>
        <v>534420.80000000005</v>
      </c>
      <c r="C85" s="43">
        <f>rG!B34</f>
        <v>482256.8</v>
      </c>
      <c r="D85" s="40">
        <f t="shared" si="7"/>
        <v>110.81664374665117</v>
      </c>
      <c r="E85" s="34">
        <f t="shared" si="11"/>
        <v>-1.1218716246325755E-2</v>
      </c>
      <c r="F85" s="34">
        <f t="shared" si="10"/>
        <v>-1.1218716246325755E-2</v>
      </c>
      <c r="G85" s="31">
        <f t="shared" si="12"/>
        <v>108.2608555442623</v>
      </c>
      <c r="H85" s="33">
        <f t="shared" si="9"/>
        <v>-2.0494333283647137E-3</v>
      </c>
    </row>
    <row r="86" spans="1:8">
      <c r="A86" s="28">
        <f t="shared" si="8"/>
        <v>36861</v>
      </c>
      <c r="B86" s="35">
        <f>nG!B35</f>
        <v>537842.30000000005</v>
      </c>
      <c r="C86" s="43">
        <f>rG!B35</f>
        <v>486934</v>
      </c>
      <c r="D86" s="40">
        <f t="shared" si="7"/>
        <v>110.45486657329332</v>
      </c>
      <c r="E86" s="34">
        <f t="shared" si="11"/>
        <v>-1.2738906568751318E-2</v>
      </c>
      <c r="F86" s="34">
        <f t="shared" si="10"/>
        <v>-1.2738906568751318E-2</v>
      </c>
      <c r="G86" s="31">
        <f t="shared" si="12"/>
        <v>107.90742211603427</v>
      </c>
      <c r="H86" s="33">
        <f t="shared" si="9"/>
        <v>-3.26998713212312E-3</v>
      </c>
    </row>
    <row r="87" spans="1:8">
      <c r="A87" s="28">
        <f t="shared" si="8"/>
        <v>36951</v>
      </c>
      <c r="B87" s="35">
        <f>nG!B36</f>
        <v>542521.80000000005</v>
      </c>
      <c r="C87" s="43">
        <f>rG!B36</f>
        <v>490547.5</v>
      </c>
      <c r="D87" s="40">
        <f t="shared" si="7"/>
        <v>110.59516152870007</v>
      </c>
      <c r="E87" s="34">
        <f t="shared" si="11"/>
        <v>-8.4516907333034297E-3</v>
      </c>
      <c r="F87" s="34">
        <f t="shared" si="10"/>
        <v>-8.4516907333034297E-3</v>
      </c>
      <c r="G87" s="31">
        <f t="shared" si="12"/>
        <v>108.04448141856646</v>
      </c>
      <c r="H87" s="33">
        <f t="shared" si="9"/>
        <v>1.269350431202021E-3</v>
      </c>
    </row>
    <row r="88" spans="1:8">
      <c r="A88" s="28">
        <f t="shared" si="8"/>
        <v>37043</v>
      </c>
      <c r="B88" s="35">
        <f>nG!B37</f>
        <v>534273</v>
      </c>
      <c r="C88" s="43">
        <f>rG!B37</f>
        <v>486865.4</v>
      </c>
      <c r="D88" s="40">
        <f t="shared" si="7"/>
        <v>109.73731138010628</v>
      </c>
      <c r="E88" s="34">
        <f t="shared" si="11"/>
        <v>-1.1836979257668467E-2</v>
      </c>
      <c r="F88" s="34">
        <f t="shared" si="10"/>
        <v>-1.1836979257668467E-2</v>
      </c>
      <c r="G88" s="31">
        <f t="shared" si="12"/>
        <v>107.20641605333257</v>
      </c>
      <c r="H88" s="33">
        <f t="shared" si="9"/>
        <v>-7.7869092283826546E-3</v>
      </c>
    </row>
    <row r="89" spans="1:8">
      <c r="A89" s="28">
        <f t="shared" si="8"/>
        <v>37135</v>
      </c>
      <c r="B89" s="35">
        <f>nG!B38</f>
        <v>526985</v>
      </c>
      <c r="C89" s="43">
        <f>rG!B38</f>
        <v>481583.2</v>
      </c>
      <c r="D89" s="40">
        <f t="shared" si="7"/>
        <v>109.4276129233744</v>
      </c>
      <c r="E89" s="34">
        <f t="shared" si="11"/>
        <v>-1.2613715891055755E-2</v>
      </c>
      <c r="F89" s="34">
        <f t="shared" si="10"/>
        <v>-1.2613715891055755E-2</v>
      </c>
      <c r="G89" s="31">
        <f t="shared" si="12"/>
        <v>106.90386023903466</v>
      </c>
      <c r="H89" s="33">
        <f t="shared" si="9"/>
        <v>-2.8261699617520009E-3</v>
      </c>
    </row>
    <row r="90" spans="1:8">
      <c r="A90" s="28">
        <f t="shared" si="8"/>
        <v>37226</v>
      </c>
      <c r="B90" s="35">
        <f>nG!B39</f>
        <v>523952.2</v>
      </c>
      <c r="C90" s="43">
        <f>rG!B39</f>
        <v>479921.5</v>
      </c>
      <c r="D90" s="40">
        <f t="shared" si="7"/>
        <v>109.17456292331143</v>
      </c>
      <c r="E90" s="34">
        <f t="shared" si="11"/>
        <v>-1.1658894306683543E-2</v>
      </c>
      <c r="F90" s="34">
        <f t="shared" si="10"/>
        <v>-1.1658894306683543E-2</v>
      </c>
      <c r="G90" s="31">
        <f t="shared" si="12"/>
        <v>106.65664638580763</v>
      </c>
      <c r="H90" s="33">
        <f t="shared" si="9"/>
        <v>-2.3151655477509081E-3</v>
      </c>
    </row>
    <row r="91" spans="1:8">
      <c r="A91" s="28">
        <f t="shared" si="8"/>
        <v>37316</v>
      </c>
      <c r="B91" s="35">
        <f>nG!B40</f>
        <v>525425.6</v>
      </c>
      <c r="C91" s="43">
        <f>rG!B40</f>
        <v>480724.3</v>
      </c>
      <c r="D91" s="40">
        <f t="shared" si="7"/>
        <v>109.2987394229915</v>
      </c>
      <c r="E91" s="34">
        <f t="shared" si="11"/>
        <v>-1.1791478719167081E-2</v>
      </c>
      <c r="F91" s="34">
        <f t="shared" si="10"/>
        <v>-1.1791478719167081E-2</v>
      </c>
      <c r="G91" s="31">
        <f t="shared" si="12"/>
        <v>106.77795897604088</v>
      </c>
      <c r="H91" s="33">
        <f t="shared" si="9"/>
        <v>1.1367660187184825E-3</v>
      </c>
    </row>
    <row r="92" spans="1:8">
      <c r="A92" s="28">
        <f t="shared" si="8"/>
        <v>37408</v>
      </c>
      <c r="B92" s="35">
        <f>nG!B41</f>
        <v>524244.1</v>
      </c>
      <c r="C92" s="43">
        <f>rG!B41</f>
        <v>484618.8</v>
      </c>
      <c r="D92" s="40">
        <f t="shared" si="7"/>
        <v>108.17659158084663</v>
      </c>
      <c r="E92" s="34">
        <f t="shared" si="11"/>
        <v>-1.4324432400931286E-2</v>
      </c>
      <c r="F92" s="34">
        <f t="shared" si="10"/>
        <v>-1.4324432400931286E-2</v>
      </c>
      <c r="G92" s="31">
        <f t="shared" si="12"/>
        <v>105.68169147207732</v>
      </c>
      <c r="H92" s="33">
        <f t="shared" si="9"/>
        <v>-1.031986291014686E-2</v>
      </c>
    </row>
    <row r="93" spans="1:8">
      <c r="A93" s="28">
        <f t="shared" si="8"/>
        <v>37500</v>
      </c>
      <c r="B93" s="35">
        <f>nG!B42</f>
        <v>524175.3</v>
      </c>
      <c r="C93" s="43">
        <f>rG!B42</f>
        <v>486175</v>
      </c>
      <c r="D93" s="40">
        <f t="shared" si="7"/>
        <v>107.81617730241169</v>
      </c>
      <c r="E93" s="34">
        <f t="shared" si="11"/>
        <v>-1.4835546504814445E-2</v>
      </c>
      <c r="F93" s="34">
        <f t="shared" si="10"/>
        <v>-1.4835546504814445E-2</v>
      </c>
      <c r="G93" s="31">
        <f t="shared" si="12"/>
        <v>105.32958950603212</v>
      </c>
      <c r="H93" s="33">
        <f t="shared" si="9"/>
        <v>-3.3372840656351599E-3</v>
      </c>
    </row>
    <row r="94" spans="1:8">
      <c r="A94" s="28">
        <f t="shared" si="8"/>
        <v>37591</v>
      </c>
      <c r="B94" s="35">
        <f>nG!B43</f>
        <v>524445.9</v>
      </c>
      <c r="C94" s="43">
        <f>rG!B43</f>
        <v>487503.8</v>
      </c>
      <c r="D94" s="40">
        <f t="shared" si="7"/>
        <v>107.57780759862796</v>
      </c>
      <c r="E94" s="34">
        <f t="shared" si="11"/>
        <v>-1.4733718541258156E-2</v>
      </c>
      <c r="F94" s="34">
        <f t="shared" si="10"/>
        <v>-1.4733718541258156E-2</v>
      </c>
      <c r="G94" s="31">
        <f t="shared" si="12"/>
        <v>105.09671737423882</v>
      </c>
      <c r="H94" s="33">
        <f t="shared" si="9"/>
        <v>-2.213337584194619E-3</v>
      </c>
    </row>
    <row r="95" spans="1:8">
      <c r="A95" s="28">
        <f t="shared" si="8"/>
        <v>37681</v>
      </c>
      <c r="B95" s="35">
        <f>nG!B44</f>
        <v>521325.9</v>
      </c>
      <c r="C95" s="43">
        <f>rG!B44</f>
        <v>487794</v>
      </c>
      <c r="D95" s="40">
        <f t="shared" si="7"/>
        <v>106.87419279449932</v>
      </c>
      <c r="E95" s="34">
        <f t="shared" si="11"/>
        <v>-2.2432487503614595E-2</v>
      </c>
      <c r="F95" s="34">
        <f t="shared" si="10"/>
        <v>-2.2432487503614595E-2</v>
      </c>
      <c r="G95" s="31">
        <f t="shared" si="12"/>
        <v>104.40933019039014</v>
      </c>
      <c r="H95" s="33">
        <f t="shared" si="9"/>
        <v>-6.5620029436379568E-3</v>
      </c>
    </row>
    <row r="96" spans="1:8">
      <c r="A96" s="28">
        <f t="shared" si="8"/>
        <v>37773</v>
      </c>
      <c r="B96" s="35">
        <f>nG!B45</f>
        <v>524521.30000000005</v>
      </c>
      <c r="C96" s="43">
        <f>rG!B45</f>
        <v>491150.2</v>
      </c>
      <c r="D96" s="40">
        <f t="shared" si="7"/>
        <v>106.79447957060795</v>
      </c>
      <c r="E96" s="34">
        <f t="shared" si="11"/>
        <v>-1.285876324549573E-2</v>
      </c>
      <c r="F96" s="34">
        <f t="shared" si="10"/>
        <v>-1.285876324549573E-2</v>
      </c>
      <c r="G96" s="31">
        <f t="shared" si="12"/>
        <v>104.33145540980753</v>
      </c>
      <c r="H96" s="33">
        <f t="shared" si="9"/>
        <v>-7.4613865202799445E-4</v>
      </c>
    </row>
    <row r="97" spans="1:8">
      <c r="A97" s="28">
        <f t="shared" si="8"/>
        <v>37865</v>
      </c>
      <c r="B97" s="35">
        <f>nG!B46</f>
        <v>524384.5</v>
      </c>
      <c r="C97" s="43">
        <f>rG!B46</f>
        <v>492637.7</v>
      </c>
      <c r="D97" s="40">
        <f t="shared" si="7"/>
        <v>106.4442489886584</v>
      </c>
      <c r="E97" s="34">
        <f t="shared" si="11"/>
        <v>-1.2806350546732403E-2</v>
      </c>
      <c r="F97" s="34">
        <f t="shared" si="10"/>
        <v>-1.2806350546732403E-2</v>
      </c>
      <c r="G97" s="31">
        <f t="shared" si="12"/>
        <v>103.98930227145489</v>
      </c>
      <c r="H97" s="33">
        <f t="shared" si="9"/>
        <v>-3.2848713668718332E-3</v>
      </c>
    </row>
    <row r="98" spans="1:8">
      <c r="A98" s="28">
        <f t="shared" si="8"/>
        <v>37956</v>
      </c>
      <c r="B98" s="35">
        <f>nG!B47</f>
        <v>526406</v>
      </c>
      <c r="C98" s="43">
        <f>rG!B47</f>
        <v>497969.2</v>
      </c>
      <c r="D98" s="40">
        <f t="shared" si="7"/>
        <v>105.71055398606981</v>
      </c>
      <c r="E98" s="34">
        <f t="shared" si="11"/>
        <v>-1.7509640983967678E-2</v>
      </c>
      <c r="F98" s="34">
        <f t="shared" si="10"/>
        <v>-1.7509640983967678E-2</v>
      </c>
      <c r="G98" s="31">
        <f t="shared" si="12"/>
        <v>103.2725286352637</v>
      </c>
      <c r="H98" s="33">
        <f t="shared" si="9"/>
        <v>-6.9166280214298936E-3</v>
      </c>
    </row>
    <row r="99" spans="1:8">
      <c r="A99" s="28">
        <f t="shared" si="8"/>
        <v>38047</v>
      </c>
      <c r="B99" s="35">
        <f>nG!B48</f>
        <v>529475.80000000005</v>
      </c>
      <c r="C99" s="43">
        <f>rG!B48</f>
        <v>501662.9</v>
      </c>
      <c r="D99" s="40">
        <f t="shared" si="7"/>
        <v>105.54414129488148</v>
      </c>
      <c r="E99" s="34">
        <f t="shared" si="11"/>
        <v>-1.2523108118172921E-2</v>
      </c>
      <c r="F99" s="34">
        <f t="shared" si="10"/>
        <v>-1.2523108118172921E-2</v>
      </c>
      <c r="G99" s="31">
        <f t="shared" si="12"/>
        <v>103.10995395593429</v>
      </c>
      <c r="H99" s="33">
        <f t="shared" si="9"/>
        <v>-1.5754700778431996E-3</v>
      </c>
    </row>
    <row r="100" spans="1:8">
      <c r="A100" s="28">
        <f t="shared" si="8"/>
        <v>38139</v>
      </c>
      <c r="B100" s="35">
        <f>nG!B49</f>
        <v>527637</v>
      </c>
      <c r="C100" s="43">
        <f>rG!B49</f>
        <v>501698.6</v>
      </c>
      <c r="D100" s="40">
        <f t="shared" si="7"/>
        <v>105.17011608164744</v>
      </c>
      <c r="E100" s="34">
        <f t="shared" si="11"/>
        <v>-1.532704349256786E-2</v>
      </c>
      <c r="F100" s="34">
        <f t="shared" si="10"/>
        <v>-1.532704349256786E-2</v>
      </c>
      <c r="G100" s="31">
        <f t="shared" si="12"/>
        <v>102.74455496702056</v>
      </c>
      <c r="H100" s="33">
        <f t="shared" si="9"/>
        <v>-3.5500740264229336E-3</v>
      </c>
    </row>
    <row r="101" spans="1:8">
      <c r="A101" s="28">
        <f t="shared" si="8"/>
        <v>38231</v>
      </c>
      <c r="B101" s="35">
        <f>nG!B50</f>
        <v>530516</v>
      </c>
      <c r="C101" s="43">
        <f>rG!B50</f>
        <v>504807.2</v>
      </c>
      <c r="D101" s="40">
        <f t="shared" si="7"/>
        <v>105.09279582383135</v>
      </c>
      <c r="E101" s="34">
        <f t="shared" si="11"/>
        <v>-1.2777634795747339E-2</v>
      </c>
      <c r="F101" s="34">
        <f t="shared" si="10"/>
        <v>-1.2777634795747339E-2</v>
      </c>
      <c r="G101" s="31">
        <f t="shared" si="12"/>
        <v>102.66901796301947</v>
      </c>
      <c r="H101" s="33">
        <f t="shared" si="9"/>
        <v>-7.3546267005131227E-4</v>
      </c>
    </row>
    <row r="102" spans="1:8">
      <c r="A102" s="28">
        <f t="shared" si="8"/>
        <v>38322</v>
      </c>
      <c r="B102" s="35">
        <f>nG!B51</f>
        <v>529898.4</v>
      </c>
      <c r="C102" s="43">
        <f>rG!B51</f>
        <v>503799.4</v>
      </c>
      <c r="D102" s="40">
        <f t="shared" si="7"/>
        <v>105.1804349111968</v>
      </c>
      <c r="E102" s="34">
        <f t="shared" si="11"/>
        <v>-5.0274333124580295E-3</v>
      </c>
      <c r="F102" s="34">
        <f t="shared" si="10"/>
        <v>-5.0274333124580295E-3</v>
      </c>
      <c r="G102" s="31">
        <f t="shared" si="12"/>
        <v>102.75463581117405</v>
      </c>
      <c r="H102" s="33">
        <f t="shared" si="9"/>
        <v>8.3357346185941594E-4</v>
      </c>
    </row>
    <row r="103" spans="1:8">
      <c r="A103" s="28">
        <f t="shared" si="8"/>
        <v>38412</v>
      </c>
      <c r="B103" s="35">
        <f>nG!B52</f>
        <v>529841.30000000005</v>
      </c>
      <c r="C103" s="43">
        <f>rG!B52</f>
        <v>506372</v>
      </c>
      <c r="D103" s="40">
        <f t="shared" si="7"/>
        <v>104.63479418293271</v>
      </c>
      <c r="E103" s="34">
        <f t="shared" si="11"/>
        <v>-8.6531296197378538E-3</v>
      </c>
      <c r="F103" s="34">
        <f t="shared" ref="F103:F134" si="13">E103-SUMIFS($L$15:$L$18,$J$15:$J$18,"&lt;"&amp;$A103,$K$15:$K$18,"&gt;"&amp;$A103)</f>
        <v>-8.6531296197378538E-3</v>
      </c>
      <c r="G103" s="31">
        <f t="shared" si="12"/>
        <v>102.22157931293975</v>
      </c>
      <c r="H103" s="33">
        <f t="shared" si="9"/>
        <v>-5.2011663851230239E-3</v>
      </c>
    </row>
    <row r="104" spans="1:8">
      <c r="A104" s="28">
        <f t="shared" si="8"/>
        <v>38504</v>
      </c>
      <c r="B104" s="35">
        <f>nG!B53</f>
        <v>531342.19999999995</v>
      </c>
      <c r="C104" s="43">
        <f>rG!B53</f>
        <v>510337.7</v>
      </c>
      <c r="D104" s="40">
        <f t="shared" si="7"/>
        <v>104.11580410383164</v>
      </c>
      <c r="E104" s="34">
        <f t="shared" si="11"/>
        <v>-1.0075411626462305E-2</v>
      </c>
      <c r="F104" s="34">
        <f t="shared" si="13"/>
        <v>-1.0075411626462305E-2</v>
      </c>
      <c r="G104" s="31">
        <f t="shared" si="12"/>
        <v>101.71455881418767</v>
      </c>
      <c r="H104" s="33">
        <f t="shared" si="9"/>
        <v>-4.9723560331473848E-3</v>
      </c>
    </row>
    <row r="105" spans="1:8">
      <c r="A105" s="28">
        <f t="shared" si="8"/>
        <v>38596</v>
      </c>
      <c r="B105" s="35">
        <f>nG!B54</f>
        <v>534659.4</v>
      </c>
      <c r="C105" s="43">
        <f>rG!B54</f>
        <v>515561.1</v>
      </c>
      <c r="D105" s="40">
        <f t="shared" si="7"/>
        <v>103.70437179996708</v>
      </c>
      <c r="E105" s="34">
        <f t="shared" si="11"/>
        <v>-1.3299457118709057E-2</v>
      </c>
      <c r="F105" s="34">
        <f t="shared" si="13"/>
        <v>-1.3299457118709057E-2</v>
      </c>
      <c r="G105" s="31">
        <f t="shared" si="12"/>
        <v>101.3126154624583</v>
      </c>
      <c r="H105" s="33">
        <f t="shared" si="9"/>
        <v>-3.9595081622980643E-3</v>
      </c>
    </row>
    <row r="106" spans="1:8">
      <c r="A106" s="28">
        <f t="shared" si="8"/>
        <v>38687</v>
      </c>
      <c r="B106" s="35">
        <f>nG!B55</f>
        <v>534676.30000000005</v>
      </c>
      <c r="C106" s="43">
        <f>rG!B55</f>
        <v>516410.9</v>
      </c>
      <c r="D106" s="40">
        <f t="shared" si="7"/>
        <v>103.53698963364251</v>
      </c>
      <c r="E106" s="34">
        <f t="shared" si="11"/>
        <v>-1.5748366453317786E-2</v>
      </c>
      <c r="F106" s="34">
        <f t="shared" si="13"/>
        <v>-1.5748366453317786E-2</v>
      </c>
      <c r="G106" s="31">
        <f t="shared" si="12"/>
        <v>101.14909366720724</v>
      </c>
      <c r="H106" s="33">
        <f t="shared" si="9"/>
        <v>-1.6153358727493128E-3</v>
      </c>
    </row>
    <row r="107" spans="1:8">
      <c r="A107" s="28">
        <f t="shared" si="8"/>
        <v>38777</v>
      </c>
      <c r="B107" s="35">
        <f>nG!B56</f>
        <v>534469.9</v>
      </c>
      <c r="C107" s="43">
        <f>rG!B56</f>
        <v>517177.3</v>
      </c>
      <c r="D107" s="40">
        <f t="shared" si="7"/>
        <v>103.34365023368196</v>
      </c>
      <c r="E107" s="34">
        <f t="shared" si="11"/>
        <v>-1.2416291892065168E-2</v>
      </c>
      <c r="F107" s="34">
        <f t="shared" si="13"/>
        <v>-1.2416291892065168E-2</v>
      </c>
      <c r="G107" s="31">
        <f t="shared" si="12"/>
        <v>100.96021329560894</v>
      </c>
      <c r="H107" s="33">
        <f t="shared" si="9"/>
        <v>-1.8690918238704057E-3</v>
      </c>
    </row>
    <row r="108" spans="1:8">
      <c r="A108" s="28">
        <f t="shared" si="8"/>
        <v>38869</v>
      </c>
      <c r="B108" s="35">
        <f>nG!B57</f>
        <v>534068.1</v>
      </c>
      <c r="C108" s="43">
        <f>rG!B57</f>
        <v>518055</v>
      </c>
      <c r="D108" s="40">
        <f t="shared" si="7"/>
        <v>103.09100385094246</v>
      </c>
      <c r="E108" s="34">
        <f t="shared" si="11"/>
        <v>-9.8916499793970658E-3</v>
      </c>
      <c r="F108" s="34">
        <f t="shared" si="13"/>
        <v>-9.8916499793970658E-3</v>
      </c>
      <c r="G108" s="31">
        <f t="shared" si="12"/>
        <v>100.71339375099187</v>
      </c>
      <c r="H108" s="33">
        <f t="shared" si="9"/>
        <v>-2.4477141204792829E-3</v>
      </c>
    </row>
    <row r="109" spans="1:8">
      <c r="A109" s="28">
        <f t="shared" si="8"/>
        <v>38961</v>
      </c>
      <c r="B109" s="35">
        <f>nG!B58</f>
        <v>532344.1</v>
      </c>
      <c r="C109" s="43">
        <f>rG!B58</f>
        <v>517076.6</v>
      </c>
      <c r="D109" s="40">
        <f t="shared" si="7"/>
        <v>102.95265730454636</v>
      </c>
      <c r="E109" s="34">
        <f t="shared" si="11"/>
        <v>-7.2750277511843819E-3</v>
      </c>
      <c r="F109" s="34">
        <f t="shared" si="13"/>
        <v>-7.2750277511843819E-3</v>
      </c>
      <c r="G109" s="31">
        <f t="shared" si="12"/>
        <v>100.57823792089226</v>
      </c>
      <c r="H109" s="33">
        <f t="shared" si="9"/>
        <v>-1.3428859340853805E-3</v>
      </c>
    </row>
    <row r="110" spans="1:8">
      <c r="A110" s="28">
        <f t="shared" si="8"/>
        <v>39052</v>
      </c>
      <c r="B110" s="35">
        <f>nG!B59</f>
        <v>539758.6</v>
      </c>
      <c r="C110" s="43">
        <f>rG!B59</f>
        <v>523932.7</v>
      </c>
      <c r="D110" s="40">
        <f t="shared" si="7"/>
        <v>103.02059787449799</v>
      </c>
      <c r="E110" s="34">
        <f t="shared" si="11"/>
        <v>-4.9999890218037635E-3</v>
      </c>
      <c r="F110" s="34">
        <f t="shared" si="13"/>
        <v>-4.9999890218037635E-3</v>
      </c>
      <c r="G110" s="31">
        <f t="shared" si="12"/>
        <v>100.64461156279701</v>
      </c>
      <c r="H110" s="33">
        <f t="shared" si="9"/>
        <v>6.5970285663130568E-4</v>
      </c>
    </row>
    <row r="111" spans="1:8">
      <c r="A111" s="28">
        <f t="shared" si="8"/>
        <v>39142</v>
      </c>
      <c r="B111" s="35">
        <f>nG!B60</f>
        <v>541875.19999999995</v>
      </c>
      <c r="C111" s="43">
        <f>rG!B60</f>
        <v>527366</v>
      </c>
      <c r="D111" s="40">
        <f t="shared" si="7"/>
        <v>102.75125813950841</v>
      </c>
      <c r="E111" s="34">
        <f t="shared" si="11"/>
        <v>-5.7487468302923617E-3</v>
      </c>
      <c r="F111" s="34">
        <f t="shared" si="13"/>
        <v>-5.7487468302923617E-3</v>
      </c>
      <c r="G111" s="31">
        <f t="shared" si="12"/>
        <v>100.38148366832027</v>
      </c>
      <c r="H111" s="33">
        <f t="shared" si="9"/>
        <v>-2.6178496323590039E-3</v>
      </c>
    </row>
    <row r="112" spans="1:8">
      <c r="A112" s="28">
        <f t="shared" si="8"/>
        <v>39234</v>
      </c>
      <c r="B112" s="35">
        <f>nG!B61</f>
        <v>542190.1</v>
      </c>
      <c r="C112" s="43">
        <f>rG!B61</f>
        <v>527674.1</v>
      </c>
      <c r="D112" s="40">
        <f t="shared" si="7"/>
        <v>102.75094040052373</v>
      </c>
      <c r="E112" s="34">
        <f t="shared" si="11"/>
        <v>-3.3041250269461031E-3</v>
      </c>
      <c r="F112" s="34">
        <f t="shared" si="13"/>
        <v>-3.3041250269461031E-3</v>
      </c>
      <c r="G112" s="31">
        <f t="shared" si="12"/>
        <v>100.38117325741842</v>
      </c>
      <c r="H112" s="33">
        <f t="shared" si="9"/>
        <v>-3.0923171330243804E-6</v>
      </c>
    </row>
    <row r="113" spans="1:8">
      <c r="A113" s="28">
        <f t="shared" si="8"/>
        <v>39326</v>
      </c>
      <c r="B113" s="35">
        <f>nG!B62</f>
        <v>536601.59999999998</v>
      </c>
      <c r="C113" s="43">
        <f>rG!B62</f>
        <v>524882.30000000005</v>
      </c>
      <c r="D113" s="40">
        <f t="shared" si="7"/>
        <v>102.23274817992527</v>
      </c>
      <c r="E113" s="34">
        <f t="shared" si="11"/>
        <v>-7.0171860128160901E-3</v>
      </c>
      <c r="F113" s="34">
        <f t="shared" si="13"/>
        <v>-7.0171860128160901E-3</v>
      </c>
      <c r="G113" s="31">
        <f t="shared" si="12"/>
        <v>99.87493221598578</v>
      </c>
      <c r="H113" s="33">
        <f t="shared" si="9"/>
        <v>-5.0559469199553675E-3</v>
      </c>
    </row>
    <row r="114" spans="1:8">
      <c r="A114" s="28">
        <f t="shared" si="8"/>
        <v>39417</v>
      </c>
      <c r="B114" s="35">
        <f>nG!B63</f>
        <v>536574.30000000005</v>
      </c>
      <c r="C114" s="43">
        <f>rG!B63</f>
        <v>526991.30000000005</v>
      </c>
      <c r="D114" s="40">
        <f t="shared" si="7"/>
        <v>101.81843609182921</v>
      </c>
      <c r="E114" s="34">
        <f t="shared" si="11"/>
        <v>-1.173775878236949E-2</v>
      </c>
      <c r="F114" s="34">
        <f t="shared" si="13"/>
        <v>-1.173775878236949E-2</v>
      </c>
      <c r="G114" s="31">
        <f t="shared" si="12"/>
        <v>99.470175497111072</v>
      </c>
      <c r="H114" s="33">
        <f t="shared" si="9"/>
        <v>-4.0608699129220938E-3</v>
      </c>
    </row>
    <row r="115" spans="1:8">
      <c r="A115" s="28">
        <f t="shared" si="8"/>
        <v>39508</v>
      </c>
      <c r="B115" s="35">
        <f>nG!B64</f>
        <v>537666.9</v>
      </c>
      <c r="C115" s="43">
        <f>rG!B64</f>
        <v>528876.69999999995</v>
      </c>
      <c r="D115" s="40">
        <f t="shared" si="7"/>
        <v>101.66205090903043</v>
      </c>
      <c r="E115" s="34">
        <f t="shared" si="11"/>
        <v>-1.0657011954259943E-2</v>
      </c>
      <c r="F115" s="34">
        <f t="shared" si="13"/>
        <v>-1.0657011954259943E-2</v>
      </c>
      <c r="G115" s="31">
        <f t="shared" si="12"/>
        <v>99.317397059578269</v>
      </c>
      <c r="H115" s="33">
        <f t="shared" si="9"/>
        <v>-1.5371028042494572E-3</v>
      </c>
    </row>
    <row r="116" spans="1:8">
      <c r="A116" s="28">
        <f t="shared" si="8"/>
        <v>39600</v>
      </c>
      <c r="B116" s="35">
        <f>nG!B65</f>
        <v>533816.80000000005</v>
      </c>
      <c r="C116" s="43">
        <f>rG!B65</f>
        <v>525909.5</v>
      </c>
      <c r="D116" s="40">
        <f t="shared" si="7"/>
        <v>101.50354766361893</v>
      </c>
      <c r="E116" s="34">
        <f t="shared" si="11"/>
        <v>-1.2214255429046084E-2</v>
      </c>
      <c r="F116" s="34">
        <f t="shared" si="13"/>
        <v>-1.2214255429046084E-2</v>
      </c>
      <c r="G116" s="31">
        <f t="shared" si="12"/>
        <v>99.162549408768513</v>
      </c>
      <c r="H116" s="33">
        <f t="shared" si="9"/>
        <v>-1.5603357919191652E-3</v>
      </c>
    </row>
    <row r="117" spans="1:8">
      <c r="A117" s="28">
        <f t="shared" si="8"/>
        <v>39692</v>
      </c>
      <c r="B117" s="35">
        <f>nG!B66</f>
        <v>523308.2</v>
      </c>
      <c r="C117" s="43">
        <f>rG!B66</f>
        <v>519427.3</v>
      </c>
      <c r="D117" s="40">
        <f t="shared" si="7"/>
        <v>100.74714979362849</v>
      </c>
      <c r="E117" s="34">
        <f t="shared" si="11"/>
        <v>-1.4638148193956368E-2</v>
      </c>
      <c r="F117" s="34">
        <f t="shared" si="13"/>
        <v>-1.4638148193956368E-2</v>
      </c>
      <c r="G117" s="31">
        <f t="shared" si="12"/>
        <v>98.423596506312506</v>
      </c>
      <c r="H117" s="33">
        <f t="shared" si="9"/>
        <v>-7.4798396848656523E-3</v>
      </c>
    </row>
    <row r="118" spans="1:8">
      <c r="A118" s="28">
        <f t="shared" si="8"/>
        <v>39783</v>
      </c>
      <c r="B118" s="35">
        <f>nG!B67</f>
        <v>516725.6</v>
      </c>
      <c r="C118" s="43">
        <f>rG!B67</f>
        <v>506440.7</v>
      </c>
      <c r="D118" s="40">
        <f t="shared" si="7"/>
        <v>102.03082019276886</v>
      </c>
      <c r="E118" s="34">
        <f t="shared" si="11"/>
        <v>2.0837375780278222E-3</v>
      </c>
      <c r="F118" s="34">
        <f t="shared" si="13"/>
        <v>2.0837375780278222E-3</v>
      </c>
      <c r="G118" s="31">
        <f t="shared" si="12"/>
        <v>99.677661337634191</v>
      </c>
      <c r="H118" s="33">
        <f t="shared" si="9"/>
        <v>1.2661015859062097E-2</v>
      </c>
    </row>
    <row r="119" spans="1:8">
      <c r="A119" s="28">
        <f t="shared" si="8"/>
        <v>39873</v>
      </c>
      <c r="B119" s="35">
        <f>nG!B68</f>
        <v>492181.5</v>
      </c>
      <c r="C119" s="43">
        <f>rG!B68</f>
        <v>482065.3</v>
      </c>
      <c r="D119" s="40">
        <f t="shared" si="7"/>
        <v>102.09851237996182</v>
      </c>
      <c r="E119" s="34">
        <f t="shared" si="11"/>
        <v>4.2840688249619063E-3</v>
      </c>
      <c r="F119" s="34">
        <f t="shared" si="13"/>
        <v>4.2840688249619063E-3</v>
      </c>
      <c r="G119" s="31">
        <f t="shared" si="12"/>
        <v>99.743792325285469</v>
      </c>
      <c r="H119" s="33">
        <f t="shared" si="9"/>
        <v>6.6322844268462688E-4</v>
      </c>
    </row>
    <row r="120" spans="1:8">
      <c r="A120" s="28">
        <f t="shared" si="8"/>
        <v>39965</v>
      </c>
      <c r="B120" s="35">
        <f>nG!B69</f>
        <v>498004</v>
      </c>
      <c r="C120" s="43">
        <f>rG!B69</f>
        <v>491624.4</v>
      </c>
      <c r="D120" s="40">
        <f t="shared" si="7"/>
        <v>101.29765731725276</v>
      </c>
      <c r="E120" s="34">
        <f t="shared" si="11"/>
        <v>-2.0304654217655482E-3</v>
      </c>
      <c r="F120" s="34">
        <f t="shared" si="13"/>
        <v>-2.0304654217655482E-3</v>
      </c>
      <c r="G120" s="31">
        <f t="shared" si="12"/>
        <v>98.961407555953855</v>
      </c>
      <c r="H120" s="33">
        <f t="shared" si="9"/>
        <v>-7.8748700386466197E-3</v>
      </c>
    </row>
    <row r="121" spans="1:8">
      <c r="A121" s="28">
        <f t="shared" si="8"/>
        <v>40057</v>
      </c>
      <c r="B121" s="35">
        <f>nG!B70</f>
        <v>493639.4</v>
      </c>
      <c r="C121" s="43">
        <f>rG!B70</f>
        <v>491459.1</v>
      </c>
      <c r="D121" s="40">
        <f t="shared" si="7"/>
        <v>100.44363813794475</v>
      </c>
      <c r="E121" s="34">
        <f t="shared" si="11"/>
        <v>-3.0171549010633569E-3</v>
      </c>
      <c r="F121" s="34">
        <f t="shared" si="13"/>
        <v>-3.0171549010633569E-3</v>
      </c>
      <c r="G121" s="31">
        <f t="shared" si="12"/>
        <v>98.127084805533144</v>
      </c>
      <c r="H121" s="33">
        <f t="shared" si="9"/>
        <v>-8.466529164163461E-3</v>
      </c>
    </row>
    <row r="122" spans="1:8">
      <c r="A122" s="28">
        <f t="shared" si="8"/>
        <v>40148</v>
      </c>
      <c r="B122" s="35">
        <f>nG!B71</f>
        <v>496326.8</v>
      </c>
      <c r="C122" s="43">
        <f>rG!B71</f>
        <v>497401.7</v>
      </c>
      <c r="D122" s="40">
        <f t="shared" si="7"/>
        <v>99.783896999145753</v>
      </c>
      <c r="E122" s="34">
        <f t="shared" si="11"/>
        <v>-2.2268108811446474E-2</v>
      </c>
      <c r="F122" s="34">
        <f t="shared" si="13"/>
        <v>-2.2268108811446474E-2</v>
      </c>
      <c r="G122" s="31">
        <f t="shared" si="12"/>
        <v>97.482559419189414</v>
      </c>
      <c r="H122" s="33">
        <f t="shared" si="9"/>
        <v>-6.5899380513210204E-3</v>
      </c>
    </row>
    <row r="123" spans="1:8">
      <c r="A123" s="28">
        <f t="shared" si="8"/>
        <v>40238</v>
      </c>
      <c r="B123" s="35">
        <f>nG!B72</f>
        <v>501456.2</v>
      </c>
      <c r="C123" s="43">
        <f>rG!B72</f>
        <v>502619.1</v>
      </c>
      <c r="D123" s="40">
        <f t="shared" si="7"/>
        <v>99.768631952108478</v>
      </c>
      <c r="E123" s="34">
        <f t="shared" si="11"/>
        <v>-2.3084330023977806E-2</v>
      </c>
      <c r="F123" s="34">
        <f t="shared" si="13"/>
        <v>-2.3084330023977806E-2</v>
      </c>
      <c r="G123" s="31">
        <f t="shared" si="12"/>
        <v>97.467646433230726</v>
      </c>
      <c r="H123" s="33">
        <f t="shared" si="9"/>
        <v>-1.5299276984670485E-4</v>
      </c>
    </row>
    <row r="124" spans="1:8">
      <c r="A124" s="28">
        <f t="shared" si="8"/>
        <v>40330</v>
      </c>
      <c r="B124" s="35">
        <f>nG!B73</f>
        <v>505118.7</v>
      </c>
      <c r="C124" s="43">
        <f>rG!B73</f>
        <v>508738.3</v>
      </c>
      <c r="D124" s="40">
        <f t="shared" si="7"/>
        <v>99.288514350108898</v>
      </c>
      <c r="E124" s="34">
        <f t="shared" si="11"/>
        <v>-2.0033386600947445E-2</v>
      </c>
      <c r="F124" s="34">
        <f t="shared" si="13"/>
        <v>-2.0033386600947445E-2</v>
      </c>
      <c r="G124" s="31">
        <f t="shared" si="12"/>
        <v>96.998601887240326</v>
      </c>
      <c r="H124" s="33">
        <f t="shared" si="9"/>
        <v>-4.8239266156162586E-3</v>
      </c>
    </row>
    <row r="125" spans="1:8">
      <c r="A125" s="28">
        <f t="shared" si="8"/>
        <v>40422</v>
      </c>
      <c r="B125" s="35">
        <f>nG!B74</f>
        <v>510938.9</v>
      </c>
      <c r="C125" s="43">
        <f>rG!B74</f>
        <v>518010.9</v>
      </c>
      <c r="D125" s="40">
        <f t="shared" si="7"/>
        <v>98.634777762398443</v>
      </c>
      <c r="E125" s="34">
        <f t="shared" si="11"/>
        <v>-1.8172840573982718E-2</v>
      </c>
      <c r="F125" s="34">
        <f t="shared" si="13"/>
        <v>-1.8172840573982718E-2</v>
      </c>
      <c r="G125" s="31">
        <f t="shared" si="12"/>
        <v>96.359942567725781</v>
      </c>
      <c r="H125" s="33">
        <f t="shared" si="9"/>
        <v>-6.6059831371987343E-3</v>
      </c>
    </row>
    <row r="126" spans="1:8">
      <c r="A126" s="28">
        <f t="shared" si="8"/>
        <v>40513</v>
      </c>
      <c r="B126" s="35">
        <f>nG!B75</f>
        <v>505161.5</v>
      </c>
      <c r="C126" s="43">
        <f>rG!B75</f>
        <v>513675.5</v>
      </c>
      <c r="D126" s="40">
        <f t="shared" si="7"/>
        <v>98.342533369802538</v>
      </c>
      <c r="E126" s="34">
        <f t="shared" si="11"/>
        <v>-1.4550194596516519E-2</v>
      </c>
      <c r="F126" s="34">
        <f t="shared" si="13"/>
        <v>-1.4550194596516519E-2</v>
      </c>
      <c r="G126" s="31">
        <f t="shared" si="12"/>
        <v>96.074438270710772</v>
      </c>
      <c r="H126" s="33">
        <f t="shared" si="9"/>
        <v>-2.9672920738548214E-3</v>
      </c>
    </row>
    <row r="127" spans="1:8">
      <c r="A127" s="28">
        <f t="shared" si="8"/>
        <v>40603</v>
      </c>
      <c r="B127" s="35">
        <f>nG!B76</f>
        <v>498615.8</v>
      </c>
      <c r="C127" s="43">
        <f>rG!B76</f>
        <v>508253.7</v>
      </c>
      <c r="D127" s="40">
        <f t="shared" si="7"/>
        <v>98.103722609397622</v>
      </c>
      <c r="E127" s="34">
        <f t="shared" si="11"/>
        <v>-1.6828511874845908E-2</v>
      </c>
      <c r="F127" s="34">
        <f t="shared" si="13"/>
        <v>-1.6828511874845908E-2</v>
      </c>
      <c r="G127" s="31">
        <f t="shared" si="12"/>
        <v>95.84113525448052</v>
      </c>
      <c r="H127" s="33">
        <f t="shared" si="9"/>
        <v>-2.4313100481760941E-3</v>
      </c>
    </row>
    <row r="128" spans="1:8">
      <c r="A128" s="28">
        <f t="shared" si="8"/>
        <v>40695</v>
      </c>
      <c r="B128" s="35">
        <f>nG!B77</f>
        <v>490847.6</v>
      </c>
      <c r="C128" s="43">
        <f>rG!B77</f>
        <v>503920.9</v>
      </c>
      <c r="D128" s="40">
        <f t="shared" si="7"/>
        <v>97.405684106374622</v>
      </c>
      <c r="E128" s="34">
        <f t="shared" si="11"/>
        <v>-1.9145330871860544E-2</v>
      </c>
      <c r="F128" s="34">
        <f t="shared" si="13"/>
        <v>-1.9145330871860544E-2</v>
      </c>
      <c r="G128" s="31">
        <f t="shared" si="12"/>
        <v>95.159195764299994</v>
      </c>
      <c r="H128" s="33">
        <f t="shared" si="9"/>
        <v>-7.1407456126308944E-3</v>
      </c>
    </row>
    <row r="129" spans="1:8">
      <c r="A129" s="28">
        <f t="shared" si="8"/>
        <v>40787</v>
      </c>
      <c r="B129" s="35">
        <f>nG!B78</f>
        <v>501056.1</v>
      </c>
      <c r="C129" s="43">
        <f>rG!B78</f>
        <v>516203</v>
      </c>
      <c r="D129" s="40">
        <f t="shared" si="7"/>
        <v>97.065708645629726</v>
      </c>
      <c r="E129" s="34">
        <f t="shared" si="11"/>
        <v>-1.6035757178542553E-2</v>
      </c>
      <c r="F129" s="34">
        <f t="shared" si="13"/>
        <v>-1.6035757178542553E-2</v>
      </c>
      <c r="G129" s="31">
        <f t="shared" si="12"/>
        <v>94.827061231075533</v>
      </c>
      <c r="H129" s="33">
        <f t="shared" si="9"/>
        <v>-3.4964094438807436E-3</v>
      </c>
    </row>
    <row r="130" spans="1:8">
      <c r="A130" s="28">
        <f t="shared" si="8"/>
        <v>40878</v>
      </c>
      <c r="B130" s="35">
        <f>nG!B79</f>
        <v>500109.6</v>
      </c>
      <c r="C130" s="43">
        <f>rG!B79</f>
        <v>515380.6</v>
      </c>
      <c r="D130" s="40">
        <f t="shared" si="7"/>
        <v>97.036947063975632</v>
      </c>
      <c r="E130" s="34">
        <f t="shared" si="11"/>
        <v>-1.3364819441102682E-2</v>
      </c>
      <c r="F130" s="34">
        <f t="shared" si="13"/>
        <v>-1.3364819441102682E-2</v>
      </c>
      <c r="G130" s="31">
        <f t="shared" si="12"/>
        <v>94.798962983994542</v>
      </c>
      <c r="H130" s="33">
        <f t="shared" si="9"/>
        <v>-2.9635433641495013E-4</v>
      </c>
    </row>
    <row r="131" spans="1:8">
      <c r="A131" s="28">
        <f t="shared" si="8"/>
        <v>40969</v>
      </c>
      <c r="B131" s="35">
        <f>nG!B80</f>
        <v>507583.7</v>
      </c>
      <c r="C131" s="43">
        <f>rG!B80</f>
        <v>522590</v>
      </c>
      <c r="D131" s="40">
        <f t="shared" si="7"/>
        <v>97.128475477908111</v>
      </c>
      <c r="E131" s="34">
        <f t="shared" si="11"/>
        <v>-9.9907213360852509E-3</v>
      </c>
      <c r="F131" s="34">
        <f t="shared" si="13"/>
        <v>-9.9907213360852509E-3</v>
      </c>
      <c r="G131" s="31">
        <f t="shared" si="12"/>
        <v>94.888380458337025</v>
      </c>
      <c r="H131" s="33">
        <f t="shared" si="9"/>
        <v>9.4278805684133715E-4</v>
      </c>
    </row>
    <row r="132" spans="1:8">
      <c r="A132" s="28">
        <f t="shared" si="8"/>
        <v>41061</v>
      </c>
      <c r="B132" s="35">
        <f>nG!B81</f>
        <v>500304.6</v>
      </c>
      <c r="C132" s="43">
        <f>rG!B81</f>
        <v>517813.4</v>
      </c>
      <c r="D132" s="40">
        <f t="shared" ref="D132:D168" si="14">B132/C132*100</f>
        <v>96.618704730314036</v>
      </c>
      <c r="E132" s="34">
        <f t="shared" si="11"/>
        <v>-8.1122141043241669E-3</v>
      </c>
      <c r="F132" s="34">
        <f t="shared" si="13"/>
        <v>-8.1122141043241669E-3</v>
      </c>
      <c r="G132" s="31">
        <f t="shared" si="12"/>
        <v>94.390366663657005</v>
      </c>
      <c r="H132" s="33">
        <f t="shared" si="9"/>
        <v>-5.2622383808698103E-3</v>
      </c>
    </row>
    <row r="133" spans="1:8">
      <c r="A133" s="28">
        <f t="shared" ref="A133:A168" si="15">EDATE(A132,3)</f>
        <v>41153</v>
      </c>
      <c r="B133" s="35">
        <f>nG!B82</f>
        <v>497557.1</v>
      </c>
      <c r="C133" s="43">
        <f>rG!B82</f>
        <v>515894.1</v>
      </c>
      <c r="D133" s="40">
        <f t="shared" si="14"/>
        <v>96.445588348461442</v>
      </c>
      <c r="E133" s="34">
        <f t="shared" si="11"/>
        <v>-6.4091598737645583E-3</v>
      </c>
      <c r="F133" s="34">
        <f t="shared" si="13"/>
        <v>-6.4091598737645583E-3</v>
      </c>
      <c r="G133" s="31">
        <f t="shared" si="12"/>
        <v>94.221242902329877</v>
      </c>
      <c r="H133" s="33">
        <f t="shared" ref="H133:H168" si="16">LN(G133)-LN(G132)</f>
        <v>-1.793355213321135E-3</v>
      </c>
    </row>
    <row r="134" spans="1:8">
      <c r="A134" s="28">
        <f t="shared" si="15"/>
        <v>41244</v>
      </c>
      <c r="B134" s="35">
        <f>nG!B83</f>
        <v>497140.6</v>
      </c>
      <c r="C134" s="43">
        <f>rG!B83</f>
        <v>515462.5</v>
      </c>
      <c r="D134" s="40">
        <f t="shared" si="14"/>
        <v>96.445541625239457</v>
      </c>
      <c r="E134" s="34">
        <f t="shared" si="11"/>
        <v>-6.1132899890923298E-3</v>
      </c>
      <c r="F134" s="34">
        <f t="shared" si="13"/>
        <v>-6.1132899890923298E-3</v>
      </c>
      <c r="G134" s="31">
        <f t="shared" si="12"/>
        <v>94.221197256695618</v>
      </c>
      <c r="H134" s="33">
        <f t="shared" si="16"/>
        <v>-4.844517427216033E-7</v>
      </c>
    </row>
    <row r="135" spans="1:8">
      <c r="A135" s="28">
        <f t="shared" si="15"/>
        <v>41334</v>
      </c>
      <c r="B135" s="35">
        <f>nG!B84</f>
        <v>502956.1</v>
      </c>
      <c r="C135" s="43">
        <f>rG!B84</f>
        <v>522647.6</v>
      </c>
      <c r="D135" s="40">
        <f t="shared" si="14"/>
        <v>96.232356180340247</v>
      </c>
      <c r="E135" s="34">
        <f t="shared" si="11"/>
        <v>-9.2689476518499347E-3</v>
      </c>
      <c r="F135" s="34">
        <f t="shared" ref="F135:F166" si="17">E135-SUMIFS($L$15:$L$18,$J$15:$J$18,"&lt;"&amp;$A135,$K$15:$K$18,"&gt;"&amp;$A135)</f>
        <v>-9.2689476518499347E-3</v>
      </c>
      <c r="G135" s="31">
        <f t="shared" si="12"/>
        <v>94.012928553781876</v>
      </c>
      <c r="H135" s="33">
        <f t="shared" si="16"/>
        <v>-2.2128696059162678E-3</v>
      </c>
    </row>
    <row r="136" spans="1:8">
      <c r="A136" s="28">
        <f t="shared" si="15"/>
        <v>41426</v>
      </c>
      <c r="B136" s="35">
        <f>nG!B85</f>
        <v>507595.8</v>
      </c>
      <c r="C136" s="43">
        <f>rG!B85</f>
        <v>527285.80000000005</v>
      </c>
      <c r="D136" s="40">
        <f t="shared" si="14"/>
        <v>96.265782238019668</v>
      </c>
      <c r="E136" s="34">
        <f t="shared" ref="E136:E168" si="18">LN(D136)-LN(D132)</f>
        <v>-3.6594221928814008E-3</v>
      </c>
      <c r="F136" s="34">
        <f t="shared" si="17"/>
        <v>-3.6594221928814008E-3</v>
      </c>
      <c r="G136" s="31">
        <f t="shared" ref="G136:G168" si="19">EXP(LN(G132)+F136)</f>
        <v>94.04558369906961</v>
      </c>
      <c r="H136" s="33">
        <f t="shared" si="16"/>
        <v>3.4728707809872361E-4</v>
      </c>
    </row>
    <row r="137" spans="1:8">
      <c r="A137" s="28">
        <f t="shared" si="15"/>
        <v>41518</v>
      </c>
      <c r="B137" s="35">
        <f>nG!B86</f>
        <v>512886.4</v>
      </c>
      <c r="C137" s="43">
        <f>rG!B86</f>
        <v>532384.30000000005</v>
      </c>
      <c r="D137" s="40">
        <f t="shared" si="14"/>
        <v>96.33762678576359</v>
      </c>
      <c r="E137" s="34">
        <f t="shared" si="18"/>
        <v>-1.1200308482139931E-3</v>
      </c>
      <c r="F137" s="34">
        <f t="shared" si="17"/>
        <v>-1.1200308482139931E-3</v>
      </c>
      <c r="G137" s="31">
        <f t="shared" si="19"/>
        <v>94.115771280483159</v>
      </c>
      <c r="H137" s="33">
        <f t="shared" si="16"/>
        <v>7.4603613134627267E-4</v>
      </c>
    </row>
    <row r="138" spans="1:8">
      <c r="A138" s="28">
        <f t="shared" si="15"/>
        <v>41609</v>
      </c>
      <c r="B138" s="35">
        <f>nG!B87</f>
        <v>512431.8</v>
      </c>
      <c r="C138" s="43">
        <f>rG!B87</f>
        <v>531760.80000000005</v>
      </c>
      <c r="D138" s="40">
        <f t="shared" si="14"/>
        <v>96.365094982556059</v>
      </c>
      <c r="E138" s="34">
        <f t="shared" si="18"/>
        <v>-8.3446275337095699E-4</v>
      </c>
      <c r="F138" s="34">
        <f t="shared" si="17"/>
        <v>-8.3446275337095699E-4</v>
      </c>
      <c r="G138" s="31">
        <f t="shared" si="19"/>
        <v>94.142605972317099</v>
      </c>
      <c r="H138" s="33">
        <f t="shared" si="16"/>
        <v>2.8508364310031453E-4</v>
      </c>
    </row>
    <row r="139" spans="1:8">
      <c r="A139" s="28">
        <f t="shared" si="15"/>
        <v>41699</v>
      </c>
      <c r="B139" s="35">
        <f>nG!B88</f>
        <v>516628.4</v>
      </c>
      <c r="C139" s="43">
        <f>rG!B88</f>
        <v>536169.9</v>
      </c>
      <c r="D139" s="40">
        <f t="shared" si="14"/>
        <v>96.355353032686097</v>
      </c>
      <c r="E139" s="34">
        <f t="shared" si="18"/>
        <v>1.2773075662098066E-3</v>
      </c>
      <c r="F139" s="34">
        <f t="shared" si="17"/>
        <v>1.2773075662098066E-3</v>
      </c>
      <c r="G139" s="31">
        <f t="shared" si="19"/>
        <v>94.133088703142207</v>
      </c>
      <c r="H139" s="33">
        <f t="shared" si="16"/>
        <v>-1.0109928633550425E-4</v>
      </c>
    </row>
    <row r="140" spans="1:8">
      <c r="A140" s="28">
        <f t="shared" si="15"/>
        <v>41791</v>
      </c>
      <c r="B140" s="35">
        <f>nG!B89</f>
        <v>517857.8</v>
      </c>
      <c r="C140" s="43">
        <f>rG!B89</f>
        <v>526273.19999999995</v>
      </c>
      <c r="D140" s="40">
        <f t="shared" si="14"/>
        <v>98.400944604437399</v>
      </c>
      <c r="E140" s="34">
        <f t="shared" si="18"/>
        <v>2.1937472620553677E-2</v>
      </c>
      <c r="F140" s="34">
        <f t="shared" si="17"/>
        <v>7.9374726205536754E-3</v>
      </c>
      <c r="G140" s="31">
        <f t="shared" si="19"/>
        <v>94.795038397991604</v>
      </c>
      <c r="H140" s="33">
        <f t="shared" si="16"/>
        <v>7.00745213244236E-3</v>
      </c>
    </row>
    <row r="141" spans="1:8">
      <c r="A141" s="28">
        <f t="shared" si="15"/>
        <v>41883</v>
      </c>
      <c r="B141" s="35">
        <f>nG!B90</f>
        <v>518310</v>
      </c>
      <c r="C141" s="43">
        <f>rG!B90</f>
        <v>526807</v>
      </c>
      <c r="D141" s="40">
        <f t="shared" si="14"/>
        <v>98.387075342582762</v>
      </c>
      <c r="E141" s="34">
        <f t="shared" si="18"/>
        <v>2.1050480125285098E-2</v>
      </c>
      <c r="F141" s="34">
        <f t="shared" si="17"/>
        <v>7.0504801252850961E-3</v>
      </c>
      <c r="G141" s="31">
        <f t="shared" si="19"/>
        <v>94.781677375743826</v>
      </c>
      <c r="H141" s="33">
        <f t="shared" si="16"/>
        <v>-1.4095636392230659E-4</v>
      </c>
    </row>
    <row r="142" spans="1:8">
      <c r="A142" s="28">
        <f t="shared" si="15"/>
        <v>41974</v>
      </c>
      <c r="B142" s="35">
        <f>nG!B91</f>
        <v>522198.4</v>
      </c>
      <c r="C142" s="43">
        <f>rG!B91</f>
        <v>529390.1</v>
      </c>
      <c r="D142" s="40">
        <f t="shared" si="14"/>
        <v>98.641512185437549</v>
      </c>
      <c r="E142" s="34">
        <f t="shared" si="18"/>
        <v>2.3348138281060749E-2</v>
      </c>
      <c r="F142" s="34">
        <f t="shared" si="17"/>
        <v>9.3481382810607465E-3</v>
      </c>
      <c r="G142" s="31">
        <f t="shared" si="19"/>
        <v>95.026790371205848</v>
      </c>
      <c r="H142" s="33">
        <f t="shared" si="16"/>
        <v>2.5827417988759649E-3</v>
      </c>
    </row>
    <row r="143" spans="1:8">
      <c r="A143" s="28">
        <f t="shared" si="15"/>
        <v>42064</v>
      </c>
      <c r="B143" s="35">
        <f>nG!B92</f>
        <v>534564.4</v>
      </c>
      <c r="C143" s="43">
        <f>rG!B92</f>
        <v>537590.1</v>
      </c>
      <c r="D143" s="40">
        <f t="shared" si="14"/>
        <v>99.437173415209841</v>
      </c>
      <c r="E143" s="34">
        <f t="shared" si="18"/>
        <v>3.1483070252117606E-2</v>
      </c>
      <c r="F143" s="34">
        <f t="shared" si="17"/>
        <v>1.7483070252117604E-2</v>
      </c>
      <c r="G143" s="31">
        <f t="shared" si="19"/>
        <v>95.793294566173216</v>
      </c>
      <c r="H143" s="33">
        <f t="shared" si="16"/>
        <v>8.0338326847213537E-3</v>
      </c>
    </row>
    <row r="144" spans="1:8">
      <c r="A144" s="28">
        <f t="shared" si="15"/>
        <v>42156</v>
      </c>
      <c r="B144" s="35">
        <f>nG!B93</f>
        <v>538073.69999999995</v>
      </c>
      <c r="C144" s="43">
        <f>rG!B93</f>
        <v>538067.4</v>
      </c>
      <c r="D144" s="40">
        <f t="shared" si="14"/>
        <v>100.00117085703388</v>
      </c>
      <c r="E144" s="34">
        <f t="shared" si="18"/>
        <v>1.6131490839162765E-2</v>
      </c>
      <c r="F144" s="34">
        <f t="shared" si="17"/>
        <v>1.6131490839162765E-2</v>
      </c>
      <c r="G144" s="31">
        <f t="shared" si="19"/>
        <v>96.336624301157002</v>
      </c>
      <c r="H144" s="33">
        <f t="shared" si="16"/>
        <v>5.6558727194877534E-3</v>
      </c>
    </row>
    <row r="145" spans="1:8">
      <c r="A145" s="28">
        <f t="shared" si="15"/>
        <v>42248</v>
      </c>
      <c r="B145" s="35">
        <f>nG!B94</f>
        <v>540020</v>
      </c>
      <c r="C145" s="43">
        <f>rG!B94</f>
        <v>538655.69999999995</v>
      </c>
      <c r="D145" s="40">
        <f t="shared" si="14"/>
        <v>100.25327867132941</v>
      </c>
      <c r="E145" s="34">
        <f t="shared" si="18"/>
        <v>1.8790323315999835E-2</v>
      </c>
      <c r="F145" s="34">
        <f t="shared" si="17"/>
        <v>1.8790323315999835E-2</v>
      </c>
      <c r="G145" s="31">
        <f t="shared" si="19"/>
        <v>96.579493615396302</v>
      </c>
      <c r="H145" s="33">
        <f t="shared" si="16"/>
        <v>2.5178761129147631E-3</v>
      </c>
    </row>
    <row r="146" spans="1:8">
      <c r="A146" s="28">
        <f t="shared" si="15"/>
        <v>42339</v>
      </c>
      <c r="B146" s="35">
        <f>nG!B95</f>
        <v>539614.80000000005</v>
      </c>
      <c r="C146" s="43">
        <f>rG!B95</f>
        <v>538153.4</v>
      </c>
      <c r="D146" s="40">
        <f t="shared" si="14"/>
        <v>100.27155825829588</v>
      </c>
      <c r="E146" s="34">
        <f t="shared" si="18"/>
        <v>1.6389898952678728E-2</v>
      </c>
      <c r="F146" s="34">
        <f t="shared" si="17"/>
        <v>1.6389898952678728E-2</v>
      </c>
      <c r="G146" s="31">
        <f t="shared" si="19"/>
        <v>96.597103346231151</v>
      </c>
      <c r="H146" s="33">
        <f t="shared" si="16"/>
        <v>1.8231743555485735E-4</v>
      </c>
    </row>
    <row r="147" spans="1:8">
      <c r="A147" s="28">
        <f t="shared" si="15"/>
        <v>42430</v>
      </c>
      <c r="B147" s="35">
        <f>nG!B96</f>
        <v>545098.5</v>
      </c>
      <c r="C147" s="43">
        <f>rG!B96</f>
        <v>542010.69999999995</v>
      </c>
      <c r="D147" s="40">
        <f t="shared" si="14"/>
        <v>100.5696935503303</v>
      </c>
      <c r="E147" s="34">
        <f t="shared" si="18"/>
        <v>1.1324933553281902E-2</v>
      </c>
      <c r="F147" s="34">
        <f t="shared" si="17"/>
        <v>1.1324933553281902E-2</v>
      </c>
      <c r="G147" s="31">
        <f t="shared" si="19"/>
        <v>96.884313459607768</v>
      </c>
      <c r="H147" s="33">
        <f t="shared" si="16"/>
        <v>2.9688672853245279E-3</v>
      </c>
    </row>
    <row r="148" spans="1:8">
      <c r="A148" s="28">
        <f t="shared" si="15"/>
        <v>42522</v>
      </c>
      <c r="B148" s="35">
        <f>nG!B97</f>
        <v>543215</v>
      </c>
      <c r="C148" s="43">
        <f>rG!B97</f>
        <v>540776.80000000005</v>
      </c>
      <c r="D148" s="40">
        <f t="shared" si="14"/>
        <v>100.45086993376935</v>
      </c>
      <c r="E148" s="34">
        <f t="shared" si="18"/>
        <v>4.4868570996037249E-3</v>
      </c>
      <c r="F148" s="34">
        <f t="shared" si="17"/>
        <v>4.4868570996037249E-3</v>
      </c>
      <c r="G148" s="31">
        <f t="shared" si="19"/>
        <v>96.769844138812502</v>
      </c>
      <c r="H148" s="33">
        <f t="shared" si="16"/>
        <v>-1.1822037341904235E-3</v>
      </c>
    </row>
    <row r="149" spans="1:8">
      <c r="A149" s="28">
        <f t="shared" si="15"/>
        <v>42614</v>
      </c>
      <c r="B149" s="35">
        <f>nG!B98</f>
        <v>543607</v>
      </c>
      <c r="C149" s="43">
        <f>rG!B98</f>
        <v>541814.1</v>
      </c>
      <c r="D149" s="40">
        <f t="shared" si="14"/>
        <v>100.33090685532177</v>
      </c>
      <c r="E149" s="34">
        <f t="shared" si="18"/>
        <v>7.7402101929546774E-4</v>
      </c>
      <c r="F149" s="34">
        <f t="shared" si="17"/>
        <v>7.7402101929546774E-4</v>
      </c>
      <c r="G149" s="31">
        <f t="shared" si="19"/>
        <v>96.654277111752947</v>
      </c>
      <c r="H149" s="33">
        <f t="shared" si="16"/>
        <v>-1.1949599673934941E-3</v>
      </c>
    </row>
    <row r="150" spans="1:8">
      <c r="A150" s="28">
        <f t="shared" si="15"/>
        <v>42705</v>
      </c>
      <c r="B150" s="35">
        <f>nG!B99</f>
        <v>545217.80000000005</v>
      </c>
      <c r="C150" s="43">
        <f>rG!B99</f>
        <v>543442.4</v>
      </c>
      <c r="D150" s="40">
        <f t="shared" si="14"/>
        <v>100.32669515665322</v>
      </c>
      <c r="E150" s="34">
        <f t="shared" si="18"/>
        <v>5.4972462428981572E-4</v>
      </c>
      <c r="F150" s="34">
        <f t="shared" si="17"/>
        <v>5.4972462428981572E-4</v>
      </c>
      <c r="G150" s="31">
        <f t="shared" si="19"/>
        <v>96.650219750935818</v>
      </c>
      <c r="H150" s="33">
        <f t="shared" si="16"/>
        <v>-4.1978959450794662E-5</v>
      </c>
    </row>
    <row r="151" spans="1:8">
      <c r="A151" s="28">
        <f t="shared" si="15"/>
        <v>42795</v>
      </c>
      <c r="B151" s="35">
        <f>nG!B100</f>
        <v>547168.80000000005</v>
      </c>
      <c r="C151" s="43">
        <f>rG!B100</f>
        <v>547500</v>
      </c>
      <c r="D151" s="40">
        <f t="shared" si="14"/>
        <v>99.93950684931508</v>
      </c>
      <c r="E151" s="34">
        <f t="shared" si="18"/>
        <v>-6.2858838873252054E-3</v>
      </c>
      <c r="F151" s="34">
        <f t="shared" si="17"/>
        <v>-6.2858838873252054E-3</v>
      </c>
      <c r="G151" s="31">
        <f t="shared" si="19"/>
        <v>96.277219973251633</v>
      </c>
      <c r="H151" s="33">
        <f t="shared" si="16"/>
        <v>-3.8667412262904932E-3</v>
      </c>
    </row>
    <row r="152" spans="1:8">
      <c r="A152" s="28">
        <f t="shared" si="15"/>
        <v>42887</v>
      </c>
      <c r="B152" s="35">
        <f>nG!B101</f>
        <v>550192.30000000005</v>
      </c>
      <c r="C152" s="43">
        <f>rG!B101</f>
        <v>548857.5</v>
      </c>
      <c r="D152" s="40">
        <f t="shared" si="14"/>
        <v>100.24319609370376</v>
      </c>
      <c r="E152" s="34">
        <f t="shared" si="18"/>
        <v>-2.0695570955311382E-3</v>
      </c>
      <c r="F152" s="34">
        <f t="shared" si="17"/>
        <v>-2.0695570955311382E-3</v>
      </c>
      <c r="G152" s="31">
        <f t="shared" si="19"/>
        <v>96.569780514195671</v>
      </c>
      <c r="H152" s="33">
        <f t="shared" si="16"/>
        <v>3.0341230576036438E-3</v>
      </c>
    </row>
    <row r="153" spans="1:8">
      <c r="A153" s="28">
        <f t="shared" si="15"/>
        <v>42979</v>
      </c>
      <c r="B153" s="35">
        <f>nG!B102</f>
        <v>556928</v>
      </c>
      <c r="C153" s="43">
        <f>rG!B102</f>
        <v>553202.6</v>
      </c>
      <c r="D153" s="40">
        <f t="shared" si="14"/>
        <v>100.67342416684231</v>
      </c>
      <c r="E153" s="34">
        <f t="shared" si="18"/>
        <v>3.408062316903937E-3</v>
      </c>
      <c r="F153" s="34">
        <f t="shared" si="17"/>
        <v>3.408062316903937E-3</v>
      </c>
      <c r="G153" s="31">
        <f t="shared" si="19"/>
        <v>96.984242863891751</v>
      </c>
      <c r="H153" s="33">
        <f t="shared" si="16"/>
        <v>4.2826594450415811E-3</v>
      </c>
    </row>
    <row r="154" spans="1:8">
      <c r="A154" s="28">
        <f t="shared" si="15"/>
        <v>43070</v>
      </c>
      <c r="B154" s="35">
        <f>nG!B103</f>
        <v>558181.4</v>
      </c>
      <c r="C154" s="43">
        <f>rG!B103</f>
        <v>555488.1</v>
      </c>
      <c r="D154" s="40">
        <f t="shared" si="14"/>
        <v>100.4848528708356</v>
      </c>
      <c r="E154" s="34">
        <f t="shared" si="18"/>
        <v>1.57518577430249E-3</v>
      </c>
      <c r="F154" s="34">
        <f t="shared" si="17"/>
        <v>1.57518577430249E-3</v>
      </c>
      <c r="G154" s="31">
        <f t="shared" si="19"/>
        <v>96.802581769909608</v>
      </c>
      <c r="H154" s="33">
        <f t="shared" si="16"/>
        <v>-1.8748555020522417E-3</v>
      </c>
    </row>
    <row r="155" spans="1:8">
      <c r="A155" s="28">
        <f t="shared" si="15"/>
        <v>43160</v>
      </c>
      <c r="B155" s="35">
        <f>nG!B104</f>
        <v>557822.6</v>
      </c>
      <c r="C155" s="43">
        <f>rG!B104</f>
        <v>555381.1</v>
      </c>
      <c r="D155" s="40">
        <f t="shared" si="14"/>
        <v>100.43960804571851</v>
      </c>
      <c r="E155" s="34">
        <f t="shared" si="18"/>
        <v>4.9915604730390584E-3</v>
      </c>
      <c r="F155" s="34">
        <f t="shared" si="17"/>
        <v>4.9915604730390584E-3</v>
      </c>
      <c r="G155" s="31">
        <f t="shared" si="19"/>
        <v>96.758994943060287</v>
      </c>
      <c r="H155" s="33">
        <f t="shared" si="16"/>
        <v>-4.5036652755392481E-4</v>
      </c>
    </row>
    <row r="156" spans="1:8">
      <c r="A156" s="28">
        <f t="shared" si="15"/>
        <v>43252</v>
      </c>
      <c r="B156" s="35">
        <f>nG!B105</f>
        <v>557565.9</v>
      </c>
      <c r="C156" s="43">
        <f>rG!B105</f>
        <v>555628.9</v>
      </c>
      <c r="D156" s="40">
        <f t="shared" si="14"/>
        <v>100.34861397598289</v>
      </c>
      <c r="E156" s="34">
        <f t="shared" si="18"/>
        <v>1.0510687544771358E-3</v>
      </c>
      <c r="F156" s="34">
        <f t="shared" si="17"/>
        <v>1.0510687544771358E-3</v>
      </c>
      <c r="G156" s="31">
        <f t="shared" si="19"/>
        <v>96.671335354331163</v>
      </c>
      <c r="H156" s="33">
        <f t="shared" si="16"/>
        <v>-9.0636866095827884E-4</v>
      </c>
    </row>
    <row r="157" spans="1:8">
      <c r="A157" s="28">
        <f t="shared" si="15"/>
        <v>43344</v>
      </c>
      <c r="B157" s="35">
        <f>nG!B106</f>
        <v>554029.19999999995</v>
      </c>
      <c r="C157" s="43">
        <f>rG!B106</f>
        <v>551894.1</v>
      </c>
      <c r="D157" s="40">
        <f t="shared" si="14"/>
        <v>100.3868676979877</v>
      </c>
      <c r="E157" s="34">
        <f t="shared" si="18"/>
        <v>-2.8504550572536758E-3</v>
      </c>
      <c r="F157" s="34">
        <f t="shared" si="17"/>
        <v>-2.8504550572536758E-3</v>
      </c>
      <c r="G157" s="31">
        <f t="shared" si="19"/>
        <v>96.708187267296921</v>
      </c>
      <c r="H157" s="33">
        <f t="shared" si="16"/>
        <v>3.8113563331076961E-4</v>
      </c>
    </row>
    <row r="158" spans="1:8">
      <c r="A158" s="28">
        <f t="shared" si="15"/>
        <v>43435</v>
      </c>
      <c r="B158" s="35">
        <f>nG!B107</f>
        <v>555421.80000000005</v>
      </c>
      <c r="C158" s="43">
        <f>rG!B107</f>
        <v>554353.69999999995</v>
      </c>
      <c r="D158" s="40">
        <f t="shared" si="14"/>
        <v>100.19267482114759</v>
      </c>
      <c r="E158" s="34">
        <f t="shared" si="18"/>
        <v>-2.9119180358954111E-3</v>
      </c>
      <c r="F158" s="34">
        <f t="shared" si="17"/>
        <v>-2.9119180358954111E-3</v>
      </c>
      <c r="G158" s="31">
        <f t="shared" si="19"/>
        <v>96.521110595516276</v>
      </c>
      <c r="H158" s="33">
        <f t="shared" si="16"/>
        <v>-1.9363184806939771E-3</v>
      </c>
    </row>
    <row r="159" spans="1:8">
      <c r="A159" s="28">
        <f t="shared" si="15"/>
        <v>43525</v>
      </c>
      <c r="B159" s="35">
        <f>nG!B108</f>
        <v>559266</v>
      </c>
      <c r="C159" s="43">
        <f>rG!B108</f>
        <v>555995.4</v>
      </c>
      <c r="D159" s="40">
        <f t="shared" si="14"/>
        <v>100.58824227682459</v>
      </c>
      <c r="E159" s="34">
        <f t="shared" si="18"/>
        <v>1.4787429498177573E-3</v>
      </c>
      <c r="F159" s="34">
        <f t="shared" si="17"/>
        <v>1.4787429498177573E-3</v>
      </c>
      <c r="G159" s="31">
        <f t="shared" si="19"/>
        <v>96.902182467342698</v>
      </c>
      <c r="H159" s="33">
        <f t="shared" si="16"/>
        <v>3.9402944581592436E-3</v>
      </c>
    </row>
    <row r="160" spans="1:8">
      <c r="A160" s="28">
        <f t="shared" si="15"/>
        <v>43617</v>
      </c>
      <c r="B160" s="35">
        <f>nG!B109</f>
        <v>561464.19999999995</v>
      </c>
      <c r="C160" s="43">
        <f>rG!B109</f>
        <v>557125</v>
      </c>
      <c r="D160" s="40">
        <f t="shared" si="14"/>
        <v>100.77885573255551</v>
      </c>
      <c r="E160" s="34">
        <f t="shared" si="18"/>
        <v>4.2783058271895769E-3</v>
      </c>
      <c r="F160" s="34">
        <f t="shared" si="17"/>
        <v>4.2783058271895769E-3</v>
      </c>
      <c r="G160" s="31">
        <f t="shared" si="19"/>
        <v>97.085810886031325</v>
      </c>
      <c r="H160" s="33">
        <f t="shared" si="16"/>
        <v>1.8931942164135407E-3</v>
      </c>
    </row>
    <row r="161" spans="1:8">
      <c r="A161" s="28">
        <f t="shared" si="15"/>
        <v>43709</v>
      </c>
      <c r="B161" s="35">
        <f>nG!B110</f>
        <v>562946.30000000005</v>
      </c>
      <c r="C161" s="43">
        <f>rG!B110</f>
        <v>557793.9</v>
      </c>
      <c r="D161" s="40">
        <f t="shared" si="14"/>
        <v>100.9237103525155</v>
      </c>
      <c r="E161" s="34">
        <f t="shared" si="18"/>
        <v>5.3334894998213755E-3</v>
      </c>
      <c r="F161" s="34">
        <f t="shared" si="17"/>
        <v>5.3334894998213755E-3</v>
      </c>
      <c r="G161" s="31">
        <f t="shared" si="19"/>
        <v>97.225357303156017</v>
      </c>
      <c r="H161" s="33">
        <f t="shared" si="16"/>
        <v>1.4363193059425683E-3</v>
      </c>
    </row>
    <row r="162" spans="1:8">
      <c r="A162" s="28">
        <f t="shared" si="15"/>
        <v>43800</v>
      </c>
      <c r="B162" s="35">
        <f>nG!B111</f>
        <v>555845.6</v>
      </c>
      <c r="C162" s="43">
        <f>rG!B111</f>
        <v>546996.9</v>
      </c>
      <c r="D162" s="40">
        <f t="shared" si="14"/>
        <v>101.61768741285371</v>
      </c>
      <c r="E162" s="34">
        <f t="shared" si="18"/>
        <v>1.4122528300838155E-2</v>
      </c>
      <c r="F162" s="34">
        <f t="shared" si="17"/>
        <v>4.7891949675048211E-3</v>
      </c>
      <c r="G162" s="31">
        <f t="shared" si="19"/>
        <v>96.984477704688331</v>
      </c>
      <c r="H162" s="33">
        <f t="shared" si="16"/>
        <v>-2.4806130130103909E-3</v>
      </c>
    </row>
    <row r="163" spans="1:8">
      <c r="A163" s="28">
        <f t="shared" si="15"/>
        <v>43891</v>
      </c>
      <c r="B163" s="35">
        <f>nG!B112</f>
        <v>552903.19999999995</v>
      </c>
      <c r="C163" s="43">
        <f>rG!B112</f>
        <v>543795.80000000005</v>
      </c>
      <c r="D163" s="40">
        <f t="shared" si="14"/>
        <v>101.67478307114544</v>
      </c>
      <c r="E163" s="34">
        <f t="shared" si="18"/>
        <v>1.074394338024387E-2</v>
      </c>
      <c r="F163" s="34">
        <f t="shared" si="17"/>
        <v>1.4106100469105359E-3</v>
      </c>
      <c r="G163" s="31">
        <f t="shared" si="19"/>
        <v>97.038970113831013</v>
      </c>
      <c r="H163" s="33">
        <f t="shared" si="16"/>
        <v>5.6170953756495834E-4</v>
      </c>
    </row>
    <row r="164" spans="1:8">
      <c r="A164" s="28">
        <f t="shared" si="15"/>
        <v>43983</v>
      </c>
      <c r="B164" s="35">
        <f>nG!B113</f>
        <v>510843</v>
      </c>
      <c r="C164" s="43">
        <f>rG!B113</f>
        <v>500660.3</v>
      </c>
      <c r="D164" s="40">
        <f t="shared" si="14"/>
        <v>102.03385409228574</v>
      </c>
      <c r="E164" s="34">
        <f t="shared" si="18"/>
        <v>1.2376092006620709E-2</v>
      </c>
      <c r="F164" s="34">
        <f t="shared" si="17"/>
        <v>3.0427586732873751E-3</v>
      </c>
      <c r="G164" s="31">
        <f t="shared" si="19"/>
        <v>97.381669464020831</v>
      </c>
      <c r="H164" s="33">
        <f t="shared" si="16"/>
        <v>3.5253428427903799E-3</v>
      </c>
    </row>
    <row r="165" spans="1:8">
      <c r="A165" s="28">
        <f t="shared" si="15"/>
        <v>44075</v>
      </c>
      <c r="B165" s="35">
        <f>nG!B114</f>
        <v>538579.9</v>
      </c>
      <c r="C165" s="43">
        <f>rG!B114</f>
        <v>527515.6</v>
      </c>
      <c r="D165" s="40">
        <f t="shared" si="14"/>
        <v>102.09743560190448</v>
      </c>
      <c r="E165" s="34">
        <f t="shared" si="18"/>
        <v>1.1562719939880672E-2</v>
      </c>
      <c r="F165" s="34">
        <f t="shared" si="17"/>
        <v>2.2293866065473383E-3</v>
      </c>
      <c r="G165" s="31">
        <f t="shared" si="19"/>
        <v>97.442352005210751</v>
      </c>
      <c r="H165" s="33">
        <f t="shared" si="16"/>
        <v>6.2294723920253148E-4</v>
      </c>
    </row>
    <row r="166" spans="1:8">
      <c r="A166" s="28">
        <f t="shared" si="15"/>
        <v>44166</v>
      </c>
      <c r="B166" s="35">
        <f>nG!B115</f>
        <v>551223.4</v>
      </c>
      <c r="C166" s="43">
        <f>rG!B115</f>
        <v>542543.5</v>
      </c>
      <c r="D166" s="40">
        <f t="shared" si="14"/>
        <v>101.59985328365376</v>
      </c>
      <c r="E166" s="34">
        <f t="shared" si="18"/>
        <v>-1.7551761707768065E-4</v>
      </c>
      <c r="F166" s="34">
        <f t="shared" si="17"/>
        <v>-1.7551761707768065E-4</v>
      </c>
      <c r="G166" s="31">
        <f t="shared" si="19"/>
        <v>96.96745671405364</v>
      </c>
      <c r="H166" s="33">
        <f t="shared" si="16"/>
        <v>-4.8855172366355504E-3</v>
      </c>
    </row>
    <row r="167" spans="1:8">
      <c r="A167" s="28">
        <f t="shared" si="15"/>
        <v>44256</v>
      </c>
      <c r="B167" s="35">
        <f>nG!B116</f>
        <v>545158.6</v>
      </c>
      <c r="C167" s="43">
        <f>rG!B116</f>
        <v>536804.80000000005</v>
      </c>
      <c r="D167" s="40">
        <f t="shared" si="14"/>
        <v>101.55620814120884</v>
      </c>
      <c r="E167" s="34">
        <f t="shared" si="18"/>
        <v>-1.1668982440529163E-3</v>
      </c>
      <c r="F167" s="34">
        <f t="shared" ref="F167:F168" si="20">E167-SUMIFS($L$15:$L$18,$J$15:$J$18,"&lt;"&amp;$A167,$K$15:$K$18,"&gt;"&amp;$A167)</f>
        <v>-1.1668982440529163E-3</v>
      </c>
      <c r="G167" s="31">
        <f t="shared" si="19"/>
        <v>96.925801550940477</v>
      </c>
      <c r="H167" s="33">
        <f t="shared" si="16"/>
        <v>-4.2967108941027732E-4</v>
      </c>
    </row>
    <row r="168" spans="1:8">
      <c r="A168" s="29">
        <f t="shared" si="15"/>
        <v>44348</v>
      </c>
      <c r="B168" s="36">
        <f>nG!B117</f>
        <v>544417.19999999995</v>
      </c>
      <c r="C168" s="44">
        <f>rG!B117</f>
        <v>539309.30000000005</v>
      </c>
      <c r="D168" s="41">
        <f t="shared" si="14"/>
        <v>100.94711884256398</v>
      </c>
      <c r="E168" s="38">
        <f t="shared" si="18"/>
        <v>-1.0707857170864088E-2</v>
      </c>
      <c r="F168" s="38">
        <f t="shared" si="20"/>
        <v>-1.0707857170864088E-2</v>
      </c>
      <c r="G168" s="37">
        <f t="shared" si="19"/>
        <v>96.344483386666667</v>
      </c>
      <c r="H168" s="39">
        <f t="shared" si="16"/>
        <v>-6.0156160840207917E-3</v>
      </c>
    </row>
    <row r="169" spans="1:8">
      <c r="A169" s="2"/>
    </row>
    <row r="170" spans="1:8">
      <c r="A170" s="2"/>
    </row>
    <row r="171" spans="1:8">
      <c r="A171" s="2"/>
    </row>
    <row r="172" spans="1:8">
      <c r="A172" s="2"/>
    </row>
    <row r="173" spans="1:8">
      <c r="A173" s="2"/>
    </row>
    <row r="174" spans="1:8">
      <c r="A174" s="2"/>
    </row>
    <row r="175" spans="1:8">
      <c r="A175" s="2"/>
    </row>
    <row r="176" spans="1:8">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sheetData>
  <phoneticPr fontId="2"/>
  <conditionalFormatting sqref="F7:F168">
    <cfRule type="expression" dxfId="1" priority="1">
      <formula>$E7&lt;&gt;$F7</formula>
    </cfRule>
  </conditionalFormatting>
  <hyperlinks>
    <hyperlink ref="J1"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01"/>
  <sheetViews>
    <sheetView showGridLines="0" zoomScale="85" zoomScaleNormal="85" workbookViewId="0">
      <pane xSplit="1" ySplit="2" topLeftCell="B3" activePane="bottomRight" state="frozen"/>
      <selection pane="topRight" activeCell="B1" sqref="B1"/>
      <selection pane="bottomLeft" activeCell="A2" sqref="A2"/>
      <selection pane="bottomRight" activeCell="E4" sqref="E4"/>
    </sheetView>
  </sheetViews>
  <sheetFormatPr baseColWidth="10" defaultColWidth="8.83203125" defaultRowHeight="15"/>
  <cols>
    <col min="1" max="1" width="10.1640625" bestFit="1" customWidth="1"/>
    <col min="2" max="3" width="11.5" customWidth="1"/>
    <col min="4" max="7" width="10.83203125" bestFit="1" customWidth="1"/>
  </cols>
  <sheetData>
    <row r="1" spans="1:9" ht="32">
      <c r="A1" s="176"/>
      <c r="B1" s="186" t="s">
        <v>218</v>
      </c>
      <c r="C1" s="187"/>
      <c r="D1" s="188" t="s">
        <v>219</v>
      </c>
      <c r="E1" s="178"/>
      <c r="F1" s="188" t="s">
        <v>130</v>
      </c>
      <c r="G1" s="178"/>
    </row>
    <row r="2" spans="1:9" ht="16">
      <c r="A2" s="181"/>
      <c r="B2" s="189" t="s">
        <v>128</v>
      </c>
      <c r="C2" s="190" t="s">
        <v>129</v>
      </c>
      <c r="D2" s="191" t="s">
        <v>129</v>
      </c>
      <c r="E2" s="183" t="s">
        <v>220</v>
      </c>
      <c r="F2" s="191" t="s">
        <v>381</v>
      </c>
      <c r="G2" s="183" t="s">
        <v>220</v>
      </c>
    </row>
    <row r="3" spans="1:9">
      <c r="A3" s="28">
        <v>29281</v>
      </c>
      <c r="B3" s="26">
        <f>nG_h23!G8*nG!$G$8/nG_h23!$G$64</f>
        <v>44928.754008227057</v>
      </c>
      <c r="C3" s="42">
        <f>rG_h23!G8*rG!$G$8/rG_h23!$G$64</f>
        <v>38995.739450733439</v>
      </c>
      <c r="D3" s="55">
        <f>C3/Pop!G3</f>
        <v>4.9715243609225395</v>
      </c>
      <c r="E3" s="33"/>
      <c r="F3" s="143">
        <f>B3/C3*100</f>
        <v>115.21451994772221</v>
      </c>
      <c r="G3" s="33"/>
      <c r="I3" t="s">
        <v>148</v>
      </c>
    </row>
    <row r="4" spans="1:9">
      <c r="A4" s="28">
        <f>EDATE(A3,3)</f>
        <v>29373</v>
      </c>
      <c r="B4" s="26">
        <f>nG_h23!G9*nG!$G$8/nG_h23!$G$64</f>
        <v>46199.773803775279</v>
      </c>
      <c r="C4" s="42">
        <f>rG_h23!G9*rG!$G$8/rG_h23!$G$64</f>
        <v>39314.090039733113</v>
      </c>
      <c r="D4" s="55">
        <f>C4/Pop!G4</f>
        <v>4.9999107680717865</v>
      </c>
      <c r="E4" s="33">
        <f>LN(D4)-LN(D3)</f>
        <v>5.6935603480590125E-3</v>
      </c>
      <c r="F4" s="143">
        <f t="shared" ref="F4:F67" si="0">B4/C4*100</f>
        <v>117.51454442181695</v>
      </c>
      <c r="G4" s="33">
        <f>LN(F4)-LN(F3)</f>
        <v>1.9766326705020099E-2</v>
      </c>
      <c r="I4" t="s">
        <v>221</v>
      </c>
    </row>
    <row r="5" spans="1:9">
      <c r="A5" s="28">
        <f t="shared" ref="A5:A68" si="1">EDATE(A4,3)</f>
        <v>29465</v>
      </c>
      <c r="B5" s="26">
        <f>nG_h23!G10*nG!$G$8/nG_h23!$G$64</f>
        <v>46595.477641098994</v>
      </c>
      <c r="C5" s="42">
        <f>rG_h23!G10*rG!$G$8/rG_h23!$G$64</f>
        <v>39115.728039583169</v>
      </c>
      <c r="D5" s="55">
        <f>C5/Pop!G5</f>
        <v>4.9629276739550878</v>
      </c>
      <c r="E5" s="33">
        <f t="shared" ref="E5:G68" si="2">LN(D5)-LN(D4)</f>
        <v>-7.4242424396422368E-3</v>
      </c>
      <c r="F5" s="143">
        <f t="shared" si="0"/>
        <v>119.12210247997095</v>
      </c>
      <c r="G5" s="33">
        <f t="shared" si="2"/>
        <v>1.358693008333578E-2</v>
      </c>
    </row>
    <row r="6" spans="1:9">
      <c r="A6" s="28">
        <f t="shared" si="1"/>
        <v>29556</v>
      </c>
      <c r="B6" s="26">
        <f>nG_h23!G11*nG!$G$8/nG_h23!$G$64</f>
        <v>47878.892978539276</v>
      </c>
      <c r="C6" s="42">
        <f>rG_h23!G11*rG!$G$8/rG_h23!$G$64</f>
        <v>40166.925216782867</v>
      </c>
      <c r="D6" s="55">
        <f>C6/Pop!G6</f>
        <v>5.0860930291927335</v>
      </c>
      <c r="E6" s="33">
        <f t="shared" si="2"/>
        <v>2.4514134612479532E-2</v>
      </c>
      <c r="F6" s="143">
        <f t="shared" si="0"/>
        <v>119.19979615102361</v>
      </c>
      <c r="G6" s="33">
        <f t="shared" si="2"/>
        <v>6.5200616688088076E-4</v>
      </c>
    </row>
    <row r="7" spans="1:9">
      <c r="A7" s="28">
        <f t="shared" si="1"/>
        <v>29646</v>
      </c>
      <c r="B7" s="26">
        <f>nG_h23!G12*nG!$G$8/nG_h23!$G$64</f>
        <v>48467.204466801275</v>
      </c>
      <c r="C7" s="42">
        <f>rG_h23!G12*rG!$G$8/rG_h23!$G$64</f>
        <v>40430.083262613392</v>
      </c>
      <c r="D7" s="55">
        <f>C7/Pop!G7</f>
        <v>5.1112710812249738</v>
      </c>
      <c r="E7" s="33">
        <f t="shared" si="2"/>
        <v>4.9381591015797976E-3</v>
      </c>
      <c r="F7" s="143">
        <f t="shared" si="0"/>
        <v>119.87906171744145</v>
      </c>
      <c r="G7" s="33">
        <f t="shared" si="2"/>
        <v>5.682371082294857E-3</v>
      </c>
    </row>
    <row r="8" spans="1:9">
      <c r="A8" s="28">
        <f t="shared" si="1"/>
        <v>29738</v>
      </c>
      <c r="B8" s="26">
        <f>nG_h23!G13*nG!$G$8/nG_h23!$G$64</f>
        <v>48397.704676363697</v>
      </c>
      <c r="C8" s="42">
        <f>rG_h23!G13*rG!$G$8/rG_h23!$G$64</f>
        <v>40476.113843616462</v>
      </c>
      <c r="D8" s="55">
        <f>C8/Pop!G8</f>
        <v>5.1110416941989598</v>
      </c>
      <c r="E8" s="33">
        <f t="shared" si="2"/>
        <v>-4.4879672749686961E-5</v>
      </c>
      <c r="F8" s="143">
        <f t="shared" si="0"/>
        <v>119.57102616954063</v>
      </c>
      <c r="G8" s="33">
        <f t="shared" si="2"/>
        <v>-2.5728595094021145E-3</v>
      </c>
    </row>
    <row r="9" spans="1:9">
      <c r="A9" s="28">
        <f t="shared" si="1"/>
        <v>29830</v>
      </c>
      <c r="B9" s="26">
        <f>nG_h23!G14*nG!$G$8/nG_h23!$G$64</f>
        <v>48924.674123980338</v>
      </c>
      <c r="C9" s="42">
        <f>rG_h23!G14*rG!$G$8/rG_h23!$G$64</f>
        <v>40926.816151135768</v>
      </c>
      <c r="D9" s="55">
        <f>C9/Pop!G9</f>
        <v>5.1621952684285066</v>
      </c>
      <c r="E9" s="33">
        <f t="shared" si="2"/>
        <v>9.9586911467481887E-3</v>
      </c>
      <c r="F9" s="143">
        <f t="shared" si="0"/>
        <v>119.54185232320502</v>
      </c>
      <c r="G9" s="33">
        <f t="shared" si="2"/>
        <v>-2.4401735836487859E-4</v>
      </c>
    </row>
    <row r="10" spans="1:9">
      <c r="A10" s="28">
        <f t="shared" si="1"/>
        <v>29921</v>
      </c>
      <c r="B10" s="26">
        <f>nG_h23!G15*nG!$G$8/nG_h23!$G$64</f>
        <v>49971.832551853855</v>
      </c>
      <c r="C10" s="42">
        <f>rG_h23!G15*rG!$G$8/rG_h23!$G$64</f>
        <v>41698.187134467844</v>
      </c>
      <c r="D10" s="55">
        <f>C10/Pop!G10</f>
        <v>5.2511832006633972</v>
      </c>
      <c r="E10" s="33">
        <f t="shared" si="2"/>
        <v>1.7091494128486762E-2</v>
      </c>
      <c r="F10" s="143">
        <f t="shared" si="0"/>
        <v>119.84173890031538</v>
      </c>
      <c r="G10" s="33">
        <f t="shared" si="2"/>
        <v>2.5054911446140693E-3</v>
      </c>
    </row>
    <row r="11" spans="1:9">
      <c r="A11" s="28">
        <f t="shared" si="1"/>
        <v>30011</v>
      </c>
      <c r="B11" s="26">
        <f>nG_h23!G16*nG!$G$8/nG_h23!$G$64</f>
        <v>49383.627008394345</v>
      </c>
      <c r="C11" s="42">
        <f>rG_h23!G16*rG!$G$8/rG_h23!$G$64</f>
        <v>40785.854395881739</v>
      </c>
      <c r="D11" s="55">
        <f>C11/Pop!G11</f>
        <v>5.12571130732728</v>
      </c>
      <c r="E11" s="33">
        <f t="shared" si="2"/>
        <v>-2.4184115698697273E-2</v>
      </c>
      <c r="F11" s="143">
        <f t="shared" si="0"/>
        <v>121.08028074895681</v>
      </c>
      <c r="G11" s="33">
        <f t="shared" si="2"/>
        <v>1.0281773010603068E-2</v>
      </c>
    </row>
    <row r="12" spans="1:9">
      <c r="A12" s="28">
        <f t="shared" si="1"/>
        <v>30103</v>
      </c>
      <c r="B12" s="26">
        <f>nG_h23!G17*nG!$G$8/nG_h23!$G$64</f>
        <v>50191.562072231187</v>
      </c>
      <c r="C12" s="42">
        <f>rG_h23!G17*rG!$G$8/rG_h23!$G$64</f>
        <v>41828.331151260711</v>
      </c>
      <c r="D12" s="55">
        <f>C12/Pop!G12</f>
        <v>5.2437628722450791</v>
      </c>
      <c r="E12" s="33">
        <f t="shared" si="2"/>
        <v>2.2770038941513082E-2</v>
      </c>
      <c r="F12" s="143">
        <f t="shared" si="0"/>
        <v>119.9941778473713</v>
      </c>
      <c r="G12" s="33">
        <f t="shared" si="2"/>
        <v>-9.0105791906722743E-3</v>
      </c>
    </row>
    <row r="13" spans="1:9">
      <c r="A13" s="28">
        <f t="shared" si="1"/>
        <v>30195</v>
      </c>
      <c r="B13" s="26">
        <f>nG_h23!G18*nG!$G$8/nG_h23!$G$64</f>
        <v>50459.814312151851</v>
      </c>
      <c r="C13" s="42">
        <f>rG_h23!G18*rG!$G$8/rG_h23!$G$64</f>
        <v>41764.859726616189</v>
      </c>
      <c r="D13" s="55">
        <f>C13/Pop!G13</f>
        <v>5.2216499827506642</v>
      </c>
      <c r="E13" s="33">
        <f t="shared" si="2"/>
        <v>-4.2259054103199745E-3</v>
      </c>
      <c r="F13" s="143">
        <f t="shared" si="0"/>
        <v>120.81882865751487</v>
      </c>
      <c r="G13" s="33">
        <f t="shared" si="2"/>
        <v>6.8489160585292197E-3</v>
      </c>
    </row>
    <row r="14" spans="1:9">
      <c r="A14" s="28">
        <f t="shared" si="1"/>
        <v>30286</v>
      </c>
      <c r="B14" s="26">
        <f>nG_h23!G19*nG!$G$8/nG_h23!$G$64</f>
        <v>49943.015565574853</v>
      </c>
      <c r="C14" s="42">
        <f>rG_h23!G19*rG!$G$8/rG_h23!$G$64</f>
        <v>41183.571861958662</v>
      </c>
      <c r="D14" s="55">
        <f>C14/Pop!G14</f>
        <v>5.135695708606594</v>
      </c>
      <c r="E14" s="33">
        <f t="shared" si="2"/>
        <v>-1.6598122732735199E-2</v>
      </c>
      <c r="F14" s="143">
        <f t="shared" si="0"/>
        <v>121.26926662159508</v>
      </c>
      <c r="G14" s="33">
        <f t="shared" si="2"/>
        <v>3.7212774412775929E-3</v>
      </c>
    </row>
    <row r="15" spans="1:9">
      <c r="A15" s="28">
        <f t="shared" si="1"/>
        <v>30376</v>
      </c>
      <c r="B15" s="26">
        <f>nG_h23!G20*nG!$G$8/nG_h23!$G$64</f>
        <v>50477.824928576221</v>
      </c>
      <c r="C15" s="42">
        <f>rG_h23!G20*rG!$G$8/rG_h23!$G$64</f>
        <v>41530.843343578978</v>
      </c>
      <c r="D15" s="55">
        <f>C15/Pop!G15</f>
        <v>5.1658936608239721</v>
      </c>
      <c r="E15" s="33">
        <f t="shared" si="2"/>
        <v>5.8627921638532143E-3</v>
      </c>
      <c r="F15" s="143">
        <f t="shared" si="0"/>
        <v>121.54298074561139</v>
      </c>
      <c r="G15" s="33">
        <f t="shared" si="2"/>
        <v>2.2545340519117829E-3</v>
      </c>
    </row>
    <row r="16" spans="1:9">
      <c r="A16" s="28">
        <f t="shared" si="1"/>
        <v>30468</v>
      </c>
      <c r="B16" s="26">
        <f>nG_h23!G21*nG!$G$8/nG_h23!$G$64</f>
        <v>51570.645566325649</v>
      </c>
      <c r="C16" s="42">
        <f>rG_h23!G21*rG!$G$8/rG_h23!$G$64</f>
        <v>42805.901475872743</v>
      </c>
      <c r="D16" s="55">
        <f>C16/Pop!G16</f>
        <v>5.3110065607509762</v>
      </c>
      <c r="E16" s="33">
        <f t="shared" si="2"/>
        <v>2.770326672345802E-2</v>
      </c>
      <c r="F16" s="143">
        <f t="shared" si="0"/>
        <v>120.47555077281365</v>
      </c>
      <c r="G16" s="33">
        <f t="shared" si="2"/>
        <v>-8.8211170249881121E-3</v>
      </c>
    </row>
    <row r="17" spans="1:7">
      <c r="A17" s="28">
        <f t="shared" si="1"/>
        <v>30560</v>
      </c>
      <c r="B17" s="26">
        <f>nG_h23!G22*nG!$G$8/nG_h23!$G$64</f>
        <v>51325.277403744192</v>
      </c>
      <c r="C17" s="42">
        <f>rG_h23!G22*rG!$G$8/rG_h23!$G$64</f>
        <v>42706.223742909264</v>
      </c>
      <c r="D17" s="55">
        <f>C17/Pop!G17</f>
        <v>5.2851511876956767</v>
      </c>
      <c r="E17" s="33">
        <f t="shared" si="2"/>
        <v>-4.8801508967895035E-3</v>
      </c>
      <c r="F17" s="143">
        <f t="shared" si="0"/>
        <v>120.18219572098316</v>
      </c>
      <c r="G17" s="33">
        <f t="shared" si="2"/>
        <v>-2.4379451848330902E-3</v>
      </c>
    </row>
    <row r="18" spans="1:7">
      <c r="A18" s="28">
        <f t="shared" si="1"/>
        <v>30651</v>
      </c>
      <c r="B18" s="26">
        <f>nG_h23!G23*nG!$G$8/nG_h23!$G$64</f>
        <v>51457.920296469572</v>
      </c>
      <c r="C18" s="42">
        <f>rG_h23!G23*rG!$G$8/rG_h23!$G$64</f>
        <v>42863.853646200354</v>
      </c>
      <c r="D18" s="55">
        <f>C18/Pop!G18</f>
        <v>5.2906816631605045</v>
      </c>
      <c r="E18" s="33">
        <f t="shared" si="2"/>
        <v>1.0458705327407447E-3</v>
      </c>
      <c r="F18" s="143">
        <f t="shared" si="0"/>
        <v>120.04968270283145</v>
      </c>
      <c r="G18" s="33">
        <f t="shared" si="2"/>
        <v>-1.103209386372761E-3</v>
      </c>
    </row>
    <row r="19" spans="1:7">
      <c r="A19" s="28">
        <f t="shared" si="1"/>
        <v>30742</v>
      </c>
      <c r="B19" s="26">
        <f>nG_h23!G24*nG!$G$8/nG_h23!$G$64</f>
        <v>53225.503381317983</v>
      </c>
      <c r="C19" s="42">
        <f>rG_h23!G24*rG!$G$8/rG_h23!$G$64</f>
        <v>44351.954995127067</v>
      </c>
      <c r="D19" s="55">
        <f>C19/Pop!G19</f>
        <v>5.4594580782110835</v>
      </c>
      <c r="E19" s="33">
        <f t="shared" si="2"/>
        <v>3.1402435366873593E-2</v>
      </c>
      <c r="F19" s="143">
        <f t="shared" si="0"/>
        <v>120.00711893571739</v>
      </c>
      <c r="G19" s="33">
        <f t="shared" si="2"/>
        <v>-3.5461413523396601E-4</v>
      </c>
    </row>
    <row r="20" spans="1:7">
      <c r="A20" s="28">
        <f t="shared" si="1"/>
        <v>30834</v>
      </c>
      <c r="B20" s="26">
        <f>nG_h23!G25*nG!$G$8/nG_h23!$G$64</f>
        <v>54065.963499521196</v>
      </c>
      <c r="C20" s="42">
        <f>rG_h23!G25*rG!$G$8/rG_h23!$G$64</f>
        <v>44964.70260939101</v>
      </c>
      <c r="D20" s="55">
        <f>C20/Pop!G20</f>
        <v>5.5201046708375392</v>
      </c>
      <c r="E20" s="33">
        <f t="shared" si="2"/>
        <v>1.104729046146713E-2</v>
      </c>
      <c r="F20" s="143">
        <f t="shared" si="0"/>
        <v>120.24090088884378</v>
      </c>
      <c r="G20" s="33">
        <f t="shared" si="2"/>
        <v>1.946172352107034E-3</v>
      </c>
    </row>
    <row r="21" spans="1:7">
      <c r="A21" s="28">
        <f t="shared" si="1"/>
        <v>30926</v>
      </c>
      <c r="B21" s="26">
        <f>nG_h23!G26*nG!$G$8/nG_h23!$G$64</f>
        <v>56559.692260679309</v>
      </c>
      <c r="C21" s="42">
        <f>rG_h23!G26*rG!$G$8/rG_h23!$G$64</f>
        <v>46734.285928480393</v>
      </c>
      <c r="D21" s="55">
        <f>C21/Pop!G21</f>
        <v>5.7230717458866938</v>
      </c>
      <c r="E21" s="33">
        <f t="shared" si="2"/>
        <v>3.6108857543052819E-2</v>
      </c>
      <c r="F21" s="143">
        <f t="shared" si="0"/>
        <v>121.02397872781276</v>
      </c>
      <c r="G21" s="33">
        <f t="shared" si="2"/>
        <v>6.4914594288012495E-3</v>
      </c>
    </row>
    <row r="22" spans="1:7">
      <c r="A22" s="28">
        <f t="shared" si="1"/>
        <v>31017</v>
      </c>
      <c r="B22" s="26">
        <f>nG_h23!G27*nG!$G$8/nG_h23!$G$64</f>
        <v>58828.076426927772</v>
      </c>
      <c r="C22" s="42">
        <f>rG_h23!G27*rG!$G$8/rG_h23!$G$64</f>
        <v>48425.05429592423</v>
      </c>
      <c r="D22" s="55">
        <f>C22/Pop!G22</f>
        <v>5.9161462954244266</v>
      </c>
      <c r="E22" s="33">
        <f t="shared" si="2"/>
        <v>3.317959355584188E-2</v>
      </c>
      <c r="F22" s="143">
        <f t="shared" si="0"/>
        <v>121.48272682861841</v>
      </c>
      <c r="G22" s="33">
        <f t="shared" si="2"/>
        <v>3.7833893868155499E-3</v>
      </c>
    </row>
    <row r="23" spans="1:7">
      <c r="A23" s="28">
        <f t="shared" si="1"/>
        <v>31107</v>
      </c>
      <c r="B23" s="26">
        <f>nG_h23!G28*nG!$G$8/nG_h23!$G$64</f>
        <v>59878.942922888658</v>
      </c>
      <c r="C23" s="42">
        <f>rG_h23!G28*rG!$G$8/rG_h23!$G$64</f>
        <v>49295.551086788117</v>
      </c>
      <c r="D23" s="55">
        <f>C23/Pop!G23</f>
        <v>6.0087011431524928</v>
      </c>
      <c r="E23" s="33">
        <f t="shared" si="2"/>
        <v>1.5523335926325155E-2</v>
      </c>
      <c r="F23" s="143">
        <f t="shared" si="0"/>
        <v>121.46926366127396</v>
      </c>
      <c r="G23" s="33">
        <f t="shared" si="2"/>
        <v>-1.1082985845156657E-4</v>
      </c>
    </row>
    <row r="24" spans="1:7">
      <c r="A24" s="28">
        <f t="shared" si="1"/>
        <v>31199</v>
      </c>
      <c r="B24" s="26">
        <f>nG_h23!G29*nG!$G$8/nG_h23!$G$64</f>
        <v>59051.090236182499</v>
      </c>
      <c r="C24" s="42">
        <f>rG_h23!G29*rG!$G$8/rG_h23!$G$64</f>
        <v>48868.029647399853</v>
      </c>
      <c r="D24" s="55">
        <f>C24/Pop!G24</f>
        <v>5.9432784999869783</v>
      </c>
      <c r="E24" s="33">
        <f t="shared" si="2"/>
        <v>-1.0947692104062545E-2</v>
      </c>
      <c r="F24" s="143">
        <f t="shared" si="0"/>
        <v>120.83787838850274</v>
      </c>
      <c r="G24" s="33">
        <f t="shared" si="2"/>
        <v>-5.2114576271042878E-3</v>
      </c>
    </row>
    <row r="25" spans="1:7">
      <c r="A25" s="28">
        <f t="shared" si="1"/>
        <v>31291</v>
      </c>
      <c r="B25" s="26">
        <f>nG_h23!G30*nG!$G$8/nG_h23!$G$64</f>
        <v>62016.803092461676</v>
      </c>
      <c r="C25" s="42">
        <f>rG_h23!G30*rG!$G$8/rG_h23!$G$64</f>
        <v>51247.380183422043</v>
      </c>
      <c r="D25" s="55">
        <f>C25/Pop!G25</f>
        <v>6.2182626957738734</v>
      </c>
      <c r="E25" s="33">
        <f t="shared" si="2"/>
        <v>4.5229641237217511E-2</v>
      </c>
      <c r="F25" s="143">
        <f t="shared" si="0"/>
        <v>121.0145823464424</v>
      </c>
      <c r="G25" s="33">
        <f t="shared" si="2"/>
        <v>1.4612544263155058E-3</v>
      </c>
    </row>
    <row r="26" spans="1:7">
      <c r="A26" s="28">
        <f t="shared" si="1"/>
        <v>31382</v>
      </c>
      <c r="B26" s="26">
        <f>nG_h23!G31*nG!$G$8/nG_h23!$G$64</f>
        <v>62739.134755881496</v>
      </c>
      <c r="C26" s="42">
        <f>rG_h23!G31*rG!$G$8/rG_h23!$G$64</f>
        <v>52077.36564759977</v>
      </c>
      <c r="D26" s="55">
        <f>C26/Pop!G26</f>
        <v>6.3035469107015967</v>
      </c>
      <c r="E26" s="33">
        <f t="shared" si="2"/>
        <v>1.3621918294306701E-2</v>
      </c>
      <c r="F26" s="143">
        <f t="shared" si="0"/>
        <v>120.47294246876545</v>
      </c>
      <c r="G26" s="33">
        <f t="shared" si="2"/>
        <v>-4.4858697059177999E-3</v>
      </c>
    </row>
    <row r="27" spans="1:7">
      <c r="A27" s="28">
        <f t="shared" si="1"/>
        <v>31472</v>
      </c>
      <c r="B27" s="26">
        <f>nG_h23!G32*nG!$G$8/nG_h23!$G$64</f>
        <v>62196.167643087909</v>
      </c>
      <c r="C27" s="42">
        <f>rG_h23!G32*rG!$G$8/rG_h23!$G$64</f>
        <v>51857.037015268514</v>
      </c>
      <c r="D27" s="55">
        <f>C27/Pop!G27</f>
        <v>6.2610787628104569</v>
      </c>
      <c r="E27" s="33">
        <f t="shared" si="2"/>
        <v>-6.7599800770765661E-3</v>
      </c>
      <c r="F27" s="143">
        <f t="shared" si="0"/>
        <v>119.93775815763479</v>
      </c>
      <c r="G27" s="33">
        <f t="shared" si="2"/>
        <v>-4.4522576890120291E-3</v>
      </c>
    </row>
    <row r="28" spans="1:7">
      <c r="A28" s="28">
        <f t="shared" si="1"/>
        <v>31564</v>
      </c>
      <c r="B28" s="26">
        <f>nG_h23!G33*nG!$G$8/nG_h23!$G$64</f>
        <v>64288.259657982526</v>
      </c>
      <c r="C28" s="42">
        <f>rG_h23!G33*rG!$G$8/rG_h23!$G$64</f>
        <v>53796.282212059865</v>
      </c>
      <c r="D28" s="55">
        <f>C28/Pop!G28</f>
        <v>6.4780759762579763</v>
      </c>
      <c r="E28" s="33">
        <f t="shared" si="2"/>
        <v>3.4071052438311433E-2</v>
      </c>
      <c r="F28" s="143">
        <f t="shared" si="0"/>
        <v>119.50316455803447</v>
      </c>
      <c r="G28" s="33">
        <f t="shared" si="2"/>
        <v>-3.6300735221601599E-3</v>
      </c>
    </row>
    <row r="29" spans="1:7">
      <c r="A29" s="28">
        <f t="shared" si="1"/>
        <v>31656</v>
      </c>
      <c r="B29" s="26">
        <f>nG_h23!G34*nG!$G$8/nG_h23!$G$64</f>
        <v>63957.605929391553</v>
      </c>
      <c r="C29" s="42">
        <f>rG_h23!G34*rG!$G$8/rG_h23!$G$64</f>
        <v>53892.648392433213</v>
      </c>
      <c r="D29" s="55">
        <f>C29/Pop!G29</f>
        <v>6.4729434562025734</v>
      </c>
      <c r="E29" s="33">
        <f t="shared" si="2"/>
        <v>-7.9260483715071217E-4</v>
      </c>
      <c r="F29" s="143">
        <f t="shared" si="0"/>
        <v>118.67593788241348</v>
      </c>
      <c r="G29" s="33">
        <f t="shared" si="2"/>
        <v>-6.9462853234689703E-3</v>
      </c>
    </row>
    <row r="30" spans="1:7">
      <c r="A30" s="28">
        <f t="shared" si="1"/>
        <v>31747</v>
      </c>
      <c r="B30" s="26">
        <f>nG_h23!G35*nG!$G$8/nG_h23!$G$64</f>
        <v>64693.392582728418</v>
      </c>
      <c r="C30" s="42">
        <f>rG_h23!G35*rG!$G$8/rG_h23!$G$64</f>
        <v>54775.839468226004</v>
      </c>
      <c r="D30" s="55">
        <f>C30/Pop!G30</f>
        <v>6.5628080655376717</v>
      </c>
      <c r="E30" s="33">
        <f t="shared" si="2"/>
        <v>1.3787625941724224E-2</v>
      </c>
      <c r="F30" s="143">
        <f t="shared" si="0"/>
        <v>118.10570720738167</v>
      </c>
      <c r="G30" s="33">
        <f t="shared" si="2"/>
        <v>-4.8165201082817077E-3</v>
      </c>
    </row>
    <row r="31" spans="1:7">
      <c r="A31" s="28">
        <f t="shared" si="1"/>
        <v>31837</v>
      </c>
      <c r="B31" s="26">
        <f>nG_h23!G36*nG!$G$8/nG_h23!$G$64</f>
        <v>64574.416569525056</v>
      </c>
      <c r="C31" s="42">
        <f>rG_h23!G36*rG!$G$8/rG_h23!$G$64</f>
        <v>54826.506222855285</v>
      </c>
      <c r="D31" s="55">
        <f>C31/Pop!G31</f>
        <v>6.5533605063476266</v>
      </c>
      <c r="E31" s="33">
        <f t="shared" si="2"/>
        <v>-1.4405976519986652E-3</v>
      </c>
      <c r="F31" s="143">
        <f t="shared" si="0"/>
        <v>117.77955776909637</v>
      </c>
      <c r="G31" s="33">
        <f t="shared" si="2"/>
        <v>-2.7653244568455193E-3</v>
      </c>
    </row>
    <row r="32" spans="1:7">
      <c r="A32" s="28">
        <f t="shared" si="1"/>
        <v>31929</v>
      </c>
      <c r="B32" s="26">
        <f>nG_h23!G37*nG!$G$8/nG_h23!$G$64</f>
        <v>66180.645720171582</v>
      </c>
      <c r="C32" s="42">
        <f>rG_h23!G37*rG!$G$8/rG_h23!$G$64</f>
        <v>56627.65967663742</v>
      </c>
      <c r="D32" s="55">
        <f>C32/Pop!G32</f>
        <v>6.7528885117145547</v>
      </c>
      <c r="E32" s="33">
        <f t="shared" si="2"/>
        <v>2.9992368526958524E-2</v>
      </c>
      <c r="F32" s="143">
        <f t="shared" si="0"/>
        <v>116.8698231537112</v>
      </c>
      <c r="G32" s="33">
        <f t="shared" si="2"/>
        <v>-7.7540300336700341E-3</v>
      </c>
    </row>
    <row r="33" spans="1:7">
      <c r="A33" s="28">
        <f t="shared" si="1"/>
        <v>32021</v>
      </c>
      <c r="B33" s="26">
        <f>nG_h23!G38*nG!$G$8/nG_h23!$G$64</f>
        <v>68036.692715104422</v>
      </c>
      <c r="C33" s="42">
        <f>rG_h23!G38*rG!$G$8/rG_h23!$G$64</f>
        <v>58138.38996826348</v>
      </c>
      <c r="D33" s="55">
        <f>C33/Pop!G33</f>
        <v>6.9161367075783611</v>
      </c>
      <c r="E33" s="33">
        <f t="shared" si="2"/>
        <v>2.3886993471084805E-2</v>
      </c>
      <c r="F33" s="143">
        <f t="shared" si="0"/>
        <v>117.0254159983519</v>
      </c>
      <c r="G33" s="33">
        <f t="shared" si="2"/>
        <v>1.3304492058576756E-3</v>
      </c>
    </row>
    <row r="34" spans="1:7">
      <c r="A34" s="28">
        <f t="shared" si="1"/>
        <v>32112</v>
      </c>
      <c r="B34" s="26">
        <f>nG_h23!G39*nG!$G$8/nG_h23!$G$64</f>
        <v>69414.610816371409</v>
      </c>
      <c r="C34" s="42">
        <f>rG_h23!G39*rG!$G$8/rG_h23!$G$64</f>
        <v>59314.874218457153</v>
      </c>
      <c r="D34" s="55">
        <f>C34/Pop!G34</f>
        <v>7.0391227099313776</v>
      </c>
      <c r="E34" s="33">
        <f t="shared" si="2"/>
        <v>1.7626212856272971E-2</v>
      </c>
      <c r="F34" s="143">
        <f t="shared" si="0"/>
        <v>117.02732532267849</v>
      </c>
      <c r="G34" s="33">
        <f t="shared" si="2"/>
        <v>1.6315334021577144E-5</v>
      </c>
    </row>
    <row r="35" spans="1:7">
      <c r="A35" s="28">
        <f t="shared" si="1"/>
        <v>32203</v>
      </c>
      <c r="B35" s="26">
        <f>nG_h23!G40*nG!$G$8/nG_h23!$G$64</f>
        <v>72835.356599372215</v>
      </c>
      <c r="C35" s="42">
        <f>rG_h23!G40*rG!$G$8/rG_h23!$G$64</f>
        <v>62290.635375965219</v>
      </c>
      <c r="D35" s="55">
        <f>C35/Pop!G35</f>
        <v>7.374800206316122</v>
      </c>
      <c r="E35" s="33">
        <f t="shared" si="2"/>
        <v>4.6585263851641523E-2</v>
      </c>
      <c r="F35" s="143">
        <f t="shared" si="0"/>
        <v>116.92826082084831</v>
      </c>
      <c r="G35" s="33">
        <f t="shared" si="2"/>
        <v>-8.4686593198046722E-4</v>
      </c>
    </row>
    <row r="36" spans="1:7">
      <c r="A36" s="28">
        <f t="shared" si="1"/>
        <v>32295</v>
      </c>
      <c r="B36" s="26">
        <f>nG_h23!G41*nG!$G$8/nG_h23!$G$64</f>
        <v>76310.875845263625</v>
      </c>
      <c r="C36" s="42">
        <f>rG_h23!G41*rG!$G$8/rG_h23!$G$64</f>
        <v>65347.419186845582</v>
      </c>
      <c r="D36" s="55">
        <f>C36/Pop!G36</f>
        <v>7.7176927062740024</v>
      </c>
      <c r="E36" s="33">
        <f t="shared" si="2"/>
        <v>4.5446635931250201E-2</v>
      </c>
      <c r="F36" s="143">
        <f t="shared" si="0"/>
        <v>116.77718385032256</v>
      </c>
      <c r="G36" s="33">
        <f t="shared" si="2"/>
        <v>-1.2928837989436559E-3</v>
      </c>
    </row>
    <row r="37" spans="1:7">
      <c r="A37" s="28">
        <f t="shared" si="1"/>
        <v>32387</v>
      </c>
      <c r="B37" s="26">
        <f>nG_h23!G42*nG!$G$8/nG_h23!$G$64</f>
        <v>81090.787499489583</v>
      </c>
      <c r="C37" s="42">
        <f>rG_h23!G42*rG!$G$8/rG_h23!$G$64</f>
        <v>69528.585487167948</v>
      </c>
      <c r="D37" s="55">
        <f>C37/Pop!G37</f>
        <v>8.1924837454502377</v>
      </c>
      <c r="E37" s="33">
        <f t="shared" si="2"/>
        <v>5.9701670390819306E-2</v>
      </c>
      <c r="F37" s="143">
        <f t="shared" si="0"/>
        <v>116.62942217407189</v>
      </c>
      <c r="G37" s="33">
        <f t="shared" si="2"/>
        <v>-1.2661312248791745E-3</v>
      </c>
    </row>
    <row r="38" spans="1:7">
      <c r="A38" s="28">
        <f t="shared" si="1"/>
        <v>32478</v>
      </c>
      <c r="B38" s="26">
        <f>nG_h23!G43*nG!$G$8/nG_h23!$G$64</f>
        <v>83619.372100668988</v>
      </c>
      <c r="C38" s="42">
        <f>rG_h23!G43*rG!$G$8/rG_h23!$G$64</f>
        <v>71720.391761501363</v>
      </c>
      <c r="D38" s="55">
        <f>C38/Pop!G38</f>
        <v>8.4322232258291603</v>
      </c>
      <c r="E38" s="33">
        <f t="shared" si="2"/>
        <v>2.8843347588057622E-2</v>
      </c>
      <c r="F38" s="143">
        <f t="shared" si="0"/>
        <v>116.59079105247561</v>
      </c>
      <c r="G38" s="33">
        <f t="shared" si="2"/>
        <v>-3.3128450930686171E-4</v>
      </c>
    </row>
    <row r="39" spans="1:7">
      <c r="A39" s="28">
        <f t="shared" si="1"/>
        <v>32568</v>
      </c>
      <c r="B39" s="26">
        <f>nG_h23!G44*nG!$G$8/nG_h23!$G$64</f>
        <v>87436.13955540098</v>
      </c>
      <c r="C39" s="42">
        <f>rG_h23!G44*rG!$G$8/rG_h23!$G$64</f>
        <v>74956.661722767822</v>
      </c>
      <c r="D39" s="55">
        <f>C39/Pop!G39</f>
        <v>8.7925989397803281</v>
      </c>
      <c r="E39" s="33">
        <f t="shared" si="2"/>
        <v>4.1849872949902611E-2</v>
      </c>
      <c r="F39" s="143">
        <f t="shared" si="0"/>
        <v>116.648924252776</v>
      </c>
      <c r="G39" s="33">
        <f t="shared" si="2"/>
        <v>4.9848458636692072E-4</v>
      </c>
    </row>
    <row r="40" spans="1:7">
      <c r="A40" s="28">
        <f t="shared" si="1"/>
        <v>32660</v>
      </c>
      <c r="B40" s="26">
        <f>nG_h23!G45*nG!$G$8/nG_h23!$G$64</f>
        <v>85247.00210141977</v>
      </c>
      <c r="C40" s="42">
        <f>rG_h23!G45*rG!$G$8/rG_h23!$G$64</f>
        <v>72715.954855186545</v>
      </c>
      <c r="D40" s="55">
        <f>C40/Pop!G40</f>
        <v>8.5115650039398378</v>
      </c>
      <c r="E40" s="33">
        <f t="shared" si="2"/>
        <v>-3.2484510616963558E-2</v>
      </c>
      <c r="F40" s="143">
        <f t="shared" si="0"/>
        <v>117.23287175584606</v>
      </c>
      <c r="G40" s="33">
        <f t="shared" si="2"/>
        <v>4.9935371324272282E-3</v>
      </c>
    </row>
    <row r="41" spans="1:7">
      <c r="A41" s="28">
        <f t="shared" si="1"/>
        <v>32752</v>
      </c>
      <c r="B41" s="26">
        <f>nG_h23!G46*nG!$G$8/nG_h23!$G$64</f>
        <v>87853.668022038939</v>
      </c>
      <c r="C41" s="42">
        <f>rG_h23!G46*rG!$G$8/rG_h23!$G$64</f>
        <v>74497.459763600476</v>
      </c>
      <c r="D41" s="55">
        <f>C41/Pop!G41</f>
        <v>8.7024518306423637</v>
      </c>
      <c r="E41" s="33">
        <f t="shared" si="2"/>
        <v>2.2178978137924243E-2</v>
      </c>
      <c r="F41" s="143">
        <f t="shared" si="0"/>
        <v>117.92840762734882</v>
      </c>
      <c r="G41" s="33">
        <f t="shared" si="2"/>
        <v>5.9154117677380214E-3</v>
      </c>
    </row>
    <row r="42" spans="1:7">
      <c r="A42" s="28">
        <f t="shared" si="1"/>
        <v>32843</v>
      </c>
      <c r="B42" s="26">
        <f>nG_h23!G47*nG!$G$8/nG_h23!$G$64</f>
        <v>92430.695379484474</v>
      </c>
      <c r="C42" s="42">
        <f>rG_h23!G47*rG!$G$8/rG_h23!$G$64</f>
        <v>78015.211695029604</v>
      </c>
      <c r="D42" s="55">
        <f>C42/Pop!G42</f>
        <v>9.0959065746924228</v>
      </c>
      <c r="E42" s="33">
        <f t="shared" si="2"/>
        <v>4.4219679792517397E-2</v>
      </c>
      <c r="F42" s="143">
        <f t="shared" si="0"/>
        <v>118.4777857692762</v>
      </c>
      <c r="G42" s="33">
        <f t="shared" si="2"/>
        <v>4.6477558222068893E-3</v>
      </c>
    </row>
    <row r="43" spans="1:7">
      <c r="A43" s="28">
        <f t="shared" si="1"/>
        <v>32933</v>
      </c>
      <c r="B43" s="26">
        <f>nG_h23!G48*nG!$G$8/nG_h23!$G$64</f>
        <v>93884.258069733813</v>
      </c>
      <c r="C43" s="42">
        <f>rG_h23!G48*rG!$G$8/rG_h23!$G$64</f>
        <v>78385.112119349287</v>
      </c>
      <c r="D43" s="55">
        <f>C43/Pop!G43</f>
        <v>9.1240078902756903</v>
      </c>
      <c r="E43" s="33">
        <f t="shared" si="2"/>
        <v>3.0846838408531418E-3</v>
      </c>
      <c r="F43" s="143">
        <f t="shared" si="0"/>
        <v>119.7730736504982</v>
      </c>
      <c r="G43" s="33">
        <f t="shared" si="2"/>
        <v>1.0873418432217008E-2</v>
      </c>
    </row>
    <row r="44" spans="1:7">
      <c r="A44" s="28">
        <f t="shared" si="1"/>
        <v>33025</v>
      </c>
      <c r="B44" s="26">
        <f>nG_h23!G49*nG!$G$8/nG_h23!$G$64</f>
        <v>98724.028537370192</v>
      </c>
      <c r="C44" s="42">
        <f>rG_h23!G49*rG!$G$8/rG_h23!$G$64</f>
        <v>81820.07523602467</v>
      </c>
      <c r="D44" s="55">
        <f>C44/Pop!G44</f>
        <v>9.5095238446425672</v>
      </c>
      <c r="E44" s="33">
        <f t="shared" si="2"/>
        <v>4.1384637187070528E-2</v>
      </c>
      <c r="F44" s="143">
        <f t="shared" si="0"/>
        <v>120.65990926136776</v>
      </c>
      <c r="G44" s="33">
        <f t="shared" si="2"/>
        <v>7.3770214215862495E-3</v>
      </c>
    </row>
    <row r="45" spans="1:7">
      <c r="A45" s="28">
        <f t="shared" si="1"/>
        <v>33117</v>
      </c>
      <c r="B45" s="26">
        <f>nG_h23!G50*nG!$G$8/nG_h23!$G$64</f>
        <v>101097.29805809</v>
      </c>
      <c r="C45" s="42">
        <f>rG_h23!G50*rG!$G$8/rG_h23!$G$64</f>
        <v>83436.664825449174</v>
      </c>
      <c r="D45" s="55">
        <f>C45/Pop!G45</f>
        <v>9.6842490016335514</v>
      </c>
      <c r="E45" s="33">
        <f t="shared" si="2"/>
        <v>1.8206945038065747E-2</v>
      </c>
      <c r="F45" s="143">
        <f t="shared" si="0"/>
        <v>121.1665138696365</v>
      </c>
      <c r="G45" s="33">
        <f t="shared" si="2"/>
        <v>4.1898262631070438E-3</v>
      </c>
    </row>
    <row r="46" spans="1:7">
      <c r="A46" s="28">
        <f t="shared" si="1"/>
        <v>33208</v>
      </c>
      <c r="B46" s="26">
        <f>nG_h23!G51*nG!$G$8/nG_h23!$G$64</f>
        <v>103214.39304637373</v>
      </c>
      <c r="C46" s="42">
        <f>rG_h23!G51*rG!$G$8/rG_h23!$G$64</f>
        <v>84649.465769048169</v>
      </c>
      <c r="D46" s="55">
        <f>C46/Pop!G46</f>
        <v>9.8111446333135923</v>
      </c>
      <c r="E46" s="33">
        <f t="shared" si="2"/>
        <v>1.3018195597465976E-2</v>
      </c>
      <c r="F46" s="143">
        <f t="shared" si="0"/>
        <v>121.9315350766381</v>
      </c>
      <c r="G46" s="33">
        <f t="shared" si="2"/>
        <v>6.2939520557065975E-3</v>
      </c>
    </row>
    <row r="47" spans="1:7">
      <c r="A47" s="28">
        <f t="shared" si="1"/>
        <v>33298</v>
      </c>
      <c r="B47" s="26">
        <f>nG_h23!G52*nG!$G$8/nG_h23!$G$64</f>
        <v>107417.01147179732</v>
      </c>
      <c r="C47" s="42">
        <f>rG_h23!G52*rG!$G$8/rG_h23!$G$64</f>
        <v>87721.372336756875</v>
      </c>
      <c r="D47" s="55">
        <f>C47/Pop!G47</f>
        <v>10.153491555683178</v>
      </c>
      <c r="E47" s="33">
        <f t="shared" si="2"/>
        <v>3.4298694941786501E-2</v>
      </c>
      <c r="F47" s="143">
        <f t="shared" si="0"/>
        <v>122.45249773274193</v>
      </c>
      <c r="G47" s="33">
        <f t="shared" si="2"/>
        <v>4.2634818588993539E-3</v>
      </c>
    </row>
    <row r="48" spans="1:7">
      <c r="A48" s="28">
        <f t="shared" si="1"/>
        <v>33390</v>
      </c>
      <c r="B48" s="26">
        <f>nG_h23!G53*nG!$G$8/nG_h23!$G$64</f>
        <v>106006.99209537393</v>
      </c>
      <c r="C48" s="42">
        <f>rG_h23!G53*rG!$G$8/rG_h23!$G$64</f>
        <v>86402.160169927782</v>
      </c>
      <c r="D48" s="55">
        <f>C48/Pop!G48</f>
        <v>9.9886729986541525</v>
      </c>
      <c r="E48" s="33">
        <f t="shared" si="2"/>
        <v>-1.636589109884401E-2</v>
      </c>
      <c r="F48" s="143">
        <f t="shared" si="0"/>
        <v>122.69021039160268</v>
      </c>
      <c r="G48" s="33">
        <f t="shared" si="2"/>
        <v>1.9393824534841286E-3</v>
      </c>
    </row>
    <row r="49" spans="1:7">
      <c r="A49" s="28">
        <f t="shared" si="1"/>
        <v>33482</v>
      </c>
      <c r="B49" s="26">
        <f>nG_h23!G54*nG!$G$8/nG_h23!$G$64</f>
        <v>106192.81927895246</v>
      </c>
      <c r="C49" s="42">
        <f>rG_h23!G54*rG!$G$8/rG_h23!$G$64</f>
        <v>86074.758003848372</v>
      </c>
      <c r="D49" s="55">
        <f>C49/Pop!G49</f>
        <v>9.9414212231140748</v>
      </c>
      <c r="E49" s="33">
        <f t="shared" si="2"/>
        <v>-4.7417602294781425E-3</v>
      </c>
      <c r="F49" s="143">
        <f t="shared" si="0"/>
        <v>123.37277703900673</v>
      </c>
      <c r="G49" s="33">
        <f t="shared" si="2"/>
        <v>5.5479160460354393E-3</v>
      </c>
    </row>
    <row r="50" spans="1:7">
      <c r="A50" s="28">
        <f t="shared" si="1"/>
        <v>33573</v>
      </c>
      <c r="B50" s="26">
        <f>nG_h23!G55*nG!$G$8/nG_h23!$G$64</f>
        <v>106062.71906148701</v>
      </c>
      <c r="C50" s="42">
        <f>rG_h23!G55*rG!$G$8/rG_h23!$G$64</f>
        <v>85815.794591298691</v>
      </c>
      <c r="D50" s="55">
        <f>C50/Pop!G50</f>
        <v>9.9077289835823716</v>
      </c>
      <c r="E50" s="33">
        <f t="shared" si="2"/>
        <v>-3.3948326793966643E-3</v>
      </c>
      <c r="F50" s="143">
        <f t="shared" si="0"/>
        <v>123.59347083670917</v>
      </c>
      <c r="G50" s="33">
        <f t="shared" si="2"/>
        <v>1.7872390121826953E-3</v>
      </c>
    </row>
    <row r="51" spans="1:7">
      <c r="A51" s="28">
        <f t="shared" si="1"/>
        <v>33664</v>
      </c>
      <c r="B51" s="26">
        <f>nG_h23!G56*nG!$G$8/nG_h23!$G$64</f>
        <v>100996.12077170603</v>
      </c>
      <c r="C51" s="42">
        <f>rG_h23!G56*rG!$G$8/rG_h23!$G$64</f>
        <v>81668.516512482194</v>
      </c>
      <c r="D51" s="55">
        <f>C51/Pop!G51</f>
        <v>9.4252690691454752</v>
      </c>
      <c r="E51" s="33">
        <f t="shared" si="2"/>
        <v>-4.992087658393185E-2</v>
      </c>
      <c r="F51" s="143">
        <f t="shared" si="0"/>
        <v>123.66591813415614</v>
      </c>
      <c r="G51" s="33">
        <f t="shared" si="2"/>
        <v>5.8600241488626637E-4</v>
      </c>
    </row>
    <row r="52" spans="1:7">
      <c r="A52" s="28">
        <f t="shared" si="1"/>
        <v>33756</v>
      </c>
      <c r="B52" s="26">
        <f>nG_h23!G57*nG!$G$8/nG_h23!$G$64</f>
        <v>101356.12121058849</v>
      </c>
      <c r="C52" s="42">
        <f>rG_h23!G57*rG!$G$8/rG_h23!$G$64</f>
        <v>81736.844880925593</v>
      </c>
      <c r="D52" s="55">
        <f>C52/Pop!G52</f>
        <v>9.4294668296072111</v>
      </c>
      <c r="E52" s="33">
        <f t="shared" si="2"/>
        <v>4.4527386155257531E-4</v>
      </c>
      <c r="F52" s="143">
        <f t="shared" si="0"/>
        <v>124.00297730875751</v>
      </c>
      <c r="G52" s="33">
        <f t="shared" si="2"/>
        <v>2.7218547738128152E-3</v>
      </c>
    </row>
    <row r="53" spans="1:7">
      <c r="A53" s="28">
        <f t="shared" si="1"/>
        <v>33848</v>
      </c>
      <c r="B53" s="26">
        <f>nG_h23!G58*nG!$G$8/nG_h23!$G$64</f>
        <v>98559.49625909343</v>
      </c>
      <c r="C53" s="42">
        <f>rG_h23!G58*rG!$G$8/rG_h23!$G$64</f>
        <v>79691.740386335819</v>
      </c>
      <c r="D53" s="55">
        <f>C53/Pop!G53</f>
        <v>9.1891041966006224</v>
      </c>
      <c r="E53" s="33">
        <f t="shared" si="2"/>
        <v>-2.5821099508828826E-2</v>
      </c>
      <c r="F53" s="143">
        <f t="shared" si="0"/>
        <v>123.6759239806899</v>
      </c>
      <c r="G53" s="33">
        <f t="shared" si="2"/>
        <v>-2.6409477468920528E-3</v>
      </c>
    </row>
    <row r="54" spans="1:7">
      <c r="A54" s="28">
        <f t="shared" si="1"/>
        <v>33939</v>
      </c>
      <c r="B54" s="26">
        <f>nG_h23!G59*nG!$G$8/nG_h23!$G$64</f>
        <v>95107.496759356203</v>
      </c>
      <c r="C54" s="42">
        <f>rG_h23!G59*rG!$G$8/rG_h23!$G$64</f>
        <v>77032.674041532344</v>
      </c>
      <c r="D54" s="55">
        <f>C54/Pop!G54</f>
        <v>8.8752148750257334</v>
      </c>
      <c r="E54" s="33">
        <f t="shared" si="2"/>
        <v>-3.4755909390850714E-2</v>
      </c>
      <c r="F54" s="143">
        <f t="shared" si="0"/>
        <v>123.46383913413</v>
      </c>
      <c r="G54" s="33">
        <f t="shared" si="2"/>
        <v>-1.7163154641659517E-3</v>
      </c>
    </row>
    <row r="55" spans="1:7">
      <c r="A55" s="28">
        <f t="shared" si="1"/>
        <v>34029</v>
      </c>
      <c r="B55" s="26">
        <f>nG_h23!G60*nG!$G$8/nG_h23!$G$64</f>
        <v>94077.925168697082</v>
      </c>
      <c r="C55" s="42">
        <f>rG_h23!G60*rG!$G$8/rG_h23!$G$64</f>
        <v>76349.390357098222</v>
      </c>
      <c r="D55" s="55">
        <f>C55/Pop!G55</f>
        <v>8.7906254738776557</v>
      </c>
      <c r="E55" s="33">
        <f t="shared" si="2"/>
        <v>-9.5766797356500177E-3</v>
      </c>
      <c r="F55" s="143">
        <f t="shared" si="0"/>
        <v>123.22027029774524</v>
      </c>
      <c r="G55" s="33">
        <f t="shared" si="2"/>
        <v>-1.9747434571097955E-3</v>
      </c>
    </row>
    <row r="56" spans="1:7">
      <c r="A56" s="28">
        <f t="shared" si="1"/>
        <v>34121</v>
      </c>
      <c r="B56" s="26">
        <f>nG_h23!G61*nG!$G$8/nG_h23!$G$64</f>
        <v>88147.876738571198</v>
      </c>
      <c r="C56" s="42">
        <f>rG_h23!G61*rG!$G$8/rG_h23!$G$64</f>
        <v>71831.439158357694</v>
      </c>
      <c r="D56" s="55">
        <f>C56/Pop!G56</f>
        <v>8.2661469332006039</v>
      </c>
      <c r="E56" s="33">
        <f t="shared" si="2"/>
        <v>-6.1517375060680557E-2</v>
      </c>
      <c r="F56" s="143">
        <f t="shared" si="0"/>
        <v>122.7148972252146</v>
      </c>
      <c r="G56" s="33">
        <f t="shared" si="2"/>
        <v>-4.1098130776244801E-3</v>
      </c>
    </row>
    <row r="57" spans="1:7">
      <c r="A57" s="28">
        <f t="shared" si="1"/>
        <v>34213</v>
      </c>
      <c r="B57" s="26">
        <f>nG_h23!G62*nG!$G$8/nG_h23!$G$64</f>
        <v>82879.347655232268</v>
      </c>
      <c r="C57" s="42">
        <f>rG_h23!G62*rG!$G$8/rG_h23!$G$64</f>
        <v>67746.528653322341</v>
      </c>
      <c r="D57" s="55">
        <f>C57/Pop!G57</f>
        <v>7.7929040088688533</v>
      </c>
      <c r="E57" s="33">
        <f t="shared" si="2"/>
        <v>-5.8954914366544653E-2</v>
      </c>
      <c r="F57" s="143">
        <f t="shared" si="0"/>
        <v>122.33740872443626</v>
      </c>
      <c r="G57" s="33">
        <f t="shared" si="2"/>
        <v>-3.0808834701945287E-3</v>
      </c>
    </row>
    <row r="58" spans="1:7">
      <c r="A58" s="28">
        <f t="shared" si="1"/>
        <v>34304</v>
      </c>
      <c r="B58" s="26">
        <f>nG_h23!G63*nG!$G$8/nG_h23!$G$64</f>
        <v>78354.445140614916</v>
      </c>
      <c r="C58" s="42">
        <f>rG_h23!G63*rG!$G$8/rG_h23!$G$64</f>
        <v>64344.570677462078</v>
      </c>
      <c r="D58" s="55">
        <f>C58/Pop!G58</f>
        <v>7.4002752076208127</v>
      </c>
      <c r="E58" s="33">
        <f t="shared" si="2"/>
        <v>-5.1696387438407321E-2</v>
      </c>
      <c r="F58" s="143">
        <f t="shared" si="0"/>
        <v>121.773203730552</v>
      </c>
      <c r="G58" s="33">
        <f t="shared" si="2"/>
        <v>-4.6225437957545523E-3</v>
      </c>
    </row>
    <row r="59" spans="1:7">
      <c r="A59" s="28">
        <f t="shared" si="1"/>
        <v>34394</v>
      </c>
      <c r="B59" s="3">
        <f>nG!G8</f>
        <v>80433.399999999994</v>
      </c>
      <c r="C59" s="43">
        <f>rG!G8</f>
        <v>66259.199999999997</v>
      </c>
      <c r="D59" s="55">
        <f>C59/Pop!G59</f>
        <v>7.6196005775398348</v>
      </c>
      <c r="E59" s="33">
        <f t="shared" si="2"/>
        <v>2.9206760941397292E-2</v>
      </c>
      <c r="F59" s="143">
        <f t="shared" si="0"/>
        <v>121.39204819858978</v>
      </c>
      <c r="G59" s="33">
        <f t="shared" si="2"/>
        <v>-3.1349532147579851E-3</v>
      </c>
    </row>
    <row r="60" spans="1:7">
      <c r="A60" s="28">
        <f t="shared" si="1"/>
        <v>34486</v>
      </c>
      <c r="B60" s="3">
        <f>nG!G9</f>
        <v>79979.899999999994</v>
      </c>
      <c r="C60" s="43">
        <f>rG!G9</f>
        <v>66065</v>
      </c>
      <c r="D60" s="55">
        <f>C60/Pop!G60</f>
        <v>7.5966493919237266</v>
      </c>
      <c r="E60" s="33">
        <f t="shared" si="2"/>
        <v>-3.0166700819695969E-3</v>
      </c>
      <c r="F60" s="143">
        <f t="shared" si="0"/>
        <v>121.06243850753044</v>
      </c>
      <c r="G60" s="33">
        <f t="shared" si="2"/>
        <v>-2.7189424175615429E-3</v>
      </c>
    </row>
    <row r="61" spans="1:7">
      <c r="A61" s="28">
        <f t="shared" si="1"/>
        <v>34578</v>
      </c>
      <c r="B61" s="3">
        <f>nG!G10</f>
        <v>79430.600000000006</v>
      </c>
      <c r="C61" s="43">
        <f>rG!G10</f>
        <v>65999.199999999997</v>
      </c>
      <c r="D61" s="55">
        <f>C61/Pop!G61</f>
        <v>7.5883439579953293</v>
      </c>
      <c r="E61" s="33">
        <f t="shared" si="2"/>
        <v>-1.0939003482204335E-3</v>
      </c>
      <c r="F61" s="143">
        <f t="shared" si="0"/>
        <v>120.35085273760895</v>
      </c>
      <c r="G61" s="33">
        <f t="shared" si="2"/>
        <v>-5.8951835424885246E-3</v>
      </c>
    </row>
    <row r="62" spans="1:7">
      <c r="A62" s="28">
        <f t="shared" si="1"/>
        <v>34669</v>
      </c>
      <c r="B62" s="3">
        <f>nG!G11</f>
        <v>80298.5</v>
      </c>
      <c r="C62" s="43">
        <f>rG!G11</f>
        <v>67028.899999999994</v>
      </c>
      <c r="D62" s="55">
        <f>C62/Pop!G62</f>
        <v>7.7059351952238728</v>
      </c>
      <c r="E62" s="33">
        <f t="shared" si="2"/>
        <v>1.5377456268066858E-2</v>
      </c>
      <c r="F62" s="143">
        <f t="shared" si="0"/>
        <v>119.79683390298813</v>
      </c>
      <c r="G62" s="33">
        <f t="shared" si="2"/>
        <v>-4.6139925413637428E-3</v>
      </c>
    </row>
    <row r="63" spans="1:7">
      <c r="A63" s="28">
        <f t="shared" si="1"/>
        <v>34759</v>
      </c>
      <c r="B63" s="3">
        <f>nG!G12</f>
        <v>82049.8</v>
      </c>
      <c r="C63" s="43">
        <f>rG!G12</f>
        <v>68647.7</v>
      </c>
      <c r="D63" s="55">
        <f>C63/Pop!G63</f>
        <v>7.8918883014818988</v>
      </c>
      <c r="E63" s="33">
        <f t="shared" si="2"/>
        <v>2.3844598157854335E-2</v>
      </c>
      <c r="F63" s="143">
        <f t="shared" si="0"/>
        <v>119.5230138810186</v>
      </c>
      <c r="G63" s="33">
        <f t="shared" si="2"/>
        <v>-2.2883195354754804E-3</v>
      </c>
    </row>
    <row r="64" spans="1:7">
      <c r="A64" s="28">
        <f t="shared" si="1"/>
        <v>34851</v>
      </c>
      <c r="B64" s="3">
        <f>nG!G13</f>
        <v>84418.3</v>
      </c>
      <c r="C64" s="43">
        <f>rG!G13</f>
        <v>71088</v>
      </c>
      <c r="D64" s="55">
        <f>C64/Pop!G64</f>
        <v>8.1733309486701309</v>
      </c>
      <c r="E64" s="33">
        <f t="shared" si="2"/>
        <v>3.5041095963713076E-2</v>
      </c>
      <c r="F64" s="143">
        <f t="shared" si="0"/>
        <v>118.75182871933379</v>
      </c>
      <c r="G64" s="33">
        <f t="shared" si="2"/>
        <v>-6.4730950699614098E-3</v>
      </c>
    </row>
    <row r="65" spans="1:7">
      <c r="A65" s="28">
        <f t="shared" si="1"/>
        <v>34943</v>
      </c>
      <c r="B65" s="3">
        <f>nG!G14</f>
        <v>85770.3</v>
      </c>
      <c r="C65" s="43">
        <f>rG!G14</f>
        <v>72334.5</v>
      </c>
      <c r="D65" s="55">
        <f>C65/Pop!G65</f>
        <v>8.3182543447324218</v>
      </c>
      <c r="E65" s="33">
        <f t="shared" si="2"/>
        <v>1.7575887845509452E-2</v>
      </c>
      <c r="F65" s="143">
        <f t="shared" si="0"/>
        <v>118.57453912033678</v>
      </c>
      <c r="G65" s="33">
        <f t="shared" si="2"/>
        <v>-1.4940576016879703E-3</v>
      </c>
    </row>
    <row r="66" spans="1:7">
      <c r="A66" s="28">
        <f t="shared" si="1"/>
        <v>35034</v>
      </c>
      <c r="B66" s="3">
        <f>nG!G15</f>
        <v>86906.1</v>
      </c>
      <c r="C66" s="43">
        <f>rG!G15</f>
        <v>73525.100000000006</v>
      </c>
      <c r="D66" s="55">
        <f>C66/Pop!G66</f>
        <v>8.4579526663332807</v>
      </c>
      <c r="E66" s="33">
        <f t="shared" si="2"/>
        <v>1.6654724231599527E-2</v>
      </c>
      <c r="F66" s="143">
        <f t="shared" si="0"/>
        <v>118.19922720268316</v>
      </c>
      <c r="G66" s="33">
        <f t="shared" si="2"/>
        <v>-3.1702180339872044E-3</v>
      </c>
    </row>
    <row r="67" spans="1:7">
      <c r="A67" s="28">
        <f t="shared" si="1"/>
        <v>35125</v>
      </c>
      <c r="B67" s="3">
        <f>nG!G16</f>
        <v>86233</v>
      </c>
      <c r="C67" s="43">
        <f>rG!G16</f>
        <v>73285</v>
      </c>
      <c r="D67" s="55">
        <f>C67/Pop!G67</f>
        <v>8.4332970526325912</v>
      </c>
      <c r="E67" s="33">
        <f t="shared" si="2"/>
        <v>-2.9193377188296843E-3</v>
      </c>
      <c r="F67" s="143">
        <f t="shared" si="0"/>
        <v>117.66800846012144</v>
      </c>
      <c r="G67" s="33">
        <f t="shared" si="2"/>
        <v>-4.5043953582810659E-3</v>
      </c>
    </row>
    <row r="68" spans="1:7">
      <c r="A68" s="28">
        <f t="shared" si="1"/>
        <v>35217</v>
      </c>
      <c r="B68" s="3">
        <f>nG!G17</f>
        <v>88655.2</v>
      </c>
      <c r="C68" s="43">
        <f>rG!G17</f>
        <v>75804</v>
      </c>
      <c r="D68" s="55">
        <f>C68/Pop!G68</f>
        <v>8.7255286902805427</v>
      </c>
      <c r="E68" s="33">
        <f t="shared" si="2"/>
        <v>3.4065256130521693E-2</v>
      </c>
      <c r="F68" s="143">
        <f t="shared" ref="F68:F131" si="3">B68/C68*100</f>
        <v>116.95319508205371</v>
      </c>
      <c r="G68" s="33">
        <f t="shared" si="2"/>
        <v>-6.0933588181120157E-3</v>
      </c>
    </row>
    <row r="69" spans="1:7">
      <c r="A69" s="28">
        <f t="shared" ref="A69:A132" si="4">EDATE(A68,3)</f>
        <v>35309</v>
      </c>
      <c r="B69" s="3">
        <f>nG!G18</f>
        <v>89608.7</v>
      </c>
      <c r="C69" s="43">
        <f>rG!G18</f>
        <v>76855</v>
      </c>
      <c r="D69" s="55">
        <f>C69/Pop!G69</f>
        <v>8.8460812932227952</v>
      </c>
      <c r="E69" s="33">
        <f t="shared" ref="E69:G132" si="5">LN(D69)-LN(D68)</f>
        <v>1.3721508105139169E-2</v>
      </c>
      <c r="F69" s="143">
        <f t="shared" si="3"/>
        <v>116.59449612907422</v>
      </c>
      <c r="G69" s="33">
        <f t="shared" si="5"/>
        <v>-3.071742933226318E-3</v>
      </c>
    </row>
    <row r="70" spans="1:7">
      <c r="A70" s="28">
        <f t="shared" si="4"/>
        <v>35400</v>
      </c>
      <c r="B70" s="3">
        <f>nG!G19</f>
        <v>89691.8</v>
      </c>
      <c r="C70" s="43">
        <f>rG!G19</f>
        <v>76900.7</v>
      </c>
      <c r="D70" s="55">
        <f>C70/Pop!G70</f>
        <v>8.8478618820551542</v>
      </c>
      <c r="E70" s="33">
        <f t="shared" si="5"/>
        <v>2.0126535060427386E-4</v>
      </c>
      <c r="F70" s="143">
        <f t="shared" si="3"/>
        <v>116.63326861784094</v>
      </c>
      <c r="G70" s="33">
        <f t="shared" si="5"/>
        <v>3.3248604998625808E-4</v>
      </c>
    </row>
    <row r="71" spans="1:7">
      <c r="A71" s="28">
        <f t="shared" si="4"/>
        <v>35490</v>
      </c>
      <c r="B71" s="3">
        <f>nG!G20</f>
        <v>90453.9</v>
      </c>
      <c r="C71" s="43">
        <f>rG!G20</f>
        <v>77660.5</v>
      </c>
      <c r="D71" s="55">
        <f>C71/Pop!G71</f>
        <v>8.9317415084213003</v>
      </c>
      <c r="E71" s="33">
        <f t="shared" si="5"/>
        <v>9.4355590322674487E-3</v>
      </c>
      <c r="F71" s="143">
        <f t="shared" si="3"/>
        <v>116.47349682270909</v>
      </c>
      <c r="G71" s="33">
        <f t="shared" si="5"/>
        <v>-1.3708038018442892E-3</v>
      </c>
    </row>
    <row r="72" spans="1:7">
      <c r="A72" s="28">
        <f t="shared" si="4"/>
        <v>35582</v>
      </c>
      <c r="B72" s="3">
        <f>nG!G21</f>
        <v>90647.4</v>
      </c>
      <c r="C72" s="43">
        <f>rG!G21</f>
        <v>77803.8</v>
      </c>
      <c r="D72" s="55">
        <f>C72/Pop!G72</f>
        <v>8.9455789287100185</v>
      </c>
      <c r="E72" s="33">
        <f t="shared" si="5"/>
        <v>1.548042180119058E-3</v>
      </c>
      <c r="F72" s="143">
        <f t="shared" si="3"/>
        <v>116.50767700292273</v>
      </c>
      <c r="G72" s="33">
        <f t="shared" si="5"/>
        <v>2.9341581465658351E-4</v>
      </c>
    </row>
    <row r="73" spans="1:7">
      <c r="A73" s="28">
        <f t="shared" si="4"/>
        <v>35674</v>
      </c>
      <c r="B73" s="3">
        <f>nG!G22</f>
        <v>90792</v>
      </c>
      <c r="C73" s="43">
        <f>rG!G22</f>
        <v>78230</v>
      </c>
      <c r="D73" s="55">
        <f>C73/Pop!G73</f>
        <v>8.995141956440504</v>
      </c>
      <c r="E73" s="33">
        <f t="shared" si="5"/>
        <v>5.5252131880281219E-3</v>
      </c>
      <c r="F73" s="143">
        <f t="shared" si="3"/>
        <v>116.0577783459031</v>
      </c>
      <c r="G73" s="33">
        <f t="shared" si="5"/>
        <v>-3.8690115654986812E-3</v>
      </c>
    </row>
    <row r="74" spans="1:7">
      <c r="A74" s="28">
        <f t="shared" si="4"/>
        <v>35765</v>
      </c>
      <c r="B74" s="3">
        <f>nG!G23</f>
        <v>92824.3</v>
      </c>
      <c r="C74" s="43">
        <f>rG!G23</f>
        <v>79911.8</v>
      </c>
      <c r="D74" s="55">
        <f>C74/Pop!G74</f>
        <v>9.1904141688589913</v>
      </c>
      <c r="E74" s="33">
        <f t="shared" si="5"/>
        <v>2.1476353709156903E-2</v>
      </c>
      <c r="F74" s="143">
        <f t="shared" si="3"/>
        <v>116.15843967974693</v>
      </c>
      <c r="G74" s="33">
        <f t="shared" si="5"/>
        <v>8.6696218726345364E-4</v>
      </c>
    </row>
    <row r="75" spans="1:7">
      <c r="A75" s="28">
        <f t="shared" si="4"/>
        <v>35855</v>
      </c>
      <c r="B75" s="3">
        <f>nG!G24</f>
        <v>91037.9</v>
      </c>
      <c r="C75" s="43">
        <f>rG!G24</f>
        <v>78679.199999999997</v>
      </c>
      <c r="D75" s="55">
        <f>C75/Pop!G75</f>
        <v>9.0513602040066381</v>
      </c>
      <c r="E75" s="33">
        <f t="shared" si="5"/>
        <v>-1.5245957489203654E-2</v>
      </c>
      <c r="F75" s="143">
        <f t="shared" si="3"/>
        <v>115.70770928021636</v>
      </c>
      <c r="G75" s="33">
        <f t="shared" si="5"/>
        <v>-3.887854861956086E-3</v>
      </c>
    </row>
    <row r="76" spans="1:7">
      <c r="A76" s="28">
        <f t="shared" si="4"/>
        <v>35947</v>
      </c>
      <c r="B76" s="3">
        <f>nG!G25</f>
        <v>89916.1</v>
      </c>
      <c r="C76" s="43">
        <f>rG!G25</f>
        <v>77937.899999999994</v>
      </c>
      <c r="D76" s="55">
        <f>C76/Pop!G76</f>
        <v>8.968702481623966</v>
      </c>
      <c r="E76" s="33">
        <f t="shared" si="5"/>
        <v>-9.1740304736518397E-3</v>
      </c>
      <c r="F76" s="143">
        <f t="shared" si="3"/>
        <v>115.36890267764466</v>
      </c>
      <c r="G76" s="33">
        <f t="shared" si="5"/>
        <v>-2.9324200531295475E-3</v>
      </c>
    </row>
    <row r="77" spans="1:7">
      <c r="A77" s="28">
        <f t="shared" si="4"/>
        <v>36039</v>
      </c>
      <c r="B77" s="3">
        <f>nG!G26</f>
        <v>89028.5</v>
      </c>
      <c r="C77" s="43">
        <f>rG!G26</f>
        <v>77402.5</v>
      </c>
      <c r="D77" s="55">
        <f>C77/Pop!G77</f>
        <v>8.9093269301479463</v>
      </c>
      <c r="E77" s="33">
        <f t="shared" si="5"/>
        <v>-6.6423170489620098E-3</v>
      </c>
      <c r="F77" s="143">
        <f t="shared" si="3"/>
        <v>115.02018668647653</v>
      </c>
      <c r="G77" s="33">
        <f t="shared" si="5"/>
        <v>-3.0271941994355345E-3</v>
      </c>
    </row>
    <row r="78" spans="1:7">
      <c r="A78" s="28">
        <f t="shared" si="4"/>
        <v>36130</v>
      </c>
      <c r="B78" s="3">
        <f>nG!G27</f>
        <v>86017.3</v>
      </c>
      <c r="C78" s="43">
        <f>rG!G27</f>
        <v>75354.600000000006</v>
      </c>
      <c r="D78" s="55">
        <f>C78/Pop!G78</f>
        <v>8.6770042717067835</v>
      </c>
      <c r="E78" s="33">
        <f t="shared" si="5"/>
        <v>-2.6422358567253834E-2</v>
      </c>
      <c r="F78" s="143">
        <f t="shared" si="3"/>
        <v>114.15003198212186</v>
      </c>
      <c r="G78" s="33">
        <f t="shared" si="5"/>
        <v>-7.5939962106410519E-3</v>
      </c>
    </row>
    <row r="79" spans="1:7">
      <c r="A79" s="28">
        <f t="shared" si="4"/>
        <v>36220</v>
      </c>
      <c r="B79" s="3">
        <f>nG!G28</f>
        <v>83194.399999999994</v>
      </c>
      <c r="C79" s="43">
        <f>rG!G28</f>
        <v>73232.5</v>
      </c>
      <c r="D79" s="55">
        <f>C79/Pop!G79</f>
        <v>8.4363570036575908</v>
      </c>
      <c r="E79" s="33">
        <f t="shared" si="5"/>
        <v>-2.8125758324405226E-2</v>
      </c>
      <c r="F79" s="143">
        <f t="shared" si="3"/>
        <v>113.60311337179529</v>
      </c>
      <c r="G79" s="33">
        <f t="shared" si="5"/>
        <v>-4.8027407986799275E-3</v>
      </c>
    </row>
    <row r="80" spans="1:7">
      <c r="A80" s="28">
        <f t="shared" si="4"/>
        <v>36312</v>
      </c>
      <c r="B80" s="3">
        <f>nG!G29</f>
        <v>83338.5</v>
      </c>
      <c r="C80" s="43">
        <f>rG!G29</f>
        <v>73817</v>
      </c>
      <c r="D80" s="55">
        <f>C80/Pop!G80</f>
        <v>8.5071484822680574</v>
      </c>
      <c r="E80" s="33">
        <f t="shared" si="5"/>
        <v>8.3562271804673571E-3</v>
      </c>
      <c r="F80" s="143">
        <f t="shared" si="3"/>
        <v>112.89879025156806</v>
      </c>
      <c r="G80" s="33">
        <f t="shared" si="5"/>
        <v>-6.2191564759848106E-3</v>
      </c>
    </row>
    <row r="81" spans="1:7">
      <c r="A81" s="28">
        <f t="shared" si="4"/>
        <v>36404</v>
      </c>
      <c r="B81" s="3">
        <f>nG!G30</f>
        <v>82693.399999999994</v>
      </c>
      <c r="C81" s="43">
        <f>rG!G30</f>
        <v>73391.8</v>
      </c>
      <c r="D81" s="55">
        <f>C81/Pop!G81</f>
        <v>8.4610845578522174</v>
      </c>
      <c r="E81" s="33">
        <f t="shared" si="5"/>
        <v>-5.4294442404483334E-3</v>
      </c>
      <c r="F81" s="143">
        <f t="shared" si="3"/>
        <v>112.67389544881034</v>
      </c>
      <c r="G81" s="33">
        <f t="shared" si="5"/>
        <v>-1.9939903324246444E-3</v>
      </c>
    </row>
    <row r="82" spans="1:7">
      <c r="A82" s="28">
        <f t="shared" si="4"/>
        <v>36495</v>
      </c>
      <c r="B82" s="3">
        <f>nG!G31</f>
        <v>83358.3</v>
      </c>
      <c r="C82" s="43">
        <f>rG!G31</f>
        <v>74183.8</v>
      </c>
      <c r="D82" s="55">
        <f>C82/Pop!G82</f>
        <v>8.5565016796666633</v>
      </c>
      <c r="E82" s="33">
        <f t="shared" si="5"/>
        <v>1.1214060609241461E-2</v>
      </c>
      <c r="F82" s="143">
        <f t="shared" si="3"/>
        <v>112.36725538459879</v>
      </c>
      <c r="G82" s="33">
        <f t="shared" si="5"/>
        <v>-2.7251927289944078E-3</v>
      </c>
    </row>
    <row r="83" spans="1:7">
      <c r="A83" s="28">
        <f t="shared" si="4"/>
        <v>36586</v>
      </c>
      <c r="B83" s="3">
        <f>nG!G32</f>
        <v>86691.9</v>
      </c>
      <c r="C83" s="43">
        <f>rG!G32</f>
        <v>76969.7</v>
      </c>
      <c r="D83" s="55">
        <f>C83/Pop!G83</f>
        <v>8.8825854267611515</v>
      </c>
      <c r="E83" s="33">
        <f t="shared" si="5"/>
        <v>3.7401241951595221E-2</v>
      </c>
      <c r="F83" s="143">
        <f t="shared" si="3"/>
        <v>112.63120422711795</v>
      </c>
      <c r="G83" s="33">
        <f t="shared" si="5"/>
        <v>2.346229072470507E-3</v>
      </c>
    </row>
    <row r="84" spans="1:7">
      <c r="A84" s="28">
        <f t="shared" si="4"/>
        <v>36678</v>
      </c>
      <c r="B84" s="3">
        <f>nG!G33</f>
        <v>84798.8</v>
      </c>
      <c r="C84" s="43">
        <f>rG!G33</f>
        <v>75878.899999999994</v>
      </c>
      <c r="D84" s="55">
        <f>C84/Pop!G84</f>
        <v>8.7630939205250868</v>
      </c>
      <c r="E84" s="33">
        <f t="shared" si="5"/>
        <v>-1.3543636423040795E-2</v>
      </c>
      <c r="F84" s="143">
        <f t="shared" si="3"/>
        <v>111.75544189491416</v>
      </c>
      <c r="G84" s="33">
        <f t="shared" si="5"/>
        <v>-7.8058725341998425E-3</v>
      </c>
    </row>
    <row r="85" spans="1:7">
      <c r="A85" s="28">
        <f t="shared" si="4"/>
        <v>36770</v>
      </c>
      <c r="B85" s="3">
        <f>nG!G34</f>
        <v>87439.4</v>
      </c>
      <c r="C85" s="43">
        <f>rG!G34</f>
        <v>78476.899999999994</v>
      </c>
      <c r="D85" s="55">
        <f>C85/Pop!G85</f>
        <v>9.0715563454563863</v>
      </c>
      <c r="E85" s="33">
        <f t="shared" si="5"/>
        <v>3.4594812203126768E-2</v>
      </c>
      <c r="F85" s="143">
        <f t="shared" si="3"/>
        <v>111.420558151507</v>
      </c>
      <c r="G85" s="33">
        <f t="shared" si="5"/>
        <v>-3.0010753367779586E-3</v>
      </c>
    </row>
    <row r="86" spans="1:7">
      <c r="A86" s="28">
        <f t="shared" si="4"/>
        <v>36861</v>
      </c>
      <c r="B86" s="3">
        <f>nG!G35</f>
        <v>89570</v>
      </c>
      <c r="C86" s="43">
        <f>rG!G35</f>
        <v>80839.100000000006</v>
      </c>
      <c r="D86" s="55">
        <f>C86/Pop!G86</f>
        <v>9.3543623255021604</v>
      </c>
      <c r="E86" s="33">
        <f t="shared" si="5"/>
        <v>3.0698951303044009E-2</v>
      </c>
      <c r="F86" s="143">
        <f t="shared" si="3"/>
        <v>110.80034290337224</v>
      </c>
      <c r="G86" s="33">
        <f t="shared" si="5"/>
        <v>-5.5819849132765498E-3</v>
      </c>
    </row>
    <row r="87" spans="1:7">
      <c r="A87" s="28">
        <f t="shared" si="4"/>
        <v>36951</v>
      </c>
      <c r="B87" s="3">
        <f>nG!G36</f>
        <v>89305.8</v>
      </c>
      <c r="C87" s="43">
        <f>rG!G36</f>
        <v>81265.8</v>
      </c>
      <c r="D87" s="55">
        <f>C87/Pop!G87</f>
        <v>9.4122850676185497</v>
      </c>
      <c r="E87" s="33">
        <f t="shared" si="5"/>
        <v>6.1729647106520957E-3</v>
      </c>
      <c r="F87" s="143">
        <f t="shared" si="3"/>
        <v>109.89346071779273</v>
      </c>
      <c r="G87" s="33">
        <f t="shared" si="5"/>
        <v>-8.2185115778141693E-3</v>
      </c>
    </row>
    <row r="88" spans="1:7">
      <c r="A88" s="28">
        <f t="shared" si="4"/>
        <v>37043</v>
      </c>
      <c r="B88" s="3">
        <f>nG!G37</f>
        <v>86292</v>
      </c>
      <c r="C88" s="43">
        <f>rG!G37</f>
        <v>79098.7</v>
      </c>
      <c r="D88" s="55">
        <f>C88/Pop!G88</f>
        <v>9.1686048364895623</v>
      </c>
      <c r="E88" s="33">
        <f t="shared" si="5"/>
        <v>-2.6230627720954747E-2</v>
      </c>
      <c r="F88" s="143">
        <f t="shared" si="3"/>
        <v>109.09408119223198</v>
      </c>
      <c r="G88" s="33">
        <f t="shared" si="5"/>
        <v>-7.3007173759229715E-3</v>
      </c>
    </row>
    <row r="89" spans="1:7">
      <c r="A89" s="28">
        <f t="shared" si="4"/>
        <v>37135</v>
      </c>
      <c r="B89" s="3">
        <f>nG!G38</f>
        <v>84252.2</v>
      </c>
      <c r="C89" s="43">
        <f>rG!G38</f>
        <v>77644.100000000006</v>
      </c>
      <c r="D89" s="55">
        <f>C89/Pop!G89</f>
        <v>9.0078861247581052</v>
      </c>
      <c r="E89" s="33">
        <f t="shared" si="5"/>
        <v>-1.7684700613054272E-2</v>
      </c>
      <c r="F89" s="143">
        <f t="shared" si="3"/>
        <v>108.51075612957068</v>
      </c>
      <c r="G89" s="33">
        <f t="shared" si="5"/>
        <v>-5.3613372487015809E-3</v>
      </c>
    </row>
    <row r="90" spans="1:7">
      <c r="A90" s="28">
        <f t="shared" si="4"/>
        <v>37226</v>
      </c>
      <c r="B90" s="3">
        <f>nG!G39</f>
        <v>80422.899999999994</v>
      </c>
      <c r="C90" s="43">
        <f>rG!G39</f>
        <v>74594.7</v>
      </c>
      <c r="D90" s="55">
        <f>C90/Pop!G90</f>
        <v>8.6645249030834268</v>
      </c>
      <c r="E90" s="33">
        <f t="shared" si="5"/>
        <v>-3.8863337504449813E-2</v>
      </c>
      <c r="F90" s="143">
        <f t="shared" si="3"/>
        <v>107.81315562633806</v>
      </c>
      <c r="G90" s="33">
        <f t="shared" si="5"/>
        <v>-6.4496145227144197E-3</v>
      </c>
    </row>
    <row r="91" spans="1:7">
      <c r="A91" s="28">
        <f t="shared" si="4"/>
        <v>37316</v>
      </c>
      <c r="B91" s="3">
        <f>nG!G40</f>
        <v>79517.7</v>
      </c>
      <c r="C91" s="43">
        <f>rG!G40</f>
        <v>73956.7</v>
      </c>
      <c r="D91" s="55">
        <f>C91/Pop!G91</f>
        <v>8.6018945586363369</v>
      </c>
      <c r="E91" s="33">
        <f t="shared" si="5"/>
        <v>-7.2546157318931215E-3</v>
      </c>
      <c r="F91" s="143">
        <f t="shared" si="3"/>
        <v>107.51926465080244</v>
      </c>
      <c r="G91" s="33">
        <f t="shared" si="5"/>
        <v>-2.729650812812956E-3</v>
      </c>
    </row>
    <row r="92" spans="1:7">
      <c r="A92" s="28">
        <f t="shared" si="4"/>
        <v>37408</v>
      </c>
      <c r="B92" s="3">
        <f>nG!G41</f>
        <v>77841</v>
      </c>
      <c r="C92" s="43">
        <f>rG!G41</f>
        <v>72927.100000000006</v>
      </c>
      <c r="D92" s="55">
        <f>C92/Pop!G92</f>
        <v>8.4945880228884292</v>
      </c>
      <c r="E92" s="33">
        <f t="shared" si="5"/>
        <v>-1.2553218988261339E-2</v>
      </c>
      <c r="F92" s="143">
        <f t="shared" si="3"/>
        <v>106.73809873147293</v>
      </c>
      <c r="G92" s="33">
        <f t="shared" si="5"/>
        <v>-7.2918789656366556E-3</v>
      </c>
    </row>
    <row r="93" spans="1:7">
      <c r="A93" s="28">
        <f t="shared" si="4"/>
        <v>37500</v>
      </c>
      <c r="B93" s="3">
        <f>nG!G42</f>
        <v>78635.399999999994</v>
      </c>
      <c r="C93" s="43">
        <f>rG!G42</f>
        <v>74123.899999999994</v>
      </c>
      <c r="D93" s="55">
        <f>C93/Pop!G93</f>
        <v>8.6492719237258076</v>
      </c>
      <c r="E93" s="33">
        <f t="shared" si="5"/>
        <v>1.8045889208582633E-2</v>
      </c>
      <c r="F93" s="143">
        <f t="shared" si="3"/>
        <v>106.08643096221326</v>
      </c>
      <c r="G93" s="33">
        <f t="shared" si="5"/>
        <v>-6.1240102994553069E-3</v>
      </c>
    </row>
    <row r="94" spans="1:7">
      <c r="A94" s="28">
        <f t="shared" si="4"/>
        <v>37591</v>
      </c>
      <c r="B94" s="3">
        <f>nG!G43</f>
        <v>78430.7</v>
      </c>
      <c r="C94" s="43">
        <f>rG!G43</f>
        <v>74180.2</v>
      </c>
      <c r="D94" s="55">
        <f>C94/Pop!G94</f>
        <v>8.6667268142445959</v>
      </c>
      <c r="E94" s="33">
        <f t="shared" si="5"/>
        <v>2.0160427007338555E-3</v>
      </c>
      <c r="F94" s="143">
        <f t="shared" si="3"/>
        <v>105.72996567817287</v>
      </c>
      <c r="G94" s="33">
        <f t="shared" si="5"/>
        <v>-3.365798174410628E-3</v>
      </c>
    </row>
    <row r="95" spans="1:7">
      <c r="A95" s="28">
        <f t="shared" si="4"/>
        <v>37681</v>
      </c>
      <c r="B95" s="3">
        <f>nG!G44</f>
        <v>78088.399999999994</v>
      </c>
      <c r="C95" s="43">
        <f>rG!G44</f>
        <v>74469.2</v>
      </c>
      <c r="D95" s="55">
        <f>C95/Pop!G95</f>
        <v>8.7088576672568152</v>
      </c>
      <c r="E95" s="33">
        <f t="shared" si="5"/>
        <v>4.8494409639285863E-3</v>
      </c>
      <c r="F95" s="143">
        <f t="shared" si="3"/>
        <v>104.85999581034844</v>
      </c>
      <c r="G95" s="33">
        <f t="shared" si="5"/>
        <v>-8.2622629370350253E-3</v>
      </c>
    </row>
    <row r="96" spans="1:7">
      <c r="A96" s="28">
        <f t="shared" si="4"/>
        <v>37773</v>
      </c>
      <c r="B96" s="3">
        <f>nG!G45</f>
        <v>78712.7</v>
      </c>
      <c r="C96" s="43">
        <f>rG!G45</f>
        <v>75611.8</v>
      </c>
      <c r="D96" s="55">
        <f>C96/Pop!G96</f>
        <v>8.8503143263564361</v>
      </c>
      <c r="E96" s="33">
        <f t="shared" si="5"/>
        <v>1.6112345093178604E-2</v>
      </c>
      <c r="F96" s="143">
        <f t="shared" si="3"/>
        <v>104.10107946114231</v>
      </c>
      <c r="G96" s="33">
        <f t="shared" si="5"/>
        <v>-7.2637421590862061E-3</v>
      </c>
    </row>
    <row r="97" spans="1:7">
      <c r="A97" s="28">
        <f t="shared" si="4"/>
        <v>37865</v>
      </c>
      <c r="B97" s="3">
        <f>nG!G46</f>
        <v>77186.399999999994</v>
      </c>
      <c r="C97" s="43">
        <f>rG!G46</f>
        <v>74433.399999999994</v>
      </c>
      <c r="D97" s="55">
        <f>C97/Pop!G97</f>
        <v>8.7175419390625013</v>
      </c>
      <c r="E97" s="33">
        <f t="shared" si="5"/>
        <v>-1.5115665030656977E-2</v>
      </c>
      <c r="F97" s="143">
        <f t="shared" si="3"/>
        <v>103.69860842041341</v>
      </c>
      <c r="G97" s="33">
        <f t="shared" si="5"/>
        <v>-3.8736491675575024E-3</v>
      </c>
    </row>
    <row r="98" spans="1:7">
      <c r="A98" s="28">
        <f t="shared" si="4"/>
        <v>37956</v>
      </c>
      <c r="B98" s="3">
        <f>nG!G47</f>
        <v>79970.600000000006</v>
      </c>
      <c r="C98" s="43">
        <f>rG!G47</f>
        <v>77427</v>
      </c>
      <c r="D98" s="55">
        <f>C98/Pop!G98</f>
        <v>9.0718966586222791</v>
      </c>
      <c r="E98" s="33">
        <f t="shared" si="5"/>
        <v>3.984404521429008E-2</v>
      </c>
      <c r="F98" s="143">
        <f t="shared" si="3"/>
        <v>103.28515892388961</v>
      </c>
      <c r="G98" s="33">
        <f t="shared" si="5"/>
        <v>-3.9949997211570221E-3</v>
      </c>
    </row>
    <row r="99" spans="1:7">
      <c r="A99" s="28">
        <f t="shared" si="4"/>
        <v>38047</v>
      </c>
      <c r="B99" s="3">
        <f>nG!G48</f>
        <v>79463.7</v>
      </c>
      <c r="C99" s="43">
        <f>rG!G48</f>
        <v>77359.399999999994</v>
      </c>
      <c r="D99" s="55">
        <f>C99/Pop!G99</f>
        <v>9.0727313597670101</v>
      </c>
      <c r="E99" s="33">
        <f t="shared" si="5"/>
        <v>9.2005319091814641E-5</v>
      </c>
      <c r="F99" s="143">
        <f t="shared" si="3"/>
        <v>102.7201607044522</v>
      </c>
      <c r="G99" s="33">
        <f t="shared" si="5"/>
        <v>-5.48529171105816E-3</v>
      </c>
    </row>
    <row r="100" spans="1:7">
      <c r="A100" s="28">
        <f t="shared" si="4"/>
        <v>38139</v>
      </c>
      <c r="B100" s="3">
        <f>nG!G49</f>
        <v>79091.3</v>
      </c>
      <c r="C100" s="43">
        <f>rG!G49</f>
        <v>77084.899999999994</v>
      </c>
      <c r="D100" s="55">
        <f>C100/Pop!G100</f>
        <v>9.0508726983935439</v>
      </c>
      <c r="E100" s="33">
        <f t="shared" si="5"/>
        <v>-2.4121771698624173E-3</v>
      </c>
      <c r="F100" s="143">
        <f t="shared" si="3"/>
        <v>102.60284439624363</v>
      </c>
      <c r="G100" s="33">
        <f t="shared" si="5"/>
        <v>-1.1427489181521366E-3</v>
      </c>
    </row>
    <row r="101" spans="1:7">
      <c r="A101" s="28">
        <f t="shared" si="4"/>
        <v>38231</v>
      </c>
      <c r="B101" s="3">
        <f>nG!G50</f>
        <v>79950.399999999994</v>
      </c>
      <c r="C101" s="43">
        <f>rG!G50</f>
        <v>78066.100000000006</v>
      </c>
      <c r="D101" s="55">
        <f>C101/Pop!G101</f>
        <v>9.1761804165619179</v>
      </c>
      <c r="E101" s="33">
        <f t="shared" si="5"/>
        <v>1.3749857596853765E-2</v>
      </c>
      <c r="F101" s="143">
        <f t="shared" si="3"/>
        <v>102.41372375461306</v>
      </c>
      <c r="G101" s="33">
        <f t="shared" si="5"/>
        <v>-1.8449308461248037E-3</v>
      </c>
    </row>
    <row r="102" spans="1:7">
      <c r="A102" s="28">
        <f t="shared" si="4"/>
        <v>38322</v>
      </c>
      <c r="B102" s="3">
        <f>nG!G51</f>
        <v>81412</v>
      </c>
      <c r="C102" s="43">
        <f>rG!G51</f>
        <v>79785.2</v>
      </c>
      <c r="D102" s="55">
        <f>C102/Pop!G102</f>
        <v>9.392755954950367</v>
      </c>
      <c r="E102" s="33">
        <f t="shared" si="5"/>
        <v>2.3327707666278563E-2</v>
      </c>
      <c r="F102" s="143">
        <f t="shared" si="3"/>
        <v>102.03897464692699</v>
      </c>
      <c r="G102" s="33">
        <f t="shared" si="5"/>
        <v>-3.6658799839139888E-3</v>
      </c>
    </row>
    <row r="103" spans="1:7">
      <c r="A103" s="28">
        <f t="shared" si="4"/>
        <v>38412</v>
      </c>
      <c r="B103" s="3">
        <f>nG!G52</f>
        <v>83434.100000000006</v>
      </c>
      <c r="C103" s="43">
        <f>rG!G52</f>
        <v>81795.3</v>
      </c>
      <c r="D103" s="55">
        <f>C103/Pop!G103</f>
        <v>9.6439662795496108</v>
      </c>
      <c r="E103" s="33">
        <f t="shared" si="5"/>
        <v>2.6393714704080473E-2</v>
      </c>
      <c r="F103" s="143">
        <f t="shared" si="3"/>
        <v>102.00353810059993</v>
      </c>
      <c r="G103" s="33">
        <f t="shared" si="5"/>
        <v>-3.4734473915420949E-4</v>
      </c>
    </row>
    <row r="104" spans="1:7">
      <c r="A104" s="28">
        <f t="shared" si="4"/>
        <v>38504</v>
      </c>
      <c r="B104" s="3">
        <f>nG!G53</f>
        <v>86358.1</v>
      </c>
      <c r="C104" s="43">
        <f>rG!G53</f>
        <v>84634.3</v>
      </c>
      <c r="D104" s="55">
        <f>C104/Pop!G104</f>
        <v>9.9946032120925867</v>
      </c>
      <c r="E104" s="33">
        <f t="shared" si="5"/>
        <v>3.5712804732671799E-2</v>
      </c>
      <c r="F104" s="143">
        <f t="shared" si="3"/>
        <v>102.03676287273599</v>
      </c>
      <c r="G104" s="33">
        <f t="shared" si="5"/>
        <v>3.2566872594497198E-4</v>
      </c>
    </row>
    <row r="105" spans="1:7">
      <c r="A105" s="28">
        <f t="shared" si="4"/>
        <v>38596</v>
      </c>
      <c r="B105" s="3">
        <f>nG!G54</f>
        <v>88052.4</v>
      </c>
      <c r="C105" s="43">
        <f>rG!G54</f>
        <v>86517.2</v>
      </c>
      <c r="D105" s="55">
        <f>C105/Pop!G105</f>
        <v>10.235609487581854</v>
      </c>
      <c r="E105" s="33">
        <f t="shared" si="5"/>
        <v>2.3827498164466387E-2</v>
      </c>
      <c r="F105" s="143">
        <f t="shared" si="3"/>
        <v>101.77444485027254</v>
      </c>
      <c r="G105" s="33">
        <f t="shared" si="5"/>
        <v>-2.5741289720064842E-3</v>
      </c>
    </row>
    <row r="106" spans="1:7">
      <c r="A106" s="28">
        <f t="shared" si="4"/>
        <v>38687</v>
      </c>
      <c r="B106" s="3">
        <f>nG!G55</f>
        <v>86856.1</v>
      </c>
      <c r="C106" s="43">
        <f>rG!G55</f>
        <v>85113.2</v>
      </c>
      <c r="D106" s="55">
        <f>C106/Pop!G106</f>
        <v>10.088603022884829</v>
      </c>
      <c r="E106" s="33">
        <f t="shared" si="5"/>
        <v>-1.4466393555249812E-2</v>
      </c>
      <c r="F106" s="143">
        <f t="shared" si="3"/>
        <v>102.04774347574761</v>
      </c>
      <c r="G106" s="33">
        <f t="shared" si="5"/>
        <v>2.6817373663794442E-3</v>
      </c>
    </row>
    <row r="107" spans="1:7">
      <c r="A107" s="28">
        <f t="shared" si="4"/>
        <v>38777</v>
      </c>
      <c r="B107" s="3">
        <f>nG!G56</f>
        <v>86659</v>
      </c>
      <c r="C107" s="43">
        <f>rG!G56</f>
        <v>84756.6</v>
      </c>
      <c r="D107" s="55">
        <f>C107/Pop!G107</f>
        <v>10.0649921574384</v>
      </c>
      <c r="E107" s="33">
        <f t="shared" si="5"/>
        <v>-2.3430932334709276E-3</v>
      </c>
      <c r="F107" s="143">
        <f t="shared" si="3"/>
        <v>102.24454496758955</v>
      </c>
      <c r="G107" s="33">
        <f t="shared" si="5"/>
        <v>1.9266664857440219E-3</v>
      </c>
    </row>
    <row r="108" spans="1:7">
      <c r="A108" s="28">
        <f t="shared" si="4"/>
        <v>38869</v>
      </c>
      <c r="B108" s="3">
        <f>nG!G57</f>
        <v>88077.3</v>
      </c>
      <c r="C108" s="43">
        <f>rG!G57</f>
        <v>86146.4</v>
      </c>
      <c r="D108" s="55">
        <f>C108/Pop!G108</f>
        <v>10.250913610281096</v>
      </c>
      <c r="E108" s="33">
        <f t="shared" si="5"/>
        <v>1.8303554422648194E-2</v>
      </c>
      <c r="F108" s="143">
        <f t="shared" si="3"/>
        <v>102.24141693674954</v>
      </c>
      <c r="G108" s="33">
        <f t="shared" si="5"/>
        <v>-3.0594088817892384E-5</v>
      </c>
    </row>
    <row r="109" spans="1:7">
      <c r="A109" s="28">
        <f t="shared" si="4"/>
        <v>38961</v>
      </c>
      <c r="B109" s="3">
        <f>nG!G58</f>
        <v>88166.6</v>
      </c>
      <c r="C109" s="43">
        <f>rG!G58</f>
        <v>86302</v>
      </c>
      <c r="D109" s="55">
        <f>C109/Pop!G109</f>
        <v>10.292989579036822</v>
      </c>
      <c r="E109" s="33">
        <f t="shared" si="5"/>
        <v>4.096205789167584E-3</v>
      </c>
      <c r="F109" s="143">
        <f t="shared" si="3"/>
        <v>102.16055247850574</v>
      </c>
      <c r="G109" s="33">
        <f t="shared" si="5"/>
        <v>-7.9122977820489382E-4</v>
      </c>
    </row>
    <row r="110" spans="1:7">
      <c r="A110" s="28">
        <f t="shared" si="4"/>
        <v>39052</v>
      </c>
      <c r="B110" s="3">
        <f>nG!G59</f>
        <v>89801.9</v>
      </c>
      <c r="C110" s="43">
        <f>rG!G59</f>
        <v>87879.1</v>
      </c>
      <c r="D110" s="55">
        <f>C110/Pop!G110</f>
        <v>10.50757715908431</v>
      </c>
      <c r="E110" s="33">
        <f t="shared" si="5"/>
        <v>2.0633590997371165E-2</v>
      </c>
      <c r="F110" s="143">
        <f t="shared" si="3"/>
        <v>102.18800602190963</v>
      </c>
      <c r="G110" s="33">
        <f t="shared" si="5"/>
        <v>2.6869329317058543E-4</v>
      </c>
    </row>
    <row r="111" spans="1:7">
      <c r="A111" s="28">
        <f t="shared" si="4"/>
        <v>39142</v>
      </c>
      <c r="B111" s="3">
        <f>nG!G60</f>
        <v>89956.9</v>
      </c>
      <c r="C111" s="43">
        <f>rG!G60</f>
        <v>88204.2</v>
      </c>
      <c r="D111" s="55">
        <f>C111/Pop!G111</f>
        <v>10.573560365022205</v>
      </c>
      <c r="E111" s="33">
        <f t="shared" si="5"/>
        <v>6.2599488605146192E-3</v>
      </c>
      <c r="F111" s="143">
        <f t="shared" si="3"/>
        <v>101.98709358511273</v>
      </c>
      <c r="G111" s="33">
        <f t="shared" si="5"/>
        <v>-1.9680411767266648E-3</v>
      </c>
    </row>
    <row r="112" spans="1:7">
      <c r="A112" s="28">
        <f t="shared" si="4"/>
        <v>39234</v>
      </c>
      <c r="B112" s="3">
        <f>nG!G61</f>
        <v>89122.9</v>
      </c>
      <c r="C112" s="43">
        <f>rG!G61</f>
        <v>87221.6</v>
      </c>
      <c r="D112" s="55">
        <f>C112/Pop!G112</f>
        <v>10.481633143561018</v>
      </c>
      <c r="E112" s="33">
        <f t="shared" si="5"/>
        <v>-8.7320789084883721E-3</v>
      </c>
      <c r="F112" s="143">
        <f t="shared" si="3"/>
        <v>102.17984994542635</v>
      </c>
      <c r="G112" s="33">
        <f t="shared" si="5"/>
        <v>1.8882235708810313E-3</v>
      </c>
    </row>
    <row r="113" spans="1:7">
      <c r="A113" s="28">
        <f t="shared" si="4"/>
        <v>39326</v>
      </c>
      <c r="B113" s="3">
        <f>nG!G62</f>
        <v>87921.8</v>
      </c>
      <c r="C113" s="43">
        <f>rG!G62</f>
        <v>86151.9</v>
      </c>
      <c r="D113" s="55">
        <f>C113/Pop!G113</f>
        <v>10.375580088317948</v>
      </c>
      <c r="E113" s="33">
        <f t="shared" si="5"/>
        <v>-1.0169524380480688E-2</v>
      </c>
      <c r="F113" s="143">
        <f t="shared" si="3"/>
        <v>102.05439462159281</v>
      </c>
      <c r="G113" s="33">
        <f t="shared" si="5"/>
        <v>-1.2285436252756909E-3</v>
      </c>
    </row>
    <row r="114" spans="1:7">
      <c r="A114" s="28">
        <f t="shared" si="4"/>
        <v>39417</v>
      </c>
      <c r="B114" s="3">
        <f>nG!G63</f>
        <v>87928.7</v>
      </c>
      <c r="C114" s="43">
        <f>rG!G63</f>
        <v>86066.2</v>
      </c>
      <c r="D114" s="55">
        <f>C114/Pop!G114</f>
        <v>10.385897306972913</v>
      </c>
      <c r="E114" s="33">
        <f t="shared" si="5"/>
        <v>9.9388105266395854E-4</v>
      </c>
      <c r="F114" s="143">
        <f t="shared" si="3"/>
        <v>102.16403187313952</v>
      </c>
      <c r="G114" s="33">
        <f t="shared" si="5"/>
        <v>1.073725461132824E-3</v>
      </c>
    </row>
    <row r="115" spans="1:7">
      <c r="A115" s="28">
        <f t="shared" si="4"/>
        <v>39508</v>
      </c>
      <c r="B115" s="3">
        <f>nG!G64</f>
        <v>88863.1</v>
      </c>
      <c r="C115" s="43">
        <f>rG!G64</f>
        <v>86764.3</v>
      </c>
      <c r="D115" s="55">
        <f>C115/Pop!G115</f>
        <v>10.491221977217354</v>
      </c>
      <c r="E115" s="33">
        <f t="shared" si="5"/>
        <v>1.0090047615573194E-2</v>
      </c>
      <c r="F115" s="143">
        <f t="shared" si="3"/>
        <v>102.41896724805018</v>
      </c>
      <c r="G115" s="33">
        <f t="shared" si="5"/>
        <v>2.4922452790523408E-3</v>
      </c>
    </row>
    <row r="116" spans="1:7">
      <c r="A116" s="28">
        <f t="shared" si="4"/>
        <v>39600</v>
      </c>
      <c r="B116" s="3">
        <f>nG!G65</f>
        <v>87913.9</v>
      </c>
      <c r="C116" s="43">
        <f>rG!G65</f>
        <v>85371.5</v>
      </c>
      <c r="D116" s="55">
        <f>C116/Pop!G116</f>
        <v>10.345570005874011</v>
      </c>
      <c r="E116" s="33">
        <f t="shared" si="5"/>
        <v>-1.3980496019935451E-2</v>
      </c>
      <c r="F116" s="143">
        <f t="shared" si="3"/>
        <v>102.9780430237257</v>
      </c>
      <c r="G116" s="33">
        <f t="shared" si="5"/>
        <v>5.4438684930424586E-3</v>
      </c>
    </row>
    <row r="117" spans="1:7">
      <c r="A117" s="28">
        <f t="shared" si="4"/>
        <v>39692</v>
      </c>
      <c r="B117" s="3">
        <f>nG!G66</f>
        <v>86788.2</v>
      </c>
      <c r="C117" s="43">
        <f>rG!G66</f>
        <v>84000.5</v>
      </c>
      <c r="D117" s="55">
        <f>C117/Pop!G117</f>
        <v>10.203643124307238</v>
      </c>
      <c r="E117" s="33">
        <f t="shared" si="5"/>
        <v>-1.3813583758796266E-2</v>
      </c>
      <c r="F117" s="143">
        <f t="shared" si="3"/>
        <v>103.31867072219806</v>
      </c>
      <c r="G117" s="33">
        <f t="shared" si="5"/>
        <v>3.3023115282846405E-3</v>
      </c>
    </row>
    <row r="118" spans="1:7">
      <c r="A118" s="28">
        <f t="shared" si="4"/>
        <v>39783</v>
      </c>
      <c r="B118" s="3">
        <f>nG!G67</f>
        <v>83141.100000000006</v>
      </c>
      <c r="C118" s="43">
        <f>rG!G67</f>
        <v>81263.899999999994</v>
      </c>
      <c r="D118" s="55">
        <f>C118/Pop!G118</f>
        <v>9.8952480491938051</v>
      </c>
      <c r="E118" s="33">
        <f t="shared" si="5"/>
        <v>-3.0690178695149228E-2</v>
      </c>
      <c r="F118" s="143">
        <f t="shared" si="3"/>
        <v>102.31000481148457</v>
      </c>
      <c r="G118" s="33">
        <f t="shared" si="5"/>
        <v>-9.810635586730676E-3</v>
      </c>
    </row>
    <row r="119" spans="1:7">
      <c r="A119" s="28">
        <f t="shared" si="4"/>
        <v>39873</v>
      </c>
      <c r="B119" s="3">
        <f>nG!G68</f>
        <v>77026.8</v>
      </c>
      <c r="C119" s="43">
        <f>rG!G68</f>
        <v>76334.5</v>
      </c>
      <c r="D119" s="55">
        <f>C119/Pop!G119</f>
        <v>9.3179866946066383</v>
      </c>
      <c r="E119" s="33">
        <f t="shared" si="5"/>
        <v>-6.0108061405273805E-2</v>
      </c>
      <c r="F119" s="143">
        <f t="shared" si="3"/>
        <v>100.90692937007513</v>
      </c>
      <c r="G119" s="33">
        <f t="shared" si="5"/>
        <v>-1.3808866297664757E-2</v>
      </c>
    </row>
    <row r="120" spans="1:7">
      <c r="A120" s="28">
        <f t="shared" si="4"/>
        <v>39965</v>
      </c>
      <c r="B120" s="3">
        <f>nG!G69</f>
        <v>73936</v>
      </c>
      <c r="C120" s="43">
        <f>rG!G69</f>
        <v>73967.199999999997</v>
      </c>
      <c r="D120" s="55">
        <f>C120/Pop!G120</f>
        <v>9.0499897190846088</v>
      </c>
      <c r="E120" s="33">
        <f t="shared" si="5"/>
        <v>-2.9182963771411607E-2</v>
      </c>
      <c r="F120" s="143">
        <f t="shared" si="3"/>
        <v>99.957819141457293</v>
      </c>
      <c r="G120" s="33">
        <f t="shared" si="5"/>
        <v>-9.4503122052724819E-3</v>
      </c>
    </row>
    <row r="121" spans="1:7">
      <c r="A121" s="28">
        <f t="shared" si="4"/>
        <v>40057</v>
      </c>
      <c r="B121" s="3">
        <f>nG!G70</f>
        <v>71460.600000000006</v>
      </c>
      <c r="C121" s="43">
        <f>rG!G70</f>
        <v>71961.5</v>
      </c>
      <c r="D121" s="55">
        <f>C121/Pop!G121</f>
        <v>8.8230161433144936</v>
      </c>
      <c r="E121" s="33">
        <f t="shared" si="5"/>
        <v>-2.5399843774721376E-2</v>
      </c>
      <c r="F121" s="143">
        <f t="shared" si="3"/>
        <v>99.303933353251395</v>
      </c>
      <c r="G121" s="33">
        <f t="shared" si="5"/>
        <v>-6.5631073415870489E-3</v>
      </c>
    </row>
    <row r="122" spans="1:7">
      <c r="A122" s="28">
        <f t="shared" si="4"/>
        <v>40148</v>
      </c>
      <c r="B122" s="3">
        <f>nG!G71</f>
        <v>70658.399999999994</v>
      </c>
      <c r="C122" s="43">
        <f>rG!G71</f>
        <v>71280.7</v>
      </c>
      <c r="D122" s="55">
        <f>C122/Pop!G122</f>
        <v>8.7554534241597644</v>
      </c>
      <c r="E122" s="33">
        <f t="shared" si="5"/>
        <v>-7.6870232174637287E-3</v>
      </c>
      <c r="F122" s="143">
        <f t="shared" si="3"/>
        <v>99.126972658798238</v>
      </c>
      <c r="G122" s="33">
        <f t="shared" si="5"/>
        <v>-1.7836005985394365E-3</v>
      </c>
    </row>
    <row r="123" spans="1:7">
      <c r="A123" s="28">
        <f t="shared" si="4"/>
        <v>40238</v>
      </c>
      <c r="B123" s="3">
        <f>nG!G72</f>
        <v>71250.899999999994</v>
      </c>
      <c r="C123" s="43">
        <f>rG!G72</f>
        <v>71742.600000000006</v>
      </c>
      <c r="D123" s="55">
        <f>C123/Pop!G123</f>
        <v>8.8261318725256199</v>
      </c>
      <c r="E123" s="33">
        <f t="shared" si="5"/>
        <v>8.0400973988008495E-3</v>
      </c>
      <c r="F123" s="143">
        <f t="shared" si="3"/>
        <v>99.314633146833245</v>
      </c>
      <c r="G123" s="33">
        <f t="shared" si="5"/>
        <v>1.891342727391887E-3</v>
      </c>
    </row>
    <row r="124" spans="1:7">
      <c r="A124" s="28">
        <f t="shared" si="4"/>
        <v>40330</v>
      </c>
      <c r="B124" s="3">
        <f>nG!G73</f>
        <v>71915.3</v>
      </c>
      <c r="C124" s="43">
        <f>rG!G73</f>
        <v>72562.2</v>
      </c>
      <c r="D124" s="55">
        <f>C124/Pop!G124</f>
        <v>8.9387236794604448</v>
      </c>
      <c r="E124" s="33">
        <f t="shared" si="5"/>
        <v>1.2675961727428131E-2</v>
      </c>
      <c r="F124" s="143">
        <f t="shared" si="3"/>
        <v>99.108488992891623</v>
      </c>
      <c r="G124" s="33">
        <f t="shared" si="5"/>
        <v>-2.0778246595973826E-3</v>
      </c>
    </row>
    <row r="125" spans="1:7">
      <c r="A125" s="28">
        <f t="shared" si="4"/>
        <v>40422</v>
      </c>
      <c r="B125" s="3">
        <f>nG!G74</f>
        <v>72420.399999999994</v>
      </c>
      <c r="C125" s="43">
        <f>rG!G74</f>
        <v>73432.100000000006</v>
      </c>
      <c r="D125" s="55">
        <f>C125/Pop!G125</f>
        <v>9.0545127484479089</v>
      </c>
      <c r="E125" s="33">
        <f t="shared" si="5"/>
        <v>1.287046583396867E-2</v>
      </c>
      <c r="F125" s="143">
        <f t="shared" si="3"/>
        <v>98.622264649928283</v>
      </c>
      <c r="G125" s="33">
        <f t="shared" si="5"/>
        <v>-4.91805461761885E-3</v>
      </c>
    </row>
    <row r="126" spans="1:7">
      <c r="A126" s="28">
        <f t="shared" si="4"/>
        <v>40513</v>
      </c>
      <c r="B126" s="3">
        <f>nG!G75</f>
        <v>72030.2</v>
      </c>
      <c r="C126" s="43">
        <f>rG!G75</f>
        <v>73329.7</v>
      </c>
      <c r="D126" s="55">
        <f>C126/Pop!G126</f>
        <v>9.0491336511446061</v>
      </c>
      <c r="E126" s="33">
        <f t="shared" si="5"/>
        <v>-5.9425569223714447E-4</v>
      </c>
      <c r="F126" s="143">
        <f t="shared" si="3"/>
        <v>98.22786674430688</v>
      </c>
      <c r="G126" s="33">
        <f t="shared" si="5"/>
        <v>-4.0070934223761512E-3</v>
      </c>
    </row>
    <row r="127" spans="1:7">
      <c r="A127" s="28">
        <f t="shared" si="4"/>
        <v>40603</v>
      </c>
      <c r="B127" s="3">
        <f>nG!G76</f>
        <v>73481.8</v>
      </c>
      <c r="C127" s="43">
        <f>rG!G76</f>
        <v>75038.100000000006</v>
      </c>
      <c r="D127" s="55">
        <f>C127/Pop!G127</f>
        <v>9.2676510268290571</v>
      </c>
      <c r="E127" s="33">
        <f t="shared" si="5"/>
        <v>2.3860928329499043E-2</v>
      </c>
      <c r="F127" s="143">
        <f t="shared" si="3"/>
        <v>97.925986931971892</v>
      </c>
      <c r="G127" s="33">
        <f t="shared" si="5"/>
        <v>-3.0779925554584864E-3</v>
      </c>
    </row>
    <row r="128" spans="1:7">
      <c r="A128" s="28">
        <f t="shared" si="4"/>
        <v>40695</v>
      </c>
      <c r="B128" s="3">
        <f>nG!G77</f>
        <v>71932.3</v>
      </c>
      <c r="C128" s="43">
        <f>rG!G77</f>
        <v>73670.8</v>
      </c>
      <c r="D128" s="55">
        <f>C128/Pop!G128</f>
        <v>9.1103116251854868</v>
      </c>
      <c r="E128" s="33">
        <f t="shared" si="5"/>
        <v>-1.712303468105203E-2</v>
      </c>
      <c r="F128" s="143">
        <f t="shared" si="3"/>
        <v>97.640177655190385</v>
      </c>
      <c r="G128" s="33">
        <f t="shared" si="5"/>
        <v>-2.9228929335953779E-3</v>
      </c>
    </row>
    <row r="129" spans="1:7">
      <c r="A129" s="28">
        <f t="shared" si="4"/>
        <v>40787</v>
      </c>
      <c r="B129" s="3">
        <f>nG!G78</f>
        <v>73818</v>
      </c>
      <c r="C129" s="43">
        <f>rG!G78</f>
        <v>75403.600000000006</v>
      </c>
      <c r="D129" s="55">
        <f>C129/Pop!G129</f>
        <v>9.3331220597832267</v>
      </c>
      <c r="E129" s="33">
        <f t="shared" si="5"/>
        <v>2.4162667176427455E-2</v>
      </c>
      <c r="F129" s="143">
        <f t="shared" si="3"/>
        <v>97.897182627885144</v>
      </c>
      <c r="G129" s="33">
        <f t="shared" si="5"/>
        <v>2.6287060469334378E-3</v>
      </c>
    </row>
    <row r="130" spans="1:7">
      <c r="A130" s="28">
        <f t="shared" si="4"/>
        <v>40878</v>
      </c>
      <c r="B130" s="3">
        <f>nG!G79</f>
        <v>76606.5</v>
      </c>
      <c r="C130" s="43">
        <f>rG!G79</f>
        <v>78358.8</v>
      </c>
      <c r="D130" s="55">
        <f>C130/Pop!G130</f>
        <v>9.7052494357504369</v>
      </c>
      <c r="E130" s="33">
        <f t="shared" si="5"/>
        <v>3.9097333269078938E-2</v>
      </c>
      <c r="F130" s="143">
        <f t="shared" si="3"/>
        <v>97.763748296298559</v>
      </c>
      <c r="G130" s="33">
        <f t="shared" si="5"/>
        <v>-1.3639345539466774E-3</v>
      </c>
    </row>
    <row r="131" spans="1:7">
      <c r="A131" s="28">
        <f t="shared" si="4"/>
        <v>40969</v>
      </c>
      <c r="B131" s="3">
        <f>nG!G80</f>
        <v>76742.600000000006</v>
      </c>
      <c r="C131" s="43">
        <f>rG!G80</f>
        <v>78474.399999999994</v>
      </c>
      <c r="D131" s="55">
        <f>C131/Pop!G131</f>
        <v>9.7321326488974336</v>
      </c>
      <c r="E131" s="33">
        <f t="shared" si="5"/>
        <v>2.7661369387463886E-3</v>
      </c>
      <c r="F131" s="143">
        <f t="shared" si="3"/>
        <v>97.793165669313836</v>
      </c>
      <c r="G131" s="33">
        <f t="shared" si="5"/>
        <v>3.0085740913676773E-4</v>
      </c>
    </row>
    <row r="132" spans="1:7">
      <c r="A132" s="28">
        <f t="shared" si="4"/>
        <v>41061</v>
      </c>
      <c r="B132" s="3">
        <f>nG!G81</f>
        <v>76478.5</v>
      </c>
      <c r="C132" s="43">
        <f>rG!G81</f>
        <v>78307.5</v>
      </c>
      <c r="D132" s="55">
        <f>C132/Pop!G132</f>
        <v>9.7276397515527986</v>
      </c>
      <c r="E132" s="33">
        <f t="shared" si="5"/>
        <v>-4.6176258714769602E-4</v>
      </c>
      <c r="F132" s="143">
        <f t="shared" ref="F132:F168" si="6">B132/C132*100</f>
        <v>97.664336110845056</v>
      </c>
      <c r="G132" s="33">
        <f t="shared" si="5"/>
        <v>-1.3182361991894709E-3</v>
      </c>
    </row>
    <row r="133" spans="1:7">
      <c r="A133" s="28">
        <f t="shared" ref="A133:A168" si="7">EDATE(A132,3)</f>
        <v>41153</v>
      </c>
      <c r="B133" s="3">
        <f>nG!G82</f>
        <v>75579.199999999997</v>
      </c>
      <c r="C133" s="43">
        <f>rG!G82</f>
        <v>77708.899999999994</v>
      </c>
      <c r="D133" s="55">
        <f>C133/Pop!G133</f>
        <v>9.6815423908303782</v>
      </c>
      <c r="E133" s="33">
        <f t="shared" ref="E133:G168" si="8">LN(D133)-LN(D132)</f>
        <v>-4.7500659285146796E-3</v>
      </c>
      <c r="F133" s="143">
        <f t="shared" si="6"/>
        <v>97.25938727739036</v>
      </c>
      <c r="G133" s="33">
        <f t="shared" si="8"/>
        <v>-4.1549526039164064E-3</v>
      </c>
    </row>
    <row r="134" spans="1:7">
      <c r="A134" s="28">
        <f t="shared" si="7"/>
        <v>41244</v>
      </c>
      <c r="B134" s="3">
        <f>nG!G83</f>
        <v>75460.899999999994</v>
      </c>
      <c r="C134" s="43">
        <f>rG!G83</f>
        <v>77518.3</v>
      </c>
      <c r="D134" s="55">
        <f>C134/Pop!G134</f>
        <v>9.6964875035180587</v>
      </c>
      <c r="E134" s="33">
        <f t="shared" si="8"/>
        <v>1.5424803999515291E-3</v>
      </c>
      <c r="F134" s="143">
        <f t="shared" si="6"/>
        <v>97.3459170286242</v>
      </c>
      <c r="G134" s="33">
        <f t="shared" si="8"/>
        <v>8.8928467027038494E-4</v>
      </c>
    </row>
    <row r="135" spans="1:7">
      <c r="A135" s="28">
        <f t="shared" si="7"/>
        <v>41334</v>
      </c>
      <c r="B135" s="3">
        <f>nG!G84</f>
        <v>75659.100000000006</v>
      </c>
      <c r="C135" s="43">
        <f>rG!G84</f>
        <v>77507.199999999997</v>
      </c>
      <c r="D135" s="55">
        <f>C135/Pop!G135</f>
        <v>9.7329247512492056</v>
      </c>
      <c r="E135" s="33">
        <f t="shared" si="8"/>
        <v>3.7507352224555035E-3</v>
      </c>
      <c r="F135" s="143">
        <f t="shared" si="6"/>
        <v>97.61557635935759</v>
      </c>
      <c r="G135" s="33">
        <f t="shared" si="8"/>
        <v>2.7662847468752361E-3</v>
      </c>
    </row>
    <row r="136" spans="1:7">
      <c r="A136" s="28">
        <f t="shared" si="7"/>
        <v>41426</v>
      </c>
      <c r="B136" s="3">
        <f>nG!G85</f>
        <v>78409.3</v>
      </c>
      <c r="C136" s="43">
        <f>rG!G85</f>
        <v>80122.5</v>
      </c>
      <c r="D136" s="55">
        <f>C136/Pop!G136</f>
        <v>10.098361000099784</v>
      </c>
      <c r="E136" s="33">
        <f t="shared" si="8"/>
        <v>3.6858691347339434E-2</v>
      </c>
      <c r="F136" s="143">
        <f t="shared" si="6"/>
        <v>97.861774158320074</v>
      </c>
      <c r="G136" s="33">
        <f t="shared" si="8"/>
        <v>2.5189407211509973E-3</v>
      </c>
    </row>
    <row r="137" spans="1:7">
      <c r="A137" s="28">
        <f t="shared" si="7"/>
        <v>41518</v>
      </c>
      <c r="B137" s="3">
        <f>nG!G86</f>
        <v>79729.5</v>
      </c>
      <c r="C137" s="43">
        <f>rG!G86</f>
        <v>81261.2</v>
      </c>
      <c r="D137" s="55">
        <f>C137/Pop!G137</f>
        <v>10.279306303947944</v>
      </c>
      <c r="E137" s="33">
        <f t="shared" si="8"/>
        <v>1.7759644128426455E-2</v>
      </c>
      <c r="F137" s="143">
        <f t="shared" si="6"/>
        <v>98.115090596742363</v>
      </c>
      <c r="G137" s="33">
        <f t="shared" si="8"/>
        <v>2.5851682015325395E-3</v>
      </c>
    </row>
    <row r="138" spans="1:7">
      <c r="A138" s="28">
        <f t="shared" si="7"/>
        <v>41609</v>
      </c>
      <c r="B138" s="3">
        <f>nG!G87</f>
        <v>80576.3</v>
      </c>
      <c r="C138" s="43">
        <f>rG!G87</f>
        <v>81838.3</v>
      </c>
      <c r="D138" s="55">
        <f>C138/Pop!G138</f>
        <v>10.390002786016318</v>
      </c>
      <c r="E138" s="33">
        <f t="shared" si="8"/>
        <v>1.0711295665690734E-2</v>
      </c>
      <c r="F138" s="143">
        <f t="shared" si="6"/>
        <v>98.457934732270829</v>
      </c>
      <c r="G138" s="33">
        <f t="shared" si="8"/>
        <v>3.4882149530774953E-3</v>
      </c>
    </row>
    <row r="139" spans="1:7">
      <c r="A139" s="28">
        <f t="shared" si="7"/>
        <v>41699</v>
      </c>
      <c r="B139" s="3">
        <f>nG!G88</f>
        <v>82838.3</v>
      </c>
      <c r="C139" s="43">
        <f>rG!G88</f>
        <v>84014.3</v>
      </c>
      <c r="D139" s="55">
        <f>C139/Pop!G139</f>
        <v>10.705356545561701</v>
      </c>
      <c r="E139" s="33">
        <f t="shared" si="8"/>
        <v>2.9900154683232927E-2</v>
      </c>
      <c r="F139" s="143">
        <f t="shared" si="6"/>
        <v>98.600238292766832</v>
      </c>
      <c r="G139" s="33">
        <f t="shared" si="8"/>
        <v>1.4442799610687729E-3</v>
      </c>
    </row>
    <row r="140" spans="1:7">
      <c r="A140" s="28">
        <f t="shared" si="7"/>
        <v>41791</v>
      </c>
      <c r="B140" s="3">
        <f>nG!G89</f>
        <v>81533.600000000006</v>
      </c>
      <c r="C140" s="43">
        <f>rG!G89</f>
        <v>82272.7</v>
      </c>
      <c r="D140" s="55">
        <f>C140/Pop!G140</f>
        <v>10.522506301636563</v>
      </c>
      <c r="E140" s="33">
        <f t="shared" si="8"/>
        <v>-1.7227807403374484E-2</v>
      </c>
      <c r="F140" s="143">
        <f t="shared" si="6"/>
        <v>99.101646111042925</v>
      </c>
      <c r="G140" s="33">
        <f t="shared" si="8"/>
        <v>5.072373435859312E-3</v>
      </c>
    </row>
    <row r="141" spans="1:7">
      <c r="A141" s="28">
        <f t="shared" si="7"/>
        <v>41883</v>
      </c>
      <c r="B141" s="3">
        <f>nG!G90</f>
        <v>82281.7</v>
      </c>
      <c r="C141" s="43">
        <f>rG!G90</f>
        <v>82758</v>
      </c>
      <c r="D141" s="55">
        <f>C141/Pop!G141</f>
        <v>10.623203340333964</v>
      </c>
      <c r="E141" s="33">
        <f t="shared" si="8"/>
        <v>9.5241825965999283E-3</v>
      </c>
      <c r="F141" s="143">
        <f t="shared" si="6"/>
        <v>99.424466516832211</v>
      </c>
      <c r="G141" s="33">
        <f t="shared" si="8"/>
        <v>3.2521735911261729E-3</v>
      </c>
    </row>
    <row r="142" spans="1:7">
      <c r="A142" s="28">
        <f t="shared" si="7"/>
        <v>41974</v>
      </c>
      <c r="B142" s="3">
        <f>nG!G91</f>
        <v>83080.100000000006</v>
      </c>
      <c r="C142" s="43">
        <f>rG!G91</f>
        <v>83381.8</v>
      </c>
      <c r="D142" s="55">
        <f>C142/Pop!G142</f>
        <v>10.739426203994894</v>
      </c>
      <c r="E142" s="33">
        <f t="shared" si="8"/>
        <v>1.0881058450682435E-2</v>
      </c>
      <c r="F142" s="143">
        <f t="shared" si="6"/>
        <v>99.638170440072059</v>
      </c>
      <c r="G142" s="33">
        <f t="shared" si="8"/>
        <v>2.1471031290012377E-3</v>
      </c>
    </row>
    <row r="143" spans="1:7">
      <c r="A143" s="28">
        <f t="shared" si="7"/>
        <v>42064</v>
      </c>
      <c r="B143" s="3">
        <f>nG!G92</f>
        <v>87492.2</v>
      </c>
      <c r="C143" s="43">
        <f>rG!G92</f>
        <v>87668.2</v>
      </c>
      <c r="D143" s="55">
        <f>C143/Pop!G143</f>
        <v>11.326722126917367</v>
      </c>
      <c r="E143" s="33">
        <f t="shared" si="8"/>
        <v>5.3243062413218745E-2</v>
      </c>
      <c r="F143" s="143">
        <f t="shared" si="6"/>
        <v>99.799243055064437</v>
      </c>
      <c r="G143" s="33">
        <f t="shared" si="8"/>
        <v>1.6152701460647734E-3</v>
      </c>
    </row>
    <row r="144" spans="1:7">
      <c r="A144" s="28">
        <f t="shared" si="7"/>
        <v>42156</v>
      </c>
      <c r="B144" s="3">
        <f>nG!G93</f>
        <v>86491.3</v>
      </c>
      <c r="C144" s="43">
        <f>rG!G93</f>
        <v>86393.1</v>
      </c>
      <c r="D144" s="55">
        <f>C144/Pop!G144</f>
        <v>11.194400912785117</v>
      </c>
      <c r="E144" s="33">
        <f t="shared" si="8"/>
        <v>-1.1750989196670947E-2</v>
      </c>
      <c r="F144" s="143">
        <f t="shared" si="6"/>
        <v>100.11366648493917</v>
      </c>
      <c r="G144" s="33">
        <f t="shared" si="8"/>
        <v>3.1456066530406446E-3</v>
      </c>
    </row>
    <row r="145" spans="1:7">
      <c r="A145" s="28">
        <f t="shared" si="7"/>
        <v>42248</v>
      </c>
      <c r="B145" s="3">
        <f>nG!G94</f>
        <v>87768.3</v>
      </c>
      <c r="C145" s="43">
        <f>rG!G94</f>
        <v>87558.7</v>
      </c>
      <c r="D145" s="55">
        <f>C145/Pop!G145</f>
        <v>11.37575340908476</v>
      </c>
      <c r="E145" s="33">
        <f t="shared" si="8"/>
        <v>1.607046161054404E-2</v>
      </c>
      <c r="F145" s="143">
        <f t="shared" si="6"/>
        <v>100.23938226583995</v>
      </c>
      <c r="G145" s="33">
        <f t="shared" si="8"/>
        <v>1.2549426942447539E-3</v>
      </c>
    </row>
    <row r="146" spans="1:7">
      <c r="A146" s="28">
        <f t="shared" si="7"/>
        <v>42339</v>
      </c>
      <c r="B146" s="3">
        <f>nG!G95</f>
        <v>87281.3</v>
      </c>
      <c r="C146" s="43">
        <f>rG!G95</f>
        <v>87425.600000000006</v>
      </c>
      <c r="D146" s="55">
        <f>C146/Pop!G146</f>
        <v>11.387516259110988</v>
      </c>
      <c r="E146" s="33">
        <f t="shared" si="8"/>
        <v>1.0334939790892506E-3</v>
      </c>
      <c r="F146" s="143">
        <f t="shared" si="6"/>
        <v>99.834945370692324</v>
      </c>
      <c r="G146" s="33">
        <f t="shared" si="8"/>
        <v>-4.0428719745859709E-3</v>
      </c>
    </row>
    <row r="147" spans="1:7">
      <c r="A147" s="28">
        <f t="shared" si="7"/>
        <v>42430</v>
      </c>
      <c r="B147" s="3">
        <f>nG!G96</f>
        <v>86416.3</v>
      </c>
      <c r="C147" s="43">
        <f>rG!G96</f>
        <v>87004.7</v>
      </c>
      <c r="D147" s="55">
        <f>C147/Pop!G147</f>
        <v>11.360272747880494</v>
      </c>
      <c r="E147" s="33">
        <f t="shared" si="8"/>
        <v>-2.39526788713329E-3</v>
      </c>
      <c r="F147" s="143">
        <f t="shared" si="6"/>
        <v>99.323714695872752</v>
      </c>
      <c r="G147" s="33">
        <f t="shared" si="8"/>
        <v>-5.1339148147233615E-3</v>
      </c>
    </row>
    <row r="148" spans="1:7">
      <c r="A148" s="28">
        <f t="shared" si="7"/>
        <v>42522</v>
      </c>
      <c r="B148" s="3">
        <f>nG!G97</f>
        <v>86289.9</v>
      </c>
      <c r="C148" s="43">
        <f>rG!G97</f>
        <v>87105.600000000006</v>
      </c>
      <c r="D148" s="55">
        <f>C148/Pop!G148</f>
        <v>11.39881133700959</v>
      </c>
      <c r="E148" s="33">
        <f t="shared" si="8"/>
        <v>3.3866587794193492E-3</v>
      </c>
      <c r="F148" s="143">
        <f t="shared" si="6"/>
        <v>99.063550449110025</v>
      </c>
      <c r="G148" s="33">
        <f t="shared" si="8"/>
        <v>-2.622793309971172E-3</v>
      </c>
    </row>
    <row r="149" spans="1:7">
      <c r="A149" s="28">
        <f t="shared" si="7"/>
        <v>42614</v>
      </c>
      <c r="B149" s="3">
        <f>nG!G98</f>
        <v>86249.9</v>
      </c>
      <c r="C149" s="43">
        <f>rG!G98</f>
        <v>87283.3</v>
      </c>
      <c r="D149" s="55">
        <f>C149/Pop!G149</f>
        <v>11.439842866842765</v>
      </c>
      <c r="E149" s="33">
        <f t="shared" si="8"/>
        <v>3.5931691607546945E-3</v>
      </c>
      <c r="F149" s="143">
        <f t="shared" si="6"/>
        <v>98.816039265243177</v>
      </c>
      <c r="G149" s="33">
        <f t="shared" si="8"/>
        <v>-2.5016355987492744E-3</v>
      </c>
    </row>
    <row r="150" spans="1:7">
      <c r="A150" s="28">
        <f t="shared" si="7"/>
        <v>42705</v>
      </c>
      <c r="B150" s="3">
        <f>nG!G99</f>
        <v>87345</v>
      </c>
      <c r="C150" s="43">
        <f>rG!G99</f>
        <v>88205.1</v>
      </c>
      <c r="D150" s="55">
        <f>C150/Pop!G150</f>
        <v>11.571971151918897</v>
      </c>
      <c r="E150" s="33">
        <f t="shared" si="8"/>
        <v>1.1483643748364525E-2</v>
      </c>
      <c r="F150" s="143">
        <f t="shared" si="6"/>
        <v>99.024886316097366</v>
      </c>
      <c r="G150" s="33">
        <f t="shared" si="8"/>
        <v>2.1112631556619021E-3</v>
      </c>
    </row>
    <row r="151" spans="1:7">
      <c r="A151" s="28">
        <f t="shared" si="7"/>
        <v>42795</v>
      </c>
      <c r="B151" s="3">
        <f>nG!G100</f>
        <v>88066.1</v>
      </c>
      <c r="C151" s="43">
        <f>rG!G100</f>
        <v>88570.3</v>
      </c>
      <c r="D151" s="55">
        <f>C151/Pop!G151</f>
        <v>11.63111571544259</v>
      </c>
      <c r="E151" s="33">
        <f t="shared" si="8"/>
        <v>5.0980019992294956E-3</v>
      </c>
      <c r="F151" s="143">
        <f t="shared" si="6"/>
        <v>99.430734681941928</v>
      </c>
      <c r="G151" s="33">
        <f t="shared" si="8"/>
        <v>4.0900724260612975E-3</v>
      </c>
    </row>
    <row r="152" spans="1:7">
      <c r="A152" s="28">
        <f t="shared" si="7"/>
        <v>42887</v>
      </c>
      <c r="B152" s="3">
        <f>nG!G101</f>
        <v>88839.3</v>
      </c>
      <c r="C152" s="43">
        <f>rG!G101</f>
        <v>89119.1</v>
      </c>
      <c r="D152" s="55">
        <f>C152/Pop!G152</f>
        <v>11.713289631491614</v>
      </c>
      <c r="E152" s="33">
        <f t="shared" si="8"/>
        <v>7.0401669464552619E-3</v>
      </c>
      <c r="F152" s="143">
        <f t="shared" si="6"/>
        <v>99.686038122018743</v>
      </c>
      <c r="G152" s="33">
        <f t="shared" si="8"/>
        <v>2.5643603638885182E-3</v>
      </c>
    </row>
    <row r="153" spans="1:7">
      <c r="A153" s="28">
        <f t="shared" si="7"/>
        <v>42979</v>
      </c>
      <c r="B153" s="3">
        <f>nG!G102</f>
        <v>89360.7</v>
      </c>
      <c r="C153" s="43">
        <f>rG!G102</f>
        <v>89505.4</v>
      </c>
      <c r="D153" s="55">
        <f>C153/Pop!G153</f>
        <v>11.780320155306587</v>
      </c>
      <c r="E153" s="33">
        <f t="shared" si="8"/>
        <v>5.7062925884308058E-3</v>
      </c>
      <c r="F153" s="143">
        <f t="shared" si="6"/>
        <v>99.838333776509586</v>
      </c>
      <c r="G153" s="33">
        <f t="shared" si="8"/>
        <v>1.5265872797227686E-3</v>
      </c>
    </row>
    <row r="154" spans="1:7">
      <c r="A154" s="28">
        <f t="shared" si="7"/>
        <v>43070</v>
      </c>
      <c r="B154" s="3">
        <f>nG!G103</f>
        <v>90754.8</v>
      </c>
      <c r="C154" s="43">
        <f>rG!G103</f>
        <v>90825</v>
      </c>
      <c r="D154" s="55">
        <f>C154/Pop!G154</f>
        <v>11.974927255713794</v>
      </c>
      <c r="E154" s="33">
        <f t="shared" si="8"/>
        <v>1.6384712875137097E-2</v>
      </c>
      <c r="F154" s="143">
        <f t="shared" si="6"/>
        <v>99.922708505367467</v>
      </c>
      <c r="G154" s="33">
        <f t="shared" si="8"/>
        <v>8.4475664435501585E-4</v>
      </c>
    </row>
    <row r="155" spans="1:7">
      <c r="A155" s="28">
        <f t="shared" si="7"/>
        <v>43160</v>
      </c>
      <c r="B155" s="3">
        <f>nG!G104</f>
        <v>91326.399999999994</v>
      </c>
      <c r="C155" s="43">
        <f>rG!G104</f>
        <v>91271.6</v>
      </c>
      <c r="D155" s="55">
        <f>C155/Pop!G155</f>
        <v>12.053874119101522</v>
      </c>
      <c r="E155" s="33">
        <f t="shared" si="8"/>
        <v>6.5710433262191614E-3</v>
      </c>
      <c r="F155" s="143">
        <f t="shared" si="6"/>
        <v>100.06004058217451</v>
      </c>
      <c r="G155" s="33">
        <f t="shared" si="8"/>
        <v>1.3734394493676305E-3</v>
      </c>
    </row>
    <row r="156" spans="1:7">
      <c r="A156" s="28">
        <f t="shared" si="7"/>
        <v>43252</v>
      </c>
      <c r="B156" s="3">
        <f>nG!G105</f>
        <v>92395.6</v>
      </c>
      <c r="C156" s="43">
        <f>rG!G105</f>
        <v>91866.8</v>
      </c>
      <c r="D156" s="55">
        <f>C156/Pop!G156</f>
        <v>12.153323031638211</v>
      </c>
      <c r="E156" s="33">
        <f t="shared" si="8"/>
        <v>8.2165210131415201E-3</v>
      </c>
      <c r="F156" s="143">
        <f t="shared" si="6"/>
        <v>100.57561600055733</v>
      </c>
      <c r="G156" s="33">
        <f t="shared" si="8"/>
        <v>5.1394309667625038E-3</v>
      </c>
    </row>
    <row r="157" spans="1:7">
      <c r="A157" s="28">
        <f t="shared" si="7"/>
        <v>43344</v>
      </c>
      <c r="B157" s="3">
        <f>nG!G106</f>
        <v>89282</v>
      </c>
      <c r="C157" s="43">
        <f>rG!G106</f>
        <v>88600.2</v>
      </c>
      <c r="D157" s="55">
        <f>C157/Pop!G157</f>
        <v>11.739769040367335</v>
      </c>
      <c r="E157" s="33">
        <f t="shared" si="8"/>
        <v>-3.4620491613847726E-2</v>
      </c>
      <c r="F157" s="143">
        <f t="shared" si="6"/>
        <v>100.76952422229294</v>
      </c>
      <c r="G157" s="33">
        <f t="shared" si="8"/>
        <v>1.9261282539080327E-3</v>
      </c>
    </row>
    <row r="158" spans="1:7">
      <c r="A158" s="28">
        <f t="shared" si="7"/>
        <v>43435</v>
      </c>
      <c r="B158" s="3">
        <f>nG!G107</f>
        <v>92999.2</v>
      </c>
      <c r="C158" s="43">
        <f>rG!G107</f>
        <v>92314.4</v>
      </c>
      <c r="D158" s="55">
        <f>C158/Pop!G158</f>
        <v>12.250555332333139</v>
      </c>
      <c r="E158" s="33">
        <f t="shared" si="8"/>
        <v>4.2589127890291678E-2</v>
      </c>
      <c r="F158" s="143">
        <f t="shared" si="6"/>
        <v>100.74181276160598</v>
      </c>
      <c r="G158" s="33">
        <f t="shared" si="8"/>
        <v>-2.7503624636171509E-4</v>
      </c>
    </row>
    <row r="159" spans="1:7">
      <c r="A159" s="28">
        <f t="shared" si="7"/>
        <v>43525</v>
      </c>
      <c r="B159" s="3">
        <f>nG!G108</f>
        <v>92385.9</v>
      </c>
      <c r="C159" s="43">
        <f>rG!G108</f>
        <v>91518.3</v>
      </c>
      <c r="D159" s="55">
        <f>C159/Pop!G159</f>
        <v>12.162192153004785</v>
      </c>
      <c r="E159" s="33">
        <f t="shared" si="8"/>
        <v>-7.2391331840724327E-3</v>
      </c>
      <c r="F159" s="143">
        <f t="shared" si="6"/>
        <v>100.94800711988749</v>
      </c>
      <c r="G159" s="33">
        <f t="shared" si="8"/>
        <v>2.0446686921387069E-3</v>
      </c>
    </row>
    <row r="160" spans="1:7">
      <c r="A160" s="28">
        <f t="shared" si="7"/>
        <v>43617</v>
      </c>
      <c r="B160" s="3">
        <f>nG!G109</f>
        <v>92751.5</v>
      </c>
      <c r="C160" s="43">
        <f>rG!G109</f>
        <v>91718.2</v>
      </c>
      <c r="D160" s="55">
        <f>C160/Pop!G160</f>
        <v>12.204458408028243</v>
      </c>
      <c r="E160" s="33">
        <f t="shared" si="8"/>
        <v>3.4691922312548584E-3</v>
      </c>
      <c r="F160" s="143">
        <f t="shared" si="6"/>
        <v>101.12660300790901</v>
      </c>
      <c r="G160" s="33">
        <f t="shared" si="8"/>
        <v>1.7676236951329471E-3</v>
      </c>
    </row>
    <row r="161" spans="1:7">
      <c r="A161" s="28">
        <f t="shared" si="7"/>
        <v>43709</v>
      </c>
      <c r="B161" s="3">
        <f>nG!G110</f>
        <v>93490.7</v>
      </c>
      <c r="C161" s="43">
        <f>rG!G110</f>
        <v>92583.8</v>
      </c>
      <c r="D161" s="55">
        <f>C161/Pop!G161</f>
        <v>12.335574796767535</v>
      </c>
      <c r="E161" s="33">
        <f t="shared" si="8"/>
        <v>1.068601947971759E-2</v>
      </c>
      <c r="F161" s="143">
        <f t="shared" si="6"/>
        <v>100.97954501759487</v>
      </c>
      <c r="G161" s="33">
        <f t="shared" si="8"/>
        <v>-1.4552552478361847E-3</v>
      </c>
    </row>
    <row r="162" spans="1:7">
      <c r="A162" s="28">
        <f t="shared" si="7"/>
        <v>43800</v>
      </c>
      <c r="B162" s="3">
        <f>nG!G111</f>
        <v>89422.2</v>
      </c>
      <c r="C162" s="43">
        <f>rG!G111</f>
        <v>88479.6</v>
      </c>
      <c r="D162" s="55">
        <f>C162/Pop!G162</f>
        <v>11.803837687604231</v>
      </c>
      <c r="E162" s="33">
        <f t="shared" si="8"/>
        <v>-4.4062641382195178E-2</v>
      </c>
      <c r="F162" s="143">
        <f t="shared" si="6"/>
        <v>101.06533031342818</v>
      </c>
      <c r="G162" s="33">
        <f t="shared" si="8"/>
        <v>8.4917076810508973E-4</v>
      </c>
    </row>
    <row r="163" spans="1:7">
      <c r="A163" s="28">
        <f t="shared" si="7"/>
        <v>43891</v>
      </c>
      <c r="B163" s="3">
        <f>nG!G112</f>
        <v>90716.1</v>
      </c>
      <c r="C163" s="43">
        <f>rG!G112</f>
        <v>89461.4</v>
      </c>
      <c r="D163" s="55">
        <f>C163/Pop!G163</f>
        <v>11.950472084053041</v>
      </c>
      <c r="E163" s="33">
        <f t="shared" si="8"/>
        <v>1.2346076179292176E-2</v>
      </c>
      <c r="F163" s="143">
        <f t="shared" si="6"/>
        <v>101.40250432029904</v>
      </c>
      <c r="G163" s="33">
        <f t="shared" si="8"/>
        <v>3.330645770728502E-3</v>
      </c>
    </row>
    <row r="164" spans="1:7">
      <c r="A164" s="28">
        <f t="shared" si="7"/>
        <v>43983</v>
      </c>
      <c r="B164" s="3">
        <f>nG!G113</f>
        <v>84486.9</v>
      </c>
      <c r="C164" s="43">
        <f>rG!G113</f>
        <v>84100</v>
      </c>
      <c r="D164" s="55">
        <f>C164/Pop!G164</f>
        <v>11.251735088459322</v>
      </c>
      <c r="E164" s="33">
        <f t="shared" si="8"/>
        <v>-6.0248435695431812E-2</v>
      </c>
      <c r="F164" s="143">
        <f t="shared" si="6"/>
        <v>100.46004756242569</v>
      </c>
      <c r="G164" s="33">
        <f t="shared" si="8"/>
        <v>-9.3376765227626279E-3</v>
      </c>
    </row>
    <row r="165" spans="1:7">
      <c r="A165" s="28">
        <f t="shared" si="7"/>
        <v>44075</v>
      </c>
      <c r="B165" s="3">
        <f>nG!G114</f>
        <v>82901.600000000006</v>
      </c>
      <c r="C165" s="43">
        <f>rG!G114</f>
        <v>82356.5</v>
      </c>
      <c r="D165" s="55">
        <f>C165/Pop!G165</f>
        <v>11.038368389406299</v>
      </c>
      <c r="E165" s="33">
        <f t="shared" si="8"/>
        <v>-1.9145107731301181E-2</v>
      </c>
      <c r="F165" s="143">
        <f t="shared" si="6"/>
        <v>100.66187854024879</v>
      </c>
      <c r="G165" s="33">
        <f t="shared" si="8"/>
        <v>2.0070516376451408E-3</v>
      </c>
    </row>
    <row r="166" spans="1:7">
      <c r="A166" s="28">
        <f t="shared" si="7"/>
        <v>44166</v>
      </c>
      <c r="B166" s="3">
        <f>nG!G115</f>
        <v>86069.5</v>
      </c>
      <c r="C166" s="43">
        <f>rG!G115</f>
        <v>85890.1</v>
      </c>
      <c r="D166" s="55">
        <f>C166/Pop!G166</f>
        <v>11.533796494028964</v>
      </c>
      <c r="E166" s="33">
        <f t="shared" si="8"/>
        <v>4.3904311918894212E-2</v>
      </c>
      <c r="F166" s="143">
        <f t="shared" si="6"/>
        <v>100.20887156959881</v>
      </c>
      <c r="G166" s="33">
        <f t="shared" si="8"/>
        <v>-4.5104400556317259E-3</v>
      </c>
    </row>
    <row r="167" spans="1:7">
      <c r="A167" s="28">
        <f t="shared" si="7"/>
        <v>44256</v>
      </c>
      <c r="B167" s="3">
        <f>nG!G116</f>
        <v>85856.8</v>
      </c>
      <c r="C167" s="43">
        <f>rG!G116</f>
        <v>84811.5</v>
      </c>
      <c r="D167" s="55" t="e">
        <f>C167/Pop!G167</f>
        <v>#DIV/0!</v>
      </c>
      <c r="E167" s="33" t="e">
        <f t="shared" si="8"/>
        <v>#DIV/0!</v>
      </c>
      <c r="F167" s="143">
        <f t="shared" si="6"/>
        <v>101.23249795133916</v>
      </c>
      <c r="G167" s="33">
        <f t="shared" si="8"/>
        <v>1.0163107954618056E-2</v>
      </c>
    </row>
    <row r="168" spans="1:7">
      <c r="A168" s="29">
        <f t="shared" si="7"/>
        <v>44348</v>
      </c>
      <c r="B168" s="27">
        <f>nG!G117</f>
        <v>88376.7</v>
      </c>
      <c r="C168" s="44">
        <f>rG!G117</f>
        <v>86753.5</v>
      </c>
      <c r="D168" s="56" t="e">
        <f>C168/Pop!G168</f>
        <v>#DIV/0!</v>
      </c>
      <c r="E168" s="39" t="e">
        <f t="shared" si="8"/>
        <v>#DIV/0!</v>
      </c>
      <c r="F168" s="144">
        <f t="shared" si="6"/>
        <v>101.87104843032269</v>
      </c>
      <c r="G168" s="39">
        <f t="shared" si="8"/>
        <v>6.2879510899049862E-3</v>
      </c>
    </row>
    <row r="169" spans="1:7">
      <c r="A169" s="2"/>
      <c r="B169" s="2"/>
    </row>
    <row r="170" spans="1:7">
      <c r="A170" s="2"/>
      <c r="B170" s="2"/>
    </row>
    <row r="171" spans="1:7">
      <c r="A171" s="2"/>
      <c r="B171" s="2"/>
    </row>
    <row r="172" spans="1:7">
      <c r="A172" s="2"/>
      <c r="B172" s="2"/>
    </row>
    <row r="173" spans="1:7">
      <c r="A173" s="2"/>
      <c r="B173" s="2"/>
    </row>
    <row r="174" spans="1:7">
      <c r="A174" s="2"/>
      <c r="B174" s="2"/>
    </row>
    <row r="175" spans="1:7">
      <c r="A175" s="2"/>
      <c r="B175" s="2"/>
    </row>
    <row r="176" spans="1:7">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row r="183" spans="1:2">
      <c r="A183" s="2"/>
      <c r="B183" s="2"/>
    </row>
    <row r="184" spans="1:2">
      <c r="A184" s="2"/>
      <c r="B184" s="2"/>
    </row>
    <row r="185" spans="1:2">
      <c r="A185" s="2"/>
      <c r="B185" s="2"/>
    </row>
    <row r="186" spans="1:2">
      <c r="A186" s="2"/>
      <c r="B186" s="2"/>
    </row>
    <row r="187" spans="1:2">
      <c r="A187" s="2"/>
      <c r="B187" s="2"/>
    </row>
    <row r="188" spans="1:2">
      <c r="A188" s="2"/>
      <c r="B188" s="2"/>
    </row>
    <row r="189" spans="1:2">
      <c r="A189" s="2"/>
      <c r="B189" s="2"/>
    </row>
    <row r="190" spans="1:2">
      <c r="A190" s="2"/>
      <c r="B190" s="2"/>
    </row>
    <row r="191" spans="1:2">
      <c r="A191" s="2"/>
      <c r="B191" s="2"/>
    </row>
    <row r="192" spans="1:2">
      <c r="A192" s="2"/>
      <c r="B192" s="2"/>
    </row>
    <row r="193" spans="1:2">
      <c r="A193" s="2"/>
      <c r="B193" s="2"/>
    </row>
    <row r="194" spans="1:2">
      <c r="A194" s="2"/>
      <c r="B194" s="2"/>
    </row>
    <row r="195" spans="1:2">
      <c r="A195" s="2"/>
      <c r="B195" s="2"/>
    </row>
    <row r="196" spans="1:2">
      <c r="A196" s="2"/>
      <c r="B196" s="2"/>
    </row>
    <row r="197" spans="1:2">
      <c r="A197" s="2"/>
      <c r="B197" s="2"/>
    </row>
    <row r="198" spans="1:2">
      <c r="A198" s="2"/>
      <c r="B198" s="2"/>
    </row>
    <row r="199" spans="1:2">
      <c r="A199" s="2"/>
      <c r="B199" s="2"/>
    </row>
    <row r="200" spans="1:2">
      <c r="A200" s="2"/>
      <c r="B200" s="2"/>
    </row>
    <row r="201" spans="1:2">
      <c r="A201" s="2"/>
      <c r="B201" s="2"/>
    </row>
    <row r="202" spans="1:2">
      <c r="A202" s="2"/>
      <c r="B202" s="2"/>
    </row>
    <row r="203" spans="1:2">
      <c r="A203" s="2"/>
      <c r="B203" s="2"/>
    </row>
    <row r="204" spans="1:2">
      <c r="A204" s="2"/>
      <c r="B204" s="2"/>
    </row>
    <row r="205" spans="1:2">
      <c r="A205" s="2"/>
      <c r="B205" s="2"/>
    </row>
    <row r="206" spans="1:2">
      <c r="A206" s="2"/>
      <c r="B206" s="2"/>
    </row>
    <row r="207" spans="1:2">
      <c r="A207" s="2"/>
      <c r="B207" s="2"/>
    </row>
    <row r="208" spans="1:2">
      <c r="A208" s="2"/>
      <c r="B208" s="2"/>
    </row>
    <row r="209" spans="1:2">
      <c r="A209" s="2"/>
      <c r="B209" s="2"/>
    </row>
    <row r="210" spans="1:2">
      <c r="A210" s="2"/>
      <c r="B210" s="2"/>
    </row>
    <row r="211" spans="1:2">
      <c r="A211" s="2"/>
      <c r="B211" s="2"/>
    </row>
    <row r="212" spans="1:2">
      <c r="A212" s="2"/>
      <c r="B212" s="2"/>
    </row>
    <row r="213" spans="1:2">
      <c r="A213" s="2"/>
      <c r="B213" s="2"/>
    </row>
    <row r="214" spans="1:2">
      <c r="A214" s="2"/>
      <c r="B214" s="2"/>
    </row>
    <row r="215" spans="1:2">
      <c r="A215" s="2"/>
      <c r="B215" s="2"/>
    </row>
    <row r="216" spans="1:2">
      <c r="A216" s="2"/>
      <c r="B216" s="2"/>
    </row>
    <row r="217" spans="1:2">
      <c r="A217" s="2"/>
      <c r="B217" s="2"/>
    </row>
    <row r="218" spans="1:2">
      <c r="A218" s="2"/>
      <c r="B218" s="2"/>
    </row>
    <row r="219" spans="1:2">
      <c r="A219" s="2"/>
      <c r="B219" s="2"/>
    </row>
    <row r="220" spans="1:2">
      <c r="A220" s="2"/>
      <c r="B220" s="2"/>
    </row>
    <row r="221" spans="1:2">
      <c r="A221" s="2"/>
      <c r="B221" s="2"/>
    </row>
    <row r="222" spans="1:2">
      <c r="A222" s="2"/>
      <c r="B222" s="2"/>
    </row>
    <row r="223" spans="1:2">
      <c r="A223" s="2"/>
      <c r="B223" s="2"/>
    </row>
    <row r="224" spans="1:2">
      <c r="A224" s="2"/>
      <c r="B224" s="2"/>
    </row>
    <row r="225" spans="1:2">
      <c r="A225" s="2"/>
      <c r="B225" s="2"/>
    </row>
    <row r="226" spans="1:2">
      <c r="A226" s="2"/>
      <c r="B226" s="2"/>
    </row>
    <row r="227" spans="1:2">
      <c r="A227" s="2"/>
      <c r="B227" s="2"/>
    </row>
    <row r="228" spans="1:2">
      <c r="A228" s="2"/>
      <c r="B228" s="2"/>
    </row>
    <row r="229" spans="1:2">
      <c r="A229" s="2"/>
      <c r="B229" s="2"/>
    </row>
    <row r="230" spans="1:2">
      <c r="A230" s="2"/>
      <c r="B230" s="2"/>
    </row>
    <row r="231" spans="1:2">
      <c r="A231" s="2"/>
      <c r="B231" s="2"/>
    </row>
    <row r="232" spans="1:2">
      <c r="A232" s="2"/>
      <c r="B232" s="2"/>
    </row>
    <row r="233" spans="1:2">
      <c r="A233" s="2"/>
      <c r="B233" s="2"/>
    </row>
    <row r="234" spans="1:2">
      <c r="A234" s="2"/>
      <c r="B234" s="2"/>
    </row>
    <row r="235" spans="1:2">
      <c r="A235" s="2"/>
      <c r="B235" s="2"/>
    </row>
    <row r="236" spans="1:2">
      <c r="A236" s="2"/>
      <c r="B236" s="2"/>
    </row>
    <row r="237" spans="1:2">
      <c r="A237" s="2"/>
      <c r="B237" s="2"/>
    </row>
    <row r="238" spans="1:2">
      <c r="A238" s="2"/>
      <c r="B238" s="2"/>
    </row>
    <row r="239" spans="1:2">
      <c r="A239" s="2"/>
      <c r="B239" s="2"/>
    </row>
    <row r="240" spans="1:2">
      <c r="A240" s="2"/>
      <c r="B240" s="2"/>
    </row>
    <row r="241" spans="1:2">
      <c r="A241" s="2"/>
      <c r="B241" s="2"/>
    </row>
    <row r="242" spans="1:2">
      <c r="A242" s="2"/>
      <c r="B242" s="2"/>
    </row>
    <row r="243" spans="1:2">
      <c r="A243" s="2"/>
      <c r="B243" s="2"/>
    </row>
    <row r="244" spans="1:2">
      <c r="A244" s="2"/>
      <c r="B244" s="2"/>
    </row>
    <row r="245" spans="1:2">
      <c r="A245" s="2"/>
      <c r="B245" s="2"/>
    </row>
    <row r="246" spans="1:2">
      <c r="A246" s="2"/>
      <c r="B246" s="2"/>
    </row>
    <row r="247" spans="1:2">
      <c r="A247" s="2"/>
      <c r="B247" s="2"/>
    </row>
    <row r="248" spans="1:2">
      <c r="A248" s="2"/>
      <c r="B248" s="2"/>
    </row>
    <row r="249" spans="1:2">
      <c r="A249" s="2"/>
      <c r="B249" s="2"/>
    </row>
    <row r="250" spans="1:2">
      <c r="A250" s="2"/>
      <c r="B250" s="2"/>
    </row>
    <row r="251" spans="1:2">
      <c r="A251" s="2"/>
      <c r="B251" s="2"/>
    </row>
    <row r="252" spans="1:2">
      <c r="A252" s="2"/>
      <c r="B252" s="2"/>
    </row>
    <row r="253" spans="1:2">
      <c r="A253" s="2"/>
      <c r="B253" s="2"/>
    </row>
    <row r="254" spans="1:2">
      <c r="A254" s="2"/>
      <c r="B254" s="2"/>
    </row>
    <row r="255" spans="1:2">
      <c r="A255" s="2"/>
      <c r="B255" s="2"/>
    </row>
    <row r="256" spans="1:2">
      <c r="A256" s="2"/>
      <c r="B256" s="2"/>
    </row>
    <row r="257" spans="1:2">
      <c r="A257" s="2"/>
      <c r="B257" s="2"/>
    </row>
    <row r="258" spans="1:2">
      <c r="A258" s="2"/>
      <c r="B258" s="2"/>
    </row>
    <row r="259" spans="1:2">
      <c r="A259" s="2"/>
      <c r="B259" s="2"/>
    </row>
    <row r="260" spans="1:2">
      <c r="A260" s="2"/>
      <c r="B260" s="2"/>
    </row>
    <row r="261" spans="1:2">
      <c r="A261" s="2"/>
      <c r="B261" s="2"/>
    </row>
    <row r="262" spans="1:2">
      <c r="A262" s="2"/>
      <c r="B262" s="2"/>
    </row>
    <row r="263" spans="1:2">
      <c r="A263" s="2"/>
      <c r="B263" s="2"/>
    </row>
    <row r="264" spans="1:2">
      <c r="A264" s="2"/>
      <c r="B264" s="2"/>
    </row>
    <row r="265" spans="1:2">
      <c r="A265" s="2"/>
      <c r="B265" s="2"/>
    </row>
    <row r="266" spans="1:2">
      <c r="A266" s="2"/>
      <c r="B266" s="2"/>
    </row>
    <row r="267" spans="1:2">
      <c r="A267" s="2"/>
      <c r="B267" s="2"/>
    </row>
    <row r="268" spans="1:2">
      <c r="A268" s="2"/>
      <c r="B268" s="2"/>
    </row>
    <row r="269" spans="1:2">
      <c r="A269" s="2"/>
      <c r="B269" s="2"/>
    </row>
    <row r="270" spans="1:2">
      <c r="A270" s="2"/>
      <c r="B270" s="2"/>
    </row>
    <row r="271" spans="1:2">
      <c r="A271" s="2"/>
      <c r="B271" s="2"/>
    </row>
    <row r="272" spans="1:2">
      <c r="A272" s="2"/>
      <c r="B272" s="2"/>
    </row>
    <row r="273" spans="1:2">
      <c r="A273" s="2"/>
      <c r="B273" s="2"/>
    </row>
    <row r="274" spans="1:2">
      <c r="A274" s="2"/>
      <c r="B274" s="2"/>
    </row>
    <row r="275" spans="1:2">
      <c r="A275" s="2"/>
      <c r="B275" s="2"/>
    </row>
    <row r="276" spans="1:2">
      <c r="A276" s="2"/>
      <c r="B276" s="2"/>
    </row>
    <row r="277" spans="1:2">
      <c r="A277" s="2"/>
      <c r="B277" s="2"/>
    </row>
    <row r="278" spans="1:2">
      <c r="A278" s="2"/>
      <c r="B278" s="2"/>
    </row>
    <row r="279" spans="1:2">
      <c r="A279" s="2"/>
      <c r="B279" s="2"/>
    </row>
    <row r="280" spans="1:2">
      <c r="A280" s="2"/>
      <c r="B280" s="2"/>
    </row>
    <row r="281" spans="1:2">
      <c r="A281" s="2"/>
      <c r="B281" s="2"/>
    </row>
    <row r="282" spans="1:2">
      <c r="A282" s="2"/>
      <c r="B282" s="2"/>
    </row>
    <row r="283" spans="1:2">
      <c r="A283" s="2"/>
      <c r="B283" s="2"/>
    </row>
    <row r="284" spans="1:2">
      <c r="A284" s="2"/>
      <c r="B284" s="2"/>
    </row>
    <row r="285" spans="1:2">
      <c r="A285" s="2"/>
      <c r="B285" s="2"/>
    </row>
    <row r="286" spans="1:2">
      <c r="A286" s="2"/>
      <c r="B286" s="2"/>
    </row>
    <row r="287" spans="1:2">
      <c r="A287" s="2"/>
      <c r="B287" s="2"/>
    </row>
    <row r="288" spans="1:2">
      <c r="A288" s="2"/>
      <c r="B288" s="2"/>
    </row>
    <row r="289" spans="1:2">
      <c r="A289" s="2"/>
      <c r="B289" s="2"/>
    </row>
    <row r="290" spans="1:2">
      <c r="A290" s="2"/>
      <c r="B290" s="2"/>
    </row>
    <row r="291" spans="1:2">
      <c r="A291" s="2"/>
      <c r="B291" s="2"/>
    </row>
    <row r="292" spans="1:2">
      <c r="A292" s="2"/>
      <c r="B292" s="2"/>
    </row>
    <row r="293" spans="1:2">
      <c r="A293" s="2"/>
      <c r="B293" s="2"/>
    </row>
    <row r="294" spans="1:2">
      <c r="A294" s="2"/>
      <c r="B294" s="2"/>
    </row>
    <row r="295" spans="1:2">
      <c r="A295" s="2"/>
      <c r="B295" s="2"/>
    </row>
    <row r="296" spans="1:2">
      <c r="A296" s="2"/>
      <c r="B296" s="2"/>
    </row>
    <row r="297" spans="1:2">
      <c r="A297" s="2"/>
      <c r="B297" s="2"/>
    </row>
    <row r="298" spans="1:2">
      <c r="A298" s="2"/>
      <c r="B298" s="2"/>
    </row>
    <row r="299" spans="1:2">
      <c r="A299" s="2"/>
      <c r="B299" s="2"/>
    </row>
    <row r="300" spans="1:2">
      <c r="A300" s="2"/>
      <c r="B300" s="2"/>
    </row>
    <row r="301" spans="1:2">
      <c r="A301" s="2"/>
      <c r="B301" s="2"/>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01"/>
  <sheetViews>
    <sheetView showGridLines="0" zoomScale="85" zoomScaleNormal="85" workbookViewId="0">
      <pane xSplit="1" ySplit="2" topLeftCell="B3" activePane="bottomRight" state="frozen"/>
      <selection pane="topRight" activeCell="B1" sqref="B1"/>
      <selection pane="bottomLeft" activeCell="A2" sqref="A2"/>
      <selection pane="bottomRight" activeCell="C3" sqref="C3"/>
    </sheetView>
  </sheetViews>
  <sheetFormatPr baseColWidth="10" defaultColWidth="8.83203125" defaultRowHeight="15"/>
  <cols>
    <col min="1" max="1" width="10.1640625" bestFit="1" customWidth="1"/>
    <col min="2" max="2" width="16.5" customWidth="1"/>
    <col min="3" max="4" width="10.83203125" bestFit="1" customWidth="1"/>
  </cols>
  <sheetData>
    <row r="1" spans="1:6" ht="16">
      <c r="A1" s="176"/>
      <c r="B1" s="192" t="s">
        <v>126</v>
      </c>
      <c r="C1" s="188" t="s">
        <v>219</v>
      </c>
      <c r="D1" s="178"/>
    </row>
    <row r="2" spans="1:6" ht="16">
      <c r="A2" s="181"/>
      <c r="B2" s="183" t="s">
        <v>129</v>
      </c>
      <c r="C2" s="191" t="s">
        <v>129</v>
      </c>
      <c r="D2" s="183" t="s">
        <v>220</v>
      </c>
    </row>
    <row r="3" spans="1:6">
      <c r="A3" s="28">
        <v>29281</v>
      </c>
      <c r="B3" s="42">
        <f>rG_h23!B8*rG!$B$8/rG_h23!$B$64</f>
        <v>270758.12074485311</v>
      </c>
      <c r="C3" s="55">
        <f>B3/Pop!G3</f>
        <v>34.518657990862287</v>
      </c>
      <c r="D3" s="33"/>
      <c r="F3" t="s">
        <v>148</v>
      </c>
    </row>
    <row r="4" spans="1:6">
      <c r="A4" s="28">
        <f>EDATE(A3,3)</f>
        <v>29373</v>
      </c>
      <c r="B4" s="42">
        <f>rG_h23!B9*rG!$B$8/rG_h23!$B$64</f>
        <v>268779.54583554133</v>
      </c>
      <c r="C4" s="55">
        <f>B4/Pop!G4</f>
        <v>34.183005230500576</v>
      </c>
      <c r="D4" s="33">
        <f>LN(C4)-LN(C3)</f>
        <v>-9.7713917043247278E-3</v>
      </c>
      <c r="F4" t="s">
        <v>606</v>
      </c>
    </row>
    <row r="5" spans="1:6">
      <c r="A5" s="28">
        <f t="shared" ref="A5:A68" si="0">EDATE(A4,3)</f>
        <v>29465</v>
      </c>
      <c r="B5" s="42">
        <f>rG_h23!B10*rG!$B$8/rG_h23!$B$64</f>
        <v>274419.86526546197</v>
      </c>
      <c r="C5" s="55">
        <f>B5/Pop!G5</f>
        <v>34.817860023742533</v>
      </c>
      <c r="D5" s="33">
        <f t="shared" ref="D5:D68" si="1">LN(C5)-LN(C4)</f>
        <v>1.8401876725036015E-2</v>
      </c>
    </row>
    <row r="6" spans="1:6">
      <c r="A6" s="28">
        <f t="shared" si="0"/>
        <v>29556</v>
      </c>
      <c r="B6" s="42">
        <f>rG_h23!B11*rG!$B$8/rG_h23!$B$64</f>
        <v>280149.13182919641</v>
      </c>
      <c r="C6" s="55">
        <f>B6/Pop!G6</f>
        <v>35.473577796677446</v>
      </c>
      <c r="D6" s="33">
        <f t="shared" si="1"/>
        <v>1.8657657742817246E-2</v>
      </c>
    </row>
    <row r="7" spans="1:6">
      <c r="A7" s="28">
        <f t="shared" si="0"/>
        <v>29646</v>
      </c>
      <c r="B7" s="42">
        <f>rG_h23!B12*rG!$B$8/rG_h23!$B$64</f>
        <v>282193.55072068208</v>
      </c>
      <c r="C7" s="55">
        <f>B7/Pop!G7</f>
        <v>35.675606348320464</v>
      </c>
      <c r="D7" s="33">
        <f t="shared" si="1"/>
        <v>5.6790277230884811E-3</v>
      </c>
    </row>
    <row r="8" spans="1:6">
      <c r="A8" s="28">
        <f t="shared" si="0"/>
        <v>29738</v>
      </c>
      <c r="B8" s="42">
        <f>rG_h23!B13*rG!$B$8/rG_h23!$B$64</f>
        <v>284915.10198387003</v>
      </c>
      <c r="C8" s="55">
        <f>B8/Pop!G8</f>
        <v>35.977094322165755</v>
      </c>
      <c r="D8" s="33">
        <f t="shared" si="1"/>
        <v>8.4153074549373486E-3</v>
      </c>
    </row>
    <row r="9" spans="1:6">
      <c r="A9" s="28">
        <f t="shared" si="0"/>
        <v>29830</v>
      </c>
      <c r="B9" s="42">
        <f>rG_h23!B14*rG!$B$8/rG_h23!$B$64</f>
        <v>285949.17804840975</v>
      </c>
      <c r="C9" s="55">
        <f>B9/Pop!G9</f>
        <v>36.067440195724998</v>
      </c>
      <c r="D9" s="33">
        <f t="shared" si="1"/>
        <v>2.5080575930647164E-3</v>
      </c>
    </row>
    <row r="10" spans="1:6">
      <c r="A10" s="28">
        <f t="shared" si="0"/>
        <v>29921</v>
      </c>
      <c r="B10" s="42">
        <f>rG_h23!B15*rG!$B$8/rG_h23!$B$64</f>
        <v>287542.35038263659</v>
      </c>
      <c r="C10" s="55">
        <f>B10/Pop!G10</f>
        <v>36.211108049837755</v>
      </c>
      <c r="D10" s="33">
        <f t="shared" si="1"/>
        <v>3.9753992521474046E-3</v>
      </c>
    </row>
    <row r="11" spans="1:6">
      <c r="A11" s="28">
        <f t="shared" si="0"/>
        <v>30011</v>
      </c>
      <c r="B11" s="42">
        <f>rG_h23!B16*rG!$B$8/rG_h23!$B$64</f>
        <v>291527.22398322803</v>
      </c>
      <c r="C11" s="55">
        <f>B11/Pop!G11</f>
        <v>36.63731973984212</v>
      </c>
      <c r="D11" s="33">
        <f t="shared" si="1"/>
        <v>1.1701461957388748E-2</v>
      </c>
    </row>
    <row r="12" spans="1:6">
      <c r="A12" s="28">
        <f t="shared" si="0"/>
        <v>30103</v>
      </c>
      <c r="B12" s="42">
        <f>rG_h23!B17*rG!$B$8/rG_h23!$B$64</f>
        <v>293472.71937996446</v>
      </c>
      <c r="C12" s="55">
        <f>B12/Pop!G12</f>
        <v>36.790885687895148</v>
      </c>
      <c r="D12" s="33">
        <f t="shared" si="1"/>
        <v>4.1827570495720501E-3</v>
      </c>
    </row>
    <row r="13" spans="1:6">
      <c r="A13" s="28">
        <f t="shared" si="0"/>
        <v>30195</v>
      </c>
      <c r="B13" s="42">
        <f>rG_h23!B18*rG!$B$8/rG_h23!$B$64</f>
        <v>294655.70575825631</v>
      </c>
      <c r="C13" s="55">
        <f>B13/Pop!G13</f>
        <v>36.839318292010482</v>
      </c>
      <c r="D13" s="33">
        <f t="shared" si="1"/>
        <v>1.3155636812789417E-3</v>
      </c>
    </row>
    <row r="14" spans="1:6">
      <c r="A14" s="28">
        <f t="shared" si="0"/>
        <v>30286</v>
      </c>
      <c r="B14" s="42">
        <f>rG_h23!B19*rG!$B$8/rG_h23!$B$64</f>
        <v>298955.72735008207</v>
      </c>
      <c r="C14" s="55">
        <f>B14/Pop!G14</f>
        <v>37.280536306113383</v>
      </c>
      <c r="D14" s="33">
        <f t="shared" si="1"/>
        <v>1.1905668951595505E-2</v>
      </c>
    </row>
    <row r="15" spans="1:6">
      <c r="A15" s="28">
        <f t="shared" si="0"/>
        <v>30376</v>
      </c>
      <c r="B15" s="42">
        <f>rG_h23!B20*rG!$B$8/rG_h23!$B$64</f>
        <v>300452.70656202617</v>
      </c>
      <c r="C15" s="55">
        <f>B15/Pop!G15</f>
        <v>37.372386574619</v>
      </c>
      <c r="D15" s="33">
        <f t="shared" si="1"/>
        <v>2.4607292336003006E-3</v>
      </c>
    </row>
    <row r="16" spans="1:6">
      <c r="A16" s="28">
        <f t="shared" si="0"/>
        <v>30468</v>
      </c>
      <c r="B16" s="42">
        <f>rG_h23!B21*rG!$B$8/rG_h23!$B$64</f>
        <v>303001.40424521692</v>
      </c>
      <c r="C16" s="55">
        <f>B16/Pop!G16</f>
        <v>37.593938928494346</v>
      </c>
      <c r="D16" s="33">
        <f t="shared" si="1"/>
        <v>5.910733850569283E-3</v>
      </c>
    </row>
    <row r="17" spans="1:4">
      <c r="A17" s="28">
        <f t="shared" si="0"/>
        <v>30560</v>
      </c>
      <c r="B17" s="42">
        <f>rG_h23!B22*rG!$B$8/rG_h23!$B$64</f>
        <v>307129.72741462738</v>
      </c>
      <c r="C17" s="55">
        <f>B17/Pop!G17</f>
        <v>38.009144835513119</v>
      </c>
      <c r="D17" s="33">
        <f t="shared" si="1"/>
        <v>1.098394564841243E-2</v>
      </c>
    </row>
    <row r="18" spans="1:4">
      <c r="A18" s="28">
        <f t="shared" si="0"/>
        <v>30651</v>
      </c>
      <c r="B18" s="42">
        <f>rG_h23!B23*rG!$B$8/rG_h23!$B$64</f>
        <v>309407.59315200237</v>
      </c>
      <c r="C18" s="55">
        <f>B18/Pop!G18</f>
        <v>38.190151847838671</v>
      </c>
      <c r="D18" s="33">
        <f t="shared" si="1"/>
        <v>4.7508930046027409E-3</v>
      </c>
    </row>
    <row r="19" spans="1:4">
      <c r="A19" s="28">
        <f t="shared" si="0"/>
        <v>30742</v>
      </c>
      <c r="B19" s="42">
        <f>rG_h23!B24*rG!$B$8/rG_h23!$B$64</f>
        <v>312967.36876241845</v>
      </c>
      <c r="C19" s="55">
        <f>B19/Pop!G19</f>
        <v>38.524394917747806</v>
      </c>
      <c r="D19" s="33">
        <f t="shared" si="1"/>
        <v>8.7139975148482485E-3</v>
      </c>
    </row>
    <row r="20" spans="1:4">
      <c r="A20" s="28">
        <f t="shared" si="0"/>
        <v>30834</v>
      </c>
      <c r="B20" s="42">
        <f>rG_h23!B25*rG!$B$8/rG_h23!$B$64</f>
        <v>318966.41712871235</v>
      </c>
      <c r="C20" s="55">
        <f>B20/Pop!G20</f>
        <v>39.158004097747252</v>
      </c>
      <c r="D20" s="33">
        <f t="shared" si="1"/>
        <v>1.6313173622018784E-2</v>
      </c>
    </row>
    <row r="21" spans="1:4">
      <c r="A21" s="28">
        <f t="shared" si="0"/>
        <v>30926</v>
      </c>
      <c r="B21" s="42">
        <f>rG_h23!B26*rG!$B$8/rG_h23!$B$64</f>
        <v>321352.5526358182</v>
      </c>
      <c r="C21" s="55">
        <f>B21/Pop!G21</f>
        <v>39.352772336633379</v>
      </c>
      <c r="D21" s="33">
        <f t="shared" si="1"/>
        <v>4.9615771817919097E-3</v>
      </c>
    </row>
    <row r="22" spans="1:4">
      <c r="A22" s="28">
        <f t="shared" si="0"/>
        <v>31017</v>
      </c>
      <c r="B22" s="42">
        <f>rG_h23!B27*rG!$B$8/rG_h23!$B$64</f>
        <v>322621.23070382926</v>
      </c>
      <c r="C22" s="55">
        <f>B22/Pop!G22</f>
        <v>39.415018250467412</v>
      </c>
      <c r="D22" s="33">
        <f t="shared" si="1"/>
        <v>1.5804918819575242E-3</v>
      </c>
    </row>
    <row r="23" spans="1:4">
      <c r="A23" s="28">
        <f t="shared" si="0"/>
        <v>31107</v>
      </c>
      <c r="B23" s="42">
        <f>rG_h23!B28*rG!$B$8/rG_h23!$B$64</f>
        <v>326638.86877401924</v>
      </c>
      <c r="C23" s="55">
        <f>B23/Pop!G23</f>
        <v>39.814451830451503</v>
      </c>
      <c r="D23" s="33">
        <f t="shared" si="1"/>
        <v>1.008304015399375E-2</v>
      </c>
    </row>
    <row r="24" spans="1:4">
      <c r="A24" s="28">
        <f t="shared" si="0"/>
        <v>31199</v>
      </c>
      <c r="B24" s="42">
        <f>rG_h23!B29*rG!$B$8/rG_h23!$B$64</f>
        <v>333085.59321050026</v>
      </c>
      <c r="C24" s="55">
        <f>B24/Pop!G24</f>
        <v>40.509520417889526</v>
      </c>
      <c r="D24" s="33">
        <f t="shared" si="1"/>
        <v>1.7307060834735211E-2</v>
      </c>
    </row>
    <row r="25" spans="1:4">
      <c r="A25" s="28">
        <f t="shared" si="0"/>
        <v>31291</v>
      </c>
      <c r="B25" s="42">
        <f>rG_h23!B30*rG!$B$8/rG_h23!$B$64</f>
        <v>338082.38485292223</v>
      </c>
      <c r="C25" s="55">
        <f>B25/Pop!G25</f>
        <v>41.022293711498996</v>
      </c>
      <c r="D25" s="33">
        <f t="shared" si="1"/>
        <v>1.2578649453260926E-2</v>
      </c>
    </row>
    <row r="26" spans="1:4">
      <c r="A26" s="28">
        <f t="shared" si="0"/>
        <v>31382</v>
      </c>
      <c r="B26" s="42">
        <f>rG_h23!B31*rG!$B$8/rG_h23!$B$64</f>
        <v>343751.37319374149</v>
      </c>
      <c r="C26" s="55">
        <f>B26/Pop!G26</f>
        <v>41.608343271578491</v>
      </c>
      <c r="D26" s="33">
        <f t="shared" si="1"/>
        <v>1.4185038583506504E-2</v>
      </c>
    </row>
    <row r="27" spans="1:4">
      <c r="A27" s="28">
        <f t="shared" si="0"/>
        <v>31472</v>
      </c>
      <c r="B27" s="42">
        <f>rG_h23!B32*rG!$B$8/rG_h23!$B$64</f>
        <v>343406.61116267787</v>
      </c>
      <c r="C27" s="55">
        <f>B27/Pop!G27</f>
        <v>41.461987878834805</v>
      </c>
      <c r="D27" s="33">
        <f t="shared" si="1"/>
        <v>-3.5236538038918575E-3</v>
      </c>
    </row>
    <row r="28" spans="1:4">
      <c r="A28" s="28">
        <f t="shared" si="0"/>
        <v>31564</v>
      </c>
      <c r="B28" s="42">
        <f>rG_h23!B33*rG!$B$8/rG_h23!$B$64</f>
        <v>344711.51917303336</v>
      </c>
      <c r="C28" s="55">
        <f>B28/Pop!G28</f>
        <v>41.509697683042063</v>
      </c>
      <c r="D28" s="33">
        <f t="shared" si="1"/>
        <v>1.1500262804697847E-3</v>
      </c>
    </row>
    <row r="29" spans="1:4">
      <c r="A29" s="28">
        <f t="shared" si="0"/>
        <v>31656</v>
      </c>
      <c r="B29" s="42">
        <f>rG_h23!B34*rG!$B$8/rG_h23!$B$64</f>
        <v>347045.46256029804</v>
      </c>
      <c r="C29" s="55">
        <f>B29/Pop!G29</f>
        <v>41.682970180398158</v>
      </c>
      <c r="D29" s="33">
        <f t="shared" si="1"/>
        <v>4.1655773846076549E-3</v>
      </c>
    </row>
    <row r="30" spans="1:4">
      <c r="A30" s="28">
        <f t="shared" si="0"/>
        <v>31747</v>
      </c>
      <c r="B30" s="42">
        <f>rG_h23!B35*rG!$B$8/rG_h23!$B$64</f>
        <v>351394.21079921897</v>
      </c>
      <c r="C30" s="55">
        <f>B30/Pop!G30</f>
        <v>42.101276460657168</v>
      </c>
      <c r="D30" s="33">
        <f t="shared" si="1"/>
        <v>9.9854035272790576E-3</v>
      </c>
    </row>
    <row r="31" spans="1:4">
      <c r="A31" s="28">
        <f t="shared" si="0"/>
        <v>31837</v>
      </c>
      <c r="B31" s="42">
        <f>rG_h23!B36*rG!$B$8/rG_h23!$B$64</f>
        <v>352052.54560663237</v>
      </c>
      <c r="C31" s="55">
        <f>B31/Pop!G31</f>
        <v>42.080508270211261</v>
      </c>
      <c r="D31" s="33">
        <f t="shared" si="1"/>
        <v>-4.9341293805182929E-4</v>
      </c>
    </row>
    <row r="32" spans="1:4">
      <c r="A32" s="28">
        <f t="shared" si="0"/>
        <v>31929</v>
      </c>
      <c r="B32" s="42">
        <f>rG_h23!B37*rG!$B$8/rG_h23!$B$64</f>
        <v>358755.39998334006</v>
      </c>
      <c r="C32" s="55">
        <f>B32/Pop!G32</f>
        <v>42.7818354651614</v>
      </c>
      <c r="D32" s="33">
        <f t="shared" si="1"/>
        <v>1.6528960461633435E-2</v>
      </c>
    </row>
    <row r="33" spans="1:4">
      <c r="A33" s="28">
        <f t="shared" si="0"/>
        <v>32021</v>
      </c>
      <c r="B33" s="42">
        <f>rG_h23!B38*rG!$B$8/rG_h23!$B$64</f>
        <v>365353.34504873725</v>
      </c>
      <c r="C33" s="55">
        <f>B33/Pop!G33</f>
        <v>43.46239519717453</v>
      </c>
      <c r="D33" s="33">
        <f t="shared" si="1"/>
        <v>1.5782478509118292E-2</v>
      </c>
    </row>
    <row r="34" spans="1:4">
      <c r="A34" s="28">
        <f t="shared" si="0"/>
        <v>32112</v>
      </c>
      <c r="B34" s="42">
        <f>rG_h23!B39*rG!$B$8/rG_h23!$B$64</f>
        <v>375170.60928083799</v>
      </c>
      <c r="C34" s="55">
        <f>B34/Pop!G34</f>
        <v>44.522929377902514</v>
      </c>
      <c r="D34" s="33">
        <f t="shared" si="1"/>
        <v>2.4108237394960597E-2</v>
      </c>
    </row>
    <row r="35" spans="1:4">
      <c r="A35" s="28">
        <f t="shared" si="0"/>
        <v>32203</v>
      </c>
      <c r="B35" s="42">
        <f>rG_h23!B40*rG!$B$8/rG_h23!$B$64</f>
        <v>381506.33357512153</v>
      </c>
      <c r="C35" s="55">
        <f>B35/Pop!G35</f>
        <v>45.167832541427444</v>
      </c>
      <c r="D35" s="33">
        <f t="shared" si="1"/>
        <v>1.4380840656897487E-2</v>
      </c>
    </row>
    <row r="36" spans="1:4">
      <c r="A36" s="28">
        <f t="shared" si="0"/>
        <v>32295</v>
      </c>
      <c r="B36" s="42">
        <f>rG_h23!B41*rG!$B$8/rG_h23!$B$64</f>
        <v>383726.96650502481</v>
      </c>
      <c r="C36" s="55">
        <f>B36/Pop!G36</f>
        <v>45.319108963259943</v>
      </c>
      <c r="D36" s="33">
        <f t="shared" si="1"/>
        <v>3.3436109178355267E-3</v>
      </c>
    </row>
    <row r="37" spans="1:4">
      <c r="A37" s="28">
        <f t="shared" si="0"/>
        <v>32387</v>
      </c>
      <c r="B37" s="42">
        <f>rG_h23!B42*rG!$B$8/rG_h23!$B$64</f>
        <v>390743.49867240794</v>
      </c>
      <c r="C37" s="55">
        <f>B37/Pop!G37</f>
        <v>46.040915964051337</v>
      </c>
      <c r="D37" s="33">
        <f t="shared" si="1"/>
        <v>1.5801703656128652E-2</v>
      </c>
    </row>
    <row r="38" spans="1:4">
      <c r="A38" s="28">
        <f t="shared" si="0"/>
        <v>32478</v>
      </c>
      <c r="B38" s="42">
        <f>rG_h23!B43*rG!$B$8/rG_h23!$B$64</f>
        <v>395330.3143875461</v>
      </c>
      <c r="C38" s="55">
        <f>B38/Pop!G38</f>
        <v>46.479297965050989</v>
      </c>
      <c r="D38" s="33">
        <f t="shared" si="1"/>
        <v>9.4765297896515222E-3</v>
      </c>
    </row>
    <row r="39" spans="1:4">
      <c r="A39" s="28">
        <f t="shared" si="0"/>
        <v>32568</v>
      </c>
      <c r="B39" s="42">
        <f>rG_h23!B44*rG!$B$8/rG_h23!$B$64</f>
        <v>403648.81416416686</v>
      </c>
      <c r="C39" s="55">
        <f>B39/Pop!G39</f>
        <v>47.348988787549047</v>
      </c>
      <c r="D39" s="33">
        <f t="shared" si="1"/>
        <v>1.8538454873024079E-2</v>
      </c>
    </row>
    <row r="40" spans="1:4">
      <c r="A40" s="28">
        <f t="shared" si="0"/>
        <v>32660</v>
      </c>
      <c r="B40" s="42">
        <f>rG_h23!B45*rG!$B$8/rG_h23!$B$64</f>
        <v>399323.90417716536</v>
      </c>
      <c r="C40" s="55">
        <f>B40/Pop!G40</f>
        <v>46.74175529702967</v>
      </c>
      <c r="D40" s="33">
        <f t="shared" si="1"/>
        <v>-1.29075803813401E-2</v>
      </c>
    </row>
    <row r="41" spans="1:4">
      <c r="A41" s="28">
        <f t="shared" si="0"/>
        <v>32752</v>
      </c>
      <c r="B41" s="42">
        <f>rG_h23!B46*rG!$B$8/rG_h23!$B$64</f>
        <v>405461.67646762473</v>
      </c>
      <c r="C41" s="55">
        <f>B41/Pop!G41</f>
        <v>47.364174829958912</v>
      </c>
      <c r="D41" s="33">
        <f t="shared" si="1"/>
        <v>1.3228254761964209E-2</v>
      </c>
    </row>
    <row r="42" spans="1:4">
      <c r="A42" s="28">
        <f t="shared" si="0"/>
        <v>32843</v>
      </c>
      <c r="B42" s="42">
        <f>rG_h23!B47*rG!$B$8/rG_h23!$B$64</f>
        <v>417120.89197138447</v>
      </c>
      <c r="C42" s="55">
        <f>B42/Pop!G42</f>
        <v>48.632729198449482</v>
      </c>
      <c r="D42" s="33">
        <f t="shared" si="1"/>
        <v>2.6430606883502517E-2</v>
      </c>
    </row>
    <row r="43" spans="1:4">
      <c r="A43" s="28">
        <f t="shared" si="0"/>
        <v>32933</v>
      </c>
      <c r="B43" s="42">
        <f>rG_h23!B48*rG!$B$8/rG_h23!$B$64</f>
        <v>414163.26850416645</v>
      </c>
      <c r="C43" s="55">
        <f>B43/Pop!G43</f>
        <v>48.208503216028241</v>
      </c>
      <c r="D43" s="33">
        <f t="shared" si="1"/>
        <v>-8.7613237770942654E-3</v>
      </c>
    </row>
    <row r="44" spans="1:4">
      <c r="A44" s="28">
        <f t="shared" si="0"/>
        <v>33025</v>
      </c>
      <c r="B44" s="42">
        <f>rG_h23!B49*rG!$B$8/rG_h23!$B$64</f>
        <v>425120.98831267632</v>
      </c>
      <c r="C44" s="55">
        <f>B44/Pop!G44</f>
        <v>49.409612048822027</v>
      </c>
      <c r="D44" s="33">
        <f t="shared" si="1"/>
        <v>2.4609560386023244E-2</v>
      </c>
    </row>
    <row r="45" spans="1:4">
      <c r="A45" s="28">
        <f t="shared" si="0"/>
        <v>33117</v>
      </c>
      <c r="B45" s="42">
        <f>rG_h23!B50*rG!$B$8/rG_h23!$B$64</f>
        <v>433308.32519657747</v>
      </c>
      <c r="C45" s="55">
        <f>B45/Pop!G45</f>
        <v>50.292826594436825</v>
      </c>
      <c r="D45" s="33">
        <f t="shared" si="1"/>
        <v>1.771747334539997E-2</v>
      </c>
    </row>
    <row r="46" spans="1:4">
      <c r="A46" s="28">
        <f t="shared" si="0"/>
        <v>33208</v>
      </c>
      <c r="B46" s="42">
        <f>rG_h23!B51*rG!$B$8/rG_h23!$B$64</f>
        <v>432922.7125928413</v>
      </c>
      <c r="C46" s="55">
        <f>B46/Pop!G46</f>
        <v>50.177131180996675</v>
      </c>
      <c r="D46" s="33">
        <f t="shared" si="1"/>
        <v>-2.3030857609813715E-3</v>
      </c>
    </row>
    <row r="47" spans="1:4">
      <c r="A47" s="28">
        <f t="shared" si="0"/>
        <v>33298</v>
      </c>
      <c r="B47" s="42">
        <f>rG_h23!B52*rG!$B$8/rG_h23!$B$64</f>
        <v>437361.56312315812</v>
      </c>
      <c r="C47" s="55">
        <f>B47/Pop!G47</f>
        <v>50.623318122562317</v>
      </c>
      <c r="D47" s="33">
        <f t="shared" si="1"/>
        <v>8.852933866509094E-3</v>
      </c>
    </row>
    <row r="48" spans="1:4">
      <c r="A48" s="28">
        <f t="shared" si="0"/>
        <v>33390</v>
      </c>
      <c r="B48" s="42">
        <f>rG_h23!B53*rG!$B$8/rG_h23!$B$64</f>
        <v>441229.34575066518</v>
      </c>
      <c r="C48" s="55">
        <f>B48/Pop!G48</f>
        <v>51.009091016308439</v>
      </c>
      <c r="D48" s="33">
        <f t="shared" si="1"/>
        <v>7.5915694560282354E-3</v>
      </c>
    </row>
    <row r="49" spans="1:4">
      <c r="A49" s="28">
        <f t="shared" si="0"/>
        <v>33482</v>
      </c>
      <c r="B49" s="42">
        <f>rG_h23!B54*rG!$B$8/rG_h23!$B$64</f>
        <v>440958.40879052377</v>
      </c>
      <c r="C49" s="55">
        <f>B49/Pop!G49</f>
        <v>50.929603350900265</v>
      </c>
      <c r="D49" s="33">
        <f t="shared" si="1"/>
        <v>-1.5595193172086574E-3</v>
      </c>
    </row>
    <row r="50" spans="1:4">
      <c r="A50" s="28">
        <f t="shared" si="0"/>
        <v>33573</v>
      </c>
      <c r="B50" s="42">
        <f>rG_h23!B55*rG!$B$8/rG_h23!$B$64</f>
        <v>444178.46305750683</v>
      </c>
      <c r="C50" s="55">
        <f>B50/Pop!G50</f>
        <v>51.281933043642198</v>
      </c>
      <c r="D50" s="33">
        <f t="shared" si="1"/>
        <v>6.8941550175241062E-3</v>
      </c>
    </row>
    <row r="51" spans="1:4">
      <c r="A51" s="28">
        <f t="shared" si="0"/>
        <v>33664</v>
      </c>
      <c r="B51" s="42">
        <f>rG_h23!B56*rG!$B$8/rG_h23!$B$64</f>
        <v>444831.23210566147</v>
      </c>
      <c r="C51" s="55">
        <f>B51/Pop!G51</f>
        <v>51.337458202936247</v>
      </c>
      <c r="D51" s="33">
        <f t="shared" si="1"/>
        <v>1.0821573591144329E-3</v>
      </c>
    </row>
    <row r="52" spans="1:4">
      <c r="A52" s="28">
        <f t="shared" si="0"/>
        <v>33756</v>
      </c>
      <c r="B52" s="42">
        <f>rG_h23!B57*rG!$B$8/rG_h23!$B$64</f>
        <v>444822.72594528494</v>
      </c>
      <c r="C52" s="55">
        <f>B52/Pop!G52</f>
        <v>51.316406272679032</v>
      </c>
      <c r="D52" s="33">
        <f t="shared" si="1"/>
        <v>-4.1015368802455043E-4</v>
      </c>
    </row>
    <row r="53" spans="1:4">
      <c r="A53" s="28">
        <f t="shared" si="0"/>
        <v>33848</v>
      </c>
      <c r="B53" s="42">
        <f>rG_h23!B58*rG!$B$8/rG_h23!$B$64</f>
        <v>446496.12922429794</v>
      </c>
      <c r="C53" s="55">
        <f>B53/Pop!G53</f>
        <v>51.484626072044286</v>
      </c>
      <c r="D53" s="33">
        <f t="shared" si="1"/>
        <v>3.2727287980507391E-3</v>
      </c>
    </row>
    <row r="54" spans="1:4">
      <c r="A54" s="28">
        <f t="shared" si="0"/>
        <v>33939</v>
      </c>
      <c r="B54" s="42">
        <f>rG_h23!B59*rG!$B$8/rG_h23!$B$64</f>
        <v>443616.00632939924</v>
      </c>
      <c r="C54" s="55">
        <f>B54/Pop!G54</f>
        <v>51.110615426013254</v>
      </c>
      <c r="D54" s="33">
        <f t="shared" si="1"/>
        <v>-7.2910263167451639E-3</v>
      </c>
    </row>
    <row r="55" spans="1:4">
      <c r="A55" s="28">
        <f t="shared" si="0"/>
        <v>34029</v>
      </c>
      <c r="B55" s="42">
        <f>rG_h23!B60*rG!$B$8/rG_h23!$B$64</f>
        <v>446008.75773902022</v>
      </c>
      <c r="C55" s="55">
        <f>B55/Pop!G55</f>
        <v>51.352026899172891</v>
      </c>
      <c r="D55" s="33">
        <f t="shared" si="1"/>
        <v>4.7121939155250203E-3</v>
      </c>
    </row>
    <row r="56" spans="1:4">
      <c r="A56" s="28">
        <f t="shared" si="0"/>
        <v>34121</v>
      </c>
      <c r="B56" s="42">
        <f>rG_h23!B61*rG!$B$8/rG_h23!$B$64</f>
        <v>442118.2920171757</v>
      </c>
      <c r="C56" s="55">
        <f>B56/Pop!G56</f>
        <v>50.877649208904181</v>
      </c>
      <c r="D56" s="33">
        <f t="shared" si="1"/>
        <v>-9.2806925194155454E-3</v>
      </c>
    </row>
    <row r="57" spans="1:4">
      <c r="A57" s="28">
        <f t="shared" si="0"/>
        <v>34213</v>
      </c>
      <c r="B57" s="42">
        <f>rG_h23!B62*rG!$B$8/rG_h23!$B$64</f>
        <v>439877.60135107604</v>
      </c>
      <c r="C57" s="55">
        <f>B57/Pop!G57</f>
        <v>50.599255653703636</v>
      </c>
      <c r="D57" s="33">
        <f t="shared" si="1"/>
        <v>-5.4868495251989557E-3</v>
      </c>
    </row>
    <row r="58" spans="1:4">
      <c r="A58" s="28">
        <f t="shared" si="0"/>
        <v>34304</v>
      </c>
      <c r="B58" s="42">
        <f>rG_h23!B63*rG!$B$8/rG_h23!$B$64</f>
        <v>441585.34431457194</v>
      </c>
      <c r="C58" s="55">
        <f>B58/Pop!G58</f>
        <v>50.786772546210415</v>
      </c>
      <c r="D58" s="33">
        <f t="shared" si="1"/>
        <v>3.6990719461895694E-3</v>
      </c>
    </row>
    <row r="59" spans="1:4">
      <c r="A59" s="28">
        <f t="shared" si="0"/>
        <v>34394</v>
      </c>
      <c r="B59" s="43">
        <f>rG!B8</f>
        <v>446281.9</v>
      </c>
      <c r="C59" s="55">
        <f>B59/Pop!G59</f>
        <v>51.32102142775004</v>
      </c>
      <c r="D59" s="33">
        <f t="shared" si="1"/>
        <v>1.046450493189699E-2</v>
      </c>
    </row>
    <row r="60" spans="1:4">
      <c r="A60" s="28">
        <f t="shared" si="0"/>
        <v>34486</v>
      </c>
      <c r="B60" s="43">
        <f>rG!B9</f>
        <v>443805.8</v>
      </c>
      <c r="C60" s="55">
        <f>B60/Pop!G60</f>
        <v>51.032120800760204</v>
      </c>
      <c r="D60" s="33">
        <f t="shared" si="1"/>
        <v>-5.6451885682591296E-3</v>
      </c>
    </row>
    <row r="61" spans="1:4">
      <c r="A61" s="28">
        <f t="shared" si="0"/>
        <v>34578</v>
      </c>
      <c r="B61" s="43">
        <f>rG!B10</f>
        <v>448941.2</v>
      </c>
      <c r="C61" s="55">
        <f>B61/Pop!G61</f>
        <v>51.617599039309162</v>
      </c>
      <c r="D61" s="33">
        <f t="shared" si="1"/>
        <v>1.1407426896851813E-2</v>
      </c>
    </row>
    <row r="62" spans="1:4">
      <c r="A62" s="28">
        <f t="shared" si="0"/>
        <v>34669</v>
      </c>
      <c r="B62" s="43">
        <f>rG!B11</f>
        <v>447126.3</v>
      </c>
      <c r="C62" s="55">
        <f>B62/Pop!G62</f>
        <v>51.403592955877663</v>
      </c>
      <c r="D62" s="33">
        <f t="shared" si="1"/>
        <v>-4.1546091073643154E-3</v>
      </c>
    </row>
    <row r="63" spans="1:4">
      <c r="A63" s="28">
        <f t="shared" si="0"/>
        <v>34759</v>
      </c>
      <c r="B63" s="43">
        <f>rG!B12</f>
        <v>452085.2</v>
      </c>
      <c r="C63" s="55">
        <f>B63/Pop!G63</f>
        <v>51.972693930796005</v>
      </c>
      <c r="D63" s="33">
        <f t="shared" si="1"/>
        <v>1.1010392060476271E-2</v>
      </c>
    </row>
    <row r="64" spans="1:4">
      <c r="A64" s="28">
        <f t="shared" si="0"/>
        <v>34851</v>
      </c>
      <c r="B64" s="43">
        <f>rG!B13</f>
        <v>456347.7</v>
      </c>
      <c r="C64" s="55">
        <f>B64/Pop!G64</f>
        <v>52.468500728173986</v>
      </c>
      <c r="D64" s="33">
        <f t="shared" si="1"/>
        <v>9.4945394599550426E-3</v>
      </c>
    </row>
    <row r="65" spans="1:4">
      <c r="A65" s="28">
        <f t="shared" si="0"/>
        <v>34943</v>
      </c>
      <c r="B65" s="43">
        <f>rG!B14</f>
        <v>461707.7</v>
      </c>
      <c r="C65" s="55">
        <f>B65/Pop!G65</f>
        <v>53.095024939985947</v>
      </c>
      <c r="D65" s="33">
        <f t="shared" si="1"/>
        <v>1.1870228175660191E-2</v>
      </c>
    </row>
    <row r="66" spans="1:4">
      <c r="A66" s="28">
        <f t="shared" si="0"/>
        <v>35034</v>
      </c>
      <c r="B66" s="43">
        <f>rG!B15</f>
        <v>462809.59999999998</v>
      </c>
      <c r="C66" s="55">
        <f>B66/Pop!G66</f>
        <v>53.239256938441955</v>
      </c>
      <c r="D66" s="33">
        <f t="shared" si="1"/>
        <v>2.7128050213365285E-3</v>
      </c>
    </row>
    <row r="67" spans="1:4">
      <c r="A67" s="28">
        <f t="shared" si="0"/>
        <v>35125</v>
      </c>
      <c r="B67" s="43">
        <f>rG!B16</f>
        <v>466647.6</v>
      </c>
      <c r="C67" s="55">
        <f>B67/Pop!G67</f>
        <v>53.699636074204435</v>
      </c>
      <c r="D67" s="33">
        <f t="shared" si="1"/>
        <v>8.6101878743276572E-3</v>
      </c>
    </row>
    <row r="68" spans="1:4">
      <c r="A68" s="28">
        <f t="shared" si="0"/>
        <v>35217</v>
      </c>
      <c r="B68" s="43">
        <f>rG!B17</f>
        <v>472545.6</v>
      </c>
      <c r="C68" s="55">
        <f>B68/Pop!G68</f>
        <v>54.39304245509252</v>
      </c>
      <c r="D68" s="33">
        <f t="shared" si="1"/>
        <v>1.2830025161229219E-2</v>
      </c>
    </row>
    <row r="69" spans="1:4">
      <c r="A69" s="28">
        <f t="shared" ref="A69:A132" si="2">EDATE(A68,3)</f>
        <v>35309</v>
      </c>
      <c r="B69" s="43">
        <f>rG!B18</f>
        <v>473151.5</v>
      </c>
      <c r="C69" s="55">
        <f>B69/Pop!G69</f>
        <v>54.460173482666136</v>
      </c>
      <c r="D69" s="33">
        <f t="shared" ref="D69:D132" si="3">LN(C69)-LN(C68)</f>
        <v>1.2334231103050541E-3</v>
      </c>
    </row>
    <row r="70" spans="1:4">
      <c r="A70" s="28">
        <f t="shared" si="2"/>
        <v>35400</v>
      </c>
      <c r="B70" s="43">
        <f>rG!B19</f>
        <v>478418.1</v>
      </c>
      <c r="C70" s="55">
        <f>B70/Pop!G70</f>
        <v>55.044717026961408</v>
      </c>
      <c r="D70" s="33">
        <f t="shared" si="3"/>
        <v>1.0676219004178034E-2</v>
      </c>
    </row>
    <row r="71" spans="1:4">
      <c r="A71" s="28">
        <f t="shared" si="2"/>
        <v>35490</v>
      </c>
      <c r="B71" s="43">
        <f>rG!B20</f>
        <v>479668.2</v>
      </c>
      <c r="C71" s="55">
        <f>B71/Pop!G71</f>
        <v>55.166685409052612</v>
      </c>
      <c r="D71" s="33">
        <f t="shared" si="3"/>
        <v>2.2133541391955447E-3</v>
      </c>
    </row>
    <row r="72" spans="1:4">
      <c r="A72" s="28">
        <f t="shared" si="2"/>
        <v>35582</v>
      </c>
      <c r="B72" s="43">
        <f>rG!B21</f>
        <v>476053.4</v>
      </c>
      <c r="C72" s="55">
        <f>B72/Pop!G72</f>
        <v>54.734772131705164</v>
      </c>
      <c r="D72" s="33">
        <f t="shared" si="3"/>
        <v>-7.8600504607990729E-3</v>
      </c>
    </row>
    <row r="73" spans="1:4">
      <c r="A73" s="28">
        <f t="shared" si="2"/>
        <v>35674</v>
      </c>
      <c r="B73" s="43">
        <f>rG!B22</f>
        <v>477006.4</v>
      </c>
      <c r="C73" s="55">
        <f>B73/Pop!G73</f>
        <v>54.847760221534472</v>
      </c>
      <c r="D73" s="33">
        <f t="shared" si="3"/>
        <v>2.0621558462465828E-3</v>
      </c>
    </row>
    <row r="74" spans="1:4">
      <c r="A74" s="28">
        <f t="shared" si="2"/>
        <v>35765</v>
      </c>
      <c r="B74" s="43">
        <f>rG!B23</f>
        <v>477176.6</v>
      </c>
      <c r="C74" s="55">
        <f>B74/Pop!G74</f>
        <v>54.878636017308573</v>
      </c>
      <c r="D74" s="33">
        <f t="shared" si="3"/>
        <v>5.6277792121761649E-4</v>
      </c>
    </row>
    <row r="75" spans="1:4">
      <c r="A75" s="28">
        <f t="shared" si="2"/>
        <v>35855</v>
      </c>
      <c r="B75" s="43">
        <f>rG!B24</f>
        <v>471357.7</v>
      </c>
      <c r="C75" s="55">
        <f>B75/Pop!G75</f>
        <v>54.225619066183945</v>
      </c>
      <c r="D75" s="33">
        <f t="shared" si="3"/>
        <v>-1.1970655929637086E-2</v>
      </c>
    </row>
    <row r="76" spans="1:4">
      <c r="A76" s="28">
        <f t="shared" si="2"/>
        <v>35947</v>
      </c>
      <c r="B76" s="43">
        <f>rG!B25</f>
        <v>469301.6</v>
      </c>
      <c r="C76" s="55">
        <f>B76/Pop!G76</f>
        <v>54.004873425510546</v>
      </c>
      <c r="D76" s="33">
        <f t="shared" si="3"/>
        <v>-4.0791821544350348E-3</v>
      </c>
    </row>
    <row r="77" spans="1:4">
      <c r="A77" s="28">
        <f t="shared" si="2"/>
        <v>36039</v>
      </c>
      <c r="B77" s="43">
        <f>rG!B26</f>
        <v>470145.5</v>
      </c>
      <c r="C77" s="55">
        <f>B77/Pop!G77</f>
        <v>54.115564280712789</v>
      </c>
      <c r="D77" s="33">
        <f t="shared" si="3"/>
        <v>2.0475480163182347E-3</v>
      </c>
    </row>
    <row r="78" spans="1:4">
      <c r="A78" s="28">
        <f t="shared" si="2"/>
        <v>36130</v>
      </c>
      <c r="B78" s="43">
        <f>rG!B27</f>
        <v>473924.8</v>
      </c>
      <c r="C78" s="55">
        <f>B78/Pop!G78</f>
        <v>54.571950671462432</v>
      </c>
      <c r="D78" s="33">
        <f t="shared" si="3"/>
        <v>8.3981876546066481E-3</v>
      </c>
    </row>
    <row r="79" spans="1:4">
      <c r="A79" s="28">
        <f t="shared" si="2"/>
        <v>36220</v>
      </c>
      <c r="B79" s="43">
        <f>rG!B28</f>
        <v>467396.8</v>
      </c>
      <c r="C79" s="55">
        <f>B79/Pop!G79</f>
        <v>53.843939059395026</v>
      </c>
      <c r="D79" s="33">
        <f t="shared" si="3"/>
        <v>-1.3430181801761698E-2</v>
      </c>
    </row>
    <row r="80" spans="1:4">
      <c r="A80" s="28">
        <f t="shared" si="2"/>
        <v>36312</v>
      </c>
      <c r="B80" s="43">
        <f>rG!B29</f>
        <v>469185.5</v>
      </c>
      <c r="C80" s="55">
        <f>B80/Pop!G80</f>
        <v>54.071971418876132</v>
      </c>
      <c r="D80" s="33">
        <f t="shared" si="3"/>
        <v>4.2261182407670184E-3</v>
      </c>
    </row>
    <row r="81" spans="1:4">
      <c r="A81" s="28">
        <f t="shared" si="2"/>
        <v>36404</v>
      </c>
      <c r="B81" s="43">
        <f>rG!B30</f>
        <v>471673.5</v>
      </c>
      <c r="C81" s="55">
        <f>B81/Pop!G81</f>
        <v>54.377592145145741</v>
      </c>
      <c r="D81" s="33">
        <f t="shared" si="3"/>
        <v>5.6361966848474943E-3</v>
      </c>
    </row>
    <row r="82" spans="1:4">
      <c r="A82" s="28">
        <f t="shared" si="2"/>
        <v>36495</v>
      </c>
      <c r="B82" s="43">
        <f>rG!B31</f>
        <v>471837.9</v>
      </c>
      <c r="C82" s="55">
        <f>B82/Pop!G82</f>
        <v>54.422687755013783</v>
      </c>
      <c r="D82" s="33">
        <f t="shared" si="3"/>
        <v>8.2896133156662444E-4</v>
      </c>
    </row>
    <row r="83" spans="1:4">
      <c r="A83" s="28">
        <f t="shared" si="2"/>
        <v>36586</v>
      </c>
      <c r="B83" s="43">
        <f>rG!B32</f>
        <v>479896.6</v>
      </c>
      <c r="C83" s="55">
        <f>B83/Pop!G83</f>
        <v>55.381826166819224</v>
      </c>
      <c r="D83" s="33">
        <f t="shared" si="3"/>
        <v>1.7470371164514553E-2</v>
      </c>
    </row>
    <row r="84" spans="1:4">
      <c r="A84" s="28">
        <f t="shared" si="2"/>
        <v>36678</v>
      </c>
      <c r="B84" s="43">
        <f>rG!B33</f>
        <v>482132</v>
      </c>
      <c r="C84" s="55">
        <f>B84/Pop!G84</f>
        <v>55.680406517366507</v>
      </c>
      <c r="D84" s="33">
        <f t="shared" si="3"/>
        <v>5.3768245544256743E-3</v>
      </c>
    </row>
    <row r="85" spans="1:4">
      <c r="A85" s="28">
        <f t="shared" si="2"/>
        <v>36770</v>
      </c>
      <c r="B85" s="43">
        <f>rG!B34</f>
        <v>482256.8</v>
      </c>
      <c r="C85" s="55">
        <f>B85/Pop!G85</f>
        <v>55.746592107734777</v>
      </c>
      <c r="D85" s="33">
        <f t="shared" si="3"/>
        <v>1.1879634014855256E-3</v>
      </c>
    </row>
    <row r="86" spans="1:4">
      <c r="A86" s="28">
        <f t="shared" si="2"/>
        <v>36861</v>
      </c>
      <c r="B86" s="43">
        <f>rG!B35</f>
        <v>486934</v>
      </c>
      <c r="C86" s="55">
        <f>B86/Pop!G86</f>
        <v>56.345964571674706</v>
      </c>
      <c r="D86" s="33">
        <f t="shared" si="3"/>
        <v>1.0694343927081462E-2</v>
      </c>
    </row>
    <row r="87" spans="1:4">
      <c r="A87" s="28">
        <f t="shared" si="2"/>
        <v>36951</v>
      </c>
      <c r="B87" s="43">
        <f>rG!B36</f>
        <v>490547.5</v>
      </c>
      <c r="C87" s="55">
        <f>B87/Pop!G87</f>
        <v>56.815695030475432</v>
      </c>
      <c r="D87" s="33">
        <f t="shared" si="3"/>
        <v>8.3019842300453561E-3</v>
      </c>
    </row>
    <row r="88" spans="1:4">
      <c r="A88" s="28">
        <f t="shared" si="2"/>
        <v>37043</v>
      </c>
      <c r="B88" s="43">
        <f>rG!B37</f>
        <v>486865.4</v>
      </c>
      <c r="C88" s="55">
        <f>B88/Pop!G88</f>
        <v>56.434258226234128</v>
      </c>
      <c r="D88" s="33">
        <f t="shared" si="3"/>
        <v>-6.7362190558410973E-3</v>
      </c>
    </row>
    <row r="89" spans="1:4">
      <c r="A89" s="28">
        <f t="shared" si="2"/>
        <v>37135</v>
      </c>
      <c r="B89" s="43">
        <f>rG!B38</f>
        <v>481583.2</v>
      </c>
      <c r="C89" s="55">
        <f>B89/Pop!G89</f>
        <v>55.870911314531405</v>
      </c>
      <c r="D89" s="33">
        <f t="shared" si="3"/>
        <v>-1.0032514783320678E-2</v>
      </c>
    </row>
    <row r="90" spans="1:4">
      <c r="A90" s="28">
        <f t="shared" si="2"/>
        <v>37226</v>
      </c>
      <c r="B90" s="43">
        <f>rG!B39</f>
        <v>479921.5</v>
      </c>
      <c r="C90" s="55">
        <f>B90/Pop!G90</f>
        <v>55.745137231936752</v>
      </c>
      <c r="D90" s="33">
        <f t="shared" si="3"/>
        <v>-2.2536926807177338E-3</v>
      </c>
    </row>
    <row r="91" spans="1:4">
      <c r="A91" s="28">
        <f t="shared" si="2"/>
        <v>37316</v>
      </c>
      <c r="B91" s="43">
        <f>rG!B40</f>
        <v>480724.3</v>
      </c>
      <c r="C91" s="55">
        <f>B91/Pop!G91</f>
        <v>55.912983412919473</v>
      </c>
      <c r="D91" s="33">
        <f t="shared" si="3"/>
        <v>3.0064326076493231E-3</v>
      </c>
    </row>
    <row r="92" spans="1:4">
      <c r="A92" s="28">
        <f t="shared" si="2"/>
        <v>37408</v>
      </c>
      <c r="B92" s="43">
        <f>rG!B41</f>
        <v>484618.8</v>
      </c>
      <c r="C92" s="55">
        <f>B92/Pop!G92</f>
        <v>56.448659745781228</v>
      </c>
      <c r="D92" s="33">
        <f t="shared" si="3"/>
        <v>9.5349333849590323E-3</v>
      </c>
    </row>
    <row r="93" spans="1:4">
      <c r="A93" s="28">
        <f t="shared" si="2"/>
        <v>37500</v>
      </c>
      <c r="B93" s="43">
        <f>rG!B42</f>
        <v>486175</v>
      </c>
      <c r="C93" s="55">
        <f>B93/Pop!G93</f>
        <v>56.730147462793987</v>
      </c>
      <c r="D93" s="33">
        <f t="shared" si="3"/>
        <v>4.9742227252043136E-3</v>
      </c>
    </row>
    <row r="94" spans="1:4">
      <c r="A94" s="28">
        <f t="shared" si="2"/>
        <v>37591</v>
      </c>
      <c r="B94" s="43">
        <f>rG!B43</f>
        <v>487503.8</v>
      </c>
      <c r="C94" s="55">
        <f>B94/Pop!G94</f>
        <v>56.956738530040823</v>
      </c>
      <c r="D94" s="33">
        <f t="shared" si="3"/>
        <v>3.9862357969200346E-3</v>
      </c>
    </row>
    <row r="95" spans="1:4">
      <c r="A95" s="28">
        <f t="shared" si="2"/>
        <v>37681</v>
      </c>
      <c r="B95" s="43">
        <f>rG!B44</f>
        <v>487794</v>
      </c>
      <c r="C95" s="55">
        <f>B95/Pop!G95</f>
        <v>57.045443175727293</v>
      </c>
      <c r="D95" s="33">
        <f t="shared" si="3"/>
        <v>1.5561923861602267E-3</v>
      </c>
    </row>
    <row r="96" spans="1:4">
      <c r="A96" s="28">
        <f t="shared" si="2"/>
        <v>37773</v>
      </c>
      <c r="B96" s="43">
        <f>rG!B45</f>
        <v>491150.2</v>
      </c>
      <c r="C96" s="55">
        <f>B96/Pop!G96</f>
        <v>57.48882649867916</v>
      </c>
      <c r="D96" s="33">
        <f t="shared" si="3"/>
        <v>7.742408260694944E-3</v>
      </c>
    </row>
    <row r="97" spans="1:4">
      <c r="A97" s="28">
        <f t="shared" si="2"/>
        <v>37865</v>
      </c>
      <c r="B97" s="43">
        <f>rG!B46</f>
        <v>492637.7</v>
      </c>
      <c r="C97" s="55">
        <f>B97/Pop!G97</f>
        <v>57.697079678118847</v>
      </c>
      <c r="D97" s="33">
        <f t="shared" si="3"/>
        <v>3.6159529106134514E-3</v>
      </c>
    </row>
    <row r="98" spans="1:4">
      <c r="A98" s="28">
        <f t="shared" si="2"/>
        <v>37956</v>
      </c>
      <c r="B98" s="43">
        <f>rG!B47</f>
        <v>497969.2</v>
      </c>
      <c r="C98" s="55">
        <f>B98/Pop!G98</f>
        <v>58.345604525253584</v>
      </c>
      <c r="D98" s="33">
        <f t="shared" si="3"/>
        <v>1.117746635331418E-2</v>
      </c>
    </row>
    <row r="99" spans="1:4">
      <c r="A99" s="28">
        <f t="shared" si="2"/>
        <v>38047</v>
      </c>
      <c r="B99" s="43">
        <f>rG!B48</f>
        <v>501662.9</v>
      </c>
      <c r="C99" s="55">
        <f>B99/Pop!G99</f>
        <v>58.835160625103889</v>
      </c>
      <c r="D99" s="33">
        <f t="shared" si="3"/>
        <v>8.3556195843517145E-3</v>
      </c>
    </row>
    <row r="100" spans="1:4">
      <c r="A100" s="28">
        <f t="shared" si="2"/>
        <v>38139</v>
      </c>
      <c r="B100" s="43">
        <f>rG!B49</f>
        <v>501698.6</v>
      </c>
      <c r="C100" s="55">
        <f>B100/Pop!G100</f>
        <v>58.906610264296425</v>
      </c>
      <c r="D100" s="33">
        <f t="shared" si="3"/>
        <v>1.2136669496847219E-3</v>
      </c>
    </row>
    <row r="101" spans="1:4">
      <c r="A101" s="28">
        <f t="shared" si="2"/>
        <v>38231</v>
      </c>
      <c r="B101" s="43">
        <f>rG!B50</f>
        <v>504807.2</v>
      </c>
      <c r="C101" s="55">
        <f>B101/Pop!G101</f>
        <v>59.336920158422863</v>
      </c>
      <c r="D101" s="33">
        <f t="shared" si="3"/>
        <v>7.2783989488227618E-3</v>
      </c>
    </row>
    <row r="102" spans="1:4">
      <c r="A102" s="28">
        <f t="shared" si="2"/>
        <v>38322</v>
      </c>
      <c r="B102" s="43">
        <f>rG!B51</f>
        <v>503799.4</v>
      </c>
      <c r="C102" s="55">
        <f>B102/Pop!G102</f>
        <v>59.310057685515886</v>
      </c>
      <c r="D102" s="33">
        <f t="shared" si="3"/>
        <v>-4.5281344462555495E-4</v>
      </c>
    </row>
    <row r="103" spans="1:4">
      <c r="A103" s="28">
        <f t="shared" si="2"/>
        <v>38412</v>
      </c>
      <c r="B103" s="43">
        <f>rG!B52</f>
        <v>506372</v>
      </c>
      <c r="C103" s="55">
        <f>B103/Pop!G103</f>
        <v>59.703118552142911</v>
      </c>
      <c r="D103" s="33">
        <f t="shared" si="3"/>
        <v>6.6053576281239756E-3</v>
      </c>
    </row>
    <row r="104" spans="1:4">
      <c r="A104" s="28">
        <f t="shared" si="2"/>
        <v>38504</v>
      </c>
      <c r="B104" s="43">
        <f>rG!B53</f>
        <v>510337.7</v>
      </c>
      <c r="C104" s="55">
        <f>B104/Pop!G104</f>
        <v>60.266615493623064</v>
      </c>
      <c r="D104" s="33">
        <f t="shared" si="3"/>
        <v>9.3940540908006298E-3</v>
      </c>
    </row>
    <row r="105" spans="1:4">
      <c r="A105" s="28">
        <f t="shared" si="2"/>
        <v>38596</v>
      </c>
      <c r="B105" s="43">
        <f>rG!B54</f>
        <v>515561.1</v>
      </c>
      <c r="C105" s="55">
        <f>B105/Pop!G105</f>
        <v>60.994600918524149</v>
      </c>
      <c r="D105" s="33">
        <f t="shared" si="3"/>
        <v>1.2007040544350644E-2</v>
      </c>
    </row>
    <row r="106" spans="1:4">
      <c r="A106" s="28">
        <f t="shared" si="2"/>
        <v>38687</v>
      </c>
      <c r="B106" s="43">
        <f>rG!B55</f>
        <v>516410.9</v>
      </c>
      <c r="C106" s="55">
        <f>B106/Pop!G106</f>
        <v>61.211005658237212</v>
      </c>
      <c r="D106" s="33">
        <f t="shared" si="3"/>
        <v>3.541653643848619E-3</v>
      </c>
    </row>
    <row r="107" spans="1:4">
      <c r="A107" s="28">
        <f t="shared" si="2"/>
        <v>38777</v>
      </c>
      <c r="B107" s="43">
        <f>rG!B56</f>
        <v>517177.3</v>
      </c>
      <c r="C107" s="55">
        <f>B107/Pop!G107</f>
        <v>61.415694689324084</v>
      </c>
      <c r="D107" s="33">
        <f t="shared" si="3"/>
        <v>3.3384119545178947E-3</v>
      </c>
    </row>
    <row r="108" spans="1:4">
      <c r="A108" s="28">
        <f t="shared" si="2"/>
        <v>38869</v>
      </c>
      <c r="B108" s="43">
        <f>rG!B57</f>
        <v>518055</v>
      </c>
      <c r="C108" s="55">
        <f>B108/Pop!G108</f>
        <v>61.645490123489466</v>
      </c>
      <c r="D108" s="33">
        <f t="shared" si="3"/>
        <v>3.7346577088044342E-3</v>
      </c>
    </row>
    <row r="109" spans="1:4">
      <c r="A109" s="28">
        <f t="shared" si="2"/>
        <v>38961</v>
      </c>
      <c r="B109" s="43">
        <f>rG!B58</f>
        <v>517076.6</v>
      </c>
      <c r="C109" s="55">
        <f>B109/Pop!G109</f>
        <v>61.670228446198131</v>
      </c>
      <c r="D109" s="33">
        <f t="shared" si="3"/>
        <v>4.0121929835734704E-4</v>
      </c>
    </row>
    <row r="110" spans="1:4">
      <c r="A110" s="28">
        <f t="shared" si="2"/>
        <v>39052</v>
      </c>
      <c r="B110" s="43">
        <f>rG!B59</f>
        <v>523932.7</v>
      </c>
      <c r="C110" s="55">
        <f>B110/Pop!G110</f>
        <v>62.645876794566306</v>
      </c>
      <c r="D110" s="33">
        <f t="shared" si="3"/>
        <v>1.5696572512100992E-2</v>
      </c>
    </row>
    <row r="111" spans="1:4">
      <c r="A111" s="28">
        <f t="shared" si="2"/>
        <v>39142</v>
      </c>
      <c r="B111" s="43">
        <f>rG!B60</f>
        <v>527366</v>
      </c>
      <c r="C111" s="55">
        <f>B111/Pop!G111</f>
        <v>63.218488864025758</v>
      </c>
      <c r="D111" s="33">
        <f t="shared" si="3"/>
        <v>9.0989378452883685E-3</v>
      </c>
    </row>
    <row r="112" spans="1:4">
      <c r="A112" s="28">
        <f t="shared" si="2"/>
        <v>39234</v>
      </c>
      <c r="B112" s="43">
        <f>rG!B61</f>
        <v>527674.1</v>
      </c>
      <c r="C112" s="55">
        <f>B112/Pop!G112</f>
        <v>63.411888059365225</v>
      </c>
      <c r="D112" s="33">
        <f t="shared" si="3"/>
        <v>3.0545490017557242E-3</v>
      </c>
    </row>
    <row r="113" spans="1:4">
      <c r="A113" s="28">
        <f t="shared" si="2"/>
        <v>39326</v>
      </c>
      <c r="B113" s="43">
        <f>rG!B62</f>
        <v>524882.30000000005</v>
      </c>
      <c r="C113" s="55">
        <f>B113/Pop!G113</f>
        <v>63.213444399839453</v>
      </c>
      <c r="D113" s="33">
        <f t="shared" si="3"/>
        <v>-3.1343463133808314E-3</v>
      </c>
    </row>
    <row r="114" spans="1:4">
      <c r="A114" s="28">
        <f t="shared" si="2"/>
        <v>39417</v>
      </c>
      <c r="B114" s="43">
        <f>rG!B63</f>
        <v>526991.30000000005</v>
      </c>
      <c r="C114" s="55">
        <f>B114/Pop!G114</f>
        <v>63.593809456768795</v>
      </c>
      <c r="D114" s="33">
        <f t="shared" si="3"/>
        <v>5.9991236482517252E-3</v>
      </c>
    </row>
    <row r="115" spans="1:4">
      <c r="A115" s="28">
        <f t="shared" si="2"/>
        <v>39508</v>
      </c>
      <c r="B115" s="43">
        <f>rG!B64</f>
        <v>528876.69999999995</v>
      </c>
      <c r="C115" s="55">
        <f>B115/Pop!G115</f>
        <v>63.949837182783568</v>
      </c>
      <c r="D115" s="33">
        <f t="shared" si="3"/>
        <v>5.5828519902707541E-3</v>
      </c>
    </row>
    <row r="116" spans="1:4">
      <c r="A116" s="28">
        <f t="shared" si="2"/>
        <v>39600</v>
      </c>
      <c r="B116" s="43">
        <f>rG!B65</f>
        <v>525909.5</v>
      </c>
      <c r="C116" s="55">
        <f>B116/Pop!G116</f>
        <v>63.731263349059091</v>
      </c>
      <c r="D116" s="33">
        <f t="shared" si="3"/>
        <v>-3.4237494245479283E-3</v>
      </c>
    </row>
    <row r="117" spans="1:4">
      <c r="A117" s="28">
        <f t="shared" si="2"/>
        <v>39692</v>
      </c>
      <c r="B117" s="43">
        <f>rG!B66</f>
        <v>519427.3</v>
      </c>
      <c r="C117" s="55">
        <f>B117/Pop!G117</f>
        <v>63.095467267724267</v>
      </c>
      <c r="D117" s="33">
        <f t="shared" si="3"/>
        <v>-1.0026299730978572E-2</v>
      </c>
    </row>
    <row r="118" spans="1:4">
      <c r="A118" s="28">
        <f t="shared" si="2"/>
        <v>39783</v>
      </c>
      <c r="B118" s="43">
        <f>rG!B67</f>
        <v>506440.7</v>
      </c>
      <c r="C118" s="55">
        <f>B118/Pop!G118</f>
        <v>61.667682066789126</v>
      </c>
      <c r="D118" s="33">
        <f t="shared" si="3"/>
        <v>-2.2888930635423854E-2</v>
      </c>
    </row>
    <row r="119" spans="1:4">
      <c r="A119" s="28">
        <f t="shared" si="2"/>
        <v>39873</v>
      </c>
      <c r="B119" s="43">
        <f>rG!B68</f>
        <v>482065.3</v>
      </c>
      <c r="C119" s="55">
        <f>B119/Pop!G119</f>
        <v>58.844664618639776</v>
      </c>
      <c r="D119" s="33">
        <f t="shared" si="3"/>
        <v>-4.6858833312042769E-2</v>
      </c>
    </row>
    <row r="120" spans="1:4">
      <c r="A120" s="28">
        <f t="shared" si="2"/>
        <v>39965</v>
      </c>
      <c r="B120" s="43">
        <f>rG!B69</f>
        <v>491624.4</v>
      </c>
      <c r="C120" s="55">
        <f>B120/Pop!G120</f>
        <v>60.150928596068795</v>
      </c>
      <c r="D120" s="33">
        <f t="shared" si="3"/>
        <v>2.1955711397112054E-2</v>
      </c>
    </row>
    <row r="121" spans="1:4">
      <c r="A121" s="28">
        <f t="shared" si="2"/>
        <v>40057</v>
      </c>
      <c r="B121" s="43">
        <f>rG!B70</f>
        <v>491459.1</v>
      </c>
      <c r="C121" s="55">
        <f>B121/Pop!G121</f>
        <v>60.256547919079111</v>
      </c>
      <c r="D121" s="33">
        <f t="shared" si="3"/>
        <v>1.7543653127987113E-3</v>
      </c>
    </row>
    <row r="122" spans="1:4">
      <c r="A122" s="28">
        <f t="shared" si="2"/>
        <v>40148</v>
      </c>
      <c r="B122" s="43">
        <f>rG!B71</f>
        <v>497401.7</v>
      </c>
      <c r="C122" s="55">
        <f>B122/Pop!G122</f>
        <v>61.096165125312851</v>
      </c>
      <c r="D122" s="33">
        <f t="shared" si="3"/>
        <v>1.3837854680859962E-2</v>
      </c>
    </row>
    <row r="123" spans="1:4">
      <c r="A123" s="28">
        <f t="shared" si="2"/>
        <v>40238</v>
      </c>
      <c r="B123" s="43">
        <f>rG!B72</f>
        <v>502619.1</v>
      </c>
      <c r="C123" s="55">
        <f>B123/Pop!G123</f>
        <v>61.834704321423274</v>
      </c>
      <c r="D123" s="33">
        <f t="shared" si="3"/>
        <v>1.2015665146388521E-2</v>
      </c>
    </row>
    <row r="124" spans="1:4">
      <c r="A124" s="28">
        <f t="shared" si="2"/>
        <v>40330</v>
      </c>
      <c r="B124" s="43">
        <f>rG!B73</f>
        <v>508738.3</v>
      </c>
      <c r="C124" s="55">
        <f>B124/Pop!G124</f>
        <v>62.669972642208364</v>
      </c>
      <c r="D124" s="33">
        <f t="shared" si="3"/>
        <v>1.3417662251502982E-2</v>
      </c>
    </row>
    <row r="125" spans="1:4">
      <c r="A125" s="28">
        <f t="shared" si="2"/>
        <v>40422</v>
      </c>
      <c r="B125" s="43">
        <f>rG!B74</f>
        <v>518010.9</v>
      </c>
      <c r="C125" s="55">
        <f>B125/Pop!G125</f>
        <v>63.87310587447417</v>
      </c>
      <c r="D125" s="33">
        <f t="shared" si="3"/>
        <v>1.9015966756402491E-2</v>
      </c>
    </row>
    <row r="126" spans="1:4">
      <c r="A126" s="28">
        <f t="shared" si="2"/>
        <v>40513</v>
      </c>
      <c r="B126" s="43">
        <f>rG!B75</f>
        <v>513675.5</v>
      </c>
      <c r="C126" s="55">
        <f>B126/Pop!G126</f>
        <v>63.389298644594632</v>
      </c>
      <c r="D126" s="33">
        <f t="shared" si="3"/>
        <v>-7.6033383539684252E-3</v>
      </c>
    </row>
    <row r="127" spans="1:4">
      <c r="A127" s="28">
        <f t="shared" si="2"/>
        <v>40603</v>
      </c>
      <c r="B127" s="43">
        <f>rG!B76</f>
        <v>508253.7</v>
      </c>
      <c r="C127" s="55">
        <f>B127/Pop!G127</f>
        <v>62.772350641802859</v>
      </c>
      <c r="D127" s="33">
        <f t="shared" si="3"/>
        <v>-9.7803559820119901E-3</v>
      </c>
    </row>
    <row r="128" spans="1:4">
      <c r="A128" s="28">
        <f t="shared" si="2"/>
        <v>40695</v>
      </c>
      <c r="B128" s="43">
        <f>rG!B77</f>
        <v>503920.9</v>
      </c>
      <c r="C128" s="55">
        <f>B128/Pop!G128</f>
        <v>62.316093125687971</v>
      </c>
      <c r="D128" s="33">
        <f t="shared" si="3"/>
        <v>-7.2949910600090817E-3</v>
      </c>
    </row>
    <row r="129" spans="1:4">
      <c r="A129" s="28">
        <f t="shared" si="2"/>
        <v>40787</v>
      </c>
      <c r="B129" s="43">
        <f>rG!B78</f>
        <v>516203</v>
      </c>
      <c r="C129" s="55">
        <f>B129/Pop!G129</f>
        <v>63.893310221611173</v>
      </c>
      <c r="D129" s="33">
        <f t="shared" si="3"/>
        <v>2.4994955475761138E-2</v>
      </c>
    </row>
    <row r="130" spans="1:4">
      <c r="A130" s="28">
        <f t="shared" si="2"/>
        <v>40878</v>
      </c>
      <c r="B130" s="43">
        <f>rG!B79</f>
        <v>515380.6</v>
      </c>
      <c r="C130" s="55">
        <f>B130/Pop!G130</f>
        <v>63.833255197204672</v>
      </c>
      <c r="D130" s="33">
        <f t="shared" si="3"/>
        <v>-9.4036864821500643E-4</v>
      </c>
    </row>
    <row r="131" spans="1:4">
      <c r="A131" s="28">
        <f t="shared" si="2"/>
        <v>40969</v>
      </c>
      <c r="B131" s="43">
        <f>rG!B80</f>
        <v>522590</v>
      </c>
      <c r="C131" s="55">
        <f>B131/Pop!G131</f>
        <v>64.809864121131355</v>
      </c>
      <c r="D131" s="33">
        <f t="shared" si="3"/>
        <v>1.5183519977687077E-2</v>
      </c>
    </row>
    <row r="132" spans="1:4">
      <c r="A132" s="28">
        <f t="shared" si="2"/>
        <v>41061</v>
      </c>
      <c r="B132" s="43">
        <f>rG!B81</f>
        <v>517813.4</v>
      </c>
      <c r="C132" s="55">
        <f>B132/Pop!G132</f>
        <v>64.324645962732944</v>
      </c>
      <c r="D132" s="33">
        <f t="shared" si="3"/>
        <v>-7.5149615950813597E-3</v>
      </c>
    </row>
    <row r="133" spans="1:4">
      <c r="A133" s="28">
        <f t="shared" ref="A133:A168" si="4">EDATE(A132,3)</f>
        <v>41153</v>
      </c>
      <c r="B133" s="43">
        <f>rG!B82</f>
        <v>515894.1</v>
      </c>
      <c r="C133" s="55">
        <f>B133/Pop!G133</f>
        <v>64.273855354139442</v>
      </c>
      <c r="D133" s="33">
        <f t="shared" ref="D133:D168" si="5">LN(C133)-LN(C132)</f>
        <v>-7.8990984676075016E-4</v>
      </c>
    </row>
    <row r="134" spans="1:4">
      <c r="A134" s="28">
        <f t="shared" si="4"/>
        <v>41244</v>
      </c>
      <c r="B134" s="43">
        <f>rG!B83</f>
        <v>515462.5</v>
      </c>
      <c r="C134" s="55">
        <f>B134/Pop!G134</f>
        <v>64.477364567878524</v>
      </c>
      <c r="D134" s="33">
        <f t="shared" si="5"/>
        <v>3.1612808538268311E-3</v>
      </c>
    </row>
    <row r="135" spans="1:4">
      <c r="A135" s="28">
        <f t="shared" si="4"/>
        <v>41334</v>
      </c>
      <c r="B135" s="43">
        <f>rG!B84</f>
        <v>522647.6</v>
      </c>
      <c r="C135" s="55">
        <f>B135/Pop!G135</f>
        <v>65.631189905208728</v>
      </c>
      <c r="D135" s="33">
        <f t="shared" si="5"/>
        <v>1.773681355196377E-2</v>
      </c>
    </row>
    <row r="136" spans="1:4">
      <c r="A136" s="28">
        <f t="shared" si="4"/>
        <v>41426</v>
      </c>
      <c r="B136" s="43">
        <f>rG!B85</f>
        <v>527285.80000000005</v>
      </c>
      <c r="C136" s="55">
        <f>B136/Pop!G136</f>
        <v>66.457266793053321</v>
      </c>
      <c r="D136" s="33">
        <f t="shared" si="5"/>
        <v>1.2508097658428419E-2</v>
      </c>
    </row>
    <row r="137" spans="1:4">
      <c r="A137" s="28">
        <f t="shared" si="4"/>
        <v>41518</v>
      </c>
      <c r="B137" s="43">
        <f>rG!B86</f>
        <v>532384.30000000005</v>
      </c>
      <c r="C137" s="55">
        <f>B137/Pop!G137</f>
        <v>67.345071093128254</v>
      </c>
      <c r="D137" s="33">
        <f t="shared" si="5"/>
        <v>1.3270580218621042E-2</v>
      </c>
    </row>
    <row r="138" spans="1:4">
      <c r="A138" s="28">
        <f t="shared" si="4"/>
        <v>41609</v>
      </c>
      <c r="B138" s="43">
        <f>rG!B87</f>
        <v>531760.80000000005</v>
      </c>
      <c r="C138" s="55">
        <f>B138/Pop!G138</f>
        <v>67.511131016825445</v>
      </c>
      <c r="D138" s="33">
        <f t="shared" si="5"/>
        <v>2.462771530442609E-3</v>
      </c>
    </row>
    <row r="139" spans="1:4">
      <c r="A139" s="28">
        <f t="shared" si="4"/>
        <v>41699</v>
      </c>
      <c r="B139" s="43">
        <f>rG!B88</f>
        <v>536169.9</v>
      </c>
      <c r="C139" s="55">
        <f>B139/Pop!G139</f>
        <v>68.320392462927884</v>
      </c>
      <c r="D139" s="33">
        <f t="shared" si="5"/>
        <v>1.191580570831885E-2</v>
      </c>
    </row>
    <row r="140" spans="1:4">
      <c r="A140" s="28">
        <f t="shared" si="4"/>
        <v>41791</v>
      </c>
      <c r="B140" s="43">
        <f>rG!B89</f>
        <v>526273.19999999995</v>
      </c>
      <c r="C140" s="55">
        <f>B140/Pop!G140</f>
        <v>67.309241867380535</v>
      </c>
      <c r="D140" s="33">
        <f t="shared" si="5"/>
        <v>-1.4910743283881089E-2</v>
      </c>
    </row>
    <row r="141" spans="1:4">
      <c r="A141" s="28">
        <f t="shared" si="4"/>
        <v>41883</v>
      </c>
      <c r="B141" s="43">
        <f>rG!B90</f>
        <v>526807</v>
      </c>
      <c r="C141" s="55">
        <f>B141/Pop!G141</f>
        <v>67.623406584394431</v>
      </c>
      <c r="D141" s="33">
        <f t="shared" si="5"/>
        <v>4.6566237054976867E-3</v>
      </c>
    </row>
    <row r="142" spans="1:4">
      <c r="A142" s="28">
        <f t="shared" si="4"/>
        <v>41974</v>
      </c>
      <c r="B142" s="43">
        <f>rG!B91</f>
        <v>529390.1</v>
      </c>
      <c r="C142" s="55">
        <f>B142/Pop!G142</f>
        <v>68.184494842705206</v>
      </c>
      <c r="D142" s="33">
        <f t="shared" si="5"/>
        <v>8.2630162882058045E-3</v>
      </c>
    </row>
    <row r="143" spans="1:4">
      <c r="A143" s="28">
        <f t="shared" si="4"/>
        <v>42064</v>
      </c>
      <c r="B143" s="43">
        <f>rG!B92</f>
        <v>537590.1</v>
      </c>
      <c r="C143" s="55">
        <f>B143/Pop!G143</f>
        <v>69.456583811253338</v>
      </c>
      <c r="D143" s="33">
        <f t="shared" si="5"/>
        <v>1.8484673350855019E-2</v>
      </c>
    </row>
    <row r="144" spans="1:4">
      <c r="A144" s="28">
        <f t="shared" si="4"/>
        <v>42156</v>
      </c>
      <c r="B144" s="43">
        <f>rG!B93</f>
        <v>538067.4</v>
      </c>
      <c r="C144" s="55">
        <f>B144/Pop!G144</f>
        <v>69.720176654153107</v>
      </c>
      <c r="D144" s="33">
        <f t="shared" si="5"/>
        <v>3.787890409144623E-3</v>
      </c>
    </row>
    <row r="145" spans="1:4">
      <c r="A145" s="28">
        <f t="shared" si="4"/>
        <v>42248</v>
      </c>
      <c r="B145" s="43">
        <f>rG!B94</f>
        <v>538655.69999999995</v>
      </c>
      <c r="C145" s="55">
        <f>B145/Pop!G145</f>
        <v>69.982930486609987</v>
      </c>
      <c r="D145" s="33">
        <f t="shared" si="5"/>
        <v>3.7616077073492349E-3</v>
      </c>
    </row>
    <row r="146" spans="1:4">
      <c r="A146" s="28">
        <f t="shared" si="4"/>
        <v>42339</v>
      </c>
      <c r="B146" s="43">
        <f>rG!B95</f>
        <v>538153.4</v>
      </c>
      <c r="C146" s="55">
        <f>B146/Pop!G146</f>
        <v>70.096523128189673</v>
      </c>
      <c r="D146" s="33">
        <f t="shared" si="5"/>
        <v>1.6218319467604658E-3</v>
      </c>
    </row>
    <row r="147" spans="1:4">
      <c r="A147" s="28">
        <f t="shared" si="4"/>
        <v>42430</v>
      </c>
      <c r="B147" s="43">
        <f>rG!B96</f>
        <v>542010.69999999995</v>
      </c>
      <c r="C147" s="55">
        <f>B147/Pop!G147</f>
        <v>70.770767375436378</v>
      </c>
      <c r="D147" s="33">
        <f t="shared" si="5"/>
        <v>9.5728311910603381E-3</v>
      </c>
    </row>
    <row r="148" spans="1:4">
      <c r="A148" s="28">
        <f t="shared" si="4"/>
        <v>42522</v>
      </c>
      <c r="B148" s="43">
        <f>rG!B97</f>
        <v>540776.80000000005</v>
      </c>
      <c r="C148" s="55">
        <f>B148/Pop!G148</f>
        <v>70.767123108408271</v>
      </c>
      <c r="D148" s="33">
        <f t="shared" si="5"/>
        <v>-5.1495285346092601E-5</v>
      </c>
    </row>
    <row r="149" spans="1:4">
      <c r="A149" s="28">
        <f t="shared" si="4"/>
        <v>42614</v>
      </c>
      <c r="B149" s="43">
        <f>rG!B98</f>
        <v>541814.1</v>
      </c>
      <c r="C149" s="55">
        <f>B149/Pop!G149</f>
        <v>71.013219791642072</v>
      </c>
      <c r="D149" s="33">
        <f t="shared" si="5"/>
        <v>3.4715239835412248E-3</v>
      </c>
    </row>
    <row r="150" spans="1:4">
      <c r="A150" s="28">
        <f t="shared" si="4"/>
        <v>42705</v>
      </c>
      <c r="B150" s="43">
        <f>rG!B99</f>
        <v>543442.4</v>
      </c>
      <c r="C150" s="55">
        <f>B150/Pop!G150</f>
        <v>71.296328392911178</v>
      </c>
      <c r="D150" s="33">
        <f t="shared" si="5"/>
        <v>3.9787769459440625E-3</v>
      </c>
    </row>
    <row r="151" spans="1:4">
      <c r="A151" s="28">
        <f t="shared" si="4"/>
        <v>42795</v>
      </c>
      <c r="B151" s="43">
        <f>rG!B100</f>
        <v>547500</v>
      </c>
      <c r="C151" s="55">
        <f>B151/Pop!G151</f>
        <v>71.898095119976091</v>
      </c>
      <c r="D151" s="33">
        <f t="shared" si="5"/>
        <v>8.4049400088259674E-3</v>
      </c>
    </row>
    <row r="152" spans="1:4">
      <c r="A152" s="28">
        <f t="shared" si="4"/>
        <v>42887</v>
      </c>
      <c r="B152" s="43">
        <f>rG!B101</f>
        <v>548857.5</v>
      </c>
      <c r="C152" s="55">
        <f>B152/Pop!G152</f>
        <v>72.138597269456355</v>
      </c>
      <c r="D152" s="33">
        <f t="shared" si="5"/>
        <v>3.339459813981982E-3</v>
      </c>
    </row>
    <row r="153" spans="1:4">
      <c r="A153" s="28">
        <f t="shared" si="4"/>
        <v>42979</v>
      </c>
      <c r="B153" s="43">
        <f>rG!B102</f>
        <v>553202.6</v>
      </c>
      <c r="C153" s="55">
        <f>B153/Pop!G153</f>
        <v>72.810173897306839</v>
      </c>
      <c r="D153" s="33">
        <f t="shared" si="5"/>
        <v>9.2664660484151895E-3</v>
      </c>
    </row>
    <row r="154" spans="1:4">
      <c r="A154" s="28">
        <f t="shared" si="4"/>
        <v>43070</v>
      </c>
      <c r="B154" s="43">
        <f>rG!B103</f>
        <v>555488.1</v>
      </c>
      <c r="C154" s="55">
        <f>B154/Pop!G154</f>
        <v>73.238971526723589</v>
      </c>
      <c r="D154" s="33">
        <f t="shared" si="5"/>
        <v>5.8719804248781315E-3</v>
      </c>
    </row>
    <row r="155" spans="1:4">
      <c r="A155" s="28">
        <f t="shared" si="4"/>
        <v>43160</v>
      </c>
      <c r="B155" s="43">
        <f>rG!B104</f>
        <v>555381.1</v>
      </c>
      <c r="C155" s="55">
        <f>B155/Pop!G155</f>
        <v>73.346954228129377</v>
      </c>
      <c r="D155" s="33">
        <f t="shared" si="5"/>
        <v>1.4733027114601782E-3</v>
      </c>
    </row>
    <row r="156" spans="1:4">
      <c r="A156" s="28">
        <f t="shared" si="4"/>
        <v>43252</v>
      </c>
      <c r="B156" s="43">
        <f>rG!B105</f>
        <v>555628.9</v>
      </c>
      <c r="C156" s="55">
        <f>B156/Pop!G156</f>
        <v>73.505744266849447</v>
      </c>
      <c r="D156" s="33">
        <f t="shared" si="5"/>
        <v>2.162576544147754E-3</v>
      </c>
    </row>
    <row r="157" spans="1:4">
      <c r="A157" s="28">
        <f t="shared" si="4"/>
        <v>43344</v>
      </c>
      <c r="B157" s="43">
        <f>rG!B106</f>
        <v>551894.1</v>
      </c>
      <c r="C157" s="55">
        <f>B157/Pop!G157</f>
        <v>73.127479043403895</v>
      </c>
      <c r="D157" s="33">
        <f t="shared" si="5"/>
        <v>-5.1593500298121597E-3</v>
      </c>
    </row>
    <row r="158" spans="1:4">
      <c r="A158" s="28">
        <f t="shared" si="4"/>
        <v>43435</v>
      </c>
      <c r="B158" s="43">
        <f>rG!B107</f>
        <v>554353.69999999995</v>
      </c>
      <c r="C158" s="55">
        <f>B158/Pop!G158</f>
        <v>73.565344903217749</v>
      </c>
      <c r="D158" s="33">
        <f t="shared" si="5"/>
        <v>5.9698511278503119E-3</v>
      </c>
    </row>
    <row r="159" spans="1:4">
      <c r="A159" s="28">
        <f t="shared" si="4"/>
        <v>43525</v>
      </c>
      <c r="B159" s="43">
        <f>rG!B108</f>
        <v>555995.4</v>
      </c>
      <c r="C159" s="55">
        <f>B159/Pop!G159</f>
        <v>73.888204774200972</v>
      </c>
      <c r="D159" s="33">
        <f t="shared" si="5"/>
        <v>4.3791470282599221E-3</v>
      </c>
    </row>
    <row r="160" spans="1:4">
      <c r="A160" s="28">
        <f t="shared" si="4"/>
        <v>43617</v>
      </c>
      <c r="B160" s="43">
        <f>rG!B109</f>
        <v>557125</v>
      </c>
      <c r="C160" s="55">
        <f>B160/Pop!G160</f>
        <v>74.133693100962887</v>
      </c>
      <c r="D160" s="33">
        <f t="shared" si="5"/>
        <v>3.3169220954079037E-3</v>
      </c>
    </row>
    <row r="161" spans="1:4">
      <c r="A161" s="28">
        <f t="shared" si="4"/>
        <v>43709</v>
      </c>
      <c r="B161" s="43">
        <f>rG!B110</f>
        <v>557793.9</v>
      </c>
      <c r="C161" s="55">
        <f>B161/Pop!G161</f>
        <v>74.318707750499229</v>
      </c>
      <c r="D161" s="33">
        <f t="shared" si="5"/>
        <v>2.49258003596875E-3</v>
      </c>
    </row>
    <row r="162" spans="1:4">
      <c r="A162" s="28">
        <f t="shared" si="4"/>
        <v>43800</v>
      </c>
      <c r="B162" s="43">
        <f>rG!B111</f>
        <v>546996.9</v>
      </c>
      <c r="C162" s="55">
        <f>B162/Pop!G162</f>
        <v>72.97346081156202</v>
      </c>
      <c r="D162" s="33">
        <f t="shared" si="5"/>
        <v>-1.826688219179573E-2</v>
      </c>
    </row>
    <row r="163" spans="1:4">
      <c r="A163" s="28">
        <f t="shared" si="4"/>
        <v>43891</v>
      </c>
      <c r="B163" s="43">
        <f>rG!B112</f>
        <v>543795.80000000005</v>
      </c>
      <c r="C163" s="55">
        <f>B163/Pop!G163</f>
        <v>72.641569742093154</v>
      </c>
      <c r="D163" s="33">
        <f t="shared" si="5"/>
        <v>-4.5584805761382796E-3</v>
      </c>
    </row>
    <row r="164" spans="1:4">
      <c r="A164" s="28">
        <f t="shared" si="4"/>
        <v>43983</v>
      </c>
      <c r="B164" s="43">
        <f>rG!B113</f>
        <v>500660.3</v>
      </c>
      <c r="C164" s="55">
        <f>B164/Pop!G164</f>
        <v>66.983318250993705</v>
      </c>
      <c r="D164" s="33">
        <f t="shared" si="5"/>
        <v>-8.1093736883674161E-2</v>
      </c>
    </row>
    <row r="165" spans="1:4">
      <c r="A165" s="28">
        <f t="shared" si="4"/>
        <v>44075</v>
      </c>
      <c r="B165" s="43">
        <f>rG!B114</f>
        <v>527515.6</v>
      </c>
      <c r="C165" s="55">
        <f>B165/Pop!G165</f>
        <v>70.703727379850974</v>
      </c>
      <c r="D165" s="33">
        <f t="shared" si="5"/>
        <v>5.4054685524159929E-2</v>
      </c>
    </row>
    <row r="166" spans="1:4">
      <c r="A166" s="28">
        <f t="shared" si="4"/>
        <v>44166</v>
      </c>
      <c r="B166" s="43">
        <f>rG!B115</f>
        <v>542543.5</v>
      </c>
      <c r="C166" s="55">
        <f>B166/Pop!G166</f>
        <v>72.855734457850232</v>
      </c>
      <c r="D166" s="33">
        <f t="shared" si="5"/>
        <v>2.9982952919852757E-2</v>
      </c>
    </row>
    <row r="167" spans="1:4">
      <c r="A167" s="28">
        <f t="shared" si="4"/>
        <v>44256</v>
      </c>
      <c r="B167" s="43">
        <f>rG!B116</f>
        <v>536804.80000000005</v>
      </c>
      <c r="C167" s="55" t="e">
        <f>B167/Pop!G167</f>
        <v>#DIV/0!</v>
      </c>
      <c r="D167" s="33" t="e">
        <f t="shared" si="5"/>
        <v>#DIV/0!</v>
      </c>
    </row>
    <row r="168" spans="1:4">
      <c r="A168" s="29">
        <f t="shared" si="4"/>
        <v>44348</v>
      </c>
      <c r="B168" s="44">
        <f>rG!B117</f>
        <v>539309.30000000005</v>
      </c>
      <c r="C168" s="56" t="e">
        <f>B168/Pop!G168</f>
        <v>#DIV/0!</v>
      </c>
      <c r="D168" s="39" t="e">
        <f t="shared" si="5"/>
        <v>#DIV/0!</v>
      </c>
    </row>
    <row r="169" spans="1:4">
      <c r="A169" s="2"/>
    </row>
    <row r="170" spans="1:4">
      <c r="A170" s="2"/>
    </row>
    <row r="171" spans="1:4">
      <c r="A171" s="2"/>
    </row>
    <row r="172" spans="1:4">
      <c r="A172" s="2"/>
    </row>
    <row r="173" spans="1:4">
      <c r="A173" s="2"/>
    </row>
    <row r="174" spans="1:4">
      <c r="A174" s="2"/>
    </row>
    <row r="175" spans="1:4">
      <c r="A175" s="2"/>
    </row>
    <row r="176" spans="1:4">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showGridLines="0" zoomScale="85" zoomScaleNormal="85" workbookViewId="0">
      <pane xSplit="1" ySplit="2" topLeftCell="B3" activePane="bottomRight" state="frozen"/>
      <selection pane="topRight" activeCell="B1" sqref="B1"/>
      <selection pane="bottomLeft" activeCell="A2" sqref="A2"/>
      <selection pane="bottomRight" activeCell="D3" sqref="D3"/>
    </sheetView>
  </sheetViews>
  <sheetFormatPr baseColWidth="10" defaultColWidth="8.83203125" defaultRowHeight="15"/>
  <cols>
    <col min="1" max="1" width="10.1640625" bestFit="1" customWidth="1"/>
    <col min="2" max="2" width="10.5" bestFit="1" customWidth="1"/>
    <col min="3" max="3" width="11.6640625" bestFit="1" customWidth="1"/>
    <col min="4" max="4" width="10.5" bestFit="1" customWidth="1"/>
    <col min="5" max="5" width="11.6640625" bestFit="1" customWidth="1"/>
    <col min="6" max="8" width="10.5" bestFit="1" customWidth="1"/>
    <col min="9" max="9" width="11.6640625" bestFit="1" customWidth="1"/>
    <col min="11" max="11" width="12.5" bestFit="1" customWidth="1"/>
  </cols>
  <sheetData>
    <row r="1" spans="1:11">
      <c r="A1" s="176"/>
      <c r="B1" s="177" t="s">
        <v>1037</v>
      </c>
      <c r="C1" s="178"/>
      <c r="D1" s="177" t="s">
        <v>1038</v>
      </c>
      <c r="E1" s="178"/>
      <c r="F1" s="177" t="s">
        <v>1039</v>
      </c>
      <c r="G1" s="177" t="s">
        <v>1040</v>
      </c>
      <c r="H1" s="177" t="s">
        <v>1042</v>
      </c>
      <c r="I1" s="178"/>
      <c r="K1" s="196" t="s">
        <v>1041</v>
      </c>
    </row>
    <row r="2" spans="1:11" ht="16">
      <c r="A2" s="181"/>
      <c r="B2" s="182" t="s">
        <v>128</v>
      </c>
      <c r="C2" s="183" t="s">
        <v>129</v>
      </c>
      <c r="D2" s="182" t="s">
        <v>128</v>
      </c>
      <c r="E2" s="183" t="s">
        <v>129</v>
      </c>
      <c r="F2" s="182"/>
      <c r="G2" s="182"/>
      <c r="H2" s="182" t="s">
        <v>135</v>
      </c>
      <c r="I2" s="183" t="s">
        <v>1043</v>
      </c>
      <c r="K2" s="563">
        <v>0.64</v>
      </c>
    </row>
    <row r="3" spans="1:11">
      <c r="A3" s="28">
        <v>29281</v>
      </c>
      <c r="B3" s="30">
        <f>nG_h23!B8*nG!$B$8/nG_h23!$B$64</f>
        <v>245801.56723363217</v>
      </c>
      <c r="C3" s="42">
        <f>rG_h23!B8*rG!$B$8/rG_h23!$B$64</f>
        <v>270758.12074485311</v>
      </c>
      <c r="D3" s="30">
        <f>'fdr,edr'!P3</f>
        <v>487337.25768437912</v>
      </c>
      <c r="E3" s="42">
        <f>'fdr,edr'!Q3</f>
        <v>536817.2446766987</v>
      </c>
      <c r="F3" s="35">
        <f>'l_HC,WC'!F3</f>
        <v>5514.5833333333294</v>
      </c>
      <c r="G3" s="562">
        <f>'l_HC,WC'!I3</f>
        <v>122.82895730467615</v>
      </c>
      <c r="H3" s="163">
        <f>C3/(E3^(1-$K$2)*(F3*G3)^$K$2)</f>
        <v>0.43463364878687283</v>
      </c>
      <c r="I3" s="43"/>
    </row>
    <row r="4" spans="1:11">
      <c r="A4" s="28">
        <f>EDATE(A3,3)</f>
        <v>29373</v>
      </c>
      <c r="B4" s="30">
        <f>nG_h23!B9*nG!$B$8/nG_h23!$B$64</f>
        <v>250409.14643671381</v>
      </c>
      <c r="C4" s="42">
        <f>rG_h23!B9*rG!$B$8/rG_h23!$B$64</f>
        <v>268779.54583554133</v>
      </c>
      <c r="D4" s="30">
        <f>'fdr,edr'!P4</f>
        <v>493237.41978203319</v>
      </c>
      <c r="E4" s="42">
        <f>'fdr,edr'!Q4</f>
        <v>529422.07409190712</v>
      </c>
      <c r="F4" s="35">
        <f>'l_HC,WC'!F4</f>
        <v>5529.9166666666633</v>
      </c>
      <c r="G4" s="562">
        <f>'l_HC,WC'!I4</f>
        <v>122.96802207377252</v>
      </c>
      <c r="H4" s="163">
        <f t="shared" ref="H4:H67" si="0">C4/(E4^(1-$K$2)*(F4*G4)^$K$2)</f>
        <v>0.43253433112460821</v>
      </c>
      <c r="I4" s="564">
        <f>LN(H4/H3)</f>
        <v>-4.8417880089478742E-3</v>
      </c>
    </row>
    <row r="5" spans="1:11">
      <c r="A5" s="28">
        <f t="shared" ref="A5:A68" si="1">EDATE(A4,3)</f>
        <v>29465</v>
      </c>
      <c r="B5" s="30">
        <f>nG_h23!B10*nG!$B$8/nG_h23!$B$64</f>
        <v>258384.01847763767</v>
      </c>
      <c r="C5" s="42">
        <f>rG_h23!B10*rG!$B$8/rG_h23!$B$64</f>
        <v>274419.86526546197</v>
      </c>
      <c r="D5" s="30">
        <f>'fdr,edr'!P5</f>
        <v>499861.05348202371</v>
      </c>
      <c r="E5" s="42">
        <f>'fdr,edr'!Q5</f>
        <v>530883.4646824745</v>
      </c>
      <c r="F5" s="35">
        <f>'l_HC,WC'!F5</f>
        <v>5544.5416666666633</v>
      </c>
      <c r="G5" s="562">
        <f>'l_HC,WC'!I5</f>
        <v>122.0641010746435</v>
      </c>
      <c r="H5" s="163">
        <f t="shared" si="0"/>
        <v>0.4425124823038023</v>
      </c>
      <c r="I5" s="564">
        <f t="shared" ref="I5:I68" si="2">LN(H5/H4)</f>
        <v>2.2806971101857504E-2</v>
      </c>
    </row>
    <row r="6" spans="1:11">
      <c r="A6" s="28">
        <f t="shared" si="1"/>
        <v>29556</v>
      </c>
      <c r="B6" s="30">
        <f>nG_h23!B11*nG!$B$8/nG_h23!$B$64</f>
        <v>266236.92188734742</v>
      </c>
      <c r="C6" s="42">
        <f>rG_h23!B11*rG!$B$8/rG_h23!$B$64</f>
        <v>280149.13182919641</v>
      </c>
      <c r="D6" s="30">
        <f>'fdr,edr'!P6</f>
        <v>505991.01768586866</v>
      </c>
      <c r="E6" s="42">
        <f>'fdr,edr'!Q6</f>
        <v>532431.5775332147</v>
      </c>
      <c r="F6" s="35">
        <f>'l_HC,WC'!F6</f>
        <v>5559.0555555555502</v>
      </c>
      <c r="G6" s="562">
        <f>'l_HC,WC'!I6</f>
        <v>121.99456869009583</v>
      </c>
      <c r="H6" s="163">
        <f t="shared" si="0"/>
        <v>0.45068774055203786</v>
      </c>
      <c r="I6" s="564">
        <f t="shared" si="2"/>
        <v>1.8306055775184207E-2</v>
      </c>
    </row>
    <row r="7" spans="1:11">
      <c r="A7" s="28">
        <f t="shared" si="1"/>
        <v>29646</v>
      </c>
      <c r="B7" s="30">
        <f>nG_h23!B12*nG!$B$8/nG_h23!$B$64</f>
        <v>268962.65564578492</v>
      </c>
      <c r="C7" s="42">
        <f>rG_h23!B12*rG!$B$8/rG_h23!$B$64</f>
        <v>282193.55072068208</v>
      </c>
      <c r="D7" s="30">
        <f>'fdr,edr'!P7</f>
        <v>511377.57030560507</v>
      </c>
      <c r="E7" s="42">
        <f>'fdr,edr'!Q7</f>
        <v>536533.41567798203</v>
      </c>
      <c r="F7" s="35">
        <f>'l_HC,WC'!F7</f>
        <v>5566.1527777777737</v>
      </c>
      <c r="G7" s="562">
        <f>'l_HC,WC'!I7</f>
        <v>121.82073772872458</v>
      </c>
      <c r="H7" s="163">
        <f t="shared" si="0"/>
        <v>0.4527676429986191</v>
      </c>
      <c r="I7" s="564">
        <f t="shared" si="2"/>
        <v>4.6043361054193144E-3</v>
      </c>
    </row>
    <row r="8" spans="1:11">
      <c r="A8" s="28">
        <f t="shared" si="1"/>
        <v>29738</v>
      </c>
      <c r="B8" s="30">
        <f>nG_h23!B13*nG!$B$8/nG_h23!$B$64</f>
        <v>272900.73312318028</v>
      </c>
      <c r="C8" s="42">
        <f>rG_h23!B13*rG!$B$8/rG_h23!$B$64</f>
        <v>284915.10198387003</v>
      </c>
      <c r="D8" s="30">
        <f>'fdr,edr'!P8</f>
        <v>516648.73930952739</v>
      </c>
      <c r="E8" s="42">
        <f>'fdr,edr'!Q8</f>
        <v>539394.03740542242</v>
      </c>
      <c r="F8" s="35">
        <f>'l_HC,WC'!F8</f>
        <v>5574.5138888888832</v>
      </c>
      <c r="G8" s="562">
        <f>'l_HC,WC'!I8</f>
        <v>122.02933488236967</v>
      </c>
      <c r="H8" s="163">
        <f t="shared" si="0"/>
        <v>0.45532307627511248</v>
      </c>
      <c r="I8" s="564">
        <f t="shared" si="2"/>
        <v>5.6281601998212491E-3</v>
      </c>
    </row>
    <row r="9" spans="1:11">
      <c r="A9" s="28">
        <f t="shared" si="1"/>
        <v>29830</v>
      </c>
      <c r="B9" s="30">
        <f>nG_h23!B14*nG!$B$8/nG_h23!$B$64</f>
        <v>274959.41268699267</v>
      </c>
      <c r="C9" s="42">
        <f>rG_h23!B14*rG!$B$8/rG_h23!$B$64</f>
        <v>285949.17804840975</v>
      </c>
      <c r="D9" s="30">
        <f>'fdr,edr'!P9</f>
        <v>523037.63542354392</v>
      </c>
      <c r="E9" s="42">
        <f>'fdr,edr'!Q9</f>
        <v>543942.76041025843</v>
      </c>
      <c r="F9" s="35">
        <f>'l_HC,WC'!F9</f>
        <v>5587.1805555555538</v>
      </c>
      <c r="G9" s="562">
        <f>'l_HC,WC'!I9</f>
        <v>121.71643915190205</v>
      </c>
      <c r="H9" s="163">
        <f t="shared" si="0"/>
        <v>0.45568303016396516</v>
      </c>
      <c r="I9" s="564">
        <f t="shared" si="2"/>
        <v>7.9023379764460596E-4</v>
      </c>
    </row>
    <row r="10" spans="1:11">
      <c r="A10" s="28">
        <f t="shared" si="1"/>
        <v>29921</v>
      </c>
      <c r="B10" s="30">
        <f>nG_h23!B15*nG!$B$8/nG_h23!$B$64</f>
        <v>278731.36399361223</v>
      </c>
      <c r="C10" s="42">
        <f>rG_h23!B15*rG!$B$8/rG_h23!$B$64</f>
        <v>287542.35038263659</v>
      </c>
      <c r="D10" s="30">
        <f>'fdr,edr'!P10</f>
        <v>528746.66404053278</v>
      </c>
      <c r="E10" s="42">
        <f>'fdr,edr'!Q10</f>
        <v>545460.89236903179</v>
      </c>
      <c r="F10" s="35">
        <f>'l_HC,WC'!F10</f>
        <v>5601.2499999999973</v>
      </c>
      <c r="G10" s="562">
        <f>'l_HC,WC'!I10</f>
        <v>122.37699680511112</v>
      </c>
      <c r="H10" s="163">
        <f t="shared" si="0"/>
        <v>0.45544577417811494</v>
      </c>
      <c r="I10" s="564">
        <f t="shared" si="2"/>
        <v>-5.2079572082914204E-4</v>
      </c>
    </row>
    <row r="11" spans="1:11">
      <c r="A11" s="28">
        <f t="shared" si="1"/>
        <v>30011</v>
      </c>
      <c r="B11" s="30">
        <f>nG_h23!B16*nG!$B$8/nG_h23!$B$64</f>
        <v>284931.5720542784</v>
      </c>
      <c r="C11" s="42">
        <f>rG_h23!B16*rG!$B$8/rG_h23!$B$64</f>
        <v>291527.22398322803</v>
      </c>
      <c r="D11" s="30">
        <f>'fdr,edr'!P11</f>
        <v>533417.77052422508</v>
      </c>
      <c r="E11" s="42">
        <f>'fdr,edr'!Q11</f>
        <v>545765.42972439236</v>
      </c>
      <c r="F11" s="35">
        <f>'l_HC,WC'!F11</f>
        <v>5612.6249999999964</v>
      </c>
      <c r="G11" s="562">
        <f>'l_HC,WC'!I11</f>
        <v>121.71643915190205</v>
      </c>
      <c r="H11" s="163">
        <f t="shared" si="0"/>
        <v>0.46266556728769187</v>
      </c>
      <c r="I11" s="564">
        <f t="shared" si="2"/>
        <v>1.5727813412943915E-2</v>
      </c>
    </row>
    <row r="12" spans="1:11">
      <c r="A12" s="28">
        <f t="shared" si="1"/>
        <v>30103</v>
      </c>
      <c r="B12" s="30">
        <f>nG_h23!B17*nG!$B$8/nG_h23!$B$64</f>
        <v>286359.40048707853</v>
      </c>
      <c r="C12" s="42">
        <f>rG_h23!B17*rG!$B$8/rG_h23!$B$64</f>
        <v>293472.71937996446</v>
      </c>
      <c r="D12" s="30">
        <f>'fdr,edr'!P12</f>
        <v>538064.0930854592</v>
      </c>
      <c r="E12" s="42">
        <f>'fdr,edr'!Q12</f>
        <v>551429.88960695686</v>
      </c>
      <c r="F12" s="35">
        <f>'l_HC,WC'!F12</f>
        <v>5627.4166666666642</v>
      </c>
      <c r="G12" s="562">
        <f>'l_HC,WC'!I12</f>
        <v>121.61214057507952</v>
      </c>
      <c r="H12" s="163">
        <f t="shared" si="0"/>
        <v>0.4634983408860886</v>
      </c>
      <c r="I12" s="564">
        <f t="shared" si="2"/>
        <v>1.7983292492373027E-3</v>
      </c>
    </row>
    <row r="13" spans="1:11">
      <c r="A13" s="28">
        <f t="shared" si="1"/>
        <v>30195</v>
      </c>
      <c r="B13" s="30">
        <f>nG_h23!B18*nG!$B$8/nG_h23!$B$64</f>
        <v>288685.26885840023</v>
      </c>
      <c r="C13" s="42">
        <f>rG_h23!B18*rG!$B$8/rG_h23!$B$64</f>
        <v>294655.70575825631</v>
      </c>
      <c r="D13" s="30">
        <f>'fdr,edr'!P13</f>
        <v>543851.31403269933</v>
      </c>
      <c r="E13" s="42">
        <f>'fdr,edr'!Q13</f>
        <v>555098.96087722457</v>
      </c>
      <c r="F13" s="35">
        <f>'l_HC,WC'!F13</f>
        <v>5652.0138888888832</v>
      </c>
      <c r="G13" s="562">
        <f>'l_HC,WC'!I13</f>
        <v>121.99456869009583</v>
      </c>
      <c r="H13" s="163">
        <f t="shared" si="0"/>
        <v>0.46203356616586311</v>
      </c>
      <c r="I13" s="564">
        <f t="shared" si="2"/>
        <v>-3.1652629844871496E-3</v>
      </c>
    </row>
    <row r="14" spans="1:11">
      <c r="A14" s="28">
        <f t="shared" si="1"/>
        <v>30286</v>
      </c>
      <c r="B14" s="30">
        <f>nG_h23!B19*nG!$B$8/nG_h23!$B$64</f>
        <v>292426.42206583358</v>
      </c>
      <c r="C14" s="42">
        <f>rG_h23!B19*rG!$B$8/rG_h23!$B$64</f>
        <v>298955.72735008207</v>
      </c>
      <c r="D14" s="30">
        <f>'fdr,edr'!P14</f>
        <v>549039.43749227293</v>
      </c>
      <c r="E14" s="42">
        <f>'fdr,edr'!Q14</f>
        <v>561298.40532135649</v>
      </c>
      <c r="F14" s="35">
        <f>'l_HC,WC'!F14</f>
        <v>5675.4861111111068</v>
      </c>
      <c r="G14" s="562">
        <f>'l_HC,WC'!I14</f>
        <v>121.61214057507952</v>
      </c>
      <c r="H14" s="163">
        <f t="shared" si="0"/>
        <v>0.46660555864461994</v>
      </c>
      <c r="I14" s="564">
        <f t="shared" si="2"/>
        <v>9.846730118340077E-3</v>
      </c>
    </row>
    <row r="15" spans="1:11">
      <c r="A15" s="28">
        <f t="shared" si="1"/>
        <v>30376</v>
      </c>
      <c r="B15" s="30">
        <f>nG_h23!B20*nG!$B$8/nG_h23!$B$64</f>
        <v>296066.81857791619</v>
      </c>
      <c r="C15" s="42">
        <f>rG_h23!B20*rG!$B$8/rG_h23!$B$64</f>
        <v>300452.70656202617</v>
      </c>
      <c r="D15" s="30">
        <f>'fdr,edr'!P15</f>
        <v>553781.11636550305</v>
      </c>
      <c r="E15" s="42">
        <f>'fdr,edr'!Q15</f>
        <v>561984.7440322598</v>
      </c>
      <c r="F15" s="35">
        <f>'l_HC,WC'!F15</f>
        <v>5702.8611111111068</v>
      </c>
      <c r="G15" s="562">
        <f>'l_HC,WC'!I15</f>
        <v>121.50784199825698</v>
      </c>
      <c r="H15" s="163">
        <f t="shared" si="0"/>
        <v>0.46755116725073709</v>
      </c>
      <c r="I15" s="564">
        <f t="shared" si="2"/>
        <v>2.0245188047849695E-3</v>
      </c>
    </row>
    <row r="16" spans="1:11">
      <c r="A16" s="28">
        <f t="shared" si="1"/>
        <v>30468</v>
      </c>
      <c r="B16" s="30">
        <f>nG_h23!B21*nG!$B$8/nG_h23!$B$64</f>
        <v>298893.0030903219</v>
      </c>
      <c r="C16" s="42">
        <f>rG_h23!B21*rG!$B$8/rG_h23!$B$64</f>
        <v>303001.40424521692</v>
      </c>
      <c r="D16" s="30">
        <f>'fdr,edr'!P16</f>
        <v>557781.35201630869</v>
      </c>
      <c r="E16" s="42">
        <f>'fdr,edr'!Q16</f>
        <v>565448.27471810963</v>
      </c>
      <c r="F16" s="35">
        <f>'l_HC,WC'!F16</f>
        <v>5726.4166666666633</v>
      </c>
      <c r="G16" s="562">
        <f>'l_HC,WC'!I16</f>
        <v>121.71643915190205</v>
      </c>
      <c r="H16" s="163">
        <f t="shared" si="0"/>
        <v>0.46872120962489511</v>
      </c>
      <c r="I16" s="564">
        <f t="shared" si="2"/>
        <v>2.4993645271255199E-3</v>
      </c>
    </row>
    <row r="17" spans="1:9">
      <c r="A17" s="28">
        <f t="shared" si="1"/>
        <v>30560</v>
      </c>
      <c r="B17" s="30">
        <f>nG_h23!B22*nG!$B$8/nG_h23!$B$64</f>
        <v>302957.63831967098</v>
      </c>
      <c r="C17" s="42">
        <f>rG_h23!B22*rG!$B$8/rG_h23!$B$64</f>
        <v>307129.72741462738</v>
      </c>
      <c r="D17" s="30">
        <f>'fdr,edr'!P17</f>
        <v>562850.0487218718</v>
      </c>
      <c r="E17" s="42">
        <f>'fdr,edr'!Q17</f>
        <v>570601.16720626689</v>
      </c>
      <c r="F17" s="35">
        <f>'l_HC,WC'!F17</f>
        <v>5732.6805555555502</v>
      </c>
      <c r="G17" s="562">
        <f>'l_HC,WC'!I17</f>
        <v>122.02933488236967</v>
      </c>
      <c r="H17" s="163">
        <f t="shared" si="0"/>
        <v>0.47245018898780228</v>
      </c>
      <c r="I17" s="564">
        <f t="shared" si="2"/>
        <v>7.9241653135919132E-3</v>
      </c>
    </row>
    <row r="18" spans="1:9">
      <c r="A18" s="28">
        <f t="shared" si="1"/>
        <v>30651</v>
      </c>
      <c r="B18" s="30">
        <f>nG_h23!B23*nG!$B$8/nG_h23!$B$64</f>
        <v>306259.45970162743</v>
      </c>
      <c r="C18" s="42">
        <f>rG_h23!B23*rG!$B$8/rG_h23!$B$64</f>
        <v>309407.59315200237</v>
      </c>
      <c r="D18" s="30">
        <f>'fdr,edr'!P18</f>
        <v>567424.08367430512</v>
      </c>
      <c r="E18" s="42">
        <f>'fdr,edr'!Q18</f>
        <v>573256.80714382243</v>
      </c>
      <c r="F18" s="35">
        <f>'l_HC,WC'!F18</f>
        <v>5738.2777777777765</v>
      </c>
      <c r="G18" s="562">
        <f>'l_HC,WC'!I18</f>
        <v>121.95980249782096</v>
      </c>
      <c r="H18" s="163">
        <f t="shared" si="0"/>
        <v>0.47503580917166277</v>
      </c>
      <c r="I18" s="564">
        <f t="shared" si="2"/>
        <v>5.4578676778759723E-3</v>
      </c>
    </row>
    <row r="19" spans="1:9">
      <c r="A19" s="28">
        <f t="shared" si="1"/>
        <v>30742</v>
      </c>
      <c r="B19" s="30">
        <f>nG_h23!B24*nG!$B$8/nG_h23!$B$64</f>
        <v>311651.16666842595</v>
      </c>
      <c r="C19" s="42">
        <f>rG_h23!B24*rG!$B$8/rG_h23!$B$64</f>
        <v>312967.36876241845</v>
      </c>
      <c r="D19" s="30">
        <f>'fdr,edr'!P19</f>
        <v>572092.03390857787</v>
      </c>
      <c r="E19" s="42">
        <f>'fdr,edr'!Q19</f>
        <v>574508.16069878521</v>
      </c>
      <c r="F19" s="35">
        <f>'l_HC,WC'!F19</f>
        <v>5745.7638888888869</v>
      </c>
      <c r="G19" s="562">
        <f>'l_HC,WC'!I19</f>
        <v>123.17661922741758</v>
      </c>
      <c r="H19" s="163">
        <f t="shared" si="0"/>
        <v>0.47668529004368726</v>
      </c>
      <c r="I19" s="564">
        <f t="shared" si="2"/>
        <v>3.466314921405941E-3</v>
      </c>
    </row>
    <row r="20" spans="1:9">
      <c r="A20" s="28">
        <f t="shared" si="1"/>
        <v>30834</v>
      </c>
      <c r="B20" s="30">
        <f>nG_h23!B25*nG!$B$8/nG_h23!$B$64</f>
        <v>318436.7425745512</v>
      </c>
      <c r="C20" s="42">
        <f>rG_h23!B25*rG!$B$8/rG_h23!$B$64</f>
        <v>318966.41712871235</v>
      </c>
      <c r="D20" s="30">
        <f>'fdr,edr'!P20</f>
        <v>576156.44796256744</v>
      </c>
      <c r="E20" s="42">
        <f>'fdr,edr'!Q20</f>
        <v>577114.80285350839</v>
      </c>
      <c r="F20" s="35">
        <f>'l_HC,WC'!F20</f>
        <v>5759.1249999999973</v>
      </c>
      <c r="G20" s="562">
        <f>'l_HC,WC'!I20</f>
        <v>122.82895730467615</v>
      </c>
      <c r="H20" s="163">
        <f t="shared" si="0"/>
        <v>0.48518784270385545</v>
      </c>
      <c r="I20" s="564">
        <f t="shared" si="2"/>
        <v>1.7679616654118969E-2</v>
      </c>
    </row>
    <row r="21" spans="1:9">
      <c r="A21" s="28">
        <f t="shared" si="1"/>
        <v>30926</v>
      </c>
      <c r="B21" s="30">
        <f>nG_h23!B26*nG!$B$8/nG_h23!$B$64</f>
        <v>322197.06810863025</v>
      </c>
      <c r="C21" s="42">
        <f>rG_h23!B26*rG!$B$8/rG_h23!$B$64</f>
        <v>321352.5526358182</v>
      </c>
      <c r="D21" s="30">
        <f>'fdr,edr'!P21</f>
        <v>581854.72530767694</v>
      </c>
      <c r="E21" s="42">
        <f>'fdr,edr'!Q21</f>
        <v>580329.61733156885</v>
      </c>
      <c r="F21" s="35">
        <f>'l_HC,WC'!F21</f>
        <v>5777.3888888888832</v>
      </c>
      <c r="G21" s="562">
        <f>'l_HC,WC'!I21</f>
        <v>122.23793203601474</v>
      </c>
      <c r="H21" s="163">
        <f t="shared" si="0"/>
        <v>0.488358541295002</v>
      </c>
      <c r="I21" s="564">
        <f t="shared" si="2"/>
        <v>6.5137313516221863E-3</v>
      </c>
    </row>
    <row r="22" spans="1:9">
      <c r="A22" s="28">
        <f t="shared" si="1"/>
        <v>31017</v>
      </c>
      <c r="B22" s="30">
        <f>nG_h23!B27*nG!$B$8/nG_h23!$B$64</f>
        <v>325502.2548457958</v>
      </c>
      <c r="C22" s="42">
        <f>rG_h23!B27*rG!$B$8/rG_h23!$B$64</f>
        <v>322621.23070382926</v>
      </c>
      <c r="D22" s="30">
        <f>'fdr,edr'!P22</f>
        <v>587342.85412196163</v>
      </c>
      <c r="E22" s="42">
        <f>'fdr,edr'!Q22</f>
        <v>582144.27587205532</v>
      </c>
      <c r="F22" s="35">
        <f>'l_HC,WC'!F22</f>
        <v>5792.3472222222199</v>
      </c>
      <c r="G22" s="562">
        <f>'l_HC,WC'!I22</f>
        <v>123.48951495788521</v>
      </c>
      <c r="H22" s="163">
        <f t="shared" si="0"/>
        <v>0.48574878816045941</v>
      </c>
      <c r="I22" s="564">
        <f t="shared" si="2"/>
        <v>-5.3582583759753041E-3</v>
      </c>
    </row>
    <row r="23" spans="1:9">
      <c r="A23" s="28">
        <f t="shared" si="1"/>
        <v>31107</v>
      </c>
      <c r="B23" s="30">
        <f>nG_h23!B28*nG!$B$8/nG_h23!$B$64</f>
        <v>330940.26094183448</v>
      </c>
      <c r="C23" s="42">
        <f>rG_h23!B28*rG!$B$8/rG_h23!$B$64</f>
        <v>326638.86877401924</v>
      </c>
      <c r="D23" s="30">
        <f>'fdr,edr'!P23</f>
        <v>592838.86588971817</v>
      </c>
      <c r="E23" s="42">
        <f>'fdr,edr'!Q23</f>
        <v>585133.44966971118</v>
      </c>
      <c r="F23" s="35">
        <f>'l_HC,WC'!F23</f>
        <v>5801.9583333333258</v>
      </c>
      <c r="G23" s="562">
        <f>'l_HC,WC'!I23</f>
        <v>121.26447865233807</v>
      </c>
      <c r="H23" s="163">
        <f t="shared" si="0"/>
        <v>0.49611097599258147</v>
      </c>
      <c r="I23" s="564">
        <f t="shared" si="2"/>
        <v>2.1108050144846881E-2</v>
      </c>
    </row>
    <row r="24" spans="1:9">
      <c r="A24" s="28">
        <f t="shared" si="1"/>
        <v>31199</v>
      </c>
      <c r="B24" s="30">
        <f>nG_h23!B29*nG!$B$8/nG_h23!$B$64</f>
        <v>338023.31385235069</v>
      </c>
      <c r="C24" s="42">
        <f>rG_h23!B29*rG!$B$8/rG_h23!$B$64</f>
        <v>333085.59321050026</v>
      </c>
      <c r="D24" s="30">
        <f>'fdr,edr'!P24</f>
        <v>597519.86408175505</v>
      </c>
      <c r="E24" s="42">
        <f>'fdr,edr'!Q24</f>
        <v>588791.51297139097</v>
      </c>
      <c r="F24" s="35">
        <f>'l_HC,WC'!F24</f>
        <v>5806.6666666666642</v>
      </c>
      <c r="G24" s="562">
        <f>'l_HC,WC'!I24</f>
        <v>122.48129538193365</v>
      </c>
      <c r="H24" s="163">
        <f t="shared" si="0"/>
        <v>0.50129321573970009</v>
      </c>
      <c r="I24" s="564">
        <f t="shared" si="2"/>
        <v>1.0391547224985727E-2</v>
      </c>
    </row>
    <row r="25" spans="1:9">
      <c r="A25" s="28">
        <f t="shared" si="1"/>
        <v>31291</v>
      </c>
      <c r="B25" s="30">
        <f>nG_h23!B30*nG!$B$8/nG_h23!$B$64</f>
        <v>342399.80533107516</v>
      </c>
      <c r="C25" s="42">
        <f>rG_h23!B30*rG!$B$8/rG_h23!$B$64</f>
        <v>338082.38485292223</v>
      </c>
      <c r="D25" s="30">
        <f>'fdr,edr'!P25</f>
        <v>604052.00194998935</v>
      </c>
      <c r="E25" s="42">
        <f>'fdr,edr'!Q25</f>
        <v>596435.33148907451</v>
      </c>
      <c r="F25" s="35">
        <f>'l_HC,WC'!F25</f>
        <v>5811.4583333333258</v>
      </c>
      <c r="G25" s="562">
        <f>'l_HC,WC'!I25</f>
        <v>122.09886726691838</v>
      </c>
      <c r="H25" s="163">
        <f t="shared" si="0"/>
        <v>0.50720298915841411</v>
      </c>
      <c r="I25" s="564">
        <f t="shared" si="2"/>
        <v>1.172010571283197E-2</v>
      </c>
    </row>
    <row r="26" spans="1:9">
      <c r="A26" s="28">
        <f t="shared" si="1"/>
        <v>31382</v>
      </c>
      <c r="B26" s="30">
        <f>nG_h23!B31*nG!$B$8/nG_h23!$B$64</f>
        <v>349329.58160888654</v>
      </c>
      <c r="C26" s="42">
        <f>rG_h23!B31*rG!$B$8/rG_h23!$B$64</f>
        <v>343751.37319374149</v>
      </c>
      <c r="D26" s="30">
        <f>'fdr,edr'!P26</f>
        <v>610139.35089041758</v>
      </c>
      <c r="E26" s="42">
        <f>'fdr,edr'!Q26</f>
        <v>600396.44722370617</v>
      </c>
      <c r="F26" s="35">
        <f>'l_HC,WC'!F26</f>
        <v>5820.5555555555502</v>
      </c>
      <c r="G26" s="562">
        <f>'l_HC,WC'!I26</f>
        <v>122.55082776648236</v>
      </c>
      <c r="H26" s="163">
        <f t="shared" si="0"/>
        <v>0.51275166654508497</v>
      </c>
      <c r="I26" s="564">
        <f t="shared" si="2"/>
        <v>1.0880350600245857E-2</v>
      </c>
    </row>
    <row r="27" spans="1:9">
      <c r="A27" s="28">
        <f t="shared" si="1"/>
        <v>31472</v>
      </c>
      <c r="B27" s="30">
        <f>nG_h23!B32*nG!$B$8/nG_h23!$B$64</f>
        <v>352194.72265734896</v>
      </c>
      <c r="C27" s="42">
        <f>rG_h23!B32*rG!$B$8/rG_h23!$B$64</f>
        <v>343406.61116267787</v>
      </c>
      <c r="D27" s="30">
        <f>'fdr,edr'!P27</f>
        <v>615814.07474498183</v>
      </c>
      <c r="E27" s="42">
        <f>'fdr,edr'!Q27</f>
        <v>600448.02181831188</v>
      </c>
      <c r="F27" s="35">
        <f>'l_HC,WC'!F27</f>
        <v>5832.3055555555502</v>
      </c>
      <c r="G27" s="562">
        <f>'l_HC,WC'!I27</f>
        <v>121.29924484461191</v>
      </c>
      <c r="H27" s="163">
        <f t="shared" si="0"/>
        <v>0.5149327891320199</v>
      </c>
      <c r="I27" s="564">
        <f t="shared" si="2"/>
        <v>4.2447384502218698E-3</v>
      </c>
    </row>
    <row r="28" spans="1:9">
      <c r="A28" s="28">
        <f t="shared" si="1"/>
        <v>31564</v>
      </c>
      <c r="B28" s="30">
        <f>nG_h23!B33*nG!$B$8/nG_h23!$B$64</f>
        <v>355481.55291155574</v>
      </c>
      <c r="C28" s="42">
        <f>rG_h23!B33*rG!$B$8/rG_h23!$B$64</f>
        <v>344711.51917303336</v>
      </c>
      <c r="D28" s="30">
        <f>'fdr,edr'!P28</f>
        <v>620970.74924761045</v>
      </c>
      <c r="E28" s="42">
        <f>'fdr,edr'!Q28</f>
        <v>602157.18250903988</v>
      </c>
      <c r="F28" s="35">
        <f>'l_HC,WC'!F28</f>
        <v>5845.1388888888869</v>
      </c>
      <c r="G28" s="562">
        <f>'l_HC,WC'!I28</f>
        <v>122.23793203601474</v>
      </c>
      <c r="H28" s="163">
        <f t="shared" si="0"/>
        <v>0.51309727972964236</v>
      </c>
      <c r="I28" s="564">
        <f t="shared" si="2"/>
        <v>-3.5709293111889349E-3</v>
      </c>
    </row>
    <row r="29" spans="1:9">
      <c r="A29" s="28">
        <f t="shared" si="1"/>
        <v>31656</v>
      </c>
      <c r="B29" s="30">
        <f>nG_h23!B34*nG!$B$8/nG_h23!$B$64</f>
        <v>359132.24945018749</v>
      </c>
      <c r="C29" s="42">
        <f>rG_h23!B34*rG!$B$8/rG_h23!$B$64</f>
        <v>347045.46256029804</v>
      </c>
      <c r="D29" s="30">
        <f>'fdr,edr'!P29</f>
        <v>627891.7821074992</v>
      </c>
      <c r="E29" s="42">
        <f>'fdr,edr'!Q29</f>
        <v>606759.75018370245</v>
      </c>
      <c r="F29" s="35">
        <f>'l_HC,WC'!F29</f>
        <v>5856.3472222222163</v>
      </c>
      <c r="G29" s="562">
        <f>'l_HC,WC'!I29</f>
        <v>121.64690676735334</v>
      </c>
      <c r="H29" s="163">
        <f t="shared" si="0"/>
        <v>0.51612451421512739</v>
      </c>
      <c r="I29" s="564">
        <f t="shared" si="2"/>
        <v>5.882586694206899E-3</v>
      </c>
    </row>
    <row r="30" spans="1:9">
      <c r="A30" s="28">
        <f t="shared" si="1"/>
        <v>31747</v>
      </c>
      <c r="B30" s="30">
        <f>nG_h23!B35*nG!$B$8/nG_h23!$B$64</f>
        <v>362367.37561072747</v>
      </c>
      <c r="C30" s="42">
        <f>rG_h23!B35*rG!$B$8/rG_h23!$B$64</f>
        <v>351394.21079921897</v>
      </c>
      <c r="D30" s="30">
        <f>'fdr,edr'!P30</f>
        <v>634715.78133284603</v>
      </c>
      <c r="E30" s="42">
        <f>'fdr,edr'!Q30</f>
        <v>615495.3952114624</v>
      </c>
      <c r="F30" s="35">
        <f>'l_HC,WC'!F30</f>
        <v>5866.8749999999973</v>
      </c>
      <c r="G30" s="562">
        <f>'l_HC,WC'!I30</f>
        <v>121.29924484461191</v>
      </c>
      <c r="H30" s="163">
        <f t="shared" si="0"/>
        <v>0.52026440604610835</v>
      </c>
      <c r="I30" s="564">
        <f t="shared" si="2"/>
        <v>7.9891125221227891E-3</v>
      </c>
    </row>
    <row r="31" spans="1:9">
      <c r="A31" s="28">
        <f t="shared" si="1"/>
        <v>31837</v>
      </c>
      <c r="B31" s="30">
        <f>nG_h23!B36*nG!$B$8/nG_h23!$B$64</f>
        <v>362504.02942830848</v>
      </c>
      <c r="C31" s="42">
        <f>rG_h23!B36*rG!$B$8/rG_h23!$B$64</f>
        <v>352052.54560663237</v>
      </c>
      <c r="D31" s="30">
        <f>'fdr,edr'!P31</f>
        <v>641431.64979452058</v>
      </c>
      <c r="E31" s="42">
        <f>'fdr,edr'!Q31</f>
        <v>622938.30360713869</v>
      </c>
      <c r="F31" s="35">
        <f>'l_HC,WC'!F31</f>
        <v>5880.8194444444407</v>
      </c>
      <c r="G31" s="562">
        <f>'l_HC,WC'!I31</f>
        <v>121.40354342143445</v>
      </c>
      <c r="H31" s="163">
        <f t="shared" si="0"/>
        <v>0.51791558825317086</v>
      </c>
      <c r="I31" s="564">
        <f t="shared" si="2"/>
        <v>-4.524883572059068E-3</v>
      </c>
    </row>
    <row r="32" spans="1:9">
      <c r="A32" s="28">
        <f t="shared" si="1"/>
        <v>31929</v>
      </c>
      <c r="B32" s="30">
        <f>nG_h23!B37*nG!$B$8/nG_h23!$B$64</f>
        <v>368304.98398462398</v>
      </c>
      <c r="C32" s="42">
        <f>rG_h23!B37*rG!$B$8/rG_h23!$B$64</f>
        <v>358755.39998334006</v>
      </c>
      <c r="D32" s="30">
        <f>'fdr,edr'!P32</f>
        <v>647624.48547845543</v>
      </c>
      <c r="E32" s="42">
        <f>'fdr,edr'!Q32</f>
        <v>630832.57471348194</v>
      </c>
      <c r="F32" s="35">
        <f>'l_HC,WC'!F32</f>
        <v>5897.8611111111031</v>
      </c>
      <c r="G32" s="562">
        <f>'l_HC,WC'!I32</f>
        <v>122.0641010746435</v>
      </c>
      <c r="H32" s="163">
        <f t="shared" si="0"/>
        <v>0.52259899216873729</v>
      </c>
      <c r="I32" s="564">
        <f t="shared" si="2"/>
        <v>9.0021526497504611E-3</v>
      </c>
    </row>
    <row r="33" spans="1:9">
      <c r="A33" s="28">
        <f t="shared" si="1"/>
        <v>32021</v>
      </c>
      <c r="B33" s="30">
        <f>nG_h23!B38*nG!$B$8/nG_h23!$B$64</f>
        <v>376536.23490420368</v>
      </c>
      <c r="C33" s="42">
        <f>rG_h23!B38*rG!$B$8/rG_h23!$B$64</f>
        <v>365353.34504873725</v>
      </c>
      <c r="D33" s="30">
        <f>'fdr,edr'!P33</f>
        <v>656278.3315396515</v>
      </c>
      <c r="E33" s="42">
        <f>'fdr,edr'!Q33</f>
        <v>636787.2769854879</v>
      </c>
      <c r="F33" s="35">
        <f>'l_HC,WC'!F33</f>
        <v>5923.8611111111068</v>
      </c>
      <c r="G33" s="562">
        <f>'l_HC,WC'!I33</f>
        <v>122.1336334591922</v>
      </c>
      <c r="H33" s="163">
        <f t="shared" si="0"/>
        <v>0.52872935020579959</v>
      </c>
      <c r="I33" s="564">
        <f t="shared" si="2"/>
        <v>1.1662251023476006E-2</v>
      </c>
    </row>
    <row r="34" spans="1:9">
      <c r="A34" s="28">
        <f t="shared" si="1"/>
        <v>32112</v>
      </c>
      <c r="B34" s="30">
        <f>nG_h23!B39*nG!$B$8/nG_h23!$B$64</f>
        <v>385976.26022661023</v>
      </c>
      <c r="C34" s="42">
        <f>rG_h23!B39*rG!$B$8/rG_h23!$B$64</f>
        <v>375170.60928083799</v>
      </c>
      <c r="D34" s="30">
        <f>'fdr,edr'!P34</f>
        <v>665231.13870201865</v>
      </c>
      <c r="E34" s="42">
        <f>'fdr,edr'!Q34</f>
        <v>646607.56978393998</v>
      </c>
      <c r="F34" s="35">
        <f>'l_HC,WC'!F34</f>
        <v>5950.2777777777737</v>
      </c>
      <c r="G34" s="562">
        <f>'l_HC,WC'!I34</f>
        <v>123.00278826604635</v>
      </c>
      <c r="H34" s="163">
        <f t="shared" si="0"/>
        <v>0.53598016767992918</v>
      </c>
      <c r="I34" s="564">
        <f t="shared" si="2"/>
        <v>1.3620484175558219E-2</v>
      </c>
    </row>
    <row r="35" spans="1:9">
      <c r="A35" s="28">
        <f t="shared" si="1"/>
        <v>32203</v>
      </c>
      <c r="B35" s="30">
        <f>nG_h23!B40*nG!$B$8/nG_h23!$B$64</f>
        <v>394674.17373518314</v>
      </c>
      <c r="C35" s="42">
        <f>rG_h23!B40*rG!$B$8/rG_h23!$B$64</f>
        <v>381506.33357512153</v>
      </c>
      <c r="D35" s="30">
        <f>'fdr,edr'!P35</f>
        <v>675119.11704904074</v>
      </c>
      <c r="E35" s="42">
        <f>'fdr,edr'!Q35</f>
        <v>652594.56081023172</v>
      </c>
      <c r="F35" s="35">
        <f>'l_HC,WC'!F35</f>
        <v>5977.8055555555502</v>
      </c>
      <c r="G35" s="562">
        <f>'l_HC,WC'!I35</f>
        <v>124.21960499564297</v>
      </c>
      <c r="H35" s="163">
        <f t="shared" si="0"/>
        <v>0.5382222857793596</v>
      </c>
      <c r="I35" s="564">
        <f t="shared" si="2"/>
        <v>4.1744856348074136E-3</v>
      </c>
    </row>
    <row r="36" spans="1:9">
      <c r="A36" s="28">
        <f t="shared" si="1"/>
        <v>32295</v>
      </c>
      <c r="B36" s="30">
        <f>nG_h23!B41*nG!$B$8/nG_h23!$B$64</f>
        <v>395504.39666721842</v>
      </c>
      <c r="C36" s="42">
        <f>rG_h23!B41*rG!$B$8/rG_h23!$B$64</f>
        <v>383726.96650502481</v>
      </c>
      <c r="D36" s="30">
        <f>'fdr,edr'!P36</f>
        <v>683673.68129312771</v>
      </c>
      <c r="E36" s="42">
        <f>'fdr,edr'!Q36</f>
        <v>663315.07313855225</v>
      </c>
      <c r="F36" s="35">
        <f>'l_HC,WC'!F36</f>
        <v>5999.6527777777737</v>
      </c>
      <c r="G36" s="562">
        <f>'l_HC,WC'!I36</f>
        <v>121.43830961370827</v>
      </c>
      <c r="H36" s="163">
        <f t="shared" si="0"/>
        <v>0.54477202440256489</v>
      </c>
      <c r="I36" s="564">
        <f t="shared" si="2"/>
        <v>1.2095757877355329E-2</v>
      </c>
    </row>
    <row r="37" spans="1:9">
      <c r="A37" s="28">
        <f t="shared" si="1"/>
        <v>32387</v>
      </c>
      <c r="B37" s="30">
        <f>nG_h23!B42*nG!$B$8/nG_h23!$B$64</f>
        <v>404856.71879326715</v>
      </c>
      <c r="C37" s="42">
        <f>rG_h23!B42*rG!$B$8/rG_h23!$B$64</f>
        <v>390743.49867240794</v>
      </c>
      <c r="D37" s="30">
        <f>'fdr,edr'!P37</f>
        <v>695085.63469072594</v>
      </c>
      <c r="E37" s="42">
        <f>'fdr,edr'!Q37</f>
        <v>670855.09556449624</v>
      </c>
      <c r="F37" s="35">
        <f>'l_HC,WC'!F37</f>
        <v>6022.2222222222163</v>
      </c>
      <c r="G37" s="562">
        <f>'l_HC,WC'!I37</f>
        <v>122.16839965146603</v>
      </c>
      <c r="H37" s="163">
        <f t="shared" si="0"/>
        <v>0.54904431229194639</v>
      </c>
      <c r="I37" s="564">
        <f t="shared" si="2"/>
        <v>7.8117495082867111E-3</v>
      </c>
    </row>
    <row r="38" spans="1:9">
      <c r="A38" s="28">
        <f t="shared" si="1"/>
        <v>32478</v>
      </c>
      <c r="B38" s="30">
        <f>nG_h23!B43*nG!$B$8/nG_h23!$B$64</f>
        <v>410967.99989204464</v>
      </c>
      <c r="C38" s="42">
        <f>rG_h23!B43*rG!$B$8/rG_h23!$B$64</f>
        <v>395330.3143875461</v>
      </c>
      <c r="D38" s="30">
        <f>'fdr,edr'!P38</f>
        <v>706505.12801516184</v>
      </c>
      <c r="E38" s="42">
        <f>'fdr,edr'!Q38</f>
        <v>679622.00085655402</v>
      </c>
      <c r="F38" s="35">
        <f>'l_HC,WC'!F38</f>
        <v>6048.5138888888832</v>
      </c>
      <c r="G38" s="562">
        <f>'l_HC,WC'!I38</f>
        <v>121.71643915190205</v>
      </c>
      <c r="H38" s="163">
        <f t="shared" si="0"/>
        <v>0.55266908767774603</v>
      </c>
      <c r="I38" s="564">
        <f t="shared" si="2"/>
        <v>6.5802748070282503E-3</v>
      </c>
    </row>
    <row r="39" spans="1:9">
      <c r="A39" s="28">
        <f t="shared" si="1"/>
        <v>32568</v>
      </c>
      <c r="B39" s="30">
        <f>nG_h23!B44*nG!$B$8/nG_h23!$B$64</f>
        <v>421417.22385533346</v>
      </c>
      <c r="C39" s="42">
        <f>rG_h23!B44*rG!$B$8/rG_h23!$B$64</f>
        <v>403648.81416416686</v>
      </c>
      <c r="D39" s="30">
        <f>'fdr,edr'!P39</f>
        <v>718607.12847211107</v>
      </c>
      <c r="E39" s="42">
        <f>'fdr,edr'!Q39</f>
        <v>688308.16311689245</v>
      </c>
      <c r="F39" s="35">
        <f>'l_HC,WC'!F39</f>
        <v>6079.4166666666642</v>
      </c>
      <c r="G39" s="562">
        <f>'l_HC,WC'!I39</f>
        <v>121.43830961370827</v>
      </c>
      <c r="H39" s="163">
        <f t="shared" si="0"/>
        <v>0.56071548621967127</v>
      </c>
      <c r="I39" s="564">
        <f t="shared" si="2"/>
        <v>1.4454194571022887E-2</v>
      </c>
    </row>
    <row r="40" spans="1:9">
      <c r="A40" s="28">
        <f t="shared" si="1"/>
        <v>32660</v>
      </c>
      <c r="B40" s="30">
        <f>nG_h23!B45*nG!$B$8/nG_h23!$B$64</f>
        <v>421004.91685199004</v>
      </c>
      <c r="C40" s="42">
        <f>rG_h23!B45*rG!$B$8/rG_h23!$B$64</f>
        <v>399323.90417716536</v>
      </c>
      <c r="D40" s="30">
        <f>'fdr,edr'!P40</f>
        <v>727593.31443339842</v>
      </c>
      <c r="E40" s="42">
        <f>'fdr,edr'!Q40</f>
        <v>699853.21693977457</v>
      </c>
      <c r="F40" s="35">
        <f>'l_HC,WC'!F40</f>
        <v>6111.1388888888869</v>
      </c>
      <c r="G40" s="562">
        <f>'l_HC,WC'!I40</f>
        <v>120.63868719140284</v>
      </c>
      <c r="H40" s="163">
        <f t="shared" si="0"/>
        <v>0.55189085477694033</v>
      </c>
      <c r="I40" s="564">
        <f t="shared" si="2"/>
        <v>-1.5863322314421655E-2</v>
      </c>
    </row>
    <row r="41" spans="1:9">
      <c r="A41" s="28">
        <f t="shared" si="1"/>
        <v>32752</v>
      </c>
      <c r="B41" s="30">
        <f>nG_h23!B46*nG!$B$8/nG_h23!$B$64</f>
        <v>430340.61616291502</v>
      </c>
      <c r="C41" s="42">
        <f>rG_h23!B46*rG!$B$8/rG_h23!$B$64</f>
        <v>405461.67646762473</v>
      </c>
      <c r="D41" s="30">
        <f>'fdr,edr'!P41</f>
        <v>738965.63634768419</v>
      </c>
      <c r="E41" s="42">
        <f>'fdr,edr'!Q41</f>
        <v>706060.37701877789</v>
      </c>
      <c r="F41" s="35">
        <f>'l_HC,WC'!F41</f>
        <v>6144.8055555555538</v>
      </c>
      <c r="G41" s="562">
        <f>'l_HC,WC'!I41</f>
        <v>120.67345338367667</v>
      </c>
      <c r="H41" s="163">
        <f t="shared" si="0"/>
        <v>0.55653184782863352</v>
      </c>
      <c r="I41" s="564">
        <f t="shared" si="2"/>
        <v>8.374098007475024E-3</v>
      </c>
    </row>
    <row r="42" spans="1:9">
      <c r="A42" s="28">
        <f t="shared" si="1"/>
        <v>32843</v>
      </c>
      <c r="B42" s="30">
        <f>nG_h23!B47*nG!$B$8/nG_h23!$B$64</f>
        <v>445235.47435740585</v>
      </c>
      <c r="C42" s="42">
        <f>rG_h23!B47*rG!$B$8/rG_h23!$B$64</f>
        <v>417120.89197138447</v>
      </c>
      <c r="D42" s="30">
        <f>'fdr,edr'!P42</f>
        <v>750747.74557945633</v>
      </c>
      <c r="E42" s="42">
        <f>'fdr,edr'!Q42</f>
        <v>713257.49229538382</v>
      </c>
      <c r="F42" s="35">
        <f>'l_HC,WC'!F42</f>
        <v>6178.2361111111068</v>
      </c>
      <c r="G42" s="562">
        <f>'l_HC,WC'!I42</f>
        <v>120.36055765320906</v>
      </c>
      <c r="H42" s="163">
        <f t="shared" si="0"/>
        <v>0.56941656338898894</v>
      </c>
      <c r="I42" s="564">
        <f t="shared" si="2"/>
        <v>2.288786573756605E-2</v>
      </c>
    </row>
    <row r="43" spans="1:9">
      <c r="A43" s="28">
        <f t="shared" si="1"/>
        <v>32933</v>
      </c>
      <c r="B43" s="30">
        <f>nG_h23!B48*nG!$B$8/nG_h23!$B$64</f>
        <v>444896.59328589699</v>
      </c>
      <c r="C43" s="42">
        <f>rG_h23!B48*rG!$B$8/rG_h23!$B$64</f>
        <v>414163.26850416645</v>
      </c>
      <c r="D43" s="30">
        <f>'fdr,edr'!P43</f>
        <v>762305.45418746723</v>
      </c>
      <c r="E43" s="42">
        <f>'fdr,edr'!Q43</f>
        <v>719650.52901120833</v>
      </c>
      <c r="F43" s="35">
        <f>'l_HC,WC'!F43</f>
        <v>6204.6249999999973</v>
      </c>
      <c r="G43" s="562">
        <f>'l_HC,WC'!I43</f>
        <v>119.7</v>
      </c>
      <c r="H43" s="163">
        <f t="shared" si="0"/>
        <v>0.5640136112877423</v>
      </c>
      <c r="I43" s="564">
        <f t="shared" si="2"/>
        <v>-9.5338789224802632E-3</v>
      </c>
    </row>
    <row r="44" spans="1:9">
      <c r="A44" s="28">
        <f t="shared" si="1"/>
        <v>33025</v>
      </c>
      <c r="B44" s="30">
        <f>nG_h23!B49*nG!$B$8/nG_h23!$B$64</f>
        <v>459530.58546145319</v>
      </c>
      <c r="C44" s="42">
        <f>rG_h23!B49*rG!$B$8/rG_h23!$B$64</f>
        <v>425120.98831267632</v>
      </c>
      <c r="D44" s="30">
        <f>'fdr,edr'!P44</f>
        <v>771965.04348304193</v>
      </c>
      <c r="E44" s="42">
        <f>'fdr,edr'!Q44</f>
        <v>724228.95115077472</v>
      </c>
      <c r="F44" s="35">
        <f>'l_HC,WC'!F44</f>
        <v>6235.1388888888869</v>
      </c>
      <c r="G44" s="562">
        <f>'l_HC,WC'!I44</f>
        <v>119.3</v>
      </c>
      <c r="H44" s="163">
        <f t="shared" si="0"/>
        <v>0.57703986938984608</v>
      </c>
      <c r="I44" s="564">
        <f t="shared" si="2"/>
        <v>2.2832977154575006E-2</v>
      </c>
    </row>
    <row r="45" spans="1:9">
      <c r="A45" s="28">
        <f t="shared" si="1"/>
        <v>33117</v>
      </c>
      <c r="B45" s="30">
        <f>nG_h23!B50*nG!$B$8/nG_h23!$B$64</f>
        <v>469801.24163773865</v>
      </c>
      <c r="C45" s="42">
        <f>rG_h23!B50*rG!$B$8/rG_h23!$B$64</f>
        <v>433308.32519657747</v>
      </c>
      <c r="D45" s="30">
        <f>'fdr,edr'!P45</f>
        <v>784565.98629038001</v>
      </c>
      <c r="E45" s="42">
        <f>'fdr,edr'!Q45</f>
        <v>733824.9468070711</v>
      </c>
      <c r="F45" s="35">
        <f>'l_HC,WC'!F45</f>
        <v>6265.6944444444407</v>
      </c>
      <c r="G45" s="562">
        <f>'l_HC,WC'!I45</f>
        <v>118.566666666667</v>
      </c>
      <c r="H45" s="163">
        <f t="shared" si="0"/>
        <v>0.58585127173063289</v>
      </c>
      <c r="I45" s="564">
        <f t="shared" si="2"/>
        <v>1.5154593005922347E-2</v>
      </c>
    </row>
    <row r="46" spans="1:9">
      <c r="A46" s="28">
        <f t="shared" si="1"/>
        <v>33208</v>
      </c>
      <c r="B46" s="30">
        <f>nG_h23!B51*nG!$B$8/nG_h23!$B$64</f>
        <v>474874.87154704815</v>
      </c>
      <c r="C46" s="42">
        <f>rG_h23!B51*rG!$B$8/rG_h23!$B$64</f>
        <v>432922.7125928413</v>
      </c>
      <c r="D46" s="30">
        <f>'fdr,edr'!P46</f>
        <v>796913.2789810563</v>
      </c>
      <c r="E46" s="42">
        <f>'fdr,edr'!Q46</f>
        <v>736753.77227864077</v>
      </c>
      <c r="F46" s="35">
        <f>'l_HC,WC'!F46</f>
        <v>6294.9444444444425</v>
      </c>
      <c r="G46" s="562">
        <f>'l_HC,WC'!I46</f>
        <v>118.2</v>
      </c>
      <c r="H46" s="163">
        <f t="shared" si="0"/>
        <v>0.58390785335450823</v>
      </c>
      <c r="I46" s="564">
        <f t="shared" si="2"/>
        <v>-3.3227698293137311E-3</v>
      </c>
    </row>
    <row r="47" spans="1:9">
      <c r="A47" s="28">
        <f t="shared" si="1"/>
        <v>33298</v>
      </c>
      <c r="B47" s="30">
        <f>nG_h23!B52*nG!$B$8/nG_h23!$B$64</f>
        <v>482966.30725475942</v>
      </c>
      <c r="C47" s="42">
        <f>rG_h23!B52*rG!$B$8/rG_h23!$B$64</f>
        <v>437361.56312315812</v>
      </c>
      <c r="D47" s="30">
        <f>'fdr,edr'!P47</f>
        <v>809859.25118997821</v>
      </c>
      <c r="E47" s="42">
        <f>'fdr,edr'!Q47</f>
        <v>743726.82982556347</v>
      </c>
      <c r="F47" s="35">
        <f>'l_HC,WC'!F47</f>
        <v>6325.6944444444407</v>
      </c>
      <c r="G47" s="562">
        <f>'l_HC,WC'!I47</f>
        <v>117.033333333333</v>
      </c>
      <c r="H47" s="163">
        <f t="shared" si="0"/>
        <v>0.58979948531153736</v>
      </c>
      <c r="I47" s="564">
        <f t="shared" si="2"/>
        <v>1.0039438704716035E-2</v>
      </c>
    </row>
    <row r="48" spans="1:9">
      <c r="A48" s="28">
        <f t="shared" si="1"/>
        <v>33390</v>
      </c>
      <c r="B48" s="30">
        <f>nG_h23!B53*nG!$B$8/nG_h23!$B$64</f>
        <v>491172.98088326672</v>
      </c>
      <c r="C48" s="42">
        <f>rG_h23!B53*rG!$B$8/rG_h23!$B$64</f>
        <v>441229.34575066518</v>
      </c>
      <c r="D48" s="30">
        <f>'fdr,edr'!P48</f>
        <v>819274.32542395371</v>
      </c>
      <c r="E48" s="42">
        <f>'fdr,edr'!Q48</f>
        <v>746344.58901765663</v>
      </c>
      <c r="F48" s="35">
        <f>'l_HC,WC'!F48</f>
        <v>6353.8472222222163</v>
      </c>
      <c r="G48" s="562">
        <f>'l_HC,WC'!I48</f>
        <v>116.433333333333</v>
      </c>
      <c r="H48" s="163">
        <f t="shared" si="0"/>
        <v>0.59452919508540691</v>
      </c>
      <c r="I48" s="564">
        <f t="shared" si="2"/>
        <v>7.9871998315863765E-3</v>
      </c>
    </row>
    <row r="49" spans="1:9">
      <c r="A49" s="28">
        <f t="shared" si="1"/>
        <v>33482</v>
      </c>
      <c r="B49" s="30">
        <f>nG_h23!B54*nG!$B$8/nG_h23!$B$64</f>
        <v>493288.0556419465</v>
      </c>
      <c r="C49" s="42">
        <f>rG_h23!B54*rG!$B$8/rG_h23!$B$64</f>
        <v>440958.40879052377</v>
      </c>
      <c r="D49" s="30">
        <f>'fdr,edr'!P49</f>
        <v>830400.52912776975</v>
      </c>
      <c r="E49" s="42">
        <f>'fdr,edr'!Q49</f>
        <v>752774.27457550622</v>
      </c>
      <c r="F49" s="35">
        <f>'l_HC,WC'!F49</f>
        <v>6381.9722222222199</v>
      </c>
      <c r="G49" s="562">
        <f>'l_HC,WC'!I49</f>
        <v>115.833333333333</v>
      </c>
      <c r="H49" s="163">
        <f t="shared" si="0"/>
        <v>0.59261643975333478</v>
      </c>
      <c r="I49" s="564">
        <f t="shared" si="2"/>
        <v>-3.2224470715911157E-3</v>
      </c>
    </row>
    <row r="50" spans="1:9">
      <c r="A50" s="28">
        <f t="shared" si="1"/>
        <v>33573</v>
      </c>
      <c r="B50" s="30">
        <f>nG_h23!B55*nG!$B$8/nG_h23!$B$64</f>
        <v>501246.10090682498</v>
      </c>
      <c r="C50" s="42">
        <f>rG_h23!B55*rG!$B$8/rG_h23!$B$64</f>
        <v>444178.46305750683</v>
      </c>
      <c r="D50" s="30">
        <f>'fdr,edr'!P50</f>
        <v>840770.89446650515</v>
      </c>
      <c r="E50" s="42">
        <f>'fdr,edr'!Q50</f>
        <v>755551.86415108002</v>
      </c>
      <c r="F50" s="35">
        <f>'l_HC,WC'!F50</f>
        <v>6402.9166666666633</v>
      </c>
      <c r="G50" s="562">
        <f>'l_HC,WC'!I50</f>
        <v>115.76666666666701</v>
      </c>
      <c r="H50" s="163">
        <f t="shared" si="0"/>
        <v>0.59512346415350392</v>
      </c>
      <c r="I50" s="564">
        <f t="shared" si="2"/>
        <v>4.2215103072531998E-3</v>
      </c>
    </row>
    <row r="51" spans="1:9">
      <c r="A51" s="28">
        <f t="shared" si="1"/>
        <v>33664</v>
      </c>
      <c r="B51" s="30">
        <f>nG_h23!B56*nG!$B$8/nG_h23!$B$64</f>
        <v>501951.70371566323</v>
      </c>
      <c r="C51" s="42">
        <f>rG_h23!B56*rG!$B$8/rG_h23!$B$64</f>
        <v>444831.23210566147</v>
      </c>
      <c r="D51" s="30">
        <f>'fdr,edr'!P51</f>
        <v>849821.45488874591</v>
      </c>
      <c r="E51" s="42">
        <f>'fdr,edr'!Q51</f>
        <v>763732.29118961119</v>
      </c>
      <c r="F51" s="35">
        <f>'l_HC,WC'!F51</f>
        <v>6414.5972222222163</v>
      </c>
      <c r="G51" s="562">
        <f>'l_HC,WC'!I51</f>
        <v>114.866666666667</v>
      </c>
      <c r="H51" s="163">
        <f t="shared" si="0"/>
        <v>0.59596928020728801</v>
      </c>
      <c r="I51" s="564">
        <f t="shared" si="2"/>
        <v>1.4202356616830802E-3</v>
      </c>
    </row>
    <row r="52" spans="1:9">
      <c r="A52" s="28">
        <f t="shared" si="1"/>
        <v>33756</v>
      </c>
      <c r="B52" s="30">
        <f>nG_h23!B57*nG!$B$8/nG_h23!$B$64</f>
        <v>506174.10271799588</v>
      </c>
      <c r="C52" s="42">
        <f>rG_h23!B57*rG!$B$8/rG_h23!$B$64</f>
        <v>444822.72594528494</v>
      </c>
      <c r="D52" s="30">
        <f>'fdr,edr'!P52</f>
        <v>856286.83649572008</v>
      </c>
      <c r="E52" s="42">
        <f>'fdr,edr'!Q52</f>
        <v>763108.75478365016</v>
      </c>
      <c r="F52" s="35">
        <f>'l_HC,WC'!F52</f>
        <v>6428.8888888888832</v>
      </c>
      <c r="G52" s="562">
        <f>'l_HC,WC'!I52</f>
        <v>114.23333333333299</v>
      </c>
      <c r="H52" s="163">
        <f t="shared" si="0"/>
        <v>0.59739479959822372</v>
      </c>
      <c r="I52" s="564">
        <f t="shared" si="2"/>
        <v>2.3890782253203819E-3</v>
      </c>
    </row>
    <row r="53" spans="1:9">
      <c r="A53" s="28">
        <f t="shared" si="1"/>
        <v>33848</v>
      </c>
      <c r="B53" s="30">
        <f>nG_h23!B58*nG!$B$8/nG_h23!$B$64</f>
        <v>507184.62710486946</v>
      </c>
      <c r="C53" s="42">
        <f>rG_h23!B58*rG!$B$8/rG_h23!$B$64</f>
        <v>446496.12922429794</v>
      </c>
      <c r="D53" s="30">
        <f>'fdr,edr'!P53</f>
        <v>864750.93128533626</v>
      </c>
      <c r="E53" s="42">
        <f>'fdr,edr'!Q53</f>
        <v>772009.73693783488</v>
      </c>
      <c r="F53" s="35">
        <f>'l_HC,WC'!F53</f>
        <v>6437.4166666666642</v>
      </c>
      <c r="G53" s="562">
        <f>'l_HC,WC'!I53</f>
        <v>112.8</v>
      </c>
      <c r="H53" s="163">
        <f t="shared" si="0"/>
        <v>0.60147867947861589</v>
      </c>
      <c r="I53" s="564">
        <f t="shared" si="2"/>
        <v>6.8128885122803705E-3</v>
      </c>
    </row>
    <row r="54" spans="1:9">
      <c r="A54" s="28">
        <f t="shared" si="1"/>
        <v>33939</v>
      </c>
      <c r="B54" s="30">
        <f>nG_h23!B59*nG!$B$8/nG_h23!$B$64</f>
        <v>504539.35593006737</v>
      </c>
      <c r="C54" s="42">
        <f>rG_h23!B59*rG!$B$8/rG_h23!$B$64</f>
        <v>443616.00632939924</v>
      </c>
      <c r="D54" s="30">
        <f>'fdr,edr'!P54</f>
        <v>871655.87511316931</v>
      </c>
      <c r="E54" s="42">
        <f>'fdr,edr'!Q54</f>
        <v>777208.14586357283</v>
      </c>
      <c r="F54" s="35">
        <f>'l_HC,WC'!F54</f>
        <v>6440.2222222222163</v>
      </c>
      <c r="G54" s="562">
        <f>'l_HC,WC'!I54</f>
        <v>112.8</v>
      </c>
      <c r="H54" s="163">
        <f t="shared" si="0"/>
        <v>0.59599057826491031</v>
      </c>
      <c r="I54" s="564">
        <f t="shared" si="2"/>
        <v>-9.1662305381421325E-3</v>
      </c>
    </row>
    <row r="55" spans="1:9">
      <c r="A55" s="28">
        <f t="shared" si="1"/>
        <v>34029</v>
      </c>
      <c r="B55" s="30">
        <f>nG_h23!B60*nG!$B$8/nG_h23!$B$64</f>
        <v>508776.84804061044</v>
      </c>
      <c r="C55" s="42">
        <f>rG_h23!B60*rG!$B$8/rG_h23!$B$64</f>
        <v>446008.75773902022</v>
      </c>
      <c r="D55" s="30">
        <f>'fdr,edr'!P55</f>
        <v>878099.81534213992</v>
      </c>
      <c r="E55" s="42">
        <f>'fdr,edr'!Q55</f>
        <v>780620.68415582494</v>
      </c>
      <c r="F55" s="35">
        <f>'l_HC,WC'!F55</f>
        <v>6446.3194444444407</v>
      </c>
      <c r="G55" s="562">
        <f>'l_HC,WC'!I55</f>
        <v>111.6</v>
      </c>
      <c r="H55" s="163">
        <f t="shared" si="0"/>
        <v>0.60200530115978845</v>
      </c>
      <c r="I55" s="564">
        <f t="shared" si="2"/>
        <v>1.0041392523273334E-2</v>
      </c>
    </row>
    <row r="56" spans="1:9">
      <c r="A56" s="28">
        <f t="shared" si="1"/>
        <v>34121</v>
      </c>
      <c r="B56" s="30">
        <f>nG_h23!B61*nG!$B$8/nG_h23!$B$64</f>
        <v>503374.02520357585</v>
      </c>
      <c r="C56" s="42">
        <f>rG_h23!B61*rG!$B$8/rG_h23!$B$64</f>
        <v>442118.2920171757</v>
      </c>
      <c r="D56" s="30">
        <f>'fdr,edr'!P56</f>
        <v>881094.63000696537</v>
      </c>
      <c r="E56" s="42">
        <f>'fdr,edr'!Q56</f>
        <v>784784.3956452522</v>
      </c>
      <c r="F56" s="35">
        <f>'l_HC,WC'!F56</f>
        <v>6449.0694444444425</v>
      </c>
      <c r="G56" s="562">
        <f>'l_HC,WC'!I56</f>
        <v>110</v>
      </c>
      <c r="H56" s="163">
        <f t="shared" si="0"/>
        <v>0.60097848086508165</v>
      </c>
      <c r="I56" s="564">
        <f t="shared" si="2"/>
        <v>-1.7071228380944365E-3</v>
      </c>
    </row>
    <row r="57" spans="1:9">
      <c r="A57" s="28">
        <f t="shared" si="1"/>
        <v>34213</v>
      </c>
      <c r="B57" s="30">
        <f>nG_h23!B62*nG!$B$8/nG_h23!$B$64</f>
        <v>502425.81087830081</v>
      </c>
      <c r="C57" s="42">
        <f>rG_h23!B62*rG!$B$8/rG_h23!$B$64</f>
        <v>439877.60135107604</v>
      </c>
      <c r="D57" s="30">
        <f>'fdr,edr'!P57</f>
        <v>885361.04934289481</v>
      </c>
      <c r="E57" s="42">
        <f>'fdr,edr'!Q57</f>
        <v>786068.58559381973</v>
      </c>
      <c r="F57" s="35">
        <f>'l_HC,WC'!F57</f>
        <v>6452.5555555555502</v>
      </c>
      <c r="G57" s="562">
        <f>'l_HC,WC'!I57</f>
        <v>110.73333333333299</v>
      </c>
      <c r="H57" s="163">
        <f t="shared" si="0"/>
        <v>0.59483923862121846</v>
      </c>
      <c r="I57" s="564">
        <f t="shared" si="2"/>
        <v>-1.0267946497959509E-2</v>
      </c>
    </row>
    <row r="58" spans="1:9">
      <c r="A58" s="28">
        <f t="shared" si="1"/>
        <v>34304</v>
      </c>
      <c r="B58" s="30">
        <f>nG_h23!B63*nG!$B$8/nG_h23!$B$64</f>
        <v>505531.52383398224</v>
      </c>
      <c r="C58" s="42">
        <f>rG_h23!B63*rG!$B$8/rG_h23!$B$64</f>
        <v>441585.34431457194</v>
      </c>
      <c r="D58" s="30">
        <f>'fdr,edr'!P58</f>
        <v>897640.6001495379</v>
      </c>
      <c r="E58" s="42">
        <f>'fdr,edr'!Q58</f>
        <v>795149.91893640254</v>
      </c>
      <c r="F58" s="35">
        <f>'l_HC,WC'!F58</f>
        <v>6457.4583333333312</v>
      </c>
      <c r="G58" s="562">
        <f>'l_HC,WC'!I58</f>
        <v>110</v>
      </c>
      <c r="H58" s="163">
        <f t="shared" si="0"/>
        <v>0.59692841662003249</v>
      </c>
      <c r="I58" s="564">
        <f t="shared" si="2"/>
        <v>3.5060191970641696E-3</v>
      </c>
    </row>
    <row r="59" spans="1:9">
      <c r="A59" s="28">
        <f t="shared" si="1"/>
        <v>34394</v>
      </c>
      <c r="B59" s="35">
        <f>nG!B8</f>
        <v>510113.2</v>
      </c>
      <c r="C59" s="43">
        <f>rG!B8</f>
        <v>446281.9</v>
      </c>
      <c r="D59" s="35">
        <f>'fdr,edr'!P59</f>
        <v>904279.28968931502</v>
      </c>
      <c r="E59" s="43">
        <f>'fdr,edr'!Q59</f>
        <v>802278.98960166471</v>
      </c>
      <c r="F59" s="35">
        <f>'l_HC,WC'!F59</f>
        <v>6459.5138888888832</v>
      </c>
      <c r="G59" s="562">
        <f>'l_HC,WC'!I59</f>
        <v>110.533333333333</v>
      </c>
      <c r="H59" s="163">
        <f t="shared" si="0"/>
        <v>0.59936107732835542</v>
      </c>
      <c r="I59" s="564">
        <f t="shared" si="2"/>
        <v>4.0670156743336681E-3</v>
      </c>
    </row>
    <row r="60" spans="1:9">
      <c r="A60" s="28">
        <f t="shared" si="1"/>
        <v>34486</v>
      </c>
      <c r="B60" s="35">
        <f>nG!B9</f>
        <v>508973.8</v>
      </c>
      <c r="C60" s="43">
        <f>rG!B9</f>
        <v>443805.8</v>
      </c>
      <c r="D60" s="35">
        <f>'fdr,edr'!P60</f>
        <v>906746.34375678597</v>
      </c>
      <c r="E60" s="43">
        <f>'fdr,edr'!Q60</f>
        <v>801795.25601251924</v>
      </c>
      <c r="F60" s="35">
        <f>'l_HC,WC'!F60</f>
        <v>6455.8611111111068</v>
      </c>
      <c r="G60" s="562">
        <f>'l_HC,WC'!I60</f>
        <v>109.433333333333</v>
      </c>
      <c r="H60" s="163">
        <f t="shared" si="0"/>
        <v>0.6002106314841178</v>
      </c>
      <c r="I60" s="564">
        <f t="shared" si="2"/>
        <v>1.4164293665109248E-3</v>
      </c>
    </row>
    <row r="61" spans="1:9">
      <c r="A61" s="28">
        <f t="shared" si="1"/>
        <v>34578</v>
      </c>
      <c r="B61" s="35">
        <f>nG!B10</f>
        <v>513046.1</v>
      </c>
      <c r="C61" s="43">
        <f>rG!B10</f>
        <v>448941.2</v>
      </c>
      <c r="D61" s="35">
        <f>'fdr,edr'!P61</f>
        <v>911504.25563373882</v>
      </c>
      <c r="E61" s="43">
        <f>'fdr,edr'!Q61</f>
        <v>808857.27479613537</v>
      </c>
      <c r="F61" s="35">
        <f>'l_HC,WC'!F61</f>
        <v>6453.6249999999973</v>
      </c>
      <c r="G61" s="562">
        <f>'l_HC,WC'!I61</f>
        <v>110.3</v>
      </c>
      <c r="H61" s="163">
        <f t="shared" si="0"/>
        <v>0.6023277439642295</v>
      </c>
      <c r="I61" s="564">
        <f t="shared" si="2"/>
        <v>3.5210762677708712E-3</v>
      </c>
    </row>
    <row r="62" spans="1:9">
      <c r="A62" s="28">
        <f t="shared" si="1"/>
        <v>34669</v>
      </c>
      <c r="B62" s="35">
        <f>nG!B11</f>
        <v>511528.7</v>
      </c>
      <c r="C62" s="43">
        <f>rG!B11</f>
        <v>447126.3</v>
      </c>
      <c r="D62" s="35">
        <f>'fdr,edr'!P62</f>
        <v>915624.26641573943</v>
      </c>
      <c r="E62" s="43">
        <f>'fdr,edr'!Q62</f>
        <v>811629.13274989417</v>
      </c>
      <c r="F62" s="35">
        <f>'l_HC,WC'!F62</f>
        <v>6452.5972222222199</v>
      </c>
      <c r="G62" s="562">
        <f>'l_HC,WC'!I62</f>
        <v>110.166666666667</v>
      </c>
      <c r="H62" s="163">
        <f t="shared" si="0"/>
        <v>0.59967952355549925</v>
      </c>
      <c r="I62" s="564">
        <f t="shared" si="2"/>
        <v>-4.4063372411574887E-3</v>
      </c>
    </row>
    <row r="63" spans="1:9">
      <c r="A63" s="28">
        <f t="shared" si="1"/>
        <v>34759</v>
      </c>
      <c r="B63" s="35">
        <f>nG!B12</f>
        <v>514908.4</v>
      </c>
      <c r="C63" s="43">
        <f>rG!B12</f>
        <v>452085.2</v>
      </c>
      <c r="D63" s="35">
        <f>'fdr,edr'!P63</f>
        <v>915299.37611933891</v>
      </c>
      <c r="E63" s="43">
        <f>'fdr,edr'!Q63</f>
        <v>814954.95001283346</v>
      </c>
      <c r="F63" s="35">
        <f>'l_HC,WC'!F63</f>
        <v>6454.0972222222199</v>
      </c>
      <c r="G63" s="562">
        <f>'l_HC,WC'!I63</f>
        <v>110.333333333333</v>
      </c>
      <c r="H63" s="163">
        <f t="shared" si="0"/>
        <v>0.60476292369338303</v>
      </c>
      <c r="I63" s="564">
        <f t="shared" si="2"/>
        <v>8.44113445737967E-3</v>
      </c>
    </row>
    <row r="64" spans="1:9">
      <c r="A64" s="28">
        <f t="shared" si="1"/>
        <v>34851</v>
      </c>
      <c r="B64" s="35">
        <f>nG!B13</f>
        <v>518736.5</v>
      </c>
      <c r="C64" s="43">
        <f>rG!B13</f>
        <v>456347.7</v>
      </c>
      <c r="D64" s="35">
        <f>'fdr,edr'!P64</f>
        <v>918523.09186845471</v>
      </c>
      <c r="E64" s="43">
        <f>'fdr,edr'!Q64</f>
        <v>819443.96356503852</v>
      </c>
      <c r="F64" s="35">
        <f>'l_HC,WC'!F64</f>
        <v>6457.9166666666597</v>
      </c>
      <c r="G64" s="562">
        <f>'l_HC,WC'!I64</f>
        <v>109.866666666667</v>
      </c>
      <c r="H64" s="163">
        <f t="shared" si="0"/>
        <v>0.6106826281729365</v>
      </c>
      <c r="I64" s="564">
        <f t="shared" si="2"/>
        <v>9.7408744929900898E-3</v>
      </c>
    </row>
    <row r="65" spans="1:9">
      <c r="A65" s="28">
        <f t="shared" si="1"/>
        <v>34943</v>
      </c>
      <c r="B65" s="35">
        <f>nG!B14</f>
        <v>525429.1</v>
      </c>
      <c r="C65" s="43">
        <f>rG!B14</f>
        <v>461707.7</v>
      </c>
      <c r="D65" s="35">
        <f>'fdr,edr'!P65</f>
        <v>923599.98562453734</v>
      </c>
      <c r="E65" s="43">
        <f>'fdr,edr'!Q65</f>
        <v>823032.59639897442</v>
      </c>
      <c r="F65" s="35">
        <f>'l_HC,WC'!F65</f>
        <v>6455.9722222222199</v>
      </c>
      <c r="G65" s="562">
        <f>'l_HC,WC'!I65</f>
        <v>110.26666666666701</v>
      </c>
      <c r="H65" s="163">
        <f t="shared" si="0"/>
        <v>0.61556966378161115</v>
      </c>
      <c r="I65" s="564">
        <f t="shared" si="2"/>
        <v>7.9707275811179996E-3</v>
      </c>
    </row>
    <row r="66" spans="1:9">
      <c r="A66" s="28">
        <f t="shared" si="1"/>
        <v>35034</v>
      </c>
      <c r="B66" s="35">
        <f>nG!B15</f>
        <v>526975.5</v>
      </c>
      <c r="C66" s="43">
        <f>rG!B15</f>
        <v>462809.59999999998</v>
      </c>
      <c r="D66" s="35">
        <f>'fdr,edr'!P66</f>
        <v>928545.71484905039</v>
      </c>
      <c r="E66" s="43">
        <f>'fdr,edr'!Q66</f>
        <v>826980.64861594327</v>
      </c>
      <c r="F66" s="35">
        <f>'l_HC,WC'!F66</f>
        <v>6458.4722222222163</v>
      </c>
      <c r="G66" s="562">
        <f>'l_HC,WC'!I66</f>
        <v>110.6</v>
      </c>
      <c r="H66" s="163">
        <f t="shared" si="0"/>
        <v>0.6146355603623862</v>
      </c>
      <c r="I66" s="564">
        <f t="shared" si="2"/>
        <v>-1.518614261117621E-3</v>
      </c>
    </row>
    <row r="67" spans="1:9">
      <c r="A67" s="28">
        <f t="shared" si="1"/>
        <v>35125</v>
      </c>
      <c r="B67" s="35">
        <f>nG!B16</f>
        <v>529181.6</v>
      </c>
      <c r="C67" s="43">
        <f>rG!B16</f>
        <v>466647.6</v>
      </c>
      <c r="D67" s="35">
        <f>'fdr,edr'!P67</f>
        <v>934012.92396834423</v>
      </c>
      <c r="E67" s="43">
        <f>'fdr,edr'!Q67</f>
        <v>835251.58773338865</v>
      </c>
      <c r="F67" s="35">
        <f>'l_HC,WC'!F67</f>
        <v>6466.9027777777737</v>
      </c>
      <c r="G67" s="562">
        <f>'l_HC,WC'!I67</f>
        <v>110.7</v>
      </c>
      <c r="H67" s="163">
        <f t="shared" si="0"/>
        <v>0.61664423443039607</v>
      </c>
      <c r="I67" s="564">
        <f t="shared" si="2"/>
        <v>3.2627447611013822E-3</v>
      </c>
    </row>
    <row r="68" spans="1:9">
      <c r="A68" s="28">
        <f t="shared" si="1"/>
        <v>35217</v>
      </c>
      <c r="B68" s="35">
        <f>nG!B17</f>
        <v>535988.5</v>
      </c>
      <c r="C68" s="43">
        <f>rG!B17</f>
        <v>472545.6</v>
      </c>
      <c r="D68" s="35">
        <f>'fdr,edr'!P68</f>
        <v>938506.56213309872</v>
      </c>
      <c r="E68" s="43">
        <f>'fdr,edr'!Q68</f>
        <v>839084.48004369915</v>
      </c>
      <c r="F68" s="35">
        <f>'l_HC,WC'!F68</f>
        <v>6478.9305555555538</v>
      </c>
      <c r="G68" s="562">
        <f>'l_HC,WC'!I68</f>
        <v>110.3</v>
      </c>
      <c r="H68" s="163">
        <f t="shared" ref="H68:H131" si="3">C68/(E68^(1-$K$2)*(F68*G68)^$K$2)</f>
        <v>0.62411298721085384</v>
      </c>
      <c r="I68" s="564">
        <f t="shared" si="2"/>
        <v>1.2039169083274605E-2</v>
      </c>
    </row>
    <row r="69" spans="1:9">
      <c r="A69" s="28">
        <f t="shared" ref="A69:A132" si="4">EDATE(A68,3)</f>
        <v>35309</v>
      </c>
      <c r="B69" s="35">
        <f>nG!B18</f>
        <v>536155.5</v>
      </c>
      <c r="C69" s="43">
        <f>rG!B18</f>
        <v>473151.5</v>
      </c>
      <c r="D69" s="35">
        <f>'fdr,edr'!P69</f>
        <v>945505.47899025073</v>
      </c>
      <c r="E69" s="43">
        <f>'fdr,edr'!Q69</f>
        <v>846162.21535437705</v>
      </c>
      <c r="F69" s="35">
        <f>'l_HC,WC'!F69</f>
        <v>6498.9861111111068</v>
      </c>
      <c r="G69" s="562">
        <f>'l_HC,WC'!I69</f>
        <v>109.9</v>
      </c>
      <c r="H69" s="163">
        <f t="shared" si="3"/>
        <v>0.62324270268604043</v>
      </c>
      <c r="I69" s="564">
        <f t="shared" ref="I69:I132" si="5">LN(H69/H68)</f>
        <v>-1.3954073775071735E-3</v>
      </c>
    </row>
    <row r="70" spans="1:9">
      <c r="A70" s="28">
        <f t="shared" si="4"/>
        <v>35400</v>
      </c>
      <c r="B70" s="35">
        <f>nG!B19</f>
        <v>541098</v>
      </c>
      <c r="C70" s="43">
        <f>rG!B19</f>
        <v>478418.1</v>
      </c>
      <c r="D70" s="35">
        <f>'fdr,edr'!P70</f>
        <v>954969.89852581313</v>
      </c>
      <c r="E70" s="43">
        <f>'fdr,edr'!Q70</f>
        <v>856251.76254170947</v>
      </c>
      <c r="F70" s="35">
        <f>'l_HC,WC'!F70</f>
        <v>6522.5694444444407</v>
      </c>
      <c r="G70" s="562">
        <f>'l_HC,WC'!I70</f>
        <v>110.533333333333</v>
      </c>
      <c r="H70" s="163">
        <f t="shared" si="3"/>
        <v>0.62374546818428467</v>
      </c>
      <c r="I70" s="564">
        <f t="shared" si="5"/>
        <v>8.063677542924924E-4</v>
      </c>
    </row>
    <row r="71" spans="1:9">
      <c r="A71" s="28">
        <f t="shared" si="4"/>
        <v>35490</v>
      </c>
      <c r="B71" s="35">
        <f>nG!B20</f>
        <v>542182.19999999995</v>
      </c>
      <c r="C71" s="43">
        <f>rG!B20</f>
        <v>479668.2</v>
      </c>
      <c r="D71" s="35">
        <f>'fdr,edr'!P71</f>
        <v>960842.75710827694</v>
      </c>
      <c r="E71" s="43">
        <f>'fdr,edr'!Q71</f>
        <v>862041.38410390331</v>
      </c>
      <c r="F71" s="35">
        <f>'l_HC,WC'!F71</f>
        <v>6540.6249999999973</v>
      </c>
      <c r="G71" s="562">
        <f>'l_HC,WC'!I71</f>
        <v>108.8</v>
      </c>
      <c r="H71" s="163">
        <f t="shared" si="3"/>
        <v>0.62908885734656905</v>
      </c>
      <c r="I71" s="564">
        <f t="shared" si="5"/>
        <v>8.5301327613925421E-3</v>
      </c>
    </row>
    <row r="72" spans="1:9">
      <c r="A72" s="28">
        <f t="shared" si="4"/>
        <v>35582</v>
      </c>
      <c r="B72" s="35">
        <f>nG!B21</f>
        <v>544002.9</v>
      </c>
      <c r="C72" s="43">
        <f>rG!B21</f>
        <v>476053.4</v>
      </c>
      <c r="D72" s="35">
        <f>'fdr,edr'!P72</f>
        <v>964308.48504512687</v>
      </c>
      <c r="E72" s="43">
        <f>'fdr,edr'!Q72</f>
        <v>863781.6673776448</v>
      </c>
      <c r="F72" s="35">
        <f>'l_HC,WC'!F72</f>
        <v>6551.0138888888832</v>
      </c>
      <c r="G72" s="562">
        <f>'l_HC,WC'!I72</f>
        <v>110.2</v>
      </c>
      <c r="H72" s="163">
        <f t="shared" si="3"/>
        <v>0.61818229731533714</v>
      </c>
      <c r="I72" s="564">
        <f t="shared" si="5"/>
        <v>-1.7489120930256275E-2</v>
      </c>
    </row>
    <row r="73" spans="1:9">
      <c r="A73" s="28">
        <f t="shared" si="4"/>
        <v>35674</v>
      </c>
      <c r="B73" s="35">
        <f>nG!B22</f>
        <v>544060.30000000005</v>
      </c>
      <c r="C73" s="43">
        <f>rG!B22</f>
        <v>477006.4</v>
      </c>
      <c r="D73" s="35">
        <f>'fdr,edr'!P73</f>
        <v>969452.57495131879</v>
      </c>
      <c r="E73" s="43">
        <f>'fdr,edr'!Q73</f>
        <v>870036.10561090533</v>
      </c>
      <c r="F73" s="35">
        <f>'l_HC,WC'!F73</f>
        <v>6558.5972222222199</v>
      </c>
      <c r="G73" s="562">
        <f>'l_HC,WC'!I73</f>
        <v>108.2</v>
      </c>
      <c r="H73" s="163">
        <f t="shared" si="3"/>
        <v>0.62463501392962006</v>
      </c>
      <c r="I73" s="564">
        <f t="shared" si="5"/>
        <v>1.0384108007940544E-2</v>
      </c>
    </row>
    <row r="74" spans="1:9">
      <c r="A74" s="28">
        <f t="shared" si="4"/>
        <v>35765</v>
      </c>
      <c r="B74" s="35">
        <f>nG!B23</f>
        <v>544946.4</v>
      </c>
      <c r="C74" s="43">
        <f>rG!B23</f>
        <v>477176.6</v>
      </c>
      <c r="D74" s="35">
        <f>'fdr,edr'!P74</f>
        <v>976252.83489374735</v>
      </c>
      <c r="E74" s="43">
        <f>'fdr,edr'!Q74</f>
        <v>875026.48119145248</v>
      </c>
      <c r="F74" s="35">
        <f>'l_HC,WC'!F74</f>
        <v>6551.9722222222199</v>
      </c>
      <c r="G74" s="562">
        <f>'l_HC,WC'!I74</f>
        <v>108.133333333333</v>
      </c>
      <c r="H74" s="163">
        <f t="shared" si="3"/>
        <v>0.62422227069425407</v>
      </c>
      <c r="I74" s="564">
        <f t="shared" si="5"/>
        <v>-6.6099346254448407E-4</v>
      </c>
    </row>
    <row r="75" spans="1:9">
      <c r="A75" s="28">
        <f t="shared" si="4"/>
        <v>35855</v>
      </c>
      <c r="B75" s="35">
        <f>nG!B24</f>
        <v>537975.4</v>
      </c>
      <c r="C75" s="43">
        <f>rG!B24</f>
        <v>471357.7</v>
      </c>
      <c r="D75" s="35">
        <f>'fdr,edr'!P75</f>
        <v>978886.50936433394</v>
      </c>
      <c r="E75" s="43">
        <f>'fdr,edr'!Q75</f>
        <v>877918.23566948855</v>
      </c>
      <c r="F75" s="35">
        <f>'l_HC,WC'!F75</f>
        <v>6537.1944444444371</v>
      </c>
      <c r="G75" s="562">
        <f>'l_HC,WC'!I75</f>
        <v>107.7</v>
      </c>
      <c r="H75" s="163">
        <f t="shared" si="3"/>
        <v>0.61835601940060081</v>
      </c>
      <c r="I75" s="564">
        <f t="shared" si="5"/>
        <v>-9.4421332218767671E-3</v>
      </c>
    </row>
    <row r="76" spans="1:9">
      <c r="A76" s="28">
        <f t="shared" si="4"/>
        <v>35947</v>
      </c>
      <c r="B76" s="35">
        <f>nG!B25</f>
        <v>534773.80000000005</v>
      </c>
      <c r="C76" s="43">
        <f>rG!B25</f>
        <v>469301.6</v>
      </c>
      <c r="D76" s="35">
        <f>'fdr,edr'!P76</f>
        <v>980530.2781108534</v>
      </c>
      <c r="E76" s="43">
        <f>'fdr,edr'!Q76</f>
        <v>880798.28397192201</v>
      </c>
      <c r="F76" s="35">
        <f>'l_HC,WC'!F76</f>
        <v>6521.6666666666633</v>
      </c>
      <c r="G76" s="562">
        <f>'l_HC,WC'!I76</f>
        <v>108</v>
      </c>
      <c r="H76" s="163">
        <f t="shared" si="3"/>
        <v>0.61477444073588383</v>
      </c>
      <c r="I76" s="564">
        <f t="shared" si="5"/>
        <v>-5.8089372565496254E-3</v>
      </c>
    </row>
    <row r="77" spans="1:9">
      <c r="A77" s="28">
        <f t="shared" si="4"/>
        <v>36039</v>
      </c>
      <c r="B77" s="35">
        <f>nG!B26</f>
        <v>533927</v>
      </c>
      <c r="C77" s="43">
        <f>rG!B26</f>
        <v>470145.5</v>
      </c>
      <c r="D77" s="35">
        <f>'fdr,edr'!P77</f>
        <v>984053.66816383135</v>
      </c>
      <c r="E77" s="43">
        <f>'fdr,edr'!Q77</f>
        <v>886957.32140215114</v>
      </c>
      <c r="F77" s="35">
        <f>'l_HC,WC'!F77</f>
        <v>6504.5833333333294</v>
      </c>
      <c r="G77" s="562">
        <f>'l_HC,WC'!I77</f>
        <v>106.966666666667</v>
      </c>
      <c r="H77" s="163">
        <f t="shared" si="3"/>
        <v>0.61916702483264541</v>
      </c>
      <c r="I77" s="564">
        <f t="shared" si="5"/>
        <v>7.119628886781167E-3</v>
      </c>
    </row>
    <row r="78" spans="1:9">
      <c r="A78" s="28">
        <f t="shared" si="4"/>
        <v>36130</v>
      </c>
      <c r="B78" s="35">
        <f>nG!B27</f>
        <v>539279.1</v>
      </c>
      <c r="C78" s="43">
        <f>rG!B27</f>
        <v>473924.8</v>
      </c>
      <c r="D78" s="35">
        <f>'fdr,edr'!P78</f>
        <v>986249.01173739729</v>
      </c>
      <c r="E78" s="43">
        <f>'fdr,edr'!Q78</f>
        <v>887188.62535624125</v>
      </c>
      <c r="F78" s="35">
        <f>'l_HC,WC'!F78</f>
        <v>6486.1805555555538</v>
      </c>
      <c r="G78" s="562">
        <f>'l_HC,WC'!I78</f>
        <v>107.666666666667</v>
      </c>
      <c r="H78" s="163">
        <f t="shared" si="3"/>
        <v>0.62261373208427739</v>
      </c>
      <c r="I78" s="564">
        <f t="shared" si="5"/>
        <v>5.551247406070328E-3</v>
      </c>
    </row>
    <row r="79" spans="1:9">
      <c r="A79" s="28">
        <f t="shared" si="4"/>
        <v>36220</v>
      </c>
      <c r="B79" s="35">
        <f>nG!B28</f>
        <v>529051.6</v>
      </c>
      <c r="C79" s="43">
        <f>rG!B28</f>
        <v>467396.8</v>
      </c>
      <c r="D79" s="35">
        <f>'fdr,edr'!P79</f>
        <v>986897.39873668575</v>
      </c>
      <c r="E79" s="43">
        <f>'fdr,edr'!Q79</f>
        <v>892469.21563952672</v>
      </c>
      <c r="F79" s="35">
        <f>'l_HC,WC'!F79</f>
        <v>6469.2361111111068</v>
      </c>
      <c r="G79" s="562">
        <f>'l_HC,WC'!I79</f>
        <v>106.566666666667</v>
      </c>
      <c r="H79" s="163">
        <f t="shared" si="3"/>
        <v>0.61780093474306019</v>
      </c>
      <c r="I79" s="564">
        <f t="shared" si="5"/>
        <v>-7.7600202920657321E-3</v>
      </c>
    </row>
    <row r="80" spans="1:9">
      <c r="A80" s="28">
        <f t="shared" si="4"/>
        <v>36312</v>
      </c>
      <c r="B80" s="35">
        <f>nG!B29</f>
        <v>529017</v>
      </c>
      <c r="C80" s="43">
        <f>rG!B29</f>
        <v>469185.5</v>
      </c>
      <c r="D80" s="35">
        <f>'fdr,edr'!P80</f>
        <v>987209.9387004287</v>
      </c>
      <c r="E80" s="43">
        <f>'fdr,edr'!Q80</f>
        <v>896226.9731895834</v>
      </c>
      <c r="F80" s="35">
        <f>'l_HC,WC'!F80</f>
        <v>6463.8055555555538</v>
      </c>
      <c r="G80" s="562">
        <f>'l_HC,WC'!I80</f>
        <v>105.9</v>
      </c>
      <c r="H80" s="163">
        <f t="shared" si="3"/>
        <v>0.62205413634532791</v>
      </c>
      <c r="I80" s="564">
        <f t="shared" si="5"/>
        <v>6.8608313745271345E-3</v>
      </c>
    </row>
    <row r="81" spans="1:9">
      <c r="A81" s="28">
        <f t="shared" si="4"/>
        <v>36404</v>
      </c>
      <c r="B81" s="35">
        <f>nG!B30</f>
        <v>528589.69999999995</v>
      </c>
      <c r="C81" s="43">
        <f>rG!B30</f>
        <v>471673.5</v>
      </c>
      <c r="D81" s="35">
        <f>'fdr,edr'!P81</f>
        <v>992058.25266634137</v>
      </c>
      <c r="E81" s="43">
        <f>'fdr,edr'!Q81</f>
        <v>906136.22524447541</v>
      </c>
      <c r="F81" s="35">
        <f>'l_HC,WC'!F81</f>
        <v>6459.0972222222163</v>
      </c>
      <c r="G81" s="562">
        <f>'l_HC,WC'!I81</f>
        <v>106.73333333333299</v>
      </c>
      <c r="H81" s="163">
        <f t="shared" si="3"/>
        <v>0.6200544192119769</v>
      </c>
      <c r="I81" s="564">
        <f t="shared" si="5"/>
        <v>-3.2198777668745299E-3</v>
      </c>
    </row>
    <row r="82" spans="1:9">
      <c r="A82" s="28">
        <f t="shared" si="4"/>
        <v>36495</v>
      </c>
      <c r="B82" s="35">
        <f>nG!B31</f>
        <v>527849.5</v>
      </c>
      <c r="C82" s="43">
        <f>rG!B31</f>
        <v>471837.9</v>
      </c>
      <c r="D82" s="35">
        <f>'fdr,edr'!P82</f>
        <v>993608.6938950005</v>
      </c>
      <c r="E82" s="43">
        <f>'fdr,edr'!Q82</f>
        <v>909141.80541572673</v>
      </c>
      <c r="F82" s="35">
        <f>'l_HC,WC'!F82</f>
        <v>6451.6388888888869</v>
      </c>
      <c r="G82" s="562">
        <f>'l_HC,WC'!I82</f>
        <v>106.23333333333299</v>
      </c>
      <c r="H82" s="163">
        <f t="shared" si="3"/>
        <v>0.62185579488397313</v>
      </c>
      <c r="I82" s="564">
        <f t="shared" si="5"/>
        <v>2.9009777274807756E-3</v>
      </c>
    </row>
    <row r="83" spans="1:9">
      <c r="A83" s="28">
        <f t="shared" si="4"/>
        <v>36586</v>
      </c>
      <c r="B83" s="35">
        <f>nG!B32</f>
        <v>535247.1</v>
      </c>
      <c r="C83" s="43">
        <f>rG!B32</f>
        <v>479896.6</v>
      </c>
      <c r="D83" s="35">
        <f>'fdr,edr'!P83</f>
        <v>995857.77951900195</v>
      </c>
      <c r="E83" s="43">
        <f>'fdr,edr'!Q83</f>
        <v>913953.72738418251</v>
      </c>
      <c r="F83" s="35">
        <f>'l_HC,WC'!F83</f>
        <v>6446.5972222222199</v>
      </c>
      <c r="G83" s="562">
        <f>'l_HC,WC'!I83</f>
        <v>107.866666666667</v>
      </c>
      <c r="H83" s="163">
        <f t="shared" si="3"/>
        <v>0.62545428071931841</v>
      </c>
      <c r="I83" s="564">
        <f t="shared" si="5"/>
        <v>5.7700100230538912E-3</v>
      </c>
    </row>
    <row r="84" spans="1:9">
      <c r="A84" s="28">
        <f t="shared" si="4"/>
        <v>36678</v>
      </c>
      <c r="B84" s="35">
        <f>nG!B33</f>
        <v>535378.6</v>
      </c>
      <c r="C84" s="43">
        <f>rG!B33</f>
        <v>482132</v>
      </c>
      <c r="D84" s="35">
        <f>'fdr,edr'!P84</f>
        <v>996353.39132795774</v>
      </c>
      <c r="E84" s="43">
        <f>'fdr,edr'!Q84</f>
        <v>918442.32847023837</v>
      </c>
      <c r="F84" s="35">
        <f>'l_HC,WC'!F84</f>
        <v>6444.4444444444407</v>
      </c>
      <c r="G84" s="562">
        <f>'l_HC,WC'!I84</f>
        <v>106.833333333333</v>
      </c>
      <c r="H84" s="163">
        <f t="shared" si="3"/>
        <v>0.63127156607932</v>
      </c>
      <c r="I84" s="564">
        <f t="shared" si="5"/>
        <v>9.2579092316444379E-3</v>
      </c>
    </row>
    <row r="85" spans="1:9">
      <c r="A85" s="28">
        <f t="shared" si="4"/>
        <v>36770</v>
      </c>
      <c r="B85" s="35">
        <f>nG!B34</f>
        <v>534420.80000000005</v>
      </c>
      <c r="C85" s="43">
        <f>rG!B34</f>
        <v>482256.8</v>
      </c>
      <c r="D85" s="35">
        <f>'fdr,edr'!P85</f>
        <v>999733.69478314614</v>
      </c>
      <c r="E85" s="43">
        <f>'fdr,edr'!Q85</f>
        <v>923448.91397464194</v>
      </c>
      <c r="F85" s="35">
        <f>'l_HC,WC'!F85</f>
        <v>6448.8611111111068</v>
      </c>
      <c r="G85" s="562">
        <f>'l_HC,WC'!I85</f>
        <v>106.7</v>
      </c>
      <c r="H85" s="163">
        <f t="shared" si="3"/>
        <v>0.63042780804380905</v>
      </c>
      <c r="I85" s="564">
        <f t="shared" si="5"/>
        <v>-1.3374947766460548E-3</v>
      </c>
    </row>
    <row r="86" spans="1:9">
      <c r="A86" s="28">
        <f t="shared" si="4"/>
        <v>36861</v>
      </c>
      <c r="B86" s="35">
        <f>nG!B35</f>
        <v>537842.30000000005</v>
      </c>
      <c r="C86" s="43">
        <f>rG!B35</f>
        <v>486934</v>
      </c>
      <c r="D86" s="35">
        <f>'fdr,edr'!P86</f>
        <v>1002812.7946355098</v>
      </c>
      <c r="E86" s="43">
        <f>'fdr,edr'!Q86</f>
        <v>929326.98693994572</v>
      </c>
      <c r="F86" s="35">
        <f>'l_HC,WC'!F86</f>
        <v>6450.3333333333294</v>
      </c>
      <c r="G86" s="562">
        <f>'l_HC,WC'!I86</f>
        <v>106.933333333333</v>
      </c>
      <c r="H86" s="163">
        <f t="shared" si="3"/>
        <v>0.63410978383144934</v>
      </c>
      <c r="I86" s="564">
        <f t="shared" si="5"/>
        <v>5.8234507486888158E-3</v>
      </c>
    </row>
    <row r="87" spans="1:9">
      <c r="A87" s="28">
        <f t="shared" si="4"/>
        <v>36951</v>
      </c>
      <c r="B87" s="35">
        <f>nG!B36</f>
        <v>542521.80000000005</v>
      </c>
      <c r="C87" s="43">
        <f>rG!B36</f>
        <v>490547.5</v>
      </c>
      <c r="D87" s="35">
        <f>'fdr,edr'!P87</f>
        <v>1005302.794384738</v>
      </c>
      <c r="E87" s="43">
        <f>'fdr,edr'!Q87</f>
        <v>930452.69983774086</v>
      </c>
      <c r="F87" s="35">
        <f>'l_HC,WC'!F87</f>
        <v>6441.0555555555502</v>
      </c>
      <c r="G87" s="562">
        <f>'l_HC,WC'!I87</f>
        <v>106.3</v>
      </c>
      <c r="H87" s="163">
        <f t="shared" si="3"/>
        <v>0.64156006167565238</v>
      </c>
      <c r="I87" s="564">
        <f t="shared" si="5"/>
        <v>1.1680706538968492E-2</v>
      </c>
    </row>
    <row r="88" spans="1:9">
      <c r="A88" s="28">
        <f t="shared" si="4"/>
        <v>37043</v>
      </c>
      <c r="B88" s="35">
        <f>nG!B37</f>
        <v>534273</v>
      </c>
      <c r="C88" s="43">
        <f>rG!B37</f>
        <v>486865.4</v>
      </c>
      <c r="D88" s="35">
        <f>'fdr,edr'!P88</f>
        <v>1005545.0033153095</v>
      </c>
      <c r="E88" s="43">
        <f>'fdr,edr'!Q88</f>
        <v>937952.2610056058</v>
      </c>
      <c r="F88" s="35">
        <f>'l_HC,WC'!F88</f>
        <v>6421.9305555555538</v>
      </c>
      <c r="G88" s="562">
        <f>'l_HC,WC'!I88</f>
        <v>106.23333333333299</v>
      </c>
      <c r="H88" s="163">
        <f t="shared" si="3"/>
        <v>0.63637182381667845</v>
      </c>
      <c r="I88" s="564">
        <f t="shared" si="5"/>
        <v>-8.1197854491019596E-3</v>
      </c>
    </row>
    <row r="89" spans="1:9">
      <c r="A89" s="28">
        <f t="shared" si="4"/>
        <v>37135</v>
      </c>
      <c r="B89" s="35">
        <f>nG!B38</f>
        <v>526985</v>
      </c>
      <c r="C89" s="43">
        <f>rG!B38</f>
        <v>481583.2</v>
      </c>
      <c r="D89" s="35">
        <f>'fdr,edr'!P89</f>
        <v>1008035.1050654256</v>
      </c>
      <c r="E89" s="43">
        <f>'fdr,edr'!Q89</f>
        <v>942936.11363657168</v>
      </c>
      <c r="F89" s="35">
        <f>'l_HC,WC'!F89</f>
        <v>6400.1527777777737</v>
      </c>
      <c r="G89" s="562">
        <f>'l_HC,WC'!I89</f>
        <v>105.466666666667</v>
      </c>
      <c r="H89" s="163">
        <f t="shared" si="3"/>
        <v>0.63256062091421139</v>
      </c>
      <c r="I89" s="564">
        <f t="shared" si="5"/>
        <v>-6.0069618023288014E-3</v>
      </c>
    </row>
    <row r="90" spans="1:9">
      <c r="A90" s="28">
        <f t="shared" si="4"/>
        <v>37226</v>
      </c>
      <c r="B90" s="35">
        <f>nG!B39</f>
        <v>523952.2</v>
      </c>
      <c r="C90" s="43">
        <f>rG!B39</f>
        <v>479921.5</v>
      </c>
      <c r="D90" s="35">
        <f>'fdr,edr'!P90</f>
        <v>1009008.9428891452</v>
      </c>
      <c r="E90" s="43">
        <f>'fdr,edr'!Q90</f>
        <v>946034.75458929292</v>
      </c>
      <c r="F90" s="35">
        <f>'l_HC,WC'!F90</f>
        <v>6376.1388888888832</v>
      </c>
      <c r="G90" s="562">
        <f>'l_HC,WC'!I90</f>
        <v>106.033333333333</v>
      </c>
      <c r="H90" s="163">
        <f t="shared" si="3"/>
        <v>0.6289897037659743</v>
      </c>
      <c r="I90" s="564">
        <f t="shared" si="5"/>
        <v>-5.6611719966464134E-3</v>
      </c>
    </row>
    <row r="91" spans="1:9">
      <c r="A91" s="28">
        <f t="shared" si="4"/>
        <v>37316</v>
      </c>
      <c r="B91" s="35">
        <f>nG!B40</f>
        <v>525425.6</v>
      </c>
      <c r="C91" s="43">
        <f>rG!B40</f>
        <v>480724.3</v>
      </c>
      <c r="D91" s="35">
        <f>'fdr,edr'!P91</f>
        <v>1008179.1468263901</v>
      </c>
      <c r="E91" s="43">
        <f>'fdr,edr'!Q91</f>
        <v>944182.82246114849</v>
      </c>
      <c r="F91" s="35">
        <f>'l_HC,WC'!F91</f>
        <v>6354.4861111111068</v>
      </c>
      <c r="G91" s="562">
        <f>'l_HC,WC'!I91</f>
        <v>104.466666666667</v>
      </c>
      <c r="H91" s="163">
        <f t="shared" si="3"/>
        <v>0.63790888514071264</v>
      </c>
      <c r="I91" s="564">
        <f t="shared" si="5"/>
        <v>1.4080572531958303E-2</v>
      </c>
    </row>
    <row r="92" spans="1:9">
      <c r="A92" s="28">
        <f t="shared" si="4"/>
        <v>37408</v>
      </c>
      <c r="B92" s="35">
        <f>nG!B41</f>
        <v>524244.1</v>
      </c>
      <c r="C92" s="43">
        <f>rG!B41</f>
        <v>484618.8</v>
      </c>
      <c r="D92" s="35">
        <f>'fdr,edr'!P92</f>
        <v>1006733.223150135</v>
      </c>
      <c r="E92" s="43">
        <f>'fdr,edr'!Q92</f>
        <v>952608.92319851741</v>
      </c>
      <c r="F92" s="35">
        <f>'l_HC,WC'!F92</f>
        <v>6339.4583333333294</v>
      </c>
      <c r="G92" s="562">
        <f>'l_HC,WC'!I92</f>
        <v>104.933333333333</v>
      </c>
      <c r="H92" s="163">
        <f t="shared" si="3"/>
        <v>0.6401665657509783</v>
      </c>
      <c r="I92" s="564">
        <f t="shared" si="5"/>
        <v>3.5329415911920931E-3</v>
      </c>
    </row>
    <row r="93" spans="1:9">
      <c r="A93" s="28">
        <f t="shared" si="4"/>
        <v>37500</v>
      </c>
      <c r="B93" s="35">
        <f>nG!B42</f>
        <v>524175.3</v>
      </c>
      <c r="C93" s="43">
        <f>rG!B42</f>
        <v>486175</v>
      </c>
      <c r="D93" s="35">
        <f>'fdr,edr'!P93</f>
        <v>1008018.8110597706</v>
      </c>
      <c r="E93" s="43">
        <f>'fdr,edr'!Q93</f>
        <v>957013.89874119125</v>
      </c>
      <c r="F93" s="35">
        <f>'l_HC,WC'!F93</f>
        <v>6323.1666666666633</v>
      </c>
      <c r="G93" s="562">
        <f>'l_HC,WC'!I93</f>
        <v>105.2</v>
      </c>
      <c r="H93" s="163">
        <f t="shared" si="3"/>
        <v>0.64117092235197959</v>
      </c>
      <c r="I93" s="564">
        <f t="shared" si="5"/>
        <v>1.5676694329445342E-3</v>
      </c>
    </row>
    <row r="94" spans="1:9">
      <c r="A94" s="28">
        <f t="shared" si="4"/>
        <v>37591</v>
      </c>
      <c r="B94" s="35">
        <f>nG!B43</f>
        <v>524445.9</v>
      </c>
      <c r="C94" s="43">
        <f>rG!B43</f>
        <v>487503.8</v>
      </c>
      <c r="D94" s="35">
        <f>'fdr,edr'!P94</f>
        <v>1008445.2326581052</v>
      </c>
      <c r="E94" s="43">
        <f>'fdr,edr'!Q94</f>
        <v>959540.18151407468</v>
      </c>
      <c r="F94" s="35">
        <f>'l_HC,WC'!F94</f>
        <v>6316.6527777777765</v>
      </c>
      <c r="G94" s="562">
        <f>'l_HC,WC'!I94</f>
        <v>105.433333333333</v>
      </c>
      <c r="H94" s="163">
        <f t="shared" si="3"/>
        <v>0.64182658618594191</v>
      </c>
      <c r="I94" s="564">
        <f t="shared" si="5"/>
        <v>1.0220813161012927E-3</v>
      </c>
    </row>
    <row r="95" spans="1:9">
      <c r="A95" s="28">
        <f t="shared" si="4"/>
        <v>37681</v>
      </c>
      <c r="B95" s="35">
        <f>nG!B44</f>
        <v>521325.9</v>
      </c>
      <c r="C95" s="43">
        <f>rG!B44</f>
        <v>487794</v>
      </c>
      <c r="D95" s="35">
        <f>'fdr,edr'!P95</f>
        <v>1008008.2573031213</v>
      </c>
      <c r="E95" s="43">
        <f>'fdr,edr'!Q95</f>
        <v>965438.86974949541</v>
      </c>
      <c r="F95" s="35">
        <f>'l_HC,WC'!F95</f>
        <v>6319.0555555555538</v>
      </c>
      <c r="G95" s="562">
        <f>'l_HC,WC'!I95</f>
        <v>104.6</v>
      </c>
      <c r="H95" s="163">
        <f t="shared" si="3"/>
        <v>0.64389916818016824</v>
      </c>
      <c r="I95" s="564">
        <f t="shared" si="5"/>
        <v>3.2239904698324819E-3</v>
      </c>
    </row>
    <row r="96" spans="1:9">
      <c r="A96" s="28">
        <f t="shared" si="4"/>
        <v>37773</v>
      </c>
      <c r="B96" s="35">
        <f>nG!B45</f>
        <v>524521.30000000005</v>
      </c>
      <c r="C96" s="43">
        <f>rG!B45</f>
        <v>491150.2</v>
      </c>
      <c r="D96" s="35">
        <f>'fdr,edr'!P96</f>
        <v>1006935.5649427748</v>
      </c>
      <c r="E96" s="43">
        <f>'fdr,edr'!Q96</f>
        <v>965131.33166559786</v>
      </c>
      <c r="F96" s="35">
        <f>'l_HC,WC'!F96</f>
        <v>6316.2638888888832</v>
      </c>
      <c r="G96" s="562">
        <f>'l_HC,WC'!I96</f>
        <v>105.666666666667</v>
      </c>
      <c r="H96" s="163">
        <f t="shared" si="3"/>
        <v>0.64438930056551968</v>
      </c>
      <c r="I96" s="564">
        <f t="shared" si="5"/>
        <v>7.6090475214228722E-4</v>
      </c>
    </row>
    <row r="97" spans="1:9">
      <c r="A97" s="28">
        <f t="shared" si="4"/>
        <v>37865</v>
      </c>
      <c r="B97" s="35">
        <f>nG!B46</f>
        <v>524384.5</v>
      </c>
      <c r="C97" s="43">
        <f>rG!B46</f>
        <v>492637.7</v>
      </c>
      <c r="D97" s="35">
        <f>'fdr,edr'!P97</f>
        <v>1008184.1266821028</v>
      </c>
      <c r="E97" s="43">
        <f>'fdr,edr'!Q97</f>
        <v>969507.54035287898</v>
      </c>
      <c r="F97" s="35">
        <f>'l_HC,WC'!F97</f>
        <v>6318.2638888888832</v>
      </c>
      <c r="G97" s="562">
        <f>'l_HC,WC'!I97</f>
        <v>104.73333333333299</v>
      </c>
      <c r="H97" s="163">
        <f t="shared" si="3"/>
        <v>0.64883205196270666</v>
      </c>
      <c r="I97" s="564">
        <f t="shared" si="5"/>
        <v>6.8708560472144084E-3</v>
      </c>
    </row>
    <row r="98" spans="1:9">
      <c r="A98" s="28">
        <f t="shared" si="4"/>
        <v>37956</v>
      </c>
      <c r="B98" s="35">
        <f>nG!B47</f>
        <v>526406</v>
      </c>
      <c r="C98" s="43">
        <f>rG!B47</f>
        <v>497969.2</v>
      </c>
      <c r="D98" s="35">
        <f>'fdr,edr'!P98</f>
        <v>1009267.4225442479</v>
      </c>
      <c r="E98" s="43">
        <f>'fdr,edr'!Q98</f>
        <v>977285.47550991294</v>
      </c>
      <c r="F98" s="35">
        <f>'l_HC,WC'!F98</f>
        <v>6324.1111111111068</v>
      </c>
      <c r="G98" s="562">
        <f>'l_HC,WC'!I98</f>
        <v>105.066666666667</v>
      </c>
      <c r="H98" s="163">
        <f t="shared" si="3"/>
        <v>0.65225514983688004</v>
      </c>
      <c r="I98" s="564">
        <f t="shared" si="5"/>
        <v>5.261915984715558E-3</v>
      </c>
    </row>
    <row r="99" spans="1:9">
      <c r="A99" s="28">
        <f t="shared" si="4"/>
        <v>38047</v>
      </c>
      <c r="B99" s="35">
        <f>nG!B48</f>
        <v>529475.80000000005</v>
      </c>
      <c r="C99" s="43">
        <f>rG!B48</f>
        <v>501662.9</v>
      </c>
      <c r="D99" s="35">
        <f>'fdr,edr'!P99</f>
        <v>1010289.9764694468</v>
      </c>
      <c r="E99" s="43">
        <f>'fdr,edr'!Q99</f>
        <v>979818.08516878064</v>
      </c>
      <c r="F99" s="35">
        <f>'l_HC,WC'!F99</f>
        <v>6324.5972222222163</v>
      </c>
      <c r="G99" s="562">
        <f>'l_HC,WC'!I99</f>
        <v>106.5</v>
      </c>
      <c r="H99" s="163">
        <f t="shared" si="3"/>
        <v>0.65078095403602387</v>
      </c>
      <c r="I99" s="564">
        <f t="shared" si="5"/>
        <v>-2.2627100284437311E-3</v>
      </c>
    </row>
    <row r="100" spans="1:9">
      <c r="A100" s="28">
        <f t="shared" si="4"/>
        <v>38139</v>
      </c>
      <c r="B100" s="35">
        <f>nG!B49</f>
        <v>527637</v>
      </c>
      <c r="C100" s="43">
        <f>rG!B49</f>
        <v>501698.6</v>
      </c>
      <c r="D100" s="35">
        <f>'fdr,edr'!P100</f>
        <v>1009627.2468057235</v>
      </c>
      <c r="E100" s="43">
        <f>'fdr,edr'!Q100</f>
        <v>982657.66699733958</v>
      </c>
      <c r="F100" s="35">
        <f>'l_HC,WC'!F100</f>
        <v>6328.4861111111068</v>
      </c>
      <c r="G100" s="562">
        <f>'l_HC,WC'!I100</f>
        <v>104.8</v>
      </c>
      <c r="H100" s="163">
        <f t="shared" si="3"/>
        <v>0.65662130099896321</v>
      </c>
      <c r="I100" s="564">
        <f t="shared" si="5"/>
        <v>8.9343364516760206E-3</v>
      </c>
    </row>
    <row r="101" spans="1:9">
      <c r="A101" s="28">
        <f t="shared" si="4"/>
        <v>38231</v>
      </c>
      <c r="B101" s="35">
        <f>nG!B50</f>
        <v>530516</v>
      </c>
      <c r="C101" s="43">
        <f>rG!B50</f>
        <v>504807.2</v>
      </c>
      <c r="D101" s="35">
        <f>'fdr,edr'!P101</f>
        <v>1011590.3714884084</v>
      </c>
      <c r="E101" s="43">
        <f>'fdr,edr'!Q101</f>
        <v>985292.73149644327</v>
      </c>
      <c r="F101" s="35">
        <f>'l_HC,WC'!F101</f>
        <v>6331.7222222222163</v>
      </c>
      <c r="G101" s="562">
        <f>'l_HC,WC'!I101</f>
        <v>105</v>
      </c>
      <c r="H101" s="163">
        <f t="shared" si="3"/>
        <v>0.65903260634749727</v>
      </c>
      <c r="I101" s="564">
        <f t="shared" si="5"/>
        <v>3.6655658984512582E-3</v>
      </c>
    </row>
    <row r="102" spans="1:9">
      <c r="A102" s="28">
        <f t="shared" si="4"/>
        <v>38322</v>
      </c>
      <c r="B102" s="35">
        <f>nG!B51</f>
        <v>529898.4</v>
      </c>
      <c r="C102" s="43">
        <f>rG!B51</f>
        <v>503799.4</v>
      </c>
      <c r="D102" s="35">
        <f>'fdr,edr'!P102</f>
        <v>1014340.9109316389</v>
      </c>
      <c r="E102" s="43">
        <f>'fdr,edr'!Q102</f>
        <v>987148.56310291577</v>
      </c>
      <c r="F102" s="35">
        <f>'l_HC,WC'!F102</f>
        <v>6333.9722222222199</v>
      </c>
      <c r="G102" s="562">
        <f>'l_HC,WC'!I102</f>
        <v>104.23333333333299</v>
      </c>
      <c r="H102" s="163">
        <f t="shared" si="3"/>
        <v>0.6602113097772242</v>
      </c>
      <c r="I102" s="564">
        <f t="shared" si="5"/>
        <v>1.7869383045362184E-3</v>
      </c>
    </row>
    <row r="103" spans="1:9">
      <c r="A103" s="28">
        <f t="shared" si="4"/>
        <v>38412</v>
      </c>
      <c r="B103" s="35">
        <f>nG!B52</f>
        <v>529841.30000000005</v>
      </c>
      <c r="C103" s="43">
        <f>rG!B52</f>
        <v>506372</v>
      </c>
      <c r="D103" s="35">
        <f>'fdr,edr'!P103</f>
        <v>1016346.2972979766</v>
      </c>
      <c r="E103" s="43">
        <f>'fdr,edr'!Q103</f>
        <v>994258.06579112599</v>
      </c>
      <c r="F103" s="35">
        <f>'l_HC,WC'!F103</f>
        <v>6342.8472222222163</v>
      </c>
      <c r="G103" s="562">
        <f>'l_HC,WC'!I103</f>
        <v>104.6</v>
      </c>
      <c r="H103" s="163">
        <f t="shared" si="3"/>
        <v>0.65979314696058911</v>
      </c>
      <c r="I103" s="564">
        <f t="shared" si="5"/>
        <v>-6.3357790723944088E-4</v>
      </c>
    </row>
    <row r="104" spans="1:9">
      <c r="A104" s="28">
        <f t="shared" si="4"/>
        <v>38504</v>
      </c>
      <c r="B104" s="35">
        <f>nG!B53</f>
        <v>531342.19999999995</v>
      </c>
      <c r="C104" s="43">
        <f>rG!B53</f>
        <v>510337.7</v>
      </c>
      <c r="D104" s="35">
        <f>'fdr,edr'!P104</f>
        <v>1016795.8886720592</v>
      </c>
      <c r="E104" s="43">
        <f>'fdr,edr'!Q104</f>
        <v>999656.19526457717</v>
      </c>
      <c r="F104" s="35">
        <f>'l_HC,WC'!F104</f>
        <v>6353.6388888888832</v>
      </c>
      <c r="G104" s="562">
        <f>'l_HC,WC'!I104</f>
        <v>104.366666666667</v>
      </c>
      <c r="H104" s="163">
        <f t="shared" si="3"/>
        <v>0.66389200038933038</v>
      </c>
      <c r="I104" s="564">
        <f t="shared" si="5"/>
        <v>6.193114031359576E-3</v>
      </c>
    </row>
    <row r="105" spans="1:9">
      <c r="A105" s="28">
        <f t="shared" si="4"/>
        <v>38596</v>
      </c>
      <c r="B105" s="35">
        <f>nG!B54</f>
        <v>534659.4</v>
      </c>
      <c r="C105" s="43">
        <f>rG!B54</f>
        <v>515561.1</v>
      </c>
      <c r="D105" s="35">
        <f>'fdr,edr'!P105</f>
        <v>1020182.5030328808</v>
      </c>
      <c r="E105" s="43">
        <f>'fdr,edr'!Q105</f>
        <v>1006964.9257163957</v>
      </c>
      <c r="F105" s="35">
        <f>'l_HC,WC'!F105</f>
        <v>6359.8194444444425</v>
      </c>
      <c r="G105" s="562">
        <f>'l_HC,WC'!I105</f>
        <v>104.73333333333299</v>
      </c>
      <c r="H105" s="163">
        <f t="shared" si="3"/>
        <v>0.66701555535445223</v>
      </c>
      <c r="I105" s="564">
        <f t="shared" si="5"/>
        <v>4.6938807832608868E-3</v>
      </c>
    </row>
    <row r="106" spans="1:9">
      <c r="A106" s="28">
        <f t="shared" si="4"/>
        <v>38687</v>
      </c>
      <c r="B106" s="35">
        <f>nG!B55</f>
        <v>534676.30000000005</v>
      </c>
      <c r="C106" s="43">
        <f>rG!B55</f>
        <v>516410.9</v>
      </c>
      <c r="D106" s="35">
        <f>'fdr,edr'!P106</f>
        <v>1022638.5342081222</v>
      </c>
      <c r="E106" s="43">
        <f>'fdr,edr'!Q106</f>
        <v>1011020.9564237192</v>
      </c>
      <c r="F106" s="35">
        <f>'l_HC,WC'!F106</f>
        <v>6368.3611111111031</v>
      </c>
      <c r="G106" s="562">
        <f>'l_HC,WC'!I106</f>
        <v>104.433333333333</v>
      </c>
      <c r="H106" s="163">
        <f t="shared" si="3"/>
        <v>0.66780086569318819</v>
      </c>
      <c r="I106" s="564">
        <f t="shared" si="5"/>
        <v>1.1766568300473786E-3</v>
      </c>
    </row>
    <row r="107" spans="1:9">
      <c r="A107" s="28">
        <f t="shared" si="4"/>
        <v>38777</v>
      </c>
      <c r="B107" s="35">
        <f>nG!B56</f>
        <v>534469.9</v>
      </c>
      <c r="C107" s="43">
        <f>rG!B56</f>
        <v>517177.3</v>
      </c>
      <c r="D107" s="35">
        <f>'fdr,edr'!P107</f>
        <v>1025174.6238826567</v>
      </c>
      <c r="E107" s="43">
        <f>'fdr,edr'!Q107</f>
        <v>1015424.3839411982</v>
      </c>
      <c r="F107" s="35">
        <f>'l_HC,WC'!F107</f>
        <v>6373.791666666657</v>
      </c>
      <c r="G107" s="562">
        <f>'l_HC,WC'!I107</f>
        <v>105.23333333333299</v>
      </c>
      <c r="H107" s="163">
        <f t="shared" si="3"/>
        <v>0.66413070624479598</v>
      </c>
      <c r="I107" s="564">
        <f t="shared" si="5"/>
        <v>-5.5110469858605099E-3</v>
      </c>
    </row>
    <row r="108" spans="1:9">
      <c r="A108" s="28">
        <f t="shared" si="4"/>
        <v>38869</v>
      </c>
      <c r="B108" s="35">
        <f>nG!B57</f>
        <v>534068.1</v>
      </c>
      <c r="C108" s="43">
        <f>rG!B57</f>
        <v>518055</v>
      </c>
      <c r="D108" s="35">
        <f>'fdr,edr'!P108</f>
        <v>1025658.930899729</v>
      </c>
      <c r="E108" s="43">
        <f>'fdr,edr'!Q108</f>
        <v>1018393.7733600879</v>
      </c>
      <c r="F108" s="35">
        <f>'l_HC,WC'!F108</f>
        <v>6381.791666666667</v>
      </c>
      <c r="G108" s="562">
        <f>'l_HC,WC'!I108</f>
        <v>104.866666666667</v>
      </c>
      <c r="H108" s="163">
        <f t="shared" si="3"/>
        <v>0.66551055812097082</v>
      </c>
      <c r="I108" s="564">
        <f t="shared" si="5"/>
        <v>2.075525795565056E-3</v>
      </c>
    </row>
    <row r="109" spans="1:9">
      <c r="A109" s="28">
        <f t="shared" si="4"/>
        <v>38961</v>
      </c>
      <c r="B109" s="35">
        <f>nG!B58</f>
        <v>532344.1</v>
      </c>
      <c r="C109" s="43">
        <f>rG!B58</f>
        <v>517076.6</v>
      </c>
      <c r="D109" s="35">
        <f>'fdr,edr'!P109</f>
        <v>1028516.0595354445</v>
      </c>
      <c r="E109" s="43">
        <f>'fdr,edr'!Q109</f>
        <v>1022602.981317293</v>
      </c>
      <c r="F109" s="35">
        <f>'l_HC,WC'!F109</f>
        <v>6392.3055555555538</v>
      </c>
      <c r="G109" s="562">
        <f>'l_HC,WC'!I109</f>
        <v>104.666666666667</v>
      </c>
      <c r="H109" s="163">
        <f t="shared" si="3"/>
        <v>0.66337966740406495</v>
      </c>
      <c r="I109" s="564">
        <f t="shared" si="5"/>
        <v>-3.2070256855369901E-3</v>
      </c>
    </row>
    <row r="110" spans="1:9">
      <c r="A110" s="28">
        <f t="shared" si="4"/>
        <v>39052</v>
      </c>
      <c r="B110" s="35">
        <f>nG!B59</f>
        <v>539758.6</v>
      </c>
      <c r="C110" s="43">
        <f>rG!B59</f>
        <v>523932.7</v>
      </c>
      <c r="D110" s="35">
        <f>'fdr,edr'!P110</f>
        <v>1030994.9979121401</v>
      </c>
      <c r="E110" s="43">
        <f>'fdr,edr'!Q110</f>
        <v>1024391.6508822262</v>
      </c>
      <c r="F110" s="35">
        <f>'l_HC,WC'!F110</f>
        <v>6406.9722222222163</v>
      </c>
      <c r="G110" s="562">
        <f>'l_HC,WC'!I110</f>
        <v>105.1</v>
      </c>
      <c r="H110" s="163">
        <f t="shared" si="3"/>
        <v>0.66899701088846286</v>
      </c>
      <c r="I110" s="564">
        <f t="shared" si="5"/>
        <v>8.4321151201505809E-3</v>
      </c>
    </row>
    <row r="111" spans="1:9">
      <c r="A111" s="28">
        <f t="shared" si="4"/>
        <v>39142</v>
      </c>
      <c r="B111" s="35">
        <f>nG!B60</f>
        <v>541875.19999999995</v>
      </c>
      <c r="C111" s="43">
        <f>rG!B60</f>
        <v>527366</v>
      </c>
      <c r="D111" s="35">
        <f>'fdr,edr'!P111</f>
        <v>1033669.2333624756</v>
      </c>
      <c r="E111" s="43">
        <f>'fdr,edr'!Q111</f>
        <v>1029740.9398509366</v>
      </c>
      <c r="F111" s="35">
        <f>'l_HC,WC'!F111</f>
        <v>6419.2638888888832</v>
      </c>
      <c r="G111" s="562">
        <f>'l_HC,WC'!I111</f>
        <v>104.3</v>
      </c>
      <c r="H111" s="163">
        <f t="shared" si="3"/>
        <v>0.67458635124487731</v>
      </c>
      <c r="I111" s="564">
        <f t="shared" si="5"/>
        <v>8.3200979663188637E-3</v>
      </c>
    </row>
    <row r="112" spans="1:9">
      <c r="A112" s="28">
        <f t="shared" si="4"/>
        <v>39234</v>
      </c>
      <c r="B112" s="35">
        <f>nG!B61</f>
        <v>542190.1</v>
      </c>
      <c r="C112" s="43">
        <f>rG!B61</f>
        <v>527674.1</v>
      </c>
      <c r="D112" s="35">
        <f>'fdr,edr'!P112</f>
        <v>1033732.3953260632</v>
      </c>
      <c r="E112" s="43">
        <f>'fdr,edr'!Q112</f>
        <v>1029807.0462626991</v>
      </c>
      <c r="F112" s="35">
        <f>'l_HC,WC'!F112</f>
        <v>6422.7499999999936</v>
      </c>
      <c r="G112" s="562">
        <f>'l_HC,WC'!I112</f>
        <v>104.533333333333</v>
      </c>
      <c r="H112" s="163">
        <f t="shared" si="3"/>
        <v>0.67376608425946061</v>
      </c>
      <c r="I112" s="564">
        <f t="shared" si="5"/>
        <v>-1.2166953757901005E-3</v>
      </c>
    </row>
    <row r="113" spans="1:9">
      <c r="A113" s="28">
        <f t="shared" si="4"/>
        <v>39326</v>
      </c>
      <c r="B113" s="35">
        <f>nG!B62</f>
        <v>536601.59999999998</v>
      </c>
      <c r="C113" s="43">
        <f>rG!B62</f>
        <v>524882.30000000005</v>
      </c>
      <c r="D113" s="35">
        <f>'fdr,edr'!P113</f>
        <v>1035291.3873649298</v>
      </c>
      <c r="E113" s="43">
        <f>'fdr,edr'!Q113</f>
        <v>1036587.8247867519</v>
      </c>
      <c r="F113" s="35">
        <f>'l_HC,WC'!F113</f>
        <v>6430.9166666666606</v>
      </c>
      <c r="G113" s="562">
        <f>'l_HC,WC'!I113</f>
        <v>103.366666666667</v>
      </c>
      <c r="H113" s="163">
        <f t="shared" si="3"/>
        <v>0.6728923001305861</v>
      </c>
      <c r="I113" s="564">
        <f t="shared" si="5"/>
        <v>-1.297707364580831E-3</v>
      </c>
    </row>
    <row r="114" spans="1:9">
      <c r="A114" s="28">
        <f t="shared" si="4"/>
        <v>39417</v>
      </c>
      <c r="B114" s="35">
        <f>nG!B63</f>
        <v>536574.30000000005</v>
      </c>
      <c r="C114" s="43">
        <f>rG!B63</f>
        <v>526991.30000000005</v>
      </c>
      <c r="D114" s="35">
        <f>'fdr,edr'!P114</f>
        <v>1035635.6967655631</v>
      </c>
      <c r="E114" s="43">
        <f>'fdr,edr'!Q114</f>
        <v>1041151.9750416457</v>
      </c>
      <c r="F114" s="35">
        <f>'l_HC,WC'!F114</f>
        <v>6429.7499999999964</v>
      </c>
      <c r="G114" s="562">
        <f>'l_HC,WC'!I114</f>
        <v>104.633333333333</v>
      </c>
      <c r="H114" s="163">
        <f t="shared" si="3"/>
        <v>0.66936855248972882</v>
      </c>
      <c r="I114" s="564">
        <f t="shared" si="5"/>
        <v>-5.2504782942260639E-3</v>
      </c>
    </row>
    <row r="115" spans="1:9">
      <c r="A115" s="28">
        <f t="shared" si="4"/>
        <v>39508</v>
      </c>
      <c r="B115" s="35">
        <f>nG!B64</f>
        <v>537666.9</v>
      </c>
      <c r="C115" s="43">
        <f>rG!B64</f>
        <v>528876.69999999995</v>
      </c>
      <c r="D115" s="35">
        <f>'fdr,edr'!P115</f>
        <v>1036442.8335387185</v>
      </c>
      <c r="E115" s="43">
        <f>'fdr,edr'!Q115</f>
        <v>1043566.2474289171</v>
      </c>
      <c r="F115" s="35">
        <f>'l_HC,WC'!F115</f>
        <v>6422.2916666666633</v>
      </c>
      <c r="G115" s="562">
        <f>'l_HC,WC'!I115</f>
        <v>103.933333333333</v>
      </c>
      <c r="H115" s="163">
        <f t="shared" si="3"/>
        <v>0.67459404279821189</v>
      </c>
      <c r="I115" s="564">
        <f t="shared" si="5"/>
        <v>7.7762828506456683E-3</v>
      </c>
    </row>
    <row r="116" spans="1:9">
      <c r="A116" s="28">
        <f t="shared" si="4"/>
        <v>39600</v>
      </c>
      <c r="B116" s="35">
        <f>nG!B65</f>
        <v>533816.80000000005</v>
      </c>
      <c r="C116" s="43">
        <f>rG!B65</f>
        <v>525909.5</v>
      </c>
      <c r="D116" s="35">
        <f>'fdr,edr'!P116</f>
        <v>1034990.6800743595</v>
      </c>
      <c r="E116" s="43">
        <f>'fdr,edr'!Q116</f>
        <v>1043731.414979978</v>
      </c>
      <c r="F116" s="35">
        <f>'l_HC,WC'!F116</f>
        <v>6414.8472222222199</v>
      </c>
      <c r="G116" s="562">
        <f>'l_HC,WC'!I116</f>
        <v>103.666666666667</v>
      </c>
      <c r="H116" s="163">
        <f t="shared" si="3"/>
        <v>0.67237378859463026</v>
      </c>
      <c r="I116" s="564">
        <f t="shared" si="5"/>
        <v>-3.2966729607868542E-3</v>
      </c>
    </row>
    <row r="117" spans="1:9">
      <c r="A117" s="28">
        <f t="shared" si="4"/>
        <v>39692</v>
      </c>
      <c r="B117" s="35">
        <f>nG!B66</f>
        <v>523308.2</v>
      </c>
      <c r="C117" s="43">
        <f>rG!B66</f>
        <v>519427.3</v>
      </c>
      <c r="D117" s="35">
        <f>'fdr,edr'!P117</f>
        <v>1035530.0635955847</v>
      </c>
      <c r="E117" s="43">
        <f>'fdr,edr'!Q117</f>
        <v>1052115.6514831989</v>
      </c>
      <c r="F117" s="35">
        <f>'l_HC,WC'!F117</f>
        <v>6405.8333333333312</v>
      </c>
      <c r="G117" s="562">
        <f>'l_HC,WC'!I117</f>
        <v>102.533333333333</v>
      </c>
      <c r="H117" s="163">
        <f t="shared" si="3"/>
        <v>0.66745172975651479</v>
      </c>
      <c r="I117" s="564">
        <f t="shared" si="5"/>
        <v>-7.3473462225863402E-3</v>
      </c>
    </row>
    <row r="118" spans="1:9">
      <c r="A118" s="28">
        <f t="shared" si="4"/>
        <v>39783</v>
      </c>
      <c r="B118" s="35">
        <f>nG!B67</f>
        <v>516725.6</v>
      </c>
      <c r="C118" s="43">
        <f>rG!B67</f>
        <v>506440.7</v>
      </c>
      <c r="D118" s="35">
        <f>'fdr,edr'!P118</f>
        <v>1035059.5447628553</v>
      </c>
      <c r="E118" s="43">
        <f>'fdr,edr'!Q118</f>
        <v>1038406.7311298959</v>
      </c>
      <c r="F118" s="35">
        <f>'l_HC,WC'!F118</f>
        <v>6384.9166666666597</v>
      </c>
      <c r="G118" s="562">
        <f>'l_HC,WC'!I118</f>
        <v>102.166666666667</v>
      </c>
      <c r="H118" s="163">
        <f t="shared" si="3"/>
        <v>0.65671819577012203</v>
      </c>
      <c r="I118" s="564">
        <f t="shared" si="5"/>
        <v>-1.6212071986856792E-2</v>
      </c>
    </row>
    <row r="119" spans="1:9">
      <c r="A119" s="28">
        <f t="shared" si="4"/>
        <v>39873</v>
      </c>
      <c r="B119" s="35">
        <f>nG!B68</f>
        <v>492181.5</v>
      </c>
      <c r="C119" s="43">
        <f>rG!B68</f>
        <v>482065.3</v>
      </c>
      <c r="D119" s="35">
        <f>'fdr,edr'!P119</f>
        <v>1032607.0265923806</v>
      </c>
      <c r="E119" s="43">
        <f>'fdr,edr'!Q119</f>
        <v>1035259.4407327446</v>
      </c>
      <c r="F119" s="35">
        <f>'l_HC,WC'!F119</f>
        <v>6354.1111111111068</v>
      </c>
      <c r="G119" s="562">
        <f>'l_HC,WC'!I119</f>
        <v>99.9</v>
      </c>
      <c r="H119" s="163">
        <f t="shared" si="3"/>
        <v>0.6368119020895916</v>
      </c>
      <c r="I119" s="564">
        <f t="shared" si="5"/>
        <v>-3.0780675878348665E-2</v>
      </c>
    </row>
    <row r="120" spans="1:9">
      <c r="A120" s="28">
        <f t="shared" si="4"/>
        <v>39965</v>
      </c>
      <c r="B120" s="35">
        <f>nG!B69</f>
        <v>498004</v>
      </c>
      <c r="C120" s="43">
        <f>rG!B69</f>
        <v>491624.4</v>
      </c>
      <c r="D120" s="35">
        <f>'fdr,edr'!P120</f>
        <v>1027763.2487141938</v>
      </c>
      <c r="E120" s="43">
        <f>'fdr,edr'!Q120</f>
        <v>1038549.5458248059</v>
      </c>
      <c r="F120" s="35">
        <f>'l_HC,WC'!F120</f>
        <v>6327.9722222222199</v>
      </c>
      <c r="G120" s="562">
        <f>'l_HC,WC'!I120</f>
        <v>100.033333333333</v>
      </c>
      <c r="H120" s="163">
        <f t="shared" si="3"/>
        <v>0.6498568110505375</v>
      </c>
      <c r="I120" s="564">
        <f t="shared" si="5"/>
        <v>2.0277723107811431E-2</v>
      </c>
    </row>
    <row r="121" spans="1:9">
      <c r="A121" s="28">
        <f t="shared" si="4"/>
        <v>40057</v>
      </c>
      <c r="B121" s="35">
        <f>nG!B70</f>
        <v>493639.4</v>
      </c>
      <c r="C121" s="43">
        <f>rG!B70</f>
        <v>491459.1</v>
      </c>
      <c r="D121" s="35">
        <f>'fdr,edr'!P121</f>
        <v>1024072.5322850909</v>
      </c>
      <c r="E121" s="43">
        <f>'fdr,edr'!Q121</f>
        <v>1043618.6240675377</v>
      </c>
      <c r="F121" s="35">
        <f>'l_HC,WC'!F121</f>
        <v>6306.2499999999973</v>
      </c>
      <c r="G121" s="562">
        <f>'l_HC,WC'!I121</f>
        <v>100.333333333333</v>
      </c>
      <c r="H121" s="163">
        <f t="shared" si="3"/>
        <v>0.64868493774974201</v>
      </c>
      <c r="I121" s="564">
        <f t="shared" si="5"/>
        <v>-1.804907112168677E-3</v>
      </c>
    </row>
    <row r="122" spans="1:9">
      <c r="A122" s="28">
        <f t="shared" si="4"/>
        <v>40148</v>
      </c>
      <c r="B122" s="35">
        <f>nG!B71</f>
        <v>496326.8</v>
      </c>
      <c r="C122" s="43">
        <f>rG!B71</f>
        <v>497401.7</v>
      </c>
      <c r="D122" s="35">
        <f>'fdr,edr'!P122</f>
        <v>1019948.5391274818</v>
      </c>
      <c r="E122" s="43">
        <f>'fdr,edr'!Q122</f>
        <v>1046288.2234570312</v>
      </c>
      <c r="F122" s="35">
        <f>'l_HC,WC'!F122</f>
        <v>6295.6666666666633</v>
      </c>
      <c r="G122" s="562">
        <f>'l_HC,WC'!I122</f>
        <v>100.066666666667</v>
      </c>
      <c r="H122" s="163">
        <f t="shared" si="3"/>
        <v>0.65774997804567814</v>
      </c>
      <c r="I122" s="564">
        <f t="shared" si="5"/>
        <v>1.3877745724014279E-2</v>
      </c>
    </row>
    <row r="123" spans="1:9">
      <c r="A123" s="28">
        <f t="shared" si="4"/>
        <v>40238</v>
      </c>
      <c r="B123" s="35">
        <f>nG!B72</f>
        <v>501456.2</v>
      </c>
      <c r="C123" s="43">
        <f>rG!B72</f>
        <v>502619.1</v>
      </c>
      <c r="D123" s="35">
        <f>'fdr,edr'!P123</f>
        <v>1016752.1005007655</v>
      </c>
      <c r="E123" s="43">
        <f>'fdr,edr'!Q123</f>
        <v>1043168.8234077569</v>
      </c>
      <c r="F123" s="35">
        <f>'l_HC,WC'!F123</f>
        <v>6293.2499999999973</v>
      </c>
      <c r="G123" s="562">
        <f>'l_HC,WC'!I123</f>
        <v>101.566666666667</v>
      </c>
      <c r="H123" s="163">
        <f t="shared" si="3"/>
        <v>0.65922030336133219</v>
      </c>
      <c r="I123" s="564">
        <f t="shared" si="5"/>
        <v>2.2328915804833314E-3</v>
      </c>
    </row>
    <row r="124" spans="1:9">
      <c r="A124" s="28">
        <f t="shared" si="4"/>
        <v>40330</v>
      </c>
      <c r="B124" s="35">
        <f>nG!B73</f>
        <v>505118.7</v>
      </c>
      <c r="C124" s="43">
        <f>rG!B73</f>
        <v>508738.3</v>
      </c>
      <c r="D124" s="35">
        <f>'fdr,edr'!P124</f>
        <v>1011785.32558928</v>
      </c>
      <c r="E124" s="43">
        <f>'fdr,edr'!Q124</f>
        <v>1043092.6898982192</v>
      </c>
      <c r="F124" s="35">
        <f>'l_HC,WC'!F124</f>
        <v>6296.4999999999964</v>
      </c>
      <c r="G124" s="562">
        <f>'l_HC,WC'!I124</f>
        <v>101.433333333333</v>
      </c>
      <c r="H124" s="163">
        <f t="shared" si="3"/>
        <v>0.66760418479678307</v>
      </c>
      <c r="I124" s="564">
        <f t="shared" si="5"/>
        <v>1.2637682064448399E-2</v>
      </c>
    </row>
    <row r="125" spans="1:9">
      <c r="A125" s="28">
        <f t="shared" si="4"/>
        <v>40422</v>
      </c>
      <c r="B125" s="35">
        <f>nG!B74</f>
        <v>510938.9</v>
      </c>
      <c r="C125" s="43">
        <f>rG!B74</f>
        <v>518010.9</v>
      </c>
      <c r="D125" s="35">
        <f>'fdr,edr'!P125</f>
        <v>1008876.0384150797</v>
      </c>
      <c r="E125" s="43">
        <f>'fdr,edr'!Q125</f>
        <v>1046986.9652589298</v>
      </c>
      <c r="F125" s="35">
        <f>'l_HC,WC'!F125</f>
        <v>6300.6944444444425</v>
      </c>
      <c r="G125" s="562">
        <f>'l_HC,WC'!I125</f>
        <v>101.8</v>
      </c>
      <c r="H125" s="163">
        <f t="shared" si="3"/>
        <v>0.6770065545390106</v>
      </c>
      <c r="I125" s="564">
        <f t="shared" si="5"/>
        <v>1.3985494419508446E-2</v>
      </c>
    </row>
    <row r="126" spans="1:9">
      <c r="A126" s="28">
        <f t="shared" si="4"/>
        <v>40513</v>
      </c>
      <c r="B126" s="35">
        <f>nG!B75</f>
        <v>505161.5</v>
      </c>
      <c r="C126" s="43">
        <f>rG!B75</f>
        <v>513675.5</v>
      </c>
      <c r="D126" s="35">
        <f>'fdr,edr'!P126</f>
        <v>1006009.3140354494</v>
      </c>
      <c r="E126" s="43">
        <f>'fdr,edr'!Q126</f>
        <v>1047114.437662178</v>
      </c>
      <c r="F126" s="35">
        <f>'l_HC,WC'!F126</f>
        <v>6301.6249999999973</v>
      </c>
      <c r="G126" s="562">
        <f>'l_HC,WC'!I126</f>
        <v>101.366666666667</v>
      </c>
      <c r="H126" s="163">
        <f t="shared" si="3"/>
        <v>0.67308268394165216</v>
      </c>
      <c r="I126" s="564">
        <f t="shared" si="5"/>
        <v>-5.8127737544081065E-3</v>
      </c>
    </row>
    <row r="127" spans="1:9">
      <c r="A127" s="28">
        <f t="shared" si="4"/>
        <v>40603</v>
      </c>
      <c r="B127" s="35">
        <f>nG!B76</f>
        <v>498615.8</v>
      </c>
      <c r="C127" s="43">
        <f>rG!B76</f>
        <v>508253.7</v>
      </c>
      <c r="D127" s="35">
        <f>'fdr,edr'!P127</f>
        <v>998522.58707081131</v>
      </c>
      <c r="E127" s="43">
        <f>'fdr,edr'!Q127</f>
        <v>1041851.7940334299</v>
      </c>
      <c r="F127" s="35">
        <f>'l_HC,WC'!F127</f>
        <v>6297.6944444444425</v>
      </c>
      <c r="G127" s="562">
        <f>'l_HC,WC'!I127</f>
        <v>101.166666666667</v>
      </c>
      <c r="H127" s="163">
        <f t="shared" si="3"/>
        <v>0.66829810919698129</v>
      </c>
      <c r="I127" s="564">
        <f t="shared" si="5"/>
        <v>-7.1338356123090392E-3</v>
      </c>
    </row>
    <row r="128" spans="1:9">
      <c r="A128" s="28">
        <f t="shared" si="4"/>
        <v>40695</v>
      </c>
      <c r="B128" s="35">
        <f>nG!B77</f>
        <v>490847.6</v>
      </c>
      <c r="C128" s="43">
        <f>rG!B77</f>
        <v>503920.9</v>
      </c>
      <c r="D128" s="35">
        <f>'fdr,edr'!P128</f>
        <v>994461.48461574037</v>
      </c>
      <c r="E128" s="43">
        <f>'fdr,edr'!Q128</f>
        <v>1045050.3250142258</v>
      </c>
      <c r="F128" s="35">
        <f>'l_HC,WC'!F128</f>
        <v>6293.5277777777765</v>
      </c>
      <c r="G128" s="562">
        <f>'l_HC,WC'!I128</f>
        <v>100.866666666667</v>
      </c>
      <c r="H128" s="163">
        <f t="shared" si="3"/>
        <v>0.66341030150735736</v>
      </c>
      <c r="I128" s="564">
        <f t="shared" si="5"/>
        <v>-7.340690497873093E-3</v>
      </c>
    </row>
    <row r="129" spans="1:9">
      <c r="A129" s="28">
        <f t="shared" si="4"/>
        <v>40787</v>
      </c>
      <c r="B129" s="35">
        <f>nG!B78</f>
        <v>501056.1</v>
      </c>
      <c r="C129" s="43">
        <f>rG!B78</f>
        <v>516203</v>
      </c>
      <c r="D129" s="35">
        <f>'fdr,edr'!P129</f>
        <v>992745.44953169755</v>
      </c>
      <c r="E129" s="43">
        <f>'fdr,edr'!Q129</f>
        <v>1046900.9970820096</v>
      </c>
      <c r="F129" s="35">
        <f>'l_HC,WC'!F129</f>
        <v>6288.7638888888869</v>
      </c>
      <c r="G129" s="562">
        <f>'l_HC,WC'!I129</f>
        <v>101.666666666667</v>
      </c>
      <c r="H129" s="163">
        <f t="shared" si="3"/>
        <v>0.67604938791449543</v>
      </c>
      <c r="I129" s="564">
        <f t="shared" si="5"/>
        <v>1.8872477677054252E-2</v>
      </c>
    </row>
    <row r="130" spans="1:9">
      <c r="A130" s="28">
        <f t="shared" si="4"/>
        <v>40878</v>
      </c>
      <c r="B130" s="35">
        <f>nG!B79</f>
        <v>500109.6</v>
      </c>
      <c r="C130" s="43">
        <f>rG!B79</f>
        <v>515380.6</v>
      </c>
      <c r="D130" s="35">
        <f>'fdr,edr'!P130</f>
        <v>991528.9511650597</v>
      </c>
      <c r="E130" s="43">
        <f>'fdr,edr'!Q130</f>
        <v>1045928.0565468478</v>
      </c>
      <c r="F130" s="35">
        <f>'l_HC,WC'!F130</f>
        <v>6282.9861111111068</v>
      </c>
      <c r="G130" s="562">
        <f>'l_HC,WC'!I130</f>
        <v>101.466666666667</v>
      </c>
      <c r="H130" s="163">
        <f t="shared" si="3"/>
        <v>0.6764475662015399</v>
      </c>
      <c r="I130" s="564">
        <f t="shared" si="5"/>
        <v>5.8880472497390031E-4</v>
      </c>
    </row>
    <row r="131" spans="1:9">
      <c r="A131" s="28">
        <f t="shared" si="4"/>
        <v>40969</v>
      </c>
      <c r="B131" s="35">
        <f>nG!B80</f>
        <v>507583.7</v>
      </c>
      <c r="C131" s="43">
        <f>rG!B80</f>
        <v>522590</v>
      </c>
      <c r="D131" s="35">
        <f>'fdr,edr'!P131</f>
        <v>991703.41722232208</v>
      </c>
      <c r="E131" s="43">
        <f>'fdr,edr'!Q131</f>
        <v>1045126.2972685605</v>
      </c>
      <c r="F131" s="35">
        <f>'l_HC,WC'!F131</f>
        <v>6281.3333333333312</v>
      </c>
      <c r="G131" s="562">
        <f>'l_HC,WC'!I131</f>
        <v>102.9</v>
      </c>
      <c r="H131" s="163">
        <f t="shared" si="3"/>
        <v>0.68008205875151839</v>
      </c>
      <c r="I131" s="564">
        <f t="shared" si="5"/>
        <v>5.3585283797726009E-3</v>
      </c>
    </row>
    <row r="132" spans="1:9">
      <c r="A132" s="28">
        <f t="shared" si="4"/>
        <v>41061</v>
      </c>
      <c r="B132" s="35">
        <f>nG!B81</f>
        <v>500304.6</v>
      </c>
      <c r="C132" s="43">
        <f>rG!B81</f>
        <v>517813.4</v>
      </c>
      <c r="D132" s="35">
        <f>'fdr,edr'!P132</f>
        <v>988822.74229978048</v>
      </c>
      <c r="E132" s="43">
        <f>'fdr,edr'!Q132</f>
        <v>1047588.6229187683</v>
      </c>
      <c r="F132" s="35">
        <f>'l_HC,WC'!F132</f>
        <v>6281.7083333333258</v>
      </c>
      <c r="G132" s="562">
        <f>'l_HC,WC'!I132</f>
        <v>101.7</v>
      </c>
      <c r="H132" s="163">
        <f t="shared" ref="H132:H166" si="6">C132/(E132^(1-$K$2)*(F132*G132)^$K$2)</f>
        <v>0.67834312117434026</v>
      </c>
      <c r="I132" s="564">
        <f t="shared" si="5"/>
        <v>-2.5602271700135471E-3</v>
      </c>
    </row>
    <row r="133" spans="1:9">
      <c r="A133" s="28">
        <f t="shared" ref="A133:A168" si="7">EDATE(A132,3)</f>
        <v>41153</v>
      </c>
      <c r="B133" s="35">
        <f>nG!B82</f>
        <v>497557.1</v>
      </c>
      <c r="C133" s="43">
        <f>rG!B82</f>
        <v>515894.1</v>
      </c>
      <c r="D133" s="35">
        <f>'fdr,edr'!P133</f>
        <v>987728.9134505142</v>
      </c>
      <c r="E133" s="43">
        <f>'fdr,edr'!Q133</f>
        <v>1048308.0917053896</v>
      </c>
      <c r="F133" s="35">
        <f>'l_HC,WC'!F133</f>
        <v>6282.6527777777737</v>
      </c>
      <c r="G133" s="562">
        <f>'l_HC,WC'!I133</f>
        <v>100.9</v>
      </c>
      <c r="H133" s="163">
        <f t="shared" si="6"/>
        <v>0.67902011481575997</v>
      </c>
      <c r="I133" s="564">
        <f t="shared" ref="I133:I166" si="8">LN(H133/H132)</f>
        <v>9.9751294215918301E-4</v>
      </c>
    </row>
    <row r="134" spans="1:9">
      <c r="A134" s="28">
        <f t="shared" si="7"/>
        <v>41244</v>
      </c>
      <c r="B134" s="35">
        <f>nG!B83</f>
        <v>497140.6</v>
      </c>
      <c r="C134" s="43">
        <f>rG!B83</f>
        <v>515462.5</v>
      </c>
      <c r="D134" s="35">
        <f>'fdr,edr'!P134</f>
        <v>986710.35228246474</v>
      </c>
      <c r="E134" s="43">
        <f>'fdr,edr'!Q134</f>
        <v>1047227.5676929443</v>
      </c>
      <c r="F134" s="35">
        <f>'l_HC,WC'!F134</f>
        <v>6291.8194444444407</v>
      </c>
      <c r="G134" s="562">
        <f>'l_HC,WC'!I134</f>
        <v>101.866666666667</v>
      </c>
      <c r="H134" s="163">
        <f t="shared" si="6"/>
        <v>0.673945767479327</v>
      </c>
      <c r="I134" s="564">
        <f t="shared" si="8"/>
        <v>-7.5011073018781517E-3</v>
      </c>
    </row>
    <row r="135" spans="1:9">
      <c r="A135" s="28">
        <f t="shared" si="7"/>
        <v>41334</v>
      </c>
      <c r="B135" s="35">
        <f>nG!B84</f>
        <v>502956.1</v>
      </c>
      <c r="C135" s="43">
        <f>rG!B84</f>
        <v>522647.6</v>
      </c>
      <c r="D135" s="35">
        <f>'fdr,edr'!P135</f>
        <v>986636.74946618942</v>
      </c>
      <c r="E135" s="43">
        <f>'fdr,edr'!Q135</f>
        <v>1049469.221567505</v>
      </c>
      <c r="F135" s="35">
        <f>'l_HC,WC'!F135</f>
        <v>6301.7777777777737</v>
      </c>
      <c r="G135" s="562">
        <f>'l_HC,WC'!I135</f>
        <v>99.7</v>
      </c>
      <c r="H135" s="163">
        <f t="shared" si="6"/>
        <v>0.69157389398107583</v>
      </c>
      <c r="I135" s="564">
        <f t="shared" si="8"/>
        <v>2.5820361822171036E-2</v>
      </c>
    </row>
    <row r="136" spans="1:9">
      <c r="A136" s="28">
        <f t="shared" si="7"/>
        <v>41426</v>
      </c>
      <c r="B136" s="35">
        <f>nG!B85</f>
        <v>507595.8</v>
      </c>
      <c r="C136" s="43">
        <f>rG!B85</f>
        <v>527285.80000000005</v>
      </c>
      <c r="D136" s="35">
        <f>'fdr,edr'!P136</f>
        <v>984338.91820123186</v>
      </c>
      <c r="E136" s="43">
        <f>'fdr,edr'!Q136</f>
        <v>1046661.501247049</v>
      </c>
      <c r="F136" s="35">
        <f>'l_HC,WC'!F136</f>
        <v>6315.8472222222163</v>
      </c>
      <c r="G136" s="562">
        <f>'l_HC,WC'!I136</f>
        <v>101.133333333333</v>
      </c>
      <c r="H136" s="163">
        <f t="shared" si="6"/>
        <v>0.69104642659579374</v>
      </c>
      <c r="I136" s="564">
        <f t="shared" si="8"/>
        <v>-7.6299675770909669E-4</v>
      </c>
    </row>
    <row r="137" spans="1:9">
      <c r="A137" s="28">
        <f t="shared" si="7"/>
        <v>41518</v>
      </c>
      <c r="B137" s="35">
        <f>nG!B86</f>
        <v>512886.4</v>
      </c>
      <c r="C137" s="43">
        <f>rG!B86</f>
        <v>532384.30000000005</v>
      </c>
      <c r="D137" s="35">
        <f>'fdr,edr'!P137</f>
        <v>984293.54415723088</v>
      </c>
      <c r="E137" s="43">
        <f>'fdr,edr'!Q137</f>
        <v>1045832.7342649578</v>
      </c>
      <c r="F137" s="35">
        <f>'l_HC,WC'!F137</f>
        <v>6331.9999999999964</v>
      </c>
      <c r="G137" s="562">
        <f>'l_HC,WC'!I137</f>
        <v>100.566666666667</v>
      </c>
      <c r="H137" s="163">
        <f t="shared" si="6"/>
        <v>0.69929763752931584</v>
      </c>
      <c r="I137" s="564">
        <f t="shared" si="8"/>
        <v>1.1869447308788271E-2</v>
      </c>
    </row>
    <row r="138" spans="1:9">
      <c r="A138" s="28">
        <f t="shared" si="7"/>
        <v>41609</v>
      </c>
      <c r="B138" s="35">
        <f>nG!B87</f>
        <v>512431.8</v>
      </c>
      <c r="C138" s="43">
        <f>rG!B87</f>
        <v>531760.80000000005</v>
      </c>
      <c r="D138" s="35">
        <f>'fdr,edr'!P138</f>
        <v>984543.68415936118</v>
      </c>
      <c r="E138" s="43">
        <f>'fdr,edr'!Q138</f>
        <v>1045800.3302445962</v>
      </c>
      <c r="F138" s="35">
        <f>'l_HC,WC'!F138</f>
        <v>6344.0833333333294</v>
      </c>
      <c r="G138" s="562">
        <f>'l_HC,WC'!I138</f>
        <v>101.333333333333</v>
      </c>
      <c r="H138" s="163">
        <f t="shared" si="6"/>
        <v>0.69425207615007889</v>
      </c>
      <c r="I138" s="564">
        <f t="shared" si="8"/>
        <v>-7.2413396917687103E-3</v>
      </c>
    </row>
    <row r="139" spans="1:9">
      <c r="A139" s="28">
        <f t="shared" si="7"/>
        <v>41699</v>
      </c>
      <c r="B139" s="35">
        <f>nG!B88</f>
        <v>516628.4</v>
      </c>
      <c r="C139" s="43">
        <f>rG!B88</f>
        <v>536169.9</v>
      </c>
      <c r="D139" s="35">
        <f>'fdr,edr'!P139</f>
        <v>986232.94237433246</v>
      </c>
      <c r="E139" s="43">
        <f>'fdr,edr'!Q139</f>
        <v>1047700.6076837799</v>
      </c>
      <c r="F139" s="35">
        <f>'l_HC,WC'!F139</f>
        <v>6358.1249999999964</v>
      </c>
      <c r="G139" s="562">
        <f>'l_HC,WC'!I139</f>
        <v>100.2</v>
      </c>
      <c r="H139" s="163">
        <f t="shared" si="6"/>
        <v>0.70360853290500058</v>
      </c>
      <c r="I139" s="564">
        <f t="shared" si="8"/>
        <v>1.3387023608292147E-2</v>
      </c>
    </row>
    <row r="140" spans="1:9">
      <c r="A140" s="28">
        <f t="shared" si="7"/>
        <v>41791</v>
      </c>
      <c r="B140" s="35">
        <f>nG!B89</f>
        <v>517857.8</v>
      </c>
      <c r="C140" s="43">
        <f>rG!B89</f>
        <v>526273.19999999995</v>
      </c>
      <c r="D140" s="35">
        <f>'fdr,edr'!P140</f>
        <v>984185.66018695245</v>
      </c>
      <c r="E140" s="43">
        <f>'fdr,edr'!Q140</f>
        <v>1038224.8657940353</v>
      </c>
      <c r="F140" s="35">
        <f>'l_HC,WC'!F140</f>
        <v>6367.5277777777765</v>
      </c>
      <c r="G140" s="562">
        <f>'l_HC,WC'!I140</f>
        <v>100.76666666666701</v>
      </c>
      <c r="H140" s="163">
        <f t="shared" si="6"/>
        <v>0.68973487712536419</v>
      </c>
      <c r="I140" s="564">
        <f t="shared" si="8"/>
        <v>-1.991485258065899E-2</v>
      </c>
    </row>
    <row r="141" spans="1:9">
      <c r="A141" s="28">
        <f t="shared" si="7"/>
        <v>41883</v>
      </c>
      <c r="B141" s="35">
        <f>nG!B90</f>
        <v>518310</v>
      </c>
      <c r="C141" s="43">
        <f>rG!B90</f>
        <v>526807</v>
      </c>
      <c r="D141" s="35">
        <f>'fdr,edr'!P141</f>
        <v>983807.27524719457</v>
      </c>
      <c r="E141" s="43">
        <f>'fdr,edr'!Q141</f>
        <v>1037972.0031194204</v>
      </c>
      <c r="F141" s="35">
        <f>'l_HC,WC'!F141</f>
        <v>6377.0138888888832</v>
      </c>
      <c r="G141" s="562">
        <f>'l_HC,WC'!I141</f>
        <v>100.466666666667</v>
      </c>
      <c r="H141" s="163">
        <f t="shared" si="6"/>
        <v>0.69115510299551286</v>
      </c>
      <c r="I141" s="564">
        <f t="shared" si="8"/>
        <v>2.0569725196911415E-3</v>
      </c>
    </row>
    <row r="142" spans="1:9">
      <c r="A142" s="28">
        <f t="shared" si="7"/>
        <v>41974</v>
      </c>
      <c r="B142" s="35">
        <f>nG!B91</f>
        <v>522198.4</v>
      </c>
      <c r="C142" s="43">
        <f>rG!B91</f>
        <v>529390.1</v>
      </c>
      <c r="D142" s="35">
        <f>'fdr,edr'!P142</f>
        <v>983547.02860199392</v>
      </c>
      <c r="E142" s="43">
        <f>'fdr,edr'!Q142</f>
        <v>1035020.7817815758</v>
      </c>
      <c r="F142" s="35">
        <f>'l_HC,WC'!F142</f>
        <v>6382.9861111111068</v>
      </c>
      <c r="G142" s="562">
        <f>'l_HC,WC'!I142</f>
        <v>100.23333333333299</v>
      </c>
      <c r="H142" s="163">
        <f t="shared" si="6"/>
        <v>0.69587472650818027</v>
      </c>
      <c r="I142" s="564">
        <f t="shared" si="8"/>
        <v>6.8053932617789465E-3</v>
      </c>
    </row>
    <row r="143" spans="1:9">
      <c r="A143" s="28">
        <f t="shared" si="7"/>
        <v>42064</v>
      </c>
      <c r="B143" s="35">
        <f>nG!B92</f>
        <v>534564.4</v>
      </c>
      <c r="C143" s="43">
        <f>rG!B92</f>
        <v>537590.1</v>
      </c>
      <c r="D143" s="35">
        <f>'fdr,edr'!P143</f>
        <v>985245.25573361432</v>
      </c>
      <c r="E143" s="43">
        <f>'fdr,edr'!Q143</f>
        <v>1028511.7138893424</v>
      </c>
      <c r="F143" s="35">
        <f>'l_HC,WC'!F143</f>
        <v>6389.8472222222163</v>
      </c>
      <c r="G143" s="562">
        <f>'l_HC,WC'!I143</f>
        <v>100.6</v>
      </c>
      <c r="H143" s="163">
        <f t="shared" si="6"/>
        <v>0.70612131897694519</v>
      </c>
      <c r="I143" s="564">
        <f t="shared" si="8"/>
        <v>1.4617409156150608E-2</v>
      </c>
    </row>
    <row r="144" spans="1:9">
      <c r="A144" s="28">
        <f t="shared" si="7"/>
        <v>42156</v>
      </c>
      <c r="B144" s="35">
        <f>nG!B93</f>
        <v>538073.69999999995</v>
      </c>
      <c r="C144" s="43">
        <f>rG!B93</f>
        <v>538067.4</v>
      </c>
      <c r="D144" s="35">
        <f>'fdr,edr'!P144</f>
        <v>983801.00067485496</v>
      </c>
      <c r="E144" s="43">
        <f>'fdr,edr'!Q144</f>
        <v>1021211.8265628698</v>
      </c>
      <c r="F144" s="35">
        <f>'l_HC,WC'!F144</f>
        <v>6398.2638888888832</v>
      </c>
      <c r="G144" s="562">
        <f>'l_HC,WC'!I144</f>
        <v>100.066666666667</v>
      </c>
      <c r="H144" s="163">
        <f t="shared" si="6"/>
        <v>0.71037875923985305</v>
      </c>
      <c r="I144" s="564">
        <f t="shared" si="8"/>
        <v>6.0112288711364785E-3</v>
      </c>
    </row>
    <row r="145" spans="1:9">
      <c r="A145" s="28">
        <f t="shared" si="7"/>
        <v>42248</v>
      </c>
      <c r="B145" s="35">
        <f>nG!B94</f>
        <v>540020</v>
      </c>
      <c r="C145" s="43">
        <f>rG!B94</f>
        <v>538655.69999999995</v>
      </c>
      <c r="D145" s="35">
        <f>'fdr,edr'!P145</f>
        <v>984456.45934875135</v>
      </c>
      <c r="E145" s="43">
        <f>'fdr,edr'!Q145</f>
        <v>1019322.4487892878</v>
      </c>
      <c r="F145" s="35">
        <f>'l_HC,WC'!F145</f>
        <v>6409.4305555555502</v>
      </c>
      <c r="G145" s="562">
        <f>'l_HC,WC'!I145</f>
        <v>100.133333333333</v>
      </c>
      <c r="H145" s="163">
        <f t="shared" si="6"/>
        <v>0.71053306205032996</v>
      </c>
      <c r="I145" s="564">
        <f t="shared" si="8"/>
        <v>2.1718844022761247E-4</v>
      </c>
    </row>
    <row r="146" spans="1:9">
      <c r="A146" s="28">
        <f t="shared" si="7"/>
        <v>42339</v>
      </c>
      <c r="B146" s="35">
        <f>nG!B95</f>
        <v>539614.80000000005</v>
      </c>
      <c r="C146" s="43">
        <f>rG!B95</f>
        <v>538153.4</v>
      </c>
      <c r="D146" s="35">
        <f>'fdr,edr'!P146</f>
        <v>985105</v>
      </c>
      <c r="E146" s="43">
        <f>'fdr,edr'!Q146</f>
        <v>1019808.01274041</v>
      </c>
      <c r="F146" s="35">
        <f>'l_HC,WC'!F146</f>
        <v>6420</v>
      </c>
      <c r="G146" s="562">
        <f>'l_HC,WC'!I146</f>
        <v>99.233333333333306</v>
      </c>
      <c r="H146" s="163">
        <f t="shared" si="6"/>
        <v>0.71310944420967948</v>
      </c>
      <c r="I146" s="564">
        <f t="shared" si="8"/>
        <v>3.6194268724408811E-3</v>
      </c>
    </row>
    <row r="147" spans="1:9">
      <c r="A147" s="28">
        <f t="shared" si="7"/>
        <v>42430</v>
      </c>
      <c r="B147" s="35">
        <f>nG!B96</f>
        <v>545098.5</v>
      </c>
      <c r="C147" s="43">
        <f>rG!B96</f>
        <v>542010.69999999995</v>
      </c>
      <c r="D147" s="35">
        <f>'fdr,edr'!P147</f>
        <v>987158.75363081857</v>
      </c>
      <c r="E147" s="43">
        <f>'fdr,edr'!Q147</f>
        <v>1018904.6279843609</v>
      </c>
      <c r="F147" s="35">
        <f>'l_HC,WC'!F147</f>
        <v>6438.5555555555538</v>
      </c>
      <c r="G147" s="562">
        <f>'l_HC,WC'!I147</f>
        <v>100.6</v>
      </c>
      <c r="H147" s="163">
        <f t="shared" si="6"/>
        <v>0.71087374349599863</v>
      </c>
      <c r="I147" s="564">
        <f t="shared" si="8"/>
        <v>-3.1400687451786031E-3</v>
      </c>
    </row>
    <row r="148" spans="1:9">
      <c r="A148" s="28">
        <f t="shared" si="7"/>
        <v>42522</v>
      </c>
      <c r="B148" s="35">
        <f>nG!B97</f>
        <v>543215</v>
      </c>
      <c r="C148" s="43">
        <f>rG!B97</f>
        <v>540776.80000000005</v>
      </c>
      <c r="D148" s="35">
        <f>'fdr,edr'!P148</f>
        <v>985435.90093450749</v>
      </c>
      <c r="E148" s="43">
        <f>'fdr,edr'!Q148</f>
        <v>1018329.5319985622</v>
      </c>
      <c r="F148" s="35">
        <f>'l_HC,WC'!F148</f>
        <v>6455.5555555555502</v>
      </c>
      <c r="G148" s="562">
        <f>'l_HC,WC'!I148</f>
        <v>99.233333333333306</v>
      </c>
      <c r="H148" s="163">
        <f t="shared" si="6"/>
        <v>0.71443032381470339</v>
      </c>
      <c r="I148" s="564">
        <f t="shared" si="8"/>
        <v>4.9906371308276439E-3</v>
      </c>
    </row>
    <row r="149" spans="1:9">
      <c r="A149" s="28">
        <f t="shared" si="7"/>
        <v>42614</v>
      </c>
      <c r="B149" s="35">
        <f>nG!B98</f>
        <v>543607</v>
      </c>
      <c r="C149" s="43">
        <f>rG!B98</f>
        <v>541814.1</v>
      </c>
      <c r="D149" s="35">
        <f>'fdr,edr'!P149</f>
        <v>986002.78125398606</v>
      </c>
      <c r="E149" s="43">
        <f>'fdr,edr'!Q149</f>
        <v>1020133.6254514186</v>
      </c>
      <c r="F149" s="35">
        <f>'l_HC,WC'!F149</f>
        <v>6471.1944444444425</v>
      </c>
      <c r="G149" s="562">
        <f>'l_HC,WC'!I149</f>
        <v>99.266666666666694</v>
      </c>
      <c r="H149" s="163">
        <f t="shared" si="6"/>
        <v>0.71408434431210721</v>
      </c>
      <c r="I149" s="564">
        <f t="shared" si="8"/>
        <v>-4.8439055906199973E-4</v>
      </c>
    </row>
    <row r="150" spans="1:9">
      <c r="A150" s="28">
        <f t="shared" si="7"/>
        <v>42705</v>
      </c>
      <c r="B150" s="35">
        <f>nG!B99</f>
        <v>545217.80000000005</v>
      </c>
      <c r="C150" s="43">
        <f>rG!B99</f>
        <v>543442.4</v>
      </c>
      <c r="D150" s="35">
        <f>'fdr,edr'!P150</f>
        <v>987828.38256600488</v>
      </c>
      <c r="E150" s="43">
        <f>'fdr,edr'!Q150</f>
        <v>1022065.3249538423</v>
      </c>
      <c r="F150" s="35">
        <f>'l_HC,WC'!F150</f>
        <v>6488.3194444444407</v>
      </c>
      <c r="G150" s="562">
        <f>'l_HC,WC'!I150</f>
        <v>98.766666666666694</v>
      </c>
      <c r="H150" s="163">
        <f t="shared" si="6"/>
        <v>0.71684610009835537</v>
      </c>
      <c r="I150" s="564">
        <f t="shared" si="8"/>
        <v>3.8600886944308781E-3</v>
      </c>
    </row>
    <row r="151" spans="1:9">
      <c r="A151" s="28">
        <f t="shared" si="7"/>
        <v>42795</v>
      </c>
      <c r="B151" s="35">
        <f>nG!B100</f>
        <v>547168.80000000005</v>
      </c>
      <c r="C151" s="43">
        <f>rG!B100</f>
        <v>547500</v>
      </c>
      <c r="D151" s="35">
        <f>'fdr,edr'!P151</f>
        <v>990803.58226692246</v>
      </c>
      <c r="E151" s="43">
        <f>'fdr,edr'!Q151</f>
        <v>1029115.2803770134</v>
      </c>
      <c r="F151" s="35">
        <f>'l_HC,WC'!F151</f>
        <v>6505.4583333333258</v>
      </c>
      <c r="G151" s="562">
        <f>'l_HC,WC'!I151</f>
        <v>99.433333333333294</v>
      </c>
      <c r="H151" s="163">
        <f t="shared" si="6"/>
        <v>0.71610835212297019</v>
      </c>
      <c r="I151" s="564">
        <f t="shared" si="8"/>
        <v>-1.0296880538318506E-3</v>
      </c>
    </row>
    <row r="152" spans="1:9">
      <c r="A152" s="28">
        <f t="shared" si="7"/>
        <v>42887</v>
      </c>
      <c r="B152" s="35">
        <f>nG!B101</f>
        <v>550192.30000000005</v>
      </c>
      <c r="C152" s="43">
        <f>rG!B101</f>
        <v>548857.5</v>
      </c>
      <c r="D152" s="35">
        <f>'fdr,edr'!P152</f>
        <v>989906.62540602614</v>
      </c>
      <c r="E152" s="43">
        <f>'fdr,edr'!Q152</f>
        <v>1025068.73282218</v>
      </c>
      <c r="F152" s="35">
        <f>'l_HC,WC'!F152</f>
        <v>6522.9999999999964</v>
      </c>
      <c r="G152" s="562">
        <f>'l_HC,WC'!I152</f>
        <v>99.633333333333297</v>
      </c>
      <c r="H152" s="163">
        <f t="shared" si="6"/>
        <v>0.71674260871893403</v>
      </c>
      <c r="I152" s="564">
        <f t="shared" si="8"/>
        <v>8.8530720182794921E-4</v>
      </c>
    </row>
    <row r="153" spans="1:9">
      <c r="A153" s="28">
        <f t="shared" si="7"/>
        <v>42979</v>
      </c>
      <c r="B153" s="35">
        <f>nG!B102</f>
        <v>556928</v>
      </c>
      <c r="C153" s="43">
        <f>rG!B102</f>
        <v>553202.6</v>
      </c>
      <c r="D153" s="35">
        <f>'fdr,edr'!P153</f>
        <v>990820.47097632568</v>
      </c>
      <c r="E153" s="43">
        <f>'fdr,edr'!Q153</f>
        <v>1021630.3615081564</v>
      </c>
      <c r="F153" s="35">
        <f>'l_HC,WC'!F153</f>
        <v>6545.8611111111031</v>
      </c>
      <c r="G153" s="562">
        <f>'l_HC,WC'!I153</f>
        <v>98.933333333333294</v>
      </c>
      <c r="H153" s="163">
        <f t="shared" si="6"/>
        <v>0.72493724623772904</v>
      </c>
      <c r="I153" s="564">
        <f t="shared" si="8"/>
        <v>1.1368301700969861E-2</v>
      </c>
    </row>
    <row r="154" spans="1:9">
      <c r="A154" s="28">
        <f t="shared" si="7"/>
        <v>43070</v>
      </c>
      <c r="B154" s="35">
        <f>nG!B103</f>
        <v>558181.4</v>
      </c>
      <c r="C154" s="43">
        <f>rG!B103</f>
        <v>555488.1</v>
      </c>
      <c r="D154" s="35">
        <f>'fdr,edr'!P154</f>
        <v>991952.98037142889</v>
      </c>
      <c r="E154" s="43">
        <f>'fdr,edr'!Q154</f>
        <v>1024717.4840121572</v>
      </c>
      <c r="F154" s="35">
        <f>'l_HC,WC'!F154</f>
        <v>6586.0277777777737</v>
      </c>
      <c r="G154" s="562">
        <f>'l_HC,WC'!I154</f>
        <v>99.066666666666706</v>
      </c>
      <c r="H154" s="163">
        <f t="shared" si="6"/>
        <v>0.72367664594861503</v>
      </c>
      <c r="I154" s="564">
        <f t="shared" si="8"/>
        <v>-1.7404231922912303E-3</v>
      </c>
    </row>
    <row r="155" spans="1:9">
      <c r="A155" s="28">
        <f t="shared" si="7"/>
        <v>43160</v>
      </c>
      <c r="B155" s="35">
        <f>nG!B104</f>
        <v>557822.6</v>
      </c>
      <c r="C155" s="43">
        <f>rG!B104</f>
        <v>555381.1</v>
      </c>
      <c r="D155" s="35">
        <f>'fdr,edr'!P155</f>
        <v>995411.80390929477</v>
      </c>
      <c r="E155" s="43">
        <f>'fdr,edr'!Q155</f>
        <v>1028753.76547169</v>
      </c>
      <c r="F155" s="35">
        <f>'l_HC,WC'!F155</f>
        <v>6614.8472222222163</v>
      </c>
      <c r="G155" s="562">
        <f>'l_HC,WC'!I155</f>
        <v>98.233333333333306</v>
      </c>
      <c r="H155" s="163">
        <f t="shared" si="6"/>
        <v>0.72440361882035187</v>
      </c>
      <c r="I155" s="564">
        <f t="shared" si="8"/>
        <v>1.0040506047855006E-3</v>
      </c>
    </row>
    <row r="156" spans="1:9">
      <c r="A156" s="28">
        <f t="shared" si="7"/>
        <v>43252</v>
      </c>
      <c r="B156" s="35">
        <f>nG!B105</f>
        <v>557565.9</v>
      </c>
      <c r="C156" s="43">
        <f>rG!B105</f>
        <v>555628.9</v>
      </c>
      <c r="D156" s="35">
        <f>'fdr,edr'!P156</f>
        <v>995277.52729340561</v>
      </c>
      <c r="E156" s="43">
        <f>'fdr,edr'!Q156</f>
        <v>1029547.7181993993</v>
      </c>
      <c r="F156" s="35">
        <f>'l_HC,WC'!F156</f>
        <v>6647.1249999999973</v>
      </c>
      <c r="G156" s="562">
        <f>'l_HC,WC'!I156</f>
        <v>99.266666666666694</v>
      </c>
      <c r="H156" s="163">
        <f t="shared" si="6"/>
        <v>0.7174509775007567</v>
      </c>
      <c r="I156" s="564">
        <f t="shared" si="8"/>
        <v>-9.6441003486007603E-3</v>
      </c>
    </row>
    <row r="157" spans="1:9">
      <c r="A157" s="28">
        <f t="shared" si="7"/>
        <v>43344</v>
      </c>
      <c r="B157" s="35">
        <f>nG!B106</f>
        <v>554029.19999999995</v>
      </c>
      <c r="C157" s="43">
        <f>rG!B106</f>
        <v>551894.1</v>
      </c>
      <c r="D157" s="35">
        <f>'fdr,edr'!P157</f>
        <v>995417.06476793298</v>
      </c>
      <c r="E157" s="43">
        <f>'fdr,edr'!Q157</f>
        <v>1029299.6827834717</v>
      </c>
      <c r="F157" s="35">
        <f>'l_HC,WC'!F157</f>
        <v>6672.3472222222199</v>
      </c>
      <c r="G157" s="562">
        <f>'l_HC,WC'!I157</f>
        <v>97.8333333333333</v>
      </c>
      <c r="H157" s="163">
        <f t="shared" si="6"/>
        <v>0.71761379062301467</v>
      </c>
      <c r="I157" s="564">
        <f t="shared" si="8"/>
        <v>2.2690700318608753E-4</v>
      </c>
    </row>
    <row r="158" spans="1:9">
      <c r="A158" s="28">
        <f t="shared" si="7"/>
        <v>43435</v>
      </c>
      <c r="B158" s="35">
        <f>nG!B107</f>
        <v>555421.80000000005</v>
      </c>
      <c r="C158" s="43">
        <f>rG!B107</f>
        <v>554353.69999999995</v>
      </c>
      <c r="D158" s="35">
        <f>'fdr,edr'!P158</f>
        <v>996413.98294759472</v>
      </c>
      <c r="E158" s="43">
        <f>'fdr,edr'!Q158</f>
        <v>1032327.5155040346</v>
      </c>
      <c r="F158" s="35">
        <f>'l_HC,WC'!F158</f>
        <v>6685.9861111111068</v>
      </c>
      <c r="G158" s="562">
        <f>'l_HC,WC'!I158</f>
        <v>98.366666666666703</v>
      </c>
      <c r="H158" s="163">
        <f t="shared" si="6"/>
        <v>0.71661196890205092</v>
      </c>
      <c r="I158" s="564">
        <f t="shared" si="8"/>
        <v>-1.3970211833746744E-3</v>
      </c>
    </row>
    <row r="159" spans="1:9">
      <c r="A159" s="28">
        <f t="shared" si="7"/>
        <v>43525</v>
      </c>
      <c r="B159" s="35">
        <f>nG!B108</f>
        <v>559266</v>
      </c>
      <c r="C159" s="43">
        <f>rG!B108</f>
        <v>555995.4</v>
      </c>
      <c r="D159" s="35">
        <f>'fdr,edr'!P159</f>
        <v>999543.1887466209</v>
      </c>
      <c r="E159" s="43">
        <f>'fdr,edr'!Q159</f>
        <v>1031497.0863359864</v>
      </c>
      <c r="F159" s="35">
        <f>'l_HC,WC'!F159</f>
        <v>6700.6249999999973</v>
      </c>
      <c r="G159" s="562">
        <f>'l_HC,WC'!I159</f>
        <v>96.233333333333306</v>
      </c>
      <c r="H159" s="163">
        <f t="shared" si="6"/>
        <v>0.7280824743184936</v>
      </c>
      <c r="I159" s="564">
        <f t="shared" si="8"/>
        <v>1.5879823600375924E-2</v>
      </c>
    </row>
    <row r="160" spans="1:9">
      <c r="A160" s="28">
        <f t="shared" si="7"/>
        <v>43617</v>
      </c>
      <c r="B160" s="35">
        <f>nG!B109</f>
        <v>561464.19999999995</v>
      </c>
      <c r="C160" s="43">
        <f>rG!B109</f>
        <v>557125</v>
      </c>
      <c r="D160" s="35">
        <f>'fdr,edr'!P160</f>
        <v>998630.17834757408</v>
      </c>
      <c r="E160" s="43">
        <f>'fdr,edr'!Q160</f>
        <v>1028605.6934930093</v>
      </c>
      <c r="F160" s="35">
        <f>'l_HC,WC'!F160</f>
        <v>6715.8055555555502</v>
      </c>
      <c r="G160" s="562">
        <f>'l_HC,WC'!I160</f>
        <v>96.266666666666694</v>
      </c>
      <c r="H160" s="163">
        <f t="shared" si="6"/>
        <v>0.72908077078513323</v>
      </c>
      <c r="I160" s="564">
        <f t="shared" si="8"/>
        <v>1.3701918795711936E-3</v>
      </c>
    </row>
    <row r="161" spans="1:9">
      <c r="A161" s="28">
        <f t="shared" si="7"/>
        <v>43709</v>
      </c>
      <c r="B161" s="35">
        <f>nG!B110</f>
        <v>562946.30000000005</v>
      </c>
      <c r="C161" s="43">
        <f>rG!B110</f>
        <v>557793.9</v>
      </c>
      <c r="D161" s="35">
        <f>'fdr,edr'!P161</f>
        <v>999835.09644386615</v>
      </c>
      <c r="E161" s="43">
        <f>'fdr,edr'!Q161</f>
        <v>1028368.6521473043</v>
      </c>
      <c r="F161" s="35">
        <f>'l_HC,WC'!F161</f>
        <v>6730.2361111111095</v>
      </c>
      <c r="G161" s="562">
        <f>'l_HC,WC'!I161</f>
        <v>96.433333333333294</v>
      </c>
      <c r="H161" s="163">
        <f t="shared" si="6"/>
        <v>0.72820791509030436</v>
      </c>
      <c r="I161" s="564">
        <f t="shared" si="8"/>
        <v>-1.1979174856270268E-3</v>
      </c>
    </row>
    <row r="162" spans="1:9">
      <c r="A162" s="28">
        <f t="shared" si="7"/>
        <v>43800</v>
      </c>
      <c r="B162" s="35">
        <f>nG!B111</f>
        <v>555845.6</v>
      </c>
      <c r="C162" s="43">
        <f>rG!B111</f>
        <v>546996.9</v>
      </c>
      <c r="D162" s="35">
        <f>'fdr,edr'!P162</f>
        <v>999970.46852462587</v>
      </c>
      <c r="E162" s="43">
        <f>'fdr,edr'!Q162</f>
        <v>1031062.3846111472</v>
      </c>
      <c r="F162" s="35">
        <f>'l_HC,WC'!F162</f>
        <v>6723.6249999999973</v>
      </c>
      <c r="G162" s="562">
        <f>'l_HC,WC'!I162</f>
        <v>96.066666666666706</v>
      </c>
      <c r="H162" s="163">
        <f t="shared" si="6"/>
        <v>0.71563160807752768</v>
      </c>
      <c r="I162" s="564">
        <f t="shared" si="8"/>
        <v>-1.7421084378187068E-2</v>
      </c>
    </row>
    <row r="163" spans="1:9">
      <c r="A163" s="28">
        <f t="shared" si="7"/>
        <v>43891</v>
      </c>
      <c r="B163" s="35">
        <f>nG!B112</f>
        <v>552903.19999999995</v>
      </c>
      <c r="C163" s="43">
        <f>rG!B112</f>
        <v>543795.80000000005</v>
      </c>
      <c r="D163" s="35" t="e">
        <f>'fdr,edr'!P163</f>
        <v>#N/A</v>
      </c>
      <c r="E163" s="43" t="e">
        <f>'fdr,edr'!Q163</f>
        <v>#N/A</v>
      </c>
      <c r="F163" s="35">
        <f>'l_HC,WC'!F163</f>
        <v>6704.4999999999927</v>
      </c>
      <c r="G163" s="562">
        <f>'l_HC,WC'!I163</f>
        <v>95.6666666666667</v>
      </c>
      <c r="H163" s="163" t="e">
        <f t="shared" si="6"/>
        <v>#N/A</v>
      </c>
      <c r="I163" s="564" t="e">
        <f t="shared" si="8"/>
        <v>#N/A</v>
      </c>
    </row>
    <row r="164" spans="1:9">
      <c r="A164" s="28">
        <f t="shared" si="7"/>
        <v>43983</v>
      </c>
      <c r="B164" s="35">
        <f>nG!B113</f>
        <v>510843</v>
      </c>
      <c r="C164" s="43">
        <f>rG!B113</f>
        <v>500660.3</v>
      </c>
      <c r="D164" s="35" t="e">
        <f>'fdr,edr'!P164</f>
        <v>#N/A</v>
      </c>
      <c r="E164" s="43" t="e">
        <f>'fdr,edr'!Q164</f>
        <v>#N/A</v>
      </c>
      <c r="F164" s="35">
        <f>'l_HC,WC'!F164</f>
        <v>6685.0972222222163</v>
      </c>
      <c r="G164" s="562">
        <f>'l_HC,WC'!I164</f>
        <v>90.766666666666694</v>
      </c>
      <c r="H164" s="163" t="e">
        <f t="shared" si="6"/>
        <v>#N/A</v>
      </c>
      <c r="I164" s="564" t="e">
        <f t="shared" si="8"/>
        <v>#N/A</v>
      </c>
    </row>
    <row r="165" spans="1:9">
      <c r="A165" s="28">
        <f t="shared" si="7"/>
        <v>44075</v>
      </c>
      <c r="B165" s="35">
        <f>nG!B114</f>
        <v>538579.9</v>
      </c>
      <c r="C165" s="43">
        <f>rG!B114</f>
        <v>527515.6</v>
      </c>
      <c r="D165" s="35" t="e">
        <f>'fdr,edr'!P165</f>
        <v>#N/A</v>
      </c>
      <c r="E165" s="43" t="e">
        <f>'fdr,edr'!Q165</f>
        <v>#N/A</v>
      </c>
      <c r="F165" s="35">
        <f>'l_HC,WC'!F165</f>
        <v>6670.5277777777737</v>
      </c>
      <c r="G165" s="562">
        <f>'l_HC,WC'!I165</f>
        <v>93.366666666666703</v>
      </c>
      <c r="H165" s="163" t="e">
        <f t="shared" si="6"/>
        <v>#N/A</v>
      </c>
      <c r="I165" s="564" t="e">
        <f t="shared" si="8"/>
        <v>#N/A</v>
      </c>
    </row>
    <row r="166" spans="1:9">
      <c r="A166" s="28">
        <f t="shared" si="7"/>
        <v>44166</v>
      </c>
      <c r="B166" s="35">
        <f>nG!B115</f>
        <v>551223.4</v>
      </c>
      <c r="C166" s="43">
        <f>rG!B115</f>
        <v>542543.5</v>
      </c>
      <c r="D166" s="35" t="e">
        <f>'fdr,edr'!P166</f>
        <v>#N/A</v>
      </c>
      <c r="E166" s="43" t="e">
        <f>'fdr,edr'!Q166</f>
        <v>#N/A</v>
      </c>
      <c r="F166" s="35">
        <f>'l_HC,WC'!F166</f>
        <v>6667.1944444444407</v>
      </c>
      <c r="G166" s="562">
        <f>'l_HC,WC'!I166</f>
        <v>94.4</v>
      </c>
      <c r="H166" s="163" t="e">
        <f t="shared" si="6"/>
        <v>#N/A</v>
      </c>
      <c r="I166" s="564" t="e">
        <f t="shared" si="8"/>
        <v>#N/A</v>
      </c>
    </row>
    <row r="167" spans="1:9">
      <c r="A167" s="28">
        <f t="shared" si="7"/>
        <v>44256</v>
      </c>
      <c r="B167" s="35">
        <f>nG!B116</f>
        <v>545158.6</v>
      </c>
      <c r="C167" s="43">
        <f>rG!B116</f>
        <v>536804.80000000005</v>
      </c>
      <c r="D167" s="35">
        <f>'fdr,edr'!P167</f>
        <v>0</v>
      </c>
      <c r="E167" s="43">
        <f>'fdr,edr'!Q167</f>
        <v>0</v>
      </c>
      <c r="F167" s="35"/>
      <c r="G167" s="35"/>
      <c r="H167" s="35"/>
      <c r="I167" s="43"/>
    </row>
    <row r="168" spans="1:9">
      <c r="A168" s="29">
        <f t="shared" si="7"/>
        <v>44348</v>
      </c>
      <c r="B168" s="36">
        <f>nG!B117</f>
        <v>544417.19999999995</v>
      </c>
      <c r="C168" s="44">
        <f>rG!B117</f>
        <v>539309.30000000005</v>
      </c>
      <c r="D168" s="36"/>
      <c r="E168" s="44"/>
      <c r="F168" s="36"/>
      <c r="G168" s="36"/>
      <c r="H168" s="36"/>
      <c r="I168" s="44"/>
    </row>
    <row r="169" spans="1:9">
      <c r="A169" s="2"/>
    </row>
    <row r="170" spans="1:9">
      <c r="A170" s="2"/>
    </row>
    <row r="171" spans="1:9">
      <c r="A171" s="2"/>
    </row>
    <row r="172" spans="1:9">
      <c r="A172" s="2"/>
    </row>
    <row r="173" spans="1:9">
      <c r="A173" s="2"/>
    </row>
    <row r="174" spans="1:9">
      <c r="A174" s="2"/>
    </row>
    <row r="175" spans="1:9">
      <c r="A175" s="2"/>
    </row>
    <row r="176" spans="1:9">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52"/>
  <sheetViews>
    <sheetView showGridLines="0" zoomScale="85" zoomScaleNormal="85" workbookViewId="0">
      <pane xSplit="8" ySplit="2" topLeftCell="I3" activePane="bottomRight" state="frozen"/>
      <selection pane="topRight" activeCell="B1" sqref="B1"/>
      <selection pane="bottomLeft" activeCell="A2" sqref="A2"/>
      <selection pane="bottomRight" activeCell="H3" sqref="H3"/>
    </sheetView>
  </sheetViews>
  <sheetFormatPr baseColWidth="10" defaultColWidth="8.83203125" defaultRowHeight="15"/>
  <cols>
    <col min="1" max="1" width="10.1640625" bestFit="1" customWidth="1"/>
    <col min="2" max="3" width="9.1640625" customWidth="1"/>
    <col min="4" max="4" width="1.1640625" customWidth="1"/>
    <col min="5" max="5" width="10.1640625" bestFit="1" customWidth="1"/>
    <col min="6" max="6" width="9.1640625" customWidth="1"/>
    <col min="7" max="7" width="1.6640625" customWidth="1"/>
    <col min="8" max="8" width="10.1640625" bestFit="1" customWidth="1"/>
    <col min="9" max="10" width="16.5" customWidth="1"/>
    <col min="11" max="11" width="10.83203125" bestFit="1" customWidth="1"/>
    <col min="12" max="13" width="10.83203125" customWidth="1"/>
    <col min="14" max="14" width="10.83203125" bestFit="1" customWidth="1"/>
  </cols>
  <sheetData>
    <row r="1" spans="1:16" ht="32">
      <c r="A1" s="176"/>
      <c r="B1" s="177" t="s">
        <v>387</v>
      </c>
      <c r="C1" s="192" t="s">
        <v>388</v>
      </c>
      <c r="E1" s="176"/>
      <c r="F1" s="193" t="s">
        <v>387</v>
      </c>
      <c r="G1" s="69"/>
      <c r="H1" s="176"/>
      <c r="I1" s="194" t="s">
        <v>380</v>
      </c>
      <c r="J1" s="192" t="s">
        <v>369</v>
      </c>
      <c r="K1" s="188" t="s">
        <v>390</v>
      </c>
      <c r="L1" s="188"/>
      <c r="M1" s="177" t="s">
        <v>391</v>
      </c>
      <c r="N1" s="178"/>
    </row>
    <row r="2" spans="1:16" ht="16">
      <c r="A2" s="181"/>
      <c r="B2" s="177" t="s">
        <v>389</v>
      </c>
      <c r="C2" s="192" t="s">
        <v>389</v>
      </c>
      <c r="E2" s="181"/>
      <c r="F2" s="193" t="s">
        <v>389</v>
      </c>
      <c r="G2" s="53"/>
      <c r="H2" s="181"/>
      <c r="I2" s="191" t="s">
        <v>381</v>
      </c>
      <c r="J2" s="183" t="s">
        <v>129</v>
      </c>
      <c r="K2" s="191" t="s">
        <v>135</v>
      </c>
      <c r="L2" s="191" t="s">
        <v>220</v>
      </c>
      <c r="M2" s="182" t="s">
        <v>135</v>
      </c>
      <c r="N2" s="183" t="s">
        <v>220</v>
      </c>
    </row>
    <row r="3" spans="1:16">
      <c r="A3" s="28">
        <v>27395</v>
      </c>
      <c r="B3" s="35">
        <f>HC!F18</f>
        <v>5016</v>
      </c>
      <c r="C3" s="48"/>
      <c r="E3" s="28">
        <v>29221</v>
      </c>
      <c r="F3" s="53">
        <f t="shared" ref="F3:F34" si="0">AVERAGEIFS($C:$C,$A:$A,"&gt;="&amp;$E3,$A:$A,"&lt;"&amp;$E4)</f>
        <v>5514.5833333333294</v>
      </c>
      <c r="G3" s="53"/>
      <c r="H3" s="28">
        <v>29221</v>
      </c>
      <c r="I3" s="70">
        <f>HC!C18*HC!$B$58/HC!$C$58</f>
        <v>122.82895730467615</v>
      </c>
      <c r="J3" s="42">
        <f>W_h23!E9*W!$D$9/W_h23!$E$65</f>
        <v>121575.92819005149</v>
      </c>
      <c r="K3" s="55">
        <f>F3*I3/Pop!G3</f>
        <v>86.354680344258398</v>
      </c>
      <c r="L3" s="55"/>
      <c r="M3" s="73">
        <f>J3/(I3*F3)</f>
        <v>0.1794874654350439</v>
      </c>
      <c r="N3" s="33"/>
      <c r="P3" t="s">
        <v>148</v>
      </c>
    </row>
    <row r="4" spans="1:16">
      <c r="A4" s="28">
        <f>EDATE(A3,1)</f>
        <v>27426</v>
      </c>
      <c r="B4" s="35">
        <f>HC!F19</f>
        <v>5027</v>
      </c>
      <c r="C4" s="48"/>
      <c r="E4" s="28">
        <f>EDATE(E3,3)</f>
        <v>29312</v>
      </c>
      <c r="F4" s="53">
        <f t="shared" si="0"/>
        <v>5529.9166666666633</v>
      </c>
      <c r="G4" s="53"/>
      <c r="H4" s="28">
        <f>EDATE(H3,3)</f>
        <v>29312</v>
      </c>
      <c r="I4" s="70">
        <f>HC!C19*HC!$B$58/HC!$C$58</f>
        <v>122.96802207377252</v>
      </c>
      <c r="J4" s="42">
        <f>W_h23!E10*W!$D$9/W_h23!$E$65</f>
        <v>124327.06885980647</v>
      </c>
      <c r="K4" s="55">
        <f>F4*I4/Pop!G4</f>
        <v>86.481815864400787</v>
      </c>
      <c r="L4" s="55">
        <f>LN(K4)-LN(K3)</f>
        <v>1.4711654755972248E-3</v>
      </c>
      <c r="M4" s="73">
        <f t="shared" ref="M4:M67" si="1">J4/(I4*F4)</f>
        <v>0.18283314110302237</v>
      </c>
      <c r="N4" s="33">
        <f>LN(M4)-LN(M3)</f>
        <v>1.8468564605572224E-2</v>
      </c>
      <c r="P4" t="s">
        <v>614</v>
      </c>
    </row>
    <row r="5" spans="1:16">
      <c r="A5" s="28">
        <f t="shared" ref="A5:A68" si="2">EDATE(A4,1)</f>
        <v>27454</v>
      </c>
      <c r="B5" s="35">
        <f>HC!F20</f>
        <v>5121</v>
      </c>
      <c r="C5" s="48"/>
      <c r="E5" s="28">
        <f t="shared" ref="E5:E68" si="3">EDATE(E4,3)</f>
        <v>29403</v>
      </c>
      <c r="F5" s="53">
        <f t="shared" si="0"/>
        <v>5544.5416666666633</v>
      </c>
      <c r="G5" s="53"/>
      <c r="H5" s="28">
        <f t="shared" ref="H5:H68" si="4">EDATE(H4,3)</f>
        <v>29403</v>
      </c>
      <c r="I5" s="70">
        <f>HC!C20*HC!$B$58/HC!$C$58</f>
        <v>122.0641010746435</v>
      </c>
      <c r="J5" s="42">
        <f>W_h23!E11*W!$D$9/W_h23!$E$65</f>
        <v>128511.62385822533</v>
      </c>
      <c r="K5" s="55">
        <f>F5*I5/Pop!G5</f>
        <v>85.869737816543491</v>
      </c>
      <c r="L5" s="55">
        <f t="shared" ref="L5:L68" si="5">LN(K5)-LN(K4)</f>
        <v>-7.1026991979596943E-3</v>
      </c>
      <c r="M5" s="73">
        <f t="shared" si="1"/>
        <v>0.18988418839120522</v>
      </c>
      <c r="N5" s="33">
        <f t="shared" ref="N5" si="6">LN(M5)-LN(M4)</f>
        <v>3.7840411885299075E-2</v>
      </c>
      <c r="P5" t="s">
        <v>615</v>
      </c>
    </row>
    <row r="6" spans="1:16">
      <c r="A6" s="28">
        <f t="shared" si="2"/>
        <v>27485</v>
      </c>
      <c r="B6" s="35">
        <f>HC!F21</f>
        <v>5206</v>
      </c>
      <c r="C6" s="48"/>
      <c r="E6" s="28">
        <f t="shared" si="3"/>
        <v>29495</v>
      </c>
      <c r="F6" s="53">
        <f t="shared" si="0"/>
        <v>5559.0555555555502</v>
      </c>
      <c r="G6" s="53"/>
      <c r="H6" s="28">
        <f t="shared" si="4"/>
        <v>29495</v>
      </c>
      <c r="I6" s="70">
        <f>HC!C21*HC!$B$58/HC!$C$58</f>
        <v>121.99456869009583</v>
      </c>
      <c r="J6" s="42">
        <f>W_h23!E12*W!$D$9/W_h23!$E$65</f>
        <v>131358.37119679572</v>
      </c>
      <c r="K6" s="55">
        <f>F6*I6/Pop!G6</f>
        <v>85.873115998663792</v>
      </c>
      <c r="L6" s="55">
        <f t="shared" si="5"/>
        <v>3.9340002167875809E-5</v>
      </c>
      <c r="M6" s="73">
        <f t="shared" si="1"/>
        <v>0.19369403415616282</v>
      </c>
      <c r="N6" s="33">
        <f t="shared" ref="N6" si="7">LN(M6)-LN(M5)</f>
        <v>1.9865419002835782E-2</v>
      </c>
    </row>
    <row r="7" spans="1:16">
      <c r="A7" s="28">
        <f t="shared" si="2"/>
        <v>27515</v>
      </c>
      <c r="B7" s="35">
        <f>HC!F22</f>
        <v>5325</v>
      </c>
      <c r="C7" s="48"/>
      <c r="E7" s="28">
        <f t="shared" si="3"/>
        <v>29587</v>
      </c>
      <c r="F7" s="53">
        <f t="shared" si="0"/>
        <v>5566.1527777777737</v>
      </c>
      <c r="G7" s="53"/>
      <c r="H7" s="28">
        <f t="shared" si="4"/>
        <v>29587</v>
      </c>
      <c r="I7" s="70">
        <f>HC!C22*HC!$B$58/HC!$C$58</f>
        <v>121.82073772872458</v>
      </c>
      <c r="J7" s="42">
        <f>W_h23!E13*W!$D$9/W_h23!$E$65</f>
        <v>132739.86796964792</v>
      </c>
      <c r="K7" s="55">
        <f>F7*I7/Pop!G7</f>
        <v>85.723644539298661</v>
      </c>
      <c r="L7" s="55">
        <f t="shared" si="5"/>
        <v>-1.7421249294020669E-3</v>
      </c>
      <c r="M7" s="73">
        <f t="shared" si="1"/>
        <v>0.19576048558435122</v>
      </c>
      <c r="N7" s="33">
        <f t="shared" ref="N7" si="8">LN(M7)-LN(M6)</f>
        <v>1.0612129101533085E-2</v>
      </c>
    </row>
    <row r="8" spans="1:16">
      <c r="A8" s="28">
        <f t="shared" si="2"/>
        <v>27546</v>
      </c>
      <c r="B8" s="35">
        <f>HC!F23</f>
        <v>5339</v>
      </c>
      <c r="C8" s="48"/>
      <c r="E8" s="28">
        <f t="shared" si="3"/>
        <v>29677</v>
      </c>
      <c r="F8" s="53">
        <f t="shared" si="0"/>
        <v>5574.5138888888832</v>
      </c>
      <c r="G8" s="53"/>
      <c r="H8" s="28">
        <f t="shared" si="4"/>
        <v>29677</v>
      </c>
      <c r="I8" s="70">
        <f>HC!C23*HC!$B$58/HC!$C$58</f>
        <v>122.02933488236967</v>
      </c>
      <c r="J8" s="42">
        <f>W_h23!E14*W!$D$9/W_h23!$E$65</f>
        <v>136097.07263526457</v>
      </c>
      <c r="K8" s="55">
        <f>F8*I8/Pop!G8</f>
        <v>85.89776443250318</v>
      </c>
      <c r="L8" s="55">
        <f t="shared" si="5"/>
        <v>2.029116926493657E-3</v>
      </c>
      <c r="M8" s="73">
        <f t="shared" si="1"/>
        <v>0.20006795724749749</v>
      </c>
      <c r="N8" s="33">
        <f t="shared" ref="N8" si="9">LN(M8)-LN(M7)</f>
        <v>2.1765195431376894E-2</v>
      </c>
    </row>
    <row r="9" spans="1:16">
      <c r="A9" s="28">
        <f t="shared" si="2"/>
        <v>27576</v>
      </c>
      <c r="B9" s="35">
        <f>HC!F24</f>
        <v>5331</v>
      </c>
      <c r="C9" s="48">
        <v>5225.3333333333303</v>
      </c>
      <c r="E9" s="28">
        <f t="shared" si="3"/>
        <v>29768</v>
      </c>
      <c r="F9" s="53">
        <f t="shared" si="0"/>
        <v>5587.1805555555538</v>
      </c>
      <c r="G9" s="53"/>
      <c r="H9" s="28">
        <f t="shared" si="4"/>
        <v>29768</v>
      </c>
      <c r="I9" s="70">
        <f>HC!C24*HC!$B$58/HC!$C$58</f>
        <v>121.71643915190205</v>
      </c>
      <c r="J9" s="42">
        <f>W_h23!E15*W!$D$9/W_h23!$E$65</f>
        <v>137590.04521663309</v>
      </c>
      <c r="K9" s="55">
        <f>F9*I9/Pop!G9</f>
        <v>85.776517998752155</v>
      </c>
      <c r="L9" s="55">
        <f t="shared" si="5"/>
        <v>-1.4125173810919378E-3</v>
      </c>
      <c r="M9" s="73">
        <f t="shared" si="1"/>
        <v>0.20232291271539274</v>
      </c>
      <c r="N9" s="33">
        <f t="shared" ref="N9" si="10">LN(M9)-LN(M8)</f>
        <v>1.1207903763500449E-2</v>
      </c>
    </row>
    <row r="10" spans="1:16">
      <c r="A10" s="28">
        <f t="shared" si="2"/>
        <v>27607</v>
      </c>
      <c r="B10" s="35">
        <f>HC!F25</f>
        <v>5294</v>
      </c>
      <c r="C10" s="48">
        <v>5230.5833333333303</v>
      </c>
      <c r="E10" s="28">
        <f t="shared" si="3"/>
        <v>29860</v>
      </c>
      <c r="F10" s="53">
        <f t="shared" si="0"/>
        <v>5601.2499999999973</v>
      </c>
      <c r="G10" s="53"/>
      <c r="H10" s="28">
        <f t="shared" si="4"/>
        <v>29860</v>
      </c>
      <c r="I10" s="70">
        <f>HC!C25*HC!$B$58/HC!$C$58</f>
        <v>122.37699680511112</v>
      </c>
      <c r="J10" s="42">
        <f>W_h23!E16*W!$D$9/W_h23!$E$65</f>
        <v>141624.43113380807</v>
      </c>
      <c r="K10" s="55">
        <f>F10*I10/Pop!G10</f>
        <v>86.322645997658441</v>
      </c>
      <c r="L10" s="55">
        <f t="shared" si="5"/>
        <v>6.3466877980467018E-3</v>
      </c>
      <c r="M10" s="73">
        <f t="shared" si="1"/>
        <v>0.20661099554324608</v>
      </c>
      <c r="N10" s="33">
        <f t="shared" ref="N10" si="11">LN(M10)-LN(M9)</f>
        <v>2.0972777844284973E-2</v>
      </c>
    </row>
    <row r="11" spans="1:16">
      <c r="A11" s="28">
        <f t="shared" si="2"/>
        <v>27638</v>
      </c>
      <c r="B11" s="35">
        <f>HC!F26</f>
        <v>5290</v>
      </c>
      <c r="C11" s="48">
        <v>5236.375</v>
      </c>
      <c r="E11" s="28">
        <f t="shared" si="3"/>
        <v>29952</v>
      </c>
      <c r="F11" s="53">
        <f t="shared" si="0"/>
        <v>5612.6249999999964</v>
      </c>
      <c r="G11" s="53"/>
      <c r="H11" s="28">
        <f t="shared" si="4"/>
        <v>29952</v>
      </c>
      <c r="I11" s="70">
        <f>HC!C26*HC!$B$58/HC!$C$58</f>
        <v>121.71643915190205</v>
      </c>
      <c r="J11" s="42">
        <f>W_h23!E17*W!$D$9/W_h23!$E$65</f>
        <v>141317.1379779946</v>
      </c>
      <c r="K11" s="55">
        <f>F11*I11/Pop!G11</f>
        <v>85.853863262134468</v>
      </c>
      <c r="L11" s="55">
        <f t="shared" si="5"/>
        <v>-5.4453873633564243E-3</v>
      </c>
      <c r="M11" s="73">
        <f t="shared" si="1"/>
        <v>0.20686145185960242</v>
      </c>
      <c r="N11" s="33">
        <f t="shared" ref="N11" si="12">LN(M11)-LN(M10)</f>
        <v>1.2114778073459842E-3</v>
      </c>
    </row>
    <row r="12" spans="1:16">
      <c r="A12" s="28">
        <f t="shared" si="2"/>
        <v>27668</v>
      </c>
      <c r="B12" s="35">
        <f>HC!F27</f>
        <v>5293</v>
      </c>
      <c r="C12" s="48">
        <v>5242.375</v>
      </c>
      <c r="E12" s="28">
        <f t="shared" si="3"/>
        <v>30042</v>
      </c>
      <c r="F12" s="53">
        <f t="shared" si="0"/>
        <v>5627.4166666666642</v>
      </c>
      <c r="G12" s="53"/>
      <c r="H12" s="28">
        <f t="shared" si="4"/>
        <v>30042</v>
      </c>
      <c r="I12" s="70">
        <f>HC!C27*HC!$B$58/HC!$C$58</f>
        <v>121.61214057507952</v>
      </c>
      <c r="J12" s="42">
        <f>W_h23!E18*W!$D$9/W_h23!$E$65</f>
        <v>143887.05699067118</v>
      </c>
      <c r="K12" s="55">
        <f>F12*I12/Pop!G12</f>
        <v>85.794315174198815</v>
      </c>
      <c r="L12" s="55">
        <f t="shared" si="5"/>
        <v>-6.9383888447926978E-4</v>
      </c>
      <c r="M12" s="73">
        <f t="shared" si="1"/>
        <v>0.21024986444068594</v>
      </c>
      <c r="N12" s="33">
        <f t="shared" ref="N12" si="13">LN(M12)-LN(M11)</f>
        <v>1.6247399613484426E-2</v>
      </c>
    </row>
    <row r="13" spans="1:16">
      <c r="A13" s="28">
        <f t="shared" si="2"/>
        <v>27699</v>
      </c>
      <c r="B13" s="35">
        <f>HC!F28</f>
        <v>5245</v>
      </c>
      <c r="C13" s="48">
        <v>5245.4166666666597</v>
      </c>
      <c r="E13" s="28">
        <f t="shared" si="3"/>
        <v>30133</v>
      </c>
      <c r="F13" s="53">
        <f t="shared" si="0"/>
        <v>5652.0138888888832</v>
      </c>
      <c r="G13" s="53"/>
      <c r="H13" s="28">
        <f t="shared" si="4"/>
        <v>30133</v>
      </c>
      <c r="I13" s="70">
        <f>HC!C28*HC!$B$58/HC!$C$58</f>
        <v>121.99456869009583</v>
      </c>
      <c r="J13" s="42">
        <f>W_h23!E19*W!$D$9/W_h23!$E$65</f>
        <v>146074.74524339108</v>
      </c>
      <c r="K13" s="55">
        <f>F13*I13/Pop!G13</f>
        <v>86.206585960028491</v>
      </c>
      <c r="L13" s="55">
        <f t="shared" si="5"/>
        <v>4.7938304117840502E-3</v>
      </c>
      <c r="M13" s="73">
        <f t="shared" si="1"/>
        <v>0.21185144045094817</v>
      </c>
      <c r="N13" s="33">
        <f t="shared" ref="N13" si="14">LN(M13)-LN(M12)</f>
        <v>7.5886223404169062E-3</v>
      </c>
    </row>
    <row r="14" spans="1:16">
      <c r="A14" s="28">
        <f t="shared" si="2"/>
        <v>27729</v>
      </c>
      <c r="B14" s="35">
        <f>HC!F29</f>
        <v>5185</v>
      </c>
      <c r="C14" s="48">
        <v>5245.99999999999</v>
      </c>
      <c r="E14" s="28">
        <f t="shared" si="3"/>
        <v>30225</v>
      </c>
      <c r="F14" s="53">
        <f t="shared" si="0"/>
        <v>5675.4861111111068</v>
      </c>
      <c r="G14" s="53"/>
      <c r="H14" s="28">
        <f t="shared" si="4"/>
        <v>30225</v>
      </c>
      <c r="I14" s="70">
        <f>HC!C29*HC!$B$58/HC!$C$58</f>
        <v>121.61214057507952</v>
      </c>
      <c r="J14" s="42">
        <f>W_h23!E20*W!$D$9/W_h23!$E$65</f>
        <v>148130.28862292244</v>
      </c>
      <c r="K14" s="55">
        <f>F14*I14/Pop!G14</f>
        <v>86.070687394821363</v>
      </c>
      <c r="L14" s="55">
        <f t="shared" si="5"/>
        <v>-1.5776729077368046E-3</v>
      </c>
      <c r="M14" s="73">
        <f t="shared" si="1"/>
        <v>0.21461687701630117</v>
      </c>
      <c r="N14" s="33">
        <f t="shared" ref="N14" si="15">LN(M14)-LN(M13)</f>
        <v>1.2969194728806421E-2</v>
      </c>
    </row>
    <row r="15" spans="1:16">
      <c r="A15" s="28">
        <f t="shared" si="2"/>
        <v>27760</v>
      </c>
      <c r="B15" s="35">
        <f>HC!F30</f>
        <v>5080</v>
      </c>
      <c r="C15" s="48">
        <v>5247.4583333333303</v>
      </c>
      <c r="E15" s="28">
        <f t="shared" si="3"/>
        <v>30317</v>
      </c>
      <c r="F15" s="53">
        <f t="shared" si="0"/>
        <v>5702.8611111111068</v>
      </c>
      <c r="G15" s="53"/>
      <c r="H15" s="28">
        <f t="shared" si="4"/>
        <v>30317</v>
      </c>
      <c r="I15" s="70">
        <f>HC!C30*HC!$B$58/HC!$C$58</f>
        <v>121.50784199825698</v>
      </c>
      <c r="J15" s="42">
        <f>W_h23!E21*W!$D$9/W_h23!$E$65</f>
        <v>150732.1418303058</v>
      </c>
      <c r="K15" s="55">
        <f>F15*I15/Pop!G15</f>
        <v>86.192963797422564</v>
      </c>
      <c r="L15" s="55">
        <f t="shared" si="5"/>
        <v>1.4196427660868594E-3</v>
      </c>
      <c r="M15" s="73">
        <f t="shared" si="1"/>
        <v>0.21752479484120915</v>
      </c>
      <c r="N15" s="33">
        <f t="shared" ref="N15" si="16">LN(M15)-LN(M14)</f>
        <v>1.3458372132149954E-2</v>
      </c>
    </row>
    <row r="16" spans="1:16">
      <c r="A16" s="28">
        <f t="shared" si="2"/>
        <v>27791</v>
      </c>
      <c r="B16" s="35">
        <f>HC!F31</f>
        <v>5089</v>
      </c>
      <c r="C16" s="48">
        <v>5250.6666666666597</v>
      </c>
      <c r="E16" s="28">
        <f t="shared" si="3"/>
        <v>30407</v>
      </c>
      <c r="F16" s="53">
        <f t="shared" si="0"/>
        <v>5726.4166666666633</v>
      </c>
      <c r="G16" s="53"/>
      <c r="H16" s="28">
        <f t="shared" si="4"/>
        <v>30407</v>
      </c>
      <c r="I16" s="70">
        <f>HC!C31*HC!$B$58/HC!$C$58</f>
        <v>121.71643915190205</v>
      </c>
      <c r="J16" s="42">
        <f>W_h23!E22*W!$D$9/W_h23!$E$65</f>
        <v>151176.2818266266</v>
      </c>
      <c r="K16" s="55">
        <f>F16*I16/Pop!G16</f>
        <v>86.477947602410964</v>
      </c>
      <c r="L16" s="55">
        <f t="shared" si="5"/>
        <v>3.3008925642503684E-3</v>
      </c>
      <c r="M16" s="73">
        <f t="shared" si="1"/>
        <v>0.21689596670870204</v>
      </c>
      <c r="N16" s="33">
        <f t="shared" ref="N16" si="17">LN(M16)-LN(M15)</f>
        <v>-2.8950208063500682E-3</v>
      </c>
    </row>
    <row r="17" spans="1:14">
      <c r="A17" s="28">
        <f t="shared" si="2"/>
        <v>27820</v>
      </c>
      <c r="B17" s="35">
        <f>HC!F32</f>
        <v>5198</v>
      </c>
      <c r="C17" s="48">
        <v>5255.0833333333303</v>
      </c>
      <c r="E17" s="28">
        <f t="shared" si="3"/>
        <v>30498</v>
      </c>
      <c r="F17" s="53">
        <f t="shared" si="0"/>
        <v>5732.6805555555502</v>
      </c>
      <c r="G17" s="53"/>
      <c r="H17" s="28">
        <f t="shared" si="4"/>
        <v>30498</v>
      </c>
      <c r="I17" s="70">
        <f>HC!C32*HC!$B$58/HC!$C$58</f>
        <v>122.02933488236967</v>
      </c>
      <c r="J17" s="42">
        <f>W_h23!E23*W!$D$9/W_h23!$E$65</f>
        <v>153582.21972906034</v>
      </c>
      <c r="K17" s="55">
        <f>F17*I17/Pop!G17</f>
        <v>86.574148852167781</v>
      </c>
      <c r="L17" s="55">
        <f t="shared" si="5"/>
        <v>1.1118184828458055E-3</v>
      </c>
      <c r="M17" s="73">
        <f t="shared" si="1"/>
        <v>0.2195426762086066</v>
      </c>
      <c r="N17" s="33">
        <f t="shared" ref="N17" si="18">LN(M17)-LN(M16)</f>
        <v>1.2128815762888934E-2</v>
      </c>
    </row>
    <row r="18" spans="1:14">
      <c r="A18" s="28">
        <f t="shared" si="2"/>
        <v>27851</v>
      </c>
      <c r="B18" s="35">
        <f>HC!F33</f>
        <v>5273</v>
      </c>
      <c r="C18" s="48">
        <v>5259.4583333333303</v>
      </c>
      <c r="E18" s="28">
        <f t="shared" si="3"/>
        <v>30590</v>
      </c>
      <c r="F18" s="53">
        <f t="shared" si="0"/>
        <v>5738.2777777777765</v>
      </c>
      <c r="G18" s="53"/>
      <c r="H18" s="28">
        <f t="shared" si="4"/>
        <v>30590</v>
      </c>
      <c r="I18" s="70">
        <f>HC!C33*HC!$B$58/HC!$C$58</f>
        <v>121.95980249782096</v>
      </c>
      <c r="J18" s="42">
        <f>W_h23!E24*W!$D$9/W_h23!$E$65</f>
        <v>154625.37077026459</v>
      </c>
      <c r="K18" s="55">
        <f>F18*I18/Pop!G18</f>
        <v>86.381093556083883</v>
      </c>
      <c r="L18" s="55">
        <f t="shared" si="5"/>
        <v>-2.2324316230495356E-3</v>
      </c>
      <c r="M18" s="73">
        <f t="shared" si="1"/>
        <v>0.22094413311941466</v>
      </c>
      <c r="N18" s="33">
        <f t="shared" ref="N18" si="19">LN(M18)-LN(M17)</f>
        <v>6.3632399879951507E-3</v>
      </c>
    </row>
    <row r="19" spans="1:14">
      <c r="A19" s="28">
        <f t="shared" si="2"/>
        <v>27881</v>
      </c>
      <c r="B19" s="35">
        <f>HC!F34</f>
        <v>5331</v>
      </c>
      <c r="C19" s="48">
        <v>5263.6666666666597</v>
      </c>
      <c r="E19" s="28">
        <f t="shared" si="3"/>
        <v>30682</v>
      </c>
      <c r="F19" s="53">
        <f t="shared" si="0"/>
        <v>5745.7638888888869</v>
      </c>
      <c r="G19" s="53"/>
      <c r="H19" s="28">
        <f t="shared" si="4"/>
        <v>30682</v>
      </c>
      <c r="I19" s="70">
        <f>HC!C34*HC!$B$58/HC!$C$58</f>
        <v>123.17661922741758</v>
      </c>
      <c r="J19" s="42">
        <f>W_h23!E25*W!$D$9/W_h23!$E$65</f>
        <v>157391.69487615317</v>
      </c>
      <c r="K19" s="55">
        <f>F19*I19/Pop!G19</f>
        <v>87.118988255273791</v>
      </c>
      <c r="L19" s="55">
        <f t="shared" si="5"/>
        <v>8.5060380437393945E-3</v>
      </c>
      <c r="M19" s="73">
        <f t="shared" si="1"/>
        <v>0.22238513624464046</v>
      </c>
      <c r="N19" s="33">
        <f t="shared" ref="N19" si="20">LN(M19)-LN(M18)</f>
        <v>6.5008484648250153E-3</v>
      </c>
    </row>
    <row r="20" spans="1:14">
      <c r="A20" s="28">
        <f t="shared" si="2"/>
        <v>27912</v>
      </c>
      <c r="B20" s="35">
        <f>HC!F35</f>
        <v>5347</v>
      </c>
      <c r="C20" s="48">
        <v>5268.1666666666597</v>
      </c>
      <c r="E20" s="28">
        <f t="shared" si="3"/>
        <v>30773</v>
      </c>
      <c r="F20" s="53">
        <f t="shared" si="0"/>
        <v>5759.1249999999973</v>
      </c>
      <c r="G20" s="53"/>
      <c r="H20" s="28">
        <f t="shared" si="4"/>
        <v>30773</v>
      </c>
      <c r="I20" s="70">
        <f>HC!C35*HC!$B$58/HC!$C$58</f>
        <v>122.82895730467615</v>
      </c>
      <c r="J20" s="42">
        <f>W_h23!E26*W!$D$9/W_h23!$E$65</f>
        <v>160161.64341518329</v>
      </c>
      <c r="K20" s="55">
        <f>F20*I20/Pop!G20</f>
        <v>86.842607993529413</v>
      </c>
      <c r="L20" s="55">
        <f t="shared" si="5"/>
        <v>-3.1774885979656275E-3</v>
      </c>
      <c r="M20" s="73">
        <f t="shared" si="1"/>
        <v>0.22641294121737521</v>
      </c>
      <c r="N20" s="33">
        <f t="shared" ref="N20" si="21">LN(M20)-LN(M19)</f>
        <v>1.7949778838937336E-2</v>
      </c>
    </row>
    <row r="21" spans="1:14">
      <c r="A21" s="28">
        <f t="shared" si="2"/>
        <v>27942</v>
      </c>
      <c r="B21" s="35">
        <f>HC!F36</f>
        <v>5358</v>
      </c>
      <c r="C21" s="48">
        <v>5272.9583333333303</v>
      </c>
      <c r="E21" s="28">
        <f t="shared" si="3"/>
        <v>30864</v>
      </c>
      <c r="F21" s="53">
        <f t="shared" si="0"/>
        <v>5777.3888888888832</v>
      </c>
      <c r="G21" s="53"/>
      <c r="H21" s="28">
        <f t="shared" si="4"/>
        <v>30864</v>
      </c>
      <c r="I21" s="70">
        <f>HC!C36*HC!$B$58/HC!$C$58</f>
        <v>122.23793203601474</v>
      </c>
      <c r="J21" s="42">
        <f>W_h23!E27*W!$D$9/W_h23!$E$65</f>
        <v>160983.50811944695</v>
      </c>
      <c r="K21" s="55">
        <f>F21*I21/Pop!G21</f>
        <v>86.48308534918921</v>
      </c>
      <c r="L21" s="55">
        <f t="shared" si="5"/>
        <v>-4.1485270075094505E-3</v>
      </c>
      <c r="M21" s="73">
        <f t="shared" si="1"/>
        <v>0.22795220171166702</v>
      </c>
      <c r="N21" s="33">
        <f t="shared" ref="N21" si="22">LN(M21)-LN(M20)</f>
        <v>6.7754598115308262E-3</v>
      </c>
    </row>
    <row r="22" spans="1:14">
      <c r="A22" s="28">
        <f t="shared" si="2"/>
        <v>27973</v>
      </c>
      <c r="B22" s="35">
        <f>HC!F37</f>
        <v>5344</v>
      </c>
      <c r="C22" s="48">
        <v>5277.25</v>
      </c>
      <c r="E22" s="28">
        <f t="shared" si="3"/>
        <v>30956</v>
      </c>
      <c r="F22" s="53">
        <f t="shared" si="0"/>
        <v>5792.3472222222199</v>
      </c>
      <c r="G22" s="53"/>
      <c r="H22" s="28">
        <f t="shared" si="4"/>
        <v>30956</v>
      </c>
      <c r="I22" s="70">
        <f>HC!C37*HC!$B$58/HC!$C$58</f>
        <v>123.48951495788521</v>
      </c>
      <c r="J22" s="42">
        <f>W_h23!E28*W!$D$9/W_h23!$E$65</f>
        <v>164375.29183638719</v>
      </c>
      <c r="K22" s="55">
        <f>F22*I22/Pop!G22</f>
        <v>87.388334219081884</v>
      </c>
      <c r="L22" s="55">
        <f t="shared" si="5"/>
        <v>1.0412948278276879E-2</v>
      </c>
      <c r="M22" s="73">
        <f t="shared" si="1"/>
        <v>0.22980097359946924</v>
      </c>
      <c r="N22" s="33">
        <f t="shared" ref="N22" si="23">LN(M22)-LN(M21)</f>
        <v>8.0776367698900398E-3</v>
      </c>
    </row>
    <row r="23" spans="1:14">
      <c r="A23" s="28">
        <f t="shared" si="2"/>
        <v>28004</v>
      </c>
      <c r="B23" s="35">
        <f>HC!F38</f>
        <v>5346</v>
      </c>
      <c r="C23" s="48">
        <v>5280.4166666666597</v>
      </c>
      <c r="E23" s="28">
        <f t="shared" si="3"/>
        <v>31048</v>
      </c>
      <c r="F23" s="53">
        <f t="shared" si="0"/>
        <v>5801.9583333333258</v>
      </c>
      <c r="G23" s="53"/>
      <c r="H23" s="28">
        <f t="shared" si="4"/>
        <v>31048</v>
      </c>
      <c r="I23" s="70">
        <f>HC!C38*HC!$B$58/HC!$C$58</f>
        <v>121.26447865233807</v>
      </c>
      <c r="J23" s="42">
        <f>W_h23!E29*W!$D$9/W_h23!$E$65</f>
        <v>165091.26431832553</v>
      </c>
      <c r="K23" s="55">
        <f>F23*I23/Pop!G23</f>
        <v>85.759272336938693</v>
      </c>
      <c r="L23" s="55">
        <f t="shared" si="5"/>
        <v>-1.8817585589215646E-2</v>
      </c>
      <c r="M23" s="73">
        <f t="shared" si="1"/>
        <v>0.23464747431471392</v>
      </c>
      <c r="N23" s="33">
        <f t="shared" ref="N23" si="24">LN(M23)-LN(M22)</f>
        <v>2.0870676423641044E-2</v>
      </c>
    </row>
    <row r="24" spans="1:14">
      <c r="A24" s="28">
        <f t="shared" si="2"/>
        <v>28034</v>
      </c>
      <c r="B24" s="35">
        <f>HC!F39</f>
        <v>5342</v>
      </c>
      <c r="C24" s="48">
        <v>5285.5833333333303</v>
      </c>
      <c r="E24" s="28">
        <f t="shared" si="3"/>
        <v>31138</v>
      </c>
      <c r="F24" s="53">
        <f t="shared" si="0"/>
        <v>5806.6666666666642</v>
      </c>
      <c r="G24" s="53"/>
      <c r="H24" s="28">
        <f t="shared" si="4"/>
        <v>31138</v>
      </c>
      <c r="I24" s="70">
        <f>HC!C39*HC!$B$58/HC!$C$58</f>
        <v>122.48129538193365</v>
      </c>
      <c r="J24" s="42">
        <f>W_h23!E30*W!$D$9/W_h23!$E$65</f>
        <v>166760.8545471062</v>
      </c>
      <c r="K24" s="55">
        <f>F24*I24/Pop!G24</f>
        <v>86.49637756819331</v>
      </c>
      <c r="L24" s="55">
        <f t="shared" si="5"/>
        <v>8.5583228271977063E-3</v>
      </c>
      <c r="M24" s="73">
        <f t="shared" si="1"/>
        <v>0.23447548622584485</v>
      </c>
      <c r="N24" s="33">
        <f t="shared" ref="N24" si="25">LN(M24)-LN(M23)</f>
        <v>-7.3323248291390364E-4</v>
      </c>
    </row>
    <row r="25" spans="1:14">
      <c r="A25" s="28">
        <f t="shared" si="2"/>
        <v>28065</v>
      </c>
      <c r="B25" s="35">
        <f>HC!F40</f>
        <v>5297</v>
      </c>
      <c r="C25" s="48">
        <v>5293.5416666666597</v>
      </c>
      <c r="E25" s="28">
        <f t="shared" si="3"/>
        <v>31229</v>
      </c>
      <c r="F25" s="53">
        <f t="shared" si="0"/>
        <v>5811.4583333333258</v>
      </c>
      <c r="G25" s="53"/>
      <c r="H25" s="28">
        <f t="shared" si="4"/>
        <v>31229</v>
      </c>
      <c r="I25" s="70">
        <f>HC!C40*HC!$B$58/HC!$C$58</f>
        <v>122.09886726691838</v>
      </c>
      <c r="J25" s="42">
        <f>W_h23!E31*W!$D$9/W_h23!$E$65</f>
        <v>169370.83823964497</v>
      </c>
      <c r="K25" s="55">
        <f>F25*I25/Pop!G25</f>
        <v>86.098217401173059</v>
      </c>
      <c r="L25" s="55">
        <f t="shared" si="5"/>
        <v>-4.6138278363487828E-3</v>
      </c>
      <c r="M25" s="73">
        <f t="shared" si="1"/>
        <v>0.23869420403491187</v>
      </c>
      <c r="N25" s="33">
        <f t="shared" ref="N25" si="26">LN(M25)-LN(M24)</f>
        <v>1.783220559963139E-2</v>
      </c>
    </row>
    <row r="26" spans="1:14">
      <c r="A26" s="28">
        <f t="shared" si="2"/>
        <v>28095</v>
      </c>
      <c r="B26" s="35">
        <f>HC!F41</f>
        <v>5241</v>
      </c>
      <c r="C26" s="48">
        <v>5301.5416666666597</v>
      </c>
      <c r="E26" s="28">
        <f t="shared" si="3"/>
        <v>31321</v>
      </c>
      <c r="F26" s="53">
        <f t="shared" si="0"/>
        <v>5820.5555555555502</v>
      </c>
      <c r="G26" s="53"/>
      <c r="H26" s="28">
        <f t="shared" si="4"/>
        <v>31321</v>
      </c>
      <c r="I26" s="70">
        <f>HC!C41*HC!$B$58/HC!$C$58</f>
        <v>122.55082776648236</v>
      </c>
      <c r="J26" s="42">
        <f>W_h23!E32*W!$D$9/W_h23!$E$65</f>
        <v>171517.38427832539</v>
      </c>
      <c r="K26" s="55">
        <f>F26*I26/Pop!G26</f>
        <v>86.340919583375879</v>
      </c>
      <c r="L26" s="55">
        <f t="shared" si="5"/>
        <v>2.8149333928277898E-3</v>
      </c>
      <c r="M26" s="73">
        <f t="shared" si="1"/>
        <v>0.24045148137882172</v>
      </c>
      <c r="N26" s="33">
        <f t="shared" ref="N26" si="27">LN(M26)-LN(M25)</f>
        <v>7.335076893519421E-3</v>
      </c>
    </row>
    <row r="27" spans="1:14">
      <c r="A27" s="28">
        <f t="shared" si="2"/>
        <v>28126</v>
      </c>
      <c r="B27" s="35">
        <f>HC!F42</f>
        <v>5139</v>
      </c>
      <c r="C27" s="48">
        <v>5309</v>
      </c>
      <c r="E27" s="28">
        <f t="shared" si="3"/>
        <v>31413</v>
      </c>
      <c r="F27" s="53">
        <f t="shared" si="0"/>
        <v>5832.3055555555502</v>
      </c>
      <c r="G27" s="53"/>
      <c r="H27" s="28">
        <f t="shared" si="4"/>
        <v>31413</v>
      </c>
      <c r="I27" s="70">
        <f>HC!C42*HC!$B$58/HC!$C$58</f>
        <v>121.29924484461191</v>
      </c>
      <c r="J27" s="42">
        <f>W_h23!E33*W!$D$9/W_h23!$E$65</f>
        <v>174662.02083807171</v>
      </c>
      <c r="K27" s="55">
        <f>F27*I27/Pop!G27</f>
        <v>85.416118917218654</v>
      </c>
      <c r="L27" s="55">
        <f t="shared" si="5"/>
        <v>-1.076881170557531E-2</v>
      </c>
      <c r="M27" s="73">
        <f t="shared" si="1"/>
        <v>0.24688807575887811</v>
      </c>
      <c r="N27" s="33">
        <f t="shared" ref="N27" si="28">LN(M27)-LN(M26)</f>
        <v>2.6416770787200061E-2</v>
      </c>
    </row>
    <row r="28" spans="1:14">
      <c r="A28" s="28">
        <f t="shared" si="2"/>
        <v>28157</v>
      </c>
      <c r="B28" s="35">
        <f>HC!F43</f>
        <v>5133</v>
      </c>
      <c r="C28" s="48">
        <v>5315.3333333333303</v>
      </c>
      <c r="E28" s="28">
        <f t="shared" si="3"/>
        <v>31503</v>
      </c>
      <c r="F28" s="53">
        <f t="shared" si="0"/>
        <v>5845.1388888888869</v>
      </c>
      <c r="G28" s="53"/>
      <c r="H28" s="28">
        <f t="shared" si="4"/>
        <v>31503</v>
      </c>
      <c r="I28" s="70">
        <f>HC!C43*HC!$B$58/HC!$C$58</f>
        <v>122.23793203601474</v>
      </c>
      <c r="J28" s="42">
        <f>W_h23!E34*W!$D$9/W_h23!$E$65</f>
        <v>174035.48369284283</v>
      </c>
      <c r="K28" s="55">
        <f>F28*I28/Pop!G28</f>
        <v>86.038851235055219</v>
      </c>
      <c r="L28" s="55">
        <f t="shared" si="5"/>
        <v>7.2641237010087067E-3</v>
      </c>
      <c r="M28" s="73">
        <f t="shared" si="1"/>
        <v>0.24357739159957884</v>
      </c>
      <c r="N28" s="33">
        <f t="shared" ref="N28" si="29">LN(M28)-LN(M27)</f>
        <v>-1.3500377348905079E-2</v>
      </c>
    </row>
    <row r="29" spans="1:14">
      <c r="A29" s="28">
        <f t="shared" si="2"/>
        <v>28185</v>
      </c>
      <c r="B29" s="35">
        <f>HC!F44</f>
        <v>5230</v>
      </c>
      <c r="C29" s="48">
        <v>5320.9583333333303</v>
      </c>
      <c r="E29" s="28">
        <f t="shared" si="3"/>
        <v>31594</v>
      </c>
      <c r="F29" s="53">
        <f t="shared" si="0"/>
        <v>5856.3472222222163</v>
      </c>
      <c r="G29" s="53"/>
      <c r="H29" s="28">
        <f t="shared" si="4"/>
        <v>31594</v>
      </c>
      <c r="I29" s="70">
        <f>HC!C44*HC!$B$58/HC!$C$58</f>
        <v>121.64690676735334</v>
      </c>
      <c r="J29" s="42">
        <f>W_h23!E35*W!$D$9/W_h23!$E$65</f>
        <v>176277.34252738132</v>
      </c>
      <c r="K29" s="55">
        <f>F29*I29/Pop!G29</f>
        <v>85.565792157611682</v>
      </c>
      <c r="L29" s="55">
        <f t="shared" si="5"/>
        <v>-5.513373838842206E-3</v>
      </c>
      <c r="M29" s="73">
        <f t="shared" si="1"/>
        <v>0.24743925898414804</v>
      </c>
      <c r="N29" s="33">
        <f t="shared" ref="N29" si="30">LN(M29)-LN(M28)</f>
        <v>1.5730411639759634E-2</v>
      </c>
    </row>
    <row r="30" spans="1:14">
      <c r="A30" s="28">
        <f t="shared" si="2"/>
        <v>28216</v>
      </c>
      <c r="B30" s="35">
        <f>HC!F45</f>
        <v>5365</v>
      </c>
      <c r="C30" s="48">
        <v>5326.3333333333303</v>
      </c>
      <c r="E30" s="28">
        <f t="shared" si="3"/>
        <v>31686</v>
      </c>
      <c r="F30" s="53">
        <f t="shared" si="0"/>
        <v>5866.8749999999973</v>
      </c>
      <c r="G30" s="53"/>
      <c r="H30" s="28">
        <f t="shared" si="4"/>
        <v>31686</v>
      </c>
      <c r="I30" s="70">
        <f>HC!C45*HC!$B$58/HC!$C$58</f>
        <v>121.29924484461191</v>
      </c>
      <c r="J30" s="42">
        <f>W_h23!E36*W!$D$9/W_h23!$E$65</f>
        <v>177231.84189309581</v>
      </c>
      <c r="K30" s="55">
        <f>F30*I30/Pop!G30</f>
        <v>85.263978512094766</v>
      </c>
      <c r="L30" s="55">
        <f t="shared" si="5"/>
        <v>-3.5335054114069564E-3</v>
      </c>
      <c r="M30" s="73">
        <f t="shared" si="1"/>
        <v>0.24904442174734712</v>
      </c>
      <c r="N30" s="33">
        <f t="shared" ref="N30" si="31">LN(M30)-LN(M29)</f>
        <v>6.4661475020773018E-3</v>
      </c>
    </row>
    <row r="31" spans="1:14">
      <c r="A31" s="28">
        <f t="shared" si="2"/>
        <v>28246</v>
      </c>
      <c r="B31" s="35">
        <f>HC!F46</f>
        <v>5430</v>
      </c>
      <c r="C31" s="48">
        <v>5332.2083333333303</v>
      </c>
      <c r="E31" s="28">
        <f t="shared" si="3"/>
        <v>31778</v>
      </c>
      <c r="F31" s="53">
        <f t="shared" si="0"/>
        <v>5880.8194444444407</v>
      </c>
      <c r="G31" s="53"/>
      <c r="H31" s="28">
        <f t="shared" si="4"/>
        <v>31778</v>
      </c>
      <c r="I31" s="70">
        <f>HC!C46*HC!$B$58/HC!$C$58</f>
        <v>121.40354342143445</v>
      </c>
      <c r="J31" s="42">
        <f>W_h23!E37*W!$D$9/W_h23!$E$65</f>
        <v>179364.18407216741</v>
      </c>
      <c r="K31" s="55">
        <f>F31*I31/Pop!G31</f>
        <v>85.338046350645683</v>
      </c>
      <c r="L31" s="55">
        <f t="shared" si="5"/>
        <v>8.6831141968257697E-4</v>
      </c>
      <c r="M31" s="73">
        <f t="shared" si="1"/>
        <v>0.25122711889130245</v>
      </c>
      <c r="N31" s="33">
        <f t="shared" ref="N31" si="32">LN(M31)-LN(M30)</f>
        <v>8.7261049919307165E-3</v>
      </c>
    </row>
    <row r="32" spans="1:14">
      <c r="A32" s="28">
        <f t="shared" si="2"/>
        <v>28277</v>
      </c>
      <c r="B32" s="35">
        <f>HC!F47</f>
        <v>5440</v>
      </c>
      <c r="C32" s="48">
        <v>5338.625</v>
      </c>
      <c r="E32" s="28">
        <f t="shared" si="3"/>
        <v>31868</v>
      </c>
      <c r="F32" s="53">
        <f t="shared" si="0"/>
        <v>5897.8611111111031</v>
      </c>
      <c r="G32" s="53"/>
      <c r="H32" s="28">
        <f t="shared" si="4"/>
        <v>31868</v>
      </c>
      <c r="I32" s="70">
        <f>HC!C47*HC!$B$58/HC!$C$58</f>
        <v>122.0641010746435</v>
      </c>
      <c r="J32" s="42">
        <f>W_h23!E38*W!$D$9/W_h23!$E$65</f>
        <v>180321.32829449876</v>
      </c>
      <c r="K32" s="55">
        <f>F32*I32/Pop!G32</f>
        <v>85.850625676901828</v>
      </c>
      <c r="L32" s="55">
        <f t="shared" si="5"/>
        <v>5.9884903834852565E-3</v>
      </c>
      <c r="M32" s="73">
        <f t="shared" si="1"/>
        <v>0.25047512357985741</v>
      </c>
      <c r="N32" s="33">
        <f t="shared" ref="N32" si="33">LN(M32)-LN(M31)</f>
        <v>-2.9977776096918873E-3</v>
      </c>
    </row>
    <row r="33" spans="1:14">
      <c r="A33" s="28">
        <f t="shared" si="2"/>
        <v>28307</v>
      </c>
      <c r="B33" s="35">
        <f>HC!F48</f>
        <v>5444</v>
      </c>
      <c r="C33" s="48">
        <v>5343.7916666666597</v>
      </c>
      <c r="E33" s="28">
        <f t="shared" si="3"/>
        <v>31959</v>
      </c>
      <c r="F33" s="53">
        <f t="shared" si="0"/>
        <v>5923.8611111111068</v>
      </c>
      <c r="G33" s="53"/>
      <c r="H33" s="28">
        <f t="shared" si="4"/>
        <v>31959</v>
      </c>
      <c r="I33" s="70">
        <f>HC!C48*HC!$B$58/HC!$C$58</f>
        <v>122.1336334591922</v>
      </c>
      <c r="J33" s="42">
        <f>W_h23!E39*W!$D$9/W_h23!$E$65</f>
        <v>181514.55045929443</v>
      </c>
      <c r="K33" s="55">
        <f>F33*I33/Pop!G33</f>
        <v>86.067802308066021</v>
      </c>
      <c r="L33" s="55">
        <f t="shared" si="5"/>
        <v>2.5265092199138195E-3</v>
      </c>
      <c r="M33" s="73">
        <f t="shared" si="1"/>
        <v>0.25088303758041797</v>
      </c>
      <c r="N33" s="33">
        <f t="shared" ref="N33" si="34">LN(M33)-LN(M32)</f>
        <v>1.6272362640954441E-3</v>
      </c>
    </row>
    <row r="34" spans="1:14">
      <c r="A34" s="28">
        <f t="shared" si="2"/>
        <v>28338</v>
      </c>
      <c r="B34" s="35">
        <f>HC!F49</f>
        <v>5410</v>
      </c>
      <c r="C34" s="48">
        <v>5349.2083333333303</v>
      </c>
      <c r="E34" s="28">
        <f t="shared" si="3"/>
        <v>32051</v>
      </c>
      <c r="F34" s="53">
        <f t="shared" si="0"/>
        <v>5950.2777777777737</v>
      </c>
      <c r="G34" s="53"/>
      <c r="H34" s="28">
        <f t="shared" si="4"/>
        <v>32051</v>
      </c>
      <c r="I34" s="70">
        <f>HC!C49*HC!$B$58/HC!$C$58</f>
        <v>123.00278826604635</v>
      </c>
      <c r="J34" s="42">
        <f>W_h23!E40*W!$D$9/W_h23!$E$65</f>
        <v>184145.88892007273</v>
      </c>
      <c r="K34" s="55">
        <f>F34*I34/Pop!G34</f>
        <v>86.857458812667701</v>
      </c>
      <c r="L34" s="55">
        <f t="shared" si="5"/>
        <v>9.1329859887592235E-3</v>
      </c>
      <c r="M34" s="73">
        <f t="shared" si="1"/>
        <v>0.25159953313593075</v>
      </c>
      <c r="N34" s="33">
        <f t="shared" ref="N34" si="35">LN(M34)-LN(M33)</f>
        <v>2.8518244526982706E-3</v>
      </c>
    </row>
    <row r="35" spans="1:14">
      <c r="A35" s="28">
        <f t="shared" si="2"/>
        <v>28369</v>
      </c>
      <c r="B35" s="35">
        <f>HC!F50</f>
        <v>5415</v>
      </c>
      <c r="C35" s="48">
        <v>5355.2916666666597</v>
      </c>
      <c r="E35" s="28">
        <f t="shared" si="3"/>
        <v>32143</v>
      </c>
      <c r="F35" s="53">
        <f t="shared" ref="F35:F66" si="36">AVERAGEIFS($C:$C,$A:$A,"&gt;="&amp;$E35,$A:$A,"&lt;"&amp;$E36)</f>
        <v>5977.8055555555502</v>
      </c>
      <c r="G35" s="53"/>
      <c r="H35" s="28">
        <f t="shared" si="4"/>
        <v>32143</v>
      </c>
      <c r="I35" s="70">
        <f>HC!C50*HC!$B$58/HC!$C$58</f>
        <v>124.21960499564297</v>
      </c>
      <c r="J35" s="42">
        <f>W_h23!E41*W!$D$9/W_h23!$E$65</f>
        <v>187752.19989593278</v>
      </c>
      <c r="K35" s="55">
        <f>F35*I35/Pop!G35</f>
        <v>87.914280594556388</v>
      </c>
      <c r="L35" s="55">
        <f t="shared" si="5"/>
        <v>1.2093885047078423E-2</v>
      </c>
      <c r="M35" s="73">
        <f t="shared" si="1"/>
        <v>0.25284426423297246</v>
      </c>
      <c r="N35" s="33">
        <f t="shared" ref="N35" si="37">LN(M35)-LN(M34)</f>
        <v>4.9350735594864137E-3</v>
      </c>
    </row>
    <row r="36" spans="1:14">
      <c r="A36" s="28">
        <f t="shared" si="2"/>
        <v>28399</v>
      </c>
      <c r="B36" s="35">
        <f>HC!F51</f>
        <v>5402</v>
      </c>
      <c r="C36" s="48">
        <v>5360.0833333333303</v>
      </c>
      <c r="E36" s="28">
        <f t="shared" si="3"/>
        <v>32234</v>
      </c>
      <c r="F36" s="53">
        <f t="shared" si="36"/>
        <v>5999.6527777777737</v>
      </c>
      <c r="G36" s="53"/>
      <c r="H36" s="28">
        <f t="shared" si="4"/>
        <v>32234</v>
      </c>
      <c r="I36" s="70">
        <f>HC!C51*HC!$B$58/HC!$C$58</f>
        <v>121.43830961370827</v>
      </c>
      <c r="J36" s="42">
        <f>W_h23!E42*W!$D$9/W_h23!$E$65</f>
        <v>189670.30868904199</v>
      </c>
      <c r="K36" s="55">
        <f>F36*I36/Pop!G36</f>
        <v>86.048018167084848</v>
      </c>
      <c r="L36" s="55">
        <f t="shared" si="5"/>
        <v>-2.1456764383395388E-2</v>
      </c>
      <c r="M36" s="73">
        <f t="shared" si="1"/>
        <v>0.26032598529336098</v>
      </c>
      <c r="N36" s="33">
        <f t="shared" ref="N36" si="38">LN(M36)-LN(M35)</f>
        <v>2.9160892464084709E-2</v>
      </c>
    </row>
    <row r="37" spans="1:14">
      <c r="A37" s="28">
        <f t="shared" si="2"/>
        <v>28430</v>
      </c>
      <c r="B37" s="35">
        <f>HC!F52</f>
        <v>5378</v>
      </c>
      <c r="C37" s="48">
        <v>5366.3333333333303</v>
      </c>
      <c r="E37" s="28">
        <f t="shared" si="3"/>
        <v>32325</v>
      </c>
      <c r="F37" s="53">
        <f t="shared" si="36"/>
        <v>6022.2222222222163</v>
      </c>
      <c r="G37" s="53"/>
      <c r="H37" s="28">
        <f t="shared" si="4"/>
        <v>32325</v>
      </c>
      <c r="I37" s="70">
        <f>HC!C52*HC!$B$58/HC!$C$58</f>
        <v>122.16839965146603</v>
      </c>
      <c r="J37" s="42">
        <f>W_h23!E43*W!$D$9/W_h23!$E$65</f>
        <v>193666.39316409931</v>
      </c>
      <c r="K37" s="55">
        <f>F37*I37/Pop!G37</f>
        <v>86.689771115326195</v>
      </c>
      <c r="L37" s="55">
        <f t="shared" si="5"/>
        <v>7.4304053971330219E-3</v>
      </c>
      <c r="M37" s="73">
        <f t="shared" si="1"/>
        <v>0.2632319508392163</v>
      </c>
      <c r="N37" s="33">
        <f t="shared" ref="N37" si="39">LN(M37)-LN(M36)</f>
        <v>1.1100950581981017E-2</v>
      </c>
    </row>
    <row r="38" spans="1:14">
      <c r="A38" s="28">
        <f t="shared" si="2"/>
        <v>28460</v>
      </c>
      <c r="B38" s="35">
        <f>HC!F53</f>
        <v>5314</v>
      </c>
      <c r="C38" s="48">
        <v>5375.1666666666597</v>
      </c>
      <c r="E38" s="28">
        <f t="shared" si="3"/>
        <v>32417</v>
      </c>
      <c r="F38" s="53">
        <f t="shared" si="36"/>
        <v>6048.5138888888832</v>
      </c>
      <c r="G38" s="53"/>
      <c r="H38" s="28">
        <f t="shared" si="4"/>
        <v>32417</v>
      </c>
      <c r="I38" s="70">
        <f>HC!C53*HC!$B$58/HC!$C$58</f>
        <v>121.71643915190205</v>
      </c>
      <c r="J38" s="42">
        <f>W_h23!E44*W!$D$9/W_h23!$E$65</f>
        <v>195955.76146008802</v>
      </c>
      <c r="K38" s="55">
        <f>F38*I38/Pop!G38</f>
        <v>86.556036746717012</v>
      </c>
      <c r="L38" s="55">
        <f t="shared" si="5"/>
        <v>-1.5438687587634448E-3</v>
      </c>
      <c r="M38" s="73">
        <f t="shared" si="1"/>
        <v>0.2661706200868707</v>
      </c>
      <c r="N38" s="33">
        <f t="shared" ref="N38" si="40">LN(M38)-LN(M37)</f>
        <v>1.110194620256455E-2</v>
      </c>
    </row>
    <row r="39" spans="1:14">
      <c r="A39" s="28">
        <f t="shared" si="2"/>
        <v>28491</v>
      </c>
      <c r="B39" s="35">
        <f>HC!F54</f>
        <v>5190</v>
      </c>
      <c r="C39" s="48">
        <v>5381.8333333333303</v>
      </c>
      <c r="E39" s="28">
        <f t="shared" si="3"/>
        <v>32509</v>
      </c>
      <c r="F39" s="53">
        <f t="shared" si="36"/>
        <v>6079.4166666666642</v>
      </c>
      <c r="G39" s="53"/>
      <c r="H39" s="28">
        <f t="shared" si="4"/>
        <v>32509</v>
      </c>
      <c r="I39" s="70">
        <f>HC!C54*HC!$B$58/HC!$C$58</f>
        <v>121.43830961370827</v>
      </c>
      <c r="J39" s="42">
        <f>W_h23!E45*W!$D$9/W_h23!$E$65</f>
        <v>199277.89728611871</v>
      </c>
      <c r="K39" s="55">
        <f>F39*I39/Pop!G39</f>
        <v>86.601347686850019</v>
      </c>
      <c r="L39" s="55">
        <f t="shared" si="5"/>
        <v>5.2334979897494804E-4</v>
      </c>
      <c r="M39" s="73">
        <f t="shared" si="1"/>
        <v>0.26992400486047224</v>
      </c>
      <c r="N39" s="33">
        <f t="shared" ref="N39" si="41">LN(M39)-LN(M38)</f>
        <v>1.4002923848243753E-2</v>
      </c>
    </row>
    <row r="40" spans="1:14">
      <c r="A40" s="28">
        <f t="shared" si="2"/>
        <v>28522</v>
      </c>
      <c r="B40" s="35">
        <f>HC!F55</f>
        <v>5212</v>
      </c>
      <c r="C40" s="48">
        <v>5385.75</v>
      </c>
      <c r="E40" s="28">
        <f t="shared" si="3"/>
        <v>32599</v>
      </c>
      <c r="F40" s="53">
        <f t="shared" si="36"/>
        <v>6111.1388888888869</v>
      </c>
      <c r="G40" s="53"/>
      <c r="H40" s="28">
        <f t="shared" si="4"/>
        <v>32599</v>
      </c>
      <c r="I40" s="70">
        <f>HC!C55*HC!$B$58/HC!$C$58</f>
        <v>120.63868719140284</v>
      </c>
      <c r="J40" s="42">
        <f>W_h23!E46*W!$D$9/W_h23!$E$65</f>
        <v>204036.09229743</v>
      </c>
      <c r="K40" s="55">
        <f>F40*I40/Pop!G40</f>
        <v>86.295562812491497</v>
      </c>
      <c r="L40" s="55">
        <f t="shared" si="5"/>
        <v>-3.5371967295532158E-3</v>
      </c>
      <c r="M40" s="73">
        <f t="shared" si="1"/>
        <v>0.27675676194536186</v>
      </c>
      <c r="N40" s="33">
        <f t="shared" ref="N40" si="42">LN(M40)-LN(M39)</f>
        <v>2.4998548796800746E-2</v>
      </c>
    </row>
    <row r="41" spans="1:14">
      <c r="A41" s="28">
        <f t="shared" si="2"/>
        <v>28550</v>
      </c>
      <c r="B41" s="35">
        <f>HC!F56</f>
        <v>5297</v>
      </c>
      <c r="C41" s="48">
        <v>5389.4583333333303</v>
      </c>
      <c r="E41" s="28">
        <f t="shared" si="3"/>
        <v>32690</v>
      </c>
      <c r="F41" s="53">
        <f t="shared" si="36"/>
        <v>6144.8055555555538</v>
      </c>
      <c r="G41" s="53"/>
      <c r="H41" s="28">
        <f t="shared" si="4"/>
        <v>32690</v>
      </c>
      <c r="I41" s="70">
        <f>HC!C56*HC!$B$58/HC!$C$58</f>
        <v>120.67345338367667</v>
      </c>
      <c r="J41" s="42">
        <f>W_h23!E47*W!$D$9/W_h23!$E$65</f>
        <v>206935.44289537938</v>
      </c>
      <c r="K41" s="55">
        <f>F41*I41/Pop!G41</f>
        <v>86.620373073927183</v>
      </c>
      <c r="L41" s="55">
        <f t="shared" si="5"/>
        <v>3.7568618739722837E-3</v>
      </c>
      <c r="M41" s="73">
        <f t="shared" si="1"/>
        <v>0.27907118388158203</v>
      </c>
      <c r="N41" s="33">
        <f t="shared" ref="N41" si="43">LN(M41)-LN(M40)</f>
        <v>8.32788394219941E-3</v>
      </c>
    </row>
    <row r="42" spans="1:14">
      <c r="A42" s="28">
        <f t="shared" si="2"/>
        <v>28581</v>
      </c>
      <c r="B42" s="35">
        <f>HC!F57</f>
        <v>5413</v>
      </c>
      <c r="C42" s="48">
        <v>5394.3333333333303</v>
      </c>
      <c r="E42" s="28">
        <f t="shared" si="3"/>
        <v>32782</v>
      </c>
      <c r="F42" s="53">
        <f t="shared" si="36"/>
        <v>6178.2361111111068</v>
      </c>
      <c r="G42" s="53"/>
      <c r="H42" s="28">
        <f t="shared" si="4"/>
        <v>32782</v>
      </c>
      <c r="I42" s="70">
        <f>HC!C57*HC!$B$58/HC!$C$58</f>
        <v>120.36055765320906</v>
      </c>
      <c r="J42" s="42">
        <f>W_h23!E48*W!$D$9/W_h23!$E$65</f>
        <v>210932.50694696142</v>
      </c>
      <c r="K42" s="55">
        <f>F42*I42/Pop!G42</f>
        <v>86.699260360931376</v>
      </c>
      <c r="L42" s="55">
        <f t="shared" si="5"/>
        <v>9.1030993879215316E-4</v>
      </c>
      <c r="M42" s="73">
        <f t="shared" si="1"/>
        <v>0.28365785961042678</v>
      </c>
      <c r="N42" s="33">
        <f t="shared" ref="N42" si="44">LN(M42)-LN(M41)</f>
        <v>1.6301903582141231E-2</v>
      </c>
    </row>
    <row r="43" spans="1:14">
      <c r="A43" s="28">
        <f t="shared" si="2"/>
        <v>28611</v>
      </c>
      <c r="B43" s="35">
        <f>HC!F58</f>
        <v>5532</v>
      </c>
      <c r="C43" s="48">
        <v>5400</v>
      </c>
      <c r="E43" s="28">
        <f t="shared" si="3"/>
        <v>32874</v>
      </c>
      <c r="F43" s="53">
        <f t="shared" si="36"/>
        <v>6204.6249999999973</v>
      </c>
      <c r="G43" s="53"/>
      <c r="H43" s="28">
        <f t="shared" si="4"/>
        <v>32874</v>
      </c>
      <c r="I43" s="71">
        <f>HC!B58</f>
        <v>119.7</v>
      </c>
      <c r="J43" s="42">
        <f>W_h23!E49*W!$D$9/W_h23!$E$65</f>
        <v>214539.69954169379</v>
      </c>
      <c r="K43" s="55">
        <f>F43*I43/Pop!G43</f>
        <v>86.449354951354593</v>
      </c>
      <c r="L43" s="55">
        <f t="shared" si="5"/>
        <v>-2.8866021556517296E-3</v>
      </c>
      <c r="M43" s="73">
        <f t="shared" si="1"/>
        <v>0.28886703201812425</v>
      </c>
      <c r="N43" s="33">
        <f t="shared" ref="N43" si="45">LN(M43)-LN(M42)</f>
        <v>1.8197693190808106E-2</v>
      </c>
    </row>
    <row r="44" spans="1:14">
      <c r="A44" s="28">
        <f t="shared" si="2"/>
        <v>28642</v>
      </c>
      <c r="B44" s="35">
        <f>HC!F59</f>
        <v>5550</v>
      </c>
      <c r="C44" s="48">
        <v>5405.2083333333303</v>
      </c>
      <c r="E44" s="28">
        <f t="shared" si="3"/>
        <v>32964</v>
      </c>
      <c r="F44" s="53">
        <f t="shared" si="36"/>
        <v>6235.1388888888869</v>
      </c>
      <c r="G44" s="53"/>
      <c r="H44" s="28">
        <f t="shared" si="4"/>
        <v>32964</v>
      </c>
      <c r="I44" s="71">
        <f>HC!B59</f>
        <v>119.3</v>
      </c>
      <c r="J44" s="42">
        <f>W_h23!E50*W!$D$9/W_h23!$E$65</f>
        <v>220339.67418707468</v>
      </c>
      <c r="K44" s="55">
        <f>F44*I44/Pop!G44</f>
        <v>86.454075859296935</v>
      </c>
      <c r="L44" s="55">
        <f t="shared" si="5"/>
        <v>5.4607452510957444E-5</v>
      </c>
      <c r="M44" s="73">
        <f t="shared" si="1"/>
        <v>0.29621437277392842</v>
      </c>
      <c r="N44" s="33">
        <f t="shared" ref="N44" si="46">LN(M44)-LN(M43)</f>
        <v>2.5116939126410776E-2</v>
      </c>
    </row>
    <row r="45" spans="1:14">
      <c r="A45" s="28">
        <f t="shared" si="2"/>
        <v>28672</v>
      </c>
      <c r="B45" s="35">
        <f>HC!F60</f>
        <v>5494</v>
      </c>
      <c r="C45" s="48">
        <v>5412.0833333333303</v>
      </c>
      <c r="E45" s="28">
        <f t="shared" si="3"/>
        <v>33055</v>
      </c>
      <c r="F45" s="53">
        <f t="shared" si="36"/>
        <v>6265.6944444444407</v>
      </c>
      <c r="G45" s="53"/>
      <c r="H45" s="28">
        <f t="shared" si="4"/>
        <v>33055</v>
      </c>
      <c r="I45" s="71">
        <f>HC!B60</f>
        <v>118.566666666667</v>
      </c>
      <c r="J45" s="42">
        <f>W_h23!E51*W!$D$9/W_h23!$E$65</f>
        <v>222856.01036384754</v>
      </c>
      <c r="K45" s="55">
        <f>F45*I45/Pop!G45</f>
        <v>86.226515091674401</v>
      </c>
      <c r="L45" s="55">
        <f t="shared" si="5"/>
        <v>-2.6356279892159051E-3</v>
      </c>
      <c r="M45" s="73">
        <f t="shared" si="1"/>
        <v>0.29998015752410312</v>
      </c>
      <c r="N45" s="33">
        <f t="shared" ref="N45" si="47">LN(M45)-LN(M44)</f>
        <v>1.2632906343703842E-2</v>
      </c>
    </row>
    <row r="46" spans="1:14">
      <c r="A46" s="28">
        <f t="shared" si="2"/>
        <v>28703</v>
      </c>
      <c r="B46" s="35">
        <f>HC!F61</f>
        <v>5454</v>
      </c>
      <c r="C46" s="48">
        <v>5419.4166666666597</v>
      </c>
      <c r="E46" s="28">
        <f t="shared" si="3"/>
        <v>33147</v>
      </c>
      <c r="F46" s="53">
        <f t="shared" si="36"/>
        <v>6294.9444444444425</v>
      </c>
      <c r="G46" s="53"/>
      <c r="H46" s="28">
        <f t="shared" si="4"/>
        <v>33147</v>
      </c>
      <c r="I46" s="71">
        <f>HC!B61</f>
        <v>118.2</v>
      </c>
      <c r="J46" s="42">
        <f>W_h23!E52*W!$D$9/W_h23!$E$65</f>
        <v>230343.01170014957</v>
      </c>
      <c r="K46" s="55">
        <f>F46*I46/Pop!G46</f>
        <v>86.239222933381413</v>
      </c>
      <c r="L46" s="55">
        <f t="shared" si="5"/>
        <v>1.4736656538882897E-4</v>
      </c>
      <c r="M46" s="73">
        <f t="shared" si="1"/>
        <v>0.3095748439660278</v>
      </c>
      <c r="N46" s="33">
        <f t="shared" ref="N46" si="48">LN(M46)-LN(M45)</f>
        <v>3.148355419221005E-2</v>
      </c>
    </row>
    <row r="47" spans="1:14">
      <c r="A47" s="28">
        <f t="shared" si="2"/>
        <v>28734</v>
      </c>
      <c r="B47" s="35">
        <f>HC!F62</f>
        <v>5460</v>
      </c>
      <c r="C47" s="48">
        <v>5424.75</v>
      </c>
      <c r="E47" s="28">
        <f t="shared" si="3"/>
        <v>33239</v>
      </c>
      <c r="F47" s="53">
        <f t="shared" si="36"/>
        <v>6325.6944444444407</v>
      </c>
      <c r="G47" s="53"/>
      <c r="H47" s="28">
        <f t="shared" si="4"/>
        <v>33239</v>
      </c>
      <c r="I47" s="71">
        <f>HC!B62</f>
        <v>117.033333333333</v>
      </c>
      <c r="J47" s="42">
        <f>W_h23!E53*W!$D$9/W_h23!$E$65</f>
        <v>233279.58620603936</v>
      </c>
      <c r="K47" s="55">
        <f>F47*I47/Pop!G47</f>
        <v>85.689533678645176</v>
      </c>
      <c r="L47" s="55">
        <f t="shared" si="5"/>
        <v>-6.3944058988276709E-3</v>
      </c>
      <c r="M47" s="73">
        <f t="shared" si="1"/>
        <v>0.31510765341456481</v>
      </c>
      <c r="N47" s="33">
        <f t="shared" ref="N47" si="49">LN(M47)-LN(M46)</f>
        <v>1.7714452237052702E-2</v>
      </c>
    </row>
    <row r="48" spans="1:14">
      <c r="A48" s="28">
        <f t="shared" si="2"/>
        <v>28764</v>
      </c>
      <c r="B48" s="35">
        <f>HC!F63</f>
        <v>5474</v>
      </c>
      <c r="C48" s="48">
        <v>5429.9583333333303</v>
      </c>
      <c r="E48" s="28">
        <f t="shared" si="3"/>
        <v>33329</v>
      </c>
      <c r="F48" s="53">
        <f t="shared" si="36"/>
        <v>6353.8472222222163</v>
      </c>
      <c r="G48" s="53"/>
      <c r="H48" s="28">
        <f t="shared" si="4"/>
        <v>33329</v>
      </c>
      <c r="I48" s="71">
        <f>HC!B63</f>
        <v>116.433333333333</v>
      </c>
      <c r="J48" s="42">
        <f>W_h23!E54*W!$D$9/W_h23!$E$65</f>
        <v>238536.58158375241</v>
      </c>
      <c r="K48" s="55">
        <f>F48*I48/Pop!G48</f>
        <v>85.52582933125214</v>
      </c>
      <c r="L48" s="55">
        <f t="shared" si="5"/>
        <v>-1.9122629465098129E-3</v>
      </c>
      <c r="M48" s="73">
        <f t="shared" si="1"/>
        <v>0.32243404545214382</v>
      </c>
      <c r="N48" s="33">
        <f t="shared" ref="N48" si="50">LN(M48)-LN(M47)</f>
        <v>2.2984267783158874E-2</v>
      </c>
    </row>
    <row r="49" spans="1:14">
      <c r="A49" s="28">
        <f t="shared" si="2"/>
        <v>28795</v>
      </c>
      <c r="B49" s="35">
        <f>HC!F64</f>
        <v>5442</v>
      </c>
      <c r="C49" s="48">
        <v>5434.875</v>
      </c>
      <c r="E49" s="28">
        <f t="shared" si="3"/>
        <v>33420</v>
      </c>
      <c r="F49" s="53">
        <f t="shared" si="36"/>
        <v>6381.9722222222199</v>
      </c>
      <c r="G49" s="53"/>
      <c r="H49" s="28">
        <f t="shared" si="4"/>
        <v>33420</v>
      </c>
      <c r="I49" s="71">
        <f>HC!B64</f>
        <v>115.833333333333</v>
      </c>
      <c r="J49" s="42">
        <f>W_h23!E55*W!$D$9/W_h23!$E$65</f>
        <v>242172.47577065986</v>
      </c>
      <c r="K49" s="55">
        <f>F49*I49/Pop!G49</f>
        <v>85.380978734553281</v>
      </c>
      <c r="L49" s="55">
        <f t="shared" si="5"/>
        <v>-1.6950832213362688E-3</v>
      </c>
      <c r="M49" s="73">
        <f t="shared" si="1"/>
        <v>0.32759428586551864</v>
      </c>
      <c r="N49" s="33">
        <f t="shared" ref="N49" si="51">LN(M49)-LN(M48)</f>
        <v>1.5877304318998364E-2</v>
      </c>
    </row>
    <row r="50" spans="1:14">
      <c r="A50" s="28">
        <f t="shared" si="2"/>
        <v>28825</v>
      </c>
      <c r="B50" s="35">
        <f>HC!F65</f>
        <v>5375</v>
      </c>
      <c r="C50" s="48">
        <v>5438.9166666666597</v>
      </c>
      <c r="E50" s="28">
        <f t="shared" si="3"/>
        <v>33512</v>
      </c>
      <c r="F50" s="53">
        <f t="shared" si="36"/>
        <v>6402.9166666666633</v>
      </c>
      <c r="G50" s="53"/>
      <c r="H50" s="28">
        <f t="shared" si="4"/>
        <v>33512</v>
      </c>
      <c r="I50" s="71">
        <f>HC!B65</f>
        <v>115.76666666666701</v>
      </c>
      <c r="J50" s="42">
        <f>W_h23!E56*W!$D$9/W_h23!$E$65</f>
        <v>246179.8253757518</v>
      </c>
      <c r="K50" s="55">
        <f>F50*I50/Pop!G50</f>
        <v>85.579209079772141</v>
      </c>
      <c r="L50" s="55">
        <f t="shared" si="5"/>
        <v>2.3190245236781593E-3</v>
      </c>
      <c r="M50" s="73">
        <f t="shared" si="1"/>
        <v>0.33211698075509116</v>
      </c>
      <c r="N50" s="33">
        <f t="shared" ref="N50" si="52">LN(M50)-LN(M49)</f>
        <v>1.3711349113330273E-2</v>
      </c>
    </row>
    <row r="51" spans="1:14">
      <c r="A51" s="28">
        <f t="shared" si="2"/>
        <v>28856</v>
      </c>
      <c r="B51" s="35">
        <f>HC!F66</f>
        <v>5294</v>
      </c>
      <c r="C51" s="48">
        <v>5444.5</v>
      </c>
      <c r="E51" s="28">
        <f t="shared" si="3"/>
        <v>33604</v>
      </c>
      <c r="F51" s="53">
        <f t="shared" si="36"/>
        <v>6414.5972222222163</v>
      </c>
      <c r="G51" s="53"/>
      <c r="H51" s="28">
        <f t="shared" si="4"/>
        <v>33604</v>
      </c>
      <c r="I51" s="71">
        <f>HC!B66</f>
        <v>114.866666666667</v>
      </c>
      <c r="J51" s="42">
        <f>W_h23!E57*W!$D$9/W_h23!$E$65</f>
        <v>245945.51067103201</v>
      </c>
      <c r="K51" s="55">
        <f>F51*I51/Pop!G51</f>
        <v>85.03593681793258</v>
      </c>
      <c r="L51" s="55">
        <f t="shared" si="5"/>
        <v>-6.3684158295744808E-3</v>
      </c>
      <c r="M51" s="73">
        <f t="shared" si="1"/>
        <v>0.33379166617396405</v>
      </c>
      <c r="N51" s="33">
        <f t="shared" ref="N51" si="53">LN(M51)-LN(M50)</f>
        <v>5.0297858639156701E-3</v>
      </c>
    </row>
    <row r="52" spans="1:14">
      <c r="A52" s="28">
        <f t="shared" si="2"/>
        <v>28887</v>
      </c>
      <c r="B52" s="35">
        <f>HC!F67</f>
        <v>5284</v>
      </c>
      <c r="C52" s="48">
        <v>5452.25</v>
      </c>
      <c r="E52" s="28">
        <f t="shared" si="3"/>
        <v>33695</v>
      </c>
      <c r="F52" s="53">
        <f t="shared" si="36"/>
        <v>6428.8888888888832</v>
      </c>
      <c r="G52" s="53"/>
      <c r="H52" s="28">
        <f t="shared" si="4"/>
        <v>33695</v>
      </c>
      <c r="I52" s="71">
        <f>HC!B67</f>
        <v>114.23333333333299</v>
      </c>
      <c r="J52" s="42">
        <f>W_h23!E58*W!$D$9/W_h23!$E$65</f>
        <v>246946.83379462952</v>
      </c>
      <c r="K52" s="55">
        <f>F52*I52/Pop!G52</f>
        <v>84.72235850452266</v>
      </c>
      <c r="L52" s="55">
        <f t="shared" si="5"/>
        <v>-3.6944135127576772E-3</v>
      </c>
      <c r="M52" s="73">
        <f t="shared" si="1"/>
        <v>0.33625960051359205</v>
      </c>
      <c r="N52" s="33">
        <f t="shared" ref="N52" si="54">LN(M52)-LN(M51)</f>
        <v>7.3664378306483869E-3</v>
      </c>
    </row>
    <row r="53" spans="1:14">
      <c r="A53" s="28">
        <f t="shared" si="2"/>
        <v>28915</v>
      </c>
      <c r="B53" s="35">
        <f>HC!F68</f>
        <v>5353</v>
      </c>
      <c r="C53" s="48">
        <v>5459.4583333333303</v>
      </c>
      <c r="E53" s="28">
        <f t="shared" si="3"/>
        <v>33786</v>
      </c>
      <c r="F53" s="53">
        <f t="shared" si="36"/>
        <v>6437.4166666666642</v>
      </c>
      <c r="G53" s="53"/>
      <c r="H53" s="28">
        <f t="shared" si="4"/>
        <v>33786</v>
      </c>
      <c r="I53" s="71">
        <f>HC!B68</f>
        <v>112.8</v>
      </c>
      <c r="J53" s="42">
        <f>W_h23!E59*W!$D$9/W_h23!$E$65</f>
        <v>249186.3416455086</v>
      </c>
      <c r="K53" s="55">
        <f>F53*I53/Pop!G53</f>
        <v>83.729902276374318</v>
      </c>
      <c r="L53" s="55">
        <f t="shared" si="5"/>
        <v>-1.1783370634345758E-2</v>
      </c>
      <c r="M53" s="73">
        <f t="shared" si="1"/>
        <v>0.34316541678775253</v>
      </c>
      <c r="N53" s="33">
        <f t="shared" ref="N53" si="55">LN(M53)-LN(M52)</f>
        <v>2.0329113379284225E-2</v>
      </c>
    </row>
    <row r="54" spans="1:14">
      <c r="A54" s="28">
        <f t="shared" si="2"/>
        <v>28946</v>
      </c>
      <c r="B54" s="35">
        <f>HC!F69</f>
        <v>5482</v>
      </c>
      <c r="C54" s="48">
        <v>5465.75</v>
      </c>
      <c r="E54" s="28">
        <f t="shared" si="3"/>
        <v>33878</v>
      </c>
      <c r="F54" s="53">
        <f t="shared" si="36"/>
        <v>6440.2222222222163</v>
      </c>
      <c r="G54" s="53"/>
      <c r="H54" s="28">
        <f t="shared" si="4"/>
        <v>33878</v>
      </c>
      <c r="I54" s="71">
        <f>HC!B69</f>
        <v>112.8</v>
      </c>
      <c r="J54" s="42">
        <f>W_h23!E60*W!$D$9/W_h23!$E$65</f>
        <v>251141.7723042107</v>
      </c>
      <c r="K54" s="55">
        <f>F54*I54/Pop!G54</f>
        <v>83.69776389524516</v>
      </c>
      <c r="L54" s="55">
        <f t="shared" si="5"/>
        <v>-3.8390765706441954E-4</v>
      </c>
      <c r="M54" s="73">
        <f t="shared" si="1"/>
        <v>0.34570765958210004</v>
      </c>
      <c r="N54" s="33">
        <f t="shared" ref="N54" si="56">LN(M54)-LN(M53)</f>
        <v>7.3809078126558791E-3</v>
      </c>
    </row>
    <row r="55" spans="1:14">
      <c r="A55" s="28">
        <f t="shared" si="2"/>
        <v>28976</v>
      </c>
      <c r="B55" s="35">
        <f>HC!F70</f>
        <v>5581</v>
      </c>
      <c r="C55" s="48">
        <v>5471.7916666666597</v>
      </c>
      <c r="E55" s="28">
        <f t="shared" si="3"/>
        <v>33970</v>
      </c>
      <c r="F55" s="53">
        <f t="shared" si="36"/>
        <v>6446.3194444444407</v>
      </c>
      <c r="G55" s="53"/>
      <c r="H55" s="28">
        <f t="shared" si="4"/>
        <v>33970</v>
      </c>
      <c r="I55" s="71">
        <f>HC!B70</f>
        <v>111.6</v>
      </c>
      <c r="J55" s="42">
        <f>W_h23!E61*W!$D$9/W_h23!$E$65</f>
        <v>251216.22012009154</v>
      </c>
      <c r="K55" s="55">
        <f>F55*I55/Pop!G55</f>
        <v>82.830488228060432</v>
      </c>
      <c r="L55" s="55">
        <f t="shared" si="5"/>
        <v>-1.0416052499284234E-2</v>
      </c>
      <c r="M55" s="73">
        <f t="shared" si="1"/>
        <v>0.34919792888413892</v>
      </c>
      <c r="N55" s="33">
        <f t="shared" ref="N55" si="57">LN(M55)-LN(M54)</f>
        <v>1.0045389503646973E-2</v>
      </c>
    </row>
    <row r="56" spans="1:14">
      <c r="A56" s="28">
        <f t="shared" si="2"/>
        <v>29007</v>
      </c>
      <c r="B56" s="35">
        <f>HC!F71</f>
        <v>5598</v>
      </c>
      <c r="C56" s="48">
        <v>5476.9583333333303</v>
      </c>
      <c r="E56" s="28">
        <f t="shared" si="3"/>
        <v>34060</v>
      </c>
      <c r="F56" s="53">
        <f t="shared" si="36"/>
        <v>6449.0694444444425</v>
      </c>
      <c r="G56" s="53"/>
      <c r="H56" s="28">
        <f t="shared" si="4"/>
        <v>34060</v>
      </c>
      <c r="I56" s="71">
        <f>HC!B71</f>
        <v>110</v>
      </c>
      <c r="J56" s="42">
        <f>W_h23!E62*W!$D$9/W_h23!$E$65</f>
        <v>251902.21756037266</v>
      </c>
      <c r="K56" s="55">
        <f>F56*I56/Pop!G56</f>
        <v>81.635356131366791</v>
      </c>
      <c r="L56" s="55">
        <f t="shared" si="5"/>
        <v>-1.4533754878897298E-2</v>
      </c>
      <c r="M56" s="73">
        <f t="shared" si="1"/>
        <v>0.35509311527300919</v>
      </c>
      <c r="N56" s="33">
        <f t="shared" ref="N56" si="58">LN(M56)-LN(M55)</f>
        <v>1.6741158708050818E-2</v>
      </c>
    </row>
    <row r="57" spans="1:14">
      <c r="A57" s="28">
        <f t="shared" si="2"/>
        <v>29037</v>
      </c>
      <c r="B57" s="35">
        <f>HC!F72</f>
        <v>5580</v>
      </c>
      <c r="C57" s="48">
        <v>5480.9583333333303</v>
      </c>
      <c r="E57" s="28">
        <f t="shared" si="3"/>
        <v>34151</v>
      </c>
      <c r="F57" s="53">
        <f t="shared" si="36"/>
        <v>6452.5555555555502</v>
      </c>
      <c r="G57" s="53"/>
      <c r="H57" s="28">
        <f t="shared" si="4"/>
        <v>34151</v>
      </c>
      <c r="I57" s="71">
        <f>HC!B72</f>
        <v>110.73333333333299</v>
      </c>
      <c r="J57" s="42">
        <f>W_h23!E63*W!$D$9/W_h23!$E$65</f>
        <v>256874.84187295131</v>
      </c>
      <c r="K57" s="55">
        <f>F57*I57/Pop!G57</f>
        <v>82.190648249036073</v>
      </c>
      <c r="L57" s="55">
        <f t="shared" si="5"/>
        <v>6.7790732776984441E-3</v>
      </c>
      <c r="M57" s="73">
        <f t="shared" si="1"/>
        <v>0.35951038987258754</v>
      </c>
      <c r="N57" s="33">
        <f t="shared" ref="N57" si="59">LN(M57)-LN(M56)</f>
        <v>1.2363026015421941E-2</v>
      </c>
    </row>
    <row r="58" spans="1:14">
      <c r="A58" s="28">
        <f t="shared" si="2"/>
        <v>29068</v>
      </c>
      <c r="B58" s="35">
        <f>HC!F73</f>
        <v>5554</v>
      </c>
      <c r="C58" s="48">
        <v>5484.875</v>
      </c>
      <c r="E58" s="28">
        <f t="shared" si="3"/>
        <v>34243</v>
      </c>
      <c r="F58" s="53">
        <f t="shared" si="36"/>
        <v>6457.4583333333312</v>
      </c>
      <c r="G58" s="53"/>
      <c r="H58" s="28">
        <f t="shared" si="4"/>
        <v>34243</v>
      </c>
      <c r="I58" s="71">
        <f>HC!B73</f>
        <v>110</v>
      </c>
      <c r="J58" s="42">
        <f>W_h23!E64*W!$D$9/W_h23!$E$65</f>
        <v>255808.18099515315</v>
      </c>
      <c r="K58" s="55">
        <f>F58*I58/Pop!G58</f>
        <v>81.694018836097854</v>
      </c>
      <c r="L58" s="55">
        <f t="shared" si="5"/>
        <v>-6.060737004566441E-3</v>
      </c>
      <c r="M58" s="73">
        <f t="shared" si="1"/>
        <v>0.36013068890176192</v>
      </c>
      <c r="N58" s="33">
        <f t="shared" ref="N58" si="60">LN(M58)-LN(M57)</f>
        <v>1.7239126589376763E-3</v>
      </c>
    </row>
    <row r="59" spans="1:14">
      <c r="A59" s="28">
        <f t="shared" si="2"/>
        <v>29099</v>
      </c>
      <c r="B59" s="35">
        <f>HC!F74</f>
        <v>5533</v>
      </c>
      <c r="C59" s="48">
        <v>5490.1666666666597</v>
      </c>
      <c r="E59" s="28">
        <f t="shared" si="3"/>
        <v>34335</v>
      </c>
      <c r="F59" s="53">
        <f t="shared" si="36"/>
        <v>6459.5138888888832</v>
      </c>
      <c r="G59" s="53"/>
      <c r="H59" s="28">
        <f t="shared" si="4"/>
        <v>34335</v>
      </c>
      <c r="I59" s="71">
        <f>HC!B74</f>
        <v>110.533333333333</v>
      </c>
      <c r="J59" s="43">
        <f>W!D9</f>
        <v>257725.8</v>
      </c>
      <c r="K59" s="55">
        <f>F59*I59/Pop!G59</f>
        <v>82.106799083432065</v>
      </c>
      <c r="L59" s="55">
        <f t="shared" si="5"/>
        <v>5.0400373619972072E-3</v>
      </c>
      <c r="M59" s="73">
        <f t="shared" si="1"/>
        <v>0.3609647499095896</v>
      </c>
      <c r="N59" s="33">
        <f t="shared" ref="N59" si="61">LN(M59)-LN(M58)</f>
        <v>2.3133175856850929E-3</v>
      </c>
    </row>
    <row r="60" spans="1:14">
      <c r="A60" s="28">
        <f t="shared" si="2"/>
        <v>29129</v>
      </c>
      <c r="B60" s="35">
        <f>HC!F75</f>
        <v>5552</v>
      </c>
      <c r="C60" s="48">
        <v>5496.2916666666597</v>
      </c>
      <c r="E60" s="28">
        <f t="shared" si="3"/>
        <v>34425</v>
      </c>
      <c r="F60" s="53">
        <f t="shared" si="36"/>
        <v>6455.8611111111068</v>
      </c>
      <c r="G60" s="53"/>
      <c r="H60" s="28">
        <f t="shared" si="4"/>
        <v>34425</v>
      </c>
      <c r="I60" s="71">
        <f>HC!B75</f>
        <v>109.433333333333</v>
      </c>
      <c r="J60" s="43">
        <f>W!D10</f>
        <v>263991.3</v>
      </c>
      <c r="K60" s="55">
        <f>F60*I60/Pop!G60</f>
        <v>81.237107212537609</v>
      </c>
      <c r="L60" s="55">
        <f t="shared" si="5"/>
        <v>-1.0648699529868466E-2</v>
      </c>
      <c r="M60" s="73">
        <f t="shared" si="1"/>
        <v>0.37366791441988434</v>
      </c>
      <c r="N60" s="33">
        <f t="shared" ref="N60" si="62">LN(M60)-LN(M59)</f>
        <v>3.4587165727728131E-2</v>
      </c>
    </row>
    <row r="61" spans="1:14">
      <c r="A61" s="28">
        <f t="shared" si="2"/>
        <v>29160</v>
      </c>
      <c r="B61" s="35">
        <f>HC!F76</f>
        <v>5509</v>
      </c>
      <c r="C61" s="48">
        <v>5500.625</v>
      </c>
      <c r="E61" s="28">
        <f t="shared" si="3"/>
        <v>34516</v>
      </c>
      <c r="F61" s="53">
        <f t="shared" si="36"/>
        <v>6453.6249999999973</v>
      </c>
      <c r="G61" s="53"/>
      <c r="H61" s="28">
        <f t="shared" si="4"/>
        <v>34516</v>
      </c>
      <c r="I61" s="71">
        <f>HC!B76</f>
        <v>110.3</v>
      </c>
      <c r="J61" s="43">
        <f>W!D11</f>
        <v>259822.7</v>
      </c>
      <c r="K61" s="55">
        <f>F61*I61/Pop!G61</f>
        <v>81.844137326417751</v>
      </c>
      <c r="L61" s="55">
        <f t="shared" si="5"/>
        <v>7.4445460497329918E-3</v>
      </c>
      <c r="M61" s="73">
        <f t="shared" si="1"/>
        <v>0.36500419242265608</v>
      </c>
      <c r="N61" s="33">
        <f t="shared" ref="N61" si="63">LN(M61)-LN(M60)</f>
        <v>-2.3458634007156531E-2</v>
      </c>
    </row>
    <row r="62" spans="1:14">
      <c r="A62" s="28">
        <f t="shared" si="2"/>
        <v>29190</v>
      </c>
      <c r="B62" s="35">
        <f>HC!F77</f>
        <v>5432</v>
      </c>
      <c r="C62" s="48">
        <v>5504.3333333333303</v>
      </c>
      <c r="E62" s="28">
        <f t="shared" si="3"/>
        <v>34608</v>
      </c>
      <c r="F62" s="53">
        <f t="shared" si="36"/>
        <v>6452.5972222222199</v>
      </c>
      <c r="G62" s="53"/>
      <c r="H62" s="28">
        <f t="shared" si="4"/>
        <v>34608</v>
      </c>
      <c r="I62" s="71">
        <f>HC!B77</f>
        <v>110.166666666667</v>
      </c>
      <c r="J62" s="43">
        <f>W!D12</f>
        <v>263912.3</v>
      </c>
      <c r="K62" s="55">
        <f>F62*I62/Pop!G62</f>
        <v>81.723700969160532</v>
      </c>
      <c r="L62" s="55">
        <f t="shared" si="5"/>
        <v>-1.4726168698819819E-3</v>
      </c>
      <c r="M62" s="73">
        <f t="shared" si="1"/>
        <v>0.37125718351894355</v>
      </c>
      <c r="N62" s="33">
        <f t="shared" ref="N62" si="64">LN(M62)-LN(M61)</f>
        <v>1.6986199869689633E-2</v>
      </c>
    </row>
    <row r="63" spans="1:14">
      <c r="A63" s="28">
        <f t="shared" si="2"/>
        <v>29221</v>
      </c>
      <c r="B63" s="35">
        <f>HC!F78</f>
        <v>5333</v>
      </c>
      <c r="C63" s="48">
        <v>5509.375</v>
      </c>
      <c r="E63" s="28">
        <f t="shared" si="3"/>
        <v>34700</v>
      </c>
      <c r="F63" s="53">
        <f t="shared" si="36"/>
        <v>6454.0972222222199</v>
      </c>
      <c r="G63" s="53"/>
      <c r="H63" s="28">
        <f t="shared" si="4"/>
        <v>34700</v>
      </c>
      <c r="I63" s="71">
        <f>HC!B78</f>
        <v>110.333333333333</v>
      </c>
      <c r="J63" s="43">
        <f>W!D13</f>
        <v>263228.90000000002</v>
      </c>
      <c r="K63" s="55">
        <f>F63*I63/Pop!G63</f>
        <v>81.864795444517497</v>
      </c>
      <c r="L63" s="55">
        <f t="shared" si="5"/>
        <v>1.724993058031643E-3</v>
      </c>
      <c r="M63" s="73">
        <f t="shared" si="1"/>
        <v>0.36965052443683016</v>
      </c>
      <c r="N63" s="33">
        <f t="shared" ref="N63" si="65">LN(M63)-LN(M62)</f>
        <v>-4.3370087346940034E-3</v>
      </c>
    </row>
    <row r="64" spans="1:14">
      <c r="A64" s="28">
        <f t="shared" si="2"/>
        <v>29252</v>
      </c>
      <c r="B64" s="35">
        <f>HC!F79</f>
        <v>5339</v>
      </c>
      <c r="C64" s="48">
        <v>5514.2083333333303</v>
      </c>
      <c r="E64" s="28">
        <f t="shared" si="3"/>
        <v>34790</v>
      </c>
      <c r="F64" s="53">
        <f t="shared" si="36"/>
        <v>6457.9166666666597</v>
      </c>
      <c r="G64" s="53"/>
      <c r="H64" s="28">
        <f t="shared" si="4"/>
        <v>34790</v>
      </c>
      <c r="I64" s="71">
        <f>HC!B79</f>
        <v>109.866666666667</v>
      </c>
      <c r="J64" s="43">
        <f>W!D14</f>
        <v>264515.59999999998</v>
      </c>
      <c r="K64" s="55">
        <f>F64*I64/Pop!G64</f>
        <v>81.575768415136011</v>
      </c>
      <c r="L64" s="55">
        <f t="shared" si="5"/>
        <v>-3.5367882224521807E-3</v>
      </c>
      <c r="M64" s="73">
        <f t="shared" si="1"/>
        <v>0.37281459436468423</v>
      </c>
      <c r="N64" s="33">
        <f t="shared" ref="N64" si="66">LN(M64)-LN(M63)</f>
        <v>8.5231992781213961E-3</v>
      </c>
    </row>
    <row r="65" spans="1:14">
      <c r="A65" s="28">
        <f t="shared" si="2"/>
        <v>29281</v>
      </c>
      <c r="B65" s="35">
        <f>HC!F80</f>
        <v>5425</v>
      </c>
      <c r="C65" s="48">
        <v>5520.1666666666597</v>
      </c>
      <c r="E65" s="28">
        <f t="shared" si="3"/>
        <v>34881</v>
      </c>
      <c r="F65" s="53">
        <f t="shared" si="36"/>
        <v>6455.9722222222199</v>
      </c>
      <c r="G65" s="53"/>
      <c r="H65" s="28">
        <f t="shared" si="4"/>
        <v>34881</v>
      </c>
      <c r="I65" s="71">
        <f>HC!B80</f>
        <v>110.26666666666701</v>
      </c>
      <c r="J65" s="43">
        <f>W!D15</f>
        <v>266548.40000000002</v>
      </c>
      <c r="K65" s="55">
        <f>F65*I65/Pop!G65</f>
        <v>81.863933995950887</v>
      </c>
      <c r="L65" s="55">
        <f t="shared" si="5"/>
        <v>3.5262653463563609E-3</v>
      </c>
      <c r="M65" s="73">
        <f t="shared" si="1"/>
        <v>0.37442960579963591</v>
      </c>
      <c r="N65" s="33">
        <f t="shared" ref="N65" si="67">LN(M65)-LN(M64)</f>
        <v>4.3225867775764648E-3</v>
      </c>
    </row>
    <row r="66" spans="1:14">
      <c r="A66" s="28">
        <f t="shared" si="2"/>
        <v>29312</v>
      </c>
      <c r="B66" s="35">
        <f>HC!F81</f>
        <v>5557</v>
      </c>
      <c r="C66" s="48">
        <v>5525.9583333333303</v>
      </c>
      <c r="E66" s="28">
        <f t="shared" si="3"/>
        <v>34973</v>
      </c>
      <c r="F66" s="53">
        <f t="shared" si="36"/>
        <v>6458.4722222222163</v>
      </c>
      <c r="G66" s="53"/>
      <c r="H66" s="28">
        <f t="shared" si="4"/>
        <v>34973</v>
      </c>
      <c r="I66" s="71">
        <f>HC!B81</f>
        <v>110.6</v>
      </c>
      <c r="J66" s="43">
        <f>W!D16</f>
        <v>269186.2</v>
      </c>
      <c r="K66" s="55">
        <f>F66*I66/Pop!G66</f>
        <v>82.170238873169168</v>
      </c>
      <c r="L66" s="55">
        <f t="shared" si="5"/>
        <v>3.734651479985196E-3</v>
      </c>
      <c r="M66" s="73">
        <f t="shared" si="1"/>
        <v>0.37684943523157466</v>
      </c>
      <c r="N66" s="33">
        <f t="shared" ref="N66" si="68">LN(M66)-LN(M65)</f>
        <v>6.4419148359010636E-3</v>
      </c>
    </row>
    <row r="67" spans="1:14">
      <c r="A67" s="28">
        <f t="shared" si="2"/>
        <v>29342</v>
      </c>
      <c r="B67" s="35">
        <f>HC!F82</f>
        <v>5610</v>
      </c>
      <c r="C67" s="48">
        <v>5529.9166666666597</v>
      </c>
      <c r="E67" s="28">
        <f t="shared" si="3"/>
        <v>35065</v>
      </c>
      <c r="F67" s="53">
        <f t="shared" ref="F67:F98" si="69">AVERAGEIFS($C:$C,$A:$A,"&gt;="&amp;$E67,$A:$A,"&lt;"&amp;$E68)</f>
        <v>6466.9027777777737</v>
      </c>
      <c r="G67" s="53"/>
      <c r="H67" s="28">
        <f t="shared" si="4"/>
        <v>35065</v>
      </c>
      <c r="I67" s="71">
        <f>HC!B82</f>
        <v>110.7</v>
      </c>
      <c r="J67" s="43">
        <f>W!D17</f>
        <v>267655.8</v>
      </c>
      <c r="K67" s="55">
        <f>F67*I67/Pop!G67</f>
        <v>82.380848105332291</v>
      </c>
      <c r="L67" s="55">
        <f t="shared" si="5"/>
        <v>2.559804994710646E-3</v>
      </c>
      <c r="M67" s="73">
        <f t="shared" si="1"/>
        <v>0.37388040636560049</v>
      </c>
      <c r="N67" s="33">
        <f t="shared" ref="N67" si="70">LN(M67)-LN(M66)</f>
        <v>-7.9097544310252621E-3</v>
      </c>
    </row>
    <row r="68" spans="1:14">
      <c r="A68" s="28">
        <f t="shared" si="2"/>
        <v>29373</v>
      </c>
      <c r="B68" s="35">
        <f>HC!F83</f>
        <v>5658</v>
      </c>
      <c r="C68" s="48">
        <v>5533.875</v>
      </c>
      <c r="E68" s="28">
        <f t="shared" si="3"/>
        <v>35156</v>
      </c>
      <c r="F68" s="53">
        <f t="shared" si="69"/>
        <v>6478.9305555555538</v>
      </c>
      <c r="G68" s="53"/>
      <c r="H68" s="28">
        <f t="shared" si="4"/>
        <v>35156</v>
      </c>
      <c r="I68" s="71">
        <f>HC!B83</f>
        <v>110.3</v>
      </c>
      <c r="J68" s="43">
        <f>W!D18</f>
        <v>269167.3</v>
      </c>
      <c r="K68" s="55">
        <f>F68*I68/Pop!G68</f>
        <v>82.258060488435007</v>
      </c>
      <c r="L68" s="55">
        <f t="shared" si="5"/>
        <v>-1.4915992909765308E-3</v>
      </c>
      <c r="M68" s="73">
        <f t="shared" ref="M68:M131" si="71">J68/(I68*F68)</f>
        <v>0.37665476043298635</v>
      </c>
      <c r="N68" s="33">
        <f t="shared" ref="N68" si="72">LN(M68)-LN(M67)</f>
        <v>7.3930358671741025E-3</v>
      </c>
    </row>
    <row r="69" spans="1:14">
      <c r="A69" s="28">
        <f t="shared" ref="A69:A132" si="73">EDATE(A68,1)</f>
        <v>29403</v>
      </c>
      <c r="B69" s="35">
        <f>HC!F84</f>
        <v>5641</v>
      </c>
      <c r="C69" s="48">
        <v>5539.125</v>
      </c>
      <c r="E69" s="28">
        <f t="shared" ref="E69:E132" si="74">EDATE(E68,3)</f>
        <v>35247</v>
      </c>
      <c r="F69" s="53">
        <f t="shared" si="69"/>
        <v>6498.9861111111068</v>
      </c>
      <c r="G69" s="53"/>
      <c r="H69" s="28">
        <f t="shared" ref="H69:H132" si="75">EDATE(H68,3)</f>
        <v>35247</v>
      </c>
      <c r="I69" s="71">
        <f>HC!B84</f>
        <v>109.9</v>
      </c>
      <c r="J69" s="43">
        <f>W!D19</f>
        <v>272168.5</v>
      </c>
      <c r="K69" s="55">
        <f>F69*I69/Pop!G69</f>
        <v>82.209517727140451</v>
      </c>
      <c r="L69" s="55">
        <f t="shared" ref="L69:L132" si="76">LN(K69)-LN(K68)</f>
        <v>-5.9030190911624203E-4</v>
      </c>
      <c r="M69" s="73">
        <f t="shared" si="71"/>
        <v>0.38106104886487213</v>
      </c>
      <c r="N69" s="33">
        <f t="shared" ref="N69" si="77">LN(M69)-LN(M68)</f>
        <v>1.1630582463121542E-2</v>
      </c>
    </row>
    <row r="70" spans="1:14">
      <c r="A70" s="28">
        <f t="shared" si="73"/>
        <v>29434</v>
      </c>
      <c r="B70" s="35">
        <f>HC!F85</f>
        <v>5609</v>
      </c>
      <c r="C70" s="48">
        <v>5544.7083333333303</v>
      </c>
      <c r="E70" s="28">
        <f t="shared" si="74"/>
        <v>35339</v>
      </c>
      <c r="F70" s="53">
        <f t="shared" si="69"/>
        <v>6522.5694444444407</v>
      </c>
      <c r="G70" s="53"/>
      <c r="H70" s="28">
        <f t="shared" si="75"/>
        <v>35339</v>
      </c>
      <c r="I70" s="71">
        <f>HC!B85</f>
        <v>110.533333333333</v>
      </c>
      <c r="J70" s="43">
        <f>W!D20</f>
        <v>273459.59999999998</v>
      </c>
      <c r="K70" s="55">
        <f>F70*I70/Pop!G70</f>
        <v>82.950693316969605</v>
      </c>
      <c r="L70" s="55">
        <f t="shared" si="76"/>
        <v>8.975292059031581E-3</v>
      </c>
      <c r="M70" s="73">
        <f t="shared" si="71"/>
        <v>0.3792985613023776</v>
      </c>
      <c r="N70" s="33">
        <f t="shared" ref="N70" si="78">LN(M70)-LN(M69)</f>
        <v>-4.6359398777425787E-3</v>
      </c>
    </row>
    <row r="71" spans="1:14">
      <c r="A71" s="28">
        <f t="shared" si="73"/>
        <v>29465</v>
      </c>
      <c r="B71" s="35">
        <f>HC!F86</f>
        <v>5621</v>
      </c>
      <c r="C71" s="48">
        <v>5549.7916666666597</v>
      </c>
      <c r="E71" s="28">
        <f t="shared" si="74"/>
        <v>35431</v>
      </c>
      <c r="F71" s="53">
        <f t="shared" si="69"/>
        <v>6540.6249999999973</v>
      </c>
      <c r="G71" s="53"/>
      <c r="H71" s="28">
        <f t="shared" si="75"/>
        <v>35431</v>
      </c>
      <c r="I71" s="71">
        <f>HC!B86</f>
        <v>108.8</v>
      </c>
      <c r="J71" s="43">
        <f>W!D21</f>
        <v>277480.2</v>
      </c>
      <c r="K71" s="55">
        <f>F71*I71/Pop!G71</f>
        <v>81.843484039154561</v>
      </c>
      <c r="L71" s="55">
        <f t="shared" si="76"/>
        <v>-1.3437682767460934E-2</v>
      </c>
      <c r="M71" s="73">
        <f t="shared" si="71"/>
        <v>0.38992748939040522</v>
      </c>
      <c r="N71" s="33">
        <f t="shared" ref="N71" si="79">LN(M71)-LN(M70)</f>
        <v>2.7637141543459087E-2</v>
      </c>
    </row>
    <row r="72" spans="1:14">
      <c r="A72" s="28">
        <f t="shared" si="73"/>
        <v>29495</v>
      </c>
      <c r="B72" s="35">
        <f>HC!F87</f>
        <v>5603</v>
      </c>
      <c r="C72" s="48">
        <v>5555.0833333333303</v>
      </c>
      <c r="E72" s="28">
        <f t="shared" si="74"/>
        <v>35521</v>
      </c>
      <c r="F72" s="53">
        <f t="shared" si="69"/>
        <v>6551.0138888888832</v>
      </c>
      <c r="G72" s="53"/>
      <c r="H72" s="28">
        <f t="shared" si="75"/>
        <v>35521</v>
      </c>
      <c r="I72" s="71">
        <f>HC!B87</f>
        <v>110.2</v>
      </c>
      <c r="J72" s="43">
        <f>W!D22</f>
        <v>278643.09999999998</v>
      </c>
      <c r="K72" s="55">
        <f>F72*I72/Pop!G72</f>
        <v>83.003758441562553</v>
      </c>
      <c r="L72" s="55">
        <f t="shared" si="76"/>
        <v>1.4077197114188422E-2</v>
      </c>
      <c r="M72" s="73">
        <f t="shared" si="71"/>
        <v>0.385974113544927</v>
      </c>
      <c r="N72" s="33">
        <f t="shared" ref="N72" si="80">LN(M72)-LN(M71)</f>
        <v>-1.0190493336704853E-2</v>
      </c>
    </row>
    <row r="73" spans="1:14">
      <c r="A73" s="28">
        <f t="shared" si="73"/>
        <v>29526</v>
      </c>
      <c r="B73" s="35">
        <f>HC!F88</f>
        <v>5553</v>
      </c>
      <c r="C73" s="48">
        <v>5559.6666666666597</v>
      </c>
      <c r="E73" s="28">
        <f t="shared" si="74"/>
        <v>35612</v>
      </c>
      <c r="F73" s="53">
        <f t="shared" si="69"/>
        <v>6558.5972222222199</v>
      </c>
      <c r="G73" s="53"/>
      <c r="H73" s="28">
        <f t="shared" si="75"/>
        <v>35612</v>
      </c>
      <c r="I73" s="71">
        <f>HC!B88</f>
        <v>108.2</v>
      </c>
      <c r="J73" s="43">
        <f>W!D23</f>
        <v>279887.5</v>
      </c>
      <c r="K73" s="55">
        <f>F73*I73/Pop!G73</f>
        <v>81.596759707303661</v>
      </c>
      <c r="L73" s="55">
        <f t="shared" si="76"/>
        <v>-1.7096337487542357E-2</v>
      </c>
      <c r="M73" s="73">
        <f t="shared" si="71"/>
        <v>0.39440760589797946</v>
      </c>
      <c r="N73" s="33">
        <f t="shared" ref="N73" si="81">LN(M73)-LN(M72)</f>
        <v>2.1614603412845379E-2</v>
      </c>
    </row>
    <row r="74" spans="1:14">
      <c r="A74" s="28">
        <f t="shared" si="73"/>
        <v>29556</v>
      </c>
      <c r="B74" s="35">
        <f>HC!F89</f>
        <v>5483</v>
      </c>
      <c r="C74" s="48">
        <v>5562.4166666666597</v>
      </c>
      <c r="E74" s="28">
        <f t="shared" si="74"/>
        <v>35704</v>
      </c>
      <c r="F74" s="53">
        <f t="shared" si="69"/>
        <v>6551.9722222222199</v>
      </c>
      <c r="G74" s="53"/>
      <c r="H74" s="28">
        <f t="shared" si="75"/>
        <v>35704</v>
      </c>
      <c r="I74" s="71">
        <f>HC!B89</f>
        <v>108.133333333333</v>
      </c>
      <c r="J74" s="43">
        <f>W!D24</f>
        <v>279470.40000000002</v>
      </c>
      <c r="K74" s="55">
        <f>F74*I74/Pop!G74</f>
        <v>81.480898353536517</v>
      </c>
      <c r="L74" s="55">
        <f t="shared" si="76"/>
        <v>-1.4209349660658788E-3</v>
      </c>
      <c r="M74" s="73">
        <f t="shared" si="71"/>
        <v>0.39446109702140875</v>
      </c>
      <c r="N74" s="33">
        <f t="shared" ref="N74" si="82">LN(M74)-LN(M73)</f>
        <v>1.3561476913281911E-4</v>
      </c>
    </row>
    <row r="75" spans="1:14">
      <c r="A75" s="28">
        <f t="shared" si="73"/>
        <v>29587</v>
      </c>
      <c r="B75" s="35">
        <f>HC!F90</f>
        <v>5408</v>
      </c>
      <c r="C75" s="48">
        <v>5564.0416666666597</v>
      </c>
      <c r="E75" s="28">
        <f t="shared" si="74"/>
        <v>35796</v>
      </c>
      <c r="F75" s="53">
        <f t="shared" si="69"/>
        <v>6537.1944444444371</v>
      </c>
      <c r="G75" s="53"/>
      <c r="H75" s="28">
        <f t="shared" si="75"/>
        <v>35796</v>
      </c>
      <c r="I75" s="71">
        <f>HC!B90</f>
        <v>107.7</v>
      </c>
      <c r="J75" s="43">
        <f>W!D25</f>
        <v>277784.8</v>
      </c>
      <c r="K75" s="55">
        <f>F75*I75/Pop!G75</f>
        <v>80.995523933391013</v>
      </c>
      <c r="L75" s="55">
        <f t="shared" si="76"/>
        <v>-5.9747236822840222E-3</v>
      </c>
      <c r="M75" s="73">
        <f t="shared" si="71"/>
        <v>0.39454938594418593</v>
      </c>
      <c r="N75" s="33">
        <f t="shared" ref="N75" si="83">LN(M75)-LN(M74)</f>
        <v>2.2379657825033483E-4</v>
      </c>
    </row>
    <row r="76" spans="1:14">
      <c r="A76" s="28">
        <f t="shared" si="73"/>
        <v>29618</v>
      </c>
      <c r="B76" s="35">
        <f>HC!F91</f>
        <v>5398</v>
      </c>
      <c r="C76" s="48">
        <v>5566.1666666666597</v>
      </c>
      <c r="E76" s="28">
        <f t="shared" si="74"/>
        <v>35886</v>
      </c>
      <c r="F76" s="53">
        <f t="shared" si="69"/>
        <v>6521.6666666666633</v>
      </c>
      <c r="G76" s="53"/>
      <c r="H76" s="28">
        <f t="shared" si="75"/>
        <v>35886</v>
      </c>
      <c r="I76" s="71">
        <f>HC!B91</f>
        <v>108</v>
      </c>
      <c r="J76" s="43">
        <f>W!D26</f>
        <v>276006.2</v>
      </c>
      <c r="K76" s="55">
        <f>F76*I76/Pop!G76</f>
        <v>81.051913201497882</v>
      </c>
      <c r="L76" s="55">
        <f t="shared" si="76"/>
        <v>6.9596003960281649E-4</v>
      </c>
      <c r="M76" s="73">
        <f t="shared" si="71"/>
        <v>0.39186500837663651</v>
      </c>
      <c r="N76" s="33">
        <f t="shared" ref="N76" si="84">LN(M76)-LN(M75)</f>
        <v>-6.8269045244895299E-3</v>
      </c>
    </row>
    <row r="77" spans="1:14">
      <c r="A77" s="28">
        <f t="shared" si="73"/>
        <v>29646</v>
      </c>
      <c r="B77" s="35">
        <f>HC!F92</f>
        <v>5488</v>
      </c>
      <c r="C77" s="48">
        <v>5568.25</v>
      </c>
      <c r="E77" s="28">
        <f t="shared" si="74"/>
        <v>35977</v>
      </c>
      <c r="F77" s="53">
        <f t="shared" si="69"/>
        <v>6504.5833333333294</v>
      </c>
      <c r="G77" s="53"/>
      <c r="H77" s="28">
        <f t="shared" si="75"/>
        <v>35977</v>
      </c>
      <c r="I77" s="71">
        <f>HC!B92</f>
        <v>106.966666666667</v>
      </c>
      <c r="J77" s="43">
        <f>W!D27</f>
        <v>273265.7</v>
      </c>
      <c r="K77" s="55">
        <f>F77*I77/Pop!G77</f>
        <v>80.086230380386567</v>
      </c>
      <c r="L77" s="55">
        <f t="shared" si="76"/>
        <v>-1.1985919170125037E-2</v>
      </c>
      <c r="M77" s="73">
        <f t="shared" si="71"/>
        <v>0.39275089065031216</v>
      </c>
      <c r="N77" s="33">
        <f t="shared" ref="N77" si="85">LN(M77)-LN(M76)</f>
        <v>2.2581307649049975E-3</v>
      </c>
    </row>
    <row r="78" spans="1:14">
      <c r="A78" s="28">
        <f t="shared" si="73"/>
        <v>29677</v>
      </c>
      <c r="B78" s="35">
        <f>HC!F93</f>
        <v>5621</v>
      </c>
      <c r="C78" s="48">
        <v>5570.4166666666597</v>
      </c>
      <c r="E78" s="28">
        <f t="shared" si="74"/>
        <v>36069</v>
      </c>
      <c r="F78" s="53">
        <f t="shared" si="69"/>
        <v>6486.1805555555538</v>
      </c>
      <c r="G78" s="53"/>
      <c r="H78" s="28">
        <f t="shared" si="75"/>
        <v>36069</v>
      </c>
      <c r="I78" s="71">
        <f>HC!B93</f>
        <v>107.666666666667</v>
      </c>
      <c r="J78" s="43">
        <f>W!D28</f>
        <v>272943.5</v>
      </c>
      <c r="K78" s="55">
        <f>F78*I78/Pop!G78</f>
        <v>80.413755290322257</v>
      </c>
      <c r="L78" s="55">
        <f t="shared" si="76"/>
        <v>4.0813133185277906E-3</v>
      </c>
      <c r="M78" s="73">
        <f t="shared" si="71"/>
        <v>0.39084310491434954</v>
      </c>
      <c r="N78" s="33">
        <f t="shared" ref="N78" si="86">LN(M78)-LN(M77)</f>
        <v>-4.8693316086861893E-3</v>
      </c>
    </row>
    <row r="79" spans="1:14">
      <c r="A79" s="28">
        <f t="shared" si="73"/>
        <v>29707</v>
      </c>
      <c r="B79" s="35">
        <f>HC!F94</f>
        <v>5656</v>
      </c>
      <c r="C79" s="48">
        <v>5574.1666666666597</v>
      </c>
      <c r="E79" s="28">
        <f t="shared" si="74"/>
        <v>36161</v>
      </c>
      <c r="F79" s="53">
        <f t="shared" si="69"/>
        <v>6469.2361111111068</v>
      </c>
      <c r="G79" s="53"/>
      <c r="H79" s="28">
        <f t="shared" si="75"/>
        <v>36161</v>
      </c>
      <c r="I79" s="71">
        <f>HC!B94</f>
        <v>106.566666666667</v>
      </c>
      <c r="J79" s="43">
        <f>W!D29</f>
        <v>270750.2</v>
      </c>
      <c r="K79" s="55">
        <f>F79*I79/Pop!G79</f>
        <v>79.419193591914066</v>
      </c>
      <c r="L79" s="55">
        <f t="shared" si="76"/>
        <v>-1.2445175315912493E-2</v>
      </c>
      <c r="M79" s="73">
        <f t="shared" si="71"/>
        <v>0.39273029377801777</v>
      </c>
      <c r="N79" s="33">
        <f t="shared" ref="N79" si="87">LN(M79)-LN(M78)</f>
        <v>4.8168876476915035E-3</v>
      </c>
    </row>
    <row r="80" spans="1:14">
      <c r="A80" s="28">
        <f t="shared" si="73"/>
        <v>29738</v>
      </c>
      <c r="B80" s="35">
        <f>HC!F95</f>
        <v>5678</v>
      </c>
      <c r="C80" s="48">
        <v>5578.9583333333303</v>
      </c>
      <c r="E80" s="28">
        <f t="shared" si="74"/>
        <v>36251</v>
      </c>
      <c r="F80" s="53">
        <f t="shared" si="69"/>
        <v>6463.8055555555538</v>
      </c>
      <c r="G80" s="53"/>
      <c r="H80" s="28">
        <f t="shared" si="75"/>
        <v>36251</v>
      </c>
      <c r="I80" s="71">
        <f>HC!B95</f>
        <v>105.9</v>
      </c>
      <c r="J80" s="43">
        <f>W!D30</f>
        <v>268948.3</v>
      </c>
      <c r="K80" s="55">
        <f>F80*I80/Pop!G80</f>
        <v>78.888167068962247</v>
      </c>
      <c r="L80" s="55">
        <f t="shared" si="76"/>
        <v>-6.708829108818648E-3</v>
      </c>
      <c r="M80" s="73">
        <f t="shared" si="71"/>
        <v>0.39290228982744663</v>
      </c>
      <c r="N80" s="33">
        <f t="shared" ref="N80" si="88">LN(M80)-LN(M79)</f>
        <v>4.3785366280857385E-4</v>
      </c>
    </row>
    <row r="81" spans="1:14">
      <c r="A81" s="28">
        <f t="shared" si="73"/>
        <v>29768</v>
      </c>
      <c r="B81" s="35">
        <f>HC!F96</f>
        <v>5660</v>
      </c>
      <c r="C81" s="48">
        <v>5582.9583333333303</v>
      </c>
      <c r="E81" s="28">
        <f t="shared" si="74"/>
        <v>36342</v>
      </c>
      <c r="F81" s="53">
        <f t="shared" si="69"/>
        <v>6459.0972222222163</v>
      </c>
      <c r="G81" s="53"/>
      <c r="H81" s="28">
        <f t="shared" si="75"/>
        <v>36342</v>
      </c>
      <c r="I81" s="71">
        <f>HC!B96</f>
        <v>106.73333333333299</v>
      </c>
      <c r="J81" s="43">
        <f>W!D31</f>
        <v>269206.2</v>
      </c>
      <c r="K81" s="55">
        <f>F81*I81/Pop!G81</f>
        <v>79.478633299761185</v>
      </c>
      <c r="L81" s="55">
        <f t="shared" si="76"/>
        <v>7.4569791846545996E-3</v>
      </c>
      <c r="M81" s="73">
        <f t="shared" si="71"/>
        <v>0.39049291927222191</v>
      </c>
      <c r="N81" s="33">
        <f t="shared" ref="N81" si="89">LN(M81)-LN(M80)</f>
        <v>-6.1511179134854377E-3</v>
      </c>
    </row>
    <row r="82" spans="1:14">
      <c r="A82" s="28">
        <f t="shared" si="73"/>
        <v>29799</v>
      </c>
      <c r="B82" s="35">
        <f>HC!F97</f>
        <v>5641</v>
      </c>
      <c r="C82" s="48">
        <v>5586.8333333333303</v>
      </c>
      <c r="E82" s="28">
        <f t="shared" si="74"/>
        <v>36434</v>
      </c>
      <c r="F82" s="53">
        <f t="shared" si="69"/>
        <v>6451.6388888888869</v>
      </c>
      <c r="G82" s="53"/>
      <c r="H82" s="28">
        <f t="shared" si="75"/>
        <v>36434</v>
      </c>
      <c r="I82" s="71">
        <f>HC!B97</f>
        <v>106.23333333333299</v>
      </c>
      <c r="J82" s="43">
        <f>W!D32</f>
        <v>269228.09999999998</v>
      </c>
      <c r="K82" s="55">
        <f>F82*I82/Pop!G82</f>
        <v>79.052939590204858</v>
      </c>
      <c r="L82" s="55">
        <f t="shared" si="76"/>
        <v>-5.3704725809442522E-3</v>
      </c>
      <c r="M82" s="73">
        <f t="shared" si="71"/>
        <v>0.39281632337695566</v>
      </c>
      <c r="N82" s="33">
        <f t="shared" ref="N82" si="90">LN(M82)-LN(M81)</f>
        <v>5.9322954256653126E-3</v>
      </c>
    </row>
    <row r="83" spans="1:14">
      <c r="A83" s="28">
        <f t="shared" si="73"/>
        <v>29830</v>
      </c>
      <c r="B83" s="35">
        <f>HC!F98</f>
        <v>5639</v>
      </c>
      <c r="C83" s="48">
        <v>5591.75</v>
      </c>
      <c r="E83" s="28">
        <f t="shared" si="74"/>
        <v>36526</v>
      </c>
      <c r="F83" s="53">
        <f t="shared" si="69"/>
        <v>6446.5972222222199</v>
      </c>
      <c r="G83" s="53"/>
      <c r="H83" s="28">
        <f t="shared" si="75"/>
        <v>36526</v>
      </c>
      <c r="I83" s="71">
        <f>HC!B98</f>
        <v>107.866666666667</v>
      </c>
      <c r="J83" s="43">
        <f>W!D33</f>
        <v>269367.8</v>
      </c>
      <c r="K83" s="55">
        <f>F83*I83/Pop!G83</f>
        <v>80.248586972956787</v>
      </c>
      <c r="L83" s="55">
        <f t="shared" si="76"/>
        <v>1.5011404610547174E-2</v>
      </c>
      <c r="M83" s="73">
        <f t="shared" si="71"/>
        <v>0.38737169538344751</v>
      </c>
      <c r="N83" s="33">
        <f t="shared" ref="N83" si="91">LN(M83)-LN(M82)</f>
        <v>-1.3957446798570361E-2</v>
      </c>
    </row>
    <row r="84" spans="1:14">
      <c r="A84" s="28">
        <f t="shared" si="73"/>
        <v>29860</v>
      </c>
      <c r="B84" s="35">
        <f>HC!F99</f>
        <v>5637</v>
      </c>
      <c r="C84" s="48">
        <v>5596.0833333333303</v>
      </c>
      <c r="E84" s="28">
        <f t="shared" si="74"/>
        <v>36617</v>
      </c>
      <c r="F84" s="53">
        <f t="shared" si="69"/>
        <v>6444.4444444444407</v>
      </c>
      <c r="G84" s="53"/>
      <c r="H84" s="28">
        <f t="shared" si="75"/>
        <v>36617</v>
      </c>
      <c r="I84" s="71">
        <f>HC!B99</f>
        <v>106.833333333333</v>
      </c>
      <c r="J84" s="43">
        <f>W!D34</f>
        <v>269022.09999999998</v>
      </c>
      <c r="K84" s="55">
        <f>F84*I84/Pop!G84</f>
        <v>79.511272366421409</v>
      </c>
      <c r="L84" s="55">
        <f t="shared" si="76"/>
        <v>-9.2303516599621105E-3</v>
      </c>
      <c r="M84" s="73">
        <f t="shared" si="71"/>
        <v>0.39074703857119947</v>
      </c>
      <c r="N84" s="33">
        <f t="shared" ref="N84" si="92">LN(M84)-LN(M83)</f>
        <v>8.6757051634239746E-3</v>
      </c>
    </row>
    <row r="85" spans="1:14">
      <c r="A85" s="28">
        <f t="shared" si="73"/>
        <v>29891</v>
      </c>
      <c r="B85" s="35">
        <f>HC!F100</f>
        <v>5609</v>
      </c>
      <c r="C85" s="48">
        <v>5601.2083333333303</v>
      </c>
      <c r="E85" s="28">
        <f t="shared" si="74"/>
        <v>36708</v>
      </c>
      <c r="F85" s="53">
        <f t="shared" si="69"/>
        <v>6448.8611111111068</v>
      </c>
      <c r="G85" s="53"/>
      <c r="H85" s="28">
        <f t="shared" si="75"/>
        <v>36708</v>
      </c>
      <c r="I85" s="71">
        <f>HC!B100</f>
        <v>106.7</v>
      </c>
      <c r="J85" s="43">
        <f>W!D35</f>
        <v>269976</v>
      </c>
      <c r="K85" s="55">
        <f>F85*I85/Pop!G85</f>
        <v>79.540333267508231</v>
      </c>
      <c r="L85" s="55">
        <f t="shared" si="76"/>
        <v>3.654273252298168E-4</v>
      </c>
      <c r="M85" s="73">
        <f t="shared" si="71"/>
        <v>0.39235366651348874</v>
      </c>
      <c r="N85" s="33">
        <f t="shared" ref="N85" si="93">LN(M85)-LN(M84)</f>
        <v>4.103253096434778E-3</v>
      </c>
    </row>
    <row r="86" spans="1:14">
      <c r="A86" s="28">
        <f t="shared" si="73"/>
        <v>29921</v>
      </c>
      <c r="B86" s="35">
        <f>HC!F101</f>
        <v>5542</v>
      </c>
      <c r="C86" s="48">
        <v>5606.4583333333303</v>
      </c>
      <c r="E86" s="28">
        <f t="shared" si="74"/>
        <v>36800</v>
      </c>
      <c r="F86" s="53">
        <f t="shared" si="69"/>
        <v>6450.3333333333294</v>
      </c>
      <c r="G86" s="53"/>
      <c r="H86" s="28">
        <f t="shared" si="75"/>
        <v>36800</v>
      </c>
      <c r="I86" s="71">
        <f>HC!B101</f>
        <v>106.933333333333</v>
      </c>
      <c r="J86" s="43">
        <f>W!D36</f>
        <v>271706.7</v>
      </c>
      <c r="K86" s="55">
        <f>F86*I86/Pop!G86</f>
        <v>79.81563642090957</v>
      </c>
      <c r="L86" s="55">
        <f t="shared" si="76"/>
        <v>3.4552006784531741E-3</v>
      </c>
      <c r="M86" s="73">
        <f t="shared" si="71"/>
        <v>0.39391732737300611</v>
      </c>
      <c r="N86" s="33">
        <f t="shared" ref="N86" si="94">LN(M86)-LN(M85)</f>
        <v>3.977414741427876E-3</v>
      </c>
    </row>
    <row r="87" spans="1:14">
      <c r="A87" s="28">
        <f t="shared" si="73"/>
        <v>29952</v>
      </c>
      <c r="B87" s="35">
        <f>HC!F102</f>
        <v>5445</v>
      </c>
      <c r="C87" s="48">
        <v>5609.5416666666597</v>
      </c>
      <c r="E87" s="28">
        <f t="shared" si="74"/>
        <v>36892</v>
      </c>
      <c r="F87" s="53">
        <f t="shared" si="69"/>
        <v>6441.0555555555502</v>
      </c>
      <c r="G87" s="53"/>
      <c r="H87" s="28">
        <f t="shared" si="75"/>
        <v>36892</v>
      </c>
      <c r="I87" s="71">
        <f>HC!B102</f>
        <v>106.3</v>
      </c>
      <c r="J87" s="43">
        <f>W!D37</f>
        <v>272295.40000000002</v>
      </c>
      <c r="K87" s="55">
        <f>F87*I87/Pop!G87</f>
        <v>79.300799647389425</v>
      </c>
      <c r="L87" s="55">
        <f t="shared" si="76"/>
        <v>-6.4712179693993122E-3</v>
      </c>
      <c r="M87" s="73">
        <f t="shared" si="71"/>
        <v>0.39769487566762063</v>
      </c>
      <c r="N87" s="33">
        <f t="shared" ref="N87" si="95">LN(M87)-LN(M86)</f>
        <v>9.5440089331734201E-3</v>
      </c>
    </row>
    <row r="88" spans="1:14">
      <c r="A88" s="28">
        <f t="shared" si="73"/>
        <v>29983</v>
      </c>
      <c r="B88" s="35">
        <f>HC!F103</f>
        <v>5454</v>
      </c>
      <c r="C88" s="48">
        <v>5612.3333333333303</v>
      </c>
      <c r="E88" s="28">
        <f t="shared" si="74"/>
        <v>36982</v>
      </c>
      <c r="F88" s="53">
        <f t="shared" si="69"/>
        <v>6421.9305555555538</v>
      </c>
      <c r="G88" s="53"/>
      <c r="H88" s="28">
        <f t="shared" si="75"/>
        <v>36982</v>
      </c>
      <c r="I88" s="71">
        <f>HC!B103</f>
        <v>106.23333333333299</v>
      </c>
      <c r="J88" s="43">
        <f>W!D38</f>
        <v>268819.7</v>
      </c>
      <c r="K88" s="55">
        <f>F88*I88/Pop!G88</f>
        <v>79.078846006270879</v>
      </c>
      <c r="L88" s="55">
        <f t="shared" si="76"/>
        <v>-2.8028069579661974E-3</v>
      </c>
      <c r="M88" s="73">
        <f t="shared" si="71"/>
        <v>0.39403489004658859</v>
      </c>
      <c r="N88" s="33">
        <f t="shared" ref="N88" si="96">LN(M88)-LN(M87)</f>
        <v>-9.2456084163506924E-3</v>
      </c>
    </row>
    <row r="89" spans="1:14">
      <c r="A89" s="28">
        <f t="shared" si="73"/>
        <v>30011</v>
      </c>
      <c r="B89" s="35">
        <f>HC!F104</f>
        <v>5550</v>
      </c>
      <c r="C89" s="48">
        <v>5616</v>
      </c>
      <c r="E89" s="28">
        <f t="shared" si="74"/>
        <v>37073</v>
      </c>
      <c r="F89" s="53">
        <f t="shared" si="69"/>
        <v>6400.1527777777737</v>
      </c>
      <c r="G89" s="53"/>
      <c r="H89" s="28">
        <f t="shared" si="75"/>
        <v>37073</v>
      </c>
      <c r="I89" s="71">
        <f>HC!B104</f>
        <v>105.466666666667</v>
      </c>
      <c r="J89" s="43">
        <f>W!D39</f>
        <v>265953.59999999998</v>
      </c>
      <c r="K89" s="55">
        <f>F89*I89/Pop!G89</f>
        <v>78.310498451252684</v>
      </c>
      <c r="L89" s="55">
        <f t="shared" si="76"/>
        <v>-9.7637316117804573E-3</v>
      </c>
      <c r="M89" s="73">
        <f t="shared" si="71"/>
        <v>0.39400371083794145</v>
      </c>
      <c r="N89" s="33">
        <f t="shared" ref="N89" si="97">LN(M89)-LN(M88)</f>
        <v>-7.913117105795564E-5</v>
      </c>
    </row>
    <row r="90" spans="1:14">
      <c r="A90" s="28">
        <f t="shared" si="73"/>
        <v>30042</v>
      </c>
      <c r="B90" s="35">
        <f>HC!F105</f>
        <v>5663</v>
      </c>
      <c r="C90" s="48">
        <v>5621.125</v>
      </c>
      <c r="E90" s="28">
        <f t="shared" si="74"/>
        <v>37165</v>
      </c>
      <c r="F90" s="53">
        <f t="shared" si="69"/>
        <v>6376.1388888888832</v>
      </c>
      <c r="G90" s="53"/>
      <c r="H90" s="28">
        <f t="shared" si="75"/>
        <v>37165</v>
      </c>
      <c r="I90" s="71">
        <f>HC!B105</f>
        <v>106.033333333333</v>
      </c>
      <c r="J90" s="43">
        <f>W!D40</f>
        <v>261615.8</v>
      </c>
      <c r="K90" s="55">
        <f>F90*I90/Pop!G90</f>
        <v>78.530247382620274</v>
      </c>
      <c r="L90" s="55">
        <f t="shared" si="76"/>
        <v>2.8021937028359645E-3</v>
      </c>
      <c r="M90" s="73">
        <f t="shared" si="71"/>
        <v>0.38695796125515985</v>
      </c>
      <c r="N90" s="33">
        <f t="shared" ref="N90" si="98">LN(M90)-LN(M89)</f>
        <v>-1.8044267742224895E-2</v>
      </c>
    </row>
    <row r="91" spans="1:14">
      <c r="A91" s="28">
        <f t="shared" si="73"/>
        <v>30072</v>
      </c>
      <c r="B91" s="35">
        <f>HC!F106</f>
        <v>5737</v>
      </c>
      <c r="C91" s="48">
        <v>5627.0416666666597</v>
      </c>
      <c r="E91" s="28">
        <f t="shared" si="74"/>
        <v>37257</v>
      </c>
      <c r="F91" s="53">
        <f t="shared" si="69"/>
        <v>6354.4861111111068</v>
      </c>
      <c r="G91" s="53"/>
      <c r="H91" s="28">
        <f t="shared" si="75"/>
        <v>37257</v>
      </c>
      <c r="I91" s="71">
        <f>HC!B106</f>
        <v>104.466666666667</v>
      </c>
      <c r="J91" s="43">
        <f>W!D41</f>
        <v>262478.09999999998</v>
      </c>
      <c r="K91" s="55">
        <f>F91*I91/Pop!G91</f>
        <v>77.210215130191898</v>
      </c>
      <c r="L91" s="55">
        <f t="shared" si="76"/>
        <v>-1.6952098932454973E-2</v>
      </c>
      <c r="M91" s="73">
        <f t="shared" si="71"/>
        <v>0.39539839440714247</v>
      </c>
      <c r="N91" s="33">
        <f t="shared" ref="N91" si="99">LN(M91)-LN(M90)</f>
        <v>2.1577790166542488E-2</v>
      </c>
    </row>
    <row r="92" spans="1:14">
      <c r="A92" s="28">
        <f t="shared" si="73"/>
        <v>30103</v>
      </c>
      <c r="B92" s="35">
        <f>HC!F107</f>
        <v>5723</v>
      </c>
      <c r="C92" s="48">
        <v>5634.0833333333303</v>
      </c>
      <c r="E92" s="28">
        <f t="shared" si="74"/>
        <v>37347</v>
      </c>
      <c r="F92" s="53">
        <f t="shared" si="69"/>
        <v>6339.4583333333294</v>
      </c>
      <c r="G92" s="53"/>
      <c r="H92" s="28">
        <f t="shared" si="75"/>
        <v>37347</v>
      </c>
      <c r="I92" s="71">
        <f>HC!B107</f>
        <v>104.933333333333</v>
      </c>
      <c r="J92" s="43">
        <f>W!D42</f>
        <v>255567.1</v>
      </c>
      <c r="K92" s="55">
        <f>F92*I92/Pop!G92</f>
        <v>77.485242724414846</v>
      </c>
      <c r="L92" s="55">
        <f t="shared" si="76"/>
        <v>3.5557331521829383E-3</v>
      </c>
      <c r="M92" s="73">
        <f t="shared" si="71"/>
        <v>0.38418404443993653</v>
      </c>
      <c r="N92" s="33">
        <f t="shared" ref="N92" si="100">LN(M92)-LN(M91)</f>
        <v>-2.8772129884035325E-2</v>
      </c>
    </row>
    <row r="93" spans="1:14">
      <c r="A93" s="28">
        <f t="shared" si="73"/>
        <v>30133</v>
      </c>
      <c r="B93" s="35">
        <f>HC!F108</f>
        <v>5689</v>
      </c>
      <c r="C93" s="48">
        <v>5643.1666666666597</v>
      </c>
      <c r="E93" s="28">
        <f t="shared" si="74"/>
        <v>37438</v>
      </c>
      <c r="F93" s="53">
        <f t="shared" si="69"/>
        <v>6323.1666666666633</v>
      </c>
      <c r="G93" s="53"/>
      <c r="H93" s="28">
        <f t="shared" si="75"/>
        <v>37438</v>
      </c>
      <c r="I93" s="71">
        <f>HC!B108</f>
        <v>105.2</v>
      </c>
      <c r="J93" s="43">
        <f>W!D43</f>
        <v>257539.3</v>
      </c>
      <c r="K93" s="55">
        <f>F93*I93/Pop!G93</f>
        <v>77.619646147637809</v>
      </c>
      <c r="L93" s="55">
        <f t="shared" si="76"/>
        <v>1.7330653835685439E-3</v>
      </c>
      <c r="M93" s="73">
        <f t="shared" si="71"/>
        <v>0.3871623720166365</v>
      </c>
      <c r="N93" s="33">
        <f t="shared" ref="N93" si="101">LN(M93)-LN(M92)</f>
        <v>7.7224508067949005E-3</v>
      </c>
    </row>
    <row r="94" spans="1:14">
      <c r="A94" s="28">
        <f t="shared" si="73"/>
        <v>30164</v>
      </c>
      <c r="B94" s="35">
        <f>HC!F109</f>
        <v>5679</v>
      </c>
      <c r="C94" s="48">
        <v>5652.49999999999</v>
      </c>
      <c r="E94" s="28">
        <f t="shared" si="74"/>
        <v>37530</v>
      </c>
      <c r="F94" s="53">
        <f t="shared" si="69"/>
        <v>6316.6527777777765</v>
      </c>
      <c r="G94" s="53"/>
      <c r="H94" s="28">
        <f t="shared" si="75"/>
        <v>37530</v>
      </c>
      <c r="I94" s="71">
        <f>HC!B109</f>
        <v>105.433333333333</v>
      </c>
      <c r="J94" s="43">
        <f>W!D44</f>
        <v>255256.6</v>
      </c>
      <c r="K94" s="55">
        <f>F94*I94/Pop!G94</f>
        <v>77.809396923169899</v>
      </c>
      <c r="L94" s="55">
        <f t="shared" si="76"/>
        <v>2.4416398126296812E-3</v>
      </c>
      <c r="M94" s="73">
        <f t="shared" si="71"/>
        <v>0.38327636437187124</v>
      </c>
      <c r="N94" s="33">
        <f t="shared" ref="N94" si="102">LN(M94)-LN(M93)</f>
        <v>-1.0087864008213154E-2</v>
      </c>
    </row>
    <row r="95" spans="1:14">
      <c r="A95" s="28">
        <f t="shared" si="73"/>
        <v>30195</v>
      </c>
      <c r="B95" s="35">
        <f>HC!F110</f>
        <v>5689</v>
      </c>
      <c r="C95" s="48">
        <v>5660.375</v>
      </c>
      <c r="E95" s="28">
        <f t="shared" si="74"/>
        <v>37622</v>
      </c>
      <c r="F95" s="53">
        <f t="shared" si="69"/>
        <v>6319.0555555555538</v>
      </c>
      <c r="G95" s="53"/>
      <c r="H95" s="28">
        <f t="shared" si="75"/>
        <v>37622</v>
      </c>
      <c r="I95" s="71">
        <f>HC!B110</f>
        <v>104.6</v>
      </c>
      <c r="J95" s="43">
        <f>W!D45</f>
        <v>259737.5</v>
      </c>
      <c r="K95" s="55">
        <f>F95*I95/Pop!G95</f>
        <v>77.298018743807575</v>
      </c>
      <c r="L95" s="55">
        <f t="shared" si="76"/>
        <v>-6.5938824397937523E-3</v>
      </c>
      <c r="M95" s="73">
        <f t="shared" si="71"/>
        <v>0.39296221939672171</v>
      </c>
      <c r="N95" s="33">
        <f t="shared" ref="N95" si="103">LN(M95)-LN(M94)</f>
        <v>2.4957166434670608E-2</v>
      </c>
    </row>
    <row r="96" spans="1:14">
      <c r="A96" s="28">
        <f t="shared" si="73"/>
        <v>30225</v>
      </c>
      <c r="B96" s="35">
        <f>HC!F111</f>
        <v>5710</v>
      </c>
      <c r="C96" s="48">
        <v>5667.5416666666597</v>
      </c>
      <c r="E96" s="28">
        <f t="shared" si="74"/>
        <v>37712</v>
      </c>
      <c r="F96" s="53">
        <f t="shared" si="69"/>
        <v>6316.2638888888832</v>
      </c>
      <c r="G96" s="53"/>
      <c r="H96" s="28">
        <f t="shared" si="75"/>
        <v>37712</v>
      </c>
      <c r="I96" s="71">
        <f>HC!B111</f>
        <v>105.666666666667</v>
      </c>
      <c r="J96" s="43">
        <f>W!D46</f>
        <v>255306.2</v>
      </c>
      <c r="K96" s="55">
        <f>F96*I96/Pop!G96</f>
        <v>78.120927724717419</v>
      </c>
      <c r="L96" s="55">
        <f t="shared" si="76"/>
        <v>1.0589657049360213E-2</v>
      </c>
      <c r="M96" s="73">
        <f t="shared" si="71"/>
        <v>0.38252787496812451</v>
      </c>
      <c r="N96" s="33">
        <f t="shared" ref="N96" si="104">LN(M96)-LN(M95)</f>
        <v>-2.6911947052583485E-2</v>
      </c>
    </row>
    <row r="97" spans="1:14">
      <c r="A97" s="28">
        <f t="shared" si="73"/>
        <v>30256</v>
      </c>
      <c r="B97" s="35">
        <f>HC!F112</f>
        <v>5678</v>
      </c>
      <c r="C97" s="48">
        <v>5675.0833333333303</v>
      </c>
      <c r="E97" s="28">
        <f t="shared" si="74"/>
        <v>37803</v>
      </c>
      <c r="F97" s="53">
        <f t="shared" si="69"/>
        <v>6318.2638888888832</v>
      </c>
      <c r="G97" s="53"/>
      <c r="H97" s="28">
        <f t="shared" si="75"/>
        <v>37803</v>
      </c>
      <c r="I97" s="71">
        <f>HC!B112</f>
        <v>104.73333333333299</v>
      </c>
      <c r="J97" s="43">
        <f>W!D47</f>
        <v>252406.8</v>
      </c>
      <c r="K97" s="55">
        <f>F97*I97/Pop!G97</f>
        <v>77.501279901186265</v>
      </c>
      <c r="L97" s="55">
        <f t="shared" si="76"/>
        <v>-7.9635304974381427E-3</v>
      </c>
      <c r="M97" s="73">
        <f t="shared" si="71"/>
        <v>0.38143308827924327</v>
      </c>
      <c r="N97" s="33">
        <f t="shared" ref="N97" si="105">LN(M97)-LN(M96)</f>
        <v>-2.8660821454749019E-3</v>
      </c>
    </row>
    <row r="98" spans="1:14">
      <c r="A98" s="28">
        <f t="shared" si="73"/>
        <v>30286</v>
      </c>
      <c r="B98" s="35">
        <f>HC!F113</f>
        <v>5642</v>
      </c>
      <c r="C98" s="48">
        <v>5683.8333333333303</v>
      </c>
      <c r="E98" s="28">
        <f t="shared" si="74"/>
        <v>37895</v>
      </c>
      <c r="F98" s="53">
        <f t="shared" si="69"/>
        <v>6324.1111111111068</v>
      </c>
      <c r="G98" s="53"/>
      <c r="H98" s="28">
        <f t="shared" si="75"/>
        <v>37895</v>
      </c>
      <c r="I98" s="71">
        <f>HC!B113</f>
        <v>105.066666666667</v>
      </c>
      <c r="J98" s="43">
        <f>W!D48</f>
        <v>253617.4</v>
      </c>
      <c r="K98" s="55">
        <f>F98*I98/Pop!G98</f>
        <v>77.852059835499773</v>
      </c>
      <c r="L98" s="55">
        <f t="shared" si="76"/>
        <v>4.515905883208049E-3</v>
      </c>
      <c r="M98" s="73">
        <f t="shared" si="71"/>
        <v>0.38169335586978503</v>
      </c>
      <c r="N98" s="33">
        <f t="shared" ref="N98" si="106">LN(M98)-LN(M97)</f>
        <v>6.8210871901641656E-4</v>
      </c>
    </row>
    <row r="99" spans="1:14">
      <c r="A99" s="28">
        <f t="shared" si="73"/>
        <v>30317</v>
      </c>
      <c r="B99" s="35">
        <f>HC!F114</f>
        <v>5563</v>
      </c>
      <c r="C99" s="48">
        <v>5693.75</v>
      </c>
      <c r="E99" s="28">
        <f t="shared" si="74"/>
        <v>37987</v>
      </c>
      <c r="F99" s="53">
        <f t="shared" ref="F99:F130" si="107">AVERAGEIFS($C:$C,$A:$A,"&gt;="&amp;$E99,$A:$A,"&lt;"&amp;$E100)</f>
        <v>6324.5972222222163</v>
      </c>
      <c r="G99" s="53"/>
      <c r="H99" s="28">
        <f t="shared" si="75"/>
        <v>37987</v>
      </c>
      <c r="I99" s="71">
        <f>HC!B114</f>
        <v>106.5</v>
      </c>
      <c r="J99" s="43">
        <f>W!D49</f>
        <v>253986.7</v>
      </c>
      <c r="K99" s="55">
        <f>F99*I99/Pop!G99</f>
        <v>78.996425395087897</v>
      </c>
      <c r="L99" s="55">
        <f t="shared" si="76"/>
        <v>1.4592246319691249E-2</v>
      </c>
      <c r="M99" s="73">
        <f t="shared" si="71"/>
        <v>0.37707565547621463</v>
      </c>
      <c r="N99" s="33">
        <f t="shared" ref="N99" si="108">LN(M99)-LN(M98)</f>
        <v>-1.2171707947798427E-2</v>
      </c>
    </row>
    <row r="100" spans="1:14">
      <c r="A100" s="28">
        <f t="shared" si="73"/>
        <v>30348</v>
      </c>
      <c r="B100" s="35">
        <f>HC!F115</f>
        <v>5560</v>
      </c>
      <c r="C100" s="48">
        <v>5703.0416666666597</v>
      </c>
      <c r="E100" s="28">
        <f t="shared" si="74"/>
        <v>38078</v>
      </c>
      <c r="F100" s="53">
        <f t="shared" si="107"/>
        <v>6328.4861111111068</v>
      </c>
      <c r="G100" s="53"/>
      <c r="H100" s="28">
        <f t="shared" si="75"/>
        <v>38078</v>
      </c>
      <c r="I100" s="71">
        <f>HC!B115</f>
        <v>104.8</v>
      </c>
      <c r="J100" s="43">
        <f>W!D50</f>
        <v>256082.9</v>
      </c>
      <c r="K100" s="55">
        <f>F100*I100/Pop!G100</f>
        <v>77.872166441350672</v>
      </c>
      <c r="L100" s="55">
        <f t="shared" si="76"/>
        <v>-1.4334012820083508E-2</v>
      </c>
      <c r="M100" s="73">
        <f t="shared" si="71"/>
        <v>0.38611748200682816</v>
      </c>
      <c r="N100" s="33">
        <f t="shared" ref="N100" si="109">LN(M100)-LN(M99)</f>
        <v>2.3695835717431057E-2</v>
      </c>
    </row>
    <row r="101" spans="1:14">
      <c r="A101" s="28">
        <f t="shared" si="73"/>
        <v>30376</v>
      </c>
      <c r="B101" s="35">
        <f>HC!F116</f>
        <v>5633</v>
      </c>
      <c r="C101" s="48">
        <v>5711.7916666666597</v>
      </c>
      <c r="E101" s="28">
        <f t="shared" si="74"/>
        <v>38169</v>
      </c>
      <c r="F101" s="53">
        <f t="shared" si="107"/>
        <v>6331.7222222222163</v>
      </c>
      <c r="G101" s="53"/>
      <c r="H101" s="28">
        <f t="shared" si="75"/>
        <v>38169</v>
      </c>
      <c r="I101" s="71">
        <f>HC!B116</f>
        <v>105</v>
      </c>
      <c r="J101" s="43">
        <f>W!D51</f>
        <v>256595.1</v>
      </c>
      <c r="K101" s="55">
        <f>F101*I101/Pop!G101</f>
        <v>78.146694572418326</v>
      </c>
      <c r="L101" s="55">
        <f t="shared" si="76"/>
        <v>3.5191695748775231E-3</v>
      </c>
      <c r="M101" s="73">
        <f t="shared" si="71"/>
        <v>0.38595547488897591</v>
      </c>
      <c r="N101" s="33">
        <f t="shared" ref="N101" si="110">LN(M101)-LN(M100)</f>
        <v>-4.1966790517133923E-4</v>
      </c>
    </row>
    <row r="102" spans="1:14">
      <c r="A102" s="28">
        <f t="shared" si="73"/>
        <v>30407</v>
      </c>
      <c r="B102" s="35">
        <f>HC!F117</f>
        <v>5752</v>
      </c>
      <c r="C102" s="48">
        <v>5720.25</v>
      </c>
      <c r="E102" s="28">
        <f t="shared" si="74"/>
        <v>38261</v>
      </c>
      <c r="F102" s="53">
        <f t="shared" si="107"/>
        <v>6333.9722222222199</v>
      </c>
      <c r="G102" s="53"/>
      <c r="H102" s="28">
        <f t="shared" si="75"/>
        <v>38261</v>
      </c>
      <c r="I102" s="71">
        <f>HC!B117</f>
        <v>104.23333333333299</v>
      </c>
      <c r="J102" s="43">
        <f>W!D52</f>
        <v>256488.9</v>
      </c>
      <c r="K102" s="55">
        <f>F102*I102/Pop!G102</f>
        <v>77.72370262091917</v>
      </c>
      <c r="L102" s="55">
        <f t="shared" si="76"/>
        <v>-5.4274961439748637E-3</v>
      </c>
      <c r="M102" s="73">
        <f t="shared" si="71"/>
        <v>0.38849532233114475</v>
      </c>
      <c r="N102" s="33">
        <f t="shared" ref="N102" si="111">LN(M102)-LN(M101)</f>
        <v>6.5591166205981599E-3</v>
      </c>
    </row>
    <row r="103" spans="1:14">
      <c r="A103" s="28">
        <f t="shared" si="73"/>
        <v>30437</v>
      </c>
      <c r="B103" s="35">
        <f>HC!F118</f>
        <v>5829</v>
      </c>
      <c r="C103" s="48">
        <v>5727.4583333333303</v>
      </c>
      <c r="E103" s="28">
        <f t="shared" si="74"/>
        <v>38353</v>
      </c>
      <c r="F103" s="53">
        <f t="shared" si="107"/>
        <v>6342.8472222222163</v>
      </c>
      <c r="G103" s="53"/>
      <c r="H103" s="28">
        <f t="shared" si="75"/>
        <v>38353</v>
      </c>
      <c r="I103" s="71">
        <f>HC!B118</f>
        <v>104.6</v>
      </c>
      <c r="J103" s="43">
        <f>W!D53</f>
        <v>257423.3</v>
      </c>
      <c r="K103" s="55">
        <f>F103*I103/Pop!G103</f>
        <v>78.224585208329174</v>
      </c>
      <c r="L103" s="55">
        <f t="shared" si="76"/>
        <v>6.4237231040920051E-3</v>
      </c>
      <c r="M103" s="73">
        <f t="shared" si="71"/>
        <v>0.38800017190975045</v>
      </c>
      <c r="N103" s="33">
        <f t="shared" ref="N103" si="112">LN(M103)-LN(M102)</f>
        <v>-1.2753467140006469E-3</v>
      </c>
    </row>
    <row r="104" spans="1:14">
      <c r="A104" s="28">
        <f t="shared" si="73"/>
        <v>30468</v>
      </c>
      <c r="B104" s="35">
        <f>HC!F119</f>
        <v>5841</v>
      </c>
      <c r="C104" s="48">
        <v>5731.5416666666597</v>
      </c>
      <c r="E104" s="28">
        <f t="shared" si="74"/>
        <v>38443</v>
      </c>
      <c r="F104" s="53">
        <f t="shared" si="107"/>
        <v>6353.6388888888832</v>
      </c>
      <c r="G104" s="53"/>
      <c r="H104" s="28">
        <f t="shared" si="75"/>
        <v>38443</v>
      </c>
      <c r="I104" s="71">
        <f>HC!B119</f>
        <v>104.366666666667</v>
      </c>
      <c r="J104" s="43">
        <f>W!D54</f>
        <v>259504</v>
      </c>
      <c r="K104" s="55">
        <f>F104*I104/Pop!G104</f>
        <v>78.307523858885062</v>
      </c>
      <c r="L104" s="55">
        <f t="shared" si="76"/>
        <v>1.0597015374234076E-3</v>
      </c>
      <c r="M104" s="73">
        <f t="shared" si="71"/>
        <v>0.3913449334872639</v>
      </c>
      <c r="N104" s="33">
        <f t="shared" ref="N104" si="113">LN(M104)-LN(M103)</f>
        <v>8.5835712331264746E-3</v>
      </c>
    </row>
    <row r="105" spans="1:14">
      <c r="A105" s="28">
        <f t="shared" si="73"/>
        <v>30498</v>
      </c>
      <c r="B105" s="35">
        <f>HC!F120</f>
        <v>5809</v>
      </c>
      <c r="C105" s="48">
        <v>5732.24999999999</v>
      </c>
      <c r="E105" s="28">
        <f t="shared" si="74"/>
        <v>38534</v>
      </c>
      <c r="F105" s="53">
        <f t="shared" si="107"/>
        <v>6359.8194444444425</v>
      </c>
      <c r="G105" s="53"/>
      <c r="H105" s="28">
        <f t="shared" si="75"/>
        <v>38534</v>
      </c>
      <c r="I105" s="71">
        <f>HC!B120</f>
        <v>104.73333333333299</v>
      </c>
      <c r="J105" s="43">
        <f>W!D55</f>
        <v>261190.39999999999</v>
      </c>
      <c r="K105" s="55">
        <f>F105*I105/Pop!G105</f>
        <v>78.802675824521671</v>
      </c>
      <c r="L105" s="55">
        <f t="shared" si="76"/>
        <v>6.3032649190999379E-3</v>
      </c>
      <c r="M105" s="73">
        <f t="shared" si="71"/>
        <v>0.39212767857124259</v>
      </c>
      <c r="N105" s="33">
        <f t="shared" ref="N105" si="114">LN(M105)-LN(M104)</f>
        <v>1.99814347652294E-3</v>
      </c>
    </row>
    <row r="106" spans="1:14">
      <c r="A106" s="28">
        <f t="shared" si="73"/>
        <v>30529</v>
      </c>
      <c r="B106" s="35">
        <f>HC!F121</f>
        <v>5782</v>
      </c>
      <c r="C106" s="48">
        <v>5732.2916666666597</v>
      </c>
      <c r="E106" s="28">
        <f t="shared" si="74"/>
        <v>38626</v>
      </c>
      <c r="F106" s="53">
        <f t="shared" si="107"/>
        <v>6368.3611111111031</v>
      </c>
      <c r="G106" s="53"/>
      <c r="H106" s="28">
        <f t="shared" si="75"/>
        <v>38626</v>
      </c>
      <c r="I106" s="71">
        <f>HC!B121</f>
        <v>104.433333333333</v>
      </c>
      <c r="J106" s="43">
        <f>W!D56</f>
        <v>263139.59999999998</v>
      </c>
      <c r="K106" s="55">
        <f>F106*I106/Pop!G106</f>
        <v>78.831707968889503</v>
      </c>
      <c r="L106" s="55">
        <f t="shared" si="76"/>
        <v>3.6834786925865615E-4</v>
      </c>
      <c r="M106" s="73">
        <f t="shared" si="71"/>
        <v>0.39565748710967252</v>
      </c>
      <c r="N106" s="33">
        <f t="shared" ref="N106" si="115">LN(M106)-LN(M105)</f>
        <v>8.9614080449451627E-3</v>
      </c>
    </row>
    <row r="107" spans="1:14">
      <c r="A107" s="28">
        <f t="shared" si="73"/>
        <v>30560</v>
      </c>
      <c r="B107" s="35">
        <f>HC!F122</f>
        <v>5796</v>
      </c>
      <c r="C107" s="48">
        <v>5733.5</v>
      </c>
      <c r="E107" s="28">
        <f t="shared" si="74"/>
        <v>38718</v>
      </c>
      <c r="F107" s="53">
        <f t="shared" si="107"/>
        <v>6373.791666666657</v>
      </c>
      <c r="G107" s="53"/>
      <c r="H107" s="28">
        <f t="shared" si="75"/>
        <v>38718</v>
      </c>
      <c r="I107" s="71">
        <f>HC!B122</f>
        <v>105.23333333333299</v>
      </c>
      <c r="J107" s="43">
        <f>W!D57</f>
        <v>263189.40000000002</v>
      </c>
      <c r="K107" s="55">
        <f>F107*I107/Pop!G107</f>
        <v>79.650976650442416</v>
      </c>
      <c r="L107" s="55">
        <f t="shared" si="76"/>
        <v>1.0338996736140693E-2</v>
      </c>
      <c r="M107" s="73">
        <f t="shared" si="71"/>
        <v>0.39238934212268262</v>
      </c>
      <c r="N107" s="33">
        <f t="shared" ref="N107" si="116">LN(M107)-LN(M106)</f>
        <v>-8.2943388692846565E-3</v>
      </c>
    </row>
    <row r="108" spans="1:14">
      <c r="A108" s="28">
        <f t="shared" si="73"/>
        <v>30590</v>
      </c>
      <c r="B108" s="35">
        <f>HC!F123</f>
        <v>5806</v>
      </c>
      <c r="C108" s="48">
        <v>5736.2083333333303</v>
      </c>
      <c r="E108" s="28">
        <f t="shared" si="74"/>
        <v>38808</v>
      </c>
      <c r="F108" s="53">
        <f t="shared" si="107"/>
        <v>6381.791666666667</v>
      </c>
      <c r="G108" s="53"/>
      <c r="H108" s="28">
        <f t="shared" si="75"/>
        <v>38808</v>
      </c>
      <c r="I108" s="71">
        <f>HC!B123</f>
        <v>104.866666666667</v>
      </c>
      <c r="J108" s="43">
        <f>W!D58</f>
        <v>264611</v>
      </c>
      <c r="K108" s="55">
        <f>F108*I108/Pop!G108</f>
        <v>79.635282743211022</v>
      </c>
      <c r="L108" s="55">
        <f t="shared" si="76"/>
        <v>-1.9705286999549543E-4</v>
      </c>
      <c r="M108" s="73">
        <f t="shared" si="71"/>
        <v>0.39539193623997981</v>
      </c>
      <c r="N108" s="33">
        <f t="shared" ref="N108" si="117">LN(M108)-LN(M107)</f>
        <v>7.6229500234568093E-3</v>
      </c>
    </row>
    <row r="109" spans="1:14">
      <c r="A109" s="28">
        <f t="shared" si="73"/>
        <v>30621</v>
      </c>
      <c r="B109" s="35">
        <f>HC!F124</f>
        <v>5755</v>
      </c>
      <c r="C109" s="48">
        <v>5738.5</v>
      </c>
      <c r="E109" s="28">
        <f t="shared" si="74"/>
        <v>38899</v>
      </c>
      <c r="F109" s="53">
        <f t="shared" si="107"/>
        <v>6392.3055555555538</v>
      </c>
      <c r="G109" s="53"/>
      <c r="H109" s="28">
        <f t="shared" si="75"/>
        <v>38899</v>
      </c>
      <c r="I109" s="71">
        <f>HC!B124</f>
        <v>104.666666666667</v>
      </c>
      <c r="J109" s="43">
        <f>W!D59</f>
        <v>265455</v>
      </c>
      <c r="K109" s="55">
        <f>F109*I109/Pop!G109</f>
        <v>79.797005180941156</v>
      </c>
      <c r="L109" s="55">
        <f t="shared" si="76"/>
        <v>2.0287295039560505E-3</v>
      </c>
      <c r="M109" s="73">
        <f t="shared" si="71"/>
        <v>0.39675735858898492</v>
      </c>
      <c r="N109" s="33">
        <f t="shared" ref="N109" si="118">LN(M109)-LN(M108)</f>
        <v>3.4473898044167228E-3</v>
      </c>
    </row>
    <row r="110" spans="1:14">
      <c r="A110" s="28">
        <f t="shared" si="73"/>
        <v>30651</v>
      </c>
      <c r="B110" s="35">
        <f>HC!F125</f>
        <v>5663</v>
      </c>
      <c r="C110" s="48">
        <v>5740.125</v>
      </c>
      <c r="E110" s="28">
        <f t="shared" si="74"/>
        <v>38991</v>
      </c>
      <c r="F110" s="53">
        <f t="shared" si="107"/>
        <v>6406.9722222222163</v>
      </c>
      <c r="G110" s="53"/>
      <c r="H110" s="28">
        <f t="shared" si="75"/>
        <v>38991</v>
      </c>
      <c r="I110" s="71">
        <f>HC!B125</f>
        <v>105.1</v>
      </c>
      <c r="J110" s="43">
        <f>W!D60</f>
        <v>267070.3</v>
      </c>
      <c r="K110" s="55">
        <f>F110*I110/Pop!G110</f>
        <v>80.514211553311753</v>
      </c>
      <c r="L110" s="55">
        <f t="shared" si="76"/>
        <v>8.9477351872693234E-3</v>
      </c>
      <c r="M110" s="73">
        <f t="shared" si="71"/>
        <v>0.3966158236744558</v>
      </c>
      <c r="N110" s="33">
        <f t="shared" ref="N110" si="119">LN(M110)-LN(M109)</f>
        <v>-3.5679279107170281E-4</v>
      </c>
    </row>
    <row r="111" spans="1:14">
      <c r="A111" s="28">
        <f t="shared" si="73"/>
        <v>30682</v>
      </c>
      <c r="B111" s="35">
        <f>HC!F126</f>
        <v>5559</v>
      </c>
      <c r="C111" s="48">
        <v>5742.375</v>
      </c>
      <c r="E111" s="28">
        <f t="shared" si="74"/>
        <v>39083</v>
      </c>
      <c r="F111" s="53">
        <f t="shared" si="107"/>
        <v>6419.2638888888832</v>
      </c>
      <c r="G111" s="53"/>
      <c r="H111" s="28">
        <f t="shared" si="75"/>
        <v>39083</v>
      </c>
      <c r="I111" s="71">
        <f>HC!B126</f>
        <v>104.3</v>
      </c>
      <c r="J111" s="43">
        <f>W!D61</f>
        <v>265718.59999999998</v>
      </c>
      <c r="K111" s="55">
        <f>F111*I111/Pop!G111</f>
        <v>80.260437280747709</v>
      </c>
      <c r="L111" s="55">
        <f t="shared" si="76"/>
        <v>-3.1568967516193425E-3</v>
      </c>
      <c r="M111" s="73">
        <f t="shared" si="71"/>
        <v>0.39687378926769601</v>
      </c>
      <c r="N111" s="33">
        <f t="shared" ref="N111" si="120">LN(M111)-LN(M110)</f>
        <v>6.5020536657556249E-4</v>
      </c>
    </row>
    <row r="112" spans="1:14">
      <c r="A112" s="28">
        <f t="shared" si="73"/>
        <v>30713</v>
      </c>
      <c r="B112" s="35">
        <f>HC!F127</f>
        <v>5565</v>
      </c>
      <c r="C112" s="48">
        <v>5745.2083333333303</v>
      </c>
      <c r="E112" s="28">
        <f t="shared" si="74"/>
        <v>39173</v>
      </c>
      <c r="F112" s="53">
        <f t="shared" si="107"/>
        <v>6422.7499999999936</v>
      </c>
      <c r="G112" s="53"/>
      <c r="H112" s="28">
        <f t="shared" si="75"/>
        <v>39173</v>
      </c>
      <c r="I112" s="71">
        <f>HC!B127</f>
        <v>104.533333333333</v>
      </c>
      <c r="J112" s="43">
        <f>W!D62</f>
        <v>267120.40000000002</v>
      </c>
      <c r="K112" s="55">
        <f>F112*I112/Pop!G112</f>
        <v>80.68275575450744</v>
      </c>
      <c r="L112" s="55">
        <f t="shared" si="76"/>
        <v>5.2480559766356905E-3</v>
      </c>
      <c r="M112" s="73">
        <f t="shared" si="71"/>
        <v>0.39786088036865297</v>
      </c>
      <c r="N112" s="33">
        <f t="shared" ref="N112" si="121">LN(M112)-LN(M111)</f>
        <v>2.484078388051203E-3</v>
      </c>
    </row>
    <row r="113" spans="1:14">
      <c r="A113" s="28">
        <f t="shared" si="73"/>
        <v>30742</v>
      </c>
      <c r="B113" s="35">
        <f>HC!F128</f>
        <v>5657</v>
      </c>
      <c r="C113" s="48">
        <v>5749.7083333333303</v>
      </c>
      <c r="E113" s="28">
        <f t="shared" si="74"/>
        <v>39264</v>
      </c>
      <c r="F113" s="53">
        <f t="shared" si="107"/>
        <v>6430.9166666666606</v>
      </c>
      <c r="G113" s="53"/>
      <c r="H113" s="28">
        <f t="shared" si="75"/>
        <v>39264</v>
      </c>
      <c r="I113" s="71">
        <f>HC!B128</f>
        <v>103.366666666667</v>
      </c>
      <c r="J113" s="43">
        <f>W!D63</f>
        <v>266226.09999999998</v>
      </c>
      <c r="K113" s="55">
        <f>F113*I113/Pop!G113</f>
        <v>80.057296601097505</v>
      </c>
      <c r="L113" s="55">
        <f t="shared" si="76"/>
        <v>-7.7822832695346733E-3</v>
      </c>
      <c r="M113" s="73">
        <f t="shared" si="71"/>
        <v>0.40049512745477661</v>
      </c>
      <c r="N113" s="33">
        <f t="shared" ref="N113" si="122">LN(M113)-LN(M112)</f>
        <v>6.5992029127603935E-3</v>
      </c>
    </row>
    <row r="114" spans="1:14">
      <c r="A114" s="28">
        <f t="shared" si="73"/>
        <v>30773</v>
      </c>
      <c r="B114" s="35">
        <f>HC!F129</f>
        <v>5793</v>
      </c>
      <c r="C114" s="48">
        <v>5754.6666666666597</v>
      </c>
      <c r="E114" s="28">
        <f t="shared" si="74"/>
        <v>39356</v>
      </c>
      <c r="F114" s="53">
        <f t="shared" si="107"/>
        <v>6429.7499999999964</v>
      </c>
      <c r="G114" s="53"/>
      <c r="H114" s="28">
        <f t="shared" si="75"/>
        <v>39356</v>
      </c>
      <c r="I114" s="71">
        <f>HC!B129</f>
        <v>104.633333333333</v>
      </c>
      <c r="J114" s="43">
        <f>W!D64</f>
        <v>267654.90000000002</v>
      </c>
      <c r="K114" s="55">
        <f>F114*I114/Pop!G114</f>
        <v>81.184953037951502</v>
      </c>
      <c r="L114" s="55">
        <f t="shared" si="76"/>
        <v>1.3987336748307655E-2</v>
      </c>
      <c r="M114" s="73">
        <f t="shared" si="71"/>
        <v>0.39784238558069751</v>
      </c>
      <c r="N114" s="33">
        <f t="shared" ref="N114" si="123">LN(M114)-LN(M113)</f>
        <v>-6.6456895585998987E-3</v>
      </c>
    </row>
    <row r="115" spans="1:14">
      <c r="A115" s="28">
        <f t="shared" si="73"/>
        <v>30803</v>
      </c>
      <c r="B115" s="35">
        <f>HC!F130</f>
        <v>5843</v>
      </c>
      <c r="C115" s="48">
        <v>5759</v>
      </c>
      <c r="E115" s="28">
        <f t="shared" si="74"/>
        <v>39448</v>
      </c>
      <c r="F115" s="53">
        <f t="shared" si="107"/>
        <v>6422.2916666666633</v>
      </c>
      <c r="G115" s="53"/>
      <c r="H115" s="28">
        <f t="shared" si="75"/>
        <v>39448</v>
      </c>
      <c r="I115" s="71">
        <f>HC!B130</f>
        <v>103.933333333333</v>
      </c>
      <c r="J115" s="43">
        <f>W!D65</f>
        <v>267670.3</v>
      </c>
      <c r="K115" s="55">
        <f>F115*I115/Pop!G115</f>
        <v>80.710472530997166</v>
      </c>
      <c r="L115" s="55">
        <f t="shared" si="76"/>
        <v>-5.8615845853546844E-3</v>
      </c>
      <c r="M115" s="73">
        <f t="shared" si="71"/>
        <v>0.40101009392710107</v>
      </c>
      <c r="N115" s="33">
        <f t="shared" ref="N115" si="124">LN(M115)-LN(M114)</f>
        <v>7.9306881573537602E-3</v>
      </c>
    </row>
    <row r="116" spans="1:14">
      <c r="A116" s="28">
        <f t="shared" si="73"/>
        <v>30834</v>
      </c>
      <c r="B116" s="35">
        <f>HC!F131</f>
        <v>5866</v>
      </c>
      <c r="C116" s="48">
        <v>5763.7083333333303</v>
      </c>
      <c r="E116" s="28">
        <f t="shared" si="74"/>
        <v>39539</v>
      </c>
      <c r="F116" s="53">
        <f t="shared" si="107"/>
        <v>6414.8472222222199</v>
      </c>
      <c r="G116" s="53"/>
      <c r="H116" s="28">
        <f t="shared" si="75"/>
        <v>39539</v>
      </c>
      <c r="I116" s="71">
        <f>HC!B131</f>
        <v>103.666666666667</v>
      </c>
      <c r="J116" s="43">
        <f>W!D66</f>
        <v>269467.09999999998</v>
      </c>
      <c r="K116" s="55">
        <f>F116*I116/Pop!G116</f>
        <v>80.587366453306387</v>
      </c>
      <c r="L116" s="55">
        <f t="shared" si="76"/>
        <v>-1.5264445248543979E-3</v>
      </c>
      <c r="M116" s="73">
        <f t="shared" si="71"/>
        <v>0.40521013255668992</v>
      </c>
      <c r="N116" s="33">
        <f t="shared" ref="N116" si="125">LN(M116)-LN(M115)</f>
        <v>1.041917949377924E-2</v>
      </c>
    </row>
    <row r="117" spans="1:14">
      <c r="A117" s="28">
        <f t="shared" si="73"/>
        <v>30864</v>
      </c>
      <c r="B117" s="35">
        <f>HC!F132</f>
        <v>5838</v>
      </c>
      <c r="C117" s="48">
        <v>5770.4166666666597</v>
      </c>
      <c r="E117" s="28">
        <f t="shared" si="74"/>
        <v>39630</v>
      </c>
      <c r="F117" s="53">
        <f t="shared" si="107"/>
        <v>6405.8333333333312</v>
      </c>
      <c r="G117" s="53"/>
      <c r="H117" s="28">
        <f t="shared" si="75"/>
        <v>39630</v>
      </c>
      <c r="I117" s="71">
        <f>HC!B132</f>
        <v>102.533333333333</v>
      </c>
      <c r="J117" s="43">
        <f>W!D67</f>
        <v>266517.7</v>
      </c>
      <c r="K117" s="55">
        <f>F117*I117/Pop!G117</f>
        <v>79.783686752719774</v>
      </c>
      <c r="L117" s="55">
        <f t="shared" si="76"/>
        <v>-1.0022836571353722E-2</v>
      </c>
      <c r="M117" s="73">
        <f t="shared" si="71"/>
        <v>0.40577505500902394</v>
      </c>
      <c r="N117" s="33">
        <f t="shared" ref="N117" si="126">LN(M117)-LN(M116)</f>
        <v>1.3931759848859748E-3</v>
      </c>
    </row>
    <row r="118" spans="1:14">
      <c r="A118" s="28">
        <f t="shared" si="73"/>
        <v>30895</v>
      </c>
      <c r="B118" s="35">
        <f>HC!F133</f>
        <v>5821</v>
      </c>
      <c r="C118" s="48">
        <v>5778.0833333333303</v>
      </c>
      <c r="E118" s="28">
        <f t="shared" si="74"/>
        <v>39722</v>
      </c>
      <c r="F118" s="53">
        <f t="shared" si="107"/>
        <v>6384.9166666666597</v>
      </c>
      <c r="G118" s="53"/>
      <c r="H118" s="28">
        <f t="shared" si="75"/>
        <v>39722</v>
      </c>
      <c r="I118" s="71">
        <f>HC!B133</f>
        <v>102.166666666667</v>
      </c>
      <c r="J118" s="43">
        <f>W!D68</f>
        <v>264885.8</v>
      </c>
      <c r="K118" s="55">
        <f>F118*I118/Pop!G118</f>
        <v>79.431631303548002</v>
      </c>
      <c r="L118" s="55">
        <f t="shared" si="76"/>
        <v>-4.4223888410641621E-3</v>
      </c>
      <c r="M118" s="73">
        <f t="shared" si="71"/>
        <v>0.4060637487917953</v>
      </c>
      <c r="N118" s="33">
        <f t="shared" ref="N118" si="127">LN(M118)-LN(M117)</f>
        <v>7.1120964799575859E-4</v>
      </c>
    </row>
    <row r="119" spans="1:14">
      <c r="A119" s="28">
        <f t="shared" si="73"/>
        <v>30926</v>
      </c>
      <c r="B119" s="35">
        <f>HC!F134</f>
        <v>5865</v>
      </c>
      <c r="C119" s="48">
        <v>5783.6666666666597</v>
      </c>
      <c r="E119" s="28">
        <f t="shared" si="74"/>
        <v>39814</v>
      </c>
      <c r="F119" s="53">
        <f t="shared" si="107"/>
        <v>6354.1111111111068</v>
      </c>
      <c r="G119" s="53"/>
      <c r="H119" s="28">
        <f t="shared" si="75"/>
        <v>39814</v>
      </c>
      <c r="I119" s="71">
        <f>HC!B134</f>
        <v>99.9</v>
      </c>
      <c r="J119" s="43">
        <f>W!D69</f>
        <v>259769.5</v>
      </c>
      <c r="K119" s="55">
        <f>F119*I119/Pop!G119</f>
        <v>77.485691615974588</v>
      </c>
      <c r="L119" s="55">
        <f t="shared" si="76"/>
        <v>-2.4803373054944622E-2</v>
      </c>
      <c r="M119" s="73">
        <f t="shared" si="71"/>
        <v>0.40923037854158589</v>
      </c>
      <c r="N119" s="33">
        <f t="shared" ref="N119" si="128">LN(M119)-LN(M118)</f>
        <v>7.7681061776280202E-3</v>
      </c>
    </row>
    <row r="120" spans="1:14">
      <c r="A120" s="28">
        <f t="shared" si="73"/>
        <v>30956</v>
      </c>
      <c r="B120" s="35">
        <f>HC!F135</f>
        <v>5856</v>
      </c>
      <c r="C120" s="48">
        <v>5788.125</v>
      </c>
      <c r="E120" s="28">
        <f t="shared" si="74"/>
        <v>39904</v>
      </c>
      <c r="F120" s="53">
        <f t="shared" si="107"/>
        <v>6327.9722222222199</v>
      </c>
      <c r="G120" s="53"/>
      <c r="H120" s="28">
        <f t="shared" si="75"/>
        <v>39904</v>
      </c>
      <c r="I120" s="71">
        <f>HC!B135</f>
        <v>100.033333333333</v>
      </c>
      <c r="J120" s="43">
        <f>W!D70</f>
        <v>252759.3</v>
      </c>
      <c r="K120" s="55">
        <f>F120*I120/Pop!G120</f>
        <v>77.449427469132914</v>
      </c>
      <c r="L120" s="55">
        <f t="shared" si="76"/>
        <v>-4.6812043283672722E-4</v>
      </c>
      <c r="M120" s="73">
        <f t="shared" si="71"/>
        <v>0.39929864749987193</v>
      </c>
      <c r="N120" s="33">
        <f t="shared" ref="N120" si="129">LN(M120)-LN(M119)</f>
        <v>-2.4568643296526527E-2</v>
      </c>
    </row>
    <row r="121" spans="1:14">
      <c r="A121" s="28">
        <f t="shared" si="73"/>
        <v>30987</v>
      </c>
      <c r="B121" s="35">
        <f>HC!F136</f>
        <v>5809</v>
      </c>
      <c r="C121" s="48">
        <v>5792.8333333333303</v>
      </c>
      <c r="E121" s="28">
        <f t="shared" si="74"/>
        <v>39995</v>
      </c>
      <c r="F121" s="53">
        <f t="shared" si="107"/>
        <v>6306.2499999999973</v>
      </c>
      <c r="G121" s="53"/>
      <c r="H121" s="28">
        <f t="shared" si="75"/>
        <v>39995</v>
      </c>
      <c r="I121" s="71">
        <f>HC!B136</f>
        <v>100.333333333333</v>
      </c>
      <c r="J121" s="43">
        <f>W!D71</f>
        <v>252961.7</v>
      </c>
      <c r="K121" s="55">
        <f>F121*I121/Pop!G121</f>
        <v>77.577055377698812</v>
      </c>
      <c r="L121" s="55">
        <f t="shared" si="76"/>
        <v>1.6465307740478607E-3</v>
      </c>
      <c r="M121" s="73">
        <f t="shared" si="71"/>
        <v>0.39979590990059716</v>
      </c>
      <c r="N121" s="33">
        <f t="shared" ref="N121" si="130">LN(M121)-LN(M120)</f>
        <v>1.2445647647225666E-3</v>
      </c>
    </row>
    <row r="122" spans="1:14">
      <c r="A122" s="28">
        <f t="shared" si="73"/>
        <v>31017</v>
      </c>
      <c r="B122" s="35">
        <f>HC!F137</f>
        <v>5722</v>
      </c>
      <c r="C122" s="48">
        <v>5796.0833333333303</v>
      </c>
      <c r="E122" s="28">
        <f t="shared" si="74"/>
        <v>40087</v>
      </c>
      <c r="F122" s="53">
        <f t="shared" si="107"/>
        <v>6295.6666666666633</v>
      </c>
      <c r="G122" s="53"/>
      <c r="H122" s="28">
        <f t="shared" si="75"/>
        <v>40087</v>
      </c>
      <c r="I122" s="71">
        <f>HC!B137</f>
        <v>100.066666666667</v>
      </c>
      <c r="J122" s="43">
        <f>W!D72</f>
        <v>251912.9</v>
      </c>
      <c r="K122" s="55">
        <f>F122*I122/Pop!G122</f>
        <v>77.38162487866235</v>
      </c>
      <c r="L122" s="55">
        <f t="shared" si="76"/>
        <v>-2.5223576030537487E-3</v>
      </c>
      <c r="M122" s="73">
        <f t="shared" si="71"/>
        <v>0.39987039225927412</v>
      </c>
      <c r="N122" s="33">
        <f t="shared" ref="N122" si="131">LN(M122)-LN(M121)</f>
        <v>1.8628360027472812E-4</v>
      </c>
    </row>
    <row r="123" spans="1:14">
      <c r="A123" s="28">
        <f t="shared" si="73"/>
        <v>31048</v>
      </c>
      <c r="B123" s="35">
        <f>HC!F138</f>
        <v>5661</v>
      </c>
      <c r="C123" s="48">
        <v>5798.9166666666597</v>
      </c>
      <c r="E123" s="28">
        <f t="shared" si="74"/>
        <v>40179</v>
      </c>
      <c r="F123" s="53">
        <f t="shared" si="107"/>
        <v>6293.2499999999973</v>
      </c>
      <c r="G123" s="53"/>
      <c r="H123" s="28">
        <f t="shared" si="75"/>
        <v>40179</v>
      </c>
      <c r="I123" s="71">
        <f>HC!B138</f>
        <v>101.566666666667</v>
      </c>
      <c r="J123" s="43">
        <f>W!D73</f>
        <v>252820.6</v>
      </c>
      <c r="K123" s="55">
        <f>F123*I123/Pop!G123</f>
        <v>78.635650588555151</v>
      </c>
      <c r="L123" s="55">
        <f t="shared" si="76"/>
        <v>1.6075818690118204E-2</v>
      </c>
      <c r="M123" s="73">
        <f t="shared" si="71"/>
        <v>0.39553623353697848</v>
      </c>
      <c r="N123" s="33">
        <f t="shared" ref="N123" si="132">LN(M123)-LN(M122)</f>
        <v>-1.0898077733564326E-2</v>
      </c>
    </row>
    <row r="124" spans="1:14">
      <c r="A124" s="28">
        <f t="shared" si="73"/>
        <v>31079</v>
      </c>
      <c r="B124" s="35">
        <f>HC!F139</f>
        <v>5647</v>
      </c>
      <c r="C124" s="48">
        <v>5802.4166666666597</v>
      </c>
      <c r="E124" s="28">
        <f t="shared" si="74"/>
        <v>40269</v>
      </c>
      <c r="F124" s="53">
        <f t="shared" si="107"/>
        <v>6296.4999999999964</v>
      </c>
      <c r="G124" s="53"/>
      <c r="H124" s="28">
        <f t="shared" si="75"/>
        <v>40269</v>
      </c>
      <c r="I124" s="71">
        <f>HC!B139</f>
        <v>101.433333333333</v>
      </c>
      <c r="J124" s="43">
        <f>W!D74</f>
        <v>251561.1</v>
      </c>
      <c r="K124" s="55">
        <f>F124*I124/Pop!G124</f>
        <v>78.676489921758844</v>
      </c>
      <c r="L124" s="55">
        <f t="shared" si="76"/>
        <v>5.1921401601529027E-4</v>
      </c>
      <c r="M124" s="73">
        <f t="shared" si="71"/>
        <v>0.39387968303857573</v>
      </c>
      <c r="N124" s="33">
        <f t="shared" ref="N124" si="133">LN(M124)-LN(M123)</f>
        <v>-4.1969078534240811E-3</v>
      </c>
    </row>
    <row r="125" spans="1:14">
      <c r="A125" s="28">
        <f t="shared" si="73"/>
        <v>31107</v>
      </c>
      <c r="B125" s="35">
        <f>HC!F140</f>
        <v>5709</v>
      </c>
      <c r="C125" s="48">
        <v>5804.5416666666597</v>
      </c>
      <c r="E125" s="28">
        <f t="shared" si="74"/>
        <v>40360</v>
      </c>
      <c r="F125" s="53">
        <f t="shared" si="107"/>
        <v>6300.6944444444425</v>
      </c>
      <c r="G125" s="53"/>
      <c r="H125" s="28">
        <f t="shared" si="75"/>
        <v>40360</v>
      </c>
      <c r="I125" s="71">
        <f>HC!B140</f>
        <v>101.8</v>
      </c>
      <c r="J125" s="43">
        <f>W!D75</f>
        <v>251374.1</v>
      </c>
      <c r="K125" s="55">
        <f>F125*I125/Pop!G125</f>
        <v>79.088863178882889</v>
      </c>
      <c r="L125" s="55">
        <f t="shared" si="76"/>
        <v>5.2276902140544479E-3</v>
      </c>
      <c r="M125" s="73">
        <f t="shared" si="71"/>
        <v>0.39190818328610322</v>
      </c>
      <c r="N125" s="33">
        <f t="shared" ref="N125" si="134">LN(M125)-LN(M124)</f>
        <v>-5.0179036193316318E-3</v>
      </c>
    </row>
    <row r="126" spans="1:14">
      <c r="A126" s="28">
        <f t="shared" si="73"/>
        <v>31138</v>
      </c>
      <c r="B126" s="35">
        <f>HC!F141</f>
        <v>5848</v>
      </c>
      <c r="C126" s="48">
        <v>5805.8333333333303</v>
      </c>
      <c r="E126" s="28">
        <f t="shared" si="74"/>
        <v>40452</v>
      </c>
      <c r="F126" s="53">
        <f t="shared" si="107"/>
        <v>6301.6249999999973</v>
      </c>
      <c r="G126" s="53"/>
      <c r="H126" s="28">
        <f t="shared" si="75"/>
        <v>40452</v>
      </c>
      <c r="I126" s="71">
        <f>HC!B141</f>
        <v>101.366666666667</v>
      </c>
      <c r="J126" s="43">
        <f>W!D76</f>
        <v>250142.5</v>
      </c>
      <c r="K126" s="55">
        <f>F126*I126/Pop!G126</f>
        <v>78.826966724170902</v>
      </c>
      <c r="L126" s="55">
        <f t="shared" si="76"/>
        <v>-3.3169150298162364E-3</v>
      </c>
      <c r="M126" s="73">
        <f t="shared" si="71"/>
        <v>0.391597368902871</v>
      </c>
      <c r="N126" s="33">
        <f t="shared" ref="N126" si="135">LN(M126)-LN(M125)</f>
        <v>-7.9339424888058563E-4</v>
      </c>
    </row>
    <row r="127" spans="1:14">
      <c r="A127" s="28">
        <f t="shared" si="73"/>
        <v>31168</v>
      </c>
      <c r="B127" s="35">
        <f>HC!F142</f>
        <v>5901</v>
      </c>
      <c r="C127" s="48">
        <v>5806.9583333333303</v>
      </c>
      <c r="E127" s="28">
        <f t="shared" si="74"/>
        <v>40544</v>
      </c>
      <c r="F127" s="53">
        <f t="shared" si="107"/>
        <v>6297.6944444444425</v>
      </c>
      <c r="G127" s="53"/>
      <c r="H127" s="28">
        <f t="shared" si="75"/>
        <v>40544</v>
      </c>
      <c r="I127" s="71">
        <f>HC!B142</f>
        <v>101.166666666667</v>
      </c>
      <c r="J127" s="43">
        <f>W!D77</f>
        <v>251653.1</v>
      </c>
      <c r="K127" s="55">
        <f>F127*I127/Pop!G127</f>
        <v>78.687703250126276</v>
      </c>
      <c r="L127" s="55">
        <f t="shared" si="76"/>
        <v>-1.7682608274416367E-3</v>
      </c>
      <c r="M127" s="73">
        <f t="shared" si="71"/>
        <v>0.39498741505595925</v>
      </c>
      <c r="N127" s="33">
        <f t="shared" ref="N127" si="136">LN(M127)-LN(M126)</f>
        <v>8.6197119803825828E-3</v>
      </c>
    </row>
    <row r="128" spans="1:14">
      <c r="A128" s="28">
        <f t="shared" si="73"/>
        <v>31199</v>
      </c>
      <c r="B128" s="35">
        <f>HC!F143</f>
        <v>5886</v>
      </c>
      <c r="C128" s="48">
        <v>5807.2083333333303</v>
      </c>
      <c r="E128" s="28">
        <f t="shared" si="74"/>
        <v>40634</v>
      </c>
      <c r="F128" s="53">
        <f t="shared" si="107"/>
        <v>6293.5277777777765</v>
      </c>
      <c r="G128" s="53"/>
      <c r="H128" s="28">
        <f t="shared" si="75"/>
        <v>40634</v>
      </c>
      <c r="I128" s="71">
        <f>HC!B143</f>
        <v>100.866666666667</v>
      </c>
      <c r="J128" s="43">
        <f>W!D78</f>
        <v>252008</v>
      </c>
      <c r="K128" s="55">
        <f>F128*I128/Pop!G128</f>
        <v>78.501809768664927</v>
      </c>
      <c r="L128" s="55">
        <f t="shared" si="76"/>
        <v>-2.3652159047058419E-3</v>
      </c>
      <c r="M128" s="73">
        <f t="shared" si="71"/>
        <v>0.39698354476387365</v>
      </c>
      <c r="N128" s="33">
        <f t="shared" ref="N128" si="137">LN(M128)-LN(M127)</f>
        <v>5.0409270949246521E-3</v>
      </c>
    </row>
    <row r="129" spans="1:14">
      <c r="A129" s="28">
        <f t="shared" si="73"/>
        <v>31229</v>
      </c>
      <c r="B129" s="35">
        <f>HC!F144</f>
        <v>5886</v>
      </c>
      <c r="C129" s="48">
        <v>5808.2916666666597</v>
      </c>
      <c r="E129" s="28">
        <f t="shared" si="74"/>
        <v>40725</v>
      </c>
      <c r="F129" s="53">
        <f t="shared" si="107"/>
        <v>6288.7638888888869</v>
      </c>
      <c r="G129" s="53"/>
      <c r="H129" s="28">
        <f t="shared" si="75"/>
        <v>40725</v>
      </c>
      <c r="I129" s="71">
        <f>HC!B144</f>
        <v>101.666666666667</v>
      </c>
      <c r="J129" s="43">
        <f>W!D79</f>
        <v>250786.2</v>
      </c>
      <c r="K129" s="55">
        <f>F129*I129/Pop!G129</f>
        <v>79.136846246721859</v>
      </c>
      <c r="L129" s="55">
        <f t="shared" si="76"/>
        <v>8.0569059559474354E-3</v>
      </c>
      <c r="M129" s="73">
        <f t="shared" si="71"/>
        <v>0.39224711752257313</v>
      </c>
      <c r="N129" s="33">
        <f t="shared" ref="N129" si="138">LN(M129)-LN(M128)</f>
        <v>-1.2002787856673081E-2</v>
      </c>
    </row>
    <row r="130" spans="1:14">
      <c r="A130" s="28">
        <f t="shared" si="73"/>
        <v>31260</v>
      </c>
      <c r="B130" s="35">
        <f>HC!F145</f>
        <v>5857</v>
      </c>
      <c r="C130" s="48">
        <v>5811.2916666666597</v>
      </c>
      <c r="E130" s="28">
        <f t="shared" si="74"/>
        <v>40817</v>
      </c>
      <c r="F130" s="53">
        <f t="shared" si="107"/>
        <v>6282.9861111111068</v>
      </c>
      <c r="G130" s="53"/>
      <c r="H130" s="28">
        <f t="shared" si="75"/>
        <v>40817</v>
      </c>
      <c r="I130" s="71">
        <f>HC!B145</f>
        <v>101.466666666667</v>
      </c>
      <c r="J130" s="43">
        <f>W!D80</f>
        <v>252137.2</v>
      </c>
      <c r="K130" s="55">
        <f>F130*I130/Pop!G130</f>
        <v>78.96023246701651</v>
      </c>
      <c r="L130" s="55">
        <f t="shared" si="76"/>
        <v>-2.2342456244155429E-3</v>
      </c>
      <c r="M130" s="73">
        <f t="shared" si="71"/>
        <v>0.39550086036646176</v>
      </c>
      <c r="N130" s="33">
        <f t="shared" ref="N130" si="139">LN(M130)-LN(M129)</f>
        <v>8.2609195806377933E-3</v>
      </c>
    </row>
    <row r="131" spans="1:14">
      <c r="A131" s="28">
        <f t="shared" si="73"/>
        <v>31291</v>
      </c>
      <c r="B131" s="35">
        <f>HC!F146</f>
        <v>5880</v>
      </c>
      <c r="C131" s="48">
        <v>5814.7916666666597</v>
      </c>
      <c r="E131" s="28">
        <f t="shared" si="74"/>
        <v>40909</v>
      </c>
      <c r="F131" s="53">
        <f t="shared" ref="F131:F166" si="140">AVERAGEIFS($C:$C,$A:$A,"&gt;="&amp;$E131,$A:$A,"&lt;"&amp;$E132)</f>
        <v>6281.3333333333312</v>
      </c>
      <c r="G131" s="53"/>
      <c r="H131" s="28">
        <f t="shared" si="75"/>
        <v>40909</v>
      </c>
      <c r="I131" s="71">
        <f>HC!B146</f>
        <v>102.9</v>
      </c>
      <c r="J131" s="43">
        <f>W!D81</f>
        <v>253182.2</v>
      </c>
      <c r="K131" s="55">
        <f>F131*I131/Pop!G131</f>
        <v>80.158066221707159</v>
      </c>
      <c r="L131" s="55">
        <f t="shared" si="76"/>
        <v>1.5056173832824093E-2</v>
      </c>
      <c r="M131" s="73">
        <f t="shared" si="71"/>
        <v>0.39171116789500177</v>
      </c>
      <c r="N131" s="33">
        <f t="shared" ref="N131" si="141">LN(M131)-LN(M130)</f>
        <v>-9.6282109813065064E-3</v>
      </c>
    </row>
    <row r="132" spans="1:14">
      <c r="A132" s="28">
        <f t="shared" si="73"/>
        <v>31321</v>
      </c>
      <c r="B132" s="35">
        <f>HC!F147</f>
        <v>5872</v>
      </c>
      <c r="C132" s="48">
        <v>5818.0833333333303</v>
      </c>
      <c r="E132" s="28">
        <f t="shared" si="74"/>
        <v>41000</v>
      </c>
      <c r="F132" s="53">
        <f t="shared" si="140"/>
        <v>6281.7083333333258</v>
      </c>
      <c r="G132" s="53"/>
      <c r="H132" s="28">
        <f t="shared" si="75"/>
        <v>41000</v>
      </c>
      <c r="I132" s="71">
        <f>HC!B147</f>
        <v>101.7</v>
      </c>
      <c r="J132" s="43">
        <f>W!D82</f>
        <v>251176.5</v>
      </c>
      <c r="K132" s="55">
        <f>F132*I132/Pop!G132</f>
        <v>79.360215838509248</v>
      </c>
      <c r="L132" s="55">
        <f t="shared" si="76"/>
        <v>-1.0003330352668982E-2</v>
      </c>
      <c r="M132" s="73">
        <f t="shared" ref="M132:M168" si="142">J132/(I132*F132)</f>
        <v>0.3931699197105803</v>
      </c>
      <c r="N132" s="33">
        <f t="shared" ref="N132" si="143">LN(M132)-LN(M131)</f>
        <v>3.7171324886129398E-3</v>
      </c>
    </row>
    <row r="133" spans="1:14">
      <c r="A133" s="28">
        <f t="shared" ref="A133:A196" si="144">EDATE(A132,1)</f>
        <v>31352</v>
      </c>
      <c r="B133" s="35">
        <f>HC!F148</f>
        <v>5820</v>
      </c>
      <c r="C133" s="48">
        <v>5820.4166666666597</v>
      </c>
      <c r="E133" s="28">
        <f t="shared" ref="E133:E167" si="145">EDATE(E132,3)</f>
        <v>41091</v>
      </c>
      <c r="F133" s="53">
        <f t="shared" si="140"/>
        <v>6282.6527777777737</v>
      </c>
      <c r="G133" s="53"/>
      <c r="H133" s="28">
        <f t="shared" ref="H133:H168" si="146">EDATE(H132,3)</f>
        <v>41091</v>
      </c>
      <c r="I133" s="71">
        <f>HC!B148</f>
        <v>100.9</v>
      </c>
      <c r="J133" s="43">
        <f>W!D83</f>
        <v>251901.5</v>
      </c>
      <c r="K133" s="55">
        <f>F133*I133/Pop!G133</f>
        <v>78.978342400520475</v>
      </c>
      <c r="L133" s="55">
        <f t="shared" ref="L133:L168" si="147">LN(K133)-LN(K132)</f>
        <v>-4.8235146591428801E-3</v>
      </c>
      <c r="M133" s="73">
        <f t="shared" si="142"/>
        <v>0.3973713292040234</v>
      </c>
      <c r="N133" s="33">
        <f t="shared" ref="N133" si="148">LN(M133)-LN(M132)</f>
        <v>1.0629297474598398E-2</v>
      </c>
    </row>
    <row r="134" spans="1:14">
      <c r="A134" s="28">
        <f t="shared" si="144"/>
        <v>31382</v>
      </c>
      <c r="B134" s="35">
        <f>HC!F149</f>
        <v>5717</v>
      </c>
      <c r="C134" s="48">
        <v>5823.1666666666597</v>
      </c>
      <c r="E134" s="28">
        <f t="shared" si="145"/>
        <v>41183</v>
      </c>
      <c r="F134" s="53">
        <f t="shared" si="140"/>
        <v>6291.8194444444407</v>
      </c>
      <c r="G134" s="53"/>
      <c r="H134" s="28">
        <f t="shared" si="146"/>
        <v>41183</v>
      </c>
      <c r="I134" s="71">
        <f>HC!B149</f>
        <v>101.866666666667</v>
      </c>
      <c r="J134" s="43">
        <f>W!D84</f>
        <v>250745.8</v>
      </c>
      <c r="K134" s="55">
        <f>F134*I134/Pop!G134</f>
        <v>80.171230352454415</v>
      </c>
      <c r="L134" s="55">
        <f t="shared" si="147"/>
        <v>1.4991058677787272E-2</v>
      </c>
      <c r="M134" s="73">
        <f t="shared" si="142"/>
        <v>0.39122384844138941</v>
      </c>
      <c r="N134" s="33">
        <f t="shared" ref="N134" si="149">LN(M134)-LN(M133)</f>
        <v>-1.5591283000502387E-2</v>
      </c>
    </row>
    <row r="135" spans="1:14">
      <c r="A135" s="28">
        <f t="shared" si="144"/>
        <v>31413</v>
      </c>
      <c r="B135" s="35">
        <f>HC!F150</f>
        <v>5692</v>
      </c>
      <c r="C135" s="48">
        <v>5827.5416666666597</v>
      </c>
      <c r="E135" s="28">
        <f t="shared" si="145"/>
        <v>41275</v>
      </c>
      <c r="F135" s="53">
        <f t="shared" si="140"/>
        <v>6301.7777777777737</v>
      </c>
      <c r="G135" s="53"/>
      <c r="H135" s="28">
        <f t="shared" si="146"/>
        <v>41275</v>
      </c>
      <c r="I135" s="71">
        <f>HC!B150</f>
        <v>99.7</v>
      </c>
      <c r="J135" s="43">
        <f>W!D85</f>
        <v>252370.2</v>
      </c>
      <c r="K135" s="55">
        <f>F135*I135/Pop!G135</f>
        <v>78.896831163395007</v>
      </c>
      <c r="L135" s="55">
        <f t="shared" si="147"/>
        <v>-1.6023662380169945E-2</v>
      </c>
      <c r="M135" s="73">
        <f t="shared" si="142"/>
        <v>0.4016796492870956</v>
      </c>
      <c r="N135" s="33">
        <f t="shared" ref="N135" si="150">LN(M135)-LN(M134)</f>
        <v>2.6374980034862938E-2</v>
      </c>
    </row>
    <row r="136" spans="1:14">
      <c r="A136" s="28">
        <f t="shared" si="144"/>
        <v>31444</v>
      </c>
      <c r="B136" s="35">
        <f>HC!F151</f>
        <v>5688</v>
      </c>
      <c r="C136" s="48">
        <v>5832.5833333333303</v>
      </c>
      <c r="E136" s="28">
        <f t="shared" si="145"/>
        <v>41365</v>
      </c>
      <c r="F136" s="53">
        <f t="shared" si="140"/>
        <v>6315.8472222222163</v>
      </c>
      <c r="G136" s="53"/>
      <c r="H136" s="28">
        <f t="shared" si="146"/>
        <v>41365</v>
      </c>
      <c r="I136" s="71">
        <f>HC!B151</f>
        <v>101.133333333333</v>
      </c>
      <c r="J136" s="43">
        <f>W!D86</f>
        <v>253853.9</v>
      </c>
      <c r="K136" s="55">
        <f>F136*I136/Pop!G136</f>
        <v>80.504904279347969</v>
      </c>
      <c r="L136" s="55">
        <f t="shared" si="147"/>
        <v>2.0177040942950697E-2</v>
      </c>
      <c r="M136" s="73">
        <f t="shared" si="142"/>
        <v>0.39742748839521919</v>
      </c>
      <c r="N136" s="33">
        <f t="shared" ref="N136" si="151">LN(M136)-LN(M135)</f>
        <v>-1.064238028842257E-2</v>
      </c>
    </row>
    <row r="137" spans="1:14">
      <c r="A137" s="28">
        <f t="shared" si="144"/>
        <v>31472</v>
      </c>
      <c r="B137" s="35">
        <f>HC!F152</f>
        <v>5752</v>
      </c>
      <c r="C137" s="48">
        <v>5836.7916666666597</v>
      </c>
      <c r="E137" s="28">
        <f t="shared" si="145"/>
        <v>41456</v>
      </c>
      <c r="F137" s="53">
        <f t="shared" si="140"/>
        <v>6331.9999999999964</v>
      </c>
      <c r="G137" s="53"/>
      <c r="H137" s="28">
        <f t="shared" si="146"/>
        <v>41456</v>
      </c>
      <c r="I137" s="71">
        <f>HC!B152</f>
        <v>100.566666666667</v>
      </c>
      <c r="J137" s="43">
        <f>W!D87</f>
        <v>252557.8</v>
      </c>
      <c r="K137" s="55">
        <f>F137*I137/Pop!G137</f>
        <v>80.551853446079988</v>
      </c>
      <c r="L137" s="55">
        <f t="shared" si="147"/>
        <v>5.830139476907803E-4</v>
      </c>
      <c r="M137" s="73">
        <f t="shared" si="142"/>
        <v>0.39661197622819916</v>
      </c>
      <c r="N137" s="33">
        <f t="shared" ref="N137" si="152">LN(M137)-LN(M136)</f>
        <v>-2.0540854456029267E-3</v>
      </c>
    </row>
    <row r="138" spans="1:14">
      <c r="A138" s="28">
        <f t="shared" si="144"/>
        <v>31503</v>
      </c>
      <c r="B138" s="35">
        <f>HC!F153</f>
        <v>5884</v>
      </c>
      <c r="C138" s="48">
        <v>5840.4583333333303</v>
      </c>
      <c r="E138" s="28">
        <f t="shared" si="145"/>
        <v>41548</v>
      </c>
      <c r="F138" s="53">
        <f t="shared" si="140"/>
        <v>6344.0833333333294</v>
      </c>
      <c r="G138" s="53"/>
      <c r="H138" s="28">
        <f t="shared" si="146"/>
        <v>41548</v>
      </c>
      <c r="I138" s="71">
        <f>HC!B153</f>
        <v>101.333333333333</v>
      </c>
      <c r="J138" s="43">
        <f>W!D88</f>
        <v>254057.8</v>
      </c>
      <c r="K138" s="55">
        <f>F138*I138/Pop!G138</f>
        <v>81.616933336624527</v>
      </c>
      <c r="L138" s="55">
        <f t="shared" si="147"/>
        <v>1.3135637580403703E-2</v>
      </c>
      <c r="M138" s="73">
        <f t="shared" si="142"/>
        <v>0.39519489426188803</v>
      </c>
      <c r="N138" s="33">
        <f t="shared" ref="N138" si="153">LN(M138)-LN(M137)</f>
        <v>-3.5793664644230283E-3</v>
      </c>
    </row>
    <row r="139" spans="1:14">
      <c r="A139" s="28">
        <f t="shared" si="144"/>
        <v>31533</v>
      </c>
      <c r="B139" s="35">
        <f>HC!F154</f>
        <v>5921</v>
      </c>
      <c r="C139" s="48">
        <v>5844.75</v>
      </c>
      <c r="E139" s="28">
        <f t="shared" si="145"/>
        <v>41640</v>
      </c>
      <c r="F139" s="53">
        <f t="shared" si="140"/>
        <v>6358.1249999999964</v>
      </c>
      <c r="G139" s="53"/>
      <c r="H139" s="28">
        <f t="shared" si="146"/>
        <v>41640</v>
      </c>
      <c r="I139" s="71">
        <f>HC!B154</f>
        <v>100.2</v>
      </c>
      <c r="J139" s="43">
        <f>W!D89</f>
        <v>254413.8</v>
      </c>
      <c r="K139" s="55">
        <f>F139*I139/Pop!G139</f>
        <v>81.179188633865834</v>
      </c>
      <c r="L139" s="55">
        <f t="shared" si="147"/>
        <v>-5.3778401164219503E-3</v>
      </c>
      <c r="M139" s="73">
        <f t="shared" si="142"/>
        <v>0.39934098185227912</v>
      </c>
      <c r="N139" s="33">
        <f t="shared" ref="N139" si="154">LN(M139)-LN(M138)</f>
        <v>1.0436596630818085E-2</v>
      </c>
    </row>
    <row r="140" spans="1:14">
      <c r="A140" s="28">
        <f t="shared" si="144"/>
        <v>31564</v>
      </c>
      <c r="B140" s="35">
        <f>HC!F155</f>
        <v>5932</v>
      </c>
      <c r="C140" s="48">
        <v>5850.2083333333303</v>
      </c>
      <c r="E140" s="28">
        <f t="shared" si="145"/>
        <v>41730</v>
      </c>
      <c r="F140" s="53">
        <f t="shared" si="140"/>
        <v>6367.5277777777765</v>
      </c>
      <c r="G140" s="53"/>
      <c r="H140" s="28">
        <f t="shared" si="146"/>
        <v>41730</v>
      </c>
      <c r="I140" s="71">
        <f>HC!B155</f>
        <v>100.76666666666701</v>
      </c>
      <c r="J140" s="43">
        <f>W!D90</f>
        <v>257697</v>
      </c>
      <c r="K140" s="55">
        <f>F140*I140/Pop!G140</f>
        <v>82.063717198775535</v>
      </c>
      <c r="L140" s="55">
        <f t="shared" si="147"/>
        <v>1.0837067829902125E-2</v>
      </c>
      <c r="M140" s="73">
        <f t="shared" si="142"/>
        <v>0.40162581701978944</v>
      </c>
      <c r="N140" s="33">
        <f t="shared" ref="N140" si="155">LN(M140)-LN(M139)</f>
        <v>5.7052086758822007E-3</v>
      </c>
    </row>
    <row r="141" spans="1:14">
      <c r="A141" s="28">
        <f t="shared" si="144"/>
        <v>31594</v>
      </c>
      <c r="B141" s="35">
        <f>HC!F156</f>
        <v>5945</v>
      </c>
      <c r="C141" s="48">
        <v>5854.4166666666597</v>
      </c>
      <c r="E141" s="28">
        <f t="shared" si="145"/>
        <v>41821</v>
      </c>
      <c r="F141" s="53">
        <f t="shared" si="140"/>
        <v>6377.0138888888832</v>
      </c>
      <c r="G141" s="53"/>
      <c r="H141" s="28">
        <f t="shared" si="146"/>
        <v>41821</v>
      </c>
      <c r="I141" s="71">
        <f>HC!B156</f>
        <v>100.466666666667</v>
      </c>
      <c r="J141" s="43">
        <f>W!D91</f>
        <v>258545.8</v>
      </c>
      <c r="K141" s="55">
        <f>F141*I141/Pop!G141</f>
        <v>82.240333724370359</v>
      </c>
      <c r="L141" s="55">
        <f t="shared" si="147"/>
        <v>2.149875095942555E-3</v>
      </c>
      <c r="M141" s="73">
        <f t="shared" si="142"/>
        <v>0.40355072423605293</v>
      </c>
      <c r="N141" s="33">
        <f t="shared" ref="N141" si="156">LN(M141)-LN(M140)</f>
        <v>4.7813387121301565E-3</v>
      </c>
    </row>
    <row r="142" spans="1:14">
      <c r="A142" s="28">
        <f t="shared" si="144"/>
        <v>31625</v>
      </c>
      <c r="B142" s="35">
        <f>HC!F157</f>
        <v>5919</v>
      </c>
      <c r="C142" s="48">
        <v>5856.0416666666597</v>
      </c>
      <c r="E142" s="28">
        <f t="shared" si="145"/>
        <v>41913</v>
      </c>
      <c r="F142" s="53">
        <f t="shared" si="140"/>
        <v>6382.9861111111068</v>
      </c>
      <c r="G142" s="53"/>
      <c r="H142" s="28">
        <f t="shared" si="146"/>
        <v>41913</v>
      </c>
      <c r="I142" s="71">
        <f>HC!B157</f>
        <v>100.23333333333299</v>
      </c>
      <c r="J142" s="43">
        <f>W!D92</f>
        <v>258673.2</v>
      </c>
      <c r="K142" s="55">
        <f>F142*I142/Pop!G142</f>
        <v>82.403542964338087</v>
      </c>
      <c r="L142" s="55">
        <f t="shared" si="147"/>
        <v>1.9825734999603384E-3</v>
      </c>
      <c r="M142" s="73">
        <f t="shared" si="142"/>
        <v>0.40431081904467181</v>
      </c>
      <c r="N142" s="33">
        <f t="shared" ref="N142" si="157">LN(M142)-LN(M141)</f>
        <v>1.8817457997105658E-3</v>
      </c>
    </row>
    <row r="143" spans="1:14">
      <c r="A143" s="28">
        <f t="shared" si="144"/>
        <v>31656</v>
      </c>
      <c r="B143" s="35">
        <f>HC!F158</f>
        <v>5919</v>
      </c>
      <c r="C143" s="48">
        <v>5858.5833333333303</v>
      </c>
      <c r="E143" s="28">
        <f t="shared" si="145"/>
        <v>42005</v>
      </c>
      <c r="F143" s="53">
        <f t="shared" si="140"/>
        <v>6389.8472222222163</v>
      </c>
      <c r="G143" s="53"/>
      <c r="H143" s="28">
        <f t="shared" si="146"/>
        <v>42005</v>
      </c>
      <c r="I143" s="71">
        <f>HC!B158</f>
        <v>100.6</v>
      </c>
      <c r="J143" s="43">
        <f>W!D93</f>
        <v>258846.1</v>
      </c>
      <c r="K143" s="55">
        <f>F143*I143/Pop!G143</f>
        <v>83.052098780496507</v>
      </c>
      <c r="L143" s="55">
        <f t="shared" si="147"/>
        <v>7.839673897227506E-3</v>
      </c>
      <c r="M143" s="73">
        <f t="shared" si="142"/>
        <v>0.40267361226959575</v>
      </c>
      <c r="N143" s="33">
        <f t="shared" ref="N143" si="158">LN(M143)-LN(M142)</f>
        <v>-4.0575975391993202E-3</v>
      </c>
    </row>
    <row r="144" spans="1:14">
      <c r="A144" s="28">
        <f t="shared" si="144"/>
        <v>31686</v>
      </c>
      <c r="B144" s="35">
        <f>HC!F159</f>
        <v>5921</v>
      </c>
      <c r="C144" s="48">
        <v>5862.4166666666597</v>
      </c>
      <c r="E144" s="28">
        <f t="shared" si="145"/>
        <v>42095</v>
      </c>
      <c r="F144" s="53">
        <f t="shared" si="140"/>
        <v>6398.2638888888832</v>
      </c>
      <c r="G144" s="53"/>
      <c r="H144" s="28">
        <f t="shared" si="146"/>
        <v>42095</v>
      </c>
      <c r="I144" s="71">
        <f>HC!B159</f>
        <v>100.066666666667</v>
      </c>
      <c r="J144" s="43">
        <f>W!D94</f>
        <v>259040</v>
      </c>
      <c r="K144" s="55">
        <f>F144*I144/Pop!G144</f>
        <v>82.960885694301226</v>
      </c>
      <c r="L144" s="55">
        <f t="shared" si="147"/>
        <v>-1.0988670032316961E-3</v>
      </c>
      <c r="M144" s="73">
        <f t="shared" si="142"/>
        <v>0.4045900985240668</v>
      </c>
      <c r="N144" s="33">
        <f t="shared" ref="N144" si="159">LN(M144)-LN(M143)</f>
        <v>4.7481134835535288E-3</v>
      </c>
    </row>
    <row r="145" spans="1:14">
      <c r="A145" s="28">
        <f t="shared" si="144"/>
        <v>31717</v>
      </c>
      <c r="B145" s="35">
        <f>HC!F160</f>
        <v>5874</v>
      </c>
      <c r="C145" s="48">
        <v>5866.625</v>
      </c>
      <c r="E145" s="28">
        <f t="shared" si="145"/>
        <v>42186</v>
      </c>
      <c r="F145" s="53">
        <f t="shared" si="140"/>
        <v>6409.4305555555502</v>
      </c>
      <c r="G145" s="53"/>
      <c r="H145" s="28">
        <f t="shared" si="146"/>
        <v>42186</v>
      </c>
      <c r="I145" s="71">
        <f>HC!B160</f>
        <v>100.133333333333</v>
      </c>
      <c r="J145" s="43">
        <f>W!D95</f>
        <v>261169.9</v>
      </c>
      <c r="K145" s="55">
        <f>F145*I145/Pop!G145</f>
        <v>83.383281876017321</v>
      </c>
      <c r="L145" s="55">
        <f t="shared" si="147"/>
        <v>5.0785921232954223E-3</v>
      </c>
      <c r="M145" s="73">
        <f t="shared" si="142"/>
        <v>0.406934960742171</v>
      </c>
      <c r="N145" s="33">
        <f t="shared" ref="N145" si="160">LN(M145)-LN(M144)</f>
        <v>5.7789188813305303E-3</v>
      </c>
    </row>
    <row r="146" spans="1:14">
      <c r="A146" s="28">
        <f t="shared" si="144"/>
        <v>31747</v>
      </c>
      <c r="B146" s="35">
        <f>HC!F161</f>
        <v>5794</v>
      </c>
      <c r="C146" s="48">
        <v>5871.5833333333303</v>
      </c>
      <c r="E146" s="28">
        <f t="shared" si="145"/>
        <v>42278</v>
      </c>
      <c r="F146" s="53">
        <f t="shared" si="140"/>
        <v>6420</v>
      </c>
      <c r="G146" s="53"/>
      <c r="H146" s="28">
        <f t="shared" si="146"/>
        <v>42278</v>
      </c>
      <c r="I146" s="71">
        <f>HC!B161</f>
        <v>99.233333333333306</v>
      </c>
      <c r="J146" s="43">
        <f>W!D96</f>
        <v>262759.8</v>
      </c>
      <c r="K146" s="55">
        <f>F146*I146/Pop!G146</f>
        <v>82.981827786391023</v>
      </c>
      <c r="L146" s="55">
        <f t="shared" si="147"/>
        <v>-4.8261906558044743E-3</v>
      </c>
      <c r="M146" s="73">
        <f t="shared" si="142"/>
        <v>0.41244525788051084</v>
      </c>
      <c r="N146" s="33">
        <f t="shared" ref="N146" si="161">LN(M146)-LN(M145)</f>
        <v>1.3450117743100121E-2</v>
      </c>
    </row>
    <row r="147" spans="1:14">
      <c r="A147" s="28">
        <f t="shared" si="144"/>
        <v>31778</v>
      </c>
      <c r="B147" s="35">
        <f>HC!F162</f>
        <v>5716</v>
      </c>
      <c r="C147" s="48">
        <v>5876.0833333333303</v>
      </c>
      <c r="E147" s="28">
        <f t="shared" si="145"/>
        <v>42370</v>
      </c>
      <c r="F147" s="53">
        <f t="shared" si="140"/>
        <v>6438.5555555555538</v>
      </c>
      <c r="G147" s="53"/>
      <c r="H147" s="28">
        <f t="shared" si="146"/>
        <v>42370</v>
      </c>
      <c r="I147" s="71">
        <f>HC!B162</f>
        <v>100.6</v>
      </c>
      <c r="J147" s="43">
        <f>W!D97</f>
        <v>265507.40000000002</v>
      </c>
      <c r="K147" s="55">
        <f>F147*I147/Pop!G147</f>
        <v>84.573143401187821</v>
      </c>
      <c r="L147" s="55">
        <f t="shared" si="147"/>
        <v>1.8995120833769086E-2</v>
      </c>
      <c r="M147" s="73">
        <f t="shared" si="142"/>
        <v>0.40991159365102992</v>
      </c>
      <c r="N147" s="33">
        <f t="shared" ref="N147" si="162">LN(M147)-LN(M146)</f>
        <v>-6.16197759327064E-3</v>
      </c>
    </row>
    <row r="148" spans="1:14">
      <c r="A148" s="28">
        <f t="shared" si="144"/>
        <v>31809</v>
      </c>
      <c r="B148" s="35">
        <f>HC!F163</f>
        <v>5703</v>
      </c>
      <c r="C148" s="48">
        <v>5880.5833333333303</v>
      </c>
      <c r="E148" s="28">
        <f t="shared" si="145"/>
        <v>42461</v>
      </c>
      <c r="F148" s="53">
        <f t="shared" si="140"/>
        <v>6455.5555555555502</v>
      </c>
      <c r="G148" s="53"/>
      <c r="H148" s="28">
        <f t="shared" si="146"/>
        <v>42461</v>
      </c>
      <c r="I148" s="71">
        <f>HC!B163</f>
        <v>99.233333333333306</v>
      </c>
      <c r="J148" s="43">
        <f>W!D98</f>
        <v>265504.7</v>
      </c>
      <c r="K148" s="55">
        <f>F148*I148/Pop!G148</f>
        <v>83.831008715650171</v>
      </c>
      <c r="L148" s="55">
        <f t="shared" si="147"/>
        <v>-8.8137908770997697E-3</v>
      </c>
      <c r="M148" s="73">
        <f t="shared" si="142"/>
        <v>0.41445846151533577</v>
      </c>
      <c r="N148" s="33">
        <f t="shared" ref="N148" si="163">LN(M148)-LN(M147)</f>
        <v>1.1031244873890622E-2</v>
      </c>
    </row>
    <row r="149" spans="1:14">
      <c r="A149" s="28">
        <f t="shared" si="144"/>
        <v>31837</v>
      </c>
      <c r="B149" s="35">
        <f>HC!F164</f>
        <v>5798</v>
      </c>
      <c r="C149" s="48">
        <v>5885.7916666666597</v>
      </c>
      <c r="E149" s="28">
        <f t="shared" si="145"/>
        <v>42552</v>
      </c>
      <c r="F149" s="53">
        <f t="shared" si="140"/>
        <v>6471.1944444444425</v>
      </c>
      <c r="G149" s="53"/>
      <c r="H149" s="28">
        <f t="shared" si="146"/>
        <v>42552</v>
      </c>
      <c r="I149" s="71">
        <f>HC!B164</f>
        <v>99.266666666666694</v>
      </c>
      <c r="J149" s="43">
        <f>W!D99</f>
        <v>268128.7</v>
      </c>
      <c r="K149" s="55">
        <f>F149*I149/Pop!G149</f>
        <v>84.193156067035289</v>
      </c>
      <c r="L149" s="55">
        <f t="shared" si="147"/>
        <v>4.3106646312853769E-3</v>
      </c>
      <c r="M149" s="73">
        <f t="shared" si="142"/>
        <v>0.41740285404969252</v>
      </c>
      <c r="N149" s="33">
        <f t="shared" ref="N149" si="164">LN(M149)-LN(M148)</f>
        <v>7.0790762242710636E-3</v>
      </c>
    </row>
    <row r="150" spans="1:14">
      <c r="A150" s="28">
        <f t="shared" si="144"/>
        <v>31868</v>
      </c>
      <c r="B150" s="35">
        <f>HC!F165</f>
        <v>5930</v>
      </c>
      <c r="C150" s="48">
        <v>5890.7916666666597</v>
      </c>
      <c r="E150" s="28">
        <f t="shared" si="145"/>
        <v>42644</v>
      </c>
      <c r="F150" s="53">
        <f t="shared" si="140"/>
        <v>6488.3194444444407</v>
      </c>
      <c r="G150" s="53"/>
      <c r="H150" s="28">
        <f t="shared" si="146"/>
        <v>42644</v>
      </c>
      <c r="I150" s="71">
        <f>HC!B165</f>
        <v>98.766666666666694</v>
      </c>
      <c r="J150" s="43">
        <f>W!D100</f>
        <v>269748</v>
      </c>
      <c r="K150" s="55">
        <f>F150*I150/Pop!G150</f>
        <v>84.0729460562263</v>
      </c>
      <c r="L150" s="55">
        <f t="shared" si="147"/>
        <v>-1.4288086518057241E-3</v>
      </c>
      <c r="M150" s="73">
        <f t="shared" si="142"/>
        <v>0.4209355571702047</v>
      </c>
      <c r="N150" s="33">
        <f t="shared" ref="N150" si="165">LN(M150)-LN(M149)</f>
        <v>8.427918806561796E-3</v>
      </c>
    </row>
    <row r="151" spans="1:14">
      <c r="A151" s="28">
        <f t="shared" si="144"/>
        <v>31898</v>
      </c>
      <c r="B151" s="35">
        <f>HC!F166</f>
        <v>5976</v>
      </c>
      <c r="C151" s="48">
        <v>5897.0416666666597</v>
      </c>
      <c r="E151" s="28">
        <f t="shared" si="145"/>
        <v>42736</v>
      </c>
      <c r="F151" s="53">
        <f t="shared" si="140"/>
        <v>6505.4583333333258</v>
      </c>
      <c r="G151" s="53"/>
      <c r="H151" s="28">
        <f t="shared" si="146"/>
        <v>42736</v>
      </c>
      <c r="I151" s="71">
        <f>HC!B166</f>
        <v>99.433333333333294</v>
      </c>
      <c r="J151" s="43">
        <f>W!D101</f>
        <v>269941</v>
      </c>
      <c r="K151" s="55">
        <f>F151*I151/Pop!G151</f>
        <v>84.946044145649168</v>
      </c>
      <c r="L151" s="55">
        <f t="shared" si="147"/>
        <v>1.0331452749715808E-2</v>
      </c>
      <c r="M151" s="73">
        <f t="shared" si="142"/>
        <v>0.41731015596590731</v>
      </c>
      <c r="N151" s="33">
        <f t="shared" ref="N151" si="166">LN(M151)-LN(M150)</f>
        <v>-8.6500264844199259E-3</v>
      </c>
    </row>
    <row r="152" spans="1:14">
      <c r="A152" s="28">
        <f t="shared" si="144"/>
        <v>31929</v>
      </c>
      <c r="B152" s="35">
        <f>HC!F167</f>
        <v>5996</v>
      </c>
      <c r="C152" s="48">
        <v>5905.74999999999</v>
      </c>
      <c r="E152" s="28">
        <f t="shared" si="145"/>
        <v>42826</v>
      </c>
      <c r="F152" s="53">
        <f t="shared" si="140"/>
        <v>6522.9999999999964</v>
      </c>
      <c r="G152" s="53"/>
      <c r="H152" s="28">
        <f t="shared" si="146"/>
        <v>42826</v>
      </c>
      <c r="I152" s="71">
        <f>HC!B167</f>
        <v>99.633333333333297</v>
      </c>
      <c r="J152" s="43">
        <f>W!D102</f>
        <v>270170.3</v>
      </c>
      <c r="K152" s="55">
        <f>F152*I152/Pop!G152</f>
        <v>85.420110514181104</v>
      </c>
      <c r="L152" s="55">
        <f t="shared" si="147"/>
        <v>5.5652790081017756E-3</v>
      </c>
      <c r="M152" s="73">
        <f t="shared" si="142"/>
        <v>0.41570530444631532</v>
      </c>
      <c r="N152" s="33">
        <f t="shared" ref="N152" si="167">LN(M152)-LN(M151)</f>
        <v>-3.8531181746269683E-3</v>
      </c>
    </row>
    <row r="153" spans="1:14">
      <c r="A153" s="28">
        <f t="shared" si="144"/>
        <v>31959</v>
      </c>
      <c r="B153" s="35">
        <f>HC!F168</f>
        <v>5989</v>
      </c>
      <c r="C153" s="48">
        <v>5915.3333333333303</v>
      </c>
      <c r="E153" s="28">
        <f t="shared" si="145"/>
        <v>42917</v>
      </c>
      <c r="F153" s="53">
        <f t="shared" si="140"/>
        <v>6545.8611111111031</v>
      </c>
      <c r="G153" s="53"/>
      <c r="H153" s="28">
        <f t="shared" si="146"/>
        <v>42917</v>
      </c>
      <c r="I153" s="71">
        <f>HC!B168</f>
        <v>98.933333333333294</v>
      </c>
      <c r="J153" s="43">
        <f>W!D103</f>
        <v>273349.3</v>
      </c>
      <c r="K153" s="55">
        <f>F153*I153/Pop!G153</f>
        <v>85.234866230262881</v>
      </c>
      <c r="L153" s="55">
        <f t="shared" si="147"/>
        <v>-2.1709810075192237E-3</v>
      </c>
      <c r="M153" s="73">
        <f t="shared" si="142"/>
        <v>0.422093377134383</v>
      </c>
      <c r="N153" s="33">
        <f t="shared" ref="N153" si="168">LN(M153)-LN(M152)</f>
        <v>1.5249955936906257E-2</v>
      </c>
    </row>
    <row r="154" spans="1:14">
      <c r="A154" s="28">
        <f t="shared" si="144"/>
        <v>31990</v>
      </c>
      <c r="B154" s="35">
        <f>HC!F169</f>
        <v>5983</v>
      </c>
      <c r="C154" s="48">
        <v>5924.1666666666597</v>
      </c>
      <c r="E154" s="28">
        <f t="shared" si="145"/>
        <v>43009</v>
      </c>
      <c r="F154" s="53">
        <f t="shared" si="140"/>
        <v>6586.0277777777737</v>
      </c>
      <c r="G154" s="53"/>
      <c r="H154" s="28">
        <f t="shared" si="146"/>
        <v>43009</v>
      </c>
      <c r="I154" s="71">
        <f>HC!B169</f>
        <v>99.066666666666706</v>
      </c>
      <c r="J154" s="43">
        <f>W!D104</f>
        <v>274239</v>
      </c>
      <c r="K154" s="55">
        <f>F154*I154/Pop!G154</f>
        <v>86.023792615760627</v>
      </c>
      <c r="L154" s="55">
        <f t="shared" si="147"/>
        <v>9.2133381344137177E-3</v>
      </c>
      <c r="M154" s="73">
        <f t="shared" si="142"/>
        <v>0.42031811536709651</v>
      </c>
      <c r="N154" s="33">
        <f t="shared" ref="N154" si="169">LN(M154)-LN(M153)</f>
        <v>-4.2147202668701977E-3</v>
      </c>
    </row>
    <row r="155" spans="1:14">
      <c r="A155" s="28">
        <f t="shared" si="144"/>
        <v>32021</v>
      </c>
      <c r="B155" s="35">
        <f>HC!F170</f>
        <v>5980</v>
      </c>
      <c r="C155" s="48">
        <v>5932.0833333333303</v>
      </c>
      <c r="E155" s="28">
        <f t="shared" si="145"/>
        <v>43101</v>
      </c>
      <c r="F155" s="53">
        <f t="shared" si="140"/>
        <v>6614.8472222222163</v>
      </c>
      <c r="G155" s="53"/>
      <c r="H155" s="28">
        <f t="shared" si="146"/>
        <v>43101</v>
      </c>
      <c r="I155" s="71">
        <f>HC!B170</f>
        <v>98.233333333333306</v>
      </c>
      <c r="J155" s="43">
        <f>W!D105</f>
        <v>278189.2</v>
      </c>
      <c r="K155" s="55">
        <f>F155*I155/Pop!G155</f>
        <v>85.816280495932219</v>
      </c>
      <c r="L155" s="55">
        <f t="shared" si="147"/>
        <v>-2.4151784498274154E-3</v>
      </c>
      <c r="M155" s="73">
        <f t="shared" si="142"/>
        <v>0.42811610579192261</v>
      </c>
      <c r="N155" s="33">
        <f t="shared" ref="N155" si="170">LN(M155)-LN(M154)</f>
        <v>1.8382591885890198E-2</v>
      </c>
    </row>
    <row r="156" spans="1:14">
      <c r="A156" s="28">
        <f t="shared" si="144"/>
        <v>32051</v>
      </c>
      <c r="B156" s="35">
        <f>HC!F171</f>
        <v>5980</v>
      </c>
      <c r="C156" s="48">
        <v>5940.3333333333303</v>
      </c>
      <c r="E156" s="28">
        <f t="shared" si="145"/>
        <v>43191</v>
      </c>
      <c r="F156" s="53">
        <f t="shared" si="140"/>
        <v>6647.1249999999973</v>
      </c>
      <c r="G156" s="53"/>
      <c r="H156" s="28">
        <f t="shared" si="146"/>
        <v>43191</v>
      </c>
      <c r="I156" s="71">
        <f>HC!B171</f>
        <v>99.266666666666694</v>
      </c>
      <c r="J156" s="43">
        <f>W!D106</f>
        <v>280874.2</v>
      </c>
      <c r="K156" s="55">
        <f>F156*I156/Pop!G156</f>
        <v>87.291857924802528</v>
      </c>
      <c r="L156" s="55">
        <f t="shared" si="147"/>
        <v>1.7048455166261078E-2</v>
      </c>
      <c r="M156" s="73">
        <f t="shared" si="142"/>
        <v>0.42567149032161988</v>
      </c>
      <c r="N156" s="33">
        <f t="shared" ref="N156" si="171">LN(M156)-LN(M155)</f>
        <v>-5.7265347072050776E-3</v>
      </c>
    </row>
    <row r="157" spans="1:14">
      <c r="A157" s="28">
        <f t="shared" si="144"/>
        <v>32082</v>
      </c>
      <c r="B157" s="35">
        <f>HC!F172</f>
        <v>5965</v>
      </c>
      <c r="C157" s="48">
        <v>5950.25</v>
      </c>
      <c r="E157" s="28">
        <f t="shared" si="145"/>
        <v>43282</v>
      </c>
      <c r="F157" s="53">
        <f t="shared" si="140"/>
        <v>6672.3472222222199</v>
      </c>
      <c r="G157" s="53"/>
      <c r="H157" s="28">
        <f t="shared" si="146"/>
        <v>43282</v>
      </c>
      <c r="I157" s="71">
        <f>HC!B172</f>
        <v>97.8333333333333</v>
      </c>
      <c r="J157" s="43">
        <f>W!D107</f>
        <v>281790.5</v>
      </c>
      <c r="K157" s="55">
        <f>F157*I157/Pop!G157</f>
        <v>86.494867972677454</v>
      </c>
      <c r="L157" s="55">
        <f t="shared" si="147"/>
        <v>-9.1721106477669068E-3</v>
      </c>
      <c r="M157" s="73">
        <f t="shared" si="142"/>
        <v>0.43167893677534869</v>
      </c>
      <c r="N157" s="33">
        <f t="shared" ref="N157" si="172">LN(M157)-LN(M156)</f>
        <v>1.4014210722848475E-2</v>
      </c>
    </row>
    <row r="158" spans="1:14">
      <c r="A158" s="28">
        <f t="shared" si="144"/>
        <v>32112</v>
      </c>
      <c r="B158" s="35">
        <f>HC!F173</f>
        <v>5912</v>
      </c>
      <c r="C158" s="48">
        <v>5960.24999999999</v>
      </c>
      <c r="E158" s="28">
        <f t="shared" si="145"/>
        <v>43374</v>
      </c>
      <c r="F158" s="53">
        <f t="shared" si="140"/>
        <v>6685.9861111111068</v>
      </c>
      <c r="G158" s="53"/>
      <c r="H158" s="28">
        <f t="shared" si="146"/>
        <v>43374</v>
      </c>
      <c r="I158" s="71">
        <f>HC!B173</f>
        <v>98.366666666666703</v>
      </c>
      <c r="J158" s="43">
        <f>W!D108</f>
        <v>283531.40000000002</v>
      </c>
      <c r="K158" s="55">
        <f>F158*I158/Pop!G158</f>
        <v>87.276987959505419</v>
      </c>
      <c r="L158" s="55">
        <f t="shared" si="147"/>
        <v>9.001748459053438E-3</v>
      </c>
      <c r="M158" s="73">
        <f t="shared" si="142"/>
        <v>0.43110964324305379</v>
      </c>
      <c r="N158" s="33">
        <f t="shared" ref="N158" si="173">LN(M158)-LN(M157)</f>
        <v>-1.3196595970279557E-3</v>
      </c>
    </row>
    <row r="159" spans="1:14">
      <c r="A159" s="28">
        <f t="shared" si="144"/>
        <v>32143</v>
      </c>
      <c r="B159" s="35">
        <f>HC!F174</f>
        <v>5828</v>
      </c>
      <c r="C159" s="48">
        <v>5969.6666666666597</v>
      </c>
      <c r="E159" s="28">
        <f t="shared" si="145"/>
        <v>43466</v>
      </c>
      <c r="F159" s="53">
        <f t="shared" si="140"/>
        <v>6700.6249999999973</v>
      </c>
      <c r="G159" s="53"/>
      <c r="H159" s="28">
        <f t="shared" si="146"/>
        <v>43466</v>
      </c>
      <c r="I159" s="71">
        <f>HC!B174</f>
        <v>96.233333333333306</v>
      </c>
      <c r="J159" s="43">
        <f>W!D109</f>
        <v>284203.2</v>
      </c>
      <c r="K159" s="55">
        <f>F159*I159/Pop!G159</f>
        <v>85.692883919326206</v>
      </c>
      <c r="L159" s="55">
        <f t="shared" si="147"/>
        <v>-1.831704346533769E-2</v>
      </c>
      <c r="M159" s="73">
        <f t="shared" si="142"/>
        <v>0.44074573768202169</v>
      </c>
      <c r="N159" s="33">
        <f t="shared" ref="N159" si="174">LN(M159)-LN(M158)</f>
        <v>2.2105700202169287E-2</v>
      </c>
    </row>
    <row r="160" spans="1:14">
      <c r="A160" s="28">
        <f t="shared" si="144"/>
        <v>32174</v>
      </c>
      <c r="B160" s="35">
        <f>HC!F175</f>
        <v>5803</v>
      </c>
      <c r="C160" s="48">
        <v>5978.25</v>
      </c>
      <c r="E160" s="28">
        <f t="shared" si="145"/>
        <v>43556</v>
      </c>
      <c r="F160" s="53">
        <f t="shared" si="140"/>
        <v>6715.8055555555502</v>
      </c>
      <c r="G160" s="53"/>
      <c r="H160" s="28">
        <f t="shared" si="146"/>
        <v>43556</v>
      </c>
      <c r="I160" s="71">
        <f>HC!B175</f>
        <v>96.266666666666694</v>
      </c>
      <c r="J160" s="43">
        <f>W!D110</f>
        <v>286077.7</v>
      </c>
      <c r="K160" s="55">
        <f>F160*I160/Pop!G160</f>
        <v>86.027447313139504</v>
      </c>
      <c r="L160" s="55">
        <f t="shared" si="147"/>
        <v>3.8966127625634783E-3</v>
      </c>
      <c r="M160" s="73">
        <f t="shared" si="142"/>
        <v>0.44249662021996727</v>
      </c>
      <c r="N160" s="33">
        <f t="shared" ref="N160" si="175">LN(M160)-LN(M159)</f>
        <v>3.9646758689513284E-3</v>
      </c>
    </row>
    <row r="161" spans="1:14">
      <c r="A161" s="28">
        <f t="shared" si="144"/>
        <v>32203</v>
      </c>
      <c r="B161" s="35">
        <f>HC!F176</f>
        <v>5888</v>
      </c>
      <c r="C161" s="48">
        <v>5985.49999999999</v>
      </c>
      <c r="E161" s="28">
        <f t="shared" si="145"/>
        <v>43647</v>
      </c>
      <c r="F161" s="53">
        <f t="shared" si="140"/>
        <v>6730.2361111111095</v>
      </c>
      <c r="G161" s="53"/>
      <c r="H161" s="28">
        <f t="shared" si="146"/>
        <v>43647</v>
      </c>
      <c r="I161" s="71">
        <f>HC!B176</f>
        <v>96.433333333333294</v>
      </c>
      <c r="J161" s="43">
        <f>W!D111</f>
        <v>287151.7</v>
      </c>
      <c r="K161" s="55">
        <f>F161*I161/Pop!G161</f>
        <v>86.473267257720181</v>
      </c>
      <c r="L161" s="55">
        <f t="shared" si="147"/>
        <v>5.1689169902440213E-3</v>
      </c>
      <c r="M161" s="73">
        <f t="shared" si="142"/>
        <v>0.44243951984746621</v>
      </c>
      <c r="N161" s="33">
        <f t="shared" ref="N161" si="176">LN(M161)-LN(M160)</f>
        <v>-1.2904970199534294E-4</v>
      </c>
    </row>
    <row r="162" spans="1:14">
      <c r="A162" s="28">
        <f t="shared" si="144"/>
        <v>32234</v>
      </c>
      <c r="B162" s="35">
        <f>HC!F177</f>
        <v>6038</v>
      </c>
      <c r="C162" s="48">
        <v>5992.5416666666597</v>
      </c>
      <c r="E162" s="28">
        <f t="shared" si="145"/>
        <v>43739</v>
      </c>
      <c r="F162" s="53">
        <f t="shared" si="140"/>
        <v>6723.6249999999973</v>
      </c>
      <c r="G162" s="53"/>
      <c r="H162" s="28">
        <f t="shared" si="146"/>
        <v>43739</v>
      </c>
      <c r="I162" s="71">
        <f>HC!B177</f>
        <v>96.066666666666706</v>
      </c>
      <c r="J162" s="43">
        <f>W!D112</f>
        <v>289279.2</v>
      </c>
      <c r="K162" s="55">
        <f>F162*I162/Pop!G162</f>
        <v>86.170037798777145</v>
      </c>
      <c r="L162" s="55">
        <f t="shared" si="147"/>
        <v>-3.5127892235014002E-3</v>
      </c>
      <c r="M162" s="73">
        <f t="shared" si="142"/>
        <v>0.44785868714737509</v>
      </c>
      <c r="N162" s="33">
        <f t="shared" ref="N162" si="177">LN(M162)-LN(M161)</f>
        <v>1.2173975385878055E-2</v>
      </c>
    </row>
    <row r="163" spans="1:14">
      <c r="A163" s="28">
        <f t="shared" si="144"/>
        <v>32264</v>
      </c>
      <c r="B163" s="35">
        <f>HC!F178</f>
        <v>6106</v>
      </c>
      <c r="C163" s="48">
        <v>5999.5833333333303</v>
      </c>
      <c r="E163" s="28">
        <f t="shared" si="145"/>
        <v>43831</v>
      </c>
      <c r="F163" s="53">
        <f t="shared" si="140"/>
        <v>6704.4999999999927</v>
      </c>
      <c r="G163" s="53"/>
      <c r="H163" s="28">
        <f t="shared" si="146"/>
        <v>43831</v>
      </c>
      <c r="I163" s="71">
        <f>HC!B178</f>
        <v>95.6666666666667</v>
      </c>
      <c r="J163" s="43">
        <f>W!D113</f>
        <v>289817</v>
      </c>
      <c r="K163" s="55">
        <f>F163*I163/Pop!G163</f>
        <v>85.679398433745845</v>
      </c>
      <c r="L163" s="55">
        <f t="shared" si="147"/>
        <v>-5.7101228716893715E-3</v>
      </c>
      <c r="M163" s="73">
        <f t="shared" si="142"/>
        <v>0.45185263524966235</v>
      </c>
      <c r="N163" s="33">
        <f t="shared" ref="N163" si="178">LN(M163)-LN(M162)</f>
        <v>8.8783462830487325E-3</v>
      </c>
    </row>
    <row r="164" spans="1:14">
      <c r="A164" s="28">
        <f t="shared" si="144"/>
        <v>32295</v>
      </c>
      <c r="B164" s="35">
        <f>HC!F179</f>
        <v>6106</v>
      </c>
      <c r="C164" s="48">
        <v>6006.8333333333303</v>
      </c>
      <c r="E164" s="28">
        <f t="shared" si="145"/>
        <v>43922</v>
      </c>
      <c r="F164" s="53">
        <f t="shared" si="140"/>
        <v>6685.0972222222163</v>
      </c>
      <c r="G164" s="53"/>
      <c r="H164" s="28">
        <f t="shared" si="146"/>
        <v>43922</v>
      </c>
      <c r="I164" s="71">
        <f>HC!B179</f>
        <v>90.766666666666694</v>
      </c>
      <c r="J164" s="43">
        <f>W!D114</f>
        <v>278923.2</v>
      </c>
      <c r="K164" s="55">
        <f>F164*I164/Pop!G164</f>
        <v>81.181601961261606</v>
      </c>
      <c r="L164" s="55">
        <f t="shared" si="147"/>
        <v>-5.3923760369977813E-2</v>
      </c>
      <c r="M164" s="73">
        <f t="shared" si="142"/>
        <v>0.45967461904637291</v>
      </c>
      <c r="N164" s="33">
        <f t="shared" ref="N164" si="179">LN(M164)-LN(M163)</f>
        <v>1.7162790829207353E-2</v>
      </c>
    </row>
    <row r="165" spans="1:14">
      <c r="A165" s="28">
        <f t="shared" si="144"/>
        <v>32325</v>
      </c>
      <c r="B165" s="35">
        <f>HC!F180</f>
        <v>6105</v>
      </c>
      <c r="C165" s="48">
        <v>6013.7916666666597</v>
      </c>
      <c r="E165" s="28">
        <f t="shared" si="145"/>
        <v>44013</v>
      </c>
      <c r="F165" s="53">
        <f t="shared" si="140"/>
        <v>6670.5277777777737</v>
      </c>
      <c r="G165" s="53"/>
      <c r="H165" s="28">
        <f t="shared" si="146"/>
        <v>44013</v>
      </c>
      <c r="I165" s="71">
        <f>HC!B180</f>
        <v>93.366666666666703</v>
      </c>
      <c r="J165" s="43">
        <f>W!D115</f>
        <v>280697.5</v>
      </c>
      <c r="K165" s="55">
        <f>F165*I165/Pop!G165</f>
        <v>83.47550468148583</v>
      </c>
      <c r="L165" s="55">
        <f t="shared" si="147"/>
        <v>2.7864587047771394E-2</v>
      </c>
      <c r="M165" s="73">
        <f t="shared" si="142"/>
        <v>0.450698895249944</v>
      </c>
      <c r="N165" s="33">
        <f t="shared" ref="N165" si="180">LN(M165)-LN(M164)</f>
        <v>-1.9719410787544245E-2</v>
      </c>
    </row>
    <row r="166" spans="1:14">
      <c r="A166" s="28">
        <f t="shared" si="144"/>
        <v>32356</v>
      </c>
      <c r="B166" s="35">
        <f>HC!F181</f>
        <v>6073</v>
      </c>
      <c r="C166" s="48">
        <v>6021.75</v>
      </c>
      <c r="E166" s="28">
        <f t="shared" si="145"/>
        <v>44105</v>
      </c>
      <c r="F166" s="53">
        <f t="shared" si="140"/>
        <v>6667.1944444444407</v>
      </c>
      <c r="G166" s="53"/>
      <c r="H166" s="28">
        <f t="shared" si="146"/>
        <v>44105</v>
      </c>
      <c r="I166" s="71">
        <f>HC!B181</f>
        <v>94.4</v>
      </c>
      <c r="J166" s="43">
        <f>W!D116</f>
        <v>281736.8</v>
      </c>
      <c r="K166" s="55">
        <f>F166*I166/Pop!G166</f>
        <v>84.517042510691553</v>
      </c>
      <c r="L166" s="55">
        <f t="shared" si="147"/>
        <v>1.2399968832954578E-2</v>
      </c>
      <c r="M166" s="73">
        <f t="shared" si="142"/>
        <v>0.44763956186801901</v>
      </c>
      <c r="N166" s="33">
        <f t="shared" ref="N166" si="181">LN(M166)-LN(M165)</f>
        <v>-6.8111193167595951E-3</v>
      </c>
    </row>
    <row r="167" spans="1:14">
      <c r="A167" s="28">
        <f t="shared" si="144"/>
        <v>32387</v>
      </c>
      <c r="B167" s="35">
        <f>HC!F182</f>
        <v>6064</v>
      </c>
      <c r="C167" s="48">
        <v>6031.12499999999</v>
      </c>
      <c r="E167" s="28">
        <f t="shared" si="145"/>
        <v>44197</v>
      </c>
      <c r="F167" s="53"/>
      <c r="G167" s="53"/>
      <c r="H167" s="28">
        <f t="shared" si="146"/>
        <v>44197</v>
      </c>
      <c r="I167" s="71">
        <f>HC!B182</f>
        <v>94.1666666666667</v>
      </c>
      <c r="J167" s="43">
        <f>W!D117</f>
        <v>289005.90000000002</v>
      </c>
      <c r="K167" s="55" t="e">
        <f>F167*I167/Pop!G167</f>
        <v>#DIV/0!</v>
      </c>
      <c r="L167" s="55" t="e">
        <f t="shared" si="147"/>
        <v>#DIV/0!</v>
      </c>
      <c r="M167" s="73" t="e">
        <f t="shared" si="142"/>
        <v>#DIV/0!</v>
      </c>
      <c r="N167" s="33" t="e">
        <f t="shared" ref="N167" si="182">LN(M167)-LN(M166)</f>
        <v>#DIV/0!</v>
      </c>
    </row>
    <row r="168" spans="1:14">
      <c r="A168" s="28">
        <f t="shared" si="144"/>
        <v>32417</v>
      </c>
      <c r="B168" s="35">
        <f>HC!F183</f>
        <v>6065</v>
      </c>
      <c r="C168" s="48">
        <v>6039.75</v>
      </c>
      <c r="E168" s="28"/>
      <c r="F168" s="53"/>
      <c r="G168" s="53"/>
      <c r="H168" s="29">
        <f t="shared" si="146"/>
        <v>44287</v>
      </c>
      <c r="I168" s="72">
        <f>HC!B183</f>
        <v>94.9</v>
      </c>
      <c r="J168" s="44">
        <f>W!D118</f>
        <v>284184.59999999998</v>
      </c>
      <c r="K168" s="56" t="e">
        <f>F168*I168/Pop!G168</f>
        <v>#DIV/0!</v>
      </c>
      <c r="L168" s="56" t="e">
        <f t="shared" si="147"/>
        <v>#DIV/0!</v>
      </c>
      <c r="M168" s="74" t="e">
        <f t="shared" si="142"/>
        <v>#DIV/0!</v>
      </c>
      <c r="N168" s="39" t="e">
        <f t="shared" ref="N168" si="183">LN(M168)-LN(M167)</f>
        <v>#DIV/0!</v>
      </c>
    </row>
    <row r="169" spans="1:14">
      <c r="A169" s="28">
        <f t="shared" si="144"/>
        <v>32448</v>
      </c>
      <c r="B169" s="35">
        <f>HC!F184</f>
        <v>6049</v>
      </c>
      <c r="C169" s="48">
        <v>6047.99999999999</v>
      </c>
      <c r="E169" s="28"/>
      <c r="F169" s="53"/>
      <c r="G169" s="3"/>
      <c r="H169" s="2"/>
    </row>
    <row r="170" spans="1:14">
      <c r="A170" s="28">
        <f t="shared" si="144"/>
        <v>32478</v>
      </c>
      <c r="B170" s="35">
        <f>HC!F185</f>
        <v>6002</v>
      </c>
      <c r="C170" s="48">
        <v>6057.7916666666597</v>
      </c>
      <c r="E170" s="28"/>
      <c r="F170" s="53"/>
      <c r="G170" s="3"/>
      <c r="H170" s="2"/>
    </row>
    <row r="171" spans="1:14">
      <c r="A171" s="28">
        <f t="shared" si="144"/>
        <v>32509</v>
      </c>
      <c r="B171" s="35">
        <f>HC!F186</f>
        <v>5905</v>
      </c>
      <c r="C171" s="48">
        <v>6068.9583333333303</v>
      </c>
      <c r="E171" s="28"/>
      <c r="F171" s="53"/>
      <c r="G171" s="3"/>
      <c r="H171" s="2"/>
    </row>
    <row r="172" spans="1:14">
      <c r="A172" s="28">
        <f t="shared" si="144"/>
        <v>32540</v>
      </c>
      <c r="B172" s="35">
        <f>HC!F187</f>
        <v>5917</v>
      </c>
      <c r="C172" s="48">
        <v>6079.5833333333303</v>
      </c>
      <c r="E172" s="28"/>
      <c r="F172" s="53"/>
      <c r="G172" s="3"/>
      <c r="H172" s="2"/>
    </row>
    <row r="173" spans="1:14">
      <c r="A173" s="28">
        <f t="shared" si="144"/>
        <v>32568</v>
      </c>
      <c r="B173" s="35">
        <f>HC!F188</f>
        <v>5999</v>
      </c>
      <c r="C173" s="48">
        <v>6089.7083333333303</v>
      </c>
      <c r="E173" s="28"/>
      <c r="F173" s="53"/>
      <c r="G173" s="3"/>
      <c r="H173" s="2"/>
    </row>
    <row r="174" spans="1:14">
      <c r="A174" s="28">
        <f t="shared" si="144"/>
        <v>32599</v>
      </c>
      <c r="B174" s="35">
        <f>HC!F189</f>
        <v>6134</v>
      </c>
      <c r="C174" s="48">
        <v>6100.2083333333303</v>
      </c>
      <c r="E174" s="28"/>
      <c r="F174" s="53"/>
      <c r="G174" s="3"/>
      <c r="H174" s="2"/>
    </row>
    <row r="175" spans="1:14">
      <c r="A175" s="28">
        <f t="shared" si="144"/>
        <v>32629</v>
      </c>
      <c r="B175" s="35">
        <f>HC!F190</f>
        <v>6208</v>
      </c>
      <c r="C175" s="48">
        <v>6111</v>
      </c>
      <c r="E175" s="28"/>
      <c r="F175" s="53"/>
      <c r="G175" s="3"/>
      <c r="H175" s="2"/>
    </row>
    <row r="176" spans="1:14">
      <c r="A176" s="28">
        <f t="shared" si="144"/>
        <v>32660</v>
      </c>
      <c r="B176" s="35">
        <f>HC!F191</f>
        <v>6239</v>
      </c>
      <c r="C176" s="48">
        <v>6122.2083333333303</v>
      </c>
      <c r="E176" s="28"/>
      <c r="F176" s="53"/>
      <c r="G176" s="3"/>
      <c r="H176" s="2"/>
    </row>
    <row r="177" spans="1:8">
      <c r="A177" s="28">
        <f t="shared" si="144"/>
        <v>32690</v>
      </c>
      <c r="B177" s="35">
        <f>HC!F192</f>
        <v>6240</v>
      </c>
      <c r="C177" s="48">
        <v>6133.4583333333303</v>
      </c>
      <c r="E177" s="28"/>
      <c r="F177" s="53"/>
      <c r="G177" s="3"/>
      <c r="H177" s="2"/>
    </row>
    <row r="178" spans="1:8">
      <c r="A178" s="28">
        <f t="shared" si="144"/>
        <v>32721</v>
      </c>
      <c r="B178" s="35">
        <f>HC!F193</f>
        <v>6193</v>
      </c>
      <c r="C178" s="48">
        <v>6144.5</v>
      </c>
      <c r="E178" s="28"/>
      <c r="F178" s="53"/>
      <c r="G178" s="3"/>
      <c r="H178" s="2"/>
    </row>
    <row r="179" spans="1:8">
      <c r="A179" s="28">
        <f t="shared" si="144"/>
        <v>32752</v>
      </c>
      <c r="B179" s="35">
        <f>HC!F194</f>
        <v>6187</v>
      </c>
      <c r="C179" s="48">
        <v>6156.4583333333303</v>
      </c>
      <c r="E179" s="28"/>
      <c r="F179" s="53"/>
      <c r="G179" s="3"/>
      <c r="H179" s="2"/>
    </row>
    <row r="180" spans="1:8">
      <c r="A180" s="28">
        <f t="shared" si="144"/>
        <v>32782</v>
      </c>
      <c r="B180" s="35">
        <f>HC!F195</f>
        <v>6194</v>
      </c>
      <c r="C180" s="48">
        <v>6167.9583333333303</v>
      </c>
      <c r="E180" s="28"/>
      <c r="F180" s="53"/>
      <c r="G180" s="3"/>
      <c r="H180" s="2"/>
    </row>
    <row r="181" spans="1:8">
      <c r="A181" s="28">
        <f t="shared" si="144"/>
        <v>32813</v>
      </c>
      <c r="B181" s="35">
        <f>HC!F196</f>
        <v>6179</v>
      </c>
      <c r="C181" s="48">
        <v>6178.5833333333303</v>
      </c>
      <c r="E181" s="28"/>
      <c r="F181" s="53"/>
      <c r="G181" s="3"/>
      <c r="H181" s="2"/>
    </row>
    <row r="182" spans="1:8">
      <c r="A182" s="28">
        <f t="shared" si="144"/>
        <v>32843</v>
      </c>
      <c r="B182" s="35">
        <f>HC!F197</f>
        <v>6141</v>
      </c>
      <c r="C182" s="48">
        <v>6188.1666666666597</v>
      </c>
      <c r="E182" s="28"/>
      <c r="F182" s="53"/>
      <c r="G182" s="3"/>
      <c r="H182" s="2"/>
    </row>
    <row r="183" spans="1:8">
      <c r="A183" s="28">
        <f t="shared" si="144"/>
        <v>32874</v>
      </c>
      <c r="B183" s="35">
        <f>HC!F198</f>
        <v>6036</v>
      </c>
      <c r="C183" s="48">
        <v>6196.1666666666597</v>
      </c>
      <c r="E183" s="28"/>
      <c r="F183" s="53"/>
      <c r="G183" s="3"/>
      <c r="H183" s="2"/>
    </row>
    <row r="184" spans="1:8">
      <c r="A184" s="28">
        <f t="shared" si="144"/>
        <v>32905</v>
      </c>
      <c r="B184" s="35">
        <f>HC!F199</f>
        <v>6051</v>
      </c>
      <c r="C184" s="48">
        <v>6204</v>
      </c>
      <c r="E184" s="28"/>
      <c r="F184" s="53"/>
      <c r="G184" s="3"/>
      <c r="H184" s="2"/>
    </row>
    <row r="185" spans="1:8">
      <c r="A185" s="28">
        <f t="shared" si="144"/>
        <v>32933</v>
      </c>
      <c r="B185" s="35">
        <f>HC!F200</f>
        <v>6152</v>
      </c>
      <c r="C185" s="48">
        <v>6213.7083333333303</v>
      </c>
      <c r="E185" s="28"/>
      <c r="F185" s="53"/>
      <c r="G185" s="3"/>
      <c r="H185" s="2"/>
    </row>
    <row r="186" spans="1:8">
      <c r="A186" s="28">
        <f t="shared" si="144"/>
        <v>32964</v>
      </c>
      <c r="B186" s="35">
        <f>HC!F201</f>
        <v>6257</v>
      </c>
      <c r="C186" s="48">
        <v>6225</v>
      </c>
      <c r="E186" s="28"/>
      <c r="F186" s="53"/>
      <c r="G186" s="3"/>
      <c r="H186" s="2"/>
    </row>
    <row r="187" spans="1:8">
      <c r="A187" s="28">
        <f t="shared" si="144"/>
        <v>32994</v>
      </c>
      <c r="B187" s="35">
        <f>HC!F202</f>
        <v>6340</v>
      </c>
      <c r="C187" s="48">
        <v>6235.4583333333303</v>
      </c>
      <c r="E187" s="28"/>
      <c r="F187" s="53"/>
      <c r="G187" s="3"/>
      <c r="H187" s="2"/>
    </row>
    <row r="188" spans="1:8">
      <c r="A188" s="28">
        <f t="shared" si="144"/>
        <v>33025</v>
      </c>
      <c r="B188" s="35">
        <f>HC!F203</f>
        <v>6337</v>
      </c>
      <c r="C188" s="48">
        <v>6244.9583333333303</v>
      </c>
      <c r="E188" s="28"/>
      <c r="F188" s="53"/>
      <c r="G188" s="3"/>
      <c r="H188" s="2"/>
    </row>
    <row r="189" spans="1:8">
      <c r="A189" s="28">
        <f t="shared" si="144"/>
        <v>33055</v>
      </c>
      <c r="B189" s="35">
        <f>HC!F204</f>
        <v>6334</v>
      </c>
      <c r="C189" s="48">
        <v>6255.2916666666597</v>
      </c>
      <c r="E189" s="28"/>
      <c r="F189" s="53"/>
      <c r="G189" s="3"/>
      <c r="H189" s="2"/>
    </row>
    <row r="190" spans="1:8">
      <c r="A190" s="28">
        <f t="shared" si="144"/>
        <v>33086</v>
      </c>
      <c r="B190" s="35">
        <f>HC!F205</f>
        <v>6287</v>
      </c>
      <c r="C190" s="48">
        <v>6266.0833333333303</v>
      </c>
      <c r="E190" s="28"/>
      <c r="F190" s="53"/>
      <c r="G190" s="3"/>
      <c r="H190" s="2"/>
    </row>
    <row r="191" spans="1:8">
      <c r="A191" s="28">
        <f t="shared" si="144"/>
        <v>33117</v>
      </c>
      <c r="B191" s="35">
        <f>HC!F206</f>
        <v>6326</v>
      </c>
      <c r="C191" s="48">
        <v>6275.7083333333303</v>
      </c>
      <c r="E191" s="28"/>
      <c r="F191" s="53"/>
      <c r="G191" s="3"/>
      <c r="H191" s="2"/>
    </row>
    <row r="192" spans="1:8">
      <c r="A192" s="28">
        <f t="shared" si="144"/>
        <v>33147</v>
      </c>
      <c r="B192" s="35">
        <f>HC!F207</f>
        <v>6326</v>
      </c>
      <c r="C192" s="48">
        <v>6285.25</v>
      </c>
      <c r="E192" s="28"/>
      <c r="F192" s="53"/>
      <c r="G192" s="3"/>
      <c r="H192" s="2"/>
    </row>
    <row r="193" spans="1:8">
      <c r="A193" s="28">
        <f t="shared" si="144"/>
        <v>33178</v>
      </c>
      <c r="B193" s="35">
        <f>HC!F208</f>
        <v>6298</v>
      </c>
      <c r="C193" s="48">
        <v>6294.625</v>
      </c>
      <c r="E193" s="28"/>
      <c r="F193" s="53"/>
      <c r="G193" s="3"/>
      <c r="H193" s="2"/>
    </row>
    <row r="194" spans="1:8">
      <c r="A194" s="28">
        <f t="shared" si="144"/>
        <v>33208</v>
      </c>
      <c r="B194" s="35">
        <f>HC!F209</f>
        <v>6250</v>
      </c>
      <c r="C194" s="48">
        <v>6304.9583333333303</v>
      </c>
      <c r="E194" s="28"/>
      <c r="F194" s="53"/>
      <c r="G194" s="3"/>
      <c r="H194" s="2"/>
    </row>
    <row r="195" spans="1:8">
      <c r="A195" s="28">
        <f t="shared" si="144"/>
        <v>33239</v>
      </c>
      <c r="B195" s="35">
        <f>HC!F210</f>
        <v>6175</v>
      </c>
      <c r="C195" s="48">
        <v>6315.375</v>
      </c>
      <c r="E195" s="28"/>
      <c r="F195" s="53"/>
      <c r="G195" s="3"/>
      <c r="H195" s="2"/>
    </row>
    <row r="196" spans="1:8">
      <c r="A196" s="28">
        <f t="shared" si="144"/>
        <v>33270</v>
      </c>
      <c r="B196" s="35">
        <f>HC!F211</f>
        <v>6171</v>
      </c>
      <c r="C196" s="48">
        <v>6325.6666666666597</v>
      </c>
      <c r="E196" s="28"/>
      <c r="F196" s="53"/>
      <c r="G196" s="3"/>
      <c r="H196" s="2"/>
    </row>
    <row r="197" spans="1:8">
      <c r="A197" s="28">
        <f t="shared" ref="A197:A260" si="184">EDATE(A196,1)</f>
        <v>33298</v>
      </c>
      <c r="B197" s="35">
        <f>HC!F212</f>
        <v>6263</v>
      </c>
      <c r="C197" s="48">
        <v>6336.0416666666597</v>
      </c>
      <c r="E197" s="28"/>
      <c r="F197" s="53"/>
      <c r="G197" s="3"/>
      <c r="H197" s="2"/>
    </row>
    <row r="198" spans="1:8">
      <c r="A198" s="28">
        <f t="shared" si="184"/>
        <v>33329</v>
      </c>
      <c r="B198" s="35">
        <f>HC!F213</f>
        <v>6375</v>
      </c>
      <c r="C198" s="48">
        <v>6344.6666666666597</v>
      </c>
      <c r="E198" s="28"/>
      <c r="F198" s="53"/>
      <c r="G198" s="3"/>
      <c r="H198" s="2"/>
    </row>
    <row r="199" spans="1:8">
      <c r="A199" s="28">
        <f t="shared" si="184"/>
        <v>33359</v>
      </c>
      <c r="B199" s="35">
        <f>HC!F214</f>
        <v>6447</v>
      </c>
      <c r="C199" s="48">
        <v>6353.4166666666597</v>
      </c>
      <c r="E199" s="28"/>
      <c r="F199" s="53"/>
      <c r="G199" s="3"/>
      <c r="H199" s="2"/>
    </row>
    <row r="200" spans="1:8">
      <c r="A200" s="28">
        <f t="shared" si="184"/>
        <v>33390</v>
      </c>
      <c r="B200" s="35">
        <f>HC!F215</f>
        <v>6478</v>
      </c>
      <c r="C200" s="48">
        <v>6363.4583333333303</v>
      </c>
      <c r="E200" s="28"/>
      <c r="F200" s="53"/>
      <c r="G200" s="3"/>
      <c r="H200" s="2"/>
    </row>
    <row r="201" spans="1:8">
      <c r="A201" s="28">
        <f t="shared" si="184"/>
        <v>33420</v>
      </c>
      <c r="B201" s="35">
        <f>HC!F216</f>
        <v>6443</v>
      </c>
      <c r="C201" s="48">
        <v>6372.4583333333303</v>
      </c>
      <c r="E201" s="28"/>
      <c r="F201" s="53"/>
      <c r="G201" s="3"/>
      <c r="H201" s="2"/>
    </row>
    <row r="202" spans="1:8">
      <c r="A202" s="28">
        <f t="shared" si="184"/>
        <v>33451</v>
      </c>
      <c r="B202" s="35">
        <f>HC!F217</f>
        <v>6425</v>
      </c>
      <c r="C202" s="48">
        <v>6382</v>
      </c>
      <c r="E202" s="28"/>
      <c r="F202" s="53"/>
      <c r="G202" s="3"/>
      <c r="H202" s="2"/>
    </row>
    <row r="203" spans="1:8">
      <c r="A203" s="28">
        <f t="shared" si="184"/>
        <v>33482</v>
      </c>
      <c r="B203" s="35">
        <f>HC!F218</f>
        <v>6437</v>
      </c>
      <c r="C203" s="48">
        <v>6391.4583333333303</v>
      </c>
      <c r="E203" s="28"/>
      <c r="F203" s="53"/>
      <c r="G203" s="3"/>
      <c r="H203" s="2"/>
    </row>
    <row r="204" spans="1:8">
      <c r="A204" s="28">
        <f t="shared" si="184"/>
        <v>33512</v>
      </c>
      <c r="B204" s="35">
        <f>HC!F219</f>
        <v>6422</v>
      </c>
      <c r="C204" s="48">
        <v>6397.8333333333303</v>
      </c>
      <c r="E204" s="28"/>
      <c r="F204" s="53"/>
      <c r="G204" s="3"/>
      <c r="H204" s="2"/>
    </row>
    <row r="205" spans="1:8">
      <c r="A205" s="28">
        <f t="shared" si="184"/>
        <v>33543</v>
      </c>
      <c r="B205" s="35">
        <f>HC!F220</f>
        <v>6412</v>
      </c>
      <c r="C205" s="48">
        <v>6403.25</v>
      </c>
      <c r="E205" s="28"/>
      <c r="F205" s="53"/>
      <c r="G205" s="3"/>
      <c r="H205" s="2"/>
    </row>
    <row r="206" spans="1:8">
      <c r="A206" s="28">
        <f t="shared" si="184"/>
        <v>33573</v>
      </c>
      <c r="B206" s="35">
        <f>HC!F221</f>
        <v>6377</v>
      </c>
      <c r="C206" s="48">
        <v>6407.6666666666597</v>
      </c>
      <c r="E206" s="28"/>
      <c r="F206" s="53"/>
      <c r="G206" s="3"/>
      <c r="H206" s="2"/>
    </row>
    <row r="207" spans="1:8">
      <c r="A207" s="28">
        <f t="shared" si="184"/>
        <v>33604</v>
      </c>
      <c r="B207" s="35">
        <f>HC!F222</f>
        <v>6264</v>
      </c>
      <c r="C207" s="48">
        <v>6410.9583333333303</v>
      </c>
      <c r="E207" s="28"/>
      <c r="F207" s="53"/>
      <c r="G207" s="3"/>
      <c r="H207" s="2"/>
    </row>
    <row r="208" spans="1:8">
      <c r="A208" s="28">
        <f t="shared" si="184"/>
        <v>33635</v>
      </c>
      <c r="B208" s="35">
        <f>HC!F223</f>
        <v>6311</v>
      </c>
      <c r="C208" s="48">
        <v>6414.5416666666597</v>
      </c>
      <c r="E208" s="28"/>
      <c r="F208" s="53"/>
      <c r="G208" s="3"/>
      <c r="H208" s="2"/>
    </row>
    <row r="209" spans="1:8">
      <c r="A209" s="28">
        <f t="shared" si="184"/>
        <v>33664</v>
      </c>
      <c r="B209" s="35">
        <f>HC!F224</f>
        <v>6350</v>
      </c>
      <c r="C209" s="48">
        <v>6418.2916666666597</v>
      </c>
      <c r="E209" s="28"/>
      <c r="F209" s="53"/>
      <c r="G209" s="3"/>
      <c r="H209" s="2"/>
    </row>
    <row r="210" spans="1:8">
      <c r="A210" s="28">
        <f t="shared" si="184"/>
        <v>33695</v>
      </c>
      <c r="B210" s="35">
        <f>HC!F225</f>
        <v>6441</v>
      </c>
      <c r="C210" s="48">
        <v>6423.0833333333303</v>
      </c>
      <c r="E210" s="28"/>
      <c r="F210" s="53"/>
      <c r="G210" s="3"/>
      <c r="H210" s="2"/>
    </row>
    <row r="211" spans="1:8">
      <c r="A211" s="28">
        <f t="shared" si="184"/>
        <v>33725</v>
      </c>
      <c r="B211" s="35">
        <f>HC!F226</f>
        <v>6511</v>
      </c>
      <c r="C211" s="48">
        <v>6429.2916666666597</v>
      </c>
      <c r="E211" s="28"/>
      <c r="F211" s="53"/>
      <c r="G211" s="3"/>
      <c r="H211" s="2"/>
    </row>
    <row r="212" spans="1:8">
      <c r="A212" s="28">
        <f t="shared" si="184"/>
        <v>33756</v>
      </c>
      <c r="B212" s="35">
        <f>HC!F227</f>
        <v>6520</v>
      </c>
      <c r="C212" s="48">
        <v>6434.2916666666597</v>
      </c>
      <c r="E212" s="28"/>
      <c r="F212" s="53"/>
      <c r="G212" s="3"/>
      <c r="H212" s="2"/>
    </row>
    <row r="213" spans="1:8">
      <c r="A213" s="28">
        <f t="shared" si="184"/>
        <v>33786</v>
      </c>
      <c r="B213" s="35">
        <f>HC!F228</f>
        <v>6480</v>
      </c>
      <c r="C213" s="48">
        <v>6437.5</v>
      </c>
      <c r="E213" s="28"/>
      <c r="F213" s="53"/>
      <c r="G213" s="3"/>
      <c r="H213" s="2"/>
    </row>
    <row r="214" spans="1:8">
      <c r="A214" s="28">
        <f t="shared" si="184"/>
        <v>33817</v>
      </c>
      <c r="B214" s="35">
        <f>HC!F229</f>
        <v>6474</v>
      </c>
      <c r="C214" s="48">
        <v>6437.7916666666597</v>
      </c>
      <c r="E214" s="28"/>
      <c r="F214" s="53"/>
      <c r="G214" s="3"/>
      <c r="H214" s="2"/>
    </row>
    <row r="215" spans="1:8">
      <c r="A215" s="28">
        <f t="shared" si="184"/>
        <v>33848</v>
      </c>
      <c r="B215" s="35">
        <f>HC!F230</f>
        <v>6478</v>
      </c>
      <c r="C215" s="48">
        <v>6436.9583333333303</v>
      </c>
      <c r="E215" s="28"/>
      <c r="F215" s="53"/>
      <c r="G215" s="3"/>
      <c r="H215" s="2"/>
    </row>
    <row r="216" spans="1:8">
      <c r="A216" s="28">
        <f t="shared" si="184"/>
        <v>33878</v>
      </c>
      <c r="B216" s="35">
        <f>HC!F231</f>
        <v>6496</v>
      </c>
      <c r="C216" s="48">
        <v>6438.4583333333303</v>
      </c>
      <c r="E216" s="28"/>
      <c r="F216" s="53"/>
      <c r="G216" s="3"/>
      <c r="H216" s="2"/>
    </row>
    <row r="217" spans="1:8">
      <c r="A217" s="28">
        <f t="shared" si="184"/>
        <v>33909</v>
      </c>
      <c r="B217" s="35">
        <f>HC!F232</f>
        <v>6487</v>
      </c>
      <c r="C217" s="48">
        <v>6440.4166666666597</v>
      </c>
      <c r="E217" s="28"/>
      <c r="F217" s="53"/>
      <c r="G217" s="3"/>
      <c r="H217" s="2"/>
    </row>
    <row r="218" spans="1:8">
      <c r="A218" s="28">
        <f t="shared" si="184"/>
        <v>33939</v>
      </c>
      <c r="B218" s="35">
        <f>HC!F233</f>
        <v>6422</v>
      </c>
      <c r="C218" s="48">
        <v>6441.7916666666597</v>
      </c>
      <c r="E218" s="28"/>
      <c r="F218" s="53"/>
      <c r="G218" s="3"/>
      <c r="H218" s="2"/>
    </row>
    <row r="219" spans="1:8">
      <c r="A219" s="28">
        <f t="shared" si="184"/>
        <v>33970</v>
      </c>
      <c r="B219" s="35">
        <f>HC!F234</f>
        <v>6296</v>
      </c>
      <c r="C219" s="48">
        <v>6444.1666666666597</v>
      </c>
      <c r="E219" s="28"/>
      <c r="F219" s="53"/>
      <c r="G219" s="3"/>
      <c r="H219" s="2"/>
    </row>
    <row r="220" spans="1:8">
      <c r="A220" s="28">
        <f t="shared" si="184"/>
        <v>34001</v>
      </c>
      <c r="B220" s="35">
        <f>HC!F235</f>
        <v>6286</v>
      </c>
      <c r="C220" s="48">
        <v>6446.6666666666597</v>
      </c>
      <c r="E220" s="28"/>
      <c r="F220" s="53"/>
      <c r="G220" s="3"/>
      <c r="H220" s="2"/>
    </row>
    <row r="221" spans="1:8">
      <c r="A221" s="28">
        <f t="shared" si="184"/>
        <v>34029</v>
      </c>
      <c r="B221" s="35">
        <f>HC!F236</f>
        <v>6355</v>
      </c>
      <c r="C221" s="48">
        <v>6448.125</v>
      </c>
      <c r="E221" s="28"/>
      <c r="F221" s="53"/>
      <c r="G221" s="3"/>
      <c r="H221" s="2"/>
    </row>
    <row r="222" spans="1:8">
      <c r="A222" s="28">
        <f t="shared" si="184"/>
        <v>34060</v>
      </c>
      <c r="B222" s="35">
        <f>HC!F237</f>
        <v>6472</v>
      </c>
      <c r="C222" s="48">
        <v>6448.9583333333303</v>
      </c>
      <c r="E222" s="28"/>
      <c r="F222" s="53"/>
      <c r="G222" s="3"/>
      <c r="H222" s="2"/>
    </row>
    <row r="223" spans="1:8">
      <c r="A223" s="28">
        <f t="shared" si="184"/>
        <v>34090</v>
      </c>
      <c r="B223" s="35">
        <f>HC!F238</f>
        <v>6527</v>
      </c>
      <c r="C223" s="48">
        <v>6449</v>
      </c>
      <c r="E223" s="28"/>
      <c r="F223" s="53"/>
      <c r="G223" s="3"/>
      <c r="H223" s="2"/>
    </row>
    <row r="224" spans="1:8">
      <c r="A224" s="28">
        <f t="shared" si="184"/>
        <v>34121</v>
      </c>
      <c r="B224" s="35">
        <f>HC!F239</f>
        <v>6537</v>
      </c>
      <c r="C224" s="48">
        <v>6449.25</v>
      </c>
      <c r="E224" s="28"/>
      <c r="F224" s="53"/>
      <c r="G224" s="3"/>
      <c r="H224" s="2"/>
    </row>
    <row r="225" spans="1:8">
      <c r="A225" s="28">
        <f t="shared" si="184"/>
        <v>34151</v>
      </c>
      <c r="B225" s="35">
        <f>HC!F240</f>
        <v>6520</v>
      </c>
      <c r="C225" s="48">
        <v>6450.9166666666597</v>
      </c>
      <c r="E225" s="28"/>
      <c r="F225" s="53"/>
      <c r="G225" s="3"/>
      <c r="H225" s="2"/>
    </row>
    <row r="226" spans="1:8">
      <c r="A226" s="28">
        <f t="shared" si="184"/>
        <v>34182</v>
      </c>
      <c r="B226" s="35">
        <f>HC!F241</f>
        <v>6494</v>
      </c>
      <c r="C226" s="48">
        <v>6452.8333333333303</v>
      </c>
      <c r="E226" s="28"/>
      <c r="F226" s="53"/>
      <c r="G226" s="3"/>
      <c r="H226" s="2"/>
    </row>
    <row r="227" spans="1:8">
      <c r="A227" s="28">
        <f t="shared" si="184"/>
        <v>34213</v>
      </c>
      <c r="B227" s="35">
        <f>HC!F242</f>
        <v>6493</v>
      </c>
      <c r="C227" s="48">
        <v>6453.9166666666597</v>
      </c>
      <c r="E227" s="28"/>
      <c r="F227" s="53"/>
      <c r="G227" s="3"/>
      <c r="H227" s="2"/>
    </row>
    <row r="228" spans="1:8">
      <c r="A228" s="28">
        <f t="shared" si="184"/>
        <v>34243</v>
      </c>
      <c r="B228" s="35">
        <f>HC!F243</f>
        <v>6501</v>
      </c>
      <c r="C228" s="48">
        <v>6455.3333333333303</v>
      </c>
      <c r="E228" s="28"/>
      <c r="F228" s="53"/>
      <c r="G228" s="3"/>
      <c r="H228" s="2"/>
    </row>
    <row r="229" spans="1:8">
      <c r="A229" s="28">
        <f t="shared" si="184"/>
        <v>34274</v>
      </c>
      <c r="B229" s="35">
        <f>HC!F244</f>
        <v>6483</v>
      </c>
      <c r="C229" s="48">
        <v>6457.5833333333303</v>
      </c>
      <c r="E229" s="28"/>
      <c r="F229" s="53"/>
      <c r="G229" s="3"/>
      <c r="H229" s="2"/>
    </row>
    <row r="230" spans="1:8">
      <c r="A230" s="28">
        <f t="shared" si="184"/>
        <v>34304</v>
      </c>
      <c r="B230" s="35">
        <f>HC!F245</f>
        <v>6432</v>
      </c>
      <c r="C230" s="48">
        <v>6459.4583333333303</v>
      </c>
      <c r="E230" s="28"/>
      <c r="F230" s="53"/>
      <c r="G230" s="3"/>
      <c r="H230" s="2"/>
    </row>
    <row r="231" spans="1:8">
      <c r="A231" s="28">
        <f t="shared" si="184"/>
        <v>34335</v>
      </c>
      <c r="B231" s="35">
        <f>HC!F246</f>
        <v>6326</v>
      </c>
      <c r="C231" s="48">
        <v>6459.9166666666597</v>
      </c>
      <c r="E231" s="28"/>
      <c r="F231" s="53"/>
      <c r="G231" s="3"/>
      <c r="H231" s="2"/>
    </row>
    <row r="232" spans="1:8">
      <c r="A232" s="28">
        <f t="shared" si="184"/>
        <v>34366</v>
      </c>
      <c r="B232" s="35">
        <f>HC!F247</f>
        <v>6302</v>
      </c>
      <c r="C232" s="48">
        <v>6459.5833333333303</v>
      </c>
      <c r="E232" s="28"/>
      <c r="F232" s="53"/>
      <c r="G232" s="3"/>
      <c r="H232" s="2"/>
    </row>
    <row r="233" spans="1:8">
      <c r="A233" s="28">
        <f t="shared" si="184"/>
        <v>34394</v>
      </c>
      <c r="B233" s="35">
        <f>HC!F248</f>
        <v>6365</v>
      </c>
      <c r="C233" s="48">
        <v>6459.0416666666597</v>
      </c>
      <c r="E233" s="28"/>
      <c r="F233" s="53"/>
      <c r="G233" s="3"/>
      <c r="H233" s="2"/>
    </row>
    <row r="234" spans="1:8">
      <c r="A234" s="28">
        <f t="shared" si="184"/>
        <v>34425</v>
      </c>
      <c r="B234" s="35">
        <f>HC!F249</f>
        <v>6496</v>
      </c>
      <c r="C234" s="48">
        <v>6457.7916666666597</v>
      </c>
      <c r="E234" s="28"/>
      <c r="F234" s="53"/>
      <c r="G234" s="3"/>
      <c r="H234" s="2"/>
    </row>
    <row r="235" spans="1:8">
      <c r="A235" s="28">
        <f t="shared" si="184"/>
        <v>34455</v>
      </c>
      <c r="B235" s="35">
        <f>HC!F250</f>
        <v>6557</v>
      </c>
      <c r="C235" s="48">
        <v>6455.875</v>
      </c>
      <c r="E235" s="28"/>
      <c r="F235" s="53"/>
      <c r="G235" s="3"/>
      <c r="H235" s="2"/>
    </row>
    <row r="236" spans="1:8">
      <c r="A236" s="28">
        <f t="shared" si="184"/>
        <v>34486</v>
      </c>
      <c r="B236" s="35">
        <f>HC!F251</f>
        <v>6552</v>
      </c>
      <c r="C236" s="48">
        <v>6453.9166666666597</v>
      </c>
      <c r="E236" s="28"/>
      <c r="F236" s="53"/>
      <c r="G236" s="3"/>
      <c r="H236" s="2"/>
    </row>
    <row r="237" spans="1:8">
      <c r="A237" s="28">
        <f t="shared" si="184"/>
        <v>34516</v>
      </c>
      <c r="B237" s="35">
        <f>HC!F252</f>
        <v>6516</v>
      </c>
      <c r="C237" s="48">
        <v>6452.9166666666597</v>
      </c>
      <c r="E237" s="28"/>
      <c r="F237" s="53"/>
      <c r="G237" s="3"/>
      <c r="H237" s="2"/>
    </row>
    <row r="238" spans="1:8">
      <c r="A238" s="28">
        <f t="shared" si="184"/>
        <v>34547</v>
      </c>
      <c r="B238" s="35">
        <f>HC!F253</f>
        <v>6490</v>
      </c>
      <c r="C238" s="48">
        <v>6453.375</v>
      </c>
      <c r="E238" s="28"/>
      <c r="F238" s="53"/>
      <c r="G238" s="3"/>
      <c r="H238" s="2"/>
    </row>
    <row r="239" spans="1:8">
      <c r="A239" s="28">
        <f t="shared" si="184"/>
        <v>34578</v>
      </c>
      <c r="B239" s="35">
        <f>HC!F254</f>
        <v>6484</v>
      </c>
      <c r="C239" s="48">
        <v>6454.5833333333303</v>
      </c>
      <c r="E239" s="28"/>
      <c r="F239" s="53"/>
      <c r="G239" s="3"/>
      <c r="H239" s="2"/>
    </row>
    <row r="240" spans="1:8">
      <c r="A240" s="28">
        <f t="shared" si="184"/>
        <v>34608</v>
      </c>
      <c r="B240" s="35">
        <f>HC!F255</f>
        <v>6480</v>
      </c>
      <c r="C240" s="48">
        <v>6454.375</v>
      </c>
      <c r="E240" s="28"/>
      <c r="F240" s="53"/>
      <c r="G240" s="3"/>
      <c r="H240" s="2"/>
    </row>
    <row r="241" spans="1:8">
      <c r="A241" s="28">
        <f t="shared" si="184"/>
        <v>34639</v>
      </c>
      <c r="B241" s="35">
        <f>HC!F256</f>
        <v>6458</v>
      </c>
      <c r="C241" s="48">
        <v>6452.2083333333303</v>
      </c>
      <c r="E241" s="28"/>
      <c r="F241" s="53"/>
      <c r="G241" s="3"/>
      <c r="H241" s="2"/>
    </row>
    <row r="242" spans="1:8">
      <c r="A242" s="28">
        <f t="shared" si="184"/>
        <v>34669</v>
      </c>
      <c r="B242" s="35">
        <f>HC!F257</f>
        <v>6410</v>
      </c>
      <c r="C242" s="48">
        <v>6451.2083333333303</v>
      </c>
      <c r="E242" s="28"/>
      <c r="F242" s="53"/>
      <c r="G242" s="3"/>
      <c r="H242" s="2"/>
    </row>
    <row r="243" spans="1:8">
      <c r="A243" s="28">
        <f t="shared" si="184"/>
        <v>34700</v>
      </c>
      <c r="B243" s="35">
        <f>HC!F258</f>
        <v>6324</v>
      </c>
      <c r="C243" s="48">
        <v>6452.5833333333303</v>
      </c>
      <c r="E243" s="28"/>
      <c r="F243" s="53"/>
      <c r="G243" s="3"/>
      <c r="H243" s="2"/>
    </row>
    <row r="244" spans="1:8">
      <c r="A244" s="28">
        <f t="shared" si="184"/>
        <v>34731</v>
      </c>
      <c r="B244" s="35">
        <f>HC!F259</f>
        <v>6315</v>
      </c>
      <c r="C244" s="48">
        <v>6453.8333333333303</v>
      </c>
      <c r="E244" s="28"/>
      <c r="F244" s="53"/>
      <c r="G244" s="3"/>
      <c r="H244" s="2"/>
    </row>
    <row r="245" spans="1:8">
      <c r="A245" s="28">
        <f t="shared" si="184"/>
        <v>34759</v>
      </c>
      <c r="B245" s="35">
        <f>HC!F260</f>
        <v>6381</v>
      </c>
      <c r="C245" s="48">
        <v>6455.875</v>
      </c>
      <c r="E245" s="28"/>
      <c r="F245" s="53"/>
      <c r="G245" s="3"/>
      <c r="H245" s="2"/>
    </row>
    <row r="246" spans="1:8">
      <c r="A246" s="28">
        <f t="shared" si="184"/>
        <v>34790</v>
      </c>
      <c r="B246" s="35">
        <f>HC!F261</f>
        <v>6475</v>
      </c>
      <c r="C246" s="48">
        <v>6458.4166666666597</v>
      </c>
      <c r="E246" s="28"/>
      <c r="F246" s="53"/>
      <c r="G246" s="3"/>
      <c r="H246" s="2"/>
    </row>
    <row r="247" spans="1:8">
      <c r="A247" s="28">
        <f t="shared" si="184"/>
        <v>34820</v>
      </c>
      <c r="B247" s="35">
        <f>HC!F262</f>
        <v>6526</v>
      </c>
      <c r="C247" s="48">
        <v>6458.2916666666597</v>
      </c>
      <c r="E247" s="28"/>
      <c r="F247" s="53"/>
      <c r="G247" s="3"/>
      <c r="H247" s="2"/>
    </row>
    <row r="248" spans="1:8">
      <c r="A248" s="28">
        <f t="shared" si="184"/>
        <v>34851</v>
      </c>
      <c r="B248" s="35">
        <f>HC!F263</f>
        <v>6559</v>
      </c>
      <c r="C248" s="48">
        <v>6457.0416666666597</v>
      </c>
      <c r="E248" s="28"/>
      <c r="F248" s="53"/>
      <c r="G248" s="3"/>
      <c r="H248" s="2"/>
    </row>
    <row r="249" spans="1:8">
      <c r="A249" s="28">
        <f t="shared" si="184"/>
        <v>34881</v>
      </c>
      <c r="B249" s="35">
        <f>HC!F264</f>
        <v>6542</v>
      </c>
      <c r="C249" s="48">
        <v>6456.5</v>
      </c>
      <c r="E249" s="28"/>
      <c r="F249" s="53"/>
      <c r="G249" s="3"/>
      <c r="H249" s="2"/>
    </row>
    <row r="250" spans="1:8">
      <c r="A250" s="28">
        <f t="shared" si="184"/>
        <v>34912</v>
      </c>
      <c r="B250" s="35">
        <f>HC!F265</f>
        <v>6494</v>
      </c>
      <c r="C250" s="48">
        <v>6455.7083333333303</v>
      </c>
      <c r="E250" s="28"/>
      <c r="F250" s="53"/>
      <c r="G250" s="3"/>
      <c r="H250" s="2"/>
    </row>
    <row r="251" spans="1:8">
      <c r="A251" s="28">
        <f t="shared" si="184"/>
        <v>34943</v>
      </c>
      <c r="B251" s="35">
        <f>HC!F266</f>
        <v>6529</v>
      </c>
      <c r="C251" s="48">
        <v>6455.7083333333303</v>
      </c>
      <c r="E251" s="28"/>
      <c r="F251" s="53"/>
      <c r="G251" s="3"/>
      <c r="H251" s="2"/>
    </row>
    <row r="252" spans="1:8">
      <c r="A252" s="28">
        <f t="shared" si="184"/>
        <v>34973</v>
      </c>
      <c r="B252" s="35">
        <f>HC!F267</f>
        <v>6496</v>
      </c>
      <c r="C252" s="48">
        <v>6457.2916666666597</v>
      </c>
      <c r="E252" s="28"/>
      <c r="F252" s="53"/>
      <c r="G252" s="3"/>
      <c r="H252" s="2"/>
    </row>
    <row r="253" spans="1:8">
      <c r="A253" s="28">
        <f t="shared" si="184"/>
        <v>35004</v>
      </c>
      <c r="B253" s="35">
        <f>HC!F268</f>
        <v>6439</v>
      </c>
      <c r="C253" s="48">
        <v>6458.3333333333303</v>
      </c>
      <c r="E253" s="28"/>
      <c r="F253" s="53"/>
      <c r="G253" s="3"/>
      <c r="H253" s="2"/>
    </row>
    <row r="254" spans="1:8">
      <c r="A254" s="28">
        <f t="shared" si="184"/>
        <v>35034</v>
      </c>
      <c r="B254" s="35">
        <f>HC!F269</f>
        <v>6399</v>
      </c>
      <c r="C254" s="48">
        <v>6459.7916666666597</v>
      </c>
      <c r="E254" s="28"/>
      <c r="F254" s="53"/>
      <c r="G254" s="3"/>
      <c r="H254" s="2"/>
    </row>
    <row r="255" spans="1:8">
      <c r="A255" s="28">
        <f t="shared" si="184"/>
        <v>35065</v>
      </c>
      <c r="B255" s="35">
        <f>HC!F270</f>
        <v>6322</v>
      </c>
      <c r="C255" s="48">
        <v>6463.0416666666597</v>
      </c>
      <c r="E255" s="28"/>
      <c r="F255" s="53"/>
      <c r="G255" s="3"/>
      <c r="H255" s="2"/>
    </row>
    <row r="256" spans="1:8">
      <c r="A256" s="28">
        <f t="shared" si="184"/>
        <v>35096</v>
      </c>
      <c r="B256" s="35">
        <f>HC!F271</f>
        <v>6298</v>
      </c>
      <c r="C256" s="48">
        <v>6467</v>
      </c>
      <c r="E256" s="28"/>
      <c r="F256" s="53"/>
      <c r="G256" s="3"/>
      <c r="H256" s="2"/>
    </row>
    <row r="257" spans="1:8">
      <c r="A257" s="28">
        <f t="shared" si="184"/>
        <v>35125</v>
      </c>
      <c r="B257" s="35">
        <f>HC!F272</f>
        <v>6398</v>
      </c>
      <c r="C257" s="48">
        <v>6470.6666666666597</v>
      </c>
      <c r="E257" s="28"/>
      <c r="F257" s="53"/>
      <c r="G257" s="3"/>
      <c r="H257" s="2"/>
    </row>
    <row r="258" spans="1:8">
      <c r="A258" s="28">
        <f t="shared" si="184"/>
        <v>35156</v>
      </c>
      <c r="B258" s="35">
        <f>HC!F273</f>
        <v>6496</v>
      </c>
      <c r="C258" s="48">
        <v>6474.375</v>
      </c>
      <c r="E258" s="28"/>
      <c r="F258" s="53"/>
      <c r="G258" s="3"/>
      <c r="H258" s="2"/>
    </row>
    <row r="259" spans="1:8">
      <c r="A259" s="28">
        <f t="shared" si="184"/>
        <v>35186</v>
      </c>
      <c r="B259" s="35">
        <f>HC!F274</f>
        <v>6530</v>
      </c>
      <c r="C259" s="48">
        <v>6478.8333333333303</v>
      </c>
      <c r="E259" s="28"/>
      <c r="F259" s="53"/>
      <c r="G259" s="3"/>
      <c r="H259" s="2"/>
    </row>
    <row r="260" spans="1:8">
      <c r="A260" s="28">
        <f t="shared" si="184"/>
        <v>35217</v>
      </c>
      <c r="B260" s="35">
        <f>HC!F275</f>
        <v>6590</v>
      </c>
      <c r="C260" s="48">
        <v>6483.5833333333303</v>
      </c>
      <c r="E260" s="28"/>
      <c r="F260" s="53"/>
      <c r="G260" s="3"/>
      <c r="H260" s="2"/>
    </row>
    <row r="261" spans="1:8">
      <c r="A261" s="28">
        <f t="shared" ref="A261:A324" si="185">EDATE(A260,1)</f>
        <v>35247</v>
      </c>
      <c r="B261" s="35">
        <f>HC!F276</f>
        <v>6589</v>
      </c>
      <c r="C261" s="48">
        <v>6490</v>
      </c>
      <c r="E261" s="28"/>
      <c r="F261" s="53"/>
      <c r="G261" s="3"/>
      <c r="H261" s="2"/>
    </row>
    <row r="262" spans="1:8">
      <c r="A262" s="28">
        <f t="shared" si="185"/>
        <v>35278</v>
      </c>
      <c r="B262" s="35">
        <f>HC!F277</f>
        <v>6542</v>
      </c>
      <c r="C262" s="48">
        <v>6499.0833333333303</v>
      </c>
      <c r="E262" s="28"/>
      <c r="F262" s="53"/>
      <c r="G262" s="3"/>
      <c r="H262" s="2"/>
    </row>
    <row r="263" spans="1:8">
      <c r="A263" s="28">
        <f t="shared" si="185"/>
        <v>35309</v>
      </c>
      <c r="B263" s="35">
        <f>HC!F278</f>
        <v>6569</v>
      </c>
      <c r="C263" s="48">
        <v>6507.87499999999</v>
      </c>
      <c r="E263" s="28"/>
      <c r="F263" s="53"/>
      <c r="G263" s="3"/>
      <c r="H263" s="2"/>
    </row>
    <row r="264" spans="1:8">
      <c r="A264" s="28">
        <f t="shared" si="185"/>
        <v>35339</v>
      </c>
      <c r="B264" s="35">
        <f>HC!F279</f>
        <v>6545</v>
      </c>
      <c r="C264" s="48">
        <v>6514.9166666666597</v>
      </c>
      <c r="E264" s="28"/>
      <c r="F264" s="53"/>
      <c r="G264" s="3"/>
      <c r="H264" s="2"/>
    </row>
    <row r="265" spans="1:8">
      <c r="A265" s="28">
        <f t="shared" si="185"/>
        <v>35370</v>
      </c>
      <c r="B265" s="35">
        <f>HC!F280</f>
        <v>6497</v>
      </c>
      <c r="C265" s="48">
        <v>6522.4166666666597</v>
      </c>
      <c r="E265" s="28"/>
      <c r="F265" s="53"/>
      <c r="G265" s="3"/>
      <c r="H265" s="2"/>
    </row>
    <row r="266" spans="1:8">
      <c r="A266" s="28">
        <f t="shared" si="185"/>
        <v>35400</v>
      </c>
      <c r="B266" s="35">
        <f>HC!F281</f>
        <v>6455</v>
      </c>
      <c r="C266" s="48">
        <v>6530.375</v>
      </c>
      <c r="E266" s="28"/>
      <c r="F266" s="53"/>
      <c r="G266" s="3"/>
      <c r="H266" s="2"/>
    </row>
    <row r="267" spans="1:8">
      <c r="A267" s="28">
        <f t="shared" si="185"/>
        <v>35431</v>
      </c>
      <c r="B267" s="35">
        <f>HC!F282</f>
        <v>6420</v>
      </c>
      <c r="C267" s="48">
        <v>6536.5833333333303</v>
      </c>
      <c r="E267" s="28"/>
      <c r="F267" s="53"/>
      <c r="G267" s="3"/>
      <c r="H267" s="2"/>
    </row>
    <row r="268" spans="1:8">
      <c r="A268" s="28">
        <f t="shared" si="185"/>
        <v>35462</v>
      </c>
      <c r="B268" s="35">
        <f>HC!F283</f>
        <v>6418</v>
      </c>
      <c r="C268" s="48">
        <v>6541.0833333333303</v>
      </c>
      <c r="E268" s="28"/>
      <c r="F268" s="53"/>
      <c r="G268" s="3"/>
      <c r="H268" s="2"/>
    </row>
    <row r="269" spans="1:8">
      <c r="A269" s="28">
        <f t="shared" si="185"/>
        <v>35490</v>
      </c>
      <c r="B269" s="35">
        <f>HC!F284</f>
        <v>6489</v>
      </c>
      <c r="C269" s="48">
        <v>6544.2083333333303</v>
      </c>
      <c r="E269" s="28"/>
      <c r="F269" s="53"/>
      <c r="G269" s="3"/>
      <c r="H269" s="2"/>
    </row>
    <row r="270" spans="1:8">
      <c r="A270" s="28">
        <f t="shared" si="185"/>
        <v>35521</v>
      </c>
      <c r="B270" s="35">
        <f>HC!F285</f>
        <v>6574</v>
      </c>
      <c r="C270" s="48">
        <v>6547.49999999999</v>
      </c>
      <c r="E270" s="28"/>
      <c r="F270" s="53"/>
      <c r="G270" s="3"/>
      <c r="H270" s="2"/>
    </row>
    <row r="271" spans="1:8">
      <c r="A271" s="28">
        <f t="shared" si="185"/>
        <v>35551</v>
      </c>
      <c r="B271" s="35">
        <f>HC!F286</f>
        <v>6632</v>
      </c>
      <c r="C271" s="48">
        <v>6551</v>
      </c>
      <c r="E271" s="28"/>
      <c r="F271" s="53"/>
      <c r="G271" s="3"/>
      <c r="H271" s="2"/>
    </row>
    <row r="272" spans="1:8">
      <c r="A272" s="28">
        <f t="shared" si="185"/>
        <v>35582</v>
      </c>
      <c r="B272" s="35">
        <f>HC!F287</f>
        <v>6679</v>
      </c>
      <c r="C272" s="48">
        <v>6554.5416666666597</v>
      </c>
      <c r="E272" s="28"/>
      <c r="F272" s="53"/>
      <c r="G272" s="3"/>
      <c r="H272" s="2"/>
    </row>
    <row r="273" spans="1:8">
      <c r="A273" s="28">
        <f t="shared" si="185"/>
        <v>35612</v>
      </c>
      <c r="B273" s="35">
        <f>HC!F288</f>
        <v>6649</v>
      </c>
      <c r="C273" s="48">
        <v>6558.2083333333303</v>
      </c>
      <c r="E273" s="28"/>
      <c r="F273" s="53"/>
      <c r="G273" s="3"/>
      <c r="H273" s="2"/>
    </row>
    <row r="274" spans="1:8">
      <c r="A274" s="28">
        <f t="shared" si="185"/>
        <v>35643</v>
      </c>
      <c r="B274" s="35">
        <f>HC!F289</f>
        <v>6590</v>
      </c>
      <c r="C274" s="48">
        <v>6559.375</v>
      </c>
      <c r="E274" s="28"/>
      <c r="F274" s="53"/>
      <c r="G274" s="3"/>
      <c r="H274" s="2"/>
    </row>
    <row r="275" spans="1:8">
      <c r="A275" s="28">
        <f t="shared" si="185"/>
        <v>35674</v>
      </c>
      <c r="B275" s="35">
        <f>HC!F290</f>
        <v>6596</v>
      </c>
      <c r="C275" s="48">
        <v>6558.2083333333303</v>
      </c>
      <c r="E275" s="28"/>
      <c r="F275" s="53"/>
      <c r="G275" s="3"/>
      <c r="H275" s="2"/>
    </row>
    <row r="276" spans="1:8">
      <c r="A276" s="28">
        <f t="shared" si="185"/>
        <v>35704</v>
      </c>
      <c r="B276" s="35">
        <f>HC!F291</f>
        <v>6597</v>
      </c>
      <c r="C276" s="48">
        <v>6555.5833333333303</v>
      </c>
      <c r="E276" s="28"/>
      <c r="F276" s="53"/>
      <c r="G276" s="3"/>
      <c r="H276" s="2"/>
    </row>
    <row r="277" spans="1:8">
      <c r="A277" s="28">
        <f t="shared" si="185"/>
        <v>35735</v>
      </c>
      <c r="B277" s="35">
        <f>HC!F292</f>
        <v>6529</v>
      </c>
      <c r="C277" s="48">
        <v>6552.375</v>
      </c>
      <c r="E277" s="28"/>
      <c r="F277" s="53"/>
      <c r="G277" s="3"/>
      <c r="H277" s="2"/>
    </row>
    <row r="278" spans="1:8">
      <c r="A278" s="28">
        <f t="shared" si="185"/>
        <v>35765</v>
      </c>
      <c r="B278" s="35">
        <f>HC!F293</f>
        <v>6508</v>
      </c>
      <c r="C278" s="48">
        <v>6547.9583333333303</v>
      </c>
      <c r="E278" s="28"/>
      <c r="F278" s="53"/>
      <c r="G278" s="3"/>
      <c r="H278" s="2"/>
    </row>
    <row r="279" spans="1:8">
      <c r="A279" s="28">
        <f t="shared" si="185"/>
        <v>35796</v>
      </c>
      <c r="B279" s="35">
        <f>HC!F294</f>
        <v>6455</v>
      </c>
      <c r="C279" s="48">
        <v>6541.99999999999</v>
      </c>
      <c r="E279" s="28"/>
      <c r="F279" s="53"/>
      <c r="G279" s="3"/>
      <c r="H279" s="2"/>
    </row>
    <row r="280" spans="1:8">
      <c r="A280" s="28">
        <f t="shared" si="185"/>
        <v>35827</v>
      </c>
      <c r="B280" s="35">
        <f>HC!F295</f>
        <v>6411</v>
      </c>
      <c r="C280" s="48">
        <v>6537.1666666666597</v>
      </c>
      <c r="E280" s="28"/>
      <c r="F280" s="53"/>
      <c r="G280" s="3"/>
      <c r="H280" s="2"/>
    </row>
    <row r="281" spans="1:8">
      <c r="A281" s="28">
        <f t="shared" si="185"/>
        <v>35855</v>
      </c>
      <c r="B281" s="35">
        <f>HC!F296</f>
        <v>6468</v>
      </c>
      <c r="C281" s="48">
        <v>6532.4166666666597</v>
      </c>
      <c r="E281" s="28"/>
      <c r="F281" s="53"/>
      <c r="G281" s="3"/>
      <c r="H281" s="2"/>
    </row>
    <row r="282" spans="1:8">
      <c r="A282" s="28">
        <f t="shared" si="185"/>
        <v>35886</v>
      </c>
      <c r="B282" s="35">
        <f>HC!F297</f>
        <v>6532</v>
      </c>
      <c r="C282" s="48">
        <v>6526.5416666666597</v>
      </c>
      <c r="E282" s="28"/>
      <c r="F282" s="53"/>
      <c r="G282" s="3"/>
      <c r="H282" s="2"/>
    </row>
    <row r="283" spans="1:8">
      <c r="A283" s="28">
        <f t="shared" si="185"/>
        <v>35916</v>
      </c>
      <c r="B283" s="35">
        <f>HC!F298</f>
        <v>6597</v>
      </c>
      <c r="C283" s="48">
        <v>6521.5833333333303</v>
      </c>
      <c r="E283" s="28"/>
      <c r="F283" s="53"/>
      <c r="G283" s="3"/>
      <c r="H283" s="2"/>
    </row>
    <row r="284" spans="1:8">
      <c r="A284" s="28">
        <f t="shared" si="185"/>
        <v>35947</v>
      </c>
      <c r="B284" s="35">
        <f>HC!F299</f>
        <v>6608</v>
      </c>
      <c r="C284" s="48">
        <v>6516.875</v>
      </c>
      <c r="E284" s="28"/>
      <c r="F284" s="53"/>
      <c r="G284" s="3"/>
      <c r="H284" s="2"/>
    </row>
    <row r="285" spans="1:8">
      <c r="A285" s="28">
        <f t="shared" si="185"/>
        <v>35977</v>
      </c>
      <c r="B285" s="35">
        <f>HC!F300</f>
        <v>6577</v>
      </c>
      <c r="C285" s="48">
        <v>6511.0416666666597</v>
      </c>
      <c r="E285" s="28"/>
      <c r="F285" s="53"/>
      <c r="G285" s="3"/>
      <c r="H285" s="2"/>
    </row>
    <row r="286" spans="1:8">
      <c r="A286" s="28">
        <f t="shared" si="185"/>
        <v>36008</v>
      </c>
      <c r="B286" s="35">
        <f>HC!F301</f>
        <v>6546</v>
      </c>
      <c r="C286" s="48">
        <v>6504.7083333333303</v>
      </c>
      <c r="E286" s="28"/>
      <c r="F286" s="53"/>
      <c r="G286" s="3"/>
      <c r="H286" s="2"/>
    </row>
    <row r="287" spans="1:8">
      <c r="A287" s="28">
        <f t="shared" si="185"/>
        <v>36039</v>
      </c>
      <c r="B287" s="35">
        <f>HC!F302</f>
        <v>6526</v>
      </c>
      <c r="C287" s="48">
        <v>6498</v>
      </c>
      <c r="E287" s="28"/>
      <c r="F287" s="53"/>
      <c r="G287" s="3"/>
      <c r="H287" s="2"/>
    </row>
    <row r="288" spans="1:8">
      <c r="A288" s="28">
        <f t="shared" si="185"/>
        <v>36069</v>
      </c>
      <c r="B288" s="35">
        <f>HC!F303</f>
        <v>6526</v>
      </c>
      <c r="C288" s="48">
        <v>6491.875</v>
      </c>
      <c r="E288" s="28"/>
      <c r="F288" s="53"/>
      <c r="G288" s="3"/>
      <c r="H288" s="2"/>
    </row>
    <row r="289" spans="1:8">
      <c r="A289" s="28">
        <f t="shared" si="185"/>
        <v>36100</v>
      </c>
      <c r="B289" s="35">
        <f>HC!F304</f>
        <v>6481</v>
      </c>
      <c r="C289" s="48">
        <v>6486.5416666666597</v>
      </c>
      <c r="E289" s="28"/>
      <c r="F289" s="53"/>
      <c r="G289" s="3"/>
      <c r="H289" s="2"/>
    </row>
    <row r="290" spans="1:8">
      <c r="A290" s="28">
        <f t="shared" si="185"/>
        <v>36130</v>
      </c>
      <c r="B290" s="35">
        <f>HC!F305</f>
        <v>6443</v>
      </c>
      <c r="C290" s="48">
        <v>6480.125</v>
      </c>
      <c r="E290" s="28"/>
      <c r="F290" s="53"/>
      <c r="G290" s="3"/>
      <c r="H290" s="2"/>
    </row>
    <row r="291" spans="1:8">
      <c r="A291" s="28">
        <f t="shared" si="185"/>
        <v>36161</v>
      </c>
      <c r="B291" s="35">
        <f>HC!F306</f>
        <v>6380</v>
      </c>
      <c r="C291" s="48">
        <v>6473.0833333333303</v>
      </c>
      <c r="E291" s="28"/>
      <c r="F291" s="53"/>
      <c r="G291" s="3"/>
      <c r="H291" s="2"/>
    </row>
    <row r="292" spans="1:8">
      <c r="A292" s="28">
        <f t="shared" si="185"/>
        <v>36192</v>
      </c>
      <c r="B292" s="35">
        <f>HC!F307</f>
        <v>6334</v>
      </c>
      <c r="C292" s="48">
        <v>6468.2916666666597</v>
      </c>
      <c r="E292" s="28"/>
      <c r="F292" s="53"/>
      <c r="G292" s="3"/>
      <c r="H292" s="2"/>
    </row>
    <row r="293" spans="1:8">
      <c r="A293" s="28">
        <f t="shared" si="185"/>
        <v>36220</v>
      </c>
      <c r="B293" s="35">
        <f>HC!F308</f>
        <v>6384</v>
      </c>
      <c r="C293" s="48">
        <v>6466.3333333333303</v>
      </c>
      <c r="E293" s="28"/>
      <c r="F293" s="53"/>
      <c r="G293" s="3"/>
      <c r="H293" s="2"/>
    </row>
    <row r="294" spans="1:8">
      <c r="A294" s="28">
        <f t="shared" si="185"/>
        <v>36251</v>
      </c>
      <c r="B294" s="35">
        <f>HC!F309</f>
        <v>6469</v>
      </c>
      <c r="C294" s="48">
        <v>6464.75</v>
      </c>
      <c r="E294" s="28"/>
      <c r="F294" s="53"/>
      <c r="G294" s="3"/>
      <c r="H294" s="2"/>
    </row>
    <row r="295" spans="1:8">
      <c r="A295" s="28">
        <f t="shared" si="185"/>
        <v>36281</v>
      </c>
      <c r="B295" s="35">
        <f>HC!F310</f>
        <v>6532</v>
      </c>
      <c r="C295" s="48">
        <v>6463.6666666666597</v>
      </c>
      <c r="E295" s="28"/>
      <c r="F295" s="53"/>
      <c r="G295" s="3"/>
      <c r="H295" s="2"/>
    </row>
    <row r="296" spans="1:8">
      <c r="A296" s="28">
        <f t="shared" si="185"/>
        <v>36312</v>
      </c>
      <c r="B296" s="35">
        <f>HC!F311</f>
        <v>6519</v>
      </c>
      <c r="C296" s="48">
        <v>6463</v>
      </c>
      <c r="E296" s="28"/>
      <c r="F296" s="53"/>
      <c r="G296" s="3"/>
      <c r="H296" s="2"/>
    </row>
    <row r="297" spans="1:8">
      <c r="A297" s="28">
        <f t="shared" si="185"/>
        <v>36342</v>
      </c>
      <c r="B297" s="35">
        <f>HC!F312</f>
        <v>6497</v>
      </c>
      <c r="C297" s="48">
        <v>6461.2916666666597</v>
      </c>
      <c r="E297" s="28"/>
      <c r="F297" s="53"/>
      <c r="G297" s="3"/>
      <c r="H297" s="2"/>
    </row>
    <row r="298" spans="1:8">
      <c r="A298" s="28">
        <f t="shared" si="185"/>
        <v>36373</v>
      </c>
      <c r="B298" s="35">
        <f>HC!F313</f>
        <v>6511</v>
      </c>
      <c r="C298" s="48">
        <v>6459.2916666666597</v>
      </c>
      <c r="E298" s="28"/>
      <c r="F298" s="53"/>
      <c r="G298" s="3"/>
      <c r="H298" s="2"/>
    </row>
    <row r="299" spans="1:8">
      <c r="A299" s="28">
        <f t="shared" si="185"/>
        <v>36404</v>
      </c>
      <c r="B299" s="35">
        <f>HC!F314</f>
        <v>6514</v>
      </c>
      <c r="C299" s="48">
        <v>6456.7083333333303</v>
      </c>
      <c r="E299" s="28"/>
      <c r="F299" s="53"/>
      <c r="G299" s="3"/>
      <c r="H299" s="2"/>
    </row>
    <row r="300" spans="1:8">
      <c r="A300" s="28">
        <f t="shared" si="185"/>
        <v>36434</v>
      </c>
      <c r="B300" s="35">
        <f>HC!F315</f>
        <v>6500</v>
      </c>
      <c r="C300" s="48">
        <v>6453.875</v>
      </c>
      <c r="E300" s="28"/>
      <c r="F300" s="53"/>
      <c r="G300" s="3"/>
      <c r="H300" s="2"/>
    </row>
    <row r="301" spans="1:8">
      <c r="A301" s="28">
        <f t="shared" si="185"/>
        <v>36465</v>
      </c>
      <c r="B301" s="35">
        <f>HC!F316</f>
        <v>6481</v>
      </c>
      <c r="C301" s="48">
        <v>6451.4583333333303</v>
      </c>
      <c r="E301" s="28"/>
      <c r="F301" s="53"/>
      <c r="G301" s="3"/>
      <c r="H301" s="2"/>
    </row>
    <row r="302" spans="1:8">
      <c r="A302" s="28">
        <f t="shared" si="185"/>
        <v>36495</v>
      </c>
      <c r="B302" s="35">
        <f>HC!F317</f>
        <v>6427</v>
      </c>
      <c r="C302" s="48">
        <v>6449.5833333333303</v>
      </c>
      <c r="E302" s="28"/>
      <c r="F302" s="53"/>
      <c r="G302" s="3"/>
    </row>
    <row r="303" spans="1:8">
      <c r="A303" s="28">
        <f t="shared" si="185"/>
        <v>36526</v>
      </c>
      <c r="B303" s="35">
        <f>HC!F318</f>
        <v>6355</v>
      </c>
      <c r="C303" s="48">
        <v>6448.5833333333303</v>
      </c>
      <c r="E303" s="28"/>
      <c r="F303" s="53"/>
      <c r="G303" s="3"/>
    </row>
    <row r="304" spans="1:8">
      <c r="A304" s="28">
        <f t="shared" si="185"/>
        <v>36557</v>
      </c>
      <c r="B304" s="35">
        <f>HC!F319</f>
        <v>6311</v>
      </c>
      <c r="C304" s="48">
        <v>6446.9583333333303</v>
      </c>
      <c r="E304" s="28"/>
      <c r="F304" s="53"/>
      <c r="G304" s="3"/>
    </row>
    <row r="305" spans="1:7">
      <c r="A305" s="28">
        <f t="shared" si="185"/>
        <v>36586</v>
      </c>
      <c r="B305" s="35">
        <f>HC!F320</f>
        <v>6345</v>
      </c>
      <c r="C305" s="48">
        <v>6444.25</v>
      </c>
      <c r="E305" s="28"/>
      <c r="F305" s="53"/>
      <c r="G305" s="3"/>
    </row>
    <row r="306" spans="1:7">
      <c r="A306" s="28">
        <f t="shared" si="185"/>
        <v>36617</v>
      </c>
      <c r="B306" s="35">
        <f>HC!F321</f>
        <v>6440</v>
      </c>
      <c r="C306" s="48">
        <v>6443.1666666666597</v>
      </c>
      <c r="E306" s="28"/>
      <c r="F306" s="53"/>
      <c r="G306" s="3"/>
    </row>
    <row r="307" spans="1:7">
      <c r="A307" s="28">
        <f t="shared" si="185"/>
        <v>36647</v>
      </c>
      <c r="B307" s="35">
        <f>HC!F322</f>
        <v>6503</v>
      </c>
      <c r="C307" s="48">
        <v>6444.375</v>
      </c>
      <c r="E307" s="28"/>
      <c r="F307" s="53"/>
      <c r="G307" s="3"/>
    </row>
    <row r="308" spans="1:7">
      <c r="A308" s="28">
        <f t="shared" si="185"/>
        <v>36678</v>
      </c>
      <c r="B308" s="35">
        <f>HC!F323</f>
        <v>6503</v>
      </c>
      <c r="C308" s="48">
        <v>6445.7916666666597</v>
      </c>
      <c r="E308" s="28"/>
      <c r="F308" s="53"/>
      <c r="G308" s="3"/>
    </row>
    <row r="309" spans="1:7">
      <c r="A309" s="28">
        <f t="shared" si="185"/>
        <v>36708</v>
      </c>
      <c r="B309" s="35">
        <f>HC!F324</f>
        <v>6489</v>
      </c>
      <c r="C309" s="48">
        <v>6446.5416666666597</v>
      </c>
      <c r="E309" s="28"/>
      <c r="F309" s="53"/>
      <c r="G309" s="3"/>
    </row>
    <row r="310" spans="1:7">
      <c r="A310" s="28">
        <f t="shared" si="185"/>
        <v>36739</v>
      </c>
      <c r="B310" s="35">
        <f>HC!F325</f>
        <v>6480</v>
      </c>
      <c r="C310" s="48">
        <v>6448.4583333333303</v>
      </c>
      <c r="E310" s="28"/>
      <c r="F310" s="53"/>
      <c r="G310" s="3"/>
    </row>
    <row r="311" spans="1:7">
      <c r="A311" s="28">
        <f t="shared" si="185"/>
        <v>36770</v>
      </c>
      <c r="B311" s="35">
        <f>HC!F326</f>
        <v>6480</v>
      </c>
      <c r="C311" s="48">
        <v>6451.5833333333303</v>
      </c>
      <c r="E311" s="28"/>
      <c r="F311" s="53"/>
      <c r="G311" s="3"/>
    </row>
    <row r="312" spans="1:7">
      <c r="A312" s="28">
        <f t="shared" si="185"/>
        <v>36800</v>
      </c>
      <c r="B312" s="35">
        <f>HC!F327</f>
        <v>6508</v>
      </c>
      <c r="C312" s="48">
        <v>6452.4583333333303</v>
      </c>
      <c r="E312" s="28"/>
      <c r="F312" s="53"/>
      <c r="G312" s="3"/>
    </row>
    <row r="313" spans="1:7">
      <c r="A313" s="28">
        <f t="shared" si="185"/>
        <v>36831</v>
      </c>
      <c r="B313" s="35">
        <f>HC!F328</f>
        <v>6502</v>
      </c>
      <c r="C313" s="48">
        <v>6450.6666666666597</v>
      </c>
      <c r="E313" s="28"/>
      <c r="F313" s="53"/>
      <c r="G313" s="3"/>
    </row>
    <row r="314" spans="1:7">
      <c r="A314" s="28">
        <f t="shared" si="185"/>
        <v>36861</v>
      </c>
      <c r="B314" s="35">
        <f>HC!F329</f>
        <v>6440</v>
      </c>
      <c r="C314" s="48">
        <v>6447.875</v>
      </c>
      <c r="E314" s="28"/>
      <c r="F314" s="53"/>
      <c r="G314" s="3"/>
    </row>
    <row r="315" spans="1:7">
      <c r="A315" s="28">
        <f t="shared" si="185"/>
        <v>36892</v>
      </c>
      <c r="B315" s="35">
        <f>HC!F330</f>
        <v>6360</v>
      </c>
      <c r="C315" s="48">
        <v>6444.7916666666597</v>
      </c>
      <c r="E315" s="28"/>
      <c r="F315" s="53"/>
      <c r="G315" s="3"/>
    </row>
    <row r="316" spans="1:7">
      <c r="A316" s="28">
        <f t="shared" si="185"/>
        <v>36923</v>
      </c>
      <c r="B316" s="35">
        <f>HC!F331</f>
        <v>6352</v>
      </c>
      <c r="C316" s="48">
        <v>6441.7083333333303</v>
      </c>
      <c r="E316" s="28"/>
      <c r="F316" s="53"/>
      <c r="G316" s="3"/>
    </row>
    <row r="317" spans="1:7">
      <c r="A317" s="28">
        <f t="shared" si="185"/>
        <v>36951</v>
      </c>
      <c r="B317" s="35">
        <f>HC!F332</f>
        <v>6379</v>
      </c>
      <c r="C317" s="48">
        <v>6436.6666666666597</v>
      </c>
      <c r="E317" s="28"/>
      <c r="F317" s="53"/>
      <c r="G317" s="3"/>
    </row>
    <row r="318" spans="1:7">
      <c r="A318" s="28">
        <f t="shared" si="185"/>
        <v>36982</v>
      </c>
      <c r="B318" s="35">
        <f>HC!F333</f>
        <v>6427</v>
      </c>
      <c r="C318" s="48">
        <v>6428.875</v>
      </c>
      <c r="E318" s="28"/>
      <c r="F318" s="53"/>
      <c r="G318" s="3"/>
    </row>
    <row r="319" spans="1:7">
      <c r="A319" s="28">
        <f t="shared" si="185"/>
        <v>37012</v>
      </c>
      <c r="B319" s="35">
        <f>HC!F334</f>
        <v>6473</v>
      </c>
      <c r="C319" s="48">
        <v>6421.5833333333303</v>
      </c>
      <c r="E319" s="28"/>
      <c r="F319" s="53"/>
      <c r="G319" s="3"/>
    </row>
    <row r="320" spans="1:7">
      <c r="A320" s="28">
        <f t="shared" si="185"/>
        <v>37043</v>
      </c>
      <c r="B320" s="35">
        <f>HC!F335</f>
        <v>6466</v>
      </c>
      <c r="C320" s="48">
        <v>6415.3333333333303</v>
      </c>
      <c r="E320" s="28"/>
      <c r="F320" s="53"/>
      <c r="G320" s="3"/>
    </row>
    <row r="321" spans="1:7">
      <c r="A321" s="28">
        <f t="shared" si="185"/>
        <v>37073</v>
      </c>
      <c r="B321" s="35">
        <f>HC!F336</f>
        <v>6452</v>
      </c>
      <c r="C321" s="48">
        <v>6408.2083333333303</v>
      </c>
      <c r="E321" s="28"/>
      <c r="F321" s="53"/>
      <c r="G321" s="3"/>
    </row>
    <row r="322" spans="1:7">
      <c r="A322" s="28">
        <f t="shared" si="185"/>
        <v>37104</v>
      </c>
      <c r="B322" s="35">
        <f>HC!F337</f>
        <v>6443</v>
      </c>
      <c r="C322" s="48">
        <v>6400</v>
      </c>
      <c r="E322" s="28"/>
      <c r="F322" s="53"/>
      <c r="G322" s="3"/>
    </row>
    <row r="323" spans="1:7">
      <c r="A323" s="28">
        <f t="shared" si="185"/>
        <v>37135</v>
      </c>
      <c r="B323" s="35">
        <f>HC!F338</f>
        <v>6396</v>
      </c>
      <c r="C323" s="48">
        <v>6392.24999999999</v>
      </c>
      <c r="E323" s="28"/>
      <c r="F323" s="53"/>
      <c r="G323" s="3"/>
    </row>
    <row r="324" spans="1:7">
      <c r="A324" s="28">
        <f t="shared" si="185"/>
        <v>37165</v>
      </c>
      <c r="B324" s="35">
        <f>HC!F339</f>
        <v>6405</v>
      </c>
      <c r="C324" s="48">
        <v>6384.9166666666597</v>
      </c>
      <c r="E324" s="28"/>
      <c r="F324" s="53"/>
      <c r="G324" s="3"/>
    </row>
    <row r="325" spans="1:7">
      <c r="A325" s="28">
        <f t="shared" ref="A325:A388" si="186">EDATE(A324,1)</f>
        <v>37196</v>
      </c>
      <c r="B325" s="35">
        <f>HC!F340</f>
        <v>6430</v>
      </c>
      <c r="C325" s="48">
        <v>6376.125</v>
      </c>
      <c r="E325" s="28"/>
      <c r="F325" s="53"/>
      <c r="G325" s="3"/>
    </row>
    <row r="326" spans="1:7">
      <c r="A326" s="28">
        <f t="shared" si="186"/>
        <v>37226</v>
      </c>
      <c r="B326" s="35">
        <f>HC!F341</f>
        <v>6362</v>
      </c>
      <c r="C326" s="48">
        <v>6367.37499999999</v>
      </c>
      <c r="E326" s="28"/>
      <c r="F326" s="53"/>
      <c r="G326" s="3"/>
    </row>
    <row r="327" spans="1:7">
      <c r="A327" s="28">
        <f t="shared" si="186"/>
        <v>37257</v>
      </c>
      <c r="B327" s="35">
        <f>HC!F342</f>
        <v>6267</v>
      </c>
      <c r="C327" s="48">
        <v>6360.24999999999</v>
      </c>
      <c r="E327" s="28"/>
      <c r="F327" s="53"/>
      <c r="G327" s="3"/>
    </row>
    <row r="328" spans="1:7">
      <c r="A328" s="28">
        <f t="shared" si="186"/>
        <v>37288</v>
      </c>
      <c r="B328" s="35">
        <f>HC!F343</f>
        <v>6248</v>
      </c>
      <c r="C328" s="48">
        <v>6354</v>
      </c>
      <c r="E328" s="28"/>
      <c r="F328" s="53"/>
      <c r="G328" s="3"/>
    </row>
    <row r="329" spans="1:7">
      <c r="A329" s="28">
        <f t="shared" si="186"/>
        <v>37316</v>
      </c>
      <c r="B329" s="35">
        <f>HC!F344</f>
        <v>6297</v>
      </c>
      <c r="C329" s="48">
        <v>6349.2083333333303</v>
      </c>
      <c r="E329" s="28"/>
      <c r="F329" s="53"/>
      <c r="G329" s="3"/>
    </row>
    <row r="330" spans="1:7">
      <c r="A330" s="28">
        <f t="shared" si="186"/>
        <v>37347</v>
      </c>
      <c r="B330" s="35">
        <f>HC!F345</f>
        <v>6333</v>
      </c>
      <c r="C330" s="48">
        <v>6345.3333333333303</v>
      </c>
      <c r="E330" s="28"/>
      <c r="F330" s="53"/>
      <c r="G330" s="3"/>
    </row>
    <row r="331" spans="1:7">
      <c r="A331" s="28">
        <f t="shared" si="186"/>
        <v>37377</v>
      </c>
      <c r="B331" s="35">
        <f>HC!F346</f>
        <v>6356</v>
      </c>
      <c r="C331" s="48">
        <v>6339.75</v>
      </c>
      <c r="E331" s="28"/>
      <c r="F331" s="53"/>
      <c r="G331" s="3"/>
    </row>
    <row r="332" spans="1:7">
      <c r="A332" s="28">
        <f t="shared" si="186"/>
        <v>37408</v>
      </c>
      <c r="B332" s="35">
        <f>HC!F347</f>
        <v>6373</v>
      </c>
      <c r="C332" s="48">
        <v>6333.2916666666597</v>
      </c>
      <c r="E332" s="28"/>
      <c r="F332" s="53"/>
      <c r="G332" s="3"/>
    </row>
    <row r="333" spans="1:7">
      <c r="A333" s="28">
        <f t="shared" si="186"/>
        <v>37438</v>
      </c>
      <c r="B333" s="35">
        <f>HC!F348</f>
        <v>6374</v>
      </c>
      <c r="C333" s="48">
        <v>6327.6666666666597</v>
      </c>
      <c r="E333" s="28"/>
      <c r="F333" s="53"/>
      <c r="G333" s="3"/>
    </row>
    <row r="334" spans="1:7">
      <c r="A334" s="28">
        <f t="shared" si="186"/>
        <v>37469</v>
      </c>
      <c r="B334" s="35">
        <f>HC!F349</f>
        <v>6371</v>
      </c>
      <c r="C334" s="48">
        <v>6322.7083333333303</v>
      </c>
      <c r="E334" s="28"/>
      <c r="F334" s="53"/>
      <c r="G334" s="3"/>
    </row>
    <row r="335" spans="1:7">
      <c r="A335" s="28">
        <f t="shared" si="186"/>
        <v>37500</v>
      </c>
      <c r="B335" s="35">
        <f>HC!F350</f>
        <v>6353</v>
      </c>
      <c r="C335" s="48">
        <v>6319.125</v>
      </c>
      <c r="E335" s="28"/>
      <c r="F335" s="53"/>
      <c r="G335" s="3"/>
    </row>
    <row r="336" spans="1:7">
      <c r="A336" s="28">
        <f t="shared" si="186"/>
        <v>37530</v>
      </c>
      <c r="B336" s="35">
        <f>HC!F351</f>
        <v>6355</v>
      </c>
      <c r="C336" s="48">
        <v>6316.7083333333303</v>
      </c>
      <c r="E336" s="28"/>
      <c r="F336" s="53"/>
      <c r="G336" s="3"/>
    </row>
    <row r="337" spans="1:7">
      <c r="A337" s="28">
        <f t="shared" si="186"/>
        <v>37561</v>
      </c>
      <c r="B337" s="35">
        <f>HC!F352</f>
        <v>6346</v>
      </c>
      <c r="C337" s="48">
        <v>6315.75</v>
      </c>
      <c r="E337" s="28"/>
      <c r="F337" s="53"/>
      <c r="G337" s="3"/>
    </row>
    <row r="338" spans="1:7">
      <c r="A338" s="28">
        <f t="shared" si="186"/>
        <v>37591</v>
      </c>
      <c r="B338" s="35">
        <f>HC!F353</f>
        <v>6291</v>
      </c>
      <c r="C338" s="48">
        <v>6317.5</v>
      </c>
      <c r="E338" s="28"/>
      <c r="F338" s="53"/>
      <c r="G338" s="3"/>
    </row>
    <row r="339" spans="1:7">
      <c r="A339" s="28">
        <f t="shared" si="186"/>
        <v>37622</v>
      </c>
      <c r="B339" s="35">
        <f>HC!F354</f>
        <v>6203</v>
      </c>
      <c r="C339" s="48">
        <v>6319.375</v>
      </c>
      <c r="E339" s="28"/>
      <c r="F339" s="53"/>
      <c r="G339" s="3"/>
    </row>
    <row r="340" spans="1:7">
      <c r="A340" s="28">
        <f t="shared" si="186"/>
        <v>37653</v>
      </c>
      <c r="B340" s="35">
        <f>HC!F355</f>
        <v>6193</v>
      </c>
      <c r="C340" s="48">
        <v>6319.25</v>
      </c>
      <c r="E340" s="28"/>
      <c r="F340" s="53"/>
      <c r="G340" s="3"/>
    </row>
    <row r="341" spans="1:7">
      <c r="A341" s="28">
        <f t="shared" si="186"/>
        <v>37681</v>
      </c>
      <c r="B341" s="35">
        <f>HC!F356</f>
        <v>6266</v>
      </c>
      <c r="C341" s="48">
        <v>6318.5416666666597</v>
      </c>
      <c r="E341" s="28"/>
      <c r="F341" s="53"/>
      <c r="G341" s="3"/>
    </row>
    <row r="342" spans="1:7">
      <c r="A342" s="28">
        <f t="shared" si="186"/>
        <v>37712</v>
      </c>
      <c r="B342" s="35">
        <f>HC!F357</f>
        <v>6306</v>
      </c>
      <c r="C342" s="48">
        <v>6317.5</v>
      </c>
      <c r="E342" s="28"/>
      <c r="F342" s="53"/>
      <c r="G342" s="3"/>
    </row>
    <row r="343" spans="1:7">
      <c r="A343" s="28">
        <f t="shared" si="186"/>
        <v>37742</v>
      </c>
      <c r="B343" s="35">
        <f>HC!F358</f>
        <v>6360</v>
      </c>
      <c r="C343" s="48">
        <v>6315.7916666666597</v>
      </c>
      <c r="E343" s="28"/>
      <c r="F343" s="53"/>
      <c r="G343" s="3"/>
    </row>
    <row r="344" spans="1:7">
      <c r="A344" s="28">
        <f t="shared" si="186"/>
        <v>37773</v>
      </c>
      <c r="B344" s="35">
        <f>HC!F359</f>
        <v>6411</v>
      </c>
      <c r="C344" s="48">
        <v>6315.49999999999</v>
      </c>
      <c r="E344" s="28"/>
      <c r="F344" s="53"/>
      <c r="G344" s="3"/>
    </row>
    <row r="345" spans="1:7">
      <c r="A345" s="28">
        <f t="shared" si="186"/>
        <v>37803</v>
      </c>
      <c r="B345" s="35">
        <f>HC!F360</f>
        <v>6381</v>
      </c>
      <c r="C345" s="48">
        <v>6316.9166666666597</v>
      </c>
      <c r="E345" s="28"/>
      <c r="F345" s="53"/>
      <c r="G345" s="3"/>
    </row>
    <row r="346" spans="1:7">
      <c r="A346" s="28">
        <f t="shared" si="186"/>
        <v>37834</v>
      </c>
      <c r="B346" s="35">
        <f>HC!F361</f>
        <v>6361</v>
      </c>
      <c r="C346" s="48">
        <v>6318.3333333333303</v>
      </c>
      <c r="E346" s="28"/>
      <c r="F346" s="53"/>
      <c r="G346" s="3"/>
    </row>
    <row r="347" spans="1:7">
      <c r="A347" s="28">
        <f t="shared" si="186"/>
        <v>37865</v>
      </c>
      <c r="B347" s="35">
        <f>HC!F362</f>
        <v>6346</v>
      </c>
      <c r="C347" s="48">
        <v>6319.5416666666597</v>
      </c>
      <c r="E347" s="28"/>
      <c r="F347" s="53"/>
      <c r="G347" s="3"/>
    </row>
    <row r="348" spans="1:7">
      <c r="A348" s="28">
        <f t="shared" si="186"/>
        <v>37895</v>
      </c>
      <c r="B348" s="35">
        <f>HC!F363</f>
        <v>6337</v>
      </c>
      <c r="C348" s="48">
        <v>6322.0833333333303</v>
      </c>
      <c r="E348" s="28"/>
      <c r="F348" s="53"/>
      <c r="G348" s="3"/>
    </row>
    <row r="349" spans="1:7">
      <c r="A349" s="28">
        <f t="shared" si="186"/>
        <v>37926</v>
      </c>
      <c r="B349" s="35">
        <f>HC!F364</f>
        <v>6323</v>
      </c>
      <c r="C349" s="48">
        <v>6325.2916666666597</v>
      </c>
      <c r="E349" s="28"/>
      <c r="F349" s="53"/>
      <c r="G349" s="3"/>
    </row>
    <row r="350" spans="1:7">
      <c r="A350" s="28">
        <f t="shared" si="186"/>
        <v>37956</v>
      </c>
      <c r="B350" s="35">
        <f>HC!F365</f>
        <v>6307</v>
      </c>
      <c r="C350" s="48">
        <v>6324.9583333333303</v>
      </c>
      <c r="E350" s="28"/>
      <c r="F350" s="53"/>
      <c r="G350" s="3"/>
    </row>
    <row r="351" spans="1:7">
      <c r="A351" s="28">
        <f t="shared" si="186"/>
        <v>37987</v>
      </c>
      <c r="B351" s="35">
        <f>HC!F366</f>
        <v>6221</v>
      </c>
      <c r="C351" s="48">
        <v>6323.0833333333303</v>
      </c>
      <c r="E351" s="28"/>
      <c r="F351" s="53"/>
      <c r="G351" s="3"/>
    </row>
    <row r="352" spans="1:7">
      <c r="A352" s="28">
        <f t="shared" si="186"/>
        <v>38018</v>
      </c>
      <c r="B352" s="35">
        <f>HC!F367</f>
        <v>6209</v>
      </c>
      <c r="C352" s="48">
        <v>6324.1666666666597</v>
      </c>
      <c r="E352" s="28"/>
      <c r="F352" s="53"/>
      <c r="G352" s="3"/>
    </row>
    <row r="353" spans="1:7">
      <c r="A353" s="28">
        <f t="shared" si="186"/>
        <v>38047</v>
      </c>
      <c r="B353" s="35">
        <f>HC!F368</f>
        <v>6279</v>
      </c>
      <c r="C353" s="48">
        <v>6326.5416666666597</v>
      </c>
      <c r="E353" s="28"/>
      <c r="F353" s="53"/>
      <c r="G353" s="3"/>
    </row>
    <row r="354" spans="1:7">
      <c r="A354" s="28">
        <f t="shared" si="186"/>
        <v>38078</v>
      </c>
      <c r="B354" s="35">
        <f>HC!F369</f>
        <v>6354</v>
      </c>
      <c r="C354" s="48">
        <v>6328.125</v>
      </c>
      <c r="E354" s="28"/>
      <c r="F354" s="53"/>
      <c r="G354" s="3"/>
    </row>
    <row r="355" spans="1:7">
      <c r="A355" s="28">
        <f t="shared" si="186"/>
        <v>38108</v>
      </c>
      <c r="B355" s="35">
        <f>HC!F370</f>
        <v>6389</v>
      </c>
      <c r="C355" s="48">
        <v>6328.7083333333303</v>
      </c>
      <c r="E355" s="28"/>
      <c r="F355" s="53"/>
      <c r="G355" s="3"/>
    </row>
    <row r="356" spans="1:7">
      <c r="A356" s="28">
        <f t="shared" si="186"/>
        <v>38139</v>
      </c>
      <c r="B356" s="35">
        <f>HC!F371</f>
        <v>6374</v>
      </c>
      <c r="C356" s="48">
        <v>6328.62499999999</v>
      </c>
      <c r="E356" s="28"/>
      <c r="F356" s="53"/>
      <c r="G356" s="3"/>
    </row>
    <row r="357" spans="1:7">
      <c r="A357" s="28">
        <f t="shared" si="186"/>
        <v>38169</v>
      </c>
      <c r="B357" s="35">
        <f>HC!F372</f>
        <v>6373</v>
      </c>
      <c r="C357" s="48">
        <v>6330.25</v>
      </c>
      <c r="E357" s="28"/>
      <c r="F357" s="53"/>
      <c r="G357" s="3"/>
    </row>
    <row r="358" spans="1:7">
      <c r="A358" s="28">
        <f t="shared" si="186"/>
        <v>38200</v>
      </c>
      <c r="B358" s="35">
        <f>HC!F373</f>
        <v>6395</v>
      </c>
      <c r="C358" s="48">
        <v>6332.5416666666597</v>
      </c>
      <c r="E358" s="28"/>
      <c r="F358" s="53"/>
      <c r="G358" s="3"/>
    </row>
    <row r="359" spans="1:7">
      <c r="A359" s="28">
        <f t="shared" si="186"/>
        <v>38231</v>
      </c>
      <c r="B359" s="35">
        <f>HC!F374</f>
        <v>6369</v>
      </c>
      <c r="C359" s="48">
        <v>6332.37499999999</v>
      </c>
      <c r="E359" s="28"/>
      <c r="F359" s="53"/>
      <c r="G359" s="3"/>
    </row>
    <row r="360" spans="1:7">
      <c r="A360" s="28">
        <f t="shared" si="186"/>
        <v>38261</v>
      </c>
      <c r="B360" s="35">
        <f>HC!F375</f>
        <v>6352</v>
      </c>
      <c r="C360" s="48">
        <v>6331.5</v>
      </c>
      <c r="E360" s="28"/>
      <c r="F360" s="53"/>
      <c r="G360" s="3"/>
    </row>
    <row r="361" spans="1:7">
      <c r="A361" s="28">
        <f t="shared" si="186"/>
        <v>38292</v>
      </c>
      <c r="B361" s="35">
        <f>HC!F376</f>
        <v>6322</v>
      </c>
      <c r="C361" s="48">
        <v>6333.3333333333303</v>
      </c>
      <c r="E361" s="28"/>
      <c r="F361" s="53"/>
      <c r="G361" s="3"/>
    </row>
    <row r="362" spans="1:7">
      <c r="A362" s="28">
        <f t="shared" si="186"/>
        <v>38322</v>
      </c>
      <c r="B362" s="35">
        <f>HC!F377</f>
        <v>6306</v>
      </c>
      <c r="C362" s="48">
        <v>6337.0833333333303</v>
      </c>
      <c r="E362" s="28"/>
      <c r="F362" s="53"/>
      <c r="G362" s="3"/>
    </row>
    <row r="363" spans="1:7">
      <c r="A363" s="28">
        <f t="shared" si="186"/>
        <v>38353</v>
      </c>
      <c r="B363" s="35">
        <f>HC!F378</f>
        <v>6261</v>
      </c>
      <c r="C363" s="48">
        <v>6340.4583333333303</v>
      </c>
      <c r="E363" s="28"/>
      <c r="F363" s="53"/>
      <c r="G363" s="3"/>
    </row>
    <row r="364" spans="1:7">
      <c r="A364" s="28">
        <f t="shared" si="186"/>
        <v>38384</v>
      </c>
      <c r="B364" s="35">
        <f>HC!F379</f>
        <v>6224</v>
      </c>
      <c r="C364" s="48">
        <v>6342.4166666666597</v>
      </c>
      <c r="E364" s="28"/>
      <c r="F364" s="53"/>
      <c r="G364" s="3"/>
    </row>
    <row r="365" spans="1:7">
      <c r="A365" s="28">
        <f t="shared" si="186"/>
        <v>38412</v>
      </c>
      <c r="B365" s="35">
        <f>HC!F380</f>
        <v>6260</v>
      </c>
      <c r="C365" s="48">
        <v>6345.6666666666597</v>
      </c>
      <c r="E365" s="28"/>
      <c r="F365" s="53"/>
      <c r="G365" s="3"/>
    </row>
    <row r="366" spans="1:7">
      <c r="A366" s="28">
        <f t="shared" si="186"/>
        <v>38443</v>
      </c>
      <c r="B366" s="35">
        <f>HC!F381</f>
        <v>6352</v>
      </c>
      <c r="C366" s="48">
        <v>6350.9166666666597</v>
      </c>
      <c r="E366" s="28"/>
      <c r="F366" s="53"/>
      <c r="G366" s="3"/>
    </row>
    <row r="367" spans="1:7">
      <c r="A367" s="28">
        <f t="shared" si="186"/>
        <v>38473</v>
      </c>
      <c r="B367" s="35">
        <f>HC!F382</f>
        <v>6435</v>
      </c>
      <c r="C367" s="48">
        <v>6354.2916666666597</v>
      </c>
      <c r="E367" s="28"/>
      <c r="F367" s="53"/>
      <c r="G367" s="3"/>
    </row>
    <row r="368" spans="1:7">
      <c r="A368" s="28">
        <f t="shared" si="186"/>
        <v>38504</v>
      </c>
      <c r="B368" s="35">
        <f>HC!F383</f>
        <v>6418</v>
      </c>
      <c r="C368" s="48">
        <v>6355.7083333333303</v>
      </c>
      <c r="E368" s="28"/>
      <c r="F368" s="53"/>
      <c r="G368" s="3"/>
    </row>
    <row r="369" spans="1:7">
      <c r="A369" s="28">
        <f t="shared" si="186"/>
        <v>38534</v>
      </c>
      <c r="B369" s="35">
        <f>HC!F384</f>
        <v>6410</v>
      </c>
      <c r="C369" s="48">
        <v>6356.625</v>
      </c>
      <c r="E369" s="28"/>
      <c r="F369" s="53"/>
      <c r="G369" s="3"/>
    </row>
    <row r="370" spans="1:7">
      <c r="A370" s="28">
        <f t="shared" si="186"/>
        <v>38565</v>
      </c>
      <c r="B370" s="35">
        <f>HC!F385</f>
        <v>6405</v>
      </c>
      <c r="C370" s="48">
        <v>6359.25</v>
      </c>
      <c r="E370" s="28"/>
      <c r="F370" s="53"/>
      <c r="G370" s="3"/>
    </row>
    <row r="371" spans="1:7">
      <c r="A371" s="28">
        <f t="shared" si="186"/>
        <v>38596</v>
      </c>
      <c r="B371" s="35">
        <f>HC!F386</f>
        <v>6437</v>
      </c>
      <c r="C371" s="48">
        <v>6363.5833333333303</v>
      </c>
      <c r="E371" s="28"/>
      <c r="F371" s="53"/>
      <c r="G371" s="3"/>
    </row>
    <row r="372" spans="1:7">
      <c r="A372" s="28">
        <f t="shared" si="186"/>
        <v>38626</v>
      </c>
      <c r="B372" s="35">
        <f>HC!F387</f>
        <v>6410</v>
      </c>
      <c r="C372" s="48">
        <v>6366.62499999999</v>
      </c>
      <c r="E372" s="28"/>
      <c r="F372" s="53"/>
      <c r="G372" s="3"/>
    </row>
    <row r="373" spans="1:7">
      <c r="A373" s="28">
        <f t="shared" si="186"/>
        <v>38657</v>
      </c>
      <c r="B373" s="35">
        <f>HC!F388</f>
        <v>6345</v>
      </c>
      <c r="C373" s="48">
        <v>6368.2916666666597</v>
      </c>
      <c r="E373" s="28"/>
      <c r="F373" s="53"/>
      <c r="G373" s="3"/>
    </row>
    <row r="374" spans="1:7">
      <c r="A374" s="28">
        <f t="shared" si="186"/>
        <v>38687</v>
      </c>
      <c r="B374" s="35">
        <f>HC!F389</f>
        <v>6317</v>
      </c>
      <c r="C374" s="48">
        <v>6370.1666666666597</v>
      </c>
      <c r="E374" s="28"/>
      <c r="F374" s="53"/>
      <c r="G374" s="3"/>
    </row>
    <row r="375" spans="1:7">
      <c r="A375" s="28">
        <f t="shared" si="186"/>
        <v>38718</v>
      </c>
      <c r="B375" s="35">
        <f>HC!F390</f>
        <v>6272</v>
      </c>
      <c r="C375" s="48">
        <v>6371.99999999999</v>
      </c>
      <c r="E375" s="28"/>
      <c r="F375" s="53"/>
      <c r="G375" s="3"/>
    </row>
    <row r="376" spans="1:7">
      <c r="A376" s="28">
        <f t="shared" si="186"/>
        <v>38749</v>
      </c>
      <c r="B376" s="35">
        <f>HC!F391</f>
        <v>6276</v>
      </c>
      <c r="C376" s="48">
        <v>6373.99999999999</v>
      </c>
      <c r="E376" s="28"/>
      <c r="F376" s="53"/>
      <c r="G376" s="3"/>
    </row>
    <row r="377" spans="1:7">
      <c r="A377" s="28">
        <f t="shared" si="186"/>
        <v>38777</v>
      </c>
      <c r="B377" s="35">
        <f>HC!F392</f>
        <v>6312</v>
      </c>
      <c r="C377" s="48">
        <v>6375.37499999999</v>
      </c>
      <c r="E377" s="28"/>
      <c r="F377" s="53"/>
      <c r="G377" s="3"/>
    </row>
    <row r="378" spans="1:7">
      <c r="A378" s="28">
        <f t="shared" si="186"/>
        <v>38808</v>
      </c>
      <c r="B378" s="35">
        <f>HC!F393</f>
        <v>6373</v>
      </c>
      <c r="C378" s="48">
        <v>6377</v>
      </c>
      <c r="E378" s="28"/>
      <c r="F378" s="53"/>
      <c r="G378" s="3"/>
    </row>
    <row r="379" spans="1:7">
      <c r="A379" s="28">
        <f t="shared" si="186"/>
        <v>38838</v>
      </c>
      <c r="B379" s="35">
        <f>HC!F394</f>
        <v>6454</v>
      </c>
      <c r="C379" s="48">
        <v>6381.625</v>
      </c>
      <c r="E379" s="28"/>
      <c r="F379" s="53"/>
      <c r="G379" s="3"/>
    </row>
    <row r="380" spans="1:7">
      <c r="A380" s="28">
        <f t="shared" si="186"/>
        <v>38869</v>
      </c>
      <c r="B380" s="35">
        <f>HC!F395</f>
        <v>6444</v>
      </c>
      <c r="C380" s="48">
        <v>6386.75</v>
      </c>
      <c r="E380" s="28"/>
      <c r="F380" s="53"/>
      <c r="G380" s="3"/>
    </row>
    <row r="381" spans="1:7">
      <c r="A381" s="28">
        <f t="shared" si="186"/>
        <v>38899</v>
      </c>
      <c r="B381" s="35">
        <f>HC!F396</f>
        <v>6428</v>
      </c>
      <c r="C381" s="48">
        <v>6389.5</v>
      </c>
      <c r="E381" s="28"/>
      <c r="F381" s="53"/>
      <c r="G381" s="3"/>
    </row>
    <row r="382" spans="1:7">
      <c r="A382" s="28">
        <f t="shared" si="186"/>
        <v>38930</v>
      </c>
      <c r="B382" s="35">
        <f>HC!F397</f>
        <v>6435</v>
      </c>
      <c r="C382" s="48">
        <v>6391.8333333333303</v>
      </c>
      <c r="E382" s="28"/>
      <c r="F382" s="53"/>
      <c r="G382" s="3"/>
    </row>
    <row r="383" spans="1:7">
      <c r="A383" s="28">
        <f t="shared" si="186"/>
        <v>38961</v>
      </c>
      <c r="B383" s="35">
        <f>HC!F398</f>
        <v>6440</v>
      </c>
      <c r="C383" s="48">
        <v>6395.5833333333303</v>
      </c>
      <c r="E383" s="28"/>
      <c r="F383" s="53"/>
      <c r="G383" s="3"/>
    </row>
    <row r="384" spans="1:7">
      <c r="A384" s="28">
        <f t="shared" si="186"/>
        <v>38991</v>
      </c>
      <c r="B384" s="35">
        <f>HC!F399</f>
        <v>6446</v>
      </c>
      <c r="C384" s="48">
        <v>6401.2916666666597</v>
      </c>
      <c r="E384" s="28"/>
      <c r="F384" s="53"/>
      <c r="G384" s="3"/>
    </row>
    <row r="385" spans="1:7">
      <c r="A385" s="28">
        <f t="shared" si="186"/>
        <v>39022</v>
      </c>
      <c r="B385" s="35">
        <f>HC!F400</f>
        <v>6420</v>
      </c>
      <c r="C385" s="48">
        <v>6407.2916666666597</v>
      </c>
      <c r="E385" s="28"/>
      <c r="F385" s="53"/>
      <c r="G385" s="3"/>
    </row>
    <row r="386" spans="1:7">
      <c r="A386" s="28">
        <f t="shared" si="186"/>
        <v>39052</v>
      </c>
      <c r="B386" s="35">
        <f>HC!F401</f>
        <v>6365</v>
      </c>
      <c r="C386" s="48">
        <v>6412.3333333333303</v>
      </c>
      <c r="E386" s="28"/>
      <c r="F386" s="53"/>
      <c r="G386" s="3"/>
    </row>
    <row r="387" spans="1:7">
      <c r="A387" s="28">
        <f t="shared" si="186"/>
        <v>39083</v>
      </c>
      <c r="B387" s="35">
        <f>HC!F402</f>
        <v>6290</v>
      </c>
      <c r="C387" s="48">
        <v>6416.8333333333303</v>
      </c>
      <c r="E387" s="28"/>
      <c r="F387" s="53"/>
      <c r="G387" s="3"/>
    </row>
    <row r="388" spans="1:7">
      <c r="A388" s="28">
        <f t="shared" si="186"/>
        <v>39114</v>
      </c>
      <c r="B388" s="35">
        <f>HC!F403</f>
        <v>6314</v>
      </c>
      <c r="C388" s="48">
        <v>6419.9166666666597</v>
      </c>
      <c r="E388" s="28"/>
      <c r="F388" s="53"/>
      <c r="G388" s="3"/>
    </row>
    <row r="389" spans="1:7">
      <c r="A389" s="28">
        <f t="shared" ref="A389:A452" si="187">EDATE(A388,1)</f>
        <v>39142</v>
      </c>
      <c r="B389" s="35">
        <f>HC!F404</f>
        <v>6364</v>
      </c>
      <c r="C389" s="48">
        <v>6421.0416666666597</v>
      </c>
      <c r="E389" s="28"/>
      <c r="F389" s="53"/>
      <c r="G389" s="3"/>
    </row>
    <row r="390" spans="1:7">
      <c r="A390" s="28">
        <f t="shared" si="187"/>
        <v>39173</v>
      </c>
      <c r="B390" s="35">
        <f>HC!F405</f>
        <v>6458</v>
      </c>
      <c r="C390" s="48">
        <v>6420.8333333333303</v>
      </c>
      <c r="E390" s="28"/>
      <c r="F390" s="53"/>
      <c r="G390" s="3"/>
    </row>
    <row r="391" spans="1:7">
      <c r="A391" s="28">
        <f t="shared" si="187"/>
        <v>39203</v>
      </c>
      <c r="B391" s="35">
        <f>HC!F406</f>
        <v>6513</v>
      </c>
      <c r="C391" s="48">
        <v>6421.99999999999</v>
      </c>
      <c r="E391" s="28"/>
      <c r="F391" s="53"/>
      <c r="G391" s="3"/>
    </row>
    <row r="392" spans="1:7">
      <c r="A392" s="28">
        <f t="shared" si="187"/>
        <v>39234</v>
      </c>
      <c r="B392" s="35">
        <f>HC!F407</f>
        <v>6506</v>
      </c>
      <c r="C392" s="48">
        <v>6425.4166666666597</v>
      </c>
      <c r="E392" s="28"/>
      <c r="F392" s="53"/>
      <c r="G392" s="3"/>
    </row>
    <row r="393" spans="1:7">
      <c r="A393" s="28">
        <f t="shared" si="187"/>
        <v>39264</v>
      </c>
      <c r="B393" s="35">
        <f>HC!F408</f>
        <v>6474</v>
      </c>
      <c r="C393" s="48">
        <v>6429.62499999999</v>
      </c>
      <c r="E393" s="28"/>
      <c r="F393" s="53"/>
      <c r="G393" s="3"/>
    </row>
    <row r="394" spans="1:7">
      <c r="A394" s="28">
        <f t="shared" si="187"/>
        <v>39295</v>
      </c>
      <c r="B394" s="35">
        <f>HC!F409</f>
        <v>6463</v>
      </c>
      <c r="C394" s="48">
        <v>6431.7083333333303</v>
      </c>
      <c r="E394" s="28"/>
      <c r="F394" s="53"/>
      <c r="G394" s="3"/>
    </row>
    <row r="395" spans="1:7">
      <c r="A395" s="28">
        <f t="shared" si="187"/>
        <v>39326</v>
      </c>
      <c r="B395" s="35">
        <f>HC!F410</f>
        <v>6439</v>
      </c>
      <c r="C395" s="48">
        <v>6431.4166666666597</v>
      </c>
      <c r="E395" s="28"/>
      <c r="F395" s="53"/>
      <c r="G395" s="3"/>
    </row>
    <row r="396" spans="1:7">
      <c r="A396" s="28">
        <f t="shared" si="187"/>
        <v>39356</v>
      </c>
      <c r="B396" s="35">
        <f>HC!F411</f>
        <v>6442</v>
      </c>
      <c r="C396" s="48">
        <v>6430.875</v>
      </c>
      <c r="E396" s="28"/>
      <c r="F396" s="53"/>
      <c r="G396" s="3"/>
    </row>
    <row r="397" spans="1:7">
      <c r="A397" s="28">
        <f t="shared" si="187"/>
        <v>39387</v>
      </c>
      <c r="B397" s="35">
        <f>HC!F412</f>
        <v>6452</v>
      </c>
      <c r="C397" s="48">
        <v>6430.0833333333303</v>
      </c>
      <c r="E397" s="28"/>
      <c r="F397" s="53"/>
      <c r="G397" s="3"/>
    </row>
    <row r="398" spans="1:7">
      <c r="A398" s="28">
        <f t="shared" si="187"/>
        <v>39417</v>
      </c>
      <c r="B398" s="35">
        <f>HC!F413</f>
        <v>6415</v>
      </c>
      <c r="C398" s="48">
        <v>6428.2916666666597</v>
      </c>
      <c r="E398" s="28"/>
      <c r="F398" s="53"/>
      <c r="G398" s="3"/>
    </row>
    <row r="399" spans="1:7">
      <c r="A399" s="28">
        <f t="shared" si="187"/>
        <v>39448</v>
      </c>
      <c r="B399" s="35">
        <f>HC!F414</f>
        <v>6341</v>
      </c>
      <c r="C399" s="48">
        <v>6425.1666666666597</v>
      </c>
      <c r="E399" s="28"/>
      <c r="F399" s="53"/>
      <c r="G399" s="3"/>
    </row>
    <row r="400" spans="1:7">
      <c r="A400" s="28">
        <f t="shared" si="187"/>
        <v>39479</v>
      </c>
      <c r="B400" s="35">
        <f>HC!F415</f>
        <v>6313</v>
      </c>
      <c r="C400" s="48">
        <v>6421.9583333333303</v>
      </c>
      <c r="E400" s="28"/>
      <c r="F400" s="53"/>
      <c r="G400" s="3"/>
    </row>
    <row r="401" spans="1:7">
      <c r="A401" s="28">
        <f t="shared" si="187"/>
        <v>39508</v>
      </c>
      <c r="B401" s="35">
        <f>HC!F416</f>
        <v>6358</v>
      </c>
      <c r="C401" s="48">
        <v>6419.75</v>
      </c>
      <c r="E401" s="28"/>
      <c r="F401" s="53"/>
      <c r="G401" s="3"/>
    </row>
    <row r="402" spans="1:7">
      <c r="A402" s="28">
        <f t="shared" si="187"/>
        <v>39539</v>
      </c>
      <c r="B402" s="35">
        <f>HC!F417</f>
        <v>6451</v>
      </c>
      <c r="C402" s="48">
        <v>6417.7916666666597</v>
      </c>
      <c r="E402" s="28"/>
      <c r="F402" s="53"/>
      <c r="G402" s="3"/>
    </row>
    <row r="403" spans="1:7">
      <c r="A403" s="28">
        <f t="shared" si="187"/>
        <v>39569</v>
      </c>
      <c r="B403" s="35">
        <f>HC!F418</f>
        <v>6501</v>
      </c>
      <c r="C403" s="48">
        <v>6415.25</v>
      </c>
      <c r="E403" s="28"/>
      <c r="F403" s="53"/>
      <c r="G403" s="3"/>
    </row>
    <row r="404" spans="1:7">
      <c r="A404" s="28">
        <f t="shared" si="187"/>
        <v>39600</v>
      </c>
      <c r="B404" s="35">
        <f>HC!F419</f>
        <v>6475</v>
      </c>
      <c r="C404" s="48">
        <v>6411.5</v>
      </c>
      <c r="E404" s="28"/>
      <c r="F404" s="53"/>
      <c r="G404" s="3"/>
    </row>
    <row r="405" spans="1:7">
      <c r="A405" s="28">
        <f t="shared" si="187"/>
        <v>39630</v>
      </c>
      <c r="B405" s="35">
        <f>HC!F420</f>
        <v>6430</v>
      </c>
      <c r="C405" s="48">
        <v>6408.3333333333303</v>
      </c>
      <c r="E405" s="28"/>
      <c r="F405" s="53"/>
      <c r="G405" s="3"/>
    </row>
    <row r="406" spans="1:7">
      <c r="A406" s="28">
        <f t="shared" si="187"/>
        <v>39661</v>
      </c>
      <c r="B406" s="35">
        <f>HC!F421</f>
        <v>6430</v>
      </c>
      <c r="C406" s="48">
        <v>6406.7083333333303</v>
      </c>
      <c r="E406" s="28"/>
      <c r="F406" s="53"/>
      <c r="G406" s="3"/>
    </row>
    <row r="407" spans="1:7">
      <c r="A407" s="28">
        <f t="shared" si="187"/>
        <v>39692</v>
      </c>
      <c r="B407" s="35">
        <f>HC!F422</f>
        <v>6419</v>
      </c>
      <c r="C407" s="48">
        <v>6402.4583333333303</v>
      </c>
      <c r="E407" s="28"/>
      <c r="F407" s="53"/>
      <c r="G407" s="3"/>
    </row>
    <row r="408" spans="1:7">
      <c r="A408" s="28">
        <f t="shared" si="187"/>
        <v>39722</v>
      </c>
      <c r="B408" s="35">
        <f>HC!F423</f>
        <v>6415</v>
      </c>
      <c r="C408" s="48">
        <v>6394.9166666666597</v>
      </c>
      <c r="E408" s="28"/>
      <c r="F408" s="53"/>
      <c r="G408" s="3"/>
    </row>
    <row r="409" spans="1:7">
      <c r="A409" s="28">
        <f t="shared" si="187"/>
        <v>39753</v>
      </c>
      <c r="B409" s="35">
        <f>HC!F424</f>
        <v>6418</v>
      </c>
      <c r="C409" s="48">
        <v>6385.5416666666597</v>
      </c>
      <c r="E409" s="28"/>
      <c r="F409" s="53"/>
      <c r="G409" s="3"/>
    </row>
    <row r="410" spans="1:7">
      <c r="A410" s="28">
        <f t="shared" si="187"/>
        <v>39783</v>
      </c>
      <c r="B410" s="35">
        <f>HC!F425</f>
        <v>6359</v>
      </c>
      <c r="C410" s="48">
        <v>6374.2916666666597</v>
      </c>
      <c r="E410" s="28"/>
      <c r="F410" s="53"/>
      <c r="G410" s="3"/>
    </row>
    <row r="411" spans="1:7">
      <c r="A411" s="28">
        <f t="shared" si="187"/>
        <v>39814</v>
      </c>
      <c r="B411" s="35">
        <f>HC!F426</f>
        <v>6321</v>
      </c>
      <c r="C411" s="48">
        <v>6363.0416666666597</v>
      </c>
      <c r="E411" s="28"/>
      <c r="F411" s="53"/>
      <c r="G411" s="3"/>
    </row>
    <row r="412" spans="1:7">
      <c r="A412" s="28">
        <f t="shared" si="187"/>
        <v>39845</v>
      </c>
      <c r="B412" s="35">
        <f>HC!F427</f>
        <v>6294</v>
      </c>
      <c r="C412" s="48">
        <v>6353.5833333333303</v>
      </c>
      <c r="E412" s="28"/>
      <c r="F412" s="53"/>
      <c r="G412" s="3"/>
    </row>
    <row r="413" spans="1:7">
      <c r="A413" s="28">
        <f t="shared" si="187"/>
        <v>39873</v>
      </c>
      <c r="B413" s="35">
        <f>HC!F428</f>
        <v>6275</v>
      </c>
      <c r="C413" s="48">
        <v>6345.7083333333303</v>
      </c>
      <c r="E413" s="28"/>
      <c r="F413" s="53"/>
      <c r="G413" s="3"/>
    </row>
    <row r="414" spans="1:7">
      <c r="A414" s="28">
        <f t="shared" si="187"/>
        <v>39904</v>
      </c>
      <c r="B414" s="35">
        <f>HC!F429</f>
        <v>6353</v>
      </c>
      <c r="C414" s="48">
        <v>6337.4583333333303</v>
      </c>
      <c r="E414" s="28"/>
      <c r="F414" s="53"/>
      <c r="G414" s="3"/>
    </row>
    <row r="415" spans="1:7">
      <c r="A415" s="28">
        <f t="shared" si="187"/>
        <v>39934</v>
      </c>
      <c r="B415" s="35">
        <f>HC!F430</f>
        <v>6374</v>
      </c>
      <c r="C415" s="48">
        <v>6327.8333333333303</v>
      </c>
      <c r="E415" s="28"/>
      <c r="F415" s="53"/>
      <c r="G415" s="3"/>
    </row>
    <row r="416" spans="1:7">
      <c r="A416" s="28">
        <f t="shared" si="187"/>
        <v>39965</v>
      </c>
      <c r="B416" s="35">
        <f>HC!F431</f>
        <v>6332</v>
      </c>
      <c r="C416" s="48">
        <v>6318.625</v>
      </c>
      <c r="E416" s="28"/>
      <c r="F416" s="53"/>
      <c r="G416" s="3"/>
    </row>
    <row r="417" spans="1:7">
      <c r="A417" s="28">
        <f t="shared" si="187"/>
        <v>39995</v>
      </c>
      <c r="B417" s="35">
        <f>HC!F432</f>
        <v>6303</v>
      </c>
      <c r="C417" s="48">
        <v>6311.5416666666597</v>
      </c>
      <c r="E417" s="28"/>
      <c r="F417" s="53"/>
      <c r="G417" s="3"/>
    </row>
    <row r="418" spans="1:7">
      <c r="A418" s="28">
        <f t="shared" si="187"/>
        <v>40026</v>
      </c>
      <c r="B418" s="35">
        <f>HC!F433</f>
        <v>6330</v>
      </c>
      <c r="C418" s="48">
        <v>6305.625</v>
      </c>
      <c r="E418" s="28"/>
      <c r="F418" s="53"/>
      <c r="G418" s="3"/>
    </row>
    <row r="419" spans="1:7">
      <c r="A419" s="28">
        <f t="shared" si="187"/>
        <v>40057</v>
      </c>
      <c r="B419" s="35">
        <f>HC!F434</f>
        <v>6330</v>
      </c>
      <c r="C419" s="48">
        <v>6301.5833333333303</v>
      </c>
      <c r="E419" s="28"/>
      <c r="F419" s="53"/>
      <c r="G419" s="3"/>
    </row>
    <row r="420" spans="1:7">
      <c r="A420" s="28">
        <f t="shared" si="187"/>
        <v>40087</v>
      </c>
      <c r="B420" s="35">
        <f>HC!F435</f>
        <v>6306</v>
      </c>
      <c r="C420" s="48">
        <v>6298.6666666666597</v>
      </c>
      <c r="E420" s="28"/>
      <c r="F420" s="53"/>
      <c r="G420" s="3"/>
    </row>
    <row r="421" spans="1:7">
      <c r="A421" s="28">
        <f t="shared" si="187"/>
        <v>40118</v>
      </c>
      <c r="B421" s="35">
        <f>HC!F436</f>
        <v>6296</v>
      </c>
      <c r="C421" s="48">
        <v>6295.2083333333303</v>
      </c>
      <c r="E421" s="28"/>
      <c r="F421" s="53"/>
      <c r="G421" s="3"/>
    </row>
    <row r="422" spans="1:7">
      <c r="A422" s="28">
        <f t="shared" si="187"/>
        <v>40148</v>
      </c>
      <c r="B422" s="35">
        <f>HC!F437</f>
        <v>6260</v>
      </c>
      <c r="C422" s="48">
        <v>6293.125</v>
      </c>
      <c r="E422" s="28"/>
      <c r="F422" s="53"/>
      <c r="G422" s="3"/>
    </row>
    <row r="423" spans="1:7">
      <c r="A423" s="28">
        <f t="shared" si="187"/>
        <v>40179</v>
      </c>
      <c r="B423" s="35">
        <f>HC!F438</f>
        <v>6250</v>
      </c>
      <c r="C423" s="48">
        <v>6293.0833333333303</v>
      </c>
      <c r="E423" s="28"/>
      <c r="F423" s="53"/>
      <c r="G423" s="3"/>
    </row>
    <row r="424" spans="1:7">
      <c r="A424" s="28">
        <f t="shared" si="187"/>
        <v>40210</v>
      </c>
      <c r="B424" s="35">
        <f>HC!F439</f>
        <v>6223</v>
      </c>
      <c r="C424" s="48">
        <v>6293.0833333333303</v>
      </c>
      <c r="E424" s="28"/>
      <c r="F424" s="53"/>
      <c r="G424" s="3"/>
    </row>
    <row r="425" spans="1:7">
      <c r="A425" s="28">
        <f t="shared" si="187"/>
        <v>40238</v>
      </c>
      <c r="B425" s="35">
        <f>HC!F440</f>
        <v>6249</v>
      </c>
      <c r="C425" s="48">
        <v>6293.5833333333303</v>
      </c>
      <c r="E425" s="28"/>
      <c r="F425" s="53"/>
      <c r="G425" s="3"/>
    </row>
    <row r="426" spans="1:7">
      <c r="A426" s="28">
        <f t="shared" si="187"/>
        <v>40269</v>
      </c>
      <c r="B426" s="35">
        <f>HC!F441</f>
        <v>6309</v>
      </c>
      <c r="C426" s="48">
        <v>6295.5</v>
      </c>
      <c r="E426" s="28"/>
      <c r="F426" s="53"/>
      <c r="G426" s="3"/>
    </row>
    <row r="427" spans="1:7">
      <c r="A427" s="28">
        <f t="shared" si="187"/>
        <v>40299</v>
      </c>
      <c r="B427" s="35">
        <f>HC!F442</f>
        <v>6335</v>
      </c>
      <c r="C427" s="48">
        <v>6296.5833333333303</v>
      </c>
      <c r="E427" s="28"/>
      <c r="F427" s="53"/>
      <c r="G427" s="3"/>
    </row>
    <row r="428" spans="1:7">
      <c r="A428" s="28">
        <f t="shared" si="187"/>
        <v>40330</v>
      </c>
      <c r="B428" s="35">
        <f>HC!F443</f>
        <v>6321</v>
      </c>
      <c r="C428" s="48">
        <v>6297.4166666666597</v>
      </c>
      <c r="E428" s="28"/>
      <c r="F428" s="53"/>
      <c r="G428" s="3"/>
    </row>
    <row r="429" spans="1:7">
      <c r="A429" s="28">
        <f t="shared" si="187"/>
        <v>40360</v>
      </c>
      <c r="B429" s="35">
        <f>HC!F444</f>
        <v>6313</v>
      </c>
      <c r="C429" s="48">
        <v>6298.625</v>
      </c>
      <c r="E429" s="28"/>
      <c r="F429" s="53"/>
      <c r="G429" s="3"/>
    </row>
    <row r="430" spans="1:7">
      <c r="A430" s="28">
        <f t="shared" si="187"/>
        <v>40391</v>
      </c>
      <c r="B430" s="35">
        <f>HC!F445</f>
        <v>6320</v>
      </c>
      <c r="C430" s="48">
        <v>6300.9583333333303</v>
      </c>
      <c r="E430" s="28"/>
      <c r="F430" s="53"/>
      <c r="G430" s="3"/>
    </row>
    <row r="431" spans="1:7">
      <c r="A431" s="28">
        <f t="shared" si="187"/>
        <v>40422</v>
      </c>
      <c r="B431" s="35">
        <f>HC!F446</f>
        <v>6352</v>
      </c>
      <c r="C431" s="48">
        <v>6302.5</v>
      </c>
      <c r="E431" s="28"/>
      <c r="F431" s="53"/>
      <c r="G431" s="3"/>
    </row>
    <row r="432" spans="1:7">
      <c r="A432" s="28">
        <f t="shared" si="187"/>
        <v>40452</v>
      </c>
      <c r="B432" s="35">
        <f>HC!F447</f>
        <v>6330</v>
      </c>
      <c r="C432" s="48">
        <v>6302</v>
      </c>
      <c r="E432" s="28"/>
      <c r="F432" s="53"/>
      <c r="G432" s="3"/>
    </row>
    <row r="433" spans="1:7">
      <c r="A433" s="28">
        <f t="shared" si="187"/>
        <v>40483</v>
      </c>
      <c r="B433" s="35">
        <f>HC!F448</f>
        <v>6298</v>
      </c>
      <c r="C433" s="48">
        <v>6301.6666666666597</v>
      </c>
      <c r="E433" s="28"/>
      <c r="F433" s="53"/>
      <c r="G433" s="3"/>
    </row>
    <row r="434" spans="1:7">
      <c r="A434" s="28">
        <f t="shared" si="187"/>
        <v>40513</v>
      </c>
      <c r="B434" s="35">
        <f>HC!F449</f>
        <v>6278</v>
      </c>
      <c r="C434" s="48">
        <v>6301.2083333333303</v>
      </c>
      <c r="E434" s="28"/>
      <c r="F434" s="53"/>
      <c r="G434" s="3"/>
    </row>
    <row r="435" spans="1:7">
      <c r="A435" s="28">
        <f t="shared" si="187"/>
        <v>40544</v>
      </c>
      <c r="B435" s="35">
        <f>HC!F450</f>
        <v>6261</v>
      </c>
      <c r="C435" s="48">
        <v>6300</v>
      </c>
      <c r="E435" s="28"/>
      <c r="F435" s="53"/>
      <c r="G435" s="3"/>
    </row>
    <row r="436" spans="1:7">
      <c r="A436" s="28">
        <f t="shared" si="187"/>
        <v>40575</v>
      </c>
      <c r="B436" s="35">
        <f>HC!F451</f>
        <v>6268</v>
      </c>
      <c r="C436" s="48">
        <v>6297.75</v>
      </c>
      <c r="E436" s="28"/>
      <c r="F436" s="53"/>
      <c r="G436" s="3"/>
    </row>
    <row r="437" spans="1:7">
      <c r="A437" s="28">
        <f t="shared" si="187"/>
        <v>40603</v>
      </c>
      <c r="B437" s="35">
        <f>HC!F452</f>
        <v>6241</v>
      </c>
      <c r="C437" s="48">
        <v>6295.3333333333303</v>
      </c>
      <c r="E437" s="28"/>
      <c r="F437" s="53"/>
      <c r="G437" s="3"/>
    </row>
    <row r="438" spans="1:7">
      <c r="A438" s="28">
        <f t="shared" si="187"/>
        <v>40634</v>
      </c>
      <c r="B438" s="35">
        <f>HC!F453</f>
        <v>6305</v>
      </c>
      <c r="C438" s="48">
        <v>6293.5833333333303</v>
      </c>
      <c r="E438" s="28"/>
      <c r="F438" s="53"/>
      <c r="G438" s="3"/>
    </row>
    <row r="439" spans="1:7">
      <c r="A439" s="28">
        <f t="shared" si="187"/>
        <v>40664</v>
      </c>
      <c r="B439" s="35">
        <f>HC!F454</f>
        <v>6331</v>
      </c>
      <c r="C439" s="48">
        <v>6293.375</v>
      </c>
      <c r="E439" s="28"/>
      <c r="F439" s="53"/>
      <c r="G439" s="3"/>
    </row>
    <row r="440" spans="1:7">
      <c r="A440" s="28">
        <f t="shared" si="187"/>
        <v>40695</v>
      </c>
      <c r="B440" s="35">
        <f>HC!F455</f>
        <v>6314</v>
      </c>
      <c r="C440" s="48">
        <v>6293.625</v>
      </c>
      <c r="E440" s="28"/>
      <c r="F440" s="53"/>
      <c r="G440" s="3"/>
    </row>
    <row r="441" spans="1:7">
      <c r="A441" s="28">
        <f t="shared" si="187"/>
        <v>40725</v>
      </c>
      <c r="B441" s="35">
        <f>HC!F456</f>
        <v>6291</v>
      </c>
      <c r="C441" s="48">
        <v>6291.625</v>
      </c>
      <c r="E441" s="28"/>
      <c r="F441" s="53"/>
      <c r="G441" s="3"/>
    </row>
    <row r="442" spans="1:7">
      <c r="A442" s="28">
        <f t="shared" si="187"/>
        <v>40756</v>
      </c>
      <c r="B442" s="35">
        <f>HC!F457</f>
        <v>6288</v>
      </c>
      <c r="C442" s="48">
        <v>6288.4166666666597</v>
      </c>
      <c r="E442" s="28"/>
      <c r="F442" s="53"/>
      <c r="G442" s="3"/>
    </row>
    <row r="443" spans="1:7">
      <c r="A443" s="28">
        <f t="shared" si="187"/>
        <v>40787</v>
      </c>
      <c r="B443" s="35">
        <f>HC!F458</f>
        <v>6326</v>
      </c>
      <c r="C443" s="48">
        <v>6286.25</v>
      </c>
      <c r="E443" s="28"/>
      <c r="F443" s="53"/>
      <c r="G443" s="3"/>
    </row>
    <row r="444" spans="1:7">
      <c r="A444" s="28">
        <f t="shared" si="187"/>
        <v>40817</v>
      </c>
      <c r="B444" s="35">
        <f>HC!F459</f>
        <v>6314</v>
      </c>
      <c r="C444" s="48">
        <v>6284.62499999999</v>
      </c>
      <c r="E444" s="28"/>
      <c r="F444" s="53"/>
      <c r="G444" s="3"/>
    </row>
    <row r="445" spans="1:7">
      <c r="A445" s="28">
        <f t="shared" si="187"/>
        <v>40848</v>
      </c>
      <c r="B445" s="35">
        <f>HC!F460</f>
        <v>6309</v>
      </c>
      <c r="C445" s="48">
        <v>6282.7083333333303</v>
      </c>
      <c r="E445" s="28"/>
      <c r="F445" s="53"/>
      <c r="G445" s="3"/>
    </row>
    <row r="446" spans="1:7">
      <c r="A446" s="28">
        <f t="shared" si="187"/>
        <v>40878</v>
      </c>
      <c r="B446" s="35">
        <f>HC!F461</f>
        <v>6273</v>
      </c>
      <c r="C446" s="48">
        <v>6281.625</v>
      </c>
      <c r="E446" s="28"/>
      <c r="F446" s="53"/>
      <c r="G446" s="3"/>
    </row>
    <row r="447" spans="1:7">
      <c r="A447" s="28">
        <f t="shared" si="187"/>
        <v>40909</v>
      </c>
      <c r="B447" s="35">
        <f>HC!F462</f>
        <v>6218</v>
      </c>
      <c r="C447" s="48">
        <v>6281.4166666666597</v>
      </c>
      <c r="E447" s="28"/>
      <c r="F447" s="53"/>
      <c r="G447" s="3"/>
    </row>
    <row r="448" spans="1:7">
      <c r="A448" s="28">
        <f t="shared" si="187"/>
        <v>40940</v>
      </c>
      <c r="B448" s="35">
        <f>HC!F463</f>
        <v>6234</v>
      </c>
      <c r="C448" s="48">
        <v>6281.375</v>
      </c>
      <c r="E448" s="28"/>
      <c r="F448" s="53"/>
      <c r="G448" s="3"/>
    </row>
    <row r="449" spans="1:7">
      <c r="A449" s="28">
        <f t="shared" si="187"/>
        <v>40969</v>
      </c>
      <c r="B449" s="35">
        <f>HC!F464</f>
        <v>6223</v>
      </c>
      <c r="C449" s="48">
        <v>6281.2083333333303</v>
      </c>
      <c r="E449" s="28"/>
      <c r="F449" s="53"/>
      <c r="G449" s="3"/>
    </row>
    <row r="450" spans="1:7">
      <c r="A450" s="28">
        <f t="shared" si="187"/>
        <v>41000</v>
      </c>
      <c r="B450" s="35">
        <f>HC!F465</f>
        <v>6284</v>
      </c>
      <c r="C450" s="48">
        <v>6281.6666666666597</v>
      </c>
      <c r="E450" s="28"/>
      <c r="F450" s="53"/>
      <c r="G450" s="3"/>
    </row>
    <row r="451" spans="1:7">
      <c r="A451" s="28">
        <f t="shared" si="187"/>
        <v>41030</v>
      </c>
      <c r="B451" s="35">
        <f>HC!F466</f>
        <v>6306</v>
      </c>
      <c r="C451" s="48">
        <v>6282.4166666666597</v>
      </c>
      <c r="E451" s="28"/>
      <c r="F451" s="53"/>
      <c r="G451" s="3"/>
    </row>
    <row r="452" spans="1:7">
      <c r="A452" s="28">
        <f t="shared" si="187"/>
        <v>41061</v>
      </c>
      <c r="B452" s="35">
        <f>HC!F467</f>
        <v>6313</v>
      </c>
      <c r="C452" s="48">
        <v>6281.0416666666597</v>
      </c>
      <c r="E452" s="28"/>
      <c r="F452" s="53"/>
      <c r="G452" s="3"/>
    </row>
    <row r="453" spans="1:7">
      <c r="A453" s="28">
        <f t="shared" ref="A453:A516" si="188">EDATE(A452,1)</f>
        <v>41091</v>
      </c>
      <c r="B453" s="35">
        <f>HC!F468</f>
        <v>6287</v>
      </c>
      <c r="C453" s="48">
        <v>6280.625</v>
      </c>
      <c r="E453" s="28"/>
      <c r="F453" s="53"/>
      <c r="G453" s="3"/>
    </row>
    <row r="454" spans="1:7">
      <c r="A454" s="28">
        <f t="shared" si="188"/>
        <v>41122</v>
      </c>
      <c r="B454" s="35">
        <f>HC!F469</f>
        <v>6291</v>
      </c>
      <c r="C454" s="48">
        <v>6282.4583333333303</v>
      </c>
      <c r="E454" s="28"/>
      <c r="F454" s="53"/>
      <c r="G454" s="3"/>
    </row>
    <row r="455" spans="1:7">
      <c r="A455" s="28">
        <f t="shared" si="188"/>
        <v>41153</v>
      </c>
      <c r="B455" s="35">
        <f>HC!F470</f>
        <v>6319</v>
      </c>
      <c r="C455" s="48">
        <v>6284.87499999999</v>
      </c>
      <c r="E455" s="28"/>
      <c r="F455" s="53"/>
      <c r="G455" s="3"/>
    </row>
    <row r="456" spans="1:7">
      <c r="A456" s="28">
        <f t="shared" si="188"/>
        <v>41183</v>
      </c>
      <c r="B456" s="35">
        <f>HC!F471</f>
        <v>6332</v>
      </c>
      <c r="C456" s="48">
        <v>6288.1666666666597</v>
      </c>
      <c r="E456" s="28"/>
      <c r="F456" s="53"/>
      <c r="G456" s="3"/>
    </row>
    <row r="457" spans="1:7">
      <c r="A457" s="28">
        <f t="shared" si="188"/>
        <v>41214</v>
      </c>
      <c r="B457" s="35">
        <f>HC!F472</f>
        <v>6309</v>
      </c>
      <c r="C457" s="48">
        <v>6291.9166666666597</v>
      </c>
      <c r="E457" s="28"/>
      <c r="F457" s="53"/>
      <c r="G457" s="3"/>
    </row>
    <row r="458" spans="1:7">
      <c r="A458" s="28">
        <f t="shared" si="188"/>
        <v>41244</v>
      </c>
      <c r="B458" s="35">
        <f>HC!F473</f>
        <v>6240</v>
      </c>
      <c r="C458" s="48">
        <v>6295.375</v>
      </c>
      <c r="E458" s="28"/>
      <c r="F458" s="53"/>
      <c r="G458" s="3"/>
    </row>
    <row r="459" spans="1:7">
      <c r="A459" s="28">
        <f t="shared" si="188"/>
        <v>41275</v>
      </c>
      <c r="B459" s="35">
        <f>HC!F474</f>
        <v>6241</v>
      </c>
      <c r="C459" s="48">
        <v>6298.4583333333303</v>
      </c>
      <c r="E459" s="28"/>
      <c r="F459" s="53"/>
      <c r="G459" s="3"/>
    </row>
    <row r="460" spans="1:7">
      <c r="A460" s="28">
        <f t="shared" si="188"/>
        <v>41306</v>
      </c>
      <c r="B460" s="35">
        <f>HC!F475</f>
        <v>6255</v>
      </c>
      <c r="C460" s="48">
        <v>6301.5416666666597</v>
      </c>
      <c r="E460" s="28"/>
      <c r="F460" s="53"/>
      <c r="G460" s="3"/>
    </row>
    <row r="461" spans="1:7">
      <c r="A461" s="28">
        <f t="shared" si="188"/>
        <v>41334</v>
      </c>
      <c r="B461" s="35">
        <f>HC!F476</f>
        <v>6260</v>
      </c>
      <c r="C461" s="48">
        <v>6305.3333333333303</v>
      </c>
      <c r="E461" s="28"/>
      <c r="F461" s="53"/>
      <c r="G461" s="3"/>
    </row>
    <row r="462" spans="1:7">
      <c r="A462" s="28">
        <f t="shared" si="188"/>
        <v>41365</v>
      </c>
      <c r="B462" s="35">
        <f>HC!F477</f>
        <v>6326</v>
      </c>
      <c r="C462" s="48">
        <v>6309.7916666666597</v>
      </c>
      <c r="E462" s="28"/>
      <c r="F462" s="53"/>
      <c r="G462" s="3"/>
    </row>
    <row r="463" spans="1:7">
      <c r="A463" s="28">
        <f t="shared" si="188"/>
        <v>41395</v>
      </c>
      <c r="B463" s="35">
        <f>HC!F478</f>
        <v>6354</v>
      </c>
      <c r="C463" s="48">
        <v>6315.2083333333303</v>
      </c>
      <c r="E463" s="28"/>
      <c r="F463" s="53"/>
      <c r="G463" s="3"/>
    </row>
    <row r="464" spans="1:7">
      <c r="A464" s="28">
        <f t="shared" si="188"/>
        <v>41426</v>
      </c>
      <c r="B464" s="35">
        <f>HC!F479</f>
        <v>6348</v>
      </c>
      <c r="C464" s="48">
        <v>6322.5416666666597</v>
      </c>
      <c r="E464" s="28"/>
      <c r="F464" s="53"/>
      <c r="G464" s="3"/>
    </row>
    <row r="465" spans="1:7">
      <c r="A465" s="28">
        <f t="shared" si="188"/>
        <v>41456</v>
      </c>
      <c r="B465" s="35">
        <f>HC!F480</f>
        <v>6326</v>
      </c>
      <c r="C465" s="48">
        <v>6328.2083333333303</v>
      </c>
      <c r="E465" s="28"/>
      <c r="F465" s="53"/>
      <c r="G465" s="3"/>
    </row>
    <row r="466" spans="1:7">
      <c r="A466" s="28">
        <f t="shared" si="188"/>
        <v>41487</v>
      </c>
      <c r="B466" s="35">
        <f>HC!F481</f>
        <v>6326</v>
      </c>
      <c r="C466" s="48">
        <v>6331.75</v>
      </c>
      <c r="E466" s="28"/>
      <c r="F466" s="53"/>
      <c r="G466" s="3"/>
    </row>
    <row r="467" spans="1:7">
      <c r="A467" s="28">
        <f t="shared" si="188"/>
        <v>41518</v>
      </c>
      <c r="B467" s="35">
        <f>HC!F482</f>
        <v>6375</v>
      </c>
      <c r="C467" s="48">
        <v>6336.0416666666597</v>
      </c>
      <c r="E467" s="28"/>
      <c r="F467" s="53"/>
      <c r="G467" s="3"/>
    </row>
    <row r="468" spans="1:7">
      <c r="A468" s="28">
        <f t="shared" si="188"/>
        <v>41548</v>
      </c>
      <c r="B468" s="35">
        <f>HC!F483</f>
        <v>6383</v>
      </c>
      <c r="C468" s="48">
        <v>6339.7083333333303</v>
      </c>
      <c r="E468" s="28"/>
      <c r="F468" s="53"/>
      <c r="G468" s="3"/>
    </row>
    <row r="469" spans="1:7">
      <c r="A469" s="28">
        <f t="shared" si="188"/>
        <v>41579</v>
      </c>
      <c r="B469" s="35">
        <f>HC!F484</f>
        <v>6388</v>
      </c>
      <c r="C469" s="48">
        <v>6343.6666666666597</v>
      </c>
      <c r="E469" s="28"/>
      <c r="F469" s="53"/>
      <c r="G469" s="3"/>
    </row>
    <row r="470" spans="1:7">
      <c r="A470" s="28">
        <f t="shared" si="188"/>
        <v>41609</v>
      </c>
      <c r="B470" s="35">
        <f>HC!F485</f>
        <v>6337</v>
      </c>
      <c r="C470" s="48">
        <v>6348.875</v>
      </c>
      <c r="E470" s="28"/>
      <c r="F470" s="53"/>
      <c r="G470" s="3"/>
    </row>
    <row r="471" spans="1:7">
      <c r="A471" s="28">
        <f t="shared" si="188"/>
        <v>41640</v>
      </c>
      <c r="B471" s="35">
        <f>HC!F486</f>
        <v>6280</v>
      </c>
      <c r="C471" s="48">
        <v>6353.5833333333303</v>
      </c>
      <c r="E471" s="28"/>
      <c r="F471" s="53"/>
      <c r="G471" s="3"/>
    </row>
    <row r="472" spans="1:7">
      <c r="A472" s="28">
        <f t="shared" si="188"/>
        <v>41671</v>
      </c>
      <c r="B472" s="35">
        <f>HC!F487</f>
        <v>6301</v>
      </c>
      <c r="C472" s="48">
        <v>6358.1666666666597</v>
      </c>
      <c r="E472" s="28"/>
      <c r="F472" s="53"/>
      <c r="G472" s="3"/>
    </row>
    <row r="473" spans="1:7">
      <c r="A473" s="28">
        <f t="shared" si="188"/>
        <v>41699</v>
      </c>
      <c r="B473" s="35">
        <f>HC!F488</f>
        <v>6317</v>
      </c>
      <c r="C473" s="48">
        <v>6362.625</v>
      </c>
      <c r="E473" s="28"/>
      <c r="F473" s="53"/>
      <c r="G473" s="3"/>
    </row>
    <row r="474" spans="1:7">
      <c r="A474" s="28">
        <f t="shared" si="188"/>
        <v>41730</v>
      </c>
      <c r="B474" s="35">
        <f>HC!F489</f>
        <v>6357</v>
      </c>
      <c r="C474" s="48">
        <v>6365.875</v>
      </c>
      <c r="E474" s="28"/>
      <c r="F474" s="53"/>
      <c r="G474" s="3"/>
    </row>
    <row r="475" spans="1:7">
      <c r="A475" s="28">
        <f t="shared" si="188"/>
        <v>41760</v>
      </c>
      <c r="B475" s="35">
        <f>HC!F490</f>
        <v>6418</v>
      </c>
      <c r="C475" s="48">
        <v>6367.3333333333303</v>
      </c>
      <c r="E475" s="28"/>
      <c r="F475" s="53"/>
      <c r="G475" s="3"/>
    </row>
    <row r="476" spans="1:7">
      <c r="A476" s="28">
        <f t="shared" si="188"/>
        <v>41791</v>
      </c>
      <c r="B476" s="35">
        <f>HC!F491</f>
        <v>6409</v>
      </c>
      <c r="C476" s="48">
        <v>6369.375</v>
      </c>
      <c r="E476" s="28"/>
      <c r="F476" s="53"/>
      <c r="G476" s="3"/>
    </row>
    <row r="477" spans="1:7">
      <c r="A477" s="28">
        <f t="shared" si="188"/>
        <v>41821</v>
      </c>
      <c r="B477" s="35">
        <f>HC!F492</f>
        <v>6378</v>
      </c>
      <c r="C477" s="48">
        <v>6373.3333333333303</v>
      </c>
      <c r="E477" s="28"/>
      <c r="F477" s="53"/>
      <c r="G477" s="3"/>
    </row>
    <row r="478" spans="1:7">
      <c r="A478" s="28">
        <f t="shared" si="188"/>
        <v>41852</v>
      </c>
      <c r="B478" s="35">
        <f>HC!F493</f>
        <v>6384</v>
      </c>
      <c r="C478" s="48">
        <v>6377.37499999999</v>
      </c>
      <c r="E478" s="28"/>
      <c r="F478" s="53"/>
      <c r="G478" s="3"/>
    </row>
    <row r="479" spans="1:7">
      <c r="A479" s="28">
        <f t="shared" si="188"/>
        <v>41883</v>
      </c>
      <c r="B479" s="35">
        <f>HC!F494</f>
        <v>6424</v>
      </c>
      <c r="C479" s="48">
        <v>6380.3333333333303</v>
      </c>
      <c r="E479" s="28"/>
      <c r="F479" s="53"/>
      <c r="G479" s="3"/>
    </row>
    <row r="480" spans="1:7">
      <c r="A480" s="28">
        <f t="shared" si="188"/>
        <v>41913</v>
      </c>
      <c r="B480" s="35">
        <f>HC!F495</f>
        <v>6412</v>
      </c>
      <c r="C480" s="48">
        <v>6381.8333333333303</v>
      </c>
      <c r="E480" s="28"/>
      <c r="F480" s="53"/>
      <c r="G480" s="3"/>
    </row>
    <row r="481" spans="1:7">
      <c r="A481" s="28">
        <f t="shared" si="188"/>
        <v>41944</v>
      </c>
      <c r="B481" s="35">
        <f>HC!F496</f>
        <v>6394</v>
      </c>
      <c r="C481" s="48">
        <v>6382.5416666666597</v>
      </c>
      <c r="E481" s="28"/>
      <c r="F481" s="53"/>
      <c r="G481" s="3"/>
    </row>
    <row r="482" spans="1:7">
      <c r="A482" s="28">
        <f t="shared" si="188"/>
        <v>41974</v>
      </c>
      <c r="B482" s="35">
        <f>HC!F497</f>
        <v>6380</v>
      </c>
      <c r="C482" s="48">
        <v>6384.5833333333303</v>
      </c>
      <c r="E482" s="28"/>
      <c r="F482" s="53"/>
      <c r="G482" s="3"/>
    </row>
    <row r="483" spans="1:7">
      <c r="A483" s="28">
        <f t="shared" si="188"/>
        <v>42005</v>
      </c>
      <c r="B483" s="35">
        <f>HC!F498</f>
        <v>6332</v>
      </c>
      <c r="C483" s="48">
        <v>6387.5416666666597</v>
      </c>
      <c r="E483" s="28"/>
      <c r="F483" s="53"/>
      <c r="G483" s="3"/>
    </row>
    <row r="484" spans="1:7">
      <c r="A484" s="28">
        <f t="shared" si="188"/>
        <v>42036</v>
      </c>
      <c r="B484" s="35">
        <f>HC!F499</f>
        <v>6346</v>
      </c>
      <c r="C484" s="48">
        <v>6389.6666666666597</v>
      </c>
      <c r="E484" s="28"/>
      <c r="F484" s="53"/>
      <c r="G484" s="3"/>
    </row>
    <row r="485" spans="1:7">
      <c r="A485" s="28">
        <f t="shared" si="188"/>
        <v>42064</v>
      </c>
      <c r="B485" s="35">
        <f>HC!F500</f>
        <v>6343</v>
      </c>
      <c r="C485" s="48">
        <v>6392.3333333333303</v>
      </c>
      <c r="E485" s="28"/>
      <c r="F485" s="53"/>
      <c r="G485" s="3"/>
    </row>
    <row r="486" spans="1:7">
      <c r="A486" s="28">
        <f t="shared" si="188"/>
        <v>42095</v>
      </c>
      <c r="B486" s="35">
        <f>HC!F501</f>
        <v>6367</v>
      </c>
      <c r="C486" s="48">
        <v>6396.0416666666597</v>
      </c>
      <c r="E486" s="28"/>
      <c r="F486" s="53"/>
      <c r="G486" s="3"/>
    </row>
    <row r="487" spans="1:7">
      <c r="A487" s="28">
        <f t="shared" si="188"/>
        <v>42125</v>
      </c>
      <c r="B487" s="35">
        <f>HC!F502</f>
        <v>6425</v>
      </c>
      <c r="C487" s="48">
        <v>6398.49999999999</v>
      </c>
      <c r="E487" s="28"/>
      <c r="F487" s="53"/>
      <c r="G487" s="3"/>
    </row>
    <row r="488" spans="1:7">
      <c r="A488" s="28">
        <f t="shared" si="188"/>
        <v>42156</v>
      </c>
      <c r="B488" s="35">
        <f>HC!F503</f>
        <v>6451</v>
      </c>
      <c r="C488" s="48">
        <v>6400.25</v>
      </c>
      <c r="E488" s="28"/>
      <c r="F488" s="53"/>
      <c r="G488" s="3"/>
    </row>
    <row r="489" spans="1:7">
      <c r="A489" s="28">
        <f t="shared" si="188"/>
        <v>42186</v>
      </c>
      <c r="B489" s="35">
        <f>HC!F504</f>
        <v>6407</v>
      </c>
      <c r="C489" s="48">
        <v>6405.3333333333303</v>
      </c>
      <c r="E489" s="28"/>
      <c r="F489" s="53"/>
      <c r="G489" s="3"/>
    </row>
    <row r="490" spans="1:7">
      <c r="A490" s="28">
        <f t="shared" si="188"/>
        <v>42217</v>
      </c>
      <c r="B490" s="35">
        <f>HC!F505</f>
        <v>6406</v>
      </c>
      <c r="C490" s="48">
        <v>6410.4166666666597</v>
      </c>
      <c r="E490" s="28"/>
      <c r="F490" s="53"/>
      <c r="G490" s="3"/>
    </row>
    <row r="491" spans="1:7">
      <c r="A491" s="28">
        <f t="shared" si="188"/>
        <v>42248</v>
      </c>
      <c r="B491" s="35">
        <f>HC!F506</f>
        <v>6466</v>
      </c>
      <c r="C491" s="48">
        <v>6412.5416666666597</v>
      </c>
      <c r="E491" s="28"/>
      <c r="F491" s="53"/>
      <c r="G491" s="3"/>
    </row>
    <row r="492" spans="1:7">
      <c r="A492" s="28">
        <f t="shared" si="188"/>
        <v>42278</v>
      </c>
      <c r="B492" s="35">
        <f>HC!F507</f>
        <v>6459</v>
      </c>
      <c r="C492" s="48">
        <v>6415.625</v>
      </c>
      <c r="E492" s="28"/>
      <c r="F492" s="53"/>
      <c r="G492" s="3"/>
    </row>
    <row r="493" spans="1:7">
      <c r="A493" s="28">
        <f t="shared" si="188"/>
        <v>42309</v>
      </c>
      <c r="B493" s="35">
        <f>HC!F508</f>
        <v>6406</v>
      </c>
      <c r="C493" s="48">
        <v>6419.75</v>
      </c>
      <c r="E493" s="28"/>
      <c r="F493" s="53"/>
      <c r="G493" s="3"/>
    </row>
    <row r="494" spans="1:7">
      <c r="A494" s="28">
        <f t="shared" si="188"/>
        <v>42339</v>
      </c>
      <c r="B494" s="35">
        <f>HC!F509</f>
        <v>6410</v>
      </c>
      <c r="C494" s="48">
        <v>6424.625</v>
      </c>
      <c r="E494" s="28"/>
      <c r="F494" s="53"/>
      <c r="G494" s="3"/>
    </row>
    <row r="495" spans="1:7">
      <c r="A495" s="28">
        <f t="shared" si="188"/>
        <v>42370</v>
      </c>
      <c r="B495" s="35">
        <f>HC!F510</f>
        <v>6424</v>
      </c>
      <c r="C495" s="48">
        <v>6431.625</v>
      </c>
      <c r="E495" s="28"/>
      <c r="F495" s="53"/>
      <c r="G495" s="3"/>
    </row>
    <row r="496" spans="1:7">
      <c r="A496" s="28">
        <f t="shared" si="188"/>
        <v>42401</v>
      </c>
      <c r="B496" s="35">
        <f>HC!F511</f>
        <v>6376</v>
      </c>
      <c r="C496" s="48">
        <v>6439.125</v>
      </c>
      <c r="E496" s="28"/>
      <c r="F496" s="53"/>
      <c r="G496" s="3"/>
    </row>
    <row r="497" spans="1:7">
      <c r="A497" s="28">
        <f t="shared" si="188"/>
        <v>42430</v>
      </c>
      <c r="B497" s="35">
        <f>HC!F512</f>
        <v>6364</v>
      </c>
      <c r="C497" s="48">
        <v>6444.9166666666597</v>
      </c>
      <c r="E497" s="28"/>
      <c r="F497" s="53"/>
      <c r="G497" s="3"/>
    </row>
    <row r="498" spans="1:7">
      <c r="A498" s="28">
        <f t="shared" si="188"/>
        <v>42461</v>
      </c>
      <c r="B498" s="35">
        <f>HC!F513</f>
        <v>6420</v>
      </c>
      <c r="C498" s="48">
        <v>6449.7916666666597</v>
      </c>
      <c r="E498" s="28"/>
      <c r="F498" s="53"/>
      <c r="G498" s="3"/>
    </row>
    <row r="499" spans="1:7">
      <c r="A499" s="28">
        <f t="shared" si="188"/>
        <v>42491</v>
      </c>
      <c r="B499" s="35">
        <f>HC!F514</f>
        <v>6471</v>
      </c>
      <c r="C499" s="48">
        <v>6455.2916666666597</v>
      </c>
      <c r="E499" s="28"/>
      <c r="F499" s="53"/>
      <c r="G499" s="3"/>
    </row>
    <row r="500" spans="1:7">
      <c r="A500" s="28">
        <f t="shared" si="188"/>
        <v>42522</v>
      </c>
      <c r="B500" s="35">
        <f>HC!F515</f>
        <v>6522</v>
      </c>
      <c r="C500" s="48">
        <v>6461.5833333333303</v>
      </c>
      <c r="E500" s="28"/>
      <c r="F500" s="53"/>
      <c r="G500" s="3"/>
    </row>
    <row r="501" spans="1:7">
      <c r="A501" s="28">
        <f t="shared" si="188"/>
        <v>42552</v>
      </c>
      <c r="B501" s="35">
        <f>HC!F516</f>
        <v>6504</v>
      </c>
      <c r="C501" s="48">
        <v>6466.8333333333303</v>
      </c>
      <c r="E501" s="28"/>
      <c r="F501" s="53"/>
      <c r="G501" s="3"/>
    </row>
    <row r="502" spans="1:7">
      <c r="A502" s="28">
        <f t="shared" si="188"/>
        <v>42583</v>
      </c>
      <c r="B502" s="35">
        <f>HC!F517</f>
        <v>6489</v>
      </c>
      <c r="C502" s="48">
        <v>6470.875</v>
      </c>
      <c r="E502" s="28"/>
      <c r="F502" s="53"/>
      <c r="G502" s="3"/>
    </row>
    <row r="503" spans="1:7">
      <c r="A503" s="28">
        <f t="shared" si="188"/>
        <v>42614</v>
      </c>
      <c r="B503" s="35">
        <f>HC!F518</f>
        <v>6522</v>
      </c>
      <c r="C503" s="48">
        <v>6475.875</v>
      </c>
      <c r="E503" s="28"/>
      <c r="F503" s="53"/>
      <c r="G503" s="3"/>
    </row>
    <row r="504" spans="1:7">
      <c r="A504" s="28">
        <f t="shared" si="188"/>
        <v>42644</v>
      </c>
      <c r="B504" s="35">
        <f>HC!F519</f>
        <v>6520</v>
      </c>
      <c r="C504" s="48">
        <v>6482.0833333333303</v>
      </c>
      <c r="E504" s="28"/>
      <c r="F504" s="53"/>
      <c r="G504" s="3"/>
    </row>
    <row r="505" spans="1:7">
      <c r="A505" s="28">
        <f t="shared" si="188"/>
        <v>42675</v>
      </c>
      <c r="B505" s="35">
        <f>HC!F520</f>
        <v>6477</v>
      </c>
      <c r="C505" s="48">
        <v>6488.5833333333303</v>
      </c>
      <c r="E505" s="28"/>
      <c r="F505" s="53"/>
      <c r="G505" s="3"/>
    </row>
    <row r="506" spans="1:7">
      <c r="A506" s="28">
        <f t="shared" si="188"/>
        <v>42705</v>
      </c>
      <c r="B506" s="35">
        <f>HC!F521</f>
        <v>6490</v>
      </c>
      <c r="C506" s="48">
        <v>6494.2916666666597</v>
      </c>
      <c r="E506" s="28"/>
      <c r="F506" s="53"/>
      <c r="G506" s="3"/>
    </row>
    <row r="507" spans="1:7">
      <c r="A507" s="28">
        <f t="shared" si="188"/>
        <v>42736</v>
      </c>
      <c r="B507" s="35">
        <f>HC!F522</f>
        <v>6470</v>
      </c>
      <c r="C507" s="48">
        <v>6499.2916666666597</v>
      </c>
      <c r="E507" s="28"/>
      <c r="F507" s="53"/>
      <c r="G507" s="3"/>
    </row>
    <row r="508" spans="1:7">
      <c r="A508" s="28">
        <f t="shared" si="188"/>
        <v>42767</v>
      </c>
      <c r="B508" s="35">
        <f>HC!F523</f>
        <v>6427</v>
      </c>
      <c r="C508" s="48">
        <v>6505.24999999999</v>
      </c>
      <c r="E508" s="28"/>
      <c r="F508" s="53"/>
      <c r="G508" s="3"/>
    </row>
    <row r="509" spans="1:7">
      <c r="A509" s="28">
        <f t="shared" si="188"/>
        <v>42795</v>
      </c>
      <c r="B509" s="35">
        <f>HC!F524</f>
        <v>6433</v>
      </c>
      <c r="C509" s="48">
        <v>6511.8333333333303</v>
      </c>
      <c r="E509" s="28"/>
      <c r="F509" s="53"/>
      <c r="G509" s="3"/>
    </row>
    <row r="510" spans="1:7">
      <c r="A510" s="28">
        <f t="shared" si="188"/>
        <v>42826</v>
      </c>
      <c r="B510" s="35">
        <f>HC!F525</f>
        <v>6500</v>
      </c>
      <c r="C510" s="48">
        <v>6517.4583333333303</v>
      </c>
      <c r="E510" s="28"/>
      <c r="F510" s="53"/>
      <c r="G510" s="3"/>
    </row>
    <row r="511" spans="1:7">
      <c r="A511" s="28">
        <f t="shared" si="188"/>
        <v>42856</v>
      </c>
      <c r="B511" s="35">
        <f>HC!F526</f>
        <v>6547</v>
      </c>
      <c r="C511" s="48">
        <v>6523.125</v>
      </c>
      <c r="E511" s="28"/>
      <c r="F511" s="53"/>
      <c r="G511" s="3"/>
    </row>
    <row r="512" spans="1:7">
      <c r="A512" s="28">
        <f t="shared" si="188"/>
        <v>42887</v>
      </c>
      <c r="B512" s="35">
        <f>HC!F527</f>
        <v>6583</v>
      </c>
      <c r="C512" s="48">
        <v>6528.4166666666597</v>
      </c>
      <c r="E512" s="28"/>
      <c r="F512" s="53"/>
      <c r="G512" s="3"/>
    </row>
    <row r="513" spans="1:7">
      <c r="A513" s="28">
        <f t="shared" si="188"/>
        <v>42917</v>
      </c>
      <c r="B513" s="35">
        <f>HC!F528</f>
        <v>6563</v>
      </c>
      <c r="C513" s="48">
        <v>6534.4166666666597</v>
      </c>
      <c r="E513" s="28"/>
      <c r="F513" s="53"/>
      <c r="G513" s="3"/>
    </row>
    <row r="514" spans="1:7">
      <c r="A514" s="28">
        <f t="shared" si="188"/>
        <v>42948</v>
      </c>
      <c r="B514" s="35">
        <f>HC!F529</f>
        <v>6573</v>
      </c>
      <c r="C514" s="48">
        <v>6544.5416666666597</v>
      </c>
      <c r="E514" s="28"/>
      <c r="F514" s="53"/>
      <c r="G514" s="3"/>
    </row>
    <row r="515" spans="1:7">
      <c r="A515" s="28">
        <f t="shared" si="188"/>
        <v>42979</v>
      </c>
      <c r="B515" s="35">
        <f>HC!F530</f>
        <v>6596</v>
      </c>
      <c r="C515" s="48">
        <v>6558.62499999999</v>
      </c>
      <c r="E515" s="28"/>
      <c r="F515" s="53"/>
      <c r="G515" s="3"/>
    </row>
    <row r="516" spans="1:7">
      <c r="A516" s="28">
        <f t="shared" si="188"/>
        <v>43009</v>
      </c>
      <c r="B516" s="35">
        <f>HC!F531</f>
        <v>6581</v>
      </c>
      <c r="C516" s="48">
        <v>6573.5416666666597</v>
      </c>
      <c r="E516" s="28"/>
      <c r="F516" s="53"/>
      <c r="G516" s="3"/>
    </row>
    <row r="517" spans="1:7">
      <c r="A517" s="28">
        <f t="shared" ref="A517:A561" si="189">EDATE(A516,1)</f>
        <v>43040</v>
      </c>
      <c r="B517" s="35">
        <f>HC!F532</f>
        <v>6552</v>
      </c>
      <c r="C517" s="48">
        <v>6586.9583333333303</v>
      </c>
      <c r="E517" s="28"/>
      <c r="F517" s="53"/>
      <c r="G517" s="3"/>
    </row>
    <row r="518" spans="1:7">
      <c r="A518" s="28">
        <f t="shared" si="189"/>
        <v>43070</v>
      </c>
      <c r="B518" s="35">
        <f>HC!F533</f>
        <v>6542</v>
      </c>
      <c r="C518" s="48">
        <v>6597.5833333333303</v>
      </c>
      <c r="E518" s="28"/>
      <c r="F518" s="53"/>
      <c r="G518" s="3"/>
    </row>
    <row r="519" spans="1:7">
      <c r="A519" s="28">
        <f t="shared" si="189"/>
        <v>43101</v>
      </c>
      <c r="B519" s="35">
        <f>HC!F534</f>
        <v>6562</v>
      </c>
      <c r="C519" s="48">
        <v>6605.9583333333303</v>
      </c>
      <c r="E519" s="28"/>
      <c r="F519" s="53"/>
      <c r="G519" s="3"/>
    </row>
    <row r="520" spans="1:7">
      <c r="A520" s="28">
        <f t="shared" si="189"/>
        <v>43132</v>
      </c>
      <c r="B520" s="35">
        <f>HC!F535</f>
        <v>6578</v>
      </c>
      <c r="C520" s="48">
        <v>6614.5416666666597</v>
      </c>
      <c r="E520" s="28"/>
      <c r="F520" s="53"/>
      <c r="G520" s="3"/>
    </row>
    <row r="521" spans="1:7">
      <c r="A521" s="28">
        <f t="shared" si="189"/>
        <v>43160</v>
      </c>
      <c r="B521" s="35">
        <f>HC!F536</f>
        <v>6620</v>
      </c>
      <c r="C521" s="48">
        <v>6624.0416666666597</v>
      </c>
      <c r="E521" s="28"/>
      <c r="F521" s="53"/>
      <c r="G521" s="3"/>
    </row>
    <row r="522" spans="1:7">
      <c r="A522" s="28">
        <f t="shared" si="189"/>
        <v>43191</v>
      </c>
      <c r="B522" s="35">
        <f>HC!F537</f>
        <v>6671</v>
      </c>
      <c r="C522" s="48">
        <v>6635</v>
      </c>
      <c r="E522" s="28"/>
      <c r="F522" s="53"/>
      <c r="G522" s="3"/>
    </row>
    <row r="523" spans="1:7">
      <c r="A523" s="28">
        <f t="shared" si="189"/>
        <v>43221</v>
      </c>
      <c r="B523" s="35">
        <f>HC!F538</f>
        <v>6698</v>
      </c>
      <c r="C523" s="48">
        <v>6647.5416666666597</v>
      </c>
      <c r="E523" s="28"/>
      <c r="F523" s="53"/>
      <c r="G523" s="3"/>
    </row>
    <row r="524" spans="1:7">
      <c r="A524" s="28">
        <f t="shared" si="189"/>
        <v>43252</v>
      </c>
      <c r="B524" s="35">
        <f>HC!F539</f>
        <v>6687</v>
      </c>
      <c r="C524" s="48">
        <v>6658.8333333333303</v>
      </c>
      <c r="E524" s="28"/>
      <c r="F524" s="53"/>
      <c r="G524" s="3"/>
    </row>
    <row r="525" spans="1:7">
      <c r="A525" s="28">
        <f t="shared" si="189"/>
        <v>43282</v>
      </c>
      <c r="B525" s="35">
        <f>HC!F540</f>
        <v>6660</v>
      </c>
      <c r="C525" s="48">
        <v>6666.3333333333303</v>
      </c>
      <c r="E525" s="28"/>
      <c r="F525" s="53"/>
      <c r="G525" s="3"/>
    </row>
    <row r="526" spans="1:7">
      <c r="A526" s="28">
        <f t="shared" si="189"/>
        <v>43313</v>
      </c>
      <c r="B526" s="35">
        <f>HC!F541</f>
        <v>6682</v>
      </c>
      <c r="C526" s="48">
        <v>6672.3333333333303</v>
      </c>
      <c r="E526" s="28"/>
      <c r="F526" s="53"/>
      <c r="G526" s="3"/>
    </row>
    <row r="527" spans="1:7">
      <c r="A527" s="28">
        <f t="shared" si="189"/>
        <v>43344</v>
      </c>
      <c r="B527" s="35">
        <f>HC!F542</f>
        <v>6715</v>
      </c>
      <c r="C527" s="48">
        <v>6678.375</v>
      </c>
      <c r="E527" s="28"/>
      <c r="F527" s="53"/>
      <c r="G527" s="3"/>
    </row>
    <row r="528" spans="1:7">
      <c r="A528" s="28">
        <f t="shared" si="189"/>
        <v>43374</v>
      </c>
      <c r="B528" s="35">
        <f>HC!F543</f>
        <v>6725</v>
      </c>
      <c r="C528" s="48">
        <v>6682.7083333333303</v>
      </c>
      <c r="E528" s="28"/>
      <c r="F528" s="53"/>
      <c r="G528" s="3"/>
    </row>
    <row r="529" spans="1:7">
      <c r="A529" s="28">
        <f t="shared" si="189"/>
        <v>43405</v>
      </c>
      <c r="B529" s="35">
        <f>HC!F544</f>
        <v>6709</v>
      </c>
      <c r="C529" s="48">
        <v>6685.6666666666597</v>
      </c>
      <c r="E529" s="28"/>
      <c r="F529" s="53"/>
      <c r="G529" s="3"/>
    </row>
    <row r="530" spans="1:7">
      <c r="A530" s="28">
        <f t="shared" si="189"/>
        <v>43435</v>
      </c>
      <c r="B530" s="35">
        <f>HC!F545</f>
        <v>6656</v>
      </c>
      <c r="C530" s="48">
        <v>6689.5833333333303</v>
      </c>
      <c r="E530" s="28"/>
      <c r="F530" s="53"/>
      <c r="G530" s="3"/>
    </row>
    <row r="531" spans="1:7">
      <c r="A531" s="28">
        <f t="shared" si="189"/>
        <v>43466</v>
      </c>
      <c r="B531" s="35">
        <f>HC!F546</f>
        <v>6628</v>
      </c>
      <c r="C531" s="48">
        <v>6695.0416666666597</v>
      </c>
      <c r="E531" s="28"/>
      <c r="F531" s="53"/>
      <c r="G531" s="3"/>
    </row>
    <row r="532" spans="1:7">
      <c r="A532" s="28">
        <f t="shared" si="189"/>
        <v>43497</v>
      </c>
      <c r="B532" s="35">
        <f>HC!F547</f>
        <v>6656</v>
      </c>
      <c r="C532" s="48">
        <v>6700.875</v>
      </c>
      <c r="E532" s="28"/>
      <c r="F532" s="53"/>
      <c r="G532" s="3"/>
    </row>
    <row r="533" spans="1:7">
      <c r="A533" s="28">
        <f t="shared" si="189"/>
        <v>43525</v>
      </c>
      <c r="B533" s="35">
        <f>HC!F548</f>
        <v>6687</v>
      </c>
      <c r="C533" s="48">
        <v>6705.9583333333303</v>
      </c>
      <c r="E533" s="28"/>
      <c r="F533" s="53"/>
      <c r="G533" s="3"/>
    </row>
    <row r="534" spans="1:7">
      <c r="A534" s="28">
        <f t="shared" si="189"/>
        <v>43556</v>
      </c>
      <c r="B534" s="35">
        <f>HC!F549</f>
        <v>6708</v>
      </c>
      <c r="C534" s="48">
        <v>6710.75</v>
      </c>
      <c r="E534" s="28"/>
      <c r="F534" s="53"/>
      <c r="G534" s="3"/>
    </row>
    <row r="535" spans="1:7">
      <c r="A535" s="28">
        <f t="shared" si="189"/>
        <v>43586</v>
      </c>
      <c r="B535" s="35">
        <f>HC!F550</f>
        <v>6732</v>
      </c>
      <c r="C535" s="48">
        <v>6715.5416666666597</v>
      </c>
      <c r="E535" s="28"/>
      <c r="F535" s="53"/>
      <c r="G535" s="3"/>
    </row>
    <row r="536" spans="1:7">
      <c r="A536" s="28">
        <f t="shared" si="189"/>
        <v>43617</v>
      </c>
      <c r="B536" s="35">
        <f>HC!F551</f>
        <v>6747</v>
      </c>
      <c r="C536" s="48">
        <v>6721.12499999999</v>
      </c>
      <c r="E536" s="28"/>
      <c r="F536" s="53"/>
      <c r="G536" s="3"/>
    </row>
    <row r="537" spans="1:7">
      <c r="A537" s="28">
        <f t="shared" si="189"/>
        <v>43647</v>
      </c>
      <c r="B537" s="35">
        <f>HC!F552</f>
        <v>6731</v>
      </c>
      <c r="C537" s="48">
        <v>6726.9583333333303</v>
      </c>
      <c r="E537" s="28"/>
      <c r="F537" s="53"/>
      <c r="G537" s="3"/>
    </row>
    <row r="538" spans="1:7">
      <c r="A538" s="28">
        <f t="shared" si="189"/>
        <v>43678</v>
      </c>
      <c r="B538" s="35">
        <f>HC!F553</f>
        <v>6751</v>
      </c>
      <c r="C538" s="48">
        <v>6730.875</v>
      </c>
      <c r="E538" s="28"/>
      <c r="F538" s="53"/>
      <c r="G538" s="3"/>
    </row>
    <row r="539" spans="1:7">
      <c r="A539" s="28">
        <f t="shared" si="189"/>
        <v>43709</v>
      </c>
      <c r="B539" s="35">
        <f>HC!F554</f>
        <v>6768</v>
      </c>
      <c r="C539" s="48">
        <v>6732.875</v>
      </c>
      <c r="E539" s="28"/>
      <c r="F539" s="53"/>
      <c r="G539" s="3"/>
    </row>
    <row r="540" spans="1:7">
      <c r="A540" s="28">
        <f t="shared" si="189"/>
        <v>43739</v>
      </c>
      <c r="B540" s="35">
        <f>HC!F555</f>
        <v>6787</v>
      </c>
      <c r="C540" s="48">
        <v>6730.0833333333303</v>
      </c>
      <c r="E540" s="28"/>
      <c r="F540" s="53"/>
      <c r="G540" s="3"/>
    </row>
    <row r="541" spans="1:7">
      <c r="A541" s="28">
        <f t="shared" si="189"/>
        <v>43770</v>
      </c>
      <c r="B541" s="35">
        <f>HC!F556</f>
        <v>6762</v>
      </c>
      <c r="C541" s="48">
        <v>6723.5833333333303</v>
      </c>
      <c r="E541" s="28"/>
      <c r="F541" s="53"/>
      <c r="G541" s="3"/>
    </row>
    <row r="542" spans="1:7">
      <c r="A542" s="28">
        <f t="shared" si="189"/>
        <v>43800</v>
      </c>
      <c r="B542" s="35">
        <f>HC!F557</f>
        <v>6737</v>
      </c>
      <c r="C542" s="48">
        <v>6717.2083333333303</v>
      </c>
      <c r="E542" s="28"/>
      <c r="F542" s="53"/>
      <c r="G542" s="3"/>
    </row>
    <row r="543" spans="1:7">
      <c r="A543" s="28">
        <f t="shared" si="189"/>
        <v>43831</v>
      </c>
      <c r="B543" s="35">
        <f>HC!F558</f>
        <v>6687</v>
      </c>
      <c r="C543" s="48">
        <v>6710.8333333333303</v>
      </c>
      <c r="E543" s="28"/>
      <c r="F543" s="53"/>
      <c r="G543" s="3"/>
    </row>
    <row r="544" spans="1:7">
      <c r="A544" s="28">
        <f t="shared" si="189"/>
        <v>43862</v>
      </c>
      <c r="B544" s="35">
        <f>HC!F559</f>
        <v>6691</v>
      </c>
      <c r="C544" s="48">
        <v>6704.5416666666597</v>
      </c>
      <c r="E544" s="28"/>
      <c r="F544" s="53"/>
      <c r="G544" s="3"/>
    </row>
    <row r="545" spans="1:7">
      <c r="A545" s="28">
        <f t="shared" si="189"/>
        <v>43891</v>
      </c>
      <c r="B545" s="35">
        <f>HC!F560</f>
        <v>6700</v>
      </c>
      <c r="C545" s="48">
        <v>6698.12499999999</v>
      </c>
      <c r="E545" s="28"/>
      <c r="F545" s="53"/>
      <c r="G545" s="3"/>
    </row>
    <row r="546" spans="1:7">
      <c r="A546" s="28">
        <f t="shared" si="189"/>
        <v>43922</v>
      </c>
      <c r="B546" s="35">
        <f>HC!F561</f>
        <v>6628</v>
      </c>
      <c r="C546" s="48">
        <v>6690.9583333333303</v>
      </c>
      <c r="E546" s="28"/>
      <c r="F546" s="53"/>
      <c r="G546" s="3"/>
    </row>
    <row r="547" spans="1:7">
      <c r="A547" s="28">
        <f t="shared" si="189"/>
        <v>43952</v>
      </c>
      <c r="B547" s="35">
        <f>HC!F562</f>
        <v>6656</v>
      </c>
      <c r="C547" s="48">
        <v>6684.7916666666597</v>
      </c>
      <c r="E547" s="28"/>
      <c r="F547" s="53"/>
      <c r="G547" s="3"/>
    </row>
    <row r="548" spans="1:7">
      <c r="A548" s="28">
        <f t="shared" si="189"/>
        <v>43983</v>
      </c>
      <c r="B548" s="35">
        <f>HC!F563</f>
        <v>6670</v>
      </c>
      <c r="C548" s="48">
        <v>6679.5416666666597</v>
      </c>
      <c r="E548" s="28"/>
      <c r="F548" s="53"/>
      <c r="G548" s="3"/>
    </row>
    <row r="549" spans="1:7">
      <c r="A549" s="28">
        <f t="shared" si="189"/>
        <v>44013</v>
      </c>
      <c r="B549" s="35">
        <f>HC!F564</f>
        <v>6655</v>
      </c>
      <c r="C549" s="48">
        <v>6674.5</v>
      </c>
      <c r="E549" s="28"/>
      <c r="F549" s="53"/>
      <c r="G549" s="3"/>
    </row>
    <row r="550" spans="1:7">
      <c r="A550" s="28">
        <f t="shared" si="189"/>
        <v>44044</v>
      </c>
      <c r="B550" s="35">
        <f>HC!F565</f>
        <v>6676</v>
      </c>
      <c r="C550" s="48">
        <v>6670.5416666666597</v>
      </c>
      <c r="E550" s="28"/>
      <c r="F550" s="53"/>
      <c r="G550" s="3"/>
    </row>
    <row r="551" spans="1:7">
      <c r="A551" s="28">
        <f t="shared" si="189"/>
        <v>44075</v>
      </c>
      <c r="B551" s="35">
        <f>HC!F566</f>
        <v>6689</v>
      </c>
      <c r="C551" s="48">
        <v>6666.5416666666597</v>
      </c>
      <c r="E551" s="28"/>
      <c r="F551" s="53"/>
      <c r="G551" s="3"/>
    </row>
    <row r="552" spans="1:7">
      <c r="A552" s="28">
        <f t="shared" si="189"/>
        <v>44105</v>
      </c>
      <c r="B552" s="35">
        <f>HC!F567</f>
        <v>6694</v>
      </c>
      <c r="C552" s="48">
        <v>6665.625</v>
      </c>
      <c r="E552" s="28"/>
      <c r="F552" s="53"/>
      <c r="G552" s="3"/>
    </row>
    <row r="553" spans="1:7">
      <c r="A553" s="28">
        <f t="shared" si="189"/>
        <v>44136</v>
      </c>
      <c r="B553" s="35">
        <f>HC!F568</f>
        <v>6707</v>
      </c>
      <c r="C553" s="48">
        <v>6667.2916666666597</v>
      </c>
      <c r="E553" s="28"/>
      <c r="F553" s="53"/>
      <c r="G553" s="3"/>
    </row>
    <row r="554" spans="1:7">
      <c r="A554" s="28">
        <f t="shared" si="189"/>
        <v>44166</v>
      </c>
      <c r="B554" s="35">
        <f>HC!F569</f>
        <v>6666</v>
      </c>
      <c r="C554" s="48">
        <v>6668.6666666666597</v>
      </c>
      <c r="E554" s="28"/>
      <c r="F554" s="53"/>
      <c r="G554" s="3"/>
    </row>
    <row r="555" spans="1:7">
      <c r="A555" s="28">
        <f t="shared" si="189"/>
        <v>44197</v>
      </c>
      <c r="B555" s="35">
        <f>HC!F570</f>
        <v>6637</v>
      </c>
      <c r="C555" s="48">
        <v>6671.9166666666597</v>
      </c>
      <c r="E555" s="28"/>
      <c r="F555" s="53"/>
      <c r="G555" s="3"/>
    </row>
    <row r="556" spans="1:7">
      <c r="A556" s="28">
        <f t="shared" si="189"/>
        <v>44228</v>
      </c>
      <c r="B556" s="35">
        <f>HC!F571</f>
        <v>6646</v>
      </c>
      <c r="C556" s="50"/>
      <c r="E556" s="28"/>
      <c r="F556" s="53"/>
      <c r="G556" s="3"/>
    </row>
    <row r="557" spans="1:7">
      <c r="A557" s="28">
        <f t="shared" si="189"/>
        <v>44256</v>
      </c>
      <c r="B557" s="35">
        <f>HC!F572</f>
        <v>6649</v>
      </c>
      <c r="C557" s="50"/>
      <c r="E557" s="28"/>
      <c r="F557" s="53"/>
      <c r="G557" s="3"/>
    </row>
    <row r="558" spans="1:7">
      <c r="A558" s="28">
        <f t="shared" si="189"/>
        <v>44287</v>
      </c>
      <c r="B558" s="35">
        <f>HC!F573</f>
        <v>6657</v>
      </c>
      <c r="C558" s="50"/>
      <c r="E558" s="28"/>
      <c r="F558" s="53"/>
      <c r="G558" s="3"/>
    </row>
    <row r="559" spans="1:7">
      <c r="A559" s="28">
        <f t="shared" si="189"/>
        <v>44317</v>
      </c>
      <c r="B559" s="35">
        <f>HC!F574</f>
        <v>6667</v>
      </c>
      <c r="C559" s="50"/>
      <c r="E559" s="28"/>
      <c r="F559" s="53"/>
      <c r="G559" s="3"/>
    </row>
    <row r="560" spans="1:7">
      <c r="A560" s="28">
        <f t="shared" si="189"/>
        <v>44348</v>
      </c>
      <c r="B560" s="35">
        <f>HC!F575</f>
        <v>6692</v>
      </c>
      <c r="C560" s="50"/>
      <c r="E560" s="28"/>
      <c r="F560" s="53"/>
      <c r="G560" s="3"/>
    </row>
    <row r="561" spans="1:7">
      <c r="A561" s="29">
        <f t="shared" si="189"/>
        <v>44378</v>
      </c>
      <c r="B561" s="36">
        <f>HC!F576</f>
        <v>6711</v>
      </c>
      <c r="C561" s="52"/>
      <c r="E561" s="29"/>
      <c r="F561" s="54"/>
      <c r="G561" s="3"/>
    </row>
    <row r="562" spans="1:7">
      <c r="A562" s="2"/>
      <c r="B562" s="3"/>
      <c r="E562" s="2"/>
      <c r="F562" s="3"/>
      <c r="G562" s="3"/>
    </row>
    <row r="563" spans="1:7">
      <c r="A563" s="2"/>
      <c r="B563" s="3"/>
      <c r="E563" s="2"/>
      <c r="F563" s="3"/>
      <c r="G563" s="3"/>
    </row>
    <row r="564" spans="1:7">
      <c r="A564" s="2"/>
      <c r="B564" s="3"/>
      <c r="E564" s="2"/>
      <c r="F564" s="3"/>
      <c r="G564" s="3"/>
    </row>
    <row r="565" spans="1:7">
      <c r="A565" s="2"/>
      <c r="B565" s="3"/>
      <c r="E565" s="2"/>
      <c r="F565" s="3"/>
      <c r="G565" s="3"/>
    </row>
    <row r="566" spans="1:7">
      <c r="A566" s="2"/>
      <c r="B566" s="3"/>
      <c r="E566" s="2"/>
      <c r="F566" s="3"/>
      <c r="G566" s="3"/>
    </row>
    <row r="567" spans="1:7">
      <c r="A567" s="2"/>
      <c r="B567" s="3"/>
      <c r="E567" s="2"/>
      <c r="F567" s="3"/>
      <c r="G567" s="3"/>
    </row>
    <row r="568" spans="1:7">
      <c r="A568" s="2"/>
      <c r="B568" s="3"/>
      <c r="E568" s="2"/>
      <c r="F568" s="3"/>
      <c r="G568" s="3"/>
    </row>
    <row r="569" spans="1:7">
      <c r="A569" s="2"/>
      <c r="B569" s="3"/>
      <c r="E569" s="2"/>
      <c r="F569" s="3"/>
      <c r="G569" s="3"/>
    </row>
    <row r="570" spans="1:7">
      <c r="A570" s="2"/>
      <c r="B570" s="3"/>
      <c r="E570" s="2"/>
      <c r="F570" s="3"/>
      <c r="G570" s="3"/>
    </row>
    <row r="571" spans="1:7">
      <c r="A571" s="2"/>
      <c r="B571" s="3"/>
      <c r="E571" s="2"/>
      <c r="F571" s="3"/>
      <c r="G571" s="3"/>
    </row>
    <row r="572" spans="1:7">
      <c r="A572" s="2"/>
      <c r="B572" s="3"/>
      <c r="E572" s="2"/>
      <c r="F572" s="3"/>
      <c r="G572" s="3"/>
    </row>
    <row r="573" spans="1:7">
      <c r="A573" s="2"/>
      <c r="B573" s="3"/>
      <c r="E573" s="2"/>
      <c r="F573" s="3"/>
      <c r="G573" s="3"/>
    </row>
    <row r="574" spans="1:7">
      <c r="A574" s="2"/>
      <c r="B574" s="3"/>
      <c r="E574" s="2"/>
      <c r="F574" s="3"/>
      <c r="G574" s="3"/>
    </row>
    <row r="575" spans="1:7">
      <c r="A575" s="2"/>
      <c r="B575" s="3"/>
      <c r="E575" s="2"/>
      <c r="F575" s="3"/>
      <c r="G575" s="3"/>
    </row>
    <row r="576" spans="1:7">
      <c r="A576" s="2"/>
      <c r="B576" s="3"/>
      <c r="E576" s="2"/>
      <c r="F576" s="3"/>
    </row>
    <row r="577" spans="1:5">
      <c r="A577" s="2"/>
      <c r="E577" s="2"/>
    </row>
    <row r="578" spans="1:5">
      <c r="A578" s="2"/>
      <c r="E578" s="2"/>
    </row>
    <row r="579" spans="1:5">
      <c r="A579" s="2"/>
      <c r="E579" s="2"/>
    </row>
    <row r="580" spans="1:5">
      <c r="A580" s="2"/>
      <c r="E580" s="2"/>
    </row>
    <row r="581" spans="1:5">
      <c r="A581" s="2"/>
      <c r="E581" s="2"/>
    </row>
    <row r="582" spans="1:5">
      <c r="A582" s="2"/>
      <c r="E582" s="2"/>
    </row>
    <row r="583" spans="1:5">
      <c r="A583" s="2"/>
      <c r="E583" s="2"/>
    </row>
    <row r="584" spans="1:5">
      <c r="A584" s="2"/>
      <c r="E584" s="2"/>
    </row>
    <row r="585" spans="1:5">
      <c r="A585" s="2"/>
      <c r="E585" s="2"/>
    </row>
    <row r="586" spans="1:5">
      <c r="A586" s="2"/>
      <c r="E586" s="2"/>
    </row>
    <row r="587" spans="1:5">
      <c r="A587" s="2"/>
      <c r="E587" s="2"/>
    </row>
    <row r="588" spans="1:5">
      <c r="A588" s="2"/>
      <c r="E588" s="2"/>
    </row>
    <row r="589" spans="1:5">
      <c r="A589" s="2"/>
      <c r="E589" s="2"/>
    </row>
    <row r="590" spans="1:5">
      <c r="A590" s="2"/>
      <c r="E590" s="2"/>
    </row>
    <row r="591" spans="1:5">
      <c r="A591" s="2"/>
      <c r="E591" s="2"/>
    </row>
    <row r="592" spans="1:5">
      <c r="A592" s="2"/>
      <c r="E592" s="2"/>
    </row>
    <row r="593" spans="1:5">
      <c r="A593" s="2"/>
      <c r="E593" s="2"/>
    </row>
    <row r="594" spans="1:5">
      <c r="A594" s="2"/>
      <c r="E594" s="2"/>
    </row>
    <row r="595" spans="1:5">
      <c r="A595" s="2"/>
      <c r="E595" s="2"/>
    </row>
    <row r="596" spans="1:5">
      <c r="A596" s="2"/>
      <c r="E596" s="2"/>
    </row>
    <row r="597" spans="1:5">
      <c r="A597" s="2"/>
      <c r="E597" s="2"/>
    </row>
    <row r="598" spans="1:5">
      <c r="A598" s="2"/>
      <c r="E598" s="2"/>
    </row>
    <row r="599" spans="1:5">
      <c r="A599" s="2"/>
      <c r="E599" s="2"/>
    </row>
    <row r="600" spans="1:5">
      <c r="A600" s="2"/>
      <c r="E600" s="2"/>
    </row>
    <row r="601" spans="1:5">
      <c r="A601" s="2"/>
      <c r="E601" s="2"/>
    </row>
    <row r="602" spans="1:5">
      <c r="A602" s="2"/>
      <c r="E602" s="2"/>
    </row>
    <row r="603" spans="1:5">
      <c r="A603" s="2"/>
      <c r="E603" s="2"/>
    </row>
    <row r="604" spans="1:5">
      <c r="A604" s="2"/>
      <c r="E604" s="2"/>
    </row>
    <row r="605" spans="1:5">
      <c r="A605" s="2"/>
      <c r="E605" s="2"/>
    </row>
    <row r="606" spans="1:5">
      <c r="A606" s="2"/>
      <c r="E606" s="2"/>
    </row>
    <row r="607" spans="1:5">
      <c r="A607" s="2"/>
      <c r="E607" s="2"/>
    </row>
    <row r="608" spans="1:5">
      <c r="A608" s="2"/>
      <c r="E608" s="2"/>
    </row>
    <row r="609" spans="1:5">
      <c r="A609" s="2"/>
      <c r="E609" s="2"/>
    </row>
    <row r="610" spans="1:5">
      <c r="A610" s="2"/>
      <c r="E610" s="2"/>
    </row>
    <row r="611" spans="1:5">
      <c r="A611" s="2"/>
      <c r="E611" s="2"/>
    </row>
    <row r="612" spans="1:5">
      <c r="A612" s="2"/>
      <c r="E612" s="2"/>
    </row>
    <row r="613" spans="1:5">
      <c r="A613" s="2"/>
      <c r="E613" s="2"/>
    </row>
    <row r="614" spans="1:5">
      <c r="A614" s="2"/>
      <c r="E614" s="2"/>
    </row>
    <row r="615" spans="1:5">
      <c r="A615" s="2"/>
      <c r="E615" s="2"/>
    </row>
    <row r="616" spans="1:5">
      <c r="A616" s="2"/>
      <c r="E616" s="2"/>
    </row>
    <row r="617" spans="1:5">
      <c r="A617" s="2"/>
      <c r="E617" s="2"/>
    </row>
    <row r="618" spans="1:5">
      <c r="A618" s="2"/>
      <c r="E618" s="2"/>
    </row>
    <row r="619" spans="1:5">
      <c r="A619" s="2"/>
      <c r="E619" s="2"/>
    </row>
    <row r="620" spans="1:5">
      <c r="A620" s="2"/>
      <c r="E620" s="2"/>
    </row>
    <row r="621" spans="1:5">
      <c r="A621" s="2"/>
      <c r="E621" s="2"/>
    </row>
    <row r="622" spans="1:5">
      <c r="A622" s="2"/>
      <c r="E622" s="2"/>
    </row>
    <row r="623" spans="1:5">
      <c r="A623" s="2"/>
      <c r="E623" s="2"/>
    </row>
    <row r="624" spans="1:5">
      <c r="A624" s="2"/>
      <c r="E624" s="2"/>
    </row>
    <row r="625" spans="1:5">
      <c r="A625" s="2"/>
      <c r="E625" s="2"/>
    </row>
    <row r="626" spans="1:5">
      <c r="A626" s="2"/>
      <c r="E626" s="2"/>
    </row>
    <row r="627" spans="1:5">
      <c r="A627" s="2"/>
      <c r="E627" s="2"/>
    </row>
    <row r="628" spans="1:5">
      <c r="A628" s="2"/>
      <c r="E628" s="2"/>
    </row>
    <row r="629" spans="1:5">
      <c r="A629" s="2"/>
      <c r="E629" s="2"/>
    </row>
    <row r="630" spans="1:5">
      <c r="A630" s="2"/>
      <c r="E630" s="2"/>
    </row>
    <row r="631" spans="1:5">
      <c r="A631" s="2"/>
      <c r="E631" s="2"/>
    </row>
    <row r="632" spans="1:5">
      <c r="A632" s="2"/>
      <c r="E632" s="2"/>
    </row>
    <row r="633" spans="1:5">
      <c r="A633" s="2"/>
      <c r="E633" s="2"/>
    </row>
    <row r="634" spans="1:5">
      <c r="A634" s="2"/>
      <c r="E634" s="2"/>
    </row>
    <row r="635" spans="1:5">
      <c r="A635" s="2"/>
      <c r="E635" s="2"/>
    </row>
    <row r="636" spans="1:5">
      <c r="A636" s="2"/>
      <c r="E636" s="2"/>
    </row>
    <row r="637" spans="1:5">
      <c r="A637" s="2"/>
      <c r="E637" s="2"/>
    </row>
    <row r="638" spans="1:5">
      <c r="A638" s="2"/>
      <c r="E638" s="2"/>
    </row>
    <row r="639" spans="1:5">
      <c r="A639" s="2"/>
      <c r="E639" s="2"/>
    </row>
    <row r="640" spans="1:5">
      <c r="A640" s="2"/>
      <c r="E640" s="2"/>
    </row>
    <row r="641" spans="1:5">
      <c r="A641" s="2"/>
      <c r="E641" s="2"/>
    </row>
    <row r="642" spans="1:5">
      <c r="A642" s="2"/>
      <c r="E642" s="2"/>
    </row>
    <row r="643" spans="1:5">
      <c r="A643" s="2"/>
      <c r="E643" s="2"/>
    </row>
    <row r="644" spans="1:5">
      <c r="A644" s="2"/>
      <c r="E644" s="2"/>
    </row>
    <row r="645" spans="1:5">
      <c r="A645" s="2"/>
      <c r="E645" s="2"/>
    </row>
    <row r="646" spans="1:5">
      <c r="A646" s="2"/>
      <c r="E646" s="2"/>
    </row>
    <row r="647" spans="1:5">
      <c r="A647" s="2"/>
      <c r="E647" s="2"/>
    </row>
    <row r="648" spans="1:5">
      <c r="A648" s="2"/>
      <c r="E648" s="2"/>
    </row>
    <row r="649" spans="1:5">
      <c r="A649" s="2"/>
      <c r="E649" s="2"/>
    </row>
    <row r="650" spans="1:5">
      <c r="A650" s="2"/>
      <c r="E650" s="2"/>
    </row>
    <row r="651" spans="1:5">
      <c r="A651" s="2"/>
      <c r="E651" s="2"/>
    </row>
    <row r="652" spans="1:5">
      <c r="A652" s="2"/>
      <c r="E652" s="2"/>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01"/>
  <sheetViews>
    <sheetView showGridLines="0" zoomScale="85" zoomScaleNormal="85" workbookViewId="0">
      <pane xSplit="1" ySplit="2" topLeftCell="B3" activePane="bottomRight" state="frozen"/>
      <selection pane="topRight" activeCell="B1" sqref="B1"/>
      <selection pane="bottomLeft" activeCell="A2" sqref="A2"/>
      <selection pane="bottomRight" activeCell="B2" sqref="B2"/>
    </sheetView>
  </sheetViews>
  <sheetFormatPr baseColWidth="10" defaultColWidth="8.83203125" defaultRowHeight="15"/>
  <cols>
    <col min="1" max="1" width="10.1640625" bestFit="1" customWidth="1"/>
    <col min="2" max="2" width="16.5" customWidth="1"/>
    <col min="3" max="3" width="10.83203125" bestFit="1" customWidth="1"/>
  </cols>
  <sheetData>
    <row r="1" spans="1:5" ht="16">
      <c r="A1" s="176"/>
      <c r="B1" s="192" t="s">
        <v>405</v>
      </c>
      <c r="C1" s="178"/>
    </row>
    <row r="2" spans="1:5" ht="16">
      <c r="A2" s="181"/>
      <c r="B2" s="191" t="s">
        <v>406</v>
      </c>
      <c r="C2" s="190" t="s">
        <v>407</v>
      </c>
    </row>
    <row r="3" spans="1:5">
      <c r="A3" s="28">
        <v>29281</v>
      </c>
      <c r="B3" s="75">
        <f>NSR!B18*NSR!$C$40/NSR!$B$40</f>
        <v>9.3708924205357409</v>
      </c>
      <c r="C3" s="79">
        <f>(1+B3/100)^(1/4)-1</f>
        <v>2.2646270710088512E-2</v>
      </c>
      <c r="E3" t="s">
        <v>148</v>
      </c>
    </row>
    <row r="4" spans="1:5">
      <c r="A4" s="28">
        <f>EDATE(A3,3)</f>
        <v>29373</v>
      </c>
      <c r="B4" s="75">
        <f>NSR!B19*NSR!$C$40/NSR!$B$40</f>
        <v>12.737158464848511</v>
      </c>
      <c r="C4" s="79">
        <f t="shared" ref="C4:C67" si="0">(1+B4/100)^(1/4)-1</f>
        <v>3.0425911422327756E-2</v>
      </c>
      <c r="E4" t="s">
        <v>586</v>
      </c>
    </row>
    <row r="5" spans="1:5">
      <c r="A5" s="28">
        <f t="shared" ref="A5:A68" si="1">EDATE(A4,3)</f>
        <v>29465</v>
      </c>
      <c r="B5" s="75">
        <f>NSR!B20*NSR!$C$40/NSR!$B$40</f>
        <v>12.320643340386537</v>
      </c>
      <c r="C5" s="79">
        <f t="shared" si="0"/>
        <v>2.9472845256136582E-2</v>
      </c>
    </row>
    <row r="6" spans="1:5">
      <c r="A6" s="28">
        <f t="shared" si="1"/>
        <v>29556</v>
      </c>
      <c r="B6" s="75">
        <f>NSR!B21*NSR!$C$40/NSR!$B$40</f>
        <v>10.221216472747409</v>
      </c>
      <c r="C6" s="79">
        <f t="shared" si="0"/>
        <v>2.4628189460605077E-2</v>
      </c>
    </row>
    <row r="7" spans="1:5">
      <c r="A7" s="28">
        <f t="shared" si="1"/>
        <v>29646</v>
      </c>
      <c r="B7" s="75">
        <f>NSR!B22*NSR!$C$40/NSR!$B$40</f>
        <v>8.6965702639896492</v>
      </c>
      <c r="C7" s="79">
        <f t="shared" si="0"/>
        <v>2.1066341273380251E-2</v>
      </c>
    </row>
    <row r="8" spans="1:5">
      <c r="A8" s="28">
        <f t="shared" si="1"/>
        <v>29738</v>
      </c>
      <c r="B8" s="75">
        <f>NSR!B23*NSR!$C$40/NSR!$B$40</f>
        <v>7.2716017245759677</v>
      </c>
      <c r="C8" s="79">
        <f t="shared" si="0"/>
        <v>1.7703320088118035E-2</v>
      </c>
    </row>
    <row r="9" spans="1:5">
      <c r="A9" s="28">
        <f t="shared" si="1"/>
        <v>29830</v>
      </c>
      <c r="B9" s="75">
        <f>NSR!B24*NSR!$C$40/NSR!$B$40</f>
        <v>7.4052542279382454</v>
      </c>
      <c r="C9" s="79">
        <f t="shared" si="0"/>
        <v>1.8020167905820728E-2</v>
      </c>
    </row>
    <row r="10" spans="1:5">
      <c r="A10" s="28">
        <f t="shared" si="1"/>
        <v>29921</v>
      </c>
      <c r="B10" s="75">
        <f>NSR!B25*NSR!$C$40/NSR!$B$40</f>
        <v>6.9960923741656611</v>
      </c>
      <c r="C10" s="79">
        <f t="shared" si="0"/>
        <v>1.7049239163969832E-2</v>
      </c>
    </row>
    <row r="11" spans="1:5">
      <c r="A11" s="28">
        <f t="shared" si="1"/>
        <v>30011</v>
      </c>
      <c r="B11" s="75">
        <f>NSR!B26*NSR!$C$40/NSR!$B$40</f>
        <v>6.7499280206728853</v>
      </c>
      <c r="C11" s="79">
        <f t="shared" si="0"/>
        <v>1.6463756194068369E-2</v>
      </c>
    </row>
    <row r="12" spans="1:5">
      <c r="A12" s="28">
        <f t="shared" si="1"/>
        <v>30103</v>
      </c>
      <c r="B12" s="75">
        <f>NSR!B27*NSR!$C$40/NSR!$B$40</f>
        <v>7.3249129370735027</v>
      </c>
      <c r="C12" s="79">
        <f t="shared" si="0"/>
        <v>1.7829739589564797E-2</v>
      </c>
    </row>
    <row r="13" spans="1:5">
      <c r="A13" s="28">
        <f t="shared" si="1"/>
        <v>30195</v>
      </c>
      <c r="B13" s="75">
        <f>NSR!B28*NSR!$C$40/NSR!$B$40</f>
        <v>7.269831492743358</v>
      </c>
      <c r="C13" s="79">
        <f t="shared" si="0"/>
        <v>1.769912144203345E-2</v>
      </c>
    </row>
    <row r="14" spans="1:5">
      <c r="A14" s="28">
        <f t="shared" si="1"/>
        <v>30286</v>
      </c>
      <c r="B14" s="75">
        <f>NSR!B29*NSR!$C$40/NSR!$B$40</f>
        <v>6.9868667428841524</v>
      </c>
      <c r="C14" s="79">
        <f t="shared" si="0"/>
        <v>1.7027314941154614E-2</v>
      </c>
    </row>
    <row r="15" spans="1:5">
      <c r="A15" s="28">
        <f t="shared" si="1"/>
        <v>30376</v>
      </c>
      <c r="B15" s="75">
        <f>NSR!B30*NSR!$C$40/NSR!$B$40</f>
        <v>6.7769240561202393</v>
      </c>
      <c r="C15" s="79">
        <f t="shared" si="0"/>
        <v>1.6528013590294544E-2</v>
      </c>
    </row>
    <row r="16" spans="1:5">
      <c r="A16" s="28">
        <f t="shared" si="1"/>
        <v>30468</v>
      </c>
      <c r="B16" s="75">
        <f>NSR!B31*NSR!$C$40/NSR!$B$40</f>
        <v>6.3227234193755883</v>
      </c>
      <c r="C16" s="79">
        <f t="shared" si="0"/>
        <v>1.5445274971678247E-2</v>
      </c>
    </row>
    <row r="17" spans="1:3">
      <c r="A17" s="28">
        <f t="shared" si="1"/>
        <v>30560</v>
      </c>
      <c r="B17" s="75">
        <f>NSR!B32*NSR!$C$40/NSR!$B$40</f>
        <v>6.5962582804341485</v>
      </c>
      <c r="C17" s="79">
        <f t="shared" si="0"/>
        <v>1.609775099978239E-2</v>
      </c>
    </row>
    <row r="18" spans="1:3">
      <c r="A18" s="28">
        <f t="shared" si="1"/>
        <v>30651</v>
      </c>
      <c r="B18" s="75">
        <f>NSR!B33*NSR!$C$40/NSR!$B$40</f>
        <v>6.4174308224203864</v>
      </c>
      <c r="C18" s="79">
        <f t="shared" si="0"/>
        <v>1.5671327490182962E-2</v>
      </c>
    </row>
    <row r="19" spans="1:3">
      <c r="A19" s="28">
        <f t="shared" si="1"/>
        <v>30742</v>
      </c>
      <c r="B19" s="75">
        <f>NSR!B34*NSR!$C$40/NSR!$B$40</f>
        <v>6.3133616164146611</v>
      </c>
      <c r="C19" s="79">
        <f t="shared" si="0"/>
        <v>1.5422921536343281E-2</v>
      </c>
    </row>
    <row r="20" spans="1:3">
      <c r="A20" s="28">
        <f t="shared" si="1"/>
        <v>30834</v>
      </c>
      <c r="B20" s="75">
        <f>NSR!B35*NSR!$C$40/NSR!$B$40</f>
        <v>5.9687110957728668</v>
      </c>
      <c r="C20" s="79">
        <f t="shared" si="0"/>
        <v>1.4598960443071629E-2</v>
      </c>
    </row>
    <row r="21" spans="1:3">
      <c r="A21" s="28">
        <f t="shared" si="1"/>
        <v>30926</v>
      </c>
      <c r="B21" s="75">
        <f>NSR!B36*NSR!$C$40/NSR!$B$40</f>
        <v>6.283744276138254</v>
      </c>
      <c r="C21" s="79">
        <f t="shared" si="0"/>
        <v>1.5352193670923553E-2</v>
      </c>
    </row>
    <row r="22" spans="1:3">
      <c r="A22" s="28">
        <f t="shared" si="1"/>
        <v>31017</v>
      </c>
      <c r="B22" s="75">
        <f>NSR!B37*NSR!$C$40/NSR!$B$40</f>
        <v>6.353532261847028</v>
      </c>
      <c r="C22" s="79">
        <f t="shared" si="0"/>
        <v>1.5518827674251279E-2</v>
      </c>
    </row>
    <row r="23" spans="1:3">
      <c r="A23" s="28">
        <f t="shared" si="1"/>
        <v>31107</v>
      </c>
      <c r="B23" s="75">
        <f>NSR!B38*NSR!$C$40/NSR!$B$40</f>
        <v>6.3817538424092577</v>
      </c>
      <c r="C23" s="79">
        <f t="shared" si="0"/>
        <v>1.5586189552996288E-2</v>
      </c>
    </row>
    <row r="24" spans="1:3">
      <c r="A24" s="28">
        <f t="shared" si="1"/>
        <v>31199</v>
      </c>
      <c r="B24" s="75">
        <f>NSR!B39*NSR!$C$40/NSR!$B$40</f>
        <v>6.197751860577096</v>
      </c>
      <c r="C24" s="79">
        <f t="shared" si="0"/>
        <v>1.5146755172140036E-2</v>
      </c>
    </row>
    <row r="25" spans="1:3">
      <c r="A25" s="28">
        <f t="shared" si="1"/>
        <v>31291</v>
      </c>
      <c r="B25" s="76">
        <f>NSR!C40</f>
        <v>6.38716666666667</v>
      </c>
      <c r="C25" s="79">
        <f t="shared" si="0"/>
        <v>1.5599107850726268E-2</v>
      </c>
    </row>
    <row r="26" spans="1:3">
      <c r="A26" s="28">
        <f t="shared" si="1"/>
        <v>31382</v>
      </c>
      <c r="B26" s="76">
        <f>NSR!C41</f>
        <v>7.4403333333333297</v>
      </c>
      <c r="C26" s="79">
        <f t="shared" si="0"/>
        <v>1.8103280375624697E-2</v>
      </c>
    </row>
    <row r="27" spans="1:3">
      <c r="A27" s="28">
        <f t="shared" si="1"/>
        <v>31472</v>
      </c>
      <c r="B27" s="76">
        <f>NSR!C42</f>
        <v>6.2754333333333303</v>
      </c>
      <c r="C27" s="79">
        <f t="shared" si="0"/>
        <v>1.533234401864636E-2</v>
      </c>
    </row>
    <row r="28" spans="1:3">
      <c r="A28" s="28">
        <f t="shared" si="1"/>
        <v>31564</v>
      </c>
      <c r="B28" s="76">
        <f>NSR!C43</f>
        <v>4.6292999999999997</v>
      </c>
      <c r="C28" s="79">
        <f t="shared" si="0"/>
        <v>1.1377598366600683E-2</v>
      </c>
    </row>
    <row r="29" spans="1:3">
      <c r="A29" s="28">
        <f t="shared" si="1"/>
        <v>31656</v>
      </c>
      <c r="B29" s="76">
        <f>NSR!C44</f>
        <v>4.6884666666666703</v>
      </c>
      <c r="C29" s="79">
        <f t="shared" si="0"/>
        <v>1.1520548658470409E-2</v>
      </c>
    </row>
    <row r="30" spans="1:3">
      <c r="A30" s="28">
        <f t="shared" si="1"/>
        <v>31747</v>
      </c>
      <c r="B30" s="76">
        <f>NSR!C45</f>
        <v>4.2521000000000004</v>
      </c>
      <c r="C30" s="79">
        <f t="shared" si="0"/>
        <v>1.0464831909336114E-2</v>
      </c>
    </row>
    <row r="31" spans="1:3">
      <c r="A31" s="28">
        <f t="shared" si="1"/>
        <v>31837</v>
      </c>
      <c r="B31" s="76">
        <f>NSR!C46</f>
        <v>4.1997999999999998</v>
      </c>
      <c r="C31" s="79">
        <f t="shared" si="0"/>
        <v>1.0338078454113386E-2</v>
      </c>
    </row>
    <row r="32" spans="1:3">
      <c r="A32" s="28">
        <f t="shared" si="1"/>
        <v>31929</v>
      </c>
      <c r="B32" s="76">
        <f>NSR!C47</f>
        <v>3.43916666666667</v>
      </c>
      <c r="C32" s="79">
        <f t="shared" si="0"/>
        <v>8.4892037109249863E-3</v>
      </c>
    </row>
    <row r="33" spans="1:3">
      <c r="A33" s="28">
        <f t="shared" si="1"/>
        <v>32021</v>
      </c>
      <c r="B33" s="76">
        <f>NSR!C48</f>
        <v>3.37476666666667</v>
      </c>
      <c r="C33" s="79">
        <f t="shared" si="0"/>
        <v>8.3321986917792579E-3</v>
      </c>
    </row>
    <row r="34" spans="1:3">
      <c r="A34" s="28">
        <f t="shared" si="1"/>
        <v>32112</v>
      </c>
      <c r="B34" s="76">
        <f>NSR!C49</f>
        <v>3.66143333333333</v>
      </c>
      <c r="C34" s="79">
        <f t="shared" si="0"/>
        <v>9.0305197975124596E-3</v>
      </c>
    </row>
    <row r="35" spans="1:3">
      <c r="A35" s="28">
        <f t="shared" si="1"/>
        <v>32203</v>
      </c>
      <c r="B35" s="76">
        <f>NSR!C50</f>
        <v>3.6859999999999999</v>
      </c>
      <c r="C35" s="79">
        <f t="shared" si="0"/>
        <v>9.0902968837498488E-3</v>
      </c>
    </row>
    <row r="36" spans="1:3">
      <c r="A36" s="28">
        <f t="shared" si="1"/>
        <v>32295</v>
      </c>
      <c r="B36" s="76">
        <f>NSR!C51</f>
        <v>3.5175666666666698</v>
      </c>
      <c r="C36" s="79">
        <f t="shared" si="0"/>
        <v>8.6802413363222808E-3</v>
      </c>
    </row>
    <row r="37" spans="1:3">
      <c r="A37" s="28">
        <f t="shared" si="1"/>
        <v>32387</v>
      </c>
      <c r="B37" s="76">
        <f>NSR!C52</f>
        <v>3.9765999999999999</v>
      </c>
      <c r="C37" s="79">
        <f t="shared" si="0"/>
        <v>9.796597501362303E-3</v>
      </c>
    </row>
    <row r="38" spans="1:3">
      <c r="A38" s="28">
        <f t="shared" si="1"/>
        <v>32478</v>
      </c>
      <c r="B38" s="76">
        <f>NSR!C53</f>
        <v>4.1589666666666698</v>
      </c>
      <c r="C38" s="79">
        <f t="shared" si="0"/>
        <v>1.0239082257505805E-2</v>
      </c>
    </row>
    <row r="39" spans="1:3">
      <c r="A39" s="28">
        <f t="shared" si="1"/>
        <v>32568</v>
      </c>
      <c r="B39" s="76">
        <f>NSR!C54</f>
        <v>4.1757633333333297</v>
      </c>
      <c r="C39" s="79">
        <f t="shared" si="0"/>
        <v>1.0279807563309484E-2</v>
      </c>
    </row>
    <row r="40" spans="1:3">
      <c r="A40" s="28">
        <f t="shared" si="1"/>
        <v>32660</v>
      </c>
      <c r="B40" s="76">
        <f>NSR!C55</f>
        <v>4.7443633333333297</v>
      </c>
      <c r="C40" s="79">
        <f t="shared" si="0"/>
        <v>1.1655542778194139E-2</v>
      </c>
    </row>
    <row r="41" spans="1:3">
      <c r="A41" s="28">
        <f t="shared" si="1"/>
        <v>32752</v>
      </c>
      <c r="B41" s="76">
        <f>NSR!C56</f>
        <v>5.3454600000000001</v>
      </c>
      <c r="C41" s="79">
        <f t="shared" si="0"/>
        <v>1.310382713848024E-2</v>
      </c>
    </row>
    <row r="42" spans="1:3">
      <c r="A42" s="28">
        <f t="shared" si="1"/>
        <v>32843</v>
      </c>
      <c r="B42" s="76">
        <f>NSR!C57</f>
        <v>6.2028033333333301</v>
      </c>
      <c r="C42" s="79">
        <f t="shared" si="0"/>
        <v>1.5158826742911691E-2</v>
      </c>
    </row>
    <row r="43" spans="1:3">
      <c r="A43" s="28">
        <f t="shared" si="1"/>
        <v>32933</v>
      </c>
      <c r="B43" s="76">
        <f>NSR!C58</f>
        <v>6.68021333333333</v>
      </c>
      <c r="C43" s="79">
        <f t="shared" si="0"/>
        <v>1.629776120216242E-2</v>
      </c>
    </row>
    <row r="44" spans="1:3">
      <c r="A44" s="28">
        <f t="shared" si="1"/>
        <v>33025</v>
      </c>
      <c r="B44" s="76">
        <f>NSR!C59</f>
        <v>7.2620033333333298</v>
      </c>
      <c r="C44" s="79">
        <f t="shared" si="0"/>
        <v>1.7680553945304434E-2</v>
      </c>
    </row>
    <row r="45" spans="1:3">
      <c r="A45" s="28">
        <f t="shared" si="1"/>
        <v>33117</v>
      </c>
      <c r="B45" s="76">
        <f>NSR!C60</f>
        <v>7.6102633333333296</v>
      </c>
      <c r="C45" s="79">
        <f t="shared" si="0"/>
        <v>1.8505605480583887E-2</v>
      </c>
    </row>
    <row r="46" spans="1:3">
      <c r="A46" s="28">
        <f t="shared" si="1"/>
        <v>33208</v>
      </c>
      <c r="B46" s="76">
        <f>NSR!C61</f>
        <v>8.0391100000000009</v>
      </c>
      <c r="C46" s="79">
        <f t="shared" si="0"/>
        <v>1.951882551737838E-2</v>
      </c>
    </row>
    <row r="47" spans="1:3">
      <c r="A47" s="28">
        <f t="shared" si="1"/>
        <v>33298</v>
      </c>
      <c r="B47" s="76">
        <f>NSR!C62</f>
        <v>8.1508266666666707</v>
      </c>
      <c r="C47" s="79">
        <f t="shared" si="0"/>
        <v>1.9782278969753486E-2</v>
      </c>
    </row>
    <row r="48" spans="1:3">
      <c r="A48" s="28">
        <f t="shared" si="1"/>
        <v>33390</v>
      </c>
      <c r="B48" s="76">
        <f>NSR!C63</f>
        <v>8.1023333333333305</v>
      </c>
      <c r="C48" s="79">
        <f t="shared" si="0"/>
        <v>1.9667945679647136E-2</v>
      </c>
    </row>
    <row r="49" spans="1:3">
      <c r="A49" s="28">
        <f t="shared" si="1"/>
        <v>33482</v>
      </c>
      <c r="B49" s="76">
        <f>NSR!C64</f>
        <v>7.3314399999999997</v>
      </c>
      <c r="C49" s="79">
        <f t="shared" si="0"/>
        <v>1.7845214298726653E-2</v>
      </c>
    </row>
    <row r="50" spans="1:3">
      <c r="A50" s="28">
        <f t="shared" si="1"/>
        <v>33573</v>
      </c>
      <c r="B50" s="76">
        <f>NSR!C65</f>
        <v>6.5167599999999997</v>
      </c>
      <c r="C50" s="79">
        <f t="shared" si="0"/>
        <v>1.590824944892022E-2</v>
      </c>
    </row>
    <row r="51" spans="1:3">
      <c r="A51" s="28">
        <f t="shared" si="1"/>
        <v>33664</v>
      </c>
      <c r="B51" s="76">
        <f>NSR!C66</f>
        <v>5.6207200000000004</v>
      </c>
      <c r="C51" s="79">
        <f t="shared" si="0"/>
        <v>1.3764971263878767E-2</v>
      </c>
    </row>
    <row r="52" spans="1:3">
      <c r="A52" s="28">
        <f t="shared" si="1"/>
        <v>33756</v>
      </c>
      <c r="B52" s="76">
        <f>NSR!C67</f>
        <v>4.7547600000000001</v>
      </c>
      <c r="C52" s="79">
        <f t="shared" si="0"/>
        <v>1.168064545116132E-2</v>
      </c>
    </row>
    <row r="53" spans="1:3">
      <c r="A53" s="28">
        <f t="shared" si="1"/>
        <v>33848</v>
      </c>
      <c r="B53" s="76">
        <f>NSR!C68</f>
        <v>4.2922866666666701</v>
      </c>
      <c r="C53" s="79">
        <f t="shared" si="0"/>
        <v>1.0562195283276399E-2</v>
      </c>
    </row>
    <row r="54" spans="1:3">
      <c r="A54" s="28">
        <f t="shared" si="1"/>
        <v>33939</v>
      </c>
      <c r="B54" s="76">
        <f>NSR!C69</f>
        <v>3.9714900000000002</v>
      </c>
      <c r="C54" s="79">
        <f t="shared" si="0"/>
        <v>9.7841904893185561E-3</v>
      </c>
    </row>
    <row r="55" spans="1:3">
      <c r="A55" s="28">
        <f t="shared" si="1"/>
        <v>34029</v>
      </c>
      <c r="B55" s="76">
        <f>NSR!C70</f>
        <v>3.4726133333333302</v>
      </c>
      <c r="C55" s="79">
        <f t="shared" si="0"/>
        <v>8.5707166283541802E-3</v>
      </c>
    </row>
    <row r="56" spans="1:3">
      <c r="A56" s="28">
        <f t="shared" si="1"/>
        <v>34121</v>
      </c>
      <c r="B56" s="76">
        <f>NSR!C71</f>
        <v>3.1998199999999999</v>
      </c>
      <c r="C56" s="79">
        <f t="shared" si="0"/>
        <v>7.9053140047444792E-3</v>
      </c>
    </row>
    <row r="57" spans="1:3">
      <c r="A57" s="28">
        <f t="shared" si="1"/>
        <v>34213</v>
      </c>
      <c r="B57" s="76">
        <f>NSR!C72</f>
        <v>3.08328333333333</v>
      </c>
      <c r="C57" s="79">
        <f t="shared" si="0"/>
        <v>7.6206533885199157E-3</v>
      </c>
    </row>
    <row r="58" spans="1:3">
      <c r="A58" s="28">
        <f t="shared" si="1"/>
        <v>34304</v>
      </c>
      <c r="B58" s="76">
        <f>NSR!C73</f>
        <v>2.4816933333333302</v>
      </c>
      <c r="C58" s="79">
        <f t="shared" si="0"/>
        <v>6.1473164234966404E-3</v>
      </c>
    </row>
    <row r="59" spans="1:3">
      <c r="A59" s="28">
        <f t="shared" si="1"/>
        <v>34394</v>
      </c>
      <c r="B59" s="76">
        <f>NSR!C74</f>
        <v>2.2737933333333298</v>
      </c>
      <c r="C59" s="79">
        <f t="shared" si="0"/>
        <v>5.6366463220354213E-3</v>
      </c>
    </row>
    <row r="60" spans="1:3">
      <c r="A60" s="28">
        <f t="shared" si="1"/>
        <v>34486</v>
      </c>
      <c r="B60" s="76">
        <f>NSR!C75</f>
        <v>2.1093199999999999</v>
      </c>
      <c r="C60" s="79">
        <f t="shared" si="0"/>
        <v>5.2320943678469956E-3</v>
      </c>
    </row>
    <row r="61" spans="1:3">
      <c r="A61" s="28">
        <f t="shared" si="1"/>
        <v>34578</v>
      </c>
      <c r="B61" s="76">
        <f>NSR!C76</f>
        <v>2.1337799999999998</v>
      </c>
      <c r="C61" s="79">
        <f t="shared" si="0"/>
        <v>5.2922890900184427E-3</v>
      </c>
    </row>
    <row r="62" spans="1:3">
      <c r="A62" s="28">
        <f t="shared" si="1"/>
        <v>34669</v>
      </c>
      <c r="B62" s="76">
        <f>NSR!C77</f>
        <v>2.2659466666666699</v>
      </c>
      <c r="C62" s="79">
        <f t="shared" si="0"/>
        <v>5.6173571123270261E-3</v>
      </c>
    </row>
    <row r="63" spans="1:3">
      <c r="A63" s="28">
        <f t="shared" si="1"/>
        <v>34759</v>
      </c>
      <c r="B63" s="76">
        <f>NSR!C78</f>
        <v>2.2187033333333299</v>
      </c>
      <c r="C63" s="79">
        <f t="shared" si="0"/>
        <v>5.5011968702214364E-3</v>
      </c>
    </row>
    <row r="64" spans="1:3">
      <c r="A64" s="28">
        <f t="shared" si="1"/>
        <v>34851</v>
      </c>
      <c r="B64" s="76">
        <f>NSR!C79</f>
        <v>1.3716666666666699</v>
      </c>
      <c r="C64" s="79">
        <f t="shared" si="0"/>
        <v>3.4116677079467639E-3</v>
      </c>
    </row>
    <row r="65" spans="1:3">
      <c r="A65" s="28">
        <f t="shared" si="1"/>
        <v>34943</v>
      </c>
      <c r="B65" s="76">
        <f>NSR!C80</f>
        <v>0.8</v>
      </c>
      <c r="C65" s="79">
        <f t="shared" si="0"/>
        <v>1.994027846918156E-3</v>
      </c>
    </row>
    <row r="66" spans="1:3">
      <c r="A66" s="28">
        <f t="shared" si="1"/>
        <v>35034</v>
      </c>
      <c r="B66" s="76">
        <f>NSR!C81</f>
        <v>0.46333333333333299</v>
      </c>
      <c r="C66" s="79">
        <f t="shared" si="0"/>
        <v>1.1563261515210588E-3</v>
      </c>
    </row>
    <row r="67" spans="1:3">
      <c r="A67" s="28">
        <f t="shared" si="1"/>
        <v>35125</v>
      </c>
      <c r="B67" s="76">
        <f>NSR!C82</f>
        <v>0.46333333333333299</v>
      </c>
      <c r="C67" s="79">
        <f t="shared" si="0"/>
        <v>1.1563261515210588E-3</v>
      </c>
    </row>
    <row r="68" spans="1:3">
      <c r="A68" s="28">
        <f t="shared" si="1"/>
        <v>35217</v>
      </c>
      <c r="B68" s="76">
        <f>NSR!C83</f>
        <v>0.47666666666666702</v>
      </c>
      <c r="C68" s="79">
        <f t="shared" ref="C68:C131" si="2">(1+B68/100)^(1/4)-1</f>
        <v>1.1895424660324228E-3</v>
      </c>
    </row>
    <row r="69" spans="1:3">
      <c r="A69" s="28">
        <f t="shared" ref="A69:A132" si="3">EDATE(A68,3)</f>
        <v>35309</v>
      </c>
      <c r="B69" s="76">
        <f>NSR!C84</f>
        <v>0.46333333333333299</v>
      </c>
      <c r="C69" s="79">
        <f t="shared" si="2"/>
        <v>1.1563261515210588E-3</v>
      </c>
    </row>
    <row r="70" spans="1:3">
      <c r="A70" s="28">
        <f t="shared" si="3"/>
        <v>35400</v>
      </c>
      <c r="B70" s="76">
        <f>NSR!C85</f>
        <v>0.483333333333333</v>
      </c>
      <c r="C70" s="79">
        <f t="shared" si="2"/>
        <v>1.2061493835990866E-3</v>
      </c>
    </row>
    <row r="71" spans="1:3">
      <c r="A71" s="28">
        <f t="shared" si="3"/>
        <v>35490</v>
      </c>
      <c r="B71" s="76">
        <f>NSR!C86</f>
        <v>0.49666666666666698</v>
      </c>
      <c r="C71" s="79">
        <f t="shared" si="2"/>
        <v>1.2393607398348827E-3</v>
      </c>
    </row>
    <row r="72" spans="1:3">
      <c r="A72" s="28">
        <f t="shared" si="3"/>
        <v>35582</v>
      </c>
      <c r="B72" s="76">
        <f>NSR!C87</f>
        <v>0.49666666666666698</v>
      </c>
      <c r="C72" s="79">
        <f t="shared" si="2"/>
        <v>1.2393607398348827E-3</v>
      </c>
    </row>
    <row r="73" spans="1:3">
      <c r="A73" s="28">
        <f t="shared" si="3"/>
        <v>35674</v>
      </c>
      <c r="B73" s="76">
        <f>NSR!C88</f>
        <v>0.49</v>
      </c>
      <c r="C73" s="79">
        <f t="shared" si="2"/>
        <v>1.2227554748347469E-3</v>
      </c>
    </row>
    <row r="74" spans="1:3">
      <c r="A74" s="28">
        <f t="shared" si="3"/>
        <v>35765</v>
      </c>
      <c r="B74" s="76">
        <f>NSR!C89</f>
        <v>0.45333333333333298</v>
      </c>
      <c r="C74" s="79">
        <f t="shared" si="2"/>
        <v>1.1314117458041117E-3</v>
      </c>
    </row>
    <row r="75" spans="1:3">
      <c r="A75" s="28">
        <f t="shared" si="3"/>
        <v>35855</v>
      </c>
      <c r="B75" s="76">
        <f>NSR!C90</f>
        <v>0.43333333333333302</v>
      </c>
      <c r="C75" s="79">
        <f t="shared" si="2"/>
        <v>1.0815773533945361E-3</v>
      </c>
    </row>
    <row r="76" spans="1:3">
      <c r="A76" s="28">
        <f t="shared" si="3"/>
        <v>35947</v>
      </c>
      <c r="B76" s="76">
        <f>NSR!C91</f>
        <v>0.43666666666666698</v>
      </c>
      <c r="C76" s="79">
        <f t="shared" si="2"/>
        <v>1.0898836022998903E-3</v>
      </c>
    </row>
    <row r="77" spans="1:3">
      <c r="A77" s="28">
        <f t="shared" si="3"/>
        <v>36039</v>
      </c>
      <c r="B77" s="76">
        <f>NSR!C92</f>
        <v>0.38666666666666699</v>
      </c>
      <c r="C77" s="79">
        <f t="shared" si="2"/>
        <v>9.6526815315689518E-4</v>
      </c>
    </row>
    <row r="78" spans="1:3">
      <c r="A78" s="28">
        <f t="shared" si="3"/>
        <v>36130</v>
      </c>
      <c r="B78" s="76">
        <f>NSR!C93</f>
        <v>0.23</v>
      </c>
      <c r="C78" s="79">
        <f t="shared" si="2"/>
        <v>5.7450472683240328E-4</v>
      </c>
    </row>
    <row r="79" spans="1:3">
      <c r="A79" s="28">
        <f t="shared" si="3"/>
        <v>36220</v>
      </c>
      <c r="B79" s="76">
        <f>NSR!C94</f>
        <v>0.15</v>
      </c>
      <c r="C79" s="79">
        <f t="shared" si="2"/>
        <v>3.7478924688016946E-4</v>
      </c>
    </row>
    <row r="80" spans="1:3">
      <c r="A80" s="28">
        <f t="shared" si="3"/>
        <v>36312</v>
      </c>
      <c r="B80" s="76">
        <f>NSR!C95</f>
        <v>0.03</v>
      </c>
      <c r="C80" s="79">
        <f t="shared" si="2"/>
        <v>7.4991563976167797E-5</v>
      </c>
    </row>
    <row r="81" spans="1:3">
      <c r="A81" s="28">
        <f t="shared" si="3"/>
        <v>36404</v>
      </c>
      <c r="B81" s="76">
        <f>NSR!C96</f>
        <v>0.03</v>
      </c>
      <c r="C81" s="79">
        <f t="shared" si="2"/>
        <v>7.4991563976167797E-5</v>
      </c>
    </row>
    <row r="82" spans="1:3">
      <c r="A82" s="28">
        <f t="shared" si="3"/>
        <v>36495</v>
      </c>
      <c r="B82" s="76">
        <f>NSR!C97</f>
        <v>2.33333333333333E-2</v>
      </c>
      <c r="C82" s="79">
        <f t="shared" si="2"/>
        <v>5.8328229861182024E-5</v>
      </c>
    </row>
    <row r="83" spans="1:3">
      <c r="A83" s="28">
        <f t="shared" si="3"/>
        <v>36586</v>
      </c>
      <c r="B83" s="76">
        <f>NSR!C98</f>
        <v>2.33333333333333E-2</v>
      </c>
      <c r="C83" s="79">
        <f t="shared" si="2"/>
        <v>5.8328229861182024E-5</v>
      </c>
    </row>
    <row r="84" spans="1:3">
      <c r="A84" s="28">
        <f t="shared" si="3"/>
        <v>36678</v>
      </c>
      <c r="B84" s="76">
        <f>NSR!C99</f>
        <v>0.02</v>
      </c>
      <c r="C84" s="79">
        <f t="shared" si="2"/>
        <v>4.9996250437445156E-5</v>
      </c>
    </row>
    <row r="85" spans="1:3">
      <c r="A85" s="28">
        <f t="shared" si="3"/>
        <v>36770</v>
      </c>
      <c r="B85" s="76">
        <f>NSR!C100</f>
        <v>0.14333333333333301</v>
      </c>
      <c r="C85" s="79">
        <f t="shared" si="2"/>
        <v>3.5814089004659877E-4</v>
      </c>
    </row>
    <row r="86" spans="1:3">
      <c r="A86" s="28">
        <f t="shared" si="3"/>
        <v>36861</v>
      </c>
      <c r="B86" s="76">
        <f>NSR!C101</f>
        <v>0.24666666666666701</v>
      </c>
      <c r="C86" s="79">
        <f t="shared" si="2"/>
        <v>6.1609706937693076E-4</v>
      </c>
    </row>
    <row r="87" spans="1:3">
      <c r="A87" s="28">
        <f t="shared" si="3"/>
        <v>36951</v>
      </c>
      <c r="B87" s="76">
        <f>NSR!C102</f>
        <v>0.20333333333333301</v>
      </c>
      <c r="C87" s="79">
        <f t="shared" si="2"/>
        <v>5.0794618826666138E-4</v>
      </c>
    </row>
    <row r="88" spans="1:3">
      <c r="A88" s="28">
        <f t="shared" si="3"/>
        <v>37043</v>
      </c>
      <c r="B88" s="76">
        <f>NSR!C103</f>
        <v>0.02</v>
      </c>
      <c r="C88" s="79">
        <f t="shared" si="2"/>
        <v>4.9996250437445156E-5</v>
      </c>
    </row>
    <row r="89" spans="1:3">
      <c r="A89" s="28">
        <f t="shared" si="3"/>
        <v>37135</v>
      </c>
      <c r="B89" s="76">
        <f>NSR!C104</f>
        <v>8.3333333333333297E-3</v>
      </c>
      <c r="C89" s="79">
        <f t="shared" si="2"/>
        <v>2.083268232344615E-5</v>
      </c>
    </row>
    <row r="90" spans="1:3">
      <c r="A90" s="28">
        <f t="shared" si="3"/>
        <v>37226</v>
      </c>
      <c r="B90" s="76">
        <f>NSR!C105</f>
        <v>2.3333333333333301E-3</v>
      </c>
      <c r="C90" s="79">
        <f t="shared" si="2"/>
        <v>5.8332822923112815E-6</v>
      </c>
    </row>
    <row r="91" spans="1:3">
      <c r="A91" s="28">
        <f t="shared" si="3"/>
        <v>37316</v>
      </c>
      <c r="B91" s="76">
        <f>NSR!C106</f>
        <v>1.33333333333333E-3</v>
      </c>
      <c r="C91" s="79">
        <f t="shared" si="2"/>
        <v>3.3333166669091696E-6</v>
      </c>
    </row>
    <row r="92" spans="1:3">
      <c r="A92" s="28">
        <f t="shared" si="3"/>
        <v>37408</v>
      </c>
      <c r="B92" s="76">
        <f>NSR!C107</f>
        <v>1E-3</v>
      </c>
      <c r="C92" s="79">
        <f t="shared" si="2"/>
        <v>2.4999906249600912E-6</v>
      </c>
    </row>
    <row r="93" spans="1:3">
      <c r="A93" s="28">
        <f t="shared" si="3"/>
        <v>37500</v>
      </c>
      <c r="B93" s="76">
        <f>NSR!C108</f>
        <v>3.0000000000000001E-3</v>
      </c>
      <c r="C93" s="79">
        <f t="shared" si="2"/>
        <v>7.4999156265409539E-6</v>
      </c>
    </row>
    <row r="94" spans="1:3">
      <c r="A94" s="28">
        <f t="shared" si="3"/>
        <v>37591</v>
      </c>
      <c r="B94" s="76">
        <f>NSR!C109</f>
        <v>2E-3</v>
      </c>
      <c r="C94" s="79">
        <f t="shared" si="2"/>
        <v>4.9999625004737425E-6</v>
      </c>
    </row>
    <row r="95" spans="1:3">
      <c r="A95" s="28">
        <f t="shared" si="3"/>
        <v>37681</v>
      </c>
      <c r="B95" s="76">
        <f>NSR!C110</f>
        <v>1.66666666666667E-3</v>
      </c>
      <c r="C95" s="79">
        <f t="shared" si="2"/>
        <v>4.1666406251916754E-6</v>
      </c>
    </row>
    <row r="96" spans="1:3">
      <c r="A96" s="28">
        <f t="shared" si="3"/>
        <v>37773</v>
      </c>
      <c r="B96" s="76">
        <f>NSR!C111</f>
        <v>1E-3</v>
      </c>
      <c r="C96" s="79">
        <f t="shared" si="2"/>
        <v>2.4999906249600912E-6</v>
      </c>
    </row>
    <row r="97" spans="1:3">
      <c r="A97" s="28">
        <f t="shared" si="3"/>
        <v>37865</v>
      </c>
      <c r="B97" s="76">
        <f>NSR!C112</f>
        <v>1.66666666666667E-3</v>
      </c>
      <c r="C97" s="79">
        <f t="shared" si="2"/>
        <v>4.1666406251916754E-6</v>
      </c>
    </row>
    <row r="98" spans="1:3">
      <c r="A98" s="28">
        <f t="shared" si="3"/>
        <v>37956</v>
      </c>
      <c r="B98" s="76">
        <f>NSR!C113</f>
        <v>1E-3</v>
      </c>
      <c r="C98" s="79">
        <f t="shared" si="2"/>
        <v>2.4999906249600912E-6</v>
      </c>
    </row>
    <row r="99" spans="1:3">
      <c r="A99" s="28">
        <f t="shared" si="3"/>
        <v>38047</v>
      </c>
      <c r="B99" s="76">
        <f>NSR!C114</f>
        <v>6.6666666666666697E-4</v>
      </c>
      <c r="C99" s="79">
        <f t="shared" si="2"/>
        <v>1.6666625000105739E-6</v>
      </c>
    </row>
    <row r="100" spans="1:3">
      <c r="A100" s="28">
        <f t="shared" si="3"/>
        <v>38139</v>
      </c>
      <c r="B100" s="76">
        <f>NSR!C115</f>
        <v>6.6666666666666697E-4</v>
      </c>
      <c r="C100" s="79">
        <f t="shared" si="2"/>
        <v>1.6666625000105739E-6</v>
      </c>
    </row>
    <row r="101" spans="1:3">
      <c r="A101" s="28">
        <f t="shared" si="3"/>
        <v>38231</v>
      </c>
      <c r="B101" s="76">
        <f>NSR!C116</f>
        <v>6.6666666666666697E-4</v>
      </c>
      <c r="C101" s="79">
        <f t="shared" si="2"/>
        <v>1.6666625000105739E-6</v>
      </c>
    </row>
    <row r="102" spans="1:3">
      <c r="A102" s="28">
        <f t="shared" si="3"/>
        <v>38322</v>
      </c>
      <c r="B102" s="76">
        <f>NSR!C117</f>
        <v>1E-3</v>
      </c>
      <c r="C102" s="79">
        <f t="shared" si="2"/>
        <v>2.4999906249600912E-6</v>
      </c>
    </row>
    <row r="103" spans="1:3">
      <c r="A103" s="28">
        <f t="shared" si="3"/>
        <v>38412</v>
      </c>
      <c r="B103" s="76">
        <f>NSR!C118</f>
        <v>1.33333333333333E-3</v>
      </c>
      <c r="C103" s="79">
        <f t="shared" si="2"/>
        <v>3.3333166669091696E-6</v>
      </c>
    </row>
    <row r="104" spans="1:3">
      <c r="A104" s="28">
        <f t="shared" si="3"/>
        <v>38504</v>
      </c>
      <c r="B104" s="76">
        <f>NSR!C119</f>
        <v>1E-3</v>
      </c>
      <c r="C104" s="79">
        <f t="shared" si="2"/>
        <v>2.4999906249600912E-6</v>
      </c>
    </row>
    <row r="105" spans="1:3">
      <c r="A105" s="28">
        <f t="shared" si="3"/>
        <v>38596</v>
      </c>
      <c r="B105" s="76">
        <f>NSR!C120</f>
        <v>1E-3</v>
      </c>
      <c r="C105" s="79">
        <f t="shared" si="2"/>
        <v>2.4999906249600912E-6</v>
      </c>
    </row>
    <row r="106" spans="1:3">
      <c r="A106" s="28">
        <f t="shared" si="3"/>
        <v>38687</v>
      </c>
      <c r="B106" s="76">
        <f>NSR!C121</f>
        <v>1E-3</v>
      </c>
      <c r="C106" s="79">
        <f t="shared" si="2"/>
        <v>2.4999906249600912E-6</v>
      </c>
    </row>
    <row r="107" spans="1:3">
      <c r="A107" s="28">
        <f t="shared" si="3"/>
        <v>38777</v>
      </c>
      <c r="B107" s="76">
        <f>NSR!C122</f>
        <v>1.33333333333333E-3</v>
      </c>
      <c r="C107" s="79">
        <f t="shared" si="2"/>
        <v>3.3333166669091696E-6</v>
      </c>
    </row>
    <row r="108" spans="1:3">
      <c r="A108" s="28">
        <f t="shared" si="3"/>
        <v>38869</v>
      </c>
      <c r="B108" s="76">
        <f>NSR!C123</f>
        <v>1.93333333333333E-2</v>
      </c>
      <c r="C108" s="79">
        <f t="shared" si="2"/>
        <v>4.8329829561710724E-5</v>
      </c>
    </row>
    <row r="109" spans="1:3">
      <c r="A109" s="28">
        <f t="shared" si="3"/>
        <v>38961</v>
      </c>
      <c r="B109" s="76">
        <f>NSR!C124</f>
        <v>0.222</v>
      </c>
      <c r="C109" s="79">
        <f t="shared" si="2"/>
        <v>5.5453855992682044E-4</v>
      </c>
    </row>
    <row r="110" spans="1:3">
      <c r="A110" s="28">
        <f t="shared" si="3"/>
        <v>39052</v>
      </c>
      <c r="B110" s="76">
        <f>NSR!C125</f>
        <v>0.25533333333333302</v>
      </c>
      <c r="C110" s="79">
        <f t="shared" si="2"/>
        <v>6.3772303792641871E-4</v>
      </c>
    </row>
    <row r="111" spans="1:3">
      <c r="A111" s="28">
        <f t="shared" si="3"/>
        <v>39142</v>
      </c>
      <c r="B111" s="76">
        <f>NSR!C126</f>
        <v>0.37766666666666698</v>
      </c>
      <c r="C111" s="79">
        <f t="shared" si="2"/>
        <v>9.4283242887094332E-4</v>
      </c>
    </row>
    <row r="112" spans="1:3">
      <c r="A112" s="28">
        <f t="shared" si="3"/>
        <v>39234</v>
      </c>
      <c r="B112" s="76">
        <f>NSR!C127</f>
        <v>0.51400000000000001</v>
      </c>
      <c r="C112" s="79">
        <f t="shared" si="2"/>
        <v>1.2825305627421901E-3</v>
      </c>
    </row>
    <row r="113" spans="1:3">
      <c r="A113" s="28">
        <f t="shared" si="3"/>
        <v>39326</v>
      </c>
      <c r="B113" s="76">
        <f>NSR!C128</f>
        <v>0.498</v>
      </c>
      <c r="C113" s="79">
        <f t="shared" si="2"/>
        <v>1.2426816936952356E-3</v>
      </c>
    </row>
    <row r="114" spans="1:3">
      <c r="A114" s="28">
        <f t="shared" si="3"/>
        <v>39417</v>
      </c>
      <c r="B114" s="76">
        <f>NSR!C129</f>
        <v>0.501</v>
      </c>
      <c r="C114" s="79">
        <f t="shared" si="2"/>
        <v>1.2501537190616752E-3</v>
      </c>
    </row>
    <row r="115" spans="1:3">
      <c r="A115" s="28">
        <f t="shared" si="3"/>
        <v>39508</v>
      </c>
      <c r="B115" s="76">
        <f>NSR!C130</f>
        <v>0.50566666666666704</v>
      </c>
      <c r="C115" s="79">
        <f t="shared" si="2"/>
        <v>1.2617765371392142E-3</v>
      </c>
    </row>
    <row r="116" spans="1:3">
      <c r="A116" s="28">
        <f t="shared" si="3"/>
        <v>39600</v>
      </c>
      <c r="B116" s="76">
        <f>NSR!C131</f>
        <v>0.50666666666666704</v>
      </c>
      <c r="C116" s="79">
        <f t="shared" si="2"/>
        <v>1.2642670883538099E-3</v>
      </c>
    </row>
    <row r="117" spans="1:3">
      <c r="A117" s="28">
        <f t="shared" si="3"/>
        <v>39692</v>
      </c>
      <c r="B117" s="76">
        <f>NSR!C132</f>
        <v>0.50066666666666704</v>
      </c>
      <c r="C117" s="79">
        <f t="shared" si="2"/>
        <v>1.2493235022819071E-3</v>
      </c>
    </row>
    <row r="118" spans="1:3">
      <c r="A118" s="28">
        <f t="shared" si="3"/>
        <v>39783</v>
      </c>
      <c r="B118" s="76">
        <f>NSR!C133</f>
        <v>0.33300000000000002</v>
      </c>
      <c r="C118" s="79">
        <f t="shared" si="2"/>
        <v>8.3146243040599366E-4</v>
      </c>
    </row>
    <row r="119" spans="1:3">
      <c r="A119" s="28">
        <f t="shared" si="3"/>
        <v>39873</v>
      </c>
      <c r="B119" s="76">
        <f>NSR!C134</f>
        <v>0.11033333333333301</v>
      </c>
      <c r="C119" s="79">
        <f t="shared" si="2"/>
        <v>2.7571928068881313E-4</v>
      </c>
    </row>
    <row r="120" spans="1:3">
      <c r="A120" s="28">
        <f t="shared" si="3"/>
        <v>39965</v>
      </c>
      <c r="B120" s="76">
        <f>NSR!C135</f>
        <v>0.103333333333333</v>
      </c>
      <c r="C120" s="79">
        <f t="shared" si="2"/>
        <v>2.5823328946428248E-4</v>
      </c>
    </row>
    <row r="121" spans="1:3">
      <c r="A121" s="28">
        <f t="shared" si="3"/>
        <v>40057</v>
      </c>
      <c r="B121" s="76">
        <f>NSR!C136</f>
        <v>0.103333333333333</v>
      </c>
      <c r="C121" s="79">
        <f t="shared" si="2"/>
        <v>2.5823328946428248E-4</v>
      </c>
    </row>
    <row r="122" spans="1:3">
      <c r="A122" s="28">
        <f t="shared" si="3"/>
        <v>40148</v>
      </c>
      <c r="B122" s="76">
        <f>NSR!C137</f>
        <v>0.104</v>
      </c>
      <c r="C122" s="79">
        <f t="shared" si="2"/>
        <v>2.5989866147213547E-4</v>
      </c>
    </row>
    <row r="123" spans="1:3">
      <c r="A123" s="28">
        <f t="shared" si="3"/>
        <v>40238</v>
      </c>
      <c r="B123" s="76">
        <f>NSR!C138</f>
        <v>9.8000000000000004E-2</v>
      </c>
      <c r="C123" s="79">
        <f t="shared" si="2"/>
        <v>2.4491001393678324E-4</v>
      </c>
    </row>
    <row r="124" spans="1:3">
      <c r="A124" s="28">
        <f t="shared" si="3"/>
        <v>40330</v>
      </c>
      <c r="B124" s="76">
        <f>NSR!C139</f>
        <v>9.2999999999999999E-2</v>
      </c>
      <c r="C124" s="79">
        <f t="shared" si="2"/>
        <v>2.324189595852566E-4</v>
      </c>
    </row>
    <row r="125" spans="1:3">
      <c r="A125" s="28">
        <f t="shared" si="3"/>
        <v>40422</v>
      </c>
      <c r="B125" s="76">
        <f>NSR!C140</f>
        <v>9.3333333333333296E-2</v>
      </c>
      <c r="C125" s="79">
        <f t="shared" si="2"/>
        <v>2.3325171110100129E-4</v>
      </c>
    </row>
    <row r="126" spans="1:3">
      <c r="A126" s="28">
        <f t="shared" si="3"/>
        <v>40513</v>
      </c>
      <c r="B126" s="76">
        <f>NSR!C141</f>
        <v>8.96666666666667E-2</v>
      </c>
      <c r="C126" s="79">
        <f t="shared" si="2"/>
        <v>2.2409133002665449E-4</v>
      </c>
    </row>
    <row r="127" spans="1:3">
      <c r="A127" s="28">
        <f t="shared" si="3"/>
        <v>40603</v>
      </c>
      <c r="B127" s="76">
        <f>NSR!C142</f>
        <v>8.7666666666666698E-2</v>
      </c>
      <c r="C127" s="79">
        <f t="shared" si="2"/>
        <v>2.1909465244895898E-4</v>
      </c>
    </row>
    <row r="128" spans="1:3">
      <c r="A128" s="28">
        <f t="shared" si="3"/>
        <v>40695</v>
      </c>
      <c r="B128" s="76">
        <f>NSR!C143</f>
        <v>6.6666666666666693E-2</v>
      </c>
      <c r="C128" s="79">
        <f t="shared" si="2"/>
        <v>1.6662501619624237E-4</v>
      </c>
    </row>
    <row r="129" spans="1:3">
      <c r="A129" s="28">
        <f t="shared" si="3"/>
        <v>40787</v>
      </c>
      <c r="B129" s="76">
        <f>NSR!C144</f>
        <v>7.8E-2</v>
      </c>
      <c r="C129" s="79">
        <f t="shared" si="2"/>
        <v>1.9494298843825142E-4</v>
      </c>
    </row>
    <row r="130" spans="1:3">
      <c r="A130" s="28">
        <f t="shared" si="3"/>
        <v>40878</v>
      </c>
      <c r="B130" s="76">
        <f>NSR!C145</f>
        <v>7.8666666666666704E-2</v>
      </c>
      <c r="C130" s="79">
        <f t="shared" si="2"/>
        <v>1.9660867660875603E-4</v>
      </c>
    </row>
    <row r="131" spans="1:3">
      <c r="A131" s="28">
        <f t="shared" si="3"/>
        <v>40969</v>
      </c>
      <c r="B131" s="76">
        <f>NSR!C146</f>
        <v>8.3000000000000004E-2</v>
      </c>
      <c r="C131" s="79">
        <f t="shared" si="2"/>
        <v>2.074354468768469E-4</v>
      </c>
    </row>
    <row r="132" spans="1:3">
      <c r="A132" s="28">
        <f t="shared" si="3"/>
        <v>41061</v>
      </c>
      <c r="B132" s="76">
        <f>NSR!C147</f>
        <v>7.8333333333333297E-2</v>
      </c>
      <c r="C132" s="79">
        <f t="shared" ref="C132:C168" si="4">(1+B132/100)^(1/4)-1</f>
        <v>1.957758335637827E-4</v>
      </c>
    </row>
    <row r="133" spans="1:3">
      <c r="A133" s="28">
        <f t="shared" ref="A133:A168" si="5">EDATE(A132,3)</f>
        <v>41153</v>
      </c>
      <c r="B133" s="76">
        <f>NSR!C148</f>
        <v>8.5000000000000006E-2</v>
      </c>
      <c r="C133" s="79">
        <f t="shared" si="4"/>
        <v>2.124322991903238E-4</v>
      </c>
    </row>
    <row r="134" spans="1:3">
      <c r="A134" s="28">
        <f t="shared" si="5"/>
        <v>41244</v>
      </c>
      <c r="B134" s="76">
        <f>NSR!C149</f>
        <v>8.4333333333333302E-2</v>
      </c>
      <c r="C134" s="79">
        <f t="shared" si="4"/>
        <v>2.1076669007347171E-4</v>
      </c>
    </row>
    <row r="135" spans="1:3">
      <c r="A135" s="28">
        <f t="shared" si="5"/>
        <v>41334</v>
      </c>
      <c r="B135" s="76">
        <f>NSR!C150</f>
        <v>8.2666666666666694E-2</v>
      </c>
      <c r="C135" s="79">
        <f t="shared" si="4"/>
        <v>2.0660263087690645E-4</v>
      </c>
    </row>
    <row r="136" spans="1:3">
      <c r="A136" s="28">
        <f t="shared" si="5"/>
        <v>41426</v>
      </c>
      <c r="B136" s="76">
        <f>NSR!C151</f>
        <v>7.2999999999999995E-2</v>
      </c>
      <c r="C136" s="79">
        <f t="shared" si="4"/>
        <v>1.8245006188877255E-4</v>
      </c>
    </row>
    <row r="137" spans="1:3">
      <c r="A137" s="28">
        <f t="shared" si="5"/>
        <v>41518</v>
      </c>
      <c r="B137" s="76">
        <f>NSR!C152</f>
        <v>7.2666666666666699E-2</v>
      </c>
      <c r="C137" s="79">
        <f t="shared" si="4"/>
        <v>1.8161718347387001E-4</v>
      </c>
    </row>
    <row r="138" spans="1:3">
      <c r="A138" s="28">
        <f t="shared" si="5"/>
        <v>41609</v>
      </c>
      <c r="B138" s="76">
        <f>NSR!C153</f>
        <v>7.2333333333333305E-2</v>
      </c>
      <c r="C138" s="79">
        <f t="shared" si="4"/>
        <v>1.8078430297818748E-4</v>
      </c>
    </row>
    <row r="139" spans="1:3">
      <c r="A139" s="28">
        <f t="shared" si="5"/>
        <v>41699</v>
      </c>
      <c r="B139" s="76">
        <f>NSR!C154</f>
        <v>7.3999999999999996E-2</v>
      </c>
      <c r="C139" s="79">
        <f t="shared" si="4"/>
        <v>1.8494868464946634E-4</v>
      </c>
    </row>
    <row r="140" spans="1:3">
      <c r="A140" s="28">
        <f t="shared" si="5"/>
        <v>41791</v>
      </c>
      <c r="B140" s="76">
        <f>NSR!C155</f>
        <v>6.6666666666666693E-2</v>
      </c>
      <c r="C140" s="79">
        <f t="shared" si="4"/>
        <v>1.6662501619624237E-4</v>
      </c>
    </row>
    <row r="141" spans="1:3">
      <c r="A141" s="28">
        <f t="shared" si="5"/>
        <v>41883</v>
      </c>
      <c r="B141" s="76">
        <f>NSR!C156</f>
        <v>6.7000000000000004E-2</v>
      </c>
      <c r="C141" s="79">
        <f t="shared" si="4"/>
        <v>1.6745793206540682E-4</v>
      </c>
    </row>
    <row r="142" spans="1:3">
      <c r="A142" s="28">
        <f t="shared" si="5"/>
        <v>41974</v>
      </c>
      <c r="B142" s="76">
        <f>NSR!C157</f>
        <v>6.4000000000000001E-2</v>
      </c>
      <c r="C142" s="79">
        <f t="shared" si="4"/>
        <v>1.5996161432973999E-4</v>
      </c>
    </row>
    <row r="143" spans="1:3">
      <c r="A143" s="28">
        <f t="shared" si="5"/>
        <v>42064</v>
      </c>
      <c r="B143" s="76">
        <f>NSR!C158</f>
        <v>7.3333333333333306E-2</v>
      </c>
      <c r="C143" s="79">
        <f t="shared" si="4"/>
        <v>1.832829382228951E-4</v>
      </c>
    </row>
    <row r="144" spans="1:3">
      <c r="A144" s="28">
        <f t="shared" si="5"/>
        <v>42156</v>
      </c>
      <c r="B144" s="76">
        <f>NSR!C159</f>
        <v>6.7333333333333301E-2</v>
      </c>
      <c r="C144" s="79">
        <f t="shared" si="4"/>
        <v>1.6829084585356924E-4</v>
      </c>
    </row>
    <row r="145" spans="1:3">
      <c r="A145" s="28">
        <f t="shared" si="5"/>
        <v>42248</v>
      </c>
      <c r="B145" s="76">
        <f>NSR!C160</f>
        <v>7.4333333333333307E-2</v>
      </c>
      <c r="C145" s="79">
        <f t="shared" si="4"/>
        <v>1.85781554741693E-4</v>
      </c>
    </row>
    <row r="146" spans="1:3">
      <c r="A146" s="28">
        <f t="shared" si="5"/>
        <v>42339</v>
      </c>
      <c r="B146" s="76">
        <f>NSR!C161</f>
        <v>7.6333333333333295E-2</v>
      </c>
      <c r="C146" s="79">
        <f t="shared" si="4"/>
        <v>1.9077873160266989E-4</v>
      </c>
    </row>
    <row r="147" spans="1:3">
      <c r="A147" s="28">
        <f t="shared" si="5"/>
        <v>42430</v>
      </c>
      <c r="B147" s="76">
        <f>NSR!C162</f>
        <v>3.46666666666667E-2</v>
      </c>
      <c r="C147" s="79">
        <f t="shared" si="4"/>
        <v>8.6655402277813209E-5</v>
      </c>
    </row>
    <row r="148" spans="1:3">
      <c r="A148" s="28">
        <f t="shared" si="5"/>
        <v>42522</v>
      </c>
      <c r="B148" s="76">
        <f>NSR!C163</f>
        <v>-5.0333333333333299E-2</v>
      </c>
      <c r="C148" s="79">
        <f t="shared" si="4"/>
        <v>-1.2585709135093381E-4</v>
      </c>
    </row>
    <row r="149" spans="1:3">
      <c r="A149" s="28">
        <f t="shared" si="5"/>
        <v>42614</v>
      </c>
      <c r="B149" s="76">
        <f>NSR!C164</f>
        <v>-4.5999999999999999E-2</v>
      </c>
      <c r="C149" s="79">
        <f t="shared" si="4"/>
        <v>-1.1501984282480393E-4</v>
      </c>
    </row>
    <row r="150" spans="1:3">
      <c r="A150" s="28">
        <f t="shared" si="5"/>
        <v>42705</v>
      </c>
      <c r="B150" s="76">
        <f>NSR!C165</f>
        <v>-4.33333333333333E-2</v>
      </c>
      <c r="C150" s="79">
        <f t="shared" si="4"/>
        <v>-1.0835094195127404E-4</v>
      </c>
    </row>
    <row r="151" spans="1:3">
      <c r="A151" s="28">
        <f t="shared" si="5"/>
        <v>42795</v>
      </c>
      <c r="B151" s="76">
        <f>NSR!C166</f>
        <v>-4.1666666666666699E-2</v>
      </c>
      <c r="C151" s="79">
        <f t="shared" si="4"/>
        <v>-1.0418294666547645E-4</v>
      </c>
    </row>
    <row r="152" spans="1:3">
      <c r="A152" s="28">
        <f t="shared" si="5"/>
        <v>42887</v>
      </c>
      <c r="B152" s="76">
        <f>NSR!C167</f>
        <v>-5.4333333333333303E-2</v>
      </c>
      <c r="C152" s="79">
        <f t="shared" si="4"/>
        <v>-1.358610181499964E-4</v>
      </c>
    </row>
    <row r="153" spans="1:3">
      <c r="A153" s="28">
        <f t="shared" si="5"/>
        <v>42979</v>
      </c>
      <c r="B153" s="76">
        <f>NSR!C168</f>
        <v>-5.3666666666666703E-2</v>
      </c>
      <c r="C153" s="79">
        <f t="shared" si="4"/>
        <v>-1.3419367616429589E-4</v>
      </c>
    </row>
    <row r="154" spans="1:3">
      <c r="A154" s="28">
        <f t="shared" si="5"/>
        <v>43070</v>
      </c>
      <c r="B154" s="76">
        <f>NSR!C169</f>
        <v>-4.2333333333333299E-2</v>
      </c>
      <c r="C154" s="79">
        <f t="shared" si="4"/>
        <v>-1.0585013852515424E-4</v>
      </c>
    </row>
    <row r="155" spans="1:3">
      <c r="A155" s="28">
        <f t="shared" si="5"/>
        <v>43160</v>
      </c>
      <c r="B155" s="76">
        <f>NSR!C170</f>
        <v>-4.8000000000000001E-2</v>
      </c>
      <c r="C155" s="79">
        <f t="shared" si="4"/>
        <v>-1.2002160604995815E-4</v>
      </c>
    </row>
    <row r="156" spans="1:3">
      <c r="A156" s="28">
        <f t="shared" si="5"/>
        <v>43252</v>
      </c>
      <c r="B156" s="76">
        <f>NSR!C171</f>
        <v>-6.5000000000000002E-2</v>
      </c>
      <c r="C156" s="79">
        <f t="shared" si="4"/>
        <v>-1.6253962440027081E-4</v>
      </c>
    </row>
    <row r="157" spans="1:3">
      <c r="A157" s="28">
        <f t="shared" si="5"/>
        <v>43344</v>
      </c>
      <c r="B157" s="76">
        <f>NSR!C172</f>
        <v>-6.2666666666666704E-2</v>
      </c>
      <c r="C157" s="79">
        <f t="shared" si="4"/>
        <v>-1.5670349679763884E-4</v>
      </c>
    </row>
    <row r="158" spans="1:3">
      <c r="A158" s="28">
        <f t="shared" si="5"/>
        <v>43435</v>
      </c>
      <c r="B158" s="76">
        <f>NSR!C173</f>
        <v>-6.6000000000000003E-2</v>
      </c>
      <c r="C158" s="79">
        <f t="shared" si="4"/>
        <v>-1.6504085322954776E-4</v>
      </c>
    </row>
    <row r="159" spans="1:3">
      <c r="A159" s="28">
        <f t="shared" si="5"/>
        <v>43525</v>
      </c>
      <c r="B159" s="76">
        <f>NSR!C174</f>
        <v>-5.4333333333333303E-2</v>
      </c>
      <c r="C159" s="79">
        <f t="shared" si="4"/>
        <v>-1.358610181499964E-4</v>
      </c>
    </row>
    <row r="160" spans="1:3">
      <c r="A160" s="28">
        <f t="shared" si="5"/>
        <v>43617</v>
      </c>
      <c r="B160" s="76">
        <f>NSR!C175</f>
        <v>-6.0333333333333301E-2</v>
      </c>
      <c r="C160" s="79">
        <f t="shared" si="4"/>
        <v>-1.5086747139048118E-4</v>
      </c>
    </row>
    <row r="161" spans="1:3">
      <c r="A161" s="28">
        <f t="shared" si="5"/>
        <v>43709</v>
      </c>
      <c r="B161" s="76">
        <f>NSR!C176</f>
        <v>-5.86666666666667E-2</v>
      </c>
      <c r="C161" s="79">
        <f t="shared" si="4"/>
        <v>-1.4669894438013031E-4</v>
      </c>
    </row>
    <row r="162" spans="1:3">
      <c r="A162" s="28">
        <f t="shared" si="5"/>
        <v>43800</v>
      </c>
      <c r="B162" s="76">
        <f>NSR!C177</f>
        <v>-3.4333333333333299E-2</v>
      </c>
      <c r="C162" s="79">
        <f t="shared" si="4"/>
        <v>-8.5844386588762589E-5</v>
      </c>
    </row>
    <row r="163" spans="1:3">
      <c r="A163" s="28">
        <f t="shared" si="5"/>
        <v>43891</v>
      </c>
      <c r="B163" s="76">
        <f>NSR!C178</f>
        <v>-3.1666666666666697E-2</v>
      </c>
      <c r="C163" s="79">
        <f t="shared" si="4"/>
        <v>-7.9176069445296982E-5</v>
      </c>
    </row>
    <row r="164" spans="1:3">
      <c r="A164" s="28">
        <f t="shared" si="5"/>
        <v>43983</v>
      </c>
      <c r="B164" s="76">
        <f>NSR!C179</f>
        <v>-4.3666666666666701E-2</v>
      </c>
      <c r="C164" s="79">
        <f t="shared" si="4"/>
        <v>-1.0918454726316362E-4</v>
      </c>
    </row>
    <row r="165" spans="1:3">
      <c r="A165" s="28">
        <f t="shared" si="5"/>
        <v>44075</v>
      </c>
      <c r="B165" s="76">
        <f>NSR!C180</f>
        <v>-3.9E-2</v>
      </c>
      <c r="C165" s="79">
        <f t="shared" si="4"/>
        <v>-9.7514262619835534E-5</v>
      </c>
    </row>
    <row r="166" spans="1:3">
      <c r="A166" s="28">
        <f t="shared" si="5"/>
        <v>44166</v>
      </c>
      <c r="B166" s="76">
        <f>NSR!C181</f>
        <v>-2.5999999999999999E-2</v>
      </c>
      <c r="C166" s="79">
        <f t="shared" si="4"/>
        <v>-6.5006338461404134E-5</v>
      </c>
    </row>
    <row r="167" spans="1:3">
      <c r="A167" s="28">
        <f t="shared" si="5"/>
        <v>44256</v>
      </c>
      <c r="B167" s="76">
        <f>NSR!C182</f>
        <v>-1.6666666666666701E-2</v>
      </c>
      <c r="C167" s="79">
        <f t="shared" si="4"/>
        <v>-4.166927108650853E-5</v>
      </c>
    </row>
    <row r="168" spans="1:3">
      <c r="A168" s="29">
        <f t="shared" si="5"/>
        <v>44348</v>
      </c>
      <c r="B168" s="77">
        <f>NSR!C183</f>
        <v>-1.93333333333333E-2</v>
      </c>
      <c r="C168" s="80">
        <f t="shared" si="4"/>
        <v>-4.8336837895290863E-5</v>
      </c>
    </row>
    <row r="169" spans="1:3">
      <c r="A169" s="2"/>
    </row>
    <row r="170" spans="1:3">
      <c r="A170" s="2"/>
    </row>
    <row r="171" spans="1:3">
      <c r="A171" s="2"/>
    </row>
    <row r="172" spans="1:3">
      <c r="A172" s="2"/>
    </row>
    <row r="173" spans="1:3">
      <c r="A173" s="2"/>
    </row>
    <row r="174" spans="1:3">
      <c r="A174" s="2"/>
    </row>
    <row r="175" spans="1:3">
      <c r="A175" s="2"/>
    </row>
    <row r="176" spans="1:3">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01"/>
  <sheetViews>
    <sheetView showGridLines="0" zoomScale="70" zoomScaleNormal="70" workbookViewId="0">
      <pane xSplit="1" ySplit="2" topLeftCell="B3" activePane="bottomRight" state="frozen"/>
      <selection activeCell="B118" sqref="B118"/>
      <selection pane="topRight" activeCell="B118" sqref="B118"/>
      <selection pane="bottomLeft" activeCell="B118" sqref="B118"/>
      <selection pane="bottomRight" activeCell="B3" sqref="B3"/>
    </sheetView>
  </sheetViews>
  <sheetFormatPr baseColWidth="10" defaultColWidth="8.83203125" defaultRowHeight="15"/>
  <cols>
    <col min="1" max="1" width="10.1640625" bestFit="1" customWidth="1"/>
    <col min="2" max="3" width="11" customWidth="1"/>
    <col min="4" max="10" width="12" customWidth="1"/>
    <col min="11" max="18" width="11" customWidth="1"/>
  </cols>
  <sheetData>
    <row r="1" spans="1:20" ht="16">
      <c r="A1" s="176"/>
      <c r="B1" s="192" t="s">
        <v>594</v>
      </c>
      <c r="C1" s="178"/>
      <c r="D1" s="192" t="s">
        <v>595</v>
      </c>
      <c r="E1" s="192"/>
      <c r="F1" s="192"/>
      <c r="G1" s="192"/>
      <c r="H1" s="192"/>
      <c r="I1" s="192"/>
      <c r="J1" s="178"/>
      <c r="K1" s="192" t="s">
        <v>597</v>
      </c>
      <c r="L1" s="178"/>
      <c r="M1" s="192" t="s">
        <v>598</v>
      </c>
      <c r="N1" s="178"/>
      <c r="O1" s="192" t="s">
        <v>599</v>
      </c>
      <c r="P1" s="178"/>
      <c r="Q1" s="192" t="s">
        <v>220</v>
      </c>
      <c r="R1" s="178"/>
    </row>
    <row r="2" spans="1:20" ht="32">
      <c r="A2" s="181"/>
      <c r="B2" s="191" t="s">
        <v>587</v>
      </c>
      <c r="C2" s="190" t="s">
        <v>589</v>
      </c>
      <c r="D2" s="191" t="s">
        <v>587</v>
      </c>
      <c r="E2" s="191" t="s">
        <v>590</v>
      </c>
      <c r="F2" s="191" t="s">
        <v>591</v>
      </c>
      <c r="G2" s="191" t="s">
        <v>592</v>
      </c>
      <c r="H2" s="191" t="s">
        <v>593</v>
      </c>
      <c r="I2" s="191" t="s">
        <v>588</v>
      </c>
      <c r="J2" s="190" t="s">
        <v>600</v>
      </c>
      <c r="K2" s="191" t="s">
        <v>587</v>
      </c>
      <c r="L2" s="190" t="s">
        <v>601</v>
      </c>
      <c r="M2" s="191" t="s">
        <v>587</v>
      </c>
      <c r="N2" s="190" t="s">
        <v>601</v>
      </c>
      <c r="O2" s="191" t="s">
        <v>587</v>
      </c>
      <c r="P2" s="190" t="s">
        <v>596</v>
      </c>
      <c r="Q2" s="191" t="s">
        <v>587</v>
      </c>
      <c r="R2" s="190" t="s">
        <v>596</v>
      </c>
    </row>
    <row r="3" spans="1:20">
      <c r="A3" s="28">
        <v>29221</v>
      </c>
      <c r="B3" s="127">
        <f>B4*FoF!J18/FoF!J19</f>
        <v>6829.3636198312242</v>
      </c>
      <c r="C3" s="132">
        <f>C4*FoF!K18/FoF!K19</f>
        <v>163819.93045012816</v>
      </c>
      <c r="D3" s="133">
        <f>AVERAGEIFS(TSE!BF:BF,TSE!$B:$B,"&gt;="&amp;'l_NB,NEC'!$A3,TSE!$B:$B,"&lt;"&amp;'l_NB,NEC'!$A4)</f>
        <v>13640606</v>
      </c>
      <c r="E3" s="134" t="e">
        <f>AVERAGEIFS(TSE!BH:BH,TSE!$B:$B,"&gt;="&amp;'l_NB,NEC'!$A3,TSE!$B:$B,"&lt;"&amp;'l_NB,NEC'!$A4)</f>
        <v>#DIV/0!</v>
      </c>
      <c r="F3" s="134" t="e">
        <f>AVERAGEIFS(TSE!BJ:BJ,TSE!$B:$B,"&gt;="&amp;'l_NB,NEC'!$A3,TSE!$B:$B,"&lt;"&amp;'l_NB,NEC'!$A4)</f>
        <v>#DIV/0!</v>
      </c>
      <c r="G3" s="134" t="e">
        <f>AVERAGEIFS(TSE!BL:BL,TSE!$B:$B,"&gt;="&amp;'l_NB,NEC'!$A3,TSE!$B:$B,"&lt;"&amp;'l_NB,NEC'!$A4)</f>
        <v>#DIV/0!</v>
      </c>
      <c r="H3" s="136">
        <f t="shared" ref="H3:H55" si="0">D3*$D$57/SUM($D$57:$G$57)</f>
        <v>11238364.310745647</v>
      </c>
      <c r="I3" s="134">
        <f>AVERAGEIFS(TSE!BR:BR,TSE!$B:$B,"&gt;="&amp;'l_NB,NEC'!$A3,TSE!$B:$B,"&lt;"&amp;'l_NB,NEC'!$A4)</f>
        <v>66680801.666666664</v>
      </c>
      <c r="J3" s="135">
        <f>I3-D3</f>
        <v>53040195.666666664</v>
      </c>
      <c r="K3" s="129">
        <f t="shared" ref="K3:K65" si="1">H3*$K$67/$H$67</f>
        <v>4295.3667416780945</v>
      </c>
      <c r="L3" s="137">
        <f t="shared" ref="L3:L61" si="2">J3*$L$63/$J$63</f>
        <v>57987.695716205613</v>
      </c>
      <c r="M3" s="138">
        <f>K3/Pop!$G3</f>
        <v>0.54761162876083069</v>
      </c>
      <c r="N3" s="141">
        <f>L3/Pop!$G3</f>
        <v>7.3927881852605219</v>
      </c>
      <c r="O3" s="138">
        <f>M3/l_pi_c!$G$3*100</f>
        <v>0.60321135121315594</v>
      </c>
      <c r="P3" s="141">
        <f>N3/l_pi_c!$G$3*100</f>
        <v>8.1433876058379013</v>
      </c>
      <c r="Q3" s="138"/>
      <c r="R3" s="141"/>
      <c r="T3" t="s">
        <v>148</v>
      </c>
    </row>
    <row r="4" spans="1:20">
      <c r="A4" s="28">
        <f>EDATE(A3,3)</f>
        <v>29312</v>
      </c>
      <c r="B4" s="127">
        <f>B5*FoF!J19/FoF!J20</f>
        <v>6841.6019373445015</v>
      </c>
      <c r="C4" s="132">
        <f>C5*FoF!K19/FoF!K20</f>
        <v>165457.50325532196</v>
      </c>
      <c r="D4" s="134">
        <f>AVERAGEIFS(TSE!BF:BF,TSE!$B:$B,"&gt;="&amp;'l_NB,NEC'!$A4,TSE!$B:$B,"&lt;"&amp;'l_NB,NEC'!$A5)</f>
        <v>13731339.333333334</v>
      </c>
      <c r="E4" s="134" t="e">
        <f>AVERAGEIFS(TSE!BH:BH,TSE!$B:$B,"&gt;="&amp;'l_NB,NEC'!$A4,TSE!$B:$B,"&lt;"&amp;'l_NB,NEC'!$A5)</f>
        <v>#DIV/0!</v>
      </c>
      <c r="F4" s="134" t="e">
        <f>AVERAGEIFS(TSE!BJ:BJ,TSE!$B:$B,"&gt;="&amp;'l_NB,NEC'!$A4,TSE!$B:$B,"&lt;"&amp;'l_NB,NEC'!$A5)</f>
        <v>#DIV/0!</v>
      </c>
      <c r="G4" s="134" t="e">
        <f>AVERAGEIFS(TSE!BL:BL,TSE!$B:$B,"&gt;="&amp;'l_NB,NEC'!$A4,TSE!$B:$B,"&lt;"&amp;'l_NB,NEC'!$A5)</f>
        <v>#DIV/0!</v>
      </c>
      <c r="H4" s="136">
        <f t="shared" si="0"/>
        <v>11313118.632887078</v>
      </c>
      <c r="I4" s="134">
        <f>AVERAGEIFS(TSE!BR:BR,TSE!$B:$B,"&gt;="&amp;'l_NB,NEC'!$A4,TSE!$B:$B,"&lt;"&amp;'l_NB,NEC'!$A5)</f>
        <v>67887813.333333328</v>
      </c>
      <c r="J4" s="135">
        <f t="shared" ref="J4:J56" si="3">I4-D4</f>
        <v>54156473.999999993</v>
      </c>
      <c r="K4" s="129">
        <f t="shared" si="1"/>
        <v>4323.9382686587578</v>
      </c>
      <c r="L4" s="137">
        <f t="shared" si="2"/>
        <v>59208.098610922047</v>
      </c>
      <c r="M4" s="138">
        <f>K4/Pop!$G4</f>
        <v>0.54991239751689203</v>
      </c>
      <c r="N4" s="141">
        <f>L4/Pop!$G4</f>
        <v>7.5300028438306699</v>
      </c>
      <c r="O4" s="138">
        <f>M4/l_pi_c!$G$3*100</f>
        <v>0.60574572001995663</v>
      </c>
      <c r="P4" s="141">
        <f>N4/l_pi_c!$G$3*100</f>
        <v>8.2945338475450878</v>
      </c>
      <c r="Q4" s="138">
        <f>LN(O4)-LN(O3)</f>
        <v>4.192659242606811E-3</v>
      </c>
      <c r="R4" s="141">
        <f>LN(P4)-LN(P3)</f>
        <v>1.8390464029434117E-2</v>
      </c>
      <c r="T4" t="s">
        <v>616</v>
      </c>
    </row>
    <row r="5" spans="1:20">
      <c r="A5" s="28">
        <f t="shared" ref="A5:A68" si="4">EDATE(A4,3)</f>
        <v>29403</v>
      </c>
      <c r="B5" s="127">
        <f>B6*FoF!J20/FoF!J21</f>
        <v>6920.0036589139372</v>
      </c>
      <c r="C5" s="132">
        <f>C6*FoF!K20/FoF!K21</f>
        <v>167399.65110845058</v>
      </c>
      <c r="D5" s="134">
        <f>AVERAGEIFS(TSE!BF:BF,TSE!$B:$B,"&gt;="&amp;'l_NB,NEC'!$A5,TSE!$B:$B,"&lt;"&amp;'l_NB,NEC'!$A6)</f>
        <v>13988228</v>
      </c>
      <c r="E5" s="134" t="e">
        <f>AVERAGEIFS(TSE!BH:BH,TSE!$B:$B,"&gt;="&amp;'l_NB,NEC'!$A5,TSE!$B:$B,"&lt;"&amp;'l_NB,NEC'!$A6)</f>
        <v>#DIV/0!</v>
      </c>
      <c r="F5" s="134" t="e">
        <f>AVERAGEIFS(TSE!BJ:BJ,TSE!$B:$B,"&gt;="&amp;'l_NB,NEC'!$A5,TSE!$B:$B,"&lt;"&amp;'l_NB,NEC'!$A6)</f>
        <v>#DIV/0!</v>
      </c>
      <c r="G5" s="134" t="e">
        <f>AVERAGEIFS(TSE!BL:BL,TSE!$B:$B,"&gt;="&amp;'l_NB,NEC'!$A5,TSE!$B:$B,"&lt;"&amp;'l_NB,NEC'!$A6)</f>
        <v>#DIV/0!</v>
      </c>
      <c r="H5" s="136">
        <f t="shared" si="0"/>
        <v>11524766.738792468</v>
      </c>
      <c r="I5" s="134">
        <f>AVERAGEIFS(TSE!BR:BR,TSE!$B:$B,"&gt;="&amp;'l_NB,NEC'!$A5,TSE!$B:$B,"&lt;"&amp;'l_NB,NEC'!$A6)</f>
        <v>69860737.333333328</v>
      </c>
      <c r="J5" s="135">
        <f t="shared" si="3"/>
        <v>55872509.333333328</v>
      </c>
      <c r="K5" s="129">
        <f t="shared" si="1"/>
        <v>4404.8313781814604</v>
      </c>
      <c r="L5" s="137">
        <f t="shared" si="2"/>
        <v>61084.202827674169</v>
      </c>
      <c r="M5" s="138">
        <f>K5/Pop!$G5</f>
        <v>0.55887645817969689</v>
      </c>
      <c r="N5" s="141">
        <f>L5/Pop!$G5</f>
        <v>7.7502451276931499</v>
      </c>
      <c r="O5" s="138">
        <f>M5/l_pi_c!$G$3*100</f>
        <v>0.61561991344605871</v>
      </c>
      <c r="P5" s="141">
        <f>N5/l_pi_c!$G$3*100</f>
        <v>8.537137617562875</v>
      </c>
      <c r="Q5" s="138">
        <f t="shared" ref="Q5:Q68" si="5">LN(O5)-LN(O4)</f>
        <v>1.6169455386085385E-2</v>
      </c>
      <c r="R5" s="141">
        <f t="shared" ref="R5:R68" si="6">LN(P5)-LN(P4)</f>
        <v>2.8829052766332186E-2</v>
      </c>
      <c r="T5" t="s">
        <v>617</v>
      </c>
    </row>
    <row r="6" spans="1:20">
      <c r="A6" s="28">
        <f t="shared" si="4"/>
        <v>29495</v>
      </c>
      <c r="B6" s="127">
        <f>B7*FoF!J21/FoF!J22</f>
        <v>7033.5905433340449</v>
      </c>
      <c r="C6" s="132">
        <f>C7*FoF!K21/FoF!K22</f>
        <v>169698.42164428768</v>
      </c>
      <c r="D6" s="134">
        <f>AVERAGEIFS(TSE!BF:BF,TSE!$B:$B,"&gt;="&amp;'l_NB,NEC'!$A6,TSE!$B:$B,"&lt;"&amp;'l_NB,NEC'!$A7)</f>
        <v>14219910.666666666</v>
      </c>
      <c r="E6" s="134" t="e">
        <f>AVERAGEIFS(TSE!BH:BH,TSE!$B:$B,"&gt;="&amp;'l_NB,NEC'!$A6,TSE!$B:$B,"&lt;"&amp;'l_NB,NEC'!$A7)</f>
        <v>#DIV/0!</v>
      </c>
      <c r="F6" s="134" t="e">
        <f>AVERAGEIFS(TSE!BJ:BJ,TSE!$B:$B,"&gt;="&amp;'l_NB,NEC'!$A6,TSE!$B:$B,"&lt;"&amp;'l_NB,NEC'!$A7)</f>
        <v>#DIV/0!</v>
      </c>
      <c r="G6" s="134" t="e">
        <f>AVERAGEIFS(TSE!BL:BL,TSE!$B:$B,"&gt;="&amp;'l_NB,NEC'!$A6,TSE!$B:$B,"&lt;"&amp;'l_NB,NEC'!$A7)</f>
        <v>#DIV/0!</v>
      </c>
      <c r="H6" s="136">
        <f t="shared" si="0"/>
        <v>11715647.863317659</v>
      </c>
      <c r="I6" s="134">
        <f>AVERAGEIFS(TSE!BR:BR,TSE!$B:$B,"&gt;="&amp;'l_NB,NEC'!$A6,TSE!$B:$B,"&lt;"&amp;'l_NB,NEC'!$A7)</f>
        <v>72960977.333333328</v>
      </c>
      <c r="J6" s="135">
        <f t="shared" si="3"/>
        <v>58741066.666666664</v>
      </c>
      <c r="K6" s="129">
        <f t="shared" si="1"/>
        <v>4477.7872293381688</v>
      </c>
      <c r="L6" s="137">
        <f t="shared" si="2"/>
        <v>64220.33435394532</v>
      </c>
      <c r="M6" s="138">
        <f>K6/Pop!$G6</f>
        <v>0.56699491659942403</v>
      </c>
      <c r="N6" s="141">
        <f>L6/Pop!$G6</f>
        <v>8.1318296864195254</v>
      </c>
      <c r="O6" s="138">
        <f>M6/l_pi_c!$G$3*100</f>
        <v>0.62456264953114327</v>
      </c>
      <c r="P6" s="141">
        <f>N6/l_pi_c!$G$3*100</f>
        <v>8.9574649539130355</v>
      </c>
      <c r="Q6" s="138">
        <f t="shared" si="5"/>
        <v>1.4421894569827287E-2</v>
      </c>
      <c r="R6" s="141">
        <f t="shared" si="6"/>
        <v>4.8061479674258667E-2</v>
      </c>
      <c r="T6" t="s">
        <v>618</v>
      </c>
    </row>
    <row r="7" spans="1:20">
      <c r="A7" s="28">
        <f t="shared" si="4"/>
        <v>29587</v>
      </c>
      <c r="B7" s="127">
        <f>B8*FoF!J22/FoF!J23</f>
        <v>7098.606605123332</v>
      </c>
      <c r="C7" s="132">
        <f>C8*FoF!K22/FoF!K23</f>
        <v>171554.7872845486</v>
      </c>
      <c r="D7" s="134">
        <f>AVERAGEIFS(TSE!BF:BF,TSE!$B:$B,"&gt;="&amp;'l_NB,NEC'!$A7,TSE!$B:$B,"&lt;"&amp;'l_NB,NEC'!$A8)</f>
        <v>15143537</v>
      </c>
      <c r="E7" s="134" t="e">
        <f>AVERAGEIFS(TSE!BH:BH,TSE!$B:$B,"&gt;="&amp;'l_NB,NEC'!$A7,TSE!$B:$B,"&lt;"&amp;'l_NB,NEC'!$A8)</f>
        <v>#DIV/0!</v>
      </c>
      <c r="F7" s="134" t="e">
        <f>AVERAGEIFS(TSE!BJ:BJ,TSE!$B:$B,"&gt;="&amp;'l_NB,NEC'!$A7,TSE!$B:$B,"&lt;"&amp;'l_NB,NEC'!$A8)</f>
        <v>#DIV/0!</v>
      </c>
      <c r="G7" s="134" t="e">
        <f>AVERAGEIFS(TSE!BL:BL,TSE!$B:$B,"&gt;="&amp;'l_NB,NEC'!$A7,TSE!$B:$B,"&lt;"&amp;'l_NB,NEC'!$A8)</f>
        <v>#DIV/0!</v>
      </c>
      <c r="H7" s="136">
        <f t="shared" si="0"/>
        <v>12476614.730991879</v>
      </c>
      <c r="I7" s="134">
        <f>AVERAGEIFS(TSE!BR:BR,TSE!$B:$B,"&gt;="&amp;'l_NB,NEC'!$A7,TSE!$B:$B,"&lt;"&amp;'l_NB,NEC'!$A8)</f>
        <v>76830762</v>
      </c>
      <c r="J7" s="135">
        <f t="shared" si="3"/>
        <v>61687225</v>
      </c>
      <c r="K7" s="129">
        <f t="shared" si="1"/>
        <v>4768.6330930731147</v>
      </c>
      <c r="L7" s="137">
        <f t="shared" si="2"/>
        <v>67441.305370695598</v>
      </c>
      <c r="M7" s="138">
        <f>K7/Pop!$G7</f>
        <v>0.60286238510262946</v>
      </c>
      <c r="N7" s="141">
        <f>L7/Pop!$G7</f>
        <v>8.5260965598866516</v>
      </c>
      <c r="O7" s="138">
        <f>M7/l_pi_c!$G$3*100</f>
        <v>0.66407178886292184</v>
      </c>
      <c r="P7" s="141">
        <f>N7/l_pi_c!$G$3*100</f>
        <v>9.3917622569503347</v>
      </c>
      <c r="Q7" s="138">
        <f t="shared" si="5"/>
        <v>6.1338615350358117E-2</v>
      </c>
      <c r="R7" s="141">
        <f t="shared" si="6"/>
        <v>4.7345691704244963E-2</v>
      </c>
    </row>
    <row r="8" spans="1:20">
      <c r="A8" s="28">
        <f t="shared" si="4"/>
        <v>29677</v>
      </c>
      <c r="B8" s="127">
        <f>B9*FoF!J23/FoF!J24</f>
        <v>7173.1838524698678</v>
      </c>
      <c r="C8" s="132">
        <f>C9*FoF!K23/FoF!K24</f>
        <v>173610.66885810858</v>
      </c>
      <c r="D8" s="134">
        <f>AVERAGEIFS(TSE!BF:BF,TSE!$B:$B,"&gt;="&amp;'l_NB,NEC'!$A8,TSE!$B:$B,"&lt;"&amp;'l_NB,NEC'!$A9)</f>
        <v>16344555</v>
      </c>
      <c r="E8" s="134" t="e">
        <f>AVERAGEIFS(TSE!BH:BH,TSE!$B:$B,"&gt;="&amp;'l_NB,NEC'!$A8,TSE!$B:$B,"&lt;"&amp;'l_NB,NEC'!$A9)</f>
        <v>#DIV/0!</v>
      </c>
      <c r="F8" s="134" t="e">
        <f>AVERAGEIFS(TSE!BJ:BJ,TSE!$B:$B,"&gt;="&amp;'l_NB,NEC'!$A8,TSE!$B:$B,"&lt;"&amp;'l_NB,NEC'!$A9)</f>
        <v>#DIV/0!</v>
      </c>
      <c r="G8" s="134" t="e">
        <f>AVERAGEIFS(TSE!BL:BL,TSE!$B:$B,"&gt;="&amp;'l_NB,NEC'!$A8,TSE!$B:$B,"&lt;"&amp;'l_NB,NEC'!$A9)</f>
        <v>#DIV/0!</v>
      </c>
      <c r="H8" s="136">
        <f t="shared" si="0"/>
        <v>13466121.929408368</v>
      </c>
      <c r="I8" s="134">
        <f>AVERAGEIFS(TSE!BR:BR,TSE!$B:$B,"&gt;="&amp;'l_NB,NEC'!$A8,TSE!$B:$B,"&lt;"&amp;'l_NB,NEC'!$A9)</f>
        <v>85498029.333333328</v>
      </c>
      <c r="J8" s="135">
        <f t="shared" si="3"/>
        <v>69153474.333333328</v>
      </c>
      <c r="K8" s="129">
        <f t="shared" si="1"/>
        <v>5146.8283707137662</v>
      </c>
      <c r="L8" s="137">
        <f t="shared" si="2"/>
        <v>75603.993857057008</v>
      </c>
      <c r="M8" s="138">
        <f>K8/Pop!$G8</f>
        <v>0.64990563316524663</v>
      </c>
      <c r="N8" s="141">
        <f>L8/Pop!$G8</f>
        <v>9.5467456768289143</v>
      </c>
      <c r="O8" s="138">
        <f>M8/l_pi_c!$G$3*100</f>
        <v>0.71589139921984624</v>
      </c>
      <c r="P8" s="141">
        <f>N8/l_pi_c!$G$3*100</f>
        <v>10.516039209100576</v>
      </c>
      <c r="Q8" s="138">
        <f t="shared" si="5"/>
        <v>7.5138218999503126E-2</v>
      </c>
      <c r="R8" s="141">
        <f t="shared" si="6"/>
        <v>0.11306868597091135</v>
      </c>
    </row>
    <row r="9" spans="1:20">
      <c r="A9" s="28">
        <f t="shared" si="4"/>
        <v>29768</v>
      </c>
      <c r="B9" s="127">
        <f>B10*FoF!J24/FoF!J25</f>
        <v>7668.070816913033</v>
      </c>
      <c r="C9" s="132">
        <f>C10*FoF!K24/FoF!K25</f>
        <v>175425.58915956825</v>
      </c>
      <c r="D9" s="134">
        <f>AVERAGEIFS(TSE!BF:BF,TSE!$B:$B,"&gt;="&amp;'l_NB,NEC'!$A9,TSE!$B:$B,"&lt;"&amp;'l_NB,NEC'!$A10)</f>
        <v>16916333</v>
      </c>
      <c r="E9" s="134" t="e">
        <f>AVERAGEIFS(TSE!BH:BH,TSE!$B:$B,"&gt;="&amp;'l_NB,NEC'!$A9,TSE!$B:$B,"&lt;"&amp;'l_NB,NEC'!$A10)</f>
        <v>#DIV/0!</v>
      </c>
      <c r="F9" s="134" t="e">
        <f>AVERAGEIFS(TSE!BJ:BJ,TSE!$B:$B,"&gt;="&amp;'l_NB,NEC'!$A9,TSE!$B:$B,"&lt;"&amp;'l_NB,NEC'!$A10)</f>
        <v>#DIV/0!</v>
      </c>
      <c r="G9" s="134" t="e">
        <f>AVERAGEIFS(TSE!BL:BL,TSE!$B:$B,"&gt;="&amp;'l_NB,NEC'!$A9,TSE!$B:$B,"&lt;"&amp;'l_NB,NEC'!$A10)</f>
        <v>#DIV/0!</v>
      </c>
      <c r="H9" s="136">
        <f t="shared" si="0"/>
        <v>13937204.33358231</v>
      </c>
      <c r="I9" s="134">
        <f>AVERAGEIFS(TSE!BR:BR,TSE!$B:$B,"&gt;="&amp;'l_NB,NEC'!$A9,TSE!$B:$B,"&lt;"&amp;'l_NB,NEC'!$A10)</f>
        <v>87821782.333333328</v>
      </c>
      <c r="J9" s="135">
        <f t="shared" si="3"/>
        <v>70905449.333333328</v>
      </c>
      <c r="K9" s="129">
        <f t="shared" si="1"/>
        <v>5326.878744195943</v>
      </c>
      <c r="L9" s="137">
        <f t="shared" si="2"/>
        <v>77519.390132004119</v>
      </c>
      <c r="M9" s="138">
        <f>K9/Pop!$G9</f>
        <v>0.67189170413925703</v>
      </c>
      <c r="N9" s="141">
        <f>L9/Pop!$G9</f>
        <v>9.7777024108871444</v>
      </c>
      <c r="O9" s="138">
        <f>M9/l_pi_c!$G$3*100</f>
        <v>0.74010974463758661</v>
      </c>
      <c r="P9" s="141">
        <f>N9/l_pi_c!$G$3*100</f>
        <v>10.770445281408234</v>
      </c>
      <c r="Q9" s="138">
        <f t="shared" si="5"/>
        <v>3.3270000377373099E-2</v>
      </c>
      <c r="R9" s="141">
        <f t="shared" si="6"/>
        <v>2.3904199540595528E-2</v>
      </c>
    </row>
    <row r="10" spans="1:20">
      <c r="A10" s="28">
        <f t="shared" si="4"/>
        <v>29860</v>
      </c>
      <c r="B10" s="127">
        <f>B11*FoF!J25/FoF!J26</f>
        <v>7840.5546043657896</v>
      </c>
      <c r="C10" s="132">
        <f>C11*FoF!K25/FoF!K26</f>
        <v>180548.42580442119</v>
      </c>
      <c r="D10" s="134">
        <f>AVERAGEIFS(TSE!BF:BF,TSE!$B:$B,"&gt;="&amp;'l_NB,NEC'!$A10,TSE!$B:$B,"&lt;"&amp;'l_NB,NEC'!$A11)</f>
        <v>17488370.666666668</v>
      </c>
      <c r="E10" s="134" t="e">
        <f>AVERAGEIFS(TSE!BH:BH,TSE!$B:$B,"&gt;="&amp;'l_NB,NEC'!$A10,TSE!$B:$B,"&lt;"&amp;'l_NB,NEC'!$A11)</f>
        <v>#DIV/0!</v>
      </c>
      <c r="F10" s="134" t="e">
        <f>AVERAGEIFS(TSE!BJ:BJ,TSE!$B:$B,"&gt;="&amp;'l_NB,NEC'!$A10,TSE!$B:$B,"&lt;"&amp;'l_NB,NEC'!$A11)</f>
        <v>#DIV/0!</v>
      </c>
      <c r="G10" s="134" t="e">
        <f>AVERAGEIFS(TSE!BL:BL,TSE!$B:$B,"&gt;="&amp;'l_NB,NEC'!$A10,TSE!$B:$B,"&lt;"&amp;'l_NB,NEC'!$A11)</f>
        <v>#DIV/0!</v>
      </c>
      <c r="H10" s="136">
        <f t="shared" si="0"/>
        <v>14408500.674629688</v>
      </c>
      <c r="I10" s="134">
        <f>AVERAGEIFS(TSE!BR:BR,TSE!$B:$B,"&gt;="&amp;'l_NB,NEC'!$A10,TSE!$B:$B,"&lt;"&amp;'l_NB,NEC'!$A11)</f>
        <v>86028723.333333328</v>
      </c>
      <c r="J10" s="135">
        <f t="shared" si="3"/>
        <v>68540352.666666657</v>
      </c>
      <c r="K10" s="129">
        <f t="shared" si="1"/>
        <v>5507.0108855676053</v>
      </c>
      <c r="L10" s="137">
        <f t="shared" si="2"/>
        <v>74933.681234774893</v>
      </c>
      <c r="M10" s="138">
        <f>K10/Pop!$G10</f>
        <v>0.69351511505542407</v>
      </c>
      <c r="N10" s="141">
        <f>L10/Pop!$G10</f>
        <v>9.4366329834674172</v>
      </c>
      <c r="O10" s="138">
        <f>M10/l_pi_c!$G$3*100</f>
        <v>0.7639286086491015</v>
      </c>
      <c r="P10" s="141">
        <f>N10/l_pi_c!$G$3*100</f>
        <v>10.394746630455725</v>
      </c>
      <c r="Q10" s="138">
        <f t="shared" si="5"/>
        <v>3.1675861857137499E-2</v>
      </c>
      <c r="R10" s="141">
        <f t="shared" si="6"/>
        <v>-3.5505288081394415E-2</v>
      </c>
    </row>
    <row r="11" spans="1:20">
      <c r="A11" s="28">
        <f t="shared" si="4"/>
        <v>29952</v>
      </c>
      <c r="B11" s="127">
        <f>B12*FoF!J26/FoF!J27</f>
        <v>7886.44829504058</v>
      </c>
      <c r="C11" s="132">
        <f>C12*FoF!K26/FoF!K27</f>
        <v>182755.63105686018</v>
      </c>
      <c r="D11" s="134">
        <f>AVERAGEIFS(TSE!BF:BF,TSE!$B:$B,"&gt;="&amp;'l_NB,NEC'!$A11,TSE!$B:$B,"&lt;"&amp;'l_NB,NEC'!$A12)</f>
        <v>18455115.333333332</v>
      </c>
      <c r="E11" s="134" t="e">
        <f>AVERAGEIFS(TSE!BH:BH,TSE!$B:$B,"&gt;="&amp;'l_NB,NEC'!$A11,TSE!$B:$B,"&lt;"&amp;'l_NB,NEC'!$A12)</f>
        <v>#DIV/0!</v>
      </c>
      <c r="F11" s="134" t="e">
        <f>AVERAGEIFS(TSE!BJ:BJ,TSE!$B:$B,"&gt;="&amp;'l_NB,NEC'!$A11,TSE!$B:$B,"&lt;"&amp;'l_NB,NEC'!$A12)</f>
        <v>#DIV/0!</v>
      </c>
      <c r="G11" s="134" t="e">
        <f>AVERAGEIFS(TSE!BL:BL,TSE!$B:$B,"&gt;="&amp;'l_NB,NEC'!$A11,TSE!$B:$B,"&lt;"&amp;'l_NB,NEC'!$A12)</f>
        <v>#DIV/0!</v>
      </c>
      <c r="H11" s="136">
        <f t="shared" si="0"/>
        <v>15204992.323129052</v>
      </c>
      <c r="I11" s="134">
        <f>AVERAGEIFS(TSE!BR:BR,TSE!$B:$B,"&gt;="&amp;'l_NB,NEC'!$A11,TSE!$B:$B,"&lt;"&amp;'l_NB,NEC'!$A12)</f>
        <v>86244726</v>
      </c>
      <c r="J11" s="135">
        <f t="shared" si="3"/>
        <v>67789610.666666672</v>
      </c>
      <c r="K11" s="129">
        <f t="shared" si="1"/>
        <v>5811.4345225302641</v>
      </c>
      <c r="L11" s="137">
        <f t="shared" si="2"/>
        <v>74112.91128643298</v>
      </c>
      <c r="M11" s="138">
        <f>K11/Pop!$G11</f>
        <v>0.73034477480342397</v>
      </c>
      <c r="N11" s="141">
        <f>L11/Pop!$G11</f>
        <v>9.3140475546387176</v>
      </c>
      <c r="O11" s="138">
        <f>M11/l_pi_c!$G$3*100</f>
        <v>0.80449763175692646</v>
      </c>
      <c r="P11" s="141">
        <f>N11/l_pi_c!$G$3*100</f>
        <v>10.259714943254101</v>
      </c>
      <c r="Q11" s="138">
        <f t="shared" si="5"/>
        <v>5.1743682059057633E-2</v>
      </c>
      <c r="R11" s="141">
        <f t="shared" si="6"/>
        <v>-1.3075490790294797E-2</v>
      </c>
    </row>
    <row r="12" spans="1:20">
      <c r="A12" s="28">
        <f t="shared" si="4"/>
        <v>30042</v>
      </c>
      <c r="B12" s="127">
        <f>B13*FoF!J27/FoF!J28</f>
        <v>7975.1760970118439</v>
      </c>
      <c r="C12" s="132">
        <f>C13*FoF!K27/FoF!K28</f>
        <v>185227.89370860954</v>
      </c>
      <c r="D12" s="134">
        <f>AVERAGEIFS(TSE!BF:BF,TSE!$B:$B,"&gt;="&amp;'l_NB,NEC'!$A12,TSE!$B:$B,"&lt;"&amp;'l_NB,NEC'!$A13)</f>
        <v>18463939.333333332</v>
      </c>
      <c r="E12" s="134" t="e">
        <f>AVERAGEIFS(TSE!BH:BH,TSE!$B:$B,"&gt;="&amp;'l_NB,NEC'!$A12,TSE!$B:$B,"&lt;"&amp;'l_NB,NEC'!$A13)</f>
        <v>#DIV/0!</v>
      </c>
      <c r="F12" s="134" t="e">
        <f>AVERAGEIFS(TSE!BJ:BJ,TSE!$B:$B,"&gt;="&amp;'l_NB,NEC'!$A12,TSE!$B:$B,"&lt;"&amp;'l_NB,NEC'!$A13)</f>
        <v>#DIV/0!</v>
      </c>
      <c r="G12" s="134" t="e">
        <f>AVERAGEIFS(TSE!BL:BL,TSE!$B:$B,"&gt;="&amp;'l_NB,NEC'!$A12,TSE!$B:$B,"&lt;"&amp;'l_NB,NEC'!$A13)</f>
        <v>#DIV/0!</v>
      </c>
      <c r="H12" s="136">
        <f t="shared" si="0"/>
        <v>15212262.33200388</v>
      </c>
      <c r="I12" s="134">
        <f>AVERAGEIFS(TSE!BR:BR,TSE!$B:$B,"&gt;="&amp;'l_NB,NEC'!$A12,TSE!$B:$B,"&lt;"&amp;'l_NB,NEC'!$A13)</f>
        <v>84703523.333333328</v>
      </c>
      <c r="J12" s="135">
        <f t="shared" si="3"/>
        <v>66239584</v>
      </c>
      <c r="K12" s="129">
        <f t="shared" si="1"/>
        <v>5814.2131612599924</v>
      </c>
      <c r="L12" s="137">
        <f t="shared" si="2"/>
        <v>72418.300744957189</v>
      </c>
      <c r="M12" s="138">
        <f>K12/Pop!$G12</f>
        <v>0.72889245798693347</v>
      </c>
      <c r="N12" s="141">
        <f>L12/Pop!$G12</f>
        <v>9.0786408700897709</v>
      </c>
      <c r="O12" s="138">
        <f>M12/l_pi_c!$G$3*100</f>
        <v>0.80289785932103563</v>
      </c>
      <c r="P12" s="141">
        <f>N12/l_pi_c!$G$3*100</f>
        <v>10.000407111182117</v>
      </c>
      <c r="Q12" s="138">
        <f t="shared" si="5"/>
        <v>-1.9905156795355095E-3</v>
      </c>
      <c r="R12" s="141">
        <f t="shared" si="6"/>
        <v>-2.5599252764510805E-2</v>
      </c>
    </row>
    <row r="13" spans="1:20">
      <c r="A13" s="28">
        <f t="shared" si="4"/>
        <v>30133</v>
      </c>
      <c r="B13" s="127">
        <f>B14*FoF!J28/FoF!J29</f>
        <v>8004.2421011058786</v>
      </c>
      <c r="C13" s="132">
        <f>C14*FoF!K28/FoF!K29</f>
        <v>187797.50471428741</v>
      </c>
      <c r="D13" s="134">
        <f>AVERAGEIFS(TSE!BF:BF,TSE!$B:$B,"&gt;="&amp;'l_NB,NEC'!$A13,TSE!$B:$B,"&lt;"&amp;'l_NB,NEC'!$A14)</f>
        <v>18363039.333333332</v>
      </c>
      <c r="E13" s="134" t="e">
        <f>AVERAGEIFS(TSE!BH:BH,TSE!$B:$B,"&gt;="&amp;'l_NB,NEC'!$A13,TSE!$B:$B,"&lt;"&amp;'l_NB,NEC'!$A14)</f>
        <v>#DIV/0!</v>
      </c>
      <c r="F13" s="134" t="e">
        <f>AVERAGEIFS(TSE!BJ:BJ,TSE!$B:$B,"&gt;="&amp;'l_NB,NEC'!$A13,TSE!$B:$B,"&lt;"&amp;'l_NB,NEC'!$A14)</f>
        <v>#DIV/0!</v>
      </c>
      <c r="G13" s="134" t="e">
        <f>AVERAGEIFS(TSE!BL:BL,TSE!$B:$B,"&gt;="&amp;'l_NB,NEC'!$A13,TSE!$B:$B,"&lt;"&amp;'l_NB,NEC'!$A14)</f>
        <v>#DIV/0!</v>
      </c>
      <c r="H13" s="136">
        <f t="shared" si="0"/>
        <v>15129131.790812803</v>
      </c>
      <c r="I13" s="134">
        <f>AVERAGEIFS(TSE!BR:BR,TSE!$B:$B,"&gt;="&amp;'l_NB,NEC'!$A13,TSE!$B:$B,"&lt;"&amp;'l_NB,NEC'!$A14)</f>
        <v>82672432.333333328</v>
      </c>
      <c r="J13" s="135">
        <f t="shared" si="3"/>
        <v>64309393</v>
      </c>
      <c r="K13" s="129">
        <f t="shared" si="1"/>
        <v>5782.4401957307982</v>
      </c>
      <c r="L13" s="137">
        <f t="shared" si="2"/>
        <v>70308.064781923225</v>
      </c>
      <c r="M13" s="138">
        <f>K13/Pop!$G13</f>
        <v>0.72294936331492843</v>
      </c>
      <c r="N13" s="141">
        <f>L13/Pop!$G13</f>
        <v>8.7902630981853545</v>
      </c>
      <c r="O13" s="138">
        <f>M13/l_pi_c!$G$3*100</f>
        <v>0.7963513545004568</v>
      </c>
      <c r="P13" s="141">
        <f>N13/l_pi_c!$G$3*100</f>
        <v>9.6827499682103113</v>
      </c>
      <c r="Q13" s="138">
        <f t="shared" si="5"/>
        <v>-8.1870184210883767E-3</v>
      </c>
      <c r="R13" s="141">
        <f t="shared" si="6"/>
        <v>-3.2279854715312695E-2</v>
      </c>
    </row>
    <row r="14" spans="1:20">
      <c r="A14" s="28">
        <f t="shared" si="4"/>
        <v>30225</v>
      </c>
      <c r="B14" s="127">
        <f>B15*FoF!J29/FoF!J30</f>
        <v>8015.3330763522863</v>
      </c>
      <c r="C14" s="132">
        <f>C15*FoF!K29/FoF!K30</f>
        <v>191599.87358803058</v>
      </c>
      <c r="D14" s="134">
        <f>AVERAGEIFS(TSE!BF:BF,TSE!$B:$B,"&gt;="&amp;'l_NB,NEC'!$A14,TSE!$B:$B,"&lt;"&amp;'l_NB,NEC'!$A15)</f>
        <v>19033668.666666668</v>
      </c>
      <c r="E14" s="134" t="e">
        <f>AVERAGEIFS(TSE!BH:BH,TSE!$B:$B,"&gt;="&amp;'l_NB,NEC'!$A14,TSE!$B:$B,"&lt;"&amp;'l_NB,NEC'!$A15)</f>
        <v>#DIV/0!</v>
      </c>
      <c r="F14" s="134" t="e">
        <f>AVERAGEIFS(TSE!BJ:BJ,TSE!$B:$B,"&gt;="&amp;'l_NB,NEC'!$A14,TSE!$B:$B,"&lt;"&amp;'l_NB,NEC'!$A15)</f>
        <v>#DIV/0!</v>
      </c>
      <c r="G14" s="134" t="e">
        <f>AVERAGEIFS(TSE!BL:BL,TSE!$B:$B,"&gt;="&amp;'l_NB,NEC'!$A14,TSE!$B:$B,"&lt;"&amp;'l_NB,NEC'!$A15)</f>
        <v>#DIV/0!</v>
      </c>
      <c r="H14" s="136">
        <f t="shared" si="0"/>
        <v>15681656.859381789</v>
      </c>
      <c r="I14" s="134">
        <f>AVERAGEIFS(TSE!BR:BR,TSE!$B:$B,"&gt;="&amp;'l_NB,NEC'!$A14,TSE!$B:$B,"&lt;"&amp;'l_NB,NEC'!$A15)</f>
        <v>89994933.333333328</v>
      </c>
      <c r="J14" s="135">
        <f t="shared" si="3"/>
        <v>70961264.666666657</v>
      </c>
      <c r="K14" s="129">
        <f t="shared" si="1"/>
        <v>5993.6184186333412</v>
      </c>
      <c r="L14" s="137">
        <f t="shared" si="2"/>
        <v>77580.41182555088</v>
      </c>
      <c r="M14" s="138">
        <f>K14/Pop!$G14</f>
        <v>0.74741939564580429</v>
      </c>
      <c r="N14" s="141">
        <f>L14/Pop!$G14</f>
        <v>9.6744738270854995</v>
      </c>
      <c r="O14" s="138">
        <f>M14/l_pi_c!$G$3*100</f>
        <v>0.82330586110934378</v>
      </c>
      <c r="P14" s="141">
        <f>N14/l_pi_c!$G$3*100</f>
        <v>10.656735764939938</v>
      </c>
      <c r="Q14" s="138">
        <f t="shared" si="5"/>
        <v>3.3287284741342044E-2</v>
      </c>
      <c r="R14" s="141">
        <f t="shared" si="6"/>
        <v>9.5846209856258024E-2</v>
      </c>
    </row>
    <row r="15" spans="1:20">
      <c r="A15" s="28">
        <f t="shared" si="4"/>
        <v>30317</v>
      </c>
      <c r="B15" s="127">
        <f>B16*FoF!J30/FoF!J31</f>
        <v>8564.1451273383318</v>
      </c>
      <c r="C15" s="132">
        <f>C16*FoF!K30/FoF!K31</f>
        <v>282524.20000236784</v>
      </c>
      <c r="D15" s="134">
        <f>AVERAGEIFS(TSE!BF:BF,TSE!$B:$B,"&gt;="&amp;'l_NB,NEC'!$A15,TSE!$B:$B,"&lt;"&amp;'l_NB,NEC'!$A16)</f>
        <v>19598560.333333332</v>
      </c>
      <c r="E15" s="134" t="e">
        <f>AVERAGEIFS(TSE!BH:BH,TSE!$B:$B,"&gt;="&amp;'l_NB,NEC'!$A15,TSE!$B:$B,"&lt;"&amp;'l_NB,NEC'!$A16)</f>
        <v>#DIV/0!</v>
      </c>
      <c r="F15" s="134" t="e">
        <f>AVERAGEIFS(TSE!BJ:BJ,TSE!$B:$B,"&gt;="&amp;'l_NB,NEC'!$A15,TSE!$B:$B,"&lt;"&amp;'l_NB,NEC'!$A16)</f>
        <v>#DIV/0!</v>
      </c>
      <c r="G15" s="134" t="e">
        <f>AVERAGEIFS(TSE!BL:BL,TSE!$B:$B,"&gt;="&amp;'l_NB,NEC'!$A15,TSE!$B:$B,"&lt;"&amp;'l_NB,NEC'!$A16)</f>
        <v>#DIV/0!</v>
      </c>
      <c r="H15" s="136">
        <f t="shared" si="0"/>
        <v>16147065.679642728</v>
      </c>
      <c r="I15" s="134">
        <f>AVERAGEIFS(TSE!BR:BR,TSE!$B:$B,"&gt;="&amp;'l_NB,NEC'!$A15,TSE!$B:$B,"&lt;"&amp;'l_NB,NEC'!$A16)</f>
        <v>94728174.666666672</v>
      </c>
      <c r="J15" s="135">
        <f t="shared" si="3"/>
        <v>75129614.333333343</v>
      </c>
      <c r="K15" s="129">
        <f t="shared" si="1"/>
        <v>6171.5003160835795</v>
      </c>
      <c r="L15" s="137">
        <f t="shared" si="2"/>
        <v>82137.578123135259</v>
      </c>
      <c r="M15" s="138">
        <f>K15/Pop!$G15</f>
        <v>0.76765391198246458</v>
      </c>
      <c r="N15" s="141">
        <f>L15/Pop!$G15</f>
        <v>10.216840304239589</v>
      </c>
      <c r="O15" s="138">
        <f>M15/l_pi_c!$G$3*100</f>
        <v>0.84559481426434036</v>
      </c>
      <c r="P15" s="141">
        <f>N15/l_pi_c!$G$3*100</f>
        <v>11.25416941746693</v>
      </c>
      <c r="Q15" s="138">
        <f t="shared" si="5"/>
        <v>2.6712528602913704E-2</v>
      </c>
      <c r="R15" s="141">
        <f t="shared" si="6"/>
        <v>5.4546516451118077E-2</v>
      </c>
    </row>
    <row r="16" spans="1:20">
      <c r="A16" s="28">
        <f t="shared" si="4"/>
        <v>30407</v>
      </c>
      <c r="B16" s="127">
        <f>B17*FoF!J31/FoF!J32</f>
        <v>8576.0009974293189</v>
      </c>
      <c r="C16" s="132">
        <f>C17*FoF!K31/FoF!K32</f>
        <v>285623.92580666643</v>
      </c>
      <c r="D16" s="134">
        <f>AVERAGEIFS(TSE!BF:BF,TSE!$B:$B,"&gt;="&amp;'l_NB,NEC'!$A16,TSE!$B:$B,"&lt;"&amp;'l_NB,NEC'!$A17)</f>
        <v>19946785</v>
      </c>
      <c r="E16" s="134" t="e">
        <f>AVERAGEIFS(TSE!BH:BH,TSE!$B:$B,"&gt;="&amp;'l_NB,NEC'!$A16,TSE!$B:$B,"&lt;"&amp;'l_NB,NEC'!$A17)</f>
        <v>#DIV/0!</v>
      </c>
      <c r="F16" s="134" t="e">
        <f>AVERAGEIFS(TSE!BJ:BJ,TSE!$B:$B,"&gt;="&amp;'l_NB,NEC'!$A16,TSE!$B:$B,"&lt;"&amp;'l_NB,NEC'!$A17)</f>
        <v>#DIV/0!</v>
      </c>
      <c r="G16" s="134" t="e">
        <f>AVERAGEIFS(TSE!BL:BL,TSE!$B:$B,"&gt;="&amp;'l_NB,NEC'!$A16,TSE!$B:$B,"&lt;"&amp;'l_NB,NEC'!$A17)</f>
        <v>#DIV/0!</v>
      </c>
      <c r="H16" s="136">
        <f t="shared" si="0"/>
        <v>16433964.638969606</v>
      </c>
      <c r="I16" s="134">
        <f>AVERAGEIFS(TSE!BR:BR,TSE!$B:$B,"&gt;="&amp;'l_NB,NEC'!$A16,TSE!$B:$B,"&lt;"&amp;'l_NB,NEC'!$A17)</f>
        <v>101868256.66666667</v>
      </c>
      <c r="J16" s="135">
        <f t="shared" si="3"/>
        <v>81921471.666666672</v>
      </c>
      <c r="K16" s="129">
        <f t="shared" si="1"/>
        <v>6281.1547296654935</v>
      </c>
      <c r="L16" s="137">
        <f t="shared" si="2"/>
        <v>89562.968460462493</v>
      </c>
      <c r="M16" s="138">
        <f>K16/Pop!$G16</f>
        <v>0.77931436620130945</v>
      </c>
      <c r="N16" s="141">
        <f>L16/Pop!$G16</f>
        <v>11.112241459555687</v>
      </c>
      <c r="O16" s="138">
        <f>M16/l_pi_c!$G$3*100</f>
        <v>0.85843916959884081</v>
      </c>
      <c r="P16" s="141">
        <f>N16/l_pi_c!$G$3*100</f>
        <v>12.240481819192677</v>
      </c>
      <c r="Q16" s="138">
        <f t="shared" si="5"/>
        <v>1.5075519288902578E-2</v>
      </c>
      <c r="R16" s="141">
        <f t="shared" si="6"/>
        <v>8.4009965746907334E-2</v>
      </c>
    </row>
    <row r="17" spans="1:18">
      <c r="A17" s="28">
        <f t="shared" si="4"/>
        <v>30498</v>
      </c>
      <c r="B17" s="127">
        <f>B18*FoF!J32/FoF!J33</f>
        <v>8576.0009974293189</v>
      </c>
      <c r="C17" s="132">
        <f>C18*FoF!K32/FoF!K33</f>
        <v>289046.53971557948</v>
      </c>
      <c r="D17" s="134">
        <f>AVERAGEIFS(TSE!BF:BF,TSE!$B:$B,"&gt;="&amp;'l_NB,NEC'!$A17,TSE!$B:$B,"&lt;"&amp;'l_NB,NEC'!$A18)</f>
        <v>20061807</v>
      </c>
      <c r="E17" s="134" t="e">
        <f>AVERAGEIFS(TSE!BH:BH,TSE!$B:$B,"&gt;="&amp;'l_NB,NEC'!$A17,TSE!$B:$B,"&lt;"&amp;'l_NB,NEC'!$A18)</f>
        <v>#DIV/0!</v>
      </c>
      <c r="F17" s="134" t="e">
        <f>AVERAGEIFS(TSE!BJ:BJ,TSE!$B:$B,"&gt;="&amp;'l_NB,NEC'!$A17,TSE!$B:$B,"&lt;"&amp;'l_NB,NEC'!$A18)</f>
        <v>#DIV/0!</v>
      </c>
      <c r="G17" s="134" t="e">
        <f>AVERAGEIFS(TSE!BL:BL,TSE!$B:$B,"&gt;="&amp;'l_NB,NEC'!$A17,TSE!$B:$B,"&lt;"&amp;'l_NB,NEC'!$A18)</f>
        <v>#DIV/0!</v>
      </c>
      <c r="H17" s="136">
        <f t="shared" si="0"/>
        <v>16528730.16036584</v>
      </c>
      <c r="I17" s="134">
        <f>AVERAGEIFS(TSE!BR:BR,TSE!$B:$B,"&gt;="&amp;'l_NB,NEC'!$A17,TSE!$B:$B,"&lt;"&amp;'l_NB,NEC'!$A18)</f>
        <v>109168709.66666667</v>
      </c>
      <c r="J17" s="135">
        <f t="shared" si="3"/>
        <v>89106902.666666672</v>
      </c>
      <c r="K17" s="129">
        <f t="shared" si="1"/>
        <v>6317.3746507863953</v>
      </c>
      <c r="L17" s="137">
        <f t="shared" si="2"/>
        <v>97418.644352692412</v>
      </c>
      <c r="M17" s="138">
        <f>K17/Pop!$G17</f>
        <v>0.78181298210113714</v>
      </c>
      <c r="N17" s="141">
        <f>L17/Pop!$G17</f>
        <v>12.056141207985451</v>
      </c>
      <c r="O17" s="138">
        <f>M17/l_pi_c!$G$3*100</f>
        <v>0.8611914732277981</v>
      </c>
      <c r="P17" s="141">
        <f>N17/l_pi_c!$G$3*100</f>
        <v>13.280216939406403</v>
      </c>
      <c r="Q17" s="138">
        <f t="shared" si="5"/>
        <v>3.2010431898291392E-3</v>
      </c>
      <c r="R17" s="141">
        <f t="shared" si="6"/>
        <v>8.1526839090981795E-2</v>
      </c>
    </row>
    <row r="18" spans="1:18">
      <c r="A18" s="28">
        <f t="shared" si="4"/>
        <v>30590</v>
      </c>
      <c r="B18" s="127">
        <f>B19*FoF!J33/FoF!J34</f>
        <v>8859.3945373461538</v>
      </c>
      <c r="C18" s="132">
        <f>C19*FoF!K33/FoF!K34</f>
        <v>293789.6213956023</v>
      </c>
      <c r="D18" s="134">
        <f>AVERAGEIFS(TSE!BF:BF,TSE!$B:$B,"&gt;="&amp;'l_NB,NEC'!$A18,TSE!$B:$B,"&lt;"&amp;'l_NB,NEC'!$A19)</f>
        <v>20210831.333333332</v>
      </c>
      <c r="E18" s="134" t="e">
        <f>AVERAGEIFS(TSE!BH:BH,TSE!$B:$B,"&gt;="&amp;'l_NB,NEC'!$A18,TSE!$B:$B,"&lt;"&amp;'l_NB,NEC'!$A19)</f>
        <v>#DIV/0!</v>
      </c>
      <c r="F18" s="134" t="e">
        <f>AVERAGEIFS(TSE!BJ:BJ,TSE!$B:$B,"&gt;="&amp;'l_NB,NEC'!$A18,TSE!$B:$B,"&lt;"&amp;'l_NB,NEC'!$A19)</f>
        <v>#DIV/0!</v>
      </c>
      <c r="G18" s="134" t="e">
        <f>AVERAGEIFS(TSE!BL:BL,TSE!$B:$B,"&gt;="&amp;'l_NB,NEC'!$A18,TSE!$B:$B,"&lt;"&amp;'l_NB,NEC'!$A19)</f>
        <v>#DIV/0!</v>
      </c>
      <c r="H18" s="136">
        <f t="shared" si="0"/>
        <v>16651509.877716079</v>
      </c>
      <c r="I18" s="134">
        <f>AVERAGEIFS(TSE!BR:BR,TSE!$B:$B,"&gt;="&amp;'l_NB,NEC'!$A18,TSE!$B:$B,"&lt;"&amp;'l_NB,NEC'!$A19)</f>
        <v>114427300</v>
      </c>
      <c r="J18" s="135">
        <f t="shared" si="3"/>
        <v>94216468.666666672</v>
      </c>
      <c r="K18" s="129">
        <f t="shared" si="1"/>
        <v>6364.3017568915602</v>
      </c>
      <c r="L18" s="137">
        <f t="shared" si="2"/>
        <v>103004.82205671012</v>
      </c>
      <c r="M18" s="138">
        <f>K18/Pop!$G18</f>
        <v>0.78554520276996032</v>
      </c>
      <c r="N18" s="141">
        <f>L18/Pop!$G18</f>
        <v>12.713876073082737</v>
      </c>
      <c r="O18" s="138">
        <f>M18/l_pi_c!$G$3*100</f>
        <v>0.86530263112588901</v>
      </c>
      <c r="P18" s="141">
        <f>N18/l_pi_c!$G$3*100</f>
        <v>14.004732482681359</v>
      </c>
      <c r="Q18" s="138">
        <f t="shared" si="5"/>
        <v>4.7624439123285234E-3</v>
      </c>
      <c r="R18" s="141">
        <f t="shared" si="6"/>
        <v>5.3119827258182095E-2</v>
      </c>
    </row>
    <row r="19" spans="1:18">
      <c r="A19" s="28">
        <f t="shared" si="4"/>
        <v>30682</v>
      </c>
      <c r="B19" s="127">
        <f>B20*FoF!J34/FoF!J35</f>
        <v>8962.6553413644342</v>
      </c>
      <c r="C19" s="132">
        <f>C20*FoF!K34/FoF!K35</f>
        <v>301088.82025006536</v>
      </c>
      <c r="D19" s="134">
        <f>AVERAGEIFS(TSE!BF:BF,TSE!$B:$B,"&gt;="&amp;'l_NB,NEC'!$A19,TSE!$B:$B,"&lt;"&amp;'l_NB,NEC'!$A20)</f>
        <v>29013922.666666668</v>
      </c>
      <c r="E19" s="134" t="e">
        <f>AVERAGEIFS(TSE!BH:BH,TSE!$B:$B,"&gt;="&amp;'l_NB,NEC'!$A19,TSE!$B:$B,"&lt;"&amp;'l_NB,NEC'!$A20)</f>
        <v>#DIV/0!</v>
      </c>
      <c r="F19" s="134" t="e">
        <f>AVERAGEIFS(TSE!BJ:BJ,TSE!$B:$B,"&gt;="&amp;'l_NB,NEC'!$A19,TSE!$B:$B,"&lt;"&amp;'l_NB,NEC'!$A20)</f>
        <v>#DIV/0!</v>
      </c>
      <c r="G19" s="134" t="e">
        <f>AVERAGEIFS(TSE!BL:BL,TSE!$B:$B,"&gt;="&amp;'l_NB,NEC'!$A19,TSE!$B:$B,"&lt;"&amp;'l_NB,NEC'!$A20)</f>
        <v>#DIV/0!</v>
      </c>
      <c r="H19" s="136">
        <f t="shared" si="0"/>
        <v>23904292.302834705</v>
      </c>
      <c r="I19" s="134">
        <f>AVERAGEIFS(TSE!BR:BR,TSE!$B:$B,"&gt;="&amp;'l_NB,NEC'!$A19,TSE!$B:$B,"&lt;"&amp;'l_NB,NEC'!$A20)</f>
        <v>133254596</v>
      </c>
      <c r="J19" s="135">
        <f t="shared" si="3"/>
        <v>104240673.33333333</v>
      </c>
      <c r="K19" s="129">
        <f t="shared" si="1"/>
        <v>9136.3564395907524</v>
      </c>
      <c r="L19" s="137">
        <f t="shared" si="2"/>
        <v>113964.0676383199</v>
      </c>
      <c r="M19" s="138">
        <f>K19/Pop!$G19</f>
        <v>1.1246303567682605</v>
      </c>
      <c r="N19" s="141">
        <f>L19/Pop!$G19</f>
        <v>14.028289164754492</v>
      </c>
      <c r="O19" s="138">
        <f>M19/l_pi_c!$G$3*100</f>
        <v>1.2388155427900944</v>
      </c>
      <c r="P19" s="141">
        <f>N19/l_pi_c!$G$3*100</f>
        <v>15.452599648821957</v>
      </c>
      <c r="Q19" s="138">
        <f t="shared" si="5"/>
        <v>0.35883168635287682</v>
      </c>
      <c r="R19" s="141">
        <f t="shared" si="6"/>
        <v>9.8381944277238453E-2</v>
      </c>
    </row>
    <row r="20" spans="1:18">
      <c r="A20" s="28">
        <f t="shared" si="4"/>
        <v>30773</v>
      </c>
      <c r="B20" s="127">
        <f>B21*FoF!J35/FoF!J36</f>
        <v>9082.3613845411819</v>
      </c>
      <c r="C20" s="132">
        <f>C21*FoF!K35/FoF!K36</f>
        <v>304787.09385426115</v>
      </c>
      <c r="D20" s="134">
        <f>AVERAGEIFS(TSE!BF:BF,TSE!$B:$B,"&gt;="&amp;'l_NB,NEC'!$A20,TSE!$B:$B,"&lt;"&amp;'l_NB,NEC'!$A21)</f>
        <v>32442650.333333332</v>
      </c>
      <c r="E20" s="134" t="e">
        <f>AVERAGEIFS(TSE!BH:BH,TSE!$B:$B,"&gt;="&amp;'l_NB,NEC'!$A20,TSE!$B:$B,"&lt;"&amp;'l_NB,NEC'!$A21)</f>
        <v>#DIV/0!</v>
      </c>
      <c r="F20" s="134" t="e">
        <f>AVERAGEIFS(TSE!BJ:BJ,TSE!$B:$B,"&gt;="&amp;'l_NB,NEC'!$A20,TSE!$B:$B,"&lt;"&amp;'l_NB,NEC'!$A21)</f>
        <v>#DIV/0!</v>
      </c>
      <c r="G20" s="134" t="e">
        <f>AVERAGEIFS(TSE!BL:BL,TSE!$B:$B,"&gt;="&amp;'l_NB,NEC'!$A20,TSE!$B:$B,"&lt;"&amp;'l_NB,NEC'!$A21)</f>
        <v>#DIV/0!</v>
      </c>
      <c r="H20" s="136">
        <f t="shared" si="0"/>
        <v>26729188.105875481</v>
      </c>
      <c r="I20" s="134">
        <f>AVERAGEIFS(TSE!BR:BR,TSE!$B:$B,"&gt;="&amp;'l_NB,NEC'!$A20,TSE!$B:$B,"&lt;"&amp;'l_NB,NEC'!$A21)</f>
        <v>135002404.66666666</v>
      </c>
      <c r="J20" s="135">
        <f t="shared" si="3"/>
        <v>102559754.33333333</v>
      </c>
      <c r="K20" s="129">
        <f t="shared" si="1"/>
        <v>10216.047678064433</v>
      </c>
      <c r="L20" s="137">
        <f t="shared" si="2"/>
        <v>112126.35534728388</v>
      </c>
      <c r="M20" s="138">
        <f>K20/Pop!$G20</f>
        <v>1.2541760365919665</v>
      </c>
      <c r="N20" s="141">
        <f>L20/Pop!$G20</f>
        <v>13.765224319470137</v>
      </c>
      <c r="O20" s="138">
        <f>M20/l_pi_c!$G$3*100</f>
        <v>1.3815141643425848</v>
      </c>
      <c r="P20" s="141">
        <f>N20/l_pi_c!$G$3*100</f>
        <v>15.162825486904078</v>
      </c>
      <c r="Q20" s="138">
        <f t="shared" si="5"/>
        <v>0.10902440251245143</v>
      </c>
      <c r="R20" s="141">
        <f t="shared" si="6"/>
        <v>-1.8930510636786302E-2</v>
      </c>
    </row>
    <row r="21" spans="1:18">
      <c r="A21" s="28">
        <f t="shared" si="4"/>
        <v>30864</v>
      </c>
      <c r="B21" s="127">
        <f>B22*FoF!J36/FoF!J37</f>
        <v>9091.9225700984298</v>
      </c>
      <c r="C21" s="132">
        <f>C22*FoF!K36/FoF!K37</f>
        <v>309161.02286542626</v>
      </c>
      <c r="D21" s="134">
        <f>AVERAGEIFS(TSE!BF:BF,TSE!$B:$B,"&gt;="&amp;'l_NB,NEC'!$A21,TSE!$B:$B,"&lt;"&amp;'l_NB,NEC'!$A22)</f>
        <v>30805347.666666668</v>
      </c>
      <c r="E21" s="134" t="e">
        <f>AVERAGEIFS(TSE!BH:BH,TSE!$B:$B,"&gt;="&amp;'l_NB,NEC'!$A21,TSE!$B:$B,"&lt;"&amp;'l_NB,NEC'!$A22)</f>
        <v>#DIV/0!</v>
      </c>
      <c r="F21" s="134" t="e">
        <f>AVERAGEIFS(TSE!BJ:BJ,TSE!$B:$B,"&gt;="&amp;'l_NB,NEC'!$A21,TSE!$B:$B,"&lt;"&amp;'l_NB,NEC'!$A22)</f>
        <v>#DIV/0!</v>
      </c>
      <c r="G21" s="134" t="e">
        <f>AVERAGEIFS(TSE!BL:BL,TSE!$B:$B,"&gt;="&amp;'l_NB,NEC'!$A21,TSE!$B:$B,"&lt;"&amp;'l_NB,NEC'!$A22)</f>
        <v>#DIV/0!</v>
      </c>
      <c r="H21" s="136">
        <f t="shared" si="0"/>
        <v>25380230.159655549</v>
      </c>
      <c r="I21" s="134">
        <f>AVERAGEIFS(TSE!BR:BR,TSE!$B:$B,"&gt;="&amp;'l_NB,NEC'!$A21,TSE!$B:$B,"&lt;"&amp;'l_NB,NEC'!$A22)</f>
        <v>134402230.66666666</v>
      </c>
      <c r="J21" s="135">
        <f t="shared" si="3"/>
        <v>103596882.99999999</v>
      </c>
      <c r="K21" s="129">
        <f t="shared" si="1"/>
        <v>9700.468280751671</v>
      </c>
      <c r="L21" s="137">
        <f t="shared" si="2"/>
        <v>113260.22562783821</v>
      </c>
      <c r="M21" s="138">
        <f>K21/Pop!$G21</f>
        <v>1.1879174964692807</v>
      </c>
      <c r="N21" s="141">
        <f>L21/Pop!$G21</f>
        <v>13.869825639689829</v>
      </c>
      <c r="O21" s="138">
        <f>M21/l_pi_c!$G$3*100</f>
        <v>1.3085283082765651</v>
      </c>
      <c r="P21" s="141">
        <f>N21/l_pi_c!$G$3*100</f>
        <v>15.278047115508237</v>
      </c>
      <c r="Q21" s="138">
        <f t="shared" si="5"/>
        <v>-5.4277041303321227E-2</v>
      </c>
      <c r="R21" s="141">
        <f t="shared" si="6"/>
        <v>7.5702283815628491E-3</v>
      </c>
    </row>
    <row r="22" spans="1:18">
      <c r="A22" s="28">
        <f t="shared" si="4"/>
        <v>30956</v>
      </c>
      <c r="B22" s="127">
        <f>B23*FoF!J37/FoF!J38</f>
        <v>9187.1519782486212</v>
      </c>
      <c r="C22" s="132">
        <f>C23*FoF!K37/FoF!K38</f>
        <v>314894.93729632563</v>
      </c>
      <c r="D22" s="134">
        <f>AVERAGEIFS(TSE!BF:BF,TSE!$B:$B,"&gt;="&amp;'l_NB,NEC'!$A22,TSE!$B:$B,"&lt;"&amp;'l_NB,NEC'!$A23)</f>
        <v>37801193</v>
      </c>
      <c r="E22" s="134" t="e">
        <f>AVERAGEIFS(TSE!BH:BH,TSE!$B:$B,"&gt;="&amp;'l_NB,NEC'!$A22,TSE!$B:$B,"&lt;"&amp;'l_NB,NEC'!$A23)</f>
        <v>#DIV/0!</v>
      </c>
      <c r="F22" s="134" t="e">
        <f>AVERAGEIFS(TSE!BJ:BJ,TSE!$B:$B,"&gt;="&amp;'l_NB,NEC'!$A22,TSE!$B:$B,"&lt;"&amp;'l_NB,NEC'!$A23)</f>
        <v>#DIV/0!</v>
      </c>
      <c r="G22" s="134" t="e">
        <f>AVERAGEIFS(TSE!BL:BL,TSE!$B:$B,"&gt;="&amp;'l_NB,NEC'!$A22,TSE!$B:$B,"&lt;"&amp;'l_NB,NEC'!$A23)</f>
        <v>#DIV/0!</v>
      </c>
      <c r="H22" s="136">
        <f t="shared" si="0"/>
        <v>31144039.957961414</v>
      </c>
      <c r="I22" s="134">
        <f>AVERAGEIFS(TSE!BR:BR,TSE!$B:$B,"&gt;="&amp;'l_NB,NEC'!$A22,TSE!$B:$B,"&lt;"&amp;'l_NB,NEC'!$A23)</f>
        <v>149464173.33333334</v>
      </c>
      <c r="J22" s="135">
        <f t="shared" si="3"/>
        <v>111662980.33333334</v>
      </c>
      <c r="K22" s="129">
        <f t="shared" si="1"/>
        <v>11903.429159082434</v>
      </c>
      <c r="L22" s="137">
        <f t="shared" si="2"/>
        <v>122078.71492456195</v>
      </c>
      <c r="M22" s="138">
        <f>K22/Pop!$G22</f>
        <v>1.4542560529101947</v>
      </c>
      <c r="N22" s="141">
        <f>L22/Pop!$G22</f>
        <v>14.914501337211922</v>
      </c>
      <c r="O22" s="138">
        <f>M22/l_pi_c!$G$3*100</f>
        <v>1.601908565511849</v>
      </c>
      <c r="P22" s="141">
        <f>N22/l_pi_c!$G$3*100</f>
        <v>16.428790098282022</v>
      </c>
      <c r="Q22" s="138">
        <f t="shared" si="5"/>
        <v>0.20229269490884272</v>
      </c>
      <c r="R22" s="141">
        <f t="shared" si="6"/>
        <v>7.2618320555833282E-2</v>
      </c>
    </row>
    <row r="23" spans="1:18">
      <c r="A23" s="28">
        <f t="shared" si="4"/>
        <v>31048</v>
      </c>
      <c r="B23" s="127">
        <f>B24*FoF!J38/FoF!J39</f>
        <v>9192.1237947383906</v>
      </c>
      <c r="C23" s="132">
        <f>C24*FoF!K38/FoF!K39</f>
        <v>322127.63083968905</v>
      </c>
      <c r="D23" s="134">
        <f>AVERAGEIFS(TSE!BF:BF,TSE!$B:$B,"&gt;="&amp;'l_NB,NEC'!$A23,TSE!$B:$B,"&lt;"&amp;'l_NB,NEC'!$A24)</f>
        <v>48122496</v>
      </c>
      <c r="E23" s="134" t="e">
        <f>AVERAGEIFS(TSE!BH:BH,TSE!$B:$B,"&gt;="&amp;'l_NB,NEC'!$A23,TSE!$B:$B,"&lt;"&amp;'l_NB,NEC'!$A24)</f>
        <v>#DIV/0!</v>
      </c>
      <c r="F23" s="134" t="e">
        <f>AVERAGEIFS(TSE!BJ:BJ,TSE!$B:$B,"&gt;="&amp;'l_NB,NEC'!$A23,TSE!$B:$B,"&lt;"&amp;'l_NB,NEC'!$A24)</f>
        <v>#DIV/0!</v>
      </c>
      <c r="G23" s="134" t="e">
        <f>AVERAGEIFS(TSE!BL:BL,TSE!$B:$B,"&gt;="&amp;'l_NB,NEC'!$A23,TSE!$B:$B,"&lt;"&amp;'l_NB,NEC'!$A24)</f>
        <v>#DIV/0!</v>
      </c>
      <c r="H23" s="136">
        <f t="shared" si="0"/>
        <v>39647662.397872955</v>
      </c>
      <c r="I23" s="134">
        <f>AVERAGEIFS(TSE!BR:BR,TSE!$B:$B,"&gt;="&amp;'l_NB,NEC'!$A23,TSE!$B:$B,"&lt;"&amp;'l_NB,NEC'!$A24)</f>
        <v>164855305.33333334</v>
      </c>
      <c r="J23" s="135">
        <f t="shared" si="3"/>
        <v>116732809.33333334</v>
      </c>
      <c r="K23" s="129">
        <f t="shared" si="1"/>
        <v>15153.562007797686</v>
      </c>
      <c r="L23" s="137">
        <f t="shared" si="2"/>
        <v>127621.44902819862</v>
      </c>
      <c r="M23" s="138">
        <f>K23/Pop!$G23</f>
        <v>1.8470880911500684</v>
      </c>
      <c r="N23" s="141">
        <f>L23/Pop!$G23</f>
        <v>15.555950380115299</v>
      </c>
      <c r="O23" s="138">
        <f>M23/l_pi_c!$G$3*100</f>
        <v>2.0346253526310374</v>
      </c>
      <c r="P23" s="141">
        <f>N23/l_pi_c!$G$3*100</f>
        <v>17.13536629860797</v>
      </c>
      <c r="Q23" s="138">
        <f t="shared" si="5"/>
        <v>0.23911592823827782</v>
      </c>
      <c r="R23" s="141">
        <f t="shared" si="6"/>
        <v>4.2109242765207E-2</v>
      </c>
    </row>
    <row r="24" spans="1:18">
      <c r="A24" s="28">
        <f t="shared" si="4"/>
        <v>31138</v>
      </c>
      <c r="B24" s="127">
        <f>B25*FoF!J39/FoF!J40</f>
        <v>9379.9054790827449</v>
      </c>
      <c r="C24" s="132">
        <f>C25*FoF!K39/FoF!K40</f>
        <v>327854.79835496959</v>
      </c>
      <c r="D24" s="134">
        <f>AVERAGEIFS(TSE!BF:BF,TSE!$B:$B,"&gt;="&amp;'l_NB,NEC'!$A24,TSE!$B:$B,"&lt;"&amp;'l_NB,NEC'!$A25)</f>
        <v>51333646.666666664</v>
      </c>
      <c r="E24" s="134" t="e">
        <f>AVERAGEIFS(TSE!BH:BH,TSE!$B:$B,"&gt;="&amp;'l_NB,NEC'!$A24,TSE!$B:$B,"&lt;"&amp;'l_NB,NEC'!$A25)</f>
        <v>#DIV/0!</v>
      </c>
      <c r="F24" s="134" t="e">
        <f>AVERAGEIFS(TSE!BJ:BJ,TSE!$B:$B,"&gt;="&amp;'l_NB,NEC'!$A24,TSE!$B:$B,"&lt;"&amp;'l_NB,NEC'!$A25)</f>
        <v>#DIV/0!</v>
      </c>
      <c r="G24" s="134" t="e">
        <f>AVERAGEIFS(TSE!BL:BL,TSE!$B:$B,"&gt;="&amp;'l_NB,NEC'!$A24,TSE!$B:$B,"&lt;"&amp;'l_NB,NEC'!$A25)</f>
        <v>#DIV/0!</v>
      </c>
      <c r="H24" s="136">
        <f t="shared" si="0"/>
        <v>42293298.599717192</v>
      </c>
      <c r="I24" s="134">
        <f>AVERAGEIFS(TSE!BR:BR,TSE!$B:$B,"&gt;="&amp;'l_NB,NEC'!$A24,TSE!$B:$B,"&lt;"&amp;'l_NB,NEC'!$A25)</f>
        <v>171150766.33333334</v>
      </c>
      <c r="J24" s="135">
        <f t="shared" si="3"/>
        <v>119817119.66666669</v>
      </c>
      <c r="K24" s="129">
        <f t="shared" si="1"/>
        <v>16164.739207411649</v>
      </c>
      <c r="L24" s="137">
        <f t="shared" si="2"/>
        <v>130993.45863064588</v>
      </c>
      <c r="M24" s="138">
        <f>K24/Pop!$G24</f>
        <v>1.9659386245464867</v>
      </c>
      <c r="N24" s="141">
        <f>L24/Pop!$G24</f>
        <v>15.931287018032556</v>
      </c>
      <c r="O24" s="138">
        <f>M24/l_pi_c!$G$3*100</f>
        <v>2.1655429355988911</v>
      </c>
      <c r="P24" s="141">
        <f>N24/l_pi_c!$G$3*100</f>
        <v>17.548811354605412</v>
      </c>
      <c r="Q24" s="138">
        <f t="shared" si="5"/>
        <v>6.2359408537868588E-2</v>
      </c>
      <c r="R24" s="141">
        <f t="shared" si="6"/>
        <v>2.3841686221071967E-2</v>
      </c>
    </row>
    <row r="25" spans="1:18">
      <c r="A25" s="28">
        <f t="shared" si="4"/>
        <v>31229</v>
      </c>
      <c r="B25" s="127">
        <f>B26*FoF!J40/FoF!J41</f>
        <v>9915.3318702886427</v>
      </c>
      <c r="C25" s="132">
        <f>C26*FoF!K40/FoF!K41</f>
        <v>335027.73350285215</v>
      </c>
      <c r="D25" s="134">
        <f>AVERAGEIFS(TSE!BF:BF,TSE!$B:$B,"&gt;="&amp;'l_NB,NEC'!$A25,TSE!$B:$B,"&lt;"&amp;'l_NB,NEC'!$A26)</f>
        <v>54579694.333333336</v>
      </c>
      <c r="E25" s="134" t="e">
        <f>AVERAGEIFS(TSE!BH:BH,TSE!$B:$B,"&gt;="&amp;'l_NB,NEC'!$A25,TSE!$B:$B,"&lt;"&amp;'l_NB,NEC'!$A26)</f>
        <v>#DIV/0!</v>
      </c>
      <c r="F25" s="134" t="e">
        <f>AVERAGEIFS(TSE!BJ:BJ,TSE!$B:$B,"&gt;="&amp;'l_NB,NEC'!$A25,TSE!$B:$B,"&lt;"&amp;'l_NB,NEC'!$A26)</f>
        <v>#DIV/0!</v>
      </c>
      <c r="G25" s="134" t="e">
        <f>AVERAGEIFS(TSE!BL:BL,TSE!$B:$B,"&gt;="&amp;'l_NB,NEC'!$A25,TSE!$B:$B,"&lt;"&amp;'l_NB,NEC'!$A26)</f>
        <v>#DIV/0!</v>
      </c>
      <c r="H25" s="136">
        <f t="shared" si="0"/>
        <v>44967686.104791813</v>
      </c>
      <c r="I25" s="134">
        <f>AVERAGEIFS(TSE!BR:BR,TSE!$B:$B,"&gt;="&amp;'l_NB,NEC'!$A25,TSE!$B:$B,"&lt;"&amp;'l_NB,NEC'!$A26)</f>
        <v>174740422</v>
      </c>
      <c r="J25" s="135">
        <f t="shared" si="3"/>
        <v>120160727.66666666</v>
      </c>
      <c r="K25" s="129">
        <f t="shared" si="1"/>
        <v>17186.905318602148</v>
      </c>
      <c r="L25" s="137">
        <f t="shared" si="2"/>
        <v>131369.11780571516</v>
      </c>
      <c r="M25" s="138">
        <f>K25/Pop!$G25</f>
        <v>2.0854274270401327</v>
      </c>
      <c r="N25" s="141">
        <f>L25/Pop!$G25</f>
        <v>15.94008672646755</v>
      </c>
      <c r="O25" s="138">
        <f>M25/l_pi_c!$G$3*100</f>
        <v>2.2971635919573665</v>
      </c>
      <c r="P25" s="141">
        <f>N25/l_pi_c!$G$3*100</f>
        <v>17.558504508907788</v>
      </c>
      <c r="Q25" s="138">
        <f t="shared" si="5"/>
        <v>5.900403242198804E-2</v>
      </c>
      <c r="R25" s="141">
        <f t="shared" si="6"/>
        <v>5.5220140362610692E-4</v>
      </c>
    </row>
    <row r="26" spans="1:18">
      <c r="A26" s="28">
        <f t="shared" si="4"/>
        <v>31321</v>
      </c>
      <c r="B26" s="127">
        <f>B27*FoF!J41/FoF!J42</f>
        <v>10347.879904898549</v>
      </c>
      <c r="C26" s="132">
        <f>C27*FoF!K41/FoF!K42</f>
        <v>343106.68303383188</v>
      </c>
      <c r="D26" s="134">
        <f>AVERAGEIFS(TSE!BF:BF,TSE!$B:$B,"&gt;="&amp;'l_NB,NEC'!$A26,TSE!$B:$B,"&lt;"&amp;'l_NB,NEC'!$A27)</f>
        <v>51443698</v>
      </c>
      <c r="E26" s="134" t="e">
        <f>AVERAGEIFS(TSE!BH:BH,TSE!$B:$B,"&gt;="&amp;'l_NB,NEC'!$A26,TSE!$B:$B,"&lt;"&amp;'l_NB,NEC'!$A27)</f>
        <v>#DIV/0!</v>
      </c>
      <c r="F26" s="134" t="e">
        <f>AVERAGEIFS(TSE!BJ:BJ,TSE!$B:$B,"&gt;="&amp;'l_NB,NEC'!$A26,TSE!$B:$B,"&lt;"&amp;'l_NB,NEC'!$A27)</f>
        <v>#DIV/0!</v>
      </c>
      <c r="G26" s="134" t="e">
        <f>AVERAGEIFS(TSE!BL:BL,TSE!$B:$B,"&gt;="&amp;'l_NB,NEC'!$A26,TSE!$B:$B,"&lt;"&amp;'l_NB,NEC'!$A27)</f>
        <v>#DIV/0!</v>
      </c>
      <c r="H26" s="136">
        <f t="shared" si="0"/>
        <v>42383968.836573482</v>
      </c>
      <c r="I26" s="134">
        <f>AVERAGEIFS(TSE!BR:BR,TSE!$B:$B,"&gt;="&amp;'l_NB,NEC'!$A26,TSE!$B:$B,"&lt;"&amp;'l_NB,NEC'!$A27)</f>
        <v>178674035.33333334</v>
      </c>
      <c r="J26" s="135">
        <f t="shared" si="3"/>
        <v>127230337.33333334</v>
      </c>
      <c r="K26" s="129">
        <f t="shared" si="1"/>
        <v>16199.393887495316</v>
      </c>
      <c r="L26" s="137">
        <f t="shared" si="2"/>
        <v>139098.16874586183</v>
      </c>
      <c r="M26" s="138">
        <f>K26/Pop!$G26</f>
        <v>1.960806542822233</v>
      </c>
      <c r="N26" s="141">
        <f>L26/Pop!$G26</f>
        <v>16.8367163157885</v>
      </c>
      <c r="O26" s="138">
        <f>M26/l_pi_c!$G$3*100</f>
        <v>2.1598897869277636</v>
      </c>
      <c r="P26" s="141">
        <f>N26/l_pi_c!$G$3*100</f>
        <v>18.546170069144104</v>
      </c>
      <c r="Q26" s="138">
        <f t="shared" si="5"/>
        <v>-6.1617945180573397E-2</v>
      </c>
      <c r="R26" s="141">
        <f t="shared" si="6"/>
        <v>5.4724882521834495E-2</v>
      </c>
    </row>
    <row r="27" spans="1:18">
      <c r="A27" s="28">
        <f t="shared" si="4"/>
        <v>31413</v>
      </c>
      <c r="B27" s="127">
        <f>B28*FoF!J42/FoF!J43</f>
        <v>10390.714016195021</v>
      </c>
      <c r="C27" s="132">
        <f>C28*FoF!K42/FoF!K43</f>
        <v>353743.67742942867</v>
      </c>
      <c r="D27" s="134">
        <f>AVERAGEIFS(TSE!BF:BF,TSE!$B:$B,"&gt;="&amp;'l_NB,NEC'!$A27,TSE!$B:$B,"&lt;"&amp;'l_NB,NEC'!$A28)</f>
        <v>55889089.333333336</v>
      </c>
      <c r="E27" s="134" t="e">
        <f>AVERAGEIFS(TSE!BH:BH,TSE!$B:$B,"&gt;="&amp;'l_NB,NEC'!$A27,TSE!$B:$B,"&lt;"&amp;'l_NB,NEC'!$A28)</f>
        <v>#DIV/0!</v>
      </c>
      <c r="F27" s="134" t="e">
        <f>AVERAGEIFS(TSE!BJ:BJ,TSE!$B:$B,"&gt;="&amp;'l_NB,NEC'!$A27,TSE!$B:$B,"&lt;"&amp;'l_NB,NEC'!$A28)</f>
        <v>#DIV/0!</v>
      </c>
      <c r="G27" s="134" t="e">
        <f>AVERAGEIFS(TSE!BL:BL,TSE!$B:$B,"&gt;="&amp;'l_NB,NEC'!$A27,TSE!$B:$B,"&lt;"&amp;'l_NB,NEC'!$A28)</f>
        <v>#DIV/0!</v>
      </c>
      <c r="H27" s="136">
        <f t="shared" si="0"/>
        <v>46046484.072907656</v>
      </c>
      <c r="I27" s="134">
        <f>AVERAGEIFS(TSE!BR:BR,TSE!$B:$B,"&gt;="&amp;'l_NB,NEC'!$A27,TSE!$B:$B,"&lt;"&amp;'l_NB,NEC'!$A28)</f>
        <v>197662888.66666666</v>
      </c>
      <c r="J27" s="135">
        <f t="shared" si="3"/>
        <v>141773799.33333331</v>
      </c>
      <c r="K27" s="129">
        <f t="shared" si="1"/>
        <v>17599.228036135344</v>
      </c>
      <c r="L27" s="137">
        <f t="shared" si="2"/>
        <v>154998.22036739456</v>
      </c>
      <c r="M27" s="138">
        <f>K27/Pop!$G27</f>
        <v>2.1248833184676861</v>
      </c>
      <c r="N27" s="141">
        <f>L27/Pop!$G27</f>
        <v>18.714067013315344</v>
      </c>
      <c r="O27" s="138">
        <f>M27/l_pi_c!$G$3*100</f>
        <v>2.3406254914703313</v>
      </c>
      <c r="P27" s="141">
        <f>N27/l_pi_c!$G$3*100</f>
        <v>20.614130630023137</v>
      </c>
      <c r="Q27" s="138">
        <f t="shared" si="5"/>
        <v>8.0361001873602289E-2</v>
      </c>
      <c r="R27" s="141">
        <f t="shared" si="6"/>
        <v>0.10571349108980721</v>
      </c>
    </row>
    <row r="28" spans="1:18">
      <c r="A28" s="28">
        <f t="shared" si="4"/>
        <v>31503</v>
      </c>
      <c r="B28" s="127">
        <f>B29*FoF!J43/FoF!J44</f>
        <v>10653.455395308201</v>
      </c>
      <c r="C28" s="132">
        <f>C29*FoF!K43/FoF!K44</f>
        <v>364412.47871294274</v>
      </c>
      <c r="D28" s="134">
        <f>AVERAGEIFS(TSE!BF:BF,TSE!$B:$B,"&gt;="&amp;'l_NB,NEC'!$A28,TSE!$B:$B,"&lt;"&amp;'l_NB,NEC'!$A29)</f>
        <v>62432125</v>
      </c>
      <c r="E28" s="134" t="e">
        <f>AVERAGEIFS(TSE!BH:BH,TSE!$B:$B,"&gt;="&amp;'l_NB,NEC'!$A28,TSE!$B:$B,"&lt;"&amp;'l_NB,NEC'!$A29)</f>
        <v>#DIV/0!</v>
      </c>
      <c r="F28" s="134" t="e">
        <f>AVERAGEIFS(TSE!BJ:BJ,TSE!$B:$B,"&gt;="&amp;'l_NB,NEC'!$A28,TSE!$B:$B,"&lt;"&amp;'l_NB,NEC'!$A29)</f>
        <v>#DIV/0!</v>
      </c>
      <c r="G28" s="134" t="e">
        <f>AVERAGEIFS(TSE!BL:BL,TSE!$B:$B,"&gt;="&amp;'l_NB,NEC'!$A28,TSE!$B:$B,"&lt;"&amp;'l_NB,NEC'!$A29)</f>
        <v>#DIV/0!</v>
      </c>
      <c r="H28" s="136">
        <f t="shared" si="0"/>
        <v>51437228.334577739</v>
      </c>
      <c r="I28" s="134">
        <f>AVERAGEIFS(TSE!BR:BR,TSE!$B:$B,"&gt;="&amp;'l_NB,NEC'!$A28,TSE!$B:$B,"&lt;"&amp;'l_NB,NEC'!$A29)</f>
        <v>228830510.33333334</v>
      </c>
      <c r="J28" s="135">
        <f t="shared" si="3"/>
        <v>166398385.33333334</v>
      </c>
      <c r="K28" s="129">
        <f t="shared" si="1"/>
        <v>19659.601145087658</v>
      </c>
      <c r="L28" s="137">
        <f t="shared" si="2"/>
        <v>181919.74624334308</v>
      </c>
      <c r="M28" s="138">
        <f>K28/Pop!$G28</f>
        <v>2.3673827380631862</v>
      </c>
      <c r="N28" s="141">
        <f>L28/Pop!$G28</f>
        <v>21.906531256201905</v>
      </c>
      <c r="O28" s="138">
        <f>M28/l_pi_c!$G$3*100</f>
        <v>2.6077461932231691</v>
      </c>
      <c r="P28" s="141">
        <f>N28/l_pi_c!$G$3*100</f>
        <v>24.130729928706675</v>
      </c>
      <c r="Q28" s="138">
        <f t="shared" si="5"/>
        <v>0.10806812308185243</v>
      </c>
      <c r="R28" s="141">
        <f t="shared" si="6"/>
        <v>0.15750933547110746</v>
      </c>
    </row>
    <row r="29" spans="1:18">
      <c r="A29" s="28">
        <f t="shared" si="4"/>
        <v>31594</v>
      </c>
      <c r="B29" s="127">
        <f>B30*FoF!J44/FoF!J45</f>
        <v>10732.239564299925</v>
      </c>
      <c r="C29" s="132">
        <f>C30*FoF!K44/FoF!K45</f>
        <v>378678.3498663705</v>
      </c>
      <c r="D29" s="134">
        <f>AVERAGEIFS(TSE!BF:BF,TSE!$B:$B,"&gt;="&amp;'l_NB,NEC'!$A29,TSE!$B:$B,"&lt;"&amp;'l_NB,NEC'!$A30)</f>
        <v>77562437</v>
      </c>
      <c r="E29" s="134" t="e">
        <f>AVERAGEIFS(TSE!BH:BH,TSE!$B:$B,"&gt;="&amp;'l_NB,NEC'!$A29,TSE!$B:$B,"&lt;"&amp;'l_NB,NEC'!$A30)</f>
        <v>#DIV/0!</v>
      </c>
      <c r="F29" s="134" t="e">
        <f>AVERAGEIFS(TSE!BJ:BJ,TSE!$B:$B,"&gt;="&amp;'l_NB,NEC'!$A29,TSE!$B:$B,"&lt;"&amp;'l_NB,NEC'!$A30)</f>
        <v>#DIV/0!</v>
      </c>
      <c r="G29" s="134" t="e">
        <f>AVERAGEIFS(TSE!BL:BL,TSE!$B:$B,"&gt;="&amp;'l_NB,NEC'!$A29,TSE!$B:$B,"&lt;"&amp;'l_NB,NEC'!$A30)</f>
        <v>#DIV/0!</v>
      </c>
      <c r="H29" s="136">
        <f t="shared" si="0"/>
        <v>63902947.115051761</v>
      </c>
      <c r="I29" s="134">
        <f>AVERAGEIFS(TSE!BR:BR,TSE!$B:$B,"&gt;="&amp;'l_NB,NEC'!$A29,TSE!$B:$B,"&lt;"&amp;'l_NB,NEC'!$A30)</f>
        <v>264446327.33333334</v>
      </c>
      <c r="J29" s="135">
        <f t="shared" si="3"/>
        <v>186883890.33333334</v>
      </c>
      <c r="K29" s="129">
        <f t="shared" si="1"/>
        <v>24424.069743917724</v>
      </c>
      <c r="L29" s="137">
        <f t="shared" si="2"/>
        <v>204316.1046202665</v>
      </c>
      <c r="M29" s="138">
        <f>K29/Pop!$G29</f>
        <v>2.9335285449605939</v>
      </c>
      <c r="N29" s="141">
        <f>L29/Pop!$G29</f>
        <v>24.540018571146032</v>
      </c>
      <c r="O29" s="138">
        <f>M29/l_pi_c!$G$3*100</f>
        <v>3.2313735218374786</v>
      </c>
      <c r="P29" s="141">
        <f>N29/l_pi_c!$G$3*100</f>
        <v>27.031598643355448</v>
      </c>
      <c r="Q29" s="138">
        <f t="shared" si="5"/>
        <v>0.21442096502582353</v>
      </c>
      <c r="R29" s="141">
        <f t="shared" si="6"/>
        <v>0.11352037281562977</v>
      </c>
    </row>
    <row r="30" spans="1:18">
      <c r="A30" s="28">
        <f t="shared" si="4"/>
        <v>31686</v>
      </c>
      <c r="B30" s="127">
        <f>B31*FoF!J45/FoF!J46</f>
        <v>11108.185380410923</v>
      </c>
      <c r="C30" s="132">
        <f>C31*FoF!K45/FoF!K46</f>
        <v>391323.99742619565</v>
      </c>
      <c r="D30" s="134">
        <f>AVERAGEIFS(TSE!BF:BF,TSE!$B:$B,"&gt;="&amp;'l_NB,NEC'!$A30,TSE!$B:$B,"&lt;"&amp;'l_NB,NEC'!$A31)</f>
        <v>76416804.333333328</v>
      </c>
      <c r="E30" s="134" t="e">
        <f>AVERAGEIFS(TSE!BH:BH,TSE!$B:$B,"&gt;="&amp;'l_NB,NEC'!$A30,TSE!$B:$B,"&lt;"&amp;'l_NB,NEC'!$A31)</f>
        <v>#DIV/0!</v>
      </c>
      <c r="F30" s="134" t="e">
        <f>AVERAGEIFS(TSE!BJ:BJ,TSE!$B:$B,"&gt;="&amp;'l_NB,NEC'!$A30,TSE!$B:$B,"&lt;"&amp;'l_NB,NEC'!$A31)</f>
        <v>#DIV/0!</v>
      </c>
      <c r="G30" s="134" t="e">
        <f>AVERAGEIFS(TSE!BL:BL,TSE!$B:$B,"&gt;="&amp;'l_NB,NEC'!$A30,TSE!$B:$B,"&lt;"&amp;'l_NB,NEC'!$A31)</f>
        <v>#DIV/0!</v>
      </c>
      <c r="H30" s="136">
        <f t="shared" si="0"/>
        <v>62959071.360976681</v>
      </c>
      <c r="I30" s="134">
        <f>AVERAGEIFS(TSE!BR:BR,TSE!$B:$B,"&gt;="&amp;'l_NB,NEC'!$A30,TSE!$B:$B,"&lt;"&amp;'l_NB,NEC'!$A31)</f>
        <v>265015886.66666666</v>
      </c>
      <c r="J30" s="135">
        <f t="shared" si="3"/>
        <v>188599082.33333331</v>
      </c>
      <c r="K30" s="129">
        <f t="shared" si="1"/>
        <v>24063.315063767881</v>
      </c>
      <c r="L30" s="137">
        <f t="shared" si="2"/>
        <v>206191.28683897344</v>
      </c>
      <c r="M30" s="138">
        <f>K30/Pop!$G30</f>
        <v>2.8830761831715397</v>
      </c>
      <c r="N30" s="141">
        <f>L30/Pop!$G30</f>
        <v>24.704209984684177</v>
      </c>
      <c r="O30" s="138">
        <f>M30/l_pi_c!$G$3*100</f>
        <v>3.1757986659938635</v>
      </c>
      <c r="P30" s="141">
        <f>N30/l_pi_c!$G$3*100</f>
        <v>27.212460625125377</v>
      </c>
      <c r="Q30" s="138">
        <f t="shared" si="5"/>
        <v>-1.7348136748875698E-2</v>
      </c>
      <c r="R30" s="141">
        <f t="shared" si="6"/>
        <v>6.6684777810395168E-3</v>
      </c>
    </row>
    <row r="31" spans="1:18">
      <c r="A31" s="28">
        <f t="shared" si="4"/>
        <v>31778</v>
      </c>
      <c r="B31" s="127">
        <f>B32*FoF!J46/FoF!J47</f>
        <v>11538.056283064801</v>
      </c>
      <c r="C31" s="132">
        <f>C32*FoF!K46/FoF!K47</f>
        <v>396228.04123598151</v>
      </c>
      <c r="D31" s="134">
        <f>AVERAGEIFS(TSE!BF:BF,TSE!$B:$B,"&gt;="&amp;'l_NB,NEC'!$A31,TSE!$B:$B,"&lt;"&amp;'l_NB,NEC'!$A32)</f>
        <v>116381320.33333333</v>
      </c>
      <c r="E31" s="134" t="e">
        <f>AVERAGEIFS(TSE!BH:BH,TSE!$B:$B,"&gt;="&amp;'l_NB,NEC'!$A31,TSE!$B:$B,"&lt;"&amp;'l_NB,NEC'!$A32)</f>
        <v>#DIV/0!</v>
      </c>
      <c r="F31" s="134" t="e">
        <f>AVERAGEIFS(TSE!BJ:BJ,TSE!$B:$B,"&gt;="&amp;'l_NB,NEC'!$A31,TSE!$B:$B,"&lt;"&amp;'l_NB,NEC'!$A32)</f>
        <v>#DIV/0!</v>
      </c>
      <c r="G31" s="134" t="e">
        <f>AVERAGEIFS(TSE!BL:BL,TSE!$B:$B,"&gt;="&amp;'l_NB,NEC'!$A31,TSE!$B:$B,"&lt;"&amp;'l_NB,NEC'!$A32)</f>
        <v>#DIV/0!</v>
      </c>
      <c r="H31" s="136">
        <f t="shared" si="0"/>
        <v>95885452.367115527</v>
      </c>
      <c r="I31" s="134">
        <f>AVERAGEIFS(TSE!BR:BR,TSE!$B:$B,"&gt;="&amp;'l_NB,NEC'!$A31,TSE!$B:$B,"&lt;"&amp;'l_NB,NEC'!$A32)</f>
        <v>324398992.66666669</v>
      </c>
      <c r="J31" s="135">
        <f t="shared" si="3"/>
        <v>208017672.33333337</v>
      </c>
      <c r="K31" s="129">
        <f t="shared" si="1"/>
        <v>36647.96510597731</v>
      </c>
      <c r="L31" s="137">
        <f t="shared" si="2"/>
        <v>227421.21018304248</v>
      </c>
      <c r="M31" s="138">
        <f>K31/Pop!$G31</f>
        <v>4.3804966558930598</v>
      </c>
      <c r="N31" s="141">
        <f>L31/Pop!$G31</f>
        <v>27.183442458677913</v>
      </c>
      <c r="O31" s="138">
        <f>M31/l_pi_c!$G$3*100</f>
        <v>4.8252541911231335</v>
      </c>
      <c r="P31" s="141">
        <f>N31/l_pi_c!$G$3*100</f>
        <v>29.943412803758633</v>
      </c>
      <c r="Q31" s="138">
        <f t="shared" si="5"/>
        <v>0.41830426644515639</v>
      </c>
      <c r="R31" s="141">
        <f t="shared" si="6"/>
        <v>9.563438097793453E-2</v>
      </c>
    </row>
    <row r="32" spans="1:18">
      <c r="A32" s="28">
        <f t="shared" si="4"/>
        <v>31868</v>
      </c>
      <c r="B32" s="127">
        <f>B33*FoF!J47/FoF!J48</f>
        <v>12382.117744058671</v>
      </c>
      <c r="C32" s="132">
        <f>C33*FoF!K47/FoF!K48</f>
        <v>407420.2104024975</v>
      </c>
      <c r="D32" s="134">
        <f>AVERAGEIFS(TSE!BF:BF,TSE!$B:$B,"&gt;="&amp;'l_NB,NEC'!$A32,TSE!$B:$B,"&lt;"&amp;'l_NB,NEC'!$A33)</f>
        <v>145192175.66666666</v>
      </c>
      <c r="E32" s="134" t="e">
        <f>AVERAGEIFS(TSE!BH:BH,TSE!$B:$B,"&gt;="&amp;'l_NB,NEC'!$A32,TSE!$B:$B,"&lt;"&amp;'l_NB,NEC'!$A33)</f>
        <v>#DIV/0!</v>
      </c>
      <c r="F32" s="134" t="e">
        <f>AVERAGEIFS(TSE!BJ:BJ,TSE!$B:$B,"&gt;="&amp;'l_NB,NEC'!$A32,TSE!$B:$B,"&lt;"&amp;'l_NB,NEC'!$A33)</f>
        <v>#DIV/0!</v>
      </c>
      <c r="G32" s="134" t="e">
        <f>AVERAGEIFS(TSE!BL:BL,TSE!$B:$B,"&gt;="&amp;'l_NB,NEC'!$A32,TSE!$B:$B,"&lt;"&amp;'l_NB,NEC'!$A33)</f>
        <v>#DIV/0!</v>
      </c>
      <c r="H32" s="136">
        <f t="shared" si="0"/>
        <v>119622439.44380325</v>
      </c>
      <c r="I32" s="134">
        <f>AVERAGEIFS(TSE!BR:BR,TSE!$B:$B,"&gt;="&amp;'l_NB,NEC'!$A32,TSE!$B:$B,"&lt;"&amp;'l_NB,NEC'!$A33)</f>
        <v>378206299</v>
      </c>
      <c r="J32" s="135">
        <f t="shared" si="3"/>
        <v>233014123.33333334</v>
      </c>
      <c r="K32" s="129">
        <f t="shared" si="1"/>
        <v>45720.376536825679</v>
      </c>
      <c r="L32" s="137">
        <f t="shared" si="2"/>
        <v>254749.28799939144</v>
      </c>
      <c r="M32" s="138">
        <f>K32/Pop!$G32</f>
        <v>5.4521872743784066</v>
      </c>
      <c r="N32" s="141">
        <f>L32/Pop!$G32</f>
        <v>30.379032969435702</v>
      </c>
      <c r="O32" s="138">
        <f>M32/l_pi_c!$G$3*100</f>
        <v>6.0057549549981619</v>
      </c>
      <c r="P32" s="141">
        <f>N32/l_pi_c!$G$3*100</f>
        <v>33.463455784365301</v>
      </c>
      <c r="Q32" s="138">
        <f t="shared" si="5"/>
        <v>0.21885475319383341</v>
      </c>
      <c r="R32" s="141">
        <f t="shared" si="6"/>
        <v>0.11114461069165271</v>
      </c>
    </row>
    <row r="33" spans="1:18">
      <c r="A33" s="28">
        <f t="shared" si="4"/>
        <v>31959</v>
      </c>
      <c r="B33" s="127">
        <f>B34*FoF!J48/FoF!J49</f>
        <v>14666.858644818692</v>
      </c>
      <c r="C33" s="132">
        <f>C34*FoF!K48/FoF!K49</f>
        <v>418830.20855899213</v>
      </c>
      <c r="D33" s="134">
        <f>AVERAGEIFS(TSE!BF:BF,TSE!$B:$B,"&gt;="&amp;'l_NB,NEC'!$A33,TSE!$B:$B,"&lt;"&amp;'l_NB,NEC'!$A34)</f>
        <v>134198682</v>
      </c>
      <c r="E33" s="134" t="e">
        <f>AVERAGEIFS(TSE!BH:BH,TSE!$B:$B,"&gt;="&amp;'l_NB,NEC'!$A33,TSE!$B:$B,"&lt;"&amp;'l_NB,NEC'!$A34)</f>
        <v>#DIV/0!</v>
      </c>
      <c r="F33" s="134" t="e">
        <f>AVERAGEIFS(TSE!BJ:BJ,TSE!$B:$B,"&gt;="&amp;'l_NB,NEC'!$A33,TSE!$B:$B,"&lt;"&amp;'l_NB,NEC'!$A34)</f>
        <v>#DIV/0!</v>
      </c>
      <c r="G33" s="134" t="e">
        <f>AVERAGEIFS(TSE!BL:BL,TSE!$B:$B,"&gt;="&amp;'l_NB,NEC'!$A33,TSE!$B:$B,"&lt;"&amp;'l_NB,NEC'!$A34)</f>
        <v>#DIV/0!</v>
      </c>
      <c r="H33" s="136">
        <f t="shared" si="0"/>
        <v>110565005.56778082</v>
      </c>
      <c r="I33" s="134">
        <f>AVERAGEIFS(TSE!BR:BR,TSE!$B:$B,"&gt;="&amp;'l_NB,NEC'!$A33,TSE!$B:$B,"&lt;"&amp;'l_NB,NEC'!$A34)</f>
        <v>384183899</v>
      </c>
      <c r="J33" s="135">
        <f t="shared" si="3"/>
        <v>249985217</v>
      </c>
      <c r="K33" s="129">
        <f t="shared" si="1"/>
        <v>42258.573808218993</v>
      </c>
      <c r="L33" s="137">
        <f t="shared" si="2"/>
        <v>273303.41667754715</v>
      </c>
      <c r="M33" s="138">
        <f>K33/Pop!$G33</f>
        <v>5.0270754605429353</v>
      </c>
      <c r="N33" s="141">
        <f>L33/Pop!$G33</f>
        <v>32.512145476026944</v>
      </c>
      <c r="O33" s="138">
        <f>M33/l_pi_c!$G$3*100</f>
        <v>5.5374809845920892</v>
      </c>
      <c r="P33" s="141">
        <f>N33/l_pi_c!$G$3*100</f>
        <v>35.81314598415571</v>
      </c>
      <c r="Q33" s="138">
        <f t="shared" si="5"/>
        <v>-8.1178467263538945E-2</v>
      </c>
      <c r="R33" s="141">
        <f t="shared" si="6"/>
        <v>6.7861060975792586E-2</v>
      </c>
    </row>
    <row r="34" spans="1:18">
      <c r="A34" s="28">
        <f t="shared" si="4"/>
        <v>32051</v>
      </c>
      <c r="B34" s="127">
        <f>B35*FoF!J49/FoF!J50</f>
        <v>16906.088302326214</v>
      </c>
      <c r="C34" s="132">
        <f>C35*FoF!K49/FoF!K50</f>
        <v>431652.23976999475</v>
      </c>
      <c r="D34" s="134">
        <f>AVERAGEIFS(TSE!BF:BF,TSE!$B:$B,"&gt;="&amp;'l_NB,NEC'!$A34,TSE!$B:$B,"&lt;"&amp;'l_NB,NEC'!$A35)</f>
        <v>112456952</v>
      </c>
      <c r="E34" s="134" t="e">
        <f>AVERAGEIFS(TSE!BH:BH,TSE!$B:$B,"&gt;="&amp;'l_NB,NEC'!$A34,TSE!$B:$B,"&lt;"&amp;'l_NB,NEC'!$A35)</f>
        <v>#DIV/0!</v>
      </c>
      <c r="F34" s="134" t="e">
        <f>AVERAGEIFS(TSE!BJ:BJ,TSE!$B:$B,"&gt;="&amp;'l_NB,NEC'!$A34,TSE!$B:$B,"&lt;"&amp;'l_NB,NEC'!$A35)</f>
        <v>#DIV/0!</v>
      </c>
      <c r="G34" s="134" t="e">
        <f>AVERAGEIFS(TSE!BL:BL,TSE!$B:$B,"&gt;="&amp;'l_NB,NEC'!$A34,TSE!$B:$B,"&lt;"&amp;'l_NB,NEC'!$A35)</f>
        <v>#DIV/0!</v>
      </c>
      <c r="H34" s="136">
        <f t="shared" si="0"/>
        <v>92652202.97778827</v>
      </c>
      <c r="I34" s="134">
        <f>AVERAGEIFS(TSE!BR:BR,TSE!$B:$B,"&gt;="&amp;'l_NB,NEC'!$A34,TSE!$B:$B,"&lt;"&amp;'l_NB,NEC'!$A35)</f>
        <v>341733176.66666669</v>
      </c>
      <c r="J34" s="135">
        <f t="shared" si="3"/>
        <v>229276224.66666669</v>
      </c>
      <c r="K34" s="129">
        <f t="shared" si="1"/>
        <v>35412.198804898406</v>
      </c>
      <c r="L34" s="137">
        <f t="shared" si="2"/>
        <v>250662.72444553761</v>
      </c>
      <c r="M34" s="138">
        <f>K34/Pop!$G34</f>
        <v>4.2025009089305119</v>
      </c>
      <c r="N34" s="141">
        <f>L34/Pop!$G34</f>
        <v>29.747103056804729</v>
      </c>
      <c r="O34" s="138">
        <f>M34/l_pi_c!$G$3*100</f>
        <v>4.6291863039629666</v>
      </c>
      <c r="P34" s="141">
        <f>N34/l_pi_c!$G$3*100</f>
        <v>32.767365204016023</v>
      </c>
      <c r="Q34" s="138">
        <f t="shared" si="5"/>
        <v>-0.17915859306279969</v>
      </c>
      <c r="R34" s="141">
        <f t="shared" si="6"/>
        <v>-8.8881975470908259E-2</v>
      </c>
    </row>
    <row r="35" spans="1:18">
      <c r="A35" s="28">
        <f t="shared" si="4"/>
        <v>32143</v>
      </c>
      <c r="B35" s="127">
        <f>B36*FoF!J50/FoF!J51</f>
        <v>17904.276074502923</v>
      </c>
      <c r="C35" s="132">
        <f>C36*FoF!K50/FoF!K51</f>
        <v>442459.8347462386</v>
      </c>
      <c r="D35" s="134">
        <f>AVERAGEIFS(TSE!BF:BF,TSE!$B:$B,"&gt;="&amp;'l_NB,NEC'!$A35,TSE!$B:$B,"&lt;"&amp;'l_NB,NEC'!$A36)</f>
        <v>131092514.33333333</v>
      </c>
      <c r="E35" s="134" t="e">
        <f>AVERAGEIFS(TSE!BH:BH,TSE!$B:$B,"&gt;="&amp;'l_NB,NEC'!$A35,TSE!$B:$B,"&lt;"&amp;'l_NB,NEC'!$A36)</f>
        <v>#DIV/0!</v>
      </c>
      <c r="F35" s="134" t="e">
        <f>AVERAGEIFS(TSE!BJ:BJ,TSE!$B:$B,"&gt;="&amp;'l_NB,NEC'!$A35,TSE!$B:$B,"&lt;"&amp;'l_NB,NEC'!$A36)</f>
        <v>#DIV/0!</v>
      </c>
      <c r="G35" s="134" t="e">
        <f>AVERAGEIFS(TSE!BL:BL,TSE!$B:$B,"&gt;="&amp;'l_NB,NEC'!$A35,TSE!$B:$B,"&lt;"&amp;'l_NB,NEC'!$A36)</f>
        <v>#DIV/0!</v>
      </c>
      <c r="H35" s="136">
        <f t="shared" si="0"/>
        <v>108005863.85162401</v>
      </c>
      <c r="I35" s="134">
        <f>AVERAGEIFS(TSE!BR:BR,TSE!$B:$B,"&gt;="&amp;'l_NB,NEC'!$A35,TSE!$B:$B,"&lt;"&amp;'l_NB,NEC'!$A36)</f>
        <v>388282460</v>
      </c>
      <c r="J35" s="135">
        <f t="shared" si="3"/>
        <v>257189945.66666669</v>
      </c>
      <c r="K35" s="129">
        <f t="shared" si="1"/>
        <v>41280.455292848354</v>
      </c>
      <c r="L35" s="137">
        <f t="shared" si="2"/>
        <v>281180.1902902631</v>
      </c>
      <c r="M35" s="138">
        <f>K35/Pop!$G35</f>
        <v>4.8873335192851073</v>
      </c>
      <c r="N35" s="141">
        <f>L35/Pop!$G35</f>
        <v>33.289879174434517</v>
      </c>
      <c r="O35" s="138">
        <f>M35/l_pi_c!$G$3*100</f>
        <v>5.3835508618917558</v>
      </c>
      <c r="P35" s="141">
        <f>N35/l_pi_c!$G$3*100</f>
        <v>36.669843998699392</v>
      </c>
      <c r="Q35" s="138">
        <f t="shared" si="5"/>
        <v>0.15096705959708379</v>
      </c>
      <c r="R35" s="141">
        <f t="shared" si="6"/>
        <v>0.11252167108664457</v>
      </c>
    </row>
    <row r="36" spans="1:18">
      <c r="A36" s="28">
        <f t="shared" si="4"/>
        <v>32234</v>
      </c>
      <c r="B36" s="127">
        <f>B37*FoF!J51/FoF!J52</f>
        <v>19253.933027764073</v>
      </c>
      <c r="C36" s="132">
        <f>C37*FoF!K51/FoF!K52</f>
        <v>455232.7098577327</v>
      </c>
      <c r="D36" s="134">
        <f>AVERAGEIFS(TSE!BF:BF,TSE!$B:$B,"&gt;="&amp;'l_NB,NEC'!$A36,TSE!$B:$B,"&lt;"&amp;'l_NB,NEC'!$A37)</f>
        <v>129831722.33333333</v>
      </c>
      <c r="E36" s="134" t="e">
        <f>AVERAGEIFS(TSE!BH:BH,TSE!$B:$B,"&gt;="&amp;'l_NB,NEC'!$A36,TSE!$B:$B,"&lt;"&amp;'l_NB,NEC'!$A37)</f>
        <v>#DIV/0!</v>
      </c>
      <c r="F36" s="134" t="e">
        <f>AVERAGEIFS(TSE!BJ:BJ,TSE!$B:$B,"&gt;="&amp;'l_NB,NEC'!$A36,TSE!$B:$B,"&lt;"&amp;'l_NB,NEC'!$A37)</f>
        <v>#DIV/0!</v>
      </c>
      <c r="G36" s="134" t="e">
        <f>AVERAGEIFS(TSE!BL:BL,TSE!$B:$B,"&gt;="&amp;'l_NB,NEC'!$A36,TSE!$B:$B,"&lt;"&amp;'l_NB,NEC'!$A37)</f>
        <v>#DIV/0!</v>
      </c>
      <c r="H36" s="136">
        <f t="shared" si="0"/>
        <v>106967109.42853799</v>
      </c>
      <c r="I36" s="134">
        <f>AVERAGEIFS(TSE!BR:BR,TSE!$B:$B,"&gt;="&amp;'l_NB,NEC'!$A36,TSE!$B:$B,"&lt;"&amp;'l_NB,NEC'!$A37)</f>
        <v>413281605</v>
      </c>
      <c r="J36" s="135">
        <f t="shared" si="3"/>
        <v>283449882.66666669</v>
      </c>
      <c r="K36" s="129">
        <f t="shared" si="1"/>
        <v>40883.437445915901</v>
      </c>
      <c r="L36" s="137">
        <f t="shared" si="2"/>
        <v>309889.60995101504</v>
      </c>
      <c r="M36" s="138">
        <f>K36/Pop!$G36</f>
        <v>4.8284356277572753</v>
      </c>
      <c r="N36" s="141">
        <f>L36/Pop!$G36</f>
        <v>36.59873354188224</v>
      </c>
      <c r="O36" s="138">
        <f>M36/l_pi_c!$G$3*100</f>
        <v>5.3186729906666619</v>
      </c>
      <c r="P36" s="141">
        <f>N36/l_pi_c!$G$3*100</f>
        <v>40.314650662999462</v>
      </c>
      <c r="Q36" s="138">
        <f t="shared" si="5"/>
        <v>-1.2124333571786439E-2</v>
      </c>
      <c r="R36" s="141">
        <f t="shared" si="6"/>
        <v>9.4760215032769324E-2</v>
      </c>
    </row>
    <row r="37" spans="1:18">
      <c r="A37" s="28">
        <f t="shared" si="4"/>
        <v>32325</v>
      </c>
      <c r="B37" s="127">
        <f>B38*FoF!J52/FoF!J53</f>
        <v>21207.47446082102</v>
      </c>
      <c r="C37" s="132">
        <f>C38*FoF!K52/FoF!K53</f>
        <v>468247.51008641557</v>
      </c>
      <c r="D37" s="134">
        <f>AVERAGEIFS(TSE!BF:BF,TSE!$B:$B,"&gt;="&amp;'l_NB,NEC'!$A37,TSE!$B:$B,"&lt;"&amp;'l_NB,NEC'!$A38)</f>
        <v>126453089.66666667</v>
      </c>
      <c r="E37" s="134" t="e">
        <f>AVERAGEIFS(TSE!BH:BH,TSE!$B:$B,"&gt;="&amp;'l_NB,NEC'!$A37,TSE!$B:$B,"&lt;"&amp;'l_NB,NEC'!$A38)</f>
        <v>#DIV/0!</v>
      </c>
      <c r="F37" s="134" t="e">
        <f>AVERAGEIFS(TSE!BJ:BJ,TSE!$B:$B,"&gt;="&amp;'l_NB,NEC'!$A37,TSE!$B:$B,"&lt;"&amp;'l_NB,NEC'!$A38)</f>
        <v>#DIV/0!</v>
      </c>
      <c r="G37" s="134" t="e">
        <f>AVERAGEIFS(TSE!BL:BL,TSE!$B:$B,"&gt;="&amp;'l_NB,NEC'!$A37,TSE!$B:$B,"&lt;"&amp;'l_NB,NEC'!$A38)</f>
        <v>#DIV/0!</v>
      </c>
      <c r="H37" s="136">
        <f t="shared" si="0"/>
        <v>104183486.41500136</v>
      </c>
      <c r="I37" s="134">
        <f>AVERAGEIFS(TSE!BR:BR,TSE!$B:$B,"&gt;="&amp;'l_NB,NEC'!$A37,TSE!$B:$B,"&lt;"&amp;'l_NB,NEC'!$A38)</f>
        <v>418259193.66666669</v>
      </c>
      <c r="J37" s="135">
        <f t="shared" si="3"/>
        <v>291806104</v>
      </c>
      <c r="K37" s="129">
        <f t="shared" si="1"/>
        <v>39819.520902270619</v>
      </c>
      <c r="L37" s="137">
        <f t="shared" si="2"/>
        <v>319025.28552543832</v>
      </c>
      <c r="M37" s="138">
        <f>K37/Pop!$G37</f>
        <v>4.6918943547855534</v>
      </c>
      <c r="N37" s="141">
        <f>L37/Pop!$G37</f>
        <v>37.590430579623067</v>
      </c>
      <c r="O37" s="138">
        <f>M37/l_pi_c!$G$3*100</f>
        <v>5.1682685042754333</v>
      </c>
      <c r="P37" s="141">
        <f>N37/l_pi_c!$G$3*100</f>
        <v>41.407035993609369</v>
      </c>
      <c r="Q37" s="138">
        <f t="shared" si="5"/>
        <v>-2.8686114101814209E-2</v>
      </c>
      <c r="R37" s="141">
        <f t="shared" si="6"/>
        <v>2.6735875014826327E-2</v>
      </c>
    </row>
    <row r="38" spans="1:18">
      <c r="A38" s="28">
        <f t="shared" si="4"/>
        <v>32417</v>
      </c>
      <c r="B38" s="127">
        <f>B39*FoF!J53/FoF!J54</f>
        <v>26759.463690203887</v>
      </c>
      <c r="C38" s="132">
        <f>C39*FoF!K53/FoF!K54</f>
        <v>482019.89255458181</v>
      </c>
      <c r="D38" s="134">
        <f>AVERAGEIFS(TSE!BF:BF,TSE!$B:$B,"&gt;="&amp;'l_NB,NEC'!$A38,TSE!$B:$B,"&lt;"&amp;'l_NB,NEC'!$A39)</f>
        <v>135985453.33333334</v>
      </c>
      <c r="E38" s="134" t="e">
        <f>AVERAGEIFS(TSE!BH:BH,TSE!$B:$B,"&gt;="&amp;'l_NB,NEC'!$A38,TSE!$B:$B,"&lt;"&amp;'l_NB,NEC'!$A39)</f>
        <v>#DIV/0!</v>
      </c>
      <c r="F38" s="134" t="e">
        <f>AVERAGEIFS(TSE!BJ:BJ,TSE!$B:$B,"&gt;="&amp;'l_NB,NEC'!$A38,TSE!$B:$B,"&lt;"&amp;'l_NB,NEC'!$A39)</f>
        <v>#DIV/0!</v>
      </c>
      <c r="G38" s="134" t="e">
        <f>AVERAGEIFS(TSE!BL:BL,TSE!$B:$B,"&gt;="&amp;'l_NB,NEC'!$A38,TSE!$B:$B,"&lt;"&amp;'l_NB,NEC'!$A39)</f>
        <v>#DIV/0!</v>
      </c>
      <c r="H38" s="136">
        <f t="shared" si="0"/>
        <v>112037109.313318</v>
      </c>
      <c r="I38" s="134">
        <f>AVERAGEIFS(TSE!BR:BR,TSE!$B:$B,"&gt;="&amp;'l_NB,NEC'!$A38,TSE!$B:$B,"&lt;"&amp;'l_NB,NEC'!$A39)</f>
        <v>443261670</v>
      </c>
      <c r="J38" s="135">
        <f t="shared" si="3"/>
        <v>307276216.66666663</v>
      </c>
      <c r="K38" s="129">
        <f t="shared" si="1"/>
        <v>42821.220230246283</v>
      </c>
      <c r="L38" s="137">
        <f t="shared" si="2"/>
        <v>335938.42422590236</v>
      </c>
      <c r="M38" s="138">
        <f>K38/Pop!$G38</f>
        <v>5.0345247553102546</v>
      </c>
      <c r="N38" s="141">
        <f>L38/Pop!$G38</f>
        <v>39.496546430281306</v>
      </c>
      <c r="O38" s="138">
        <f>M38/l_pi_c!$G$3*100</f>
        <v>5.5456866159669165</v>
      </c>
      <c r="P38" s="141">
        <f>N38/l_pi_c!$G$3*100</f>
        <v>43.50668227111116</v>
      </c>
      <c r="Q38" s="138">
        <f t="shared" si="5"/>
        <v>7.0482718987891158E-2</v>
      </c>
      <c r="R38" s="141">
        <f t="shared" si="6"/>
        <v>4.9463723797238845E-2</v>
      </c>
    </row>
    <row r="39" spans="1:18">
      <c r="A39" s="28">
        <f t="shared" si="4"/>
        <v>32509</v>
      </c>
      <c r="B39" s="127">
        <f>B40*FoF!J54/FoF!J55</f>
        <v>29386.495033913397</v>
      </c>
      <c r="C39" s="132">
        <f>C40*FoF!K54/FoF!K55</f>
        <v>505588.79650125897</v>
      </c>
      <c r="D39" s="134">
        <f>AVERAGEIFS(TSE!BF:BF,TSE!$B:$B,"&gt;="&amp;'l_NB,NEC'!$A39,TSE!$B:$B,"&lt;"&amp;'l_NB,NEC'!$A40)</f>
        <v>146167804</v>
      </c>
      <c r="E39" s="134" t="e">
        <f>AVERAGEIFS(TSE!BH:BH,TSE!$B:$B,"&gt;="&amp;'l_NB,NEC'!$A39,TSE!$B:$B,"&lt;"&amp;'l_NB,NEC'!$A40)</f>
        <v>#DIV/0!</v>
      </c>
      <c r="F39" s="134" t="e">
        <f>AVERAGEIFS(TSE!BJ:BJ,TSE!$B:$B,"&gt;="&amp;'l_NB,NEC'!$A39,TSE!$B:$B,"&lt;"&amp;'l_NB,NEC'!$A40)</f>
        <v>#DIV/0!</v>
      </c>
      <c r="G39" s="134" t="e">
        <f>AVERAGEIFS(TSE!BL:BL,TSE!$B:$B,"&gt;="&amp;'l_NB,NEC'!$A39,TSE!$B:$B,"&lt;"&amp;'l_NB,NEC'!$A40)</f>
        <v>#DIV/0!</v>
      </c>
      <c r="H39" s="136">
        <f t="shared" si="0"/>
        <v>120426250.25997122</v>
      </c>
      <c r="I39" s="134">
        <f>AVERAGEIFS(TSE!BR:BR,TSE!$B:$B,"&gt;="&amp;'l_NB,NEC'!$A39,TSE!$B:$B,"&lt;"&amp;'l_NB,NEC'!$A40)</f>
        <v>485981681.33333331</v>
      </c>
      <c r="J39" s="135">
        <f t="shared" si="3"/>
        <v>339813877.33333331</v>
      </c>
      <c r="K39" s="129">
        <f t="shared" si="1"/>
        <v>46027.597601288573</v>
      </c>
      <c r="L39" s="137">
        <f t="shared" si="2"/>
        <v>371511.14303548954</v>
      </c>
      <c r="M39" s="138">
        <f>K39/Pop!$G39</f>
        <v>5.3991492759715403</v>
      </c>
      <c r="N39" s="141">
        <f>L39/Pop!$G39</f>
        <v>43.579161708828089</v>
      </c>
      <c r="O39" s="138">
        <f>M39/l_pi_c!$G$3*100</f>
        <v>5.947331939480681</v>
      </c>
      <c r="P39" s="141">
        <f>N39/l_pi_c!$G$3*100</f>
        <v>48.003810800372641</v>
      </c>
      <c r="Q39" s="138">
        <f t="shared" si="5"/>
        <v>6.9922266177242509E-2</v>
      </c>
      <c r="R39" s="141">
        <f t="shared" si="6"/>
        <v>9.8365857706129489E-2</v>
      </c>
    </row>
    <row r="40" spans="1:18">
      <c r="A40" s="28">
        <f t="shared" si="4"/>
        <v>32599</v>
      </c>
      <c r="B40" s="127">
        <f>B41*FoF!J55/FoF!J56</f>
        <v>33912.760276714682</v>
      </c>
      <c r="C40" s="132">
        <f>C41*FoF!K55/FoF!K56</f>
        <v>520281.65102884849</v>
      </c>
      <c r="D40" s="134">
        <f>AVERAGEIFS(TSE!BF:BF,TSE!$B:$B,"&gt;="&amp;'l_NB,NEC'!$A40,TSE!$B:$B,"&lt;"&amp;'l_NB,NEC'!$A41)</f>
        <v>142199179</v>
      </c>
      <c r="E40" s="134" t="e">
        <f>AVERAGEIFS(TSE!BH:BH,TSE!$B:$B,"&gt;="&amp;'l_NB,NEC'!$A40,TSE!$B:$B,"&lt;"&amp;'l_NB,NEC'!$A41)</f>
        <v>#DIV/0!</v>
      </c>
      <c r="F40" s="134" t="e">
        <f>AVERAGEIFS(TSE!BJ:BJ,TSE!$B:$B,"&gt;="&amp;'l_NB,NEC'!$A40,TSE!$B:$B,"&lt;"&amp;'l_NB,NEC'!$A41)</f>
        <v>#DIV/0!</v>
      </c>
      <c r="G40" s="134" t="e">
        <f>AVERAGEIFS(TSE!BL:BL,TSE!$B:$B,"&gt;="&amp;'l_NB,NEC'!$A40,TSE!$B:$B,"&lt;"&amp;'l_NB,NEC'!$A41)</f>
        <v>#DIV/0!</v>
      </c>
      <c r="H40" s="136">
        <f t="shared" si="0"/>
        <v>117156538.22791539</v>
      </c>
      <c r="I40" s="134">
        <f>AVERAGEIFS(TSE!BR:BR,TSE!$B:$B,"&gt;="&amp;'l_NB,NEC'!$A40,TSE!$B:$B,"&lt;"&amp;'l_NB,NEC'!$A41)</f>
        <v>497175400</v>
      </c>
      <c r="J40" s="135">
        <f t="shared" si="3"/>
        <v>354976221</v>
      </c>
      <c r="K40" s="129">
        <f t="shared" si="1"/>
        <v>44777.89507082972</v>
      </c>
      <c r="L40" s="137">
        <f t="shared" si="2"/>
        <v>388087.80456239567</v>
      </c>
      <c r="M40" s="138">
        <f>K40/Pop!$G40</f>
        <v>5.2413526769191554</v>
      </c>
      <c r="N40" s="141">
        <f>L40/Pop!$G40</f>
        <v>45.426544729385803</v>
      </c>
      <c r="O40" s="138">
        <f>M40/l_pi_c!$G$3*100</f>
        <v>5.7735140460465706</v>
      </c>
      <c r="P40" s="141">
        <f>N40/l_pi_c!$G$3*100</f>
        <v>50.038761026978506</v>
      </c>
      <c r="Q40" s="138">
        <f t="shared" si="5"/>
        <v>-2.9661790202887728E-2</v>
      </c>
      <c r="R40" s="141">
        <f t="shared" si="6"/>
        <v>4.1517526208508571E-2</v>
      </c>
    </row>
    <row r="41" spans="1:18">
      <c r="A41" s="28">
        <f t="shared" si="4"/>
        <v>32690</v>
      </c>
      <c r="B41" s="127">
        <f>B42*FoF!J56/FoF!J57</f>
        <v>36324.473721674964</v>
      </c>
      <c r="C41" s="132">
        <f>C42*FoF!K56/FoF!K57</f>
        <v>546507.87588424806</v>
      </c>
      <c r="D41" s="134">
        <f>AVERAGEIFS(TSE!BF:BF,TSE!$B:$B,"&gt;="&amp;'l_NB,NEC'!$A41,TSE!$B:$B,"&lt;"&amp;'l_NB,NEC'!$A42)</f>
        <v>156168646</v>
      </c>
      <c r="E41" s="134" t="e">
        <f>AVERAGEIFS(TSE!BH:BH,TSE!$B:$B,"&gt;="&amp;'l_NB,NEC'!$A41,TSE!$B:$B,"&lt;"&amp;'l_NB,NEC'!$A42)</f>
        <v>#DIV/0!</v>
      </c>
      <c r="F41" s="134" t="e">
        <f>AVERAGEIFS(TSE!BJ:BJ,TSE!$B:$B,"&gt;="&amp;'l_NB,NEC'!$A41,TSE!$B:$B,"&lt;"&amp;'l_NB,NEC'!$A42)</f>
        <v>#DIV/0!</v>
      </c>
      <c r="G41" s="134" t="e">
        <f>AVERAGEIFS(TSE!BL:BL,TSE!$B:$B,"&gt;="&amp;'l_NB,NEC'!$A41,TSE!$B:$B,"&lt;"&amp;'l_NB,NEC'!$A42)</f>
        <v>#DIV/0!</v>
      </c>
      <c r="H41" s="136">
        <f t="shared" si="0"/>
        <v>128665847.95894487</v>
      </c>
      <c r="I41" s="134">
        <f>AVERAGEIFS(TSE!BR:BR,TSE!$B:$B,"&gt;="&amp;'l_NB,NEC'!$A41,TSE!$B:$B,"&lt;"&amp;'l_NB,NEC'!$A42)</f>
        <v>532488865.66666669</v>
      </c>
      <c r="J41" s="135">
        <f t="shared" si="3"/>
        <v>376320219.66666669</v>
      </c>
      <c r="K41" s="129">
        <f t="shared" si="1"/>
        <v>49176.818692754554</v>
      </c>
      <c r="L41" s="137">
        <f t="shared" si="2"/>
        <v>411422.73544817284</v>
      </c>
      <c r="M41" s="138">
        <f>K41/Pop!$G41</f>
        <v>5.7446105842528414</v>
      </c>
      <c r="N41" s="141">
        <f>L41/Pop!$G41</f>
        <v>48.06051842076662</v>
      </c>
      <c r="O41" s="138">
        <f>M41/l_pi_c!$G$3*100</f>
        <v>6.3278683846832369</v>
      </c>
      <c r="P41" s="141">
        <f>N41/l_pi_c!$G$3*100</f>
        <v>52.940165500497557</v>
      </c>
      <c r="Q41" s="138">
        <f t="shared" si="5"/>
        <v>9.1682516113822388E-2</v>
      </c>
      <c r="R41" s="141">
        <f t="shared" si="6"/>
        <v>5.6364397344571771E-2</v>
      </c>
    </row>
    <row r="42" spans="1:18">
      <c r="A42" s="28">
        <f t="shared" si="4"/>
        <v>32782</v>
      </c>
      <c r="B42" s="127">
        <f>B43*FoF!J57/FoF!J58</f>
        <v>43575.676848291972</v>
      </c>
      <c r="C42" s="132">
        <f>C43*FoF!K57/FoF!K58</f>
        <v>579599.56930433016</v>
      </c>
      <c r="D42" s="134">
        <f>AVERAGEIFS(TSE!BF:BF,TSE!$B:$B,"&gt;="&amp;'l_NB,NEC'!$A42,TSE!$B:$B,"&lt;"&amp;'l_NB,NEC'!$A43)</f>
        <v>168367484</v>
      </c>
      <c r="E42" s="134" t="e">
        <f>AVERAGEIFS(TSE!BH:BH,TSE!$B:$B,"&gt;="&amp;'l_NB,NEC'!$A42,TSE!$B:$B,"&lt;"&amp;'l_NB,NEC'!$A43)</f>
        <v>#DIV/0!</v>
      </c>
      <c r="F42" s="134" t="e">
        <f>AVERAGEIFS(TSE!BJ:BJ,TSE!$B:$B,"&gt;="&amp;'l_NB,NEC'!$A42,TSE!$B:$B,"&lt;"&amp;'l_NB,NEC'!$A43)</f>
        <v>#DIV/0!</v>
      </c>
      <c r="G42" s="134" t="e">
        <f>AVERAGEIFS(TSE!BL:BL,TSE!$B:$B,"&gt;="&amp;'l_NB,NEC'!$A42,TSE!$B:$B,"&lt;"&amp;'l_NB,NEC'!$A43)</f>
        <v>#DIV/0!</v>
      </c>
      <c r="H42" s="136">
        <f t="shared" si="0"/>
        <v>138716353.4578771</v>
      </c>
      <c r="I42" s="134">
        <f>AVERAGEIFS(TSE!BR:BR,TSE!$B:$B,"&gt;="&amp;'l_NB,NEC'!$A42,TSE!$B:$B,"&lt;"&amp;'l_NB,NEC'!$A43)</f>
        <v>571956786.66666663</v>
      </c>
      <c r="J42" s="135">
        <f t="shared" si="3"/>
        <v>403589302.66666663</v>
      </c>
      <c r="K42" s="129">
        <f t="shared" si="1"/>
        <v>53018.179042310796</v>
      </c>
      <c r="L42" s="137">
        <f t="shared" si="2"/>
        <v>441235.43254683207</v>
      </c>
      <c r="M42" s="138">
        <f>K42/Pop!$G42</f>
        <v>6.1814663172912869</v>
      </c>
      <c r="N42" s="141">
        <f>L42/Pop!$G42</f>
        <v>51.444278425840423</v>
      </c>
      <c r="O42" s="138">
        <f>M42/l_pi_c!$G$3*100</f>
        <v>6.8090786497165698</v>
      </c>
      <c r="P42" s="141">
        <f>N42/l_pi_c!$G$3*100</f>
        <v>56.66748306944762</v>
      </c>
      <c r="Q42" s="138">
        <f t="shared" si="5"/>
        <v>7.3293385912621689E-2</v>
      </c>
      <c r="R42" s="141">
        <f t="shared" si="6"/>
        <v>6.8038232402220622E-2</v>
      </c>
    </row>
    <row r="43" spans="1:18">
      <c r="A43" s="28">
        <f t="shared" si="4"/>
        <v>32874</v>
      </c>
      <c r="B43" s="127">
        <f>B44*FoF!J58/FoF!J59</f>
        <v>47438.01336599794</v>
      </c>
      <c r="C43" s="132">
        <f>C44*FoF!K58/FoF!K59</f>
        <v>604382.91806239297</v>
      </c>
      <c r="D43" s="134">
        <f>AVERAGEIFS(TSE!BF:BF,TSE!$B:$B,"&gt;="&amp;'l_NB,NEC'!$A43,TSE!$B:$B,"&lt;"&amp;'l_NB,NEC'!$A44)</f>
        <v>148336434.66666666</v>
      </c>
      <c r="E43" s="134" t="e">
        <f>AVERAGEIFS(TSE!BH:BH,TSE!$B:$B,"&gt;="&amp;'l_NB,NEC'!$A43,TSE!$B:$B,"&lt;"&amp;'l_NB,NEC'!$A44)</f>
        <v>#DIV/0!</v>
      </c>
      <c r="F43" s="134" t="e">
        <f>AVERAGEIFS(TSE!BJ:BJ,TSE!$B:$B,"&gt;="&amp;'l_NB,NEC'!$A43,TSE!$B:$B,"&lt;"&amp;'l_NB,NEC'!$A44)</f>
        <v>#DIV/0!</v>
      </c>
      <c r="G43" s="134" t="e">
        <f>AVERAGEIFS(TSE!BL:BL,TSE!$B:$B,"&gt;="&amp;'l_NB,NEC'!$A43,TSE!$B:$B,"&lt;"&amp;'l_NB,NEC'!$A44)</f>
        <v>#DIV/0!</v>
      </c>
      <c r="H43" s="136">
        <f t="shared" si="0"/>
        <v>122212964.24375282</v>
      </c>
      <c r="I43" s="134">
        <f>AVERAGEIFS(TSE!BR:BR,TSE!$B:$B,"&gt;="&amp;'l_NB,NEC'!$A43,TSE!$B:$B,"&lt;"&amp;'l_NB,NEC'!$A44)</f>
        <v>516876449</v>
      </c>
      <c r="J43" s="135">
        <f t="shared" si="3"/>
        <v>368540014.33333337</v>
      </c>
      <c r="K43" s="129">
        <f t="shared" si="1"/>
        <v>46710.489845268283</v>
      </c>
      <c r="L43" s="137">
        <f t="shared" si="2"/>
        <v>402916.80567532202</v>
      </c>
      <c r="M43" s="138">
        <f>K43/Pop!$G43</f>
        <v>5.4370896001010696</v>
      </c>
      <c r="N43" s="141">
        <f>L43/Pop!$G43</f>
        <v>46.899417691830344</v>
      </c>
      <c r="O43" s="138">
        <f>M43/l_pi_c!$G$3*100</f>
        <v>5.9891243941723866</v>
      </c>
      <c r="P43" s="141">
        <f>N43/l_pi_c!$G$3*100</f>
        <v>51.661176701115927</v>
      </c>
      <c r="Q43" s="138">
        <f t="shared" si="5"/>
        <v>-0.12831159377319357</v>
      </c>
      <c r="R43" s="141">
        <f t="shared" si="6"/>
        <v>-9.2493990178606378E-2</v>
      </c>
    </row>
    <row r="44" spans="1:18">
      <c r="A44" s="28">
        <f t="shared" si="4"/>
        <v>32964</v>
      </c>
      <c r="B44" s="127">
        <f>B45*FoF!J59/FoF!J60</f>
        <v>49401.880879456708</v>
      </c>
      <c r="C44" s="132">
        <f>C45*FoF!K59/FoF!K60</f>
        <v>611061.40067992557</v>
      </c>
      <c r="D44" s="134">
        <f>AVERAGEIFS(TSE!BF:BF,TSE!$B:$B,"&gt;="&amp;'l_NB,NEC'!$A44,TSE!$B:$B,"&lt;"&amp;'l_NB,NEC'!$A45)</f>
        <v>132389769</v>
      </c>
      <c r="E44" s="134" t="e">
        <f>AVERAGEIFS(TSE!BH:BH,TSE!$B:$B,"&gt;="&amp;'l_NB,NEC'!$A44,TSE!$B:$B,"&lt;"&amp;'l_NB,NEC'!$A45)</f>
        <v>#DIV/0!</v>
      </c>
      <c r="F44" s="134" t="e">
        <f>AVERAGEIFS(TSE!BJ:BJ,TSE!$B:$B,"&gt;="&amp;'l_NB,NEC'!$A44,TSE!$B:$B,"&lt;"&amp;'l_NB,NEC'!$A45)</f>
        <v>#DIV/0!</v>
      </c>
      <c r="G44" s="134" t="e">
        <f>AVERAGEIFS(TSE!BL:BL,TSE!$B:$B,"&gt;="&amp;'l_NB,NEC'!$A44,TSE!$B:$B,"&lt;"&amp;'l_NB,NEC'!$A45)</f>
        <v>#DIV/0!</v>
      </c>
      <c r="H44" s="136">
        <f t="shared" si="0"/>
        <v>109074659.51567405</v>
      </c>
      <c r="I44" s="134">
        <f>AVERAGEIFS(TSE!BR:BR,TSE!$B:$B,"&gt;="&amp;'l_NB,NEC'!$A44,TSE!$B:$B,"&lt;"&amp;'l_NB,NEC'!$A45)</f>
        <v>483191241</v>
      </c>
      <c r="J44" s="135">
        <f t="shared" si="3"/>
        <v>350801472</v>
      </c>
      <c r="K44" s="129">
        <f t="shared" si="1"/>
        <v>41688.955072893805</v>
      </c>
      <c r="L44" s="137">
        <f t="shared" si="2"/>
        <v>383523.64201245108</v>
      </c>
      <c r="M44" s="138">
        <f>K44/Pop!$G44</f>
        <v>4.8452914664317772</v>
      </c>
      <c r="N44" s="141">
        <f>L44/Pop!$G44</f>
        <v>44.57496779587126</v>
      </c>
      <c r="O44" s="138">
        <f>M44/l_pi_c!$G$3*100</f>
        <v>5.3372402246125246</v>
      </c>
      <c r="P44" s="141">
        <f>N44/l_pi_c!$G$3*100</f>
        <v>49.100722377416503</v>
      </c>
      <c r="Q44" s="138">
        <f t="shared" si="5"/>
        <v>-0.11523651599932472</v>
      </c>
      <c r="R44" s="141">
        <f t="shared" si="6"/>
        <v>-5.0832818144406211E-2</v>
      </c>
    </row>
    <row r="45" spans="1:18">
      <c r="A45" s="28">
        <f t="shared" si="4"/>
        <v>33055</v>
      </c>
      <c r="B45" s="127">
        <f>B46*FoF!J60/FoF!J61</f>
        <v>49549.888031882911</v>
      </c>
      <c r="C45" s="132">
        <f>C46*FoF!K60/FoF!K61</f>
        <v>618108.07212122751</v>
      </c>
      <c r="D45" s="134">
        <f>AVERAGEIFS(TSE!BF:BF,TSE!$B:$B,"&gt;="&amp;'l_NB,NEC'!$A45,TSE!$B:$B,"&lt;"&amp;'l_NB,NEC'!$A46)</f>
        <v>106581729.33333333</v>
      </c>
      <c r="E45" s="134" t="e">
        <f>AVERAGEIFS(TSE!BH:BH,TSE!$B:$B,"&gt;="&amp;'l_NB,NEC'!$A45,TSE!$B:$B,"&lt;"&amp;'l_NB,NEC'!$A46)</f>
        <v>#DIV/0!</v>
      </c>
      <c r="F45" s="134" t="e">
        <f>AVERAGEIFS(TSE!BJ:BJ,TSE!$B:$B,"&gt;="&amp;'l_NB,NEC'!$A45,TSE!$B:$B,"&lt;"&amp;'l_NB,NEC'!$A46)</f>
        <v>#DIV/0!</v>
      </c>
      <c r="G45" s="134" t="e">
        <f>AVERAGEIFS(TSE!BL:BL,TSE!$B:$B,"&gt;="&amp;'l_NB,NEC'!$A45,TSE!$B:$B,"&lt;"&amp;'l_NB,NEC'!$A46)</f>
        <v>#DIV/0!</v>
      </c>
      <c r="H45" s="136">
        <f t="shared" si="0"/>
        <v>87811663.434695333</v>
      </c>
      <c r="I45" s="134">
        <f>AVERAGEIFS(TSE!BR:BR,TSE!$B:$B,"&gt;="&amp;'l_NB,NEC'!$A45,TSE!$B:$B,"&lt;"&amp;'l_NB,NEC'!$A46)</f>
        <v>402811804.33333331</v>
      </c>
      <c r="J45" s="135">
        <f t="shared" si="3"/>
        <v>296230075</v>
      </c>
      <c r="K45" s="129">
        <f t="shared" si="1"/>
        <v>33562.117067888088</v>
      </c>
      <c r="L45" s="137">
        <f t="shared" si="2"/>
        <v>323861.91708346514</v>
      </c>
      <c r="M45" s="138">
        <f>K45/Pop!$G45</f>
        <v>3.895456504491865</v>
      </c>
      <c r="N45" s="141">
        <f>L45/Pop!$G45</f>
        <v>37.589702965045269</v>
      </c>
      <c r="O45" s="138">
        <f>M45/l_pi_c!$G$3*100</f>
        <v>4.2909672809247139</v>
      </c>
      <c r="P45" s="141">
        <f>N45/l_pi_c!$G$3*100</f>
        <v>41.406234503375074</v>
      </c>
      <c r="Q45" s="138">
        <f t="shared" si="5"/>
        <v>-0.21819652657486377</v>
      </c>
      <c r="R45" s="141">
        <f t="shared" si="6"/>
        <v>-0.17044228570084252</v>
      </c>
    </row>
    <row r="46" spans="1:18">
      <c r="A46" s="28">
        <f t="shared" si="4"/>
        <v>33147</v>
      </c>
      <c r="B46" s="127">
        <f>B47*FoF!J61/FoF!J62</f>
        <v>49637.850939009593</v>
      </c>
      <c r="C46" s="132">
        <f>C47*FoF!K61/FoF!K62</f>
        <v>622376.94201775687</v>
      </c>
      <c r="D46" s="134">
        <f>AVERAGEIFS(TSE!BF:BF,TSE!$B:$B,"&gt;="&amp;'l_NB,NEC'!$A46,TSE!$B:$B,"&lt;"&amp;'l_NB,NEC'!$A47)</f>
        <v>102333739</v>
      </c>
      <c r="E46" s="134" t="e">
        <f>AVERAGEIFS(TSE!BH:BH,TSE!$B:$B,"&gt;="&amp;'l_NB,NEC'!$A46,TSE!$B:$B,"&lt;"&amp;'l_NB,NEC'!$A47)</f>
        <v>#DIV/0!</v>
      </c>
      <c r="F46" s="134" t="e">
        <f>AVERAGEIFS(TSE!BJ:BJ,TSE!$B:$B,"&gt;="&amp;'l_NB,NEC'!$A46,TSE!$B:$B,"&lt;"&amp;'l_NB,NEC'!$A47)</f>
        <v>#DIV/0!</v>
      </c>
      <c r="G46" s="134" t="e">
        <f>AVERAGEIFS(TSE!BL:BL,TSE!$B:$B,"&gt;="&amp;'l_NB,NEC'!$A46,TSE!$B:$B,"&lt;"&amp;'l_NB,NEC'!$A47)</f>
        <v>#DIV/0!</v>
      </c>
      <c r="H46" s="136">
        <f t="shared" si="0"/>
        <v>84311784.986881092</v>
      </c>
      <c r="I46" s="134">
        <f>AVERAGEIFS(TSE!BR:BR,TSE!$B:$B,"&gt;="&amp;'l_NB,NEC'!$A46,TSE!$B:$B,"&lt;"&amp;'l_NB,NEC'!$A47)</f>
        <v>367455395</v>
      </c>
      <c r="J46" s="135">
        <f t="shared" si="3"/>
        <v>265121656</v>
      </c>
      <c r="K46" s="129">
        <f t="shared" si="1"/>
        <v>32224.443624584324</v>
      </c>
      <c r="L46" s="137">
        <f t="shared" si="2"/>
        <v>289851.75719414366</v>
      </c>
      <c r="M46" s="138">
        <f>K46/Pop!$G46</f>
        <v>3.7349163902751927</v>
      </c>
      <c r="N46" s="141">
        <f>L46/Pop!$G46</f>
        <v>33.594748486784376</v>
      </c>
      <c r="O46" s="138">
        <f>M46/l_pi_c!$G$3*100</f>
        <v>4.1141273196556511</v>
      </c>
      <c r="P46" s="141">
        <f>N46/l_pi_c!$G$3*100</f>
        <v>37.00566708971396</v>
      </c>
      <c r="Q46" s="138">
        <f t="shared" si="5"/>
        <v>-4.2085442282954855E-2</v>
      </c>
      <c r="R46" s="141">
        <f t="shared" si="6"/>
        <v>-0.11236039585982427</v>
      </c>
    </row>
    <row r="47" spans="1:18">
      <c r="A47" s="28">
        <f t="shared" si="4"/>
        <v>33239</v>
      </c>
      <c r="B47" s="127">
        <f>B48*FoF!J62/FoF!J63</f>
        <v>49891.031132565528</v>
      </c>
      <c r="C47" s="132">
        <f>C48*FoF!K62/FoF!K63</f>
        <v>626396.17603639024</v>
      </c>
      <c r="D47" s="134">
        <f>AVERAGEIFS(TSE!BF:BF,TSE!$B:$B,"&gt;="&amp;'l_NB,NEC'!$A47,TSE!$B:$B,"&lt;"&amp;'l_NB,NEC'!$A48)</f>
        <v>115928482.66666667</v>
      </c>
      <c r="E47" s="134" t="e">
        <f>AVERAGEIFS(TSE!BH:BH,TSE!$B:$B,"&gt;="&amp;'l_NB,NEC'!$A47,TSE!$B:$B,"&lt;"&amp;'l_NB,NEC'!$A48)</f>
        <v>#DIV/0!</v>
      </c>
      <c r="F47" s="134" t="e">
        <f>AVERAGEIFS(TSE!BJ:BJ,TSE!$B:$B,"&gt;="&amp;'l_NB,NEC'!$A47,TSE!$B:$B,"&lt;"&amp;'l_NB,NEC'!$A48)</f>
        <v>#DIV/0!</v>
      </c>
      <c r="G47" s="134" t="e">
        <f>AVERAGEIFS(TSE!BL:BL,TSE!$B:$B,"&gt;="&amp;'l_NB,NEC'!$A47,TSE!$B:$B,"&lt;"&amp;'l_NB,NEC'!$A48)</f>
        <v>#DIV/0!</v>
      </c>
      <c r="H47" s="136">
        <f t="shared" si="0"/>
        <v>95512363.761548579</v>
      </c>
      <c r="I47" s="134">
        <f>AVERAGEIFS(TSE!BR:BR,TSE!$B:$B,"&gt;="&amp;'l_NB,NEC'!$A47,TSE!$B:$B,"&lt;"&amp;'l_NB,NEC'!$A48)</f>
        <v>396531904</v>
      </c>
      <c r="J47" s="135">
        <f t="shared" si="3"/>
        <v>280603421.33333331</v>
      </c>
      <c r="K47" s="129">
        <f t="shared" si="1"/>
        <v>36505.368519522199</v>
      </c>
      <c r="L47" s="137">
        <f t="shared" si="2"/>
        <v>306777.6355023798</v>
      </c>
      <c r="M47" s="138">
        <f>K47/Pop!$G47</f>
        <v>4.2253893335952641</v>
      </c>
      <c r="N47" s="141">
        <f>L47/Pop!$G47</f>
        <v>35.508611511321277</v>
      </c>
      <c r="O47" s="138">
        <f>M47/l_pi_c!$G$3*100</f>
        <v>4.6543986202178429</v>
      </c>
      <c r="P47" s="141">
        <f>N47/l_pi_c!$G$3*100</f>
        <v>39.113847121756365</v>
      </c>
      <c r="Q47" s="138">
        <f t="shared" si="5"/>
        <v>0.12338597366123327</v>
      </c>
      <c r="R47" s="141">
        <f t="shared" si="6"/>
        <v>5.5405485130197718E-2</v>
      </c>
    </row>
    <row r="48" spans="1:18">
      <c r="A48" s="28">
        <f t="shared" si="4"/>
        <v>33329</v>
      </c>
      <c r="B48" s="127">
        <f>B49*FoF!J63/FoF!J64</f>
        <v>50004.618016985638</v>
      </c>
      <c r="C48" s="132">
        <f>C49*FoF!K63/FoF!K64</f>
        <v>629957.58363803301</v>
      </c>
      <c r="D48" s="134">
        <f>AVERAGEIFS(TSE!BF:BF,TSE!$B:$B,"&gt;="&amp;'l_NB,NEC'!$A48,TSE!$B:$B,"&lt;"&amp;'l_NB,NEC'!$A49)</f>
        <v>121055889.33333333</v>
      </c>
      <c r="E48" s="134" t="e">
        <f>AVERAGEIFS(TSE!BH:BH,TSE!$B:$B,"&gt;="&amp;'l_NB,NEC'!$A48,TSE!$B:$B,"&lt;"&amp;'l_NB,NEC'!$A49)</f>
        <v>#DIV/0!</v>
      </c>
      <c r="F48" s="134" t="e">
        <f>AVERAGEIFS(TSE!BJ:BJ,TSE!$B:$B,"&gt;="&amp;'l_NB,NEC'!$A48,TSE!$B:$B,"&lt;"&amp;'l_NB,NEC'!$A49)</f>
        <v>#DIV/0!</v>
      </c>
      <c r="G48" s="134" t="e">
        <f>AVERAGEIFS(TSE!BL:BL,TSE!$B:$B,"&gt;="&amp;'l_NB,NEC'!$A48,TSE!$B:$B,"&lt;"&amp;'l_NB,NEC'!$A49)</f>
        <v>#DIV/0!</v>
      </c>
      <c r="H48" s="136">
        <f t="shared" si="0"/>
        <v>99736784.882527068</v>
      </c>
      <c r="I48" s="134">
        <f>AVERAGEIFS(TSE!BR:BR,TSE!$B:$B,"&gt;="&amp;'l_NB,NEC'!$A48,TSE!$B:$B,"&lt;"&amp;'l_NB,NEC'!$A49)</f>
        <v>404644525</v>
      </c>
      <c r="J48" s="135">
        <f t="shared" si="3"/>
        <v>283588635.66666669</v>
      </c>
      <c r="K48" s="129">
        <f t="shared" si="1"/>
        <v>38119.966292308716</v>
      </c>
      <c r="L48" s="137">
        <f t="shared" si="2"/>
        <v>310041.30559697904</v>
      </c>
      <c r="M48" s="138">
        <f>K48/Pop!$G48</f>
        <v>4.4069254433538632</v>
      </c>
      <c r="N48" s="141">
        <f>L48/Pop!$G48</f>
        <v>35.842867951372114</v>
      </c>
      <c r="O48" s="138">
        <f>M48/l_pi_c!$G$3*100</f>
        <v>4.8543663278234286</v>
      </c>
      <c r="P48" s="141">
        <f>N48/l_pi_c!$G$3*100</f>
        <v>39.482041053852036</v>
      </c>
      <c r="Q48" s="138">
        <f t="shared" si="5"/>
        <v>4.2065861412118988E-2</v>
      </c>
      <c r="R48" s="141">
        <f t="shared" si="6"/>
        <v>9.3693610220118018E-3</v>
      </c>
    </row>
    <row r="49" spans="1:18">
      <c r="A49" s="28">
        <f t="shared" si="4"/>
        <v>33420</v>
      </c>
      <c r="B49" s="127">
        <f>B50*FoF!J64/FoF!J65</f>
        <v>50047.069680859822</v>
      </c>
      <c r="C49" s="132">
        <f>C50*FoF!K64/FoF!K65</f>
        <v>631969.12833752658</v>
      </c>
      <c r="D49" s="134">
        <f>AVERAGEIFS(TSE!BF:BF,TSE!$B:$B,"&gt;="&amp;'l_NB,NEC'!$A49,TSE!$B:$B,"&lt;"&amp;'l_NB,NEC'!$A50)</f>
        <v>116124829</v>
      </c>
      <c r="E49" s="134" t="e">
        <f>AVERAGEIFS(TSE!BH:BH,TSE!$B:$B,"&gt;="&amp;'l_NB,NEC'!$A49,TSE!$B:$B,"&lt;"&amp;'l_NB,NEC'!$A50)</f>
        <v>#DIV/0!</v>
      </c>
      <c r="F49" s="134" t="e">
        <f>AVERAGEIFS(TSE!BJ:BJ,TSE!$B:$B,"&gt;="&amp;'l_NB,NEC'!$A49,TSE!$B:$B,"&lt;"&amp;'l_NB,NEC'!$A50)</f>
        <v>#DIV/0!</v>
      </c>
      <c r="G49" s="134" t="e">
        <f>AVERAGEIFS(TSE!BL:BL,TSE!$B:$B,"&gt;="&amp;'l_NB,NEC'!$A49,TSE!$B:$B,"&lt;"&amp;'l_NB,NEC'!$A50)</f>
        <v>#DIV/0!</v>
      </c>
      <c r="H49" s="136">
        <f t="shared" si="0"/>
        <v>95674131.620328397</v>
      </c>
      <c r="I49" s="134">
        <f>AVERAGEIFS(TSE!BR:BR,TSE!$B:$B,"&gt;="&amp;'l_NB,NEC'!$A49,TSE!$B:$B,"&lt;"&amp;'l_NB,NEC'!$A50)</f>
        <v>383462668.33333331</v>
      </c>
      <c r="J49" s="135">
        <f t="shared" si="3"/>
        <v>267337839.33333331</v>
      </c>
      <c r="K49" s="129">
        <f t="shared" si="1"/>
        <v>36567.197114970993</v>
      </c>
      <c r="L49" s="137">
        <f t="shared" si="2"/>
        <v>292274.66237330809</v>
      </c>
      <c r="M49" s="138">
        <f>K49/Pop!$G49</f>
        <v>4.223420639211267</v>
      </c>
      <c r="N49" s="141">
        <f>L49/Pop!$G49</f>
        <v>33.75699913517731</v>
      </c>
      <c r="O49" s="138">
        <f>M49/l_pi_c!$G$3*100</f>
        <v>4.652230041726944</v>
      </c>
      <c r="P49" s="141">
        <f>N49/l_pi_c!$G$3*100</f>
        <v>37.184391257923792</v>
      </c>
      <c r="Q49" s="138">
        <f t="shared" si="5"/>
        <v>-4.2531890219954516E-2</v>
      </c>
      <c r="R49" s="141">
        <f t="shared" si="6"/>
        <v>-5.9956828268906026E-2</v>
      </c>
    </row>
    <row r="50" spans="1:18">
      <c r="A50" s="28">
        <f t="shared" si="4"/>
        <v>33512</v>
      </c>
      <c r="B50" s="127">
        <f>B51*FoF!J65/FoF!J66</f>
        <v>50089.903792156292</v>
      </c>
      <c r="C50" s="132">
        <f>C51*FoF!K65/FoF!K66</f>
        <v>634691.99071226025</v>
      </c>
      <c r="D50" s="134">
        <f>AVERAGEIFS(TSE!BF:BF,TSE!$B:$B,"&gt;="&amp;'l_NB,NEC'!$A50,TSE!$B:$B,"&lt;"&amp;'l_NB,NEC'!$A51)</f>
        <v>117536928.66666667</v>
      </c>
      <c r="E50" s="134" t="e">
        <f>AVERAGEIFS(TSE!BH:BH,TSE!$B:$B,"&gt;="&amp;'l_NB,NEC'!$A50,TSE!$B:$B,"&lt;"&amp;'l_NB,NEC'!$A51)</f>
        <v>#DIV/0!</v>
      </c>
      <c r="F50" s="134" t="e">
        <f>AVERAGEIFS(TSE!BJ:BJ,TSE!$B:$B,"&gt;="&amp;'l_NB,NEC'!$A50,TSE!$B:$B,"&lt;"&amp;'l_NB,NEC'!$A51)</f>
        <v>#DIV/0!</v>
      </c>
      <c r="G50" s="134" t="e">
        <f>AVERAGEIFS(TSE!BL:BL,TSE!$B:$B,"&gt;="&amp;'l_NB,NEC'!$A50,TSE!$B:$B,"&lt;"&amp;'l_NB,NEC'!$A51)</f>
        <v>#DIV/0!</v>
      </c>
      <c r="H50" s="136">
        <f t="shared" si="0"/>
        <v>96837546.977174178</v>
      </c>
      <c r="I50" s="134">
        <f>AVERAGEIFS(TSE!BR:BR,TSE!$B:$B,"&gt;="&amp;'l_NB,NEC'!$A50,TSE!$B:$B,"&lt;"&amp;'l_NB,NEC'!$A51)</f>
        <v>379190980.66666669</v>
      </c>
      <c r="J50" s="135">
        <f t="shared" si="3"/>
        <v>261654052</v>
      </c>
      <c r="K50" s="129">
        <f t="shared" si="1"/>
        <v>37011.861079617047</v>
      </c>
      <c r="L50" s="137">
        <f t="shared" si="2"/>
        <v>286060.70093786623</v>
      </c>
      <c r="M50" s="138">
        <f>K50/Pop!$G50</f>
        <v>4.273146808245345</v>
      </c>
      <c r="N50" s="141">
        <f>L50/Pop!$G50</f>
        <v>33.02669294439373</v>
      </c>
      <c r="O50" s="138">
        <f>M50/l_pi_c!$G$3*100</f>
        <v>4.7070049735186146</v>
      </c>
      <c r="P50" s="141">
        <f>N50/l_pi_c!$G$3*100</f>
        <v>36.379936127672543</v>
      </c>
      <c r="Q50" s="138">
        <f t="shared" si="5"/>
        <v>1.170513553612107E-2</v>
      </c>
      <c r="R50" s="141">
        <f t="shared" si="6"/>
        <v>-2.1871665996399337E-2</v>
      </c>
    </row>
    <row r="51" spans="1:18">
      <c r="A51" s="28">
        <f t="shared" si="4"/>
        <v>33604</v>
      </c>
      <c r="B51" s="127">
        <f>B52*FoF!J66/FoF!J67</f>
        <v>50310.575954817577</v>
      </c>
      <c r="C51" s="132">
        <f>C52*FoF!K66/FoF!K67</f>
        <v>636691.96927069291</v>
      </c>
      <c r="D51" s="134">
        <f>AVERAGEIFS(TSE!BF:BF,TSE!$B:$B,"&gt;="&amp;'l_NB,NEC'!$A51,TSE!$B:$B,"&lt;"&amp;'l_NB,NEC'!$A52)</f>
        <v>93860181.333333328</v>
      </c>
      <c r="E51" s="134" t="e">
        <f>AVERAGEIFS(TSE!BH:BH,TSE!$B:$B,"&gt;="&amp;'l_NB,NEC'!$A51,TSE!$B:$B,"&lt;"&amp;'l_NB,NEC'!$A52)</f>
        <v>#DIV/0!</v>
      </c>
      <c r="F51" s="134" t="e">
        <f>AVERAGEIFS(TSE!BJ:BJ,TSE!$B:$B,"&gt;="&amp;'l_NB,NEC'!$A51,TSE!$B:$B,"&lt;"&amp;'l_NB,NEC'!$A52)</f>
        <v>#DIV/0!</v>
      </c>
      <c r="G51" s="134" t="e">
        <f>AVERAGEIFS(TSE!BL:BL,TSE!$B:$B,"&gt;="&amp;'l_NB,NEC'!$A51,TSE!$B:$B,"&lt;"&amp;'l_NB,NEC'!$A52)</f>
        <v>#DIV/0!</v>
      </c>
      <c r="H51" s="136">
        <f t="shared" si="0"/>
        <v>77330502.185654223</v>
      </c>
      <c r="I51" s="134">
        <f>AVERAGEIFS(TSE!BR:BR,TSE!$B:$B,"&gt;="&amp;'l_NB,NEC'!$A51,TSE!$B:$B,"&lt;"&amp;'l_NB,NEC'!$A52)</f>
        <v>328135607.33333331</v>
      </c>
      <c r="J51" s="135">
        <f t="shared" si="3"/>
        <v>234275426</v>
      </c>
      <c r="K51" s="129">
        <f t="shared" si="1"/>
        <v>29556.157641902064</v>
      </c>
      <c r="L51" s="137">
        <f t="shared" si="2"/>
        <v>256128.24285280783</v>
      </c>
      <c r="M51" s="138">
        <f>K51/Pop!$G51</f>
        <v>3.4110419819175966</v>
      </c>
      <c r="N51" s="141">
        <f>L51/Pop!$G51</f>
        <v>29.559464383391653</v>
      </c>
      <c r="O51" s="138">
        <f>M51/l_pi_c!$G$3*100</f>
        <v>3.7573695204634929</v>
      </c>
      <c r="P51" s="141">
        <f>N51/l_pi_c!$G$3*100</f>
        <v>32.560675331513735</v>
      </c>
      <c r="Q51" s="138">
        <f t="shared" si="5"/>
        <v>-0.22533270209102518</v>
      </c>
      <c r="R51" s="141">
        <f t="shared" si="6"/>
        <v>-0.11091213533039257</v>
      </c>
    </row>
    <row r="52" spans="1:18">
      <c r="A52" s="28">
        <f t="shared" si="4"/>
        <v>33695</v>
      </c>
      <c r="B52" s="127">
        <f>B53*FoF!J67/FoF!J68</f>
        <v>50369.090410427933</v>
      </c>
      <c r="C52" s="132">
        <f>C53*FoF!K67/FoF!K68</f>
        <v>637203.77101263404</v>
      </c>
      <c r="D52" s="134">
        <f>AVERAGEIFS(TSE!BF:BF,TSE!$B:$B,"&gt;="&amp;'l_NB,NEC'!$A52,TSE!$B:$B,"&lt;"&amp;'l_NB,NEC'!$A53)</f>
        <v>71871558</v>
      </c>
      <c r="E52" s="134" t="e">
        <f>AVERAGEIFS(TSE!BH:BH,TSE!$B:$B,"&gt;="&amp;'l_NB,NEC'!$A52,TSE!$B:$B,"&lt;"&amp;'l_NB,NEC'!$A53)</f>
        <v>#DIV/0!</v>
      </c>
      <c r="F52" s="134" t="e">
        <f>AVERAGEIFS(TSE!BJ:BJ,TSE!$B:$B,"&gt;="&amp;'l_NB,NEC'!$A52,TSE!$B:$B,"&lt;"&amp;'l_NB,NEC'!$A53)</f>
        <v>#DIV/0!</v>
      </c>
      <c r="G52" s="134" t="e">
        <f>AVERAGEIFS(TSE!BL:BL,TSE!$B:$B,"&gt;="&amp;'l_NB,NEC'!$A52,TSE!$B:$B,"&lt;"&amp;'l_NB,NEC'!$A53)</f>
        <v>#DIV/0!</v>
      </c>
      <c r="H52" s="136">
        <f t="shared" si="0"/>
        <v>59214286.548917688</v>
      </c>
      <c r="I52" s="134">
        <f>AVERAGEIFS(TSE!BR:BR,TSE!$B:$B,"&gt;="&amp;'l_NB,NEC'!$A52,TSE!$B:$B,"&lt;"&amp;'l_NB,NEC'!$A53)</f>
        <v>280554661.33333331</v>
      </c>
      <c r="J52" s="135">
        <f t="shared" si="3"/>
        <v>208683103.33333331</v>
      </c>
      <c r="K52" s="129">
        <f t="shared" si="1"/>
        <v>22632.037015495371</v>
      </c>
      <c r="L52" s="137">
        <f t="shared" si="2"/>
        <v>228148.71146510085</v>
      </c>
      <c r="M52" s="138">
        <f>K52/Pop!$G52</f>
        <v>2.610916076280525</v>
      </c>
      <c r="N52" s="141">
        <f>L52/Pop!$G52</f>
        <v>26.320085025447742</v>
      </c>
      <c r="O52" s="138">
        <f>M52/l_pi_c!$G$3*100</f>
        <v>2.876005788703182</v>
      </c>
      <c r="P52" s="141">
        <f>N52/l_pi_c!$G$3*100</f>
        <v>28.992397564989581</v>
      </c>
      <c r="Q52" s="138">
        <f t="shared" si="5"/>
        <v>-0.26731666433051982</v>
      </c>
      <c r="R52" s="141">
        <f t="shared" si="6"/>
        <v>-0.11607163937210796</v>
      </c>
    </row>
    <row r="53" spans="1:18">
      <c r="A53" s="28">
        <f t="shared" si="4"/>
        <v>33786</v>
      </c>
      <c r="B53" s="127">
        <f>B54*FoF!J68/FoF!J69</f>
        <v>50377.886701140604</v>
      </c>
      <c r="C53" s="132">
        <f>C54*FoF!K68/FoF!K69</f>
        <v>638695.80320947932</v>
      </c>
      <c r="D53" s="134">
        <f>AVERAGEIFS(TSE!BF:BF,TSE!$B:$B,"&gt;="&amp;'l_NB,NEC'!$A53,TSE!$B:$B,"&lt;"&amp;'l_NB,NEC'!$A54)</f>
        <v>80145285</v>
      </c>
      <c r="E53" s="134" t="e">
        <f>AVERAGEIFS(TSE!BH:BH,TSE!$B:$B,"&gt;="&amp;'l_NB,NEC'!$A53,TSE!$B:$B,"&lt;"&amp;'l_NB,NEC'!$A54)</f>
        <v>#DIV/0!</v>
      </c>
      <c r="F53" s="134" t="e">
        <f>AVERAGEIFS(TSE!BJ:BJ,TSE!$B:$B,"&gt;="&amp;'l_NB,NEC'!$A53,TSE!$B:$B,"&lt;"&amp;'l_NB,NEC'!$A54)</f>
        <v>#DIV/0!</v>
      </c>
      <c r="G53" s="134" t="e">
        <f>AVERAGEIFS(TSE!BL:BL,TSE!$B:$B,"&gt;="&amp;'l_NB,NEC'!$A53,TSE!$B:$B,"&lt;"&amp;'l_NB,NEC'!$A54)</f>
        <v>#DIV/0!</v>
      </c>
      <c r="H53" s="136">
        <f t="shared" si="0"/>
        <v>66030930.782586828</v>
      </c>
      <c r="I53" s="134">
        <f>AVERAGEIFS(TSE!BR:BR,TSE!$B:$B,"&gt;="&amp;'l_NB,NEC'!$A53,TSE!$B:$B,"&lt;"&amp;'l_NB,NEC'!$A54)</f>
        <v>279801925</v>
      </c>
      <c r="J53" s="135">
        <f t="shared" si="3"/>
        <v>199656640</v>
      </c>
      <c r="K53" s="129">
        <f t="shared" si="1"/>
        <v>25237.397201510867</v>
      </c>
      <c r="L53" s="137">
        <f t="shared" si="2"/>
        <v>218280.27484664833</v>
      </c>
      <c r="M53" s="138">
        <f>K53/Pop!$G53</f>
        <v>2.9100766454768516</v>
      </c>
      <c r="N53" s="141">
        <f>L53/Pop!$G53</f>
        <v>25.169486572944688</v>
      </c>
      <c r="O53" s="138">
        <f>M53/l_pi_c!$G$3*100</f>
        <v>3.2055405204307794</v>
      </c>
      <c r="P53" s="141">
        <f>N53/l_pi_c!$G$3*100</f>
        <v>27.724977351856634</v>
      </c>
      <c r="Q53" s="138">
        <f t="shared" si="5"/>
        <v>0.10847827265467713</v>
      </c>
      <c r="R53" s="141">
        <f t="shared" si="6"/>
        <v>-4.4699926336140283E-2</v>
      </c>
    </row>
    <row r="54" spans="1:18">
      <c r="A54" s="28">
        <f t="shared" si="4"/>
        <v>33878</v>
      </c>
      <c r="B54" s="127">
        <f>B55*FoF!J69/FoF!J70</f>
        <v>50398.156414521967</v>
      </c>
      <c r="C54" s="132">
        <f>C55*FoF!K69/FoF!K70</f>
        <v>639175.79806350323</v>
      </c>
      <c r="D54" s="134">
        <f>AVERAGEIFS(TSE!BF:BF,TSE!$B:$B,"&gt;="&amp;'l_NB,NEC'!$A54,TSE!$B:$B,"&lt;"&amp;'l_NB,NEC'!$A55)</f>
        <v>82706091.333333328</v>
      </c>
      <c r="E54" s="134" t="e">
        <f>AVERAGEIFS(TSE!BH:BH,TSE!$B:$B,"&gt;="&amp;'l_NB,NEC'!$A54,TSE!$B:$B,"&lt;"&amp;'l_NB,NEC'!$A55)</f>
        <v>#DIV/0!</v>
      </c>
      <c r="F54" s="134" t="e">
        <f>AVERAGEIFS(TSE!BJ:BJ,TSE!$B:$B,"&gt;="&amp;'l_NB,NEC'!$A54,TSE!$B:$B,"&lt;"&amp;'l_NB,NEC'!$A55)</f>
        <v>#DIV/0!</v>
      </c>
      <c r="G54" s="134" t="e">
        <f>AVERAGEIFS(TSE!BL:BL,TSE!$B:$B,"&gt;="&amp;'l_NB,NEC'!$A54,TSE!$B:$B,"&lt;"&amp;'l_NB,NEC'!$A55)</f>
        <v>#DIV/0!</v>
      </c>
      <c r="H54" s="136">
        <f t="shared" si="0"/>
        <v>68140754.532592118</v>
      </c>
      <c r="I54" s="134">
        <f>AVERAGEIFS(TSE!BR:BR,TSE!$B:$B,"&gt;="&amp;'l_NB,NEC'!$A54,TSE!$B:$B,"&lt;"&amp;'l_NB,NEC'!$A55)</f>
        <v>279962596.66666669</v>
      </c>
      <c r="J54" s="135">
        <f t="shared" si="3"/>
        <v>197256505.33333337</v>
      </c>
      <c r="K54" s="129">
        <f t="shared" si="1"/>
        <v>26043.783835365597</v>
      </c>
      <c r="L54" s="137">
        <f t="shared" si="2"/>
        <v>215656.25966383767</v>
      </c>
      <c r="M54" s="138">
        <f>K54/Pop!$G54</f>
        <v>3.0005991687757012</v>
      </c>
      <c r="N54" s="141">
        <f>L54/Pop!$G54</f>
        <v>24.846542943958674</v>
      </c>
      <c r="O54" s="138">
        <f>M54/l_pi_c!$G$3*100</f>
        <v>3.3052539135117209</v>
      </c>
      <c r="P54" s="141">
        <f>N54/l_pi_c!$G$3*100</f>
        <v>27.369244835278877</v>
      </c>
      <c r="Q54" s="138">
        <f t="shared" si="5"/>
        <v>3.0632572162991201E-2</v>
      </c>
      <c r="R54" s="141">
        <f t="shared" si="6"/>
        <v>-1.2913784644235093E-2</v>
      </c>
    </row>
    <row r="55" spans="1:18">
      <c r="A55" s="28">
        <f t="shared" si="4"/>
        <v>33970</v>
      </c>
      <c r="B55" s="127">
        <f>B56*FoF!J70/FoF!J71</f>
        <v>50519.009799965585</v>
      </c>
      <c r="C55" s="132">
        <f>C56*FoF!K70/FoF!K71</f>
        <v>640079.88475642365</v>
      </c>
      <c r="D55" s="134">
        <f>AVERAGEIFS(TSE!BF:BF,TSE!$B:$B,"&gt;="&amp;'l_NB,NEC'!$A55,TSE!$B:$B,"&lt;"&amp;'l_NB,NEC'!$A56)</f>
        <v>84183056.333333328</v>
      </c>
      <c r="E55" s="134" t="e">
        <f>AVERAGEIFS(TSE!BH:BH,TSE!$B:$B,"&gt;="&amp;'l_NB,NEC'!$A55,TSE!$B:$B,"&lt;"&amp;'l_NB,NEC'!$A56)</f>
        <v>#DIV/0!</v>
      </c>
      <c r="F55" s="134" t="e">
        <f>AVERAGEIFS(TSE!BJ:BJ,TSE!$B:$B,"&gt;="&amp;'l_NB,NEC'!$A55,TSE!$B:$B,"&lt;"&amp;'l_NB,NEC'!$A56)</f>
        <v>#DIV/0!</v>
      </c>
      <c r="G55" s="134" t="e">
        <f>AVERAGEIFS(TSE!BL:BL,TSE!$B:$B,"&gt;="&amp;'l_NB,NEC'!$A55,TSE!$B:$B,"&lt;"&amp;'l_NB,NEC'!$A56)</f>
        <v>#DIV/0!</v>
      </c>
      <c r="H55" s="136">
        <f t="shared" si="0"/>
        <v>69357611.814755425</v>
      </c>
      <c r="I55" s="134">
        <f>AVERAGEIFS(TSE!BR:BR,TSE!$B:$B,"&gt;="&amp;'l_NB,NEC'!$A55,TSE!$B:$B,"&lt;"&amp;'l_NB,NEC'!$A56)</f>
        <v>287743920.33333331</v>
      </c>
      <c r="J55" s="135">
        <f t="shared" si="3"/>
        <v>203560864</v>
      </c>
      <c r="K55" s="129">
        <f t="shared" si="1"/>
        <v>26508.873607742466</v>
      </c>
      <c r="L55" s="137">
        <f t="shared" si="2"/>
        <v>222548.67828057811</v>
      </c>
      <c r="M55" s="138">
        <f>K55/Pop!$G55</f>
        <v>3.0521472212169298</v>
      </c>
      <c r="N55" s="141">
        <f>L55/Pop!$G55</f>
        <v>25.623545536132383</v>
      </c>
      <c r="O55" s="138">
        <f>M55/l_pi_c!$G$3*100</f>
        <v>3.3620357069076032</v>
      </c>
      <c r="P55" s="141">
        <f>N55/l_pi_c!$G$3*100</f>
        <v>28.225137513419813</v>
      </c>
      <c r="Q55" s="138">
        <f t="shared" si="5"/>
        <v>1.7033358227664719E-2</v>
      </c>
      <c r="R55" s="141">
        <f t="shared" si="6"/>
        <v>3.079305036045632E-2</v>
      </c>
    </row>
    <row r="56" spans="1:18">
      <c r="A56" s="28">
        <f t="shared" si="4"/>
        <v>34060</v>
      </c>
      <c r="B56" s="127">
        <f>B57*FoF!J71/FoF!J72</f>
        <v>50686.521770928572</v>
      </c>
      <c r="C56" s="132">
        <f>C57*FoF!K71/FoF!K72</f>
        <v>644377.67000560509</v>
      </c>
      <c r="D56" s="134">
        <f>AVERAGEIFS(TSE!BF:BF,TSE!$B:$B,"&gt;="&amp;'l_NB,NEC'!$A56,TSE!$B:$B,"&lt;"&amp;'l_NB,NEC'!$A57)</f>
        <v>102707965</v>
      </c>
      <c r="E56" s="134" t="e">
        <f>AVERAGEIFS(TSE!BH:BH,TSE!$B:$B,"&gt;="&amp;'l_NB,NEC'!$A56,TSE!$B:$B,"&lt;"&amp;'l_NB,NEC'!$A57)</f>
        <v>#DIV/0!</v>
      </c>
      <c r="F56" s="134" t="e">
        <f>AVERAGEIFS(TSE!BJ:BJ,TSE!$B:$B,"&gt;="&amp;'l_NB,NEC'!$A56,TSE!$B:$B,"&lt;"&amp;'l_NB,NEC'!$A57)</f>
        <v>#DIV/0!</v>
      </c>
      <c r="G56" s="134" t="e">
        <f>AVERAGEIFS(TSE!BL:BL,TSE!$B:$B,"&gt;="&amp;'l_NB,NEC'!$A56,TSE!$B:$B,"&lt;"&amp;'l_NB,NEC'!$A57)</f>
        <v>#DIV/0!</v>
      </c>
      <c r="H56" s="136">
        <f>D56*$D$57/SUM($D$57:$G$57)</f>
        <v>84620106.195084974</v>
      </c>
      <c r="I56" s="134">
        <f>AVERAGEIFS(TSE!BR:BR,TSE!$B:$B,"&gt;="&amp;'l_NB,NEC'!$A56,TSE!$B:$B,"&lt;"&amp;'l_NB,NEC'!$A57)</f>
        <v>347121505</v>
      </c>
      <c r="J56" s="135">
        <f t="shared" si="3"/>
        <v>244413540</v>
      </c>
      <c r="K56" s="129">
        <f t="shared" si="1"/>
        <v>32342.285743495406</v>
      </c>
      <c r="L56" s="137">
        <f t="shared" si="2"/>
        <v>267212.02303836367</v>
      </c>
      <c r="M56" s="138">
        <f>K56/Pop!$G56</f>
        <v>3.7218534007359656</v>
      </c>
      <c r="N56" s="141">
        <f>L56/Pop!$G56</f>
        <v>30.749959497308783</v>
      </c>
      <c r="O56" s="138">
        <f>M56/l_pi_c!$G$3*100</f>
        <v>4.099738027761556</v>
      </c>
      <c r="P56" s="141">
        <f>N56/l_pi_c!$G$3*100</f>
        <v>33.872042966097425</v>
      </c>
      <c r="Q56" s="138">
        <f t="shared" si="5"/>
        <v>0.19837642033694092</v>
      </c>
      <c r="R56" s="141">
        <f t="shared" si="6"/>
        <v>0.18237700080884744</v>
      </c>
    </row>
    <row r="57" spans="1:18">
      <c r="A57" s="28">
        <f t="shared" si="4"/>
        <v>34151</v>
      </c>
      <c r="B57" s="127">
        <f>B58*FoF!J72/FoF!J73</f>
        <v>50754.214964673891</v>
      </c>
      <c r="C57" s="132">
        <f>C58*FoF!K72/FoF!K73</f>
        <v>646916.43796845409</v>
      </c>
      <c r="D57" s="134">
        <f>AVERAGEIFS(TSE!BF:BF,TSE!$B:$B,"&gt;="&amp;'l_NB,NEC'!$A57,TSE!$B:$B,"&lt;"&amp;'l_NB,NEC'!$A58)</f>
        <v>91999328.333333328</v>
      </c>
      <c r="E57" s="134">
        <f>AVERAGEIFS(TSE!BH:BH,TSE!$B:$B,"&gt;="&amp;'l_NB,NEC'!$A57,TSE!$B:$B,"&lt;"&amp;'l_NB,NEC'!$A58)</f>
        <v>10954884</v>
      </c>
      <c r="F57" s="134">
        <f>AVERAGEIFS(TSE!BJ:BJ,TSE!$B:$B,"&gt;="&amp;'l_NB,NEC'!$A57,TSE!$B:$B,"&lt;"&amp;'l_NB,NEC'!$A58)</f>
        <v>6489364.666666667</v>
      </c>
      <c r="G57" s="134">
        <f>AVERAGEIFS(TSE!BL:BL,TSE!$B:$B,"&gt;="&amp;'l_NB,NEC'!$A57,TSE!$B:$B,"&lt;"&amp;'l_NB,NEC'!$A58)</f>
        <v>2220946</v>
      </c>
      <c r="H57" s="134">
        <f>D57</f>
        <v>91999328.333333328</v>
      </c>
      <c r="I57" s="134">
        <f>AVERAGEIFS(TSE!BR:BR,TSE!$B:$B,"&gt;="&amp;'l_NB,NEC'!$A57,TSE!$B:$B,"&lt;"&amp;'l_NB,NEC'!$A58)</f>
        <v>358007403</v>
      </c>
      <c r="J57" s="132">
        <f>I57-SUM(D57:G57)</f>
        <v>246342880</v>
      </c>
      <c r="K57" s="129">
        <f t="shared" si="1"/>
        <v>35162.666403497671</v>
      </c>
      <c r="L57" s="137">
        <f t="shared" si="2"/>
        <v>269321.32862155203</v>
      </c>
      <c r="M57" s="138">
        <f>K57/Pop!$G57</f>
        <v>4.0447723215541762</v>
      </c>
      <c r="N57" s="141">
        <f>L57/Pop!$G57</f>
        <v>30.980115191272642</v>
      </c>
      <c r="O57" s="138">
        <f>M57/l_pi_c!$G$3*100</f>
        <v>4.4554433275190251</v>
      </c>
      <c r="P57" s="141">
        <f>N57/l_pi_c!$G$3*100</f>
        <v>34.125566667665815</v>
      </c>
      <c r="Q57" s="138">
        <f t="shared" si="5"/>
        <v>8.320349232076274E-2</v>
      </c>
      <c r="R57" s="141">
        <f t="shared" si="6"/>
        <v>7.4568761372137971E-3</v>
      </c>
    </row>
    <row r="58" spans="1:18">
      <c r="A58" s="28">
        <f t="shared" si="4"/>
        <v>34243</v>
      </c>
      <c r="B58" s="127">
        <f>B59*FoF!J73/FoF!J74</f>
        <v>51185.615657016926</v>
      </c>
      <c r="C58" s="132">
        <f>C59*FoF!K73/FoF!K74</f>
        <v>647105.35160578077</v>
      </c>
      <c r="D58" s="134">
        <f>AVERAGEIFS(TSE!BF:BF,TSE!$B:$B,"&gt;="&amp;'l_NB,NEC'!$A58,TSE!$B:$B,"&lt;"&amp;'l_NB,NEC'!$A59)</f>
        <v>80909970</v>
      </c>
      <c r="E58" s="134">
        <f>AVERAGEIFS(TSE!BH:BH,TSE!$B:$B,"&gt;="&amp;'l_NB,NEC'!$A58,TSE!$B:$B,"&lt;"&amp;'l_NB,NEC'!$A59)</f>
        <v>9497957.666666666</v>
      </c>
      <c r="F58" s="134">
        <f>AVERAGEIFS(TSE!BJ:BJ,TSE!$B:$B,"&gt;="&amp;'l_NB,NEC'!$A58,TSE!$B:$B,"&lt;"&amp;'l_NB,NEC'!$A59)</f>
        <v>5852888.666666667</v>
      </c>
      <c r="G58" s="134">
        <f>AVERAGEIFS(TSE!BL:BL,TSE!$B:$B,"&gt;="&amp;'l_NB,NEC'!$A58,TSE!$B:$B,"&lt;"&amp;'l_NB,NEC'!$A59)</f>
        <v>1899059.6666666667</v>
      </c>
      <c r="H58" s="134">
        <f t="shared" ref="H58:H86" si="7">D58</f>
        <v>80909970</v>
      </c>
      <c r="I58" s="134">
        <f>AVERAGEIFS(TSE!BR:BR,TSE!$B:$B,"&gt;="&amp;'l_NB,NEC'!$A58,TSE!$B:$B,"&lt;"&amp;'l_NB,NEC'!$A59)</f>
        <v>322590465.66666669</v>
      </c>
      <c r="J58" s="132">
        <f t="shared" ref="J58:J86" si="8">I58-SUM(D58:G58)</f>
        <v>224430589.66666669</v>
      </c>
      <c r="K58" s="129">
        <f t="shared" si="1"/>
        <v>30924.250593644781</v>
      </c>
      <c r="L58" s="137">
        <f t="shared" si="2"/>
        <v>245365.09678032927</v>
      </c>
      <c r="M58" s="138">
        <f>K58/Pop!$G58</f>
        <v>3.5566010088021471</v>
      </c>
      <c r="N58" s="141">
        <f>L58/Pop!$G58</f>
        <v>28.219463171505161</v>
      </c>
      <c r="O58" s="138">
        <f>M58/l_pi_c!$G$3*100</f>
        <v>3.9177073450765092</v>
      </c>
      <c r="P58" s="141">
        <f>N58/l_pi_c!$G$3*100</f>
        <v>31.084622049960171</v>
      </c>
      <c r="Q58" s="138">
        <f t="shared" si="5"/>
        <v>-0.12861994656707654</v>
      </c>
      <c r="R58" s="141">
        <f t="shared" si="6"/>
        <v>-9.3333629964427178E-2</v>
      </c>
    </row>
    <row r="59" spans="1:18">
      <c r="A59" s="28">
        <f t="shared" si="4"/>
        <v>34335</v>
      </c>
      <c r="B59" s="127">
        <f>B60*FoF!J74/FoF!J75</f>
        <v>51201.678448753104</v>
      </c>
      <c r="C59" s="132">
        <f>C60*FoF!K74/FoF!K75</f>
        <v>649164.12471460598</v>
      </c>
      <c r="D59" s="134">
        <f>AVERAGEIFS(TSE!BF:BF,TSE!$B:$B,"&gt;="&amp;'l_NB,NEC'!$A59,TSE!$B:$B,"&lt;"&amp;'l_NB,NEC'!$A60)</f>
        <v>82981512</v>
      </c>
      <c r="E59" s="134">
        <f>AVERAGEIFS(TSE!BH:BH,TSE!$B:$B,"&gt;="&amp;'l_NB,NEC'!$A59,TSE!$B:$B,"&lt;"&amp;'l_NB,NEC'!$A60)</f>
        <v>12339850.333333334</v>
      </c>
      <c r="F59" s="134">
        <f>AVERAGEIFS(TSE!BJ:BJ,TSE!$B:$B,"&gt;="&amp;'l_NB,NEC'!$A59,TSE!$B:$B,"&lt;"&amp;'l_NB,NEC'!$A60)</f>
        <v>6115760.666666667</v>
      </c>
      <c r="G59" s="134">
        <f>AVERAGEIFS(TSE!BL:BL,TSE!$B:$B,"&gt;="&amp;'l_NB,NEC'!$A59,TSE!$B:$B,"&lt;"&amp;'l_NB,NEC'!$A60)</f>
        <v>2055843.6666666667</v>
      </c>
      <c r="H59" s="134">
        <f t="shared" si="7"/>
        <v>82981512</v>
      </c>
      <c r="I59" s="134">
        <f>AVERAGEIFS(TSE!BR:BR,TSE!$B:$B,"&gt;="&amp;'l_NB,NEC'!$A59,TSE!$B:$B,"&lt;"&amp;'l_NB,NEC'!$A60)</f>
        <v>350386837</v>
      </c>
      <c r="J59" s="132">
        <f t="shared" si="8"/>
        <v>246893870.33333331</v>
      </c>
      <c r="K59" s="129">
        <f t="shared" si="1"/>
        <v>31716.005724974828</v>
      </c>
      <c r="L59" s="137">
        <f t="shared" si="2"/>
        <v>269923.71440445335</v>
      </c>
      <c r="M59" s="138">
        <f>K59/Pop!$G59</f>
        <v>3.6472413723569699</v>
      </c>
      <c r="N59" s="141">
        <f>L59/Pop!$G59</f>
        <v>31.040382168330893</v>
      </c>
      <c r="O59" s="138">
        <f>M59/l_pi_c!$G$3*100</f>
        <v>4.0175505428882117</v>
      </c>
      <c r="P59" s="141">
        <f>N59/l_pi_c!$G$3*100</f>
        <v>34.191952629459763</v>
      </c>
      <c r="Q59" s="138">
        <f t="shared" si="5"/>
        <v>2.5165777477345497E-2</v>
      </c>
      <c r="R59" s="141">
        <f t="shared" si="6"/>
        <v>9.5277084099530729E-2</v>
      </c>
    </row>
    <row r="60" spans="1:18">
      <c r="A60" s="28">
        <f t="shared" si="4"/>
        <v>34425</v>
      </c>
      <c r="B60" s="127">
        <f>B61*FoF!J75/FoF!J76</f>
        <v>51656.790881278117</v>
      </c>
      <c r="C60" s="132">
        <f>C61*FoF!K75/FoF!K76</f>
        <v>652222.40518010326</v>
      </c>
      <c r="D60" s="134">
        <f>AVERAGEIFS(TSE!BF:BF,TSE!$B:$B,"&gt;="&amp;'l_NB,NEC'!$A60,TSE!$B:$B,"&lt;"&amp;'l_NB,NEC'!$A61)</f>
        <v>85109863.333333328</v>
      </c>
      <c r="E60" s="134">
        <f>AVERAGEIFS(TSE!BH:BH,TSE!$B:$B,"&gt;="&amp;'l_NB,NEC'!$A60,TSE!$B:$B,"&lt;"&amp;'l_NB,NEC'!$A61)</f>
        <v>12528233.666666666</v>
      </c>
      <c r="F60" s="134">
        <f>AVERAGEIFS(TSE!BJ:BJ,TSE!$B:$B,"&gt;="&amp;'l_NB,NEC'!$A60,TSE!$B:$B,"&lt;"&amp;'l_NB,NEC'!$A61)</f>
        <v>6344779</v>
      </c>
      <c r="G60" s="134">
        <f>AVERAGEIFS(TSE!BL:BL,TSE!$B:$B,"&gt;="&amp;'l_NB,NEC'!$A60,TSE!$B:$B,"&lt;"&amp;'l_NB,NEC'!$A61)</f>
        <v>2062852.3333333333</v>
      </c>
      <c r="H60" s="134">
        <f t="shared" si="7"/>
        <v>85109863.333333328</v>
      </c>
      <c r="I60" s="134">
        <f>AVERAGEIFS(TSE!BR:BR,TSE!$B:$B,"&gt;="&amp;'l_NB,NEC'!$A60,TSE!$B:$B,"&lt;"&amp;'l_NB,NEC'!$A61)</f>
        <v>360552277.66666669</v>
      </c>
      <c r="J60" s="132">
        <f t="shared" si="8"/>
        <v>254506549.33333337</v>
      </c>
      <c r="K60" s="129">
        <f t="shared" si="1"/>
        <v>32529.473706526642</v>
      </c>
      <c r="L60" s="137">
        <f t="shared" si="2"/>
        <v>278246.49126997264</v>
      </c>
      <c r="M60" s="138">
        <f>K60/Pop!$G60</f>
        <v>3.74048295848459</v>
      </c>
      <c r="N60" s="141">
        <f>L60/Pop!$G60</f>
        <v>31.994869275879029</v>
      </c>
      <c r="O60" s="138">
        <f>M60/l_pi_c!$G$3*100</f>
        <v>4.1202590687910909</v>
      </c>
      <c r="P60" s="141">
        <f>N60/l_pi_c!$G$3*100</f>
        <v>35.243350057163241</v>
      </c>
      <c r="Q60" s="138">
        <f t="shared" si="5"/>
        <v>2.5243642927093024E-2</v>
      </c>
      <c r="R60" s="141">
        <f t="shared" si="6"/>
        <v>3.0286547452608836E-2</v>
      </c>
    </row>
    <row r="61" spans="1:18">
      <c r="A61" s="28">
        <f t="shared" si="4"/>
        <v>34516</v>
      </c>
      <c r="B61" s="127">
        <f>B62*FoF!J76/FoF!J77</f>
        <v>51666.352066835367</v>
      </c>
      <c r="C61" s="132">
        <f>C62*FoF!K76/FoF!K77</f>
        <v>655119.72351583757</v>
      </c>
      <c r="D61" s="134">
        <f>AVERAGEIFS(TSE!BF:BF,TSE!$B:$B,"&gt;="&amp;'l_NB,NEC'!$A61,TSE!$B:$B,"&lt;"&amp;'l_NB,NEC'!$A62)</f>
        <v>81457753</v>
      </c>
      <c r="E61" s="134">
        <f>AVERAGEIFS(TSE!BH:BH,TSE!$B:$B,"&gt;="&amp;'l_NB,NEC'!$A61,TSE!$B:$B,"&lt;"&amp;'l_NB,NEC'!$A62)</f>
        <v>11465470</v>
      </c>
      <c r="F61" s="134">
        <f>AVERAGEIFS(TSE!BJ:BJ,TSE!$B:$B,"&gt;="&amp;'l_NB,NEC'!$A61,TSE!$B:$B,"&lt;"&amp;'l_NB,NEC'!$A62)</f>
        <v>6081381</v>
      </c>
      <c r="G61" s="134">
        <f>AVERAGEIFS(TSE!BL:BL,TSE!$B:$B,"&gt;="&amp;'l_NB,NEC'!$A61,TSE!$B:$B,"&lt;"&amp;'l_NB,NEC'!$A62)</f>
        <v>1988574</v>
      </c>
      <c r="H61" s="134">
        <f t="shared" si="7"/>
        <v>81457753</v>
      </c>
      <c r="I61" s="134">
        <f>AVERAGEIFS(TSE!BR:BR,TSE!$B:$B,"&gt;="&amp;'l_NB,NEC'!$A61,TSE!$B:$B,"&lt;"&amp;'l_NB,NEC'!$A62)</f>
        <v>353200697</v>
      </c>
      <c r="J61" s="132">
        <f t="shared" si="8"/>
        <v>252207519</v>
      </c>
      <c r="K61" s="129">
        <f t="shared" si="1"/>
        <v>31133.616370976528</v>
      </c>
      <c r="L61" s="137">
        <f t="shared" si="2"/>
        <v>275733.01126229152</v>
      </c>
      <c r="M61" s="138">
        <f>K61/Pop!$G61</f>
        <v>3.5796280815410526</v>
      </c>
      <c r="N61" s="141">
        <f>L61/Pop!$G61</f>
        <v>31.702762003661682</v>
      </c>
      <c r="O61" s="138">
        <f>M61/l_pi_c!$G$3*100</f>
        <v>3.9430723865252273</v>
      </c>
      <c r="P61" s="141">
        <f>N61/l_pi_c!$G$3*100</f>
        <v>34.921584752850521</v>
      </c>
      <c r="Q61" s="138">
        <f t="shared" si="5"/>
        <v>-4.3955829195906571E-2</v>
      </c>
      <c r="R61" s="141">
        <f t="shared" si="6"/>
        <v>-9.1717482751607626E-3</v>
      </c>
    </row>
    <row r="62" spans="1:18" ht="16" thickBot="1">
      <c r="A62" s="145">
        <f t="shared" si="4"/>
        <v>34608</v>
      </c>
      <c r="B62" s="146">
        <f>B63*FoF!J77/FoF!J78</f>
        <v>52516.532686585873</v>
      </c>
      <c r="C62" s="147">
        <f>C63*FoF!K77/FoF!K78</f>
        <v>655576.58608773979</v>
      </c>
      <c r="D62" s="148">
        <f>AVERAGEIFS(TSE!BF:BF,TSE!$B:$B,"&gt;="&amp;'l_NB,NEC'!$A62,TSE!$B:$B,"&lt;"&amp;'l_NB,NEC'!$A63)</f>
        <v>78228215.333333328</v>
      </c>
      <c r="E62" s="148">
        <f>AVERAGEIFS(TSE!BH:BH,TSE!$B:$B,"&gt;="&amp;'l_NB,NEC'!$A62,TSE!$B:$B,"&lt;"&amp;'l_NB,NEC'!$A63)</f>
        <v>10452908.333333334</v>
      </c>
      <c r="F62" s="148">
        <f>AVERAGEIFS(TSE!BJ:BJ,TSE!$B:$B,"&gt;="&amp;'l_NB,NEC'!$A62,TSE!$B:$B,"&lt;"&amp;'l_NB,NEC'!$A63)</f>
        <v>5702183.333333333</v>
      </c>
      <c r="G62" s="148">
        <f>AVERAGEIFS(TSE!BL:BL,TSE!$B:$B,"&gt;="&amp;'l_NB,NEC'!$A62,TSE!$B:$B,"&lt;"&amp;'l_NB,NEC'!$A63)</f>
        <v>1804974.6666666667</v>
      </c>
      <c r="H62" s="148">
        <f t="shared" si="7"/>
        <v>78228215.333333328</v>
      </c>
      <c r="I62" s="148">
        <f>AVERAGEIFS(TSE!BR:BR,TSE!$B:$B,"&gt;="&amp;'l_NB,NEC'!$A62,TSE!$B:$B,"&lt;"&amp;'l_NB,NEC'!$A63)</f>
        <v>340899118.33333331</v>
      </c>
      <c r="J62" s="147">
        <f t="shared" si="8"/>
        <v>244710836.66666666</v>
      </c>
      <c r="K62" s="149">
        <f t="shared" si="1"/>
        <v>29899.268711403616</v>
      </c>
      <c r="L62" s="153">
        <f>J62*$L$63/$J$63</f>
        <v>267537.05103698664</v>
      </c>
      <c r="M62" s="151">
        <f>K62/Pop!$G62</f>
        <v>3.4373505618421469</v>
      </c>
      <c r="N62" s="152">
        <f>L62/Pop!$G62</f>
        <v>30.757228264410145</v>
      </c>
      <c r="O62" s="151">
        <f>M62/l_pi_c!$G$3*100</f>
        <v>3.7863492447996951</v>
      </c>
      <c r="P62" s="152">
        <f>N62/l_pi_c!$G$3*100</f>
        <v>33.880049740597059</v>
      </c>
      <c r="Q62" s="151">
        <f t="shared" si="5"/>
        <v>-4.0557918049132002E-2</v>
      </c>
      <c r="R62" s="152">
        <f t="shared" si="6"/>
        <v>-3.0278774402503039E-2</v>
      </c>
    </row>
    <row r="63" spans="1:18">
      <c r="A63" s="28">
        <f t="shared" si="4"/>
        <v>34700</v>
      </c>
      <c r="B63" s="127">
        <f>B64*FoF!J78/FoF!J79</f>
        <v>52789.600146100878</v>
      </c>
      <c r="C63" s="132">
        <f>C64*FoF!K78/FoF!K79</f>
        <v>2341958.5065582013</v>
      </c>
      <c r="D63" s="134">
        <f>AVERAGEIFS(TSE!BF:BF,TSE!$B:$B,"&gt;="&amp;'l_NB,NEC'!$A63,TSE!$B:$B,"&lt;"&amp;'l_NB,NEC'!$A64)</f>
        <v>71962683.333333328</v>
      </c>
      <c r="E63" s="134">
        <f>AVERAGEIFS(TSE!BH:BH,TSE!$B:$B,"&gt;="&amp;'l_NB,NEC'!$A63,TSE!$B:$B,"&lt;"&amp;'l_NB,NEC'!$A64)</f>
        <v>8828298</v>
      </c>
      <c r="F63" s="134">
        <f>AVERAGEIFS(TSE!BJ:BJ,TSE!$B:$B,"&gt;="&amp;'l_NB,NEC'!$A63,TSE!$B:$B,"&lt;"&amp;'l_NB,NEC'!$A64)</f>
        <v>4994123.333333333</v>
      </c>
      <c r="G63" s="134">
        <f>AVERAGEIFS(TSE!BL:BL,TSE!$B:$B,"&gt;="&amp;'l_NB,NEC'!$A63,TSE!$B:$B,"&lt;"&amp;'l_NB,NEC'!$A64)</f>
        <v>1572497.6666666667</v>
      </c>
      <c r="H63" s="134">
        <f t="shared" si="7"/>
        <v>71962683.333333328</v>
      </c>
      <c r="I63" s="134">
        <f>AVERAGEIFS(TSE!BR:BR,TSE!$B:$B,"&gt;="&amp;'l_NB,NEC'!$A63,TSE!$B:$B,"&lt;"&amp;'l_NB,NEC'!$A64)</f>
        <v>301571904</v>
      </c>
      <c r="J63" s="132">
        <f t="shared" si="8"/>
        <v>214214301.66666669</v>
      </c>
      <c r="K63" s="129">
        <f t="shared" si="1"/>
        <v>27504.546754758463</v>
      </c>
      <c r="L63" s="135">
        <f>C63/10</f>
        <v>234195.85065582013</v>
      </c>
      <c r="M63" s="138">
        <f>K63/Pop!$G63</f>
        <v>3.1619822772130788</v>
      </c>
      <c r="N63" s="141">
        <f>L63/Pop!$G63</f>
        <v>26.923662322936806</v>
      </c>
      <c r="O63" s="138">
        <f>M63/l_pi_c!$G$3*100</f>
        <v>3.4830224593035171</v>
      </c>
      <c r="P63" s="141">
        <f>N63/l_pi_c!$G$3*100</f>
        <v>29.657256852225384</v>
      </c>
      <c r="Q63" s="138">
        <f t="shared" si="5"/>
        <v>-8.3501855286944426E-2</v>
      </c>
      <c r="R63" s="141">
        <f t="shared" si="6"/>
        <v>-0.13311949192932682</v>
      </c>
    </row>
    <row r="64" spans="1:18">
      <c r="A64" s="28">
        <f t="shared" si="4"/>
        <v>34790</v>
      </c>
      <c r="B64" s="127">
        <f>B65*FoF!J79/FoF!J80</f>
        <v>52778.891618276757</v>
      </c>
      <c r="C64" s="132">
        <f>C65*FoF!K79/FoF!K80</f>
        <v>2146632.4078584113</v>
      </c>
      <c r="D64" s="134">
        <f>AVERAGEIFS(TSE!BF:BF,TSE!$B:$B,"&gt;="&amp;'l_NB,NEC'!$A64,TSE!$B:$B,"&lt;"&amp;'l_NB,NEC'!$A65)</f>
        <v>67343295.333333328</v>
      </c>
      <c r="E64" s="134">
        <f>AVERAGEIFS(TSE!BH:BH,TSE!$B:$B,"&gt;="&amp;'l_NB,NEC'!$A64,TSE!$B:$B,"&lt;"&amp;'l_NB,NEC'!$A65)</f>
        <v>7466655.333333333</v>
      </c>
      <c r="F64" s="134">
        <f>AVERAGEIFS(TSE!BJ:BJ,TSE!$B:$B,"&gt;="&amp;'l_NB,NEC'!$A64,TSE!$B:$B,"&lt;"&amp;'l_NB,NEC'!$A65)</f>
        <v>4618586.333333333</v>
      </c>
      <c r="G64" s="134">
        <f>AVERAGEIFS(TSE!BL:BL,TSE!$B:$B,"&gt;="&amp;'l_NB,NEC'!$A64,TSE!$B:$B,"&lt;"&amp;'l_NB,NEC'!$A65)</f>
        <v>1409174.6666666667</v>
      </c>
      <c r="H64" s="134">
        <f t="shared" si="7"/>
        <v>67343295.333333328</v>
      </c>
      <c r="I64" s="134">
        <f>AVERAGEIFS(TSE!BR:BR,TSE!$B:$B,"&gt;="&amp;'l_NB,NEC'!$A64,TSE!$B:$B,"&lt;"&amp;'l_NB,NEC'!$A65)</f>
        <v>277086180</v>
      </c>
      <c r="J64" s="132">
        <f t="shared" si="8"/>
        <v>196248468.33333334</v>
      </c>
      <c r="K64" s="129">
        <f t="shared" si="1"/>
        <v>25738.990395001125</v>
      </c>
      <c r="L64" s="135">
        <f t="shared" ref="L64:L127" si="9">C64/10</f>
        <v>214663.24078584113</v>
      </c>
      <c r="M64" s="138">
        <f>K64/Pop!$G64</f>
        <v>2.9593361296278684</v>
      </c>
      <c r="N64" s="141">
        <f>L64/Pop!$G64</f>
        <v>24.680870322090136</v>
      </c>
      <c r="O64" s="138">
        <f>M64/l_pi_c!$G$3*100</f>
        <v>3.2598013842149109</v>
      </c>
      <c r="P64" s="141">
        <f>N64/l_pi_c!$G$3*100</f>
        <v>27.186751256166087</v>
      </c>
      <c r="Q64" s="138">
        <f t="shared" si="5"/>
        <v>-6.6234171191918545E-2</v>
      </c>
      <c r="R64" s="141">
        <f t="shared" si="6"/>
        <v>-8.697707752727446E-2</v>
      </c>
    </row>
    <row r="65" spans="1:18">
      <c r="A65" s="28">
        <f t="shared" si="4"/>
        <v>34881</v>
      </c>
      <c r="B65" s="127">
        <f>B66*FoF!J80/FoF!J81</f>
        <v>53086.379345797861</v>
      </c>
      <c r="C65" s="132">
        <f>C66*FoF!K80/FoF!K81</f>
        <v>2609305.0379535137</v>
      </c>
      <c r="D65" s="134">
        <f>AVERAGEIFS(TSE!BF:BF,TSE!$B:$B,"&gt;="&amp;'l_NB,NEC'!$A65,TSE!$B:$B,"&lt;"&amp;'l_NB,NEC'!$A66)</f>
        <v>71994797</v>
      </c>
      <c r="E65" s="134">
        <f>AVERAGEIFS(TSE!BH:BH,TSE!$B:$B,"&gt;="&amp;'l_NB,NEC'!$A65,TSE!$B:$B,"&lt;"&amp;'l_NB,NEC'!$A66)</f>
        <v>8869230</v>
      </c>
      <c r="F65" s="134">
        <f>AVERAGEIFS(TSE!BJ:BJ,TSE!$B:$B,"&gt;="&amp;'l_NB,NEC'!$A65,TSE!$B:$B,"&lt;"&amp;'l_NB,NEC'!$A66)</f>
        <v>5027312.333333333</v>
      </c>
      <c r="G65" s="134">
        <f>AVERAGEIFS(TSE!BL:BL,TSE!$B:$B,"&gt;="&amp;'l_NB,NEC'!$A65,TSE!$B:$B,"&lt;"&amp;'l_NB,NEC'!$A66)</f>
        <v>1562305</v>
      </c>
      <c r="H65" s="134">
        <f t="shared" si="7"/>
        <v>71994797</v>
      </c>
      <c r="I65" s="134">
        <f>AVERAGEIFS(TSE!BR:BR,TSE!$B:$B,"&gt;="&amp;'l_NB,NEC'!$A65,TSE!$B:$B,"&lt;"&amp;'l_NB,NEC'!$A66)</f>
        <v>308938858</v>
      </c>
      <c r="J65" s="132">
        <f t="shared" si="8"/>
        <v>221485213.66666669</v>
      </c>
      <c r="K65" s="129">
        <f t="shared" si="1"/>
        <v>27516.820780758979</v>
      </c>
      <c r="L65" s="135">
        <f t="shared" si="9"/>
        <v>260930.50379535137</v>
      </c>
      <c r="M65" s="138">
        <f>K65/Pop!$G65</f>
        <v>3.1643533032338893</v>
      </c>
      <c r="N65" s="141">
        <f>L65/Pop!$G65</f>
        <v>30.006239026590368</v>
      </c>
      <c r="O65" s="138">
        <f>M65/l_pi_c!$G$3*100</f>
        <v>3.4856342186867337</v>
      </c>
      <c r="P65" s="141">
        <f>N65/l_pi_c!$G$3*100</f>
        <v>33.05281158658471</v>
      </c>
      <c r="Q65" s="138">
        <f t="shared" si="5"/>
        <v>6.6983744495982211E-2</v>
      </c>
      <c r="R65" s="141">
        <f t="shared" si="6"/>
        <v>0.19537686491128348</v>
      </c>
    </row>
    <row r="66" spans="1:18" ht="16" thickBot="1">
      <c r="A66" s="145">
        <f t="shared" si="4"/>
        <v>34973</v>
      </c>
      <c r="B66" s="146">
        <f>B67*FoF!J81/FoF!J82</f>
        <v>53518.544932985482</v>
      </c>
      <c r="C66" s="147">
        <f>C67*FoF!K81/FoF!K82</f>
        <v>2837973.4297963702</v>
      </c>
      <c r="D66" s="148">
        <f>AVERAGEIFS(TSE!BF:BF,TSE!$B:$B,"&gt;="&amp;'l_NB,NEC'!$A66,TSE!$B:$B,"&lt;"&amp;'l_NB,NEC'!$A67)</f>
        <v>74995658</v>
      </c>
      <c r="E66" s="148">
        <f>AVERAGEIFS(TSE!BH:BH,TSE!$B:$B,"&gt;="&amp;'l_NB,NEC'!$A66,TSE!$B:$B,"&lt;"&amp;'l_NB,NEC'!$A67)</f>
        <v>10160672.666666666</v>
      </c>
      <c r="F66" s="148">
        <f>AVERAGEIFS(TSE!BJ:BJ,TSE!$B:$B,"&gt;="&amp;'l_NB,NEC'!$A66,TSE!$B:$B,"&lt;"&amp;'l_NB,NEC'!$A67)</f>
        <v>5384456</v>
      </c>
      <c r="G66" s="148">
        <f>AVERAGEIFS(TSE!BL:BL,TSE!$B:$B,"&gt;="&amp;'l_NB,NEC'!$A66,TSE!$B:$B,"&lt;"&amp;'l_NB,NEC'!$A67)</f>
        <v>1726398.6666666667</v>
      </c>
      <c r="H66" s="148">
        <f t="shared" si="7"/>
        <v>74995658</v>
      </c>
      <c r="I66" s="148">
        <f>AVERAGEIFS(TSE!BR:BR,TSE!$B:$B,"&gt;="&amp;'l_NB,NEC'!$A66,TSE!$B:$B,"&lt;"&amp;'l_NB,NEC'!$A67)</f>
        <v>330665422</v>
      </c>
      <c r="J66" s="147">
        <f t="shared" si="8"/>
        <v>238398236.66666666</v>
      </c>
      <c r="K66" s="149">
        <f>H66*$K$67/$H$67</f>
        <v>28663.766918060668</v>
      </c>
      <c r="L66" s="150">
        <f t="shared" si="9"/>
        <v>283797.34297963703</v>
      </c>
      <c r="M66" s="151">
        <f>K66/Pop!$G66</f>
        <v>3.297333615755258</v>
      </c>
      <c r="N66" s="152">
        <f>L66/Pop!$G66</f>
        <v>32.646599511635095</v>
      </c>
      <c r="O66" s="151">
        <f>M66/l_pi_c!$G$3*100</f>
        <v>3.6321161956715518</v>
      </c>
      <c r="P66" s="152">
        <f>N66/l_pi_c!$G$3*100</f>
        <v>35.961251313253236</v>
      </c>
      <c r="Q66" s="151">
        <f t="shared" si="5"/>
        <v>4.1165439496485101E-2</v>
      </c>
      <c r="R66" s="152">
        <f t="shared" si="6"/>
        <v>8.4335372985356205E-2</v>
      </c>
    </row>
    <row r="67" spans="1:18">
      <c r="A67" s="28">
        <f t="shared" si="4"/>
        <v>35065</v>
      </c>
      <c r="B67" s="127">
        <f>B68*FoF!J82/FoF!J83</f>
        <v>296294.25636551954</v>
      </c>
      <c r="C67" s="132">
        <f>C68*FoF!K82/FoF!K83</f>
        <v>2993455.1363867386</v>
      </c>
      <c r="D67" s="134">
        <f>AVERAGEIFS(TSE!BF:BF,TSE!$B:$B,"&gt;="&amp;'l_NB,NEC'!$A67,TSE!$B:$B,"&lt;"&amp;'l_NB,NEC'!$A68)</f>
        <v>77522200</v>
      </c>
      <c r="E67" s="134">
        <f>AVERAGEIFS(TSE!BH:BH,TSE!$B:$B,"&gt;="&amp;'l_NB,NEC'!$A67,TSE!$B:$B,"&lt;"&amp;'l_NB,NEC'!$A68)</f>
        <v>11613333.333333334</v>
      </c>
      <c r="F67" s="134">
        <f>AVERAGEIFS(TSE!BJ:BJ,TSE!$B:$B,"&gt;="&amp;'l_NB,NEC'!$A67,TSE!$B:$B,"&lt;"&amp;'l_NB,NEC'!$A68)</f>
        <v>6027116</v>
      </c>
      <c r="G67" s="134">
        <f>AVERAGEIFS(TSE!BL:BL,TSE!$B:$B,"&gt;="&amp;'l_NB,NEC'!$A67,TSE!$B:$B,"&lt;"&amp;'l_NB,NEC'!$A68)</f>
        <v>1852961</v>
      </c>
      <c r="H67" s="134">
        <f t="shared" si="7"/>
        <v>77522200</v>
      </c>
      <c r="I67" s="134">
        <f>AVERAGEIFS(TSE!BR:BR,TSE!$B:$B,"&gt;="&amp;'l_NB,NEC'!$A67,TSE!$B:$B,"&lt;"&amp;'l_NB,NEC'!$A68)</f>
        <v>355378627.66666669</v>
      </c>
      <c r="J67" s="132">
        <f t="shared" si="8"/>
        <v>258363017.33333337</v>
      </c>
      <c r="K67" s="134">
        <f>B67/10</f>
        <v>29629.425636551954</v>
      </c>
      <c r="L67" s="135">
        <f t="shared" si="9"/>
        <v>299345.51363867387</v>
      </c>
      <c r="M67" s="138">
        <f>K67/Pop!$G67</f>
        <v>3.4096165366982349</v>
      </c>
      <c r="N67" s="141">
        <f>L67/Pop!$G67</f>
        <v>34.447289866791536</v>
      </c>
      <c r="O67" s="138">
        <f>M67/l_pi_c!$G$3*100</f>
        <v>3.7557993479330136</v>
      </c>
      <c r="P67" s="141">
        <f>N67/l_pi_c!$G$3*100</f>
        <v>37.944768107278094</v>
      </c>
      <c r="Q67" s="138">
        <f t="shared" si="5"/>
        <v>3.3485685748325889E-2</v>
      </c>
      <c r="R67" s="141">
        <f t="shared" si="6"/>
        <v>5.3689625188647394E-2</v>
      </c>
    </row>
    <row r="68" spans="1:18">
      <c r="A68" s="28">
        <f t="shared" si="4"/>
        <v>35156</v>
      </c>
      <c r="B68" s="127">
        <f>B69*FoF!J83/FoF!J84</f>
        <v>318320.55075746326</v>
      </c>
      <c r="C68" s="132">
        <f>C69*FoF!K83/FoF!K84</f>
        <v>3193062.634969207</v>
      </c>
      <c r="D68" s="134">
        <f>AVERAGEIFS(TSE!BF:BF,TSE!$B:$B,"&gt;="&amp;'l_NB,NEC'!$A68,TSE!$B:$B,"&lt;"&amp;'l_NB,NEC'!$A69)</f>
        <v>83122914</v>
      </c>
      <c r="E68" s="134">
        <f>AVERAGEIFS(TSE!BH:BH,TSE!$B:$B,"&gt;="&amp;'l_NB,NEC'!$A68,TSE!$B:$B,"&lt;"&amp;'l_NB,NEC'!$A69)</f>
        <v>11272956.666666666</v>
      </c>
      <c r="F68" s="134">
        <f>AVERAGEIFS(TSE!BJ:BJ,TSE!$B:$B,"&gt;="&amp;'l_NB,NEC'!$A68,TSE!$B:$B,"&lt;"&amp;'l_NB,NEC'!$A69)</f>
        <v>6501518.666666667</v>
      </c>
      <c r="G68" s="134">
        <f>AVERAGEIFS(TSE!BL:BL,TSE!$B:$B,"&gt;="&amp;'l_NB,NEC'!$A68,TSE!$B:$B,"&lt;"&amp;'l_NB,NEC'!$A69)</f>
        <v>1978232.3333333333</v>
      </c>
      <c r="H68" s="134">
        <f t="shared" si="7"/>
        <v>83122914</v>
      </c>
      <c r="I68" s="134">
        <f>AVERAGEIFS(TSE!BR:BR,TSE!$B:$B,"&gt;="&amp;'l_NB,NEC'!$A68,TSE!$B:$B,"&lt;"&amp;'l_NB,NEC'!$A69)</f>
        <v>379391332</v>
      </c>
      <c r="J68" s="132">
        <f t="shared" si="8"/>
        <v>276515710.33333331</v>
      </c>
      <c r="K68" s="134">
        <f t="shared" ref="K68:K131" si="10">B68/10</f>
        <v>31832.055075746328</v>
      </c>
      <c r="L68" s="135">
        <f t="shared" si="9"/>
        <v>319306.2634969207</v>
      </c>
      <c r="M68" s="138">
        <f>K68/Pop!$G68</f>
        <v>3.6640745849033691</v>
      </c>
      <c r="N68" s="141">
        <f>L68/Pop!$G68</f>
        <v>36.754207734798435</v>
      </c>
      <c r="O68" s="138">
        <f>M68/l_pi_c!$G$3*100</f>
        <v>4.0360928534456937</v>
      </c>
      <c r="P68" s="141">
        <f>N68/l_pi_c!$G$3*100</f>
        <v>40.485910353375239</v>
      </c>
      <c r="Q68" s="138">
        <f t="shared" si="5"/>
        <v>7.1975970355452557E-2</v>
      </c>
      <c r="R68" s="141">
        <f t="shared" si="6"/>
        <v>6.4822389522731783E-2</v>
      </c>
    </row>
    <row r="69" spans="1:18">
      <c r="A69" s="28">
        <f t="shared" ref="A69:A132" si="11">EDATE(A68,3)</f>
        <v>35247</v>
      </c>
      <c r="B69" s="127">
        <f>B70*FoF!J84/FoF!J85</f>
        <v>302830.66525987664</v>
      </c>
      <c r="C69" s="132">
        <f>C70*FoF!K84/FoF!K85</f>
        <v>3054719.0578957023</v>
      </c>
      <c r="D69" s="134">
        <f>AVERAGEIFS(TSE!BF:BF,TSE!$B:$B,"&gt;="&amp;'l_NB,NEC'!$A69,TSE!$B:$B,"&lt;"&amp;'l_NB,NEC'!$A70)</f>
        <v>76348237.666666672</v>
      </c>
      <c r="E69" s="134">
        <f>AVERAGEIFS(TSE!BH:BH,TSE!$B:$B,"&gt;="&amp;'l_NB,NEC'!$A69,TSE!$B:$B,"&lt;"&amp;'l_NB,NEC'!$A70)</f>
        <v>9862498.333333334</v>
      </c>
      <c r="F69" s="134">
        <f>AVERAGEIFS(TSE!BJ:BJ,TSE!$B:$B,"&gt;="&amp;'l_NB,NEC'!$A69,TSE!$B:$B,"&lt;"&amp;'l_NB,NEC'!$A70)</f>
        <v>5923947.666666667</v>
      </c>
      <c r="G69" s="134">
        <f>AVERAGEIFS(TSE!BL:BL,TSE!$B:$B,"&gt;="&amp;'l_NB,NEC'!$A69,TSE!$B:$B,"&lt;"&amp;'l_NB,NEC'!$A70)</f>
        <v>2505478.6666666665</v>
      </c>
      <c r="H69" s="134">
        <f t="shared" si="7"/>
        <v>76348237.666666672</v>
      </c>
      <c r="I69" s="134">
        <f>AVERAGEIFS(TSE!BR:BR,TSE!$B:$B,"&gt;="&amp;'l_NB,NEC'!$A69,TSE!$B:$B,"&lt;"&amp;'l_NB,NEC'!$A70)</f>
        <v>355940687.33333331</v>
      </c>
      <c r="J69" s="132">
        <f t="shared" si="8"/>
        <v>261300524.99999997</v>
      </c>
      <c r="K69" s="134">
        <f t="shared" si="10"/>
        <v>30283.066525987662</v>
      </c>
      <c r="L69" s="135">
        <f t="shared" si="9"/>
        <v>305471.90578957024</v>
      </c>
      <c r="M69" s="138">
        <f>K69/Pop!$G69</f>
        <v>3.4856088516942414</v>
      </c>
      <c r="N69" s="141">
        <f>L69/Pop!$G69</f>
        <v>35.160097734828362</v>
      </c>
      <c r="O69" s="138">
        <f>M69/l_pi_c!$G$3*100</f>
        <v>3.8395072617227286</v>
      </c>
      <c r="P69" s="141">
        <f>N69/l_pi_c!$G$3*100</f>
        <v>38.729948287265934</v>
      </c>
      <c r="Q69" s="138">
        <f t="shared" ref="Q69:Q132" si="12">LN(O69)-LN(O68)</f>
        <v>-4.9933067424837274E-2</v>
      </c>
      <c r="R69" s="141">
        <f t="shared" ref="R69:R132" si="13">LN(P69)-LN(P68)</f>
        <v>-4.4340862760143818E-2</v>
      </c>
    </row>
    <row r="70" spans="1:18">
      <c r="A70" s="28">
        <f t="shared" si="11"/>
        <v>35339</v>
      </c>
      <c r="B70" s="127">
        <f>B71*FoF!J85/FoF!J86</f>
        <v>256660.08265134753</v>
      </c>
      <c r="C70" s="132">
        <f>C71*FoF!K85/FoF!K86</f>
        <v>2839842.3254227801</v>
      </c>
      <c r="D70" s="134">
        <f>AVERAGEIFS(TSE!BF:BF,TSE!$B:$B,"&gt;="&amp;'l_NB,NEC'!$A70,TSE!$B:$B,"&lt;"&amp;'l_NB,NEC'!$A71)</f>
        <v>72460827.666666672</v>
      </c>
      <c r="E70" s="134">
        <f>AVERAGEIFS(TSE!BH:BH,TSE!$B:$B,"&gt;="&amp;'l_NB,NEC'!$A70,TSE!$B:$B,"&lt;"&amp;'l_NB,NEC'!$A71)</f>
        <v>9015637</v>
      </c>
      <c r="F70" s="134">
        <f>AVERAGEIFS(TSE!BJ:BJ,TSE!$B:$B,"&gt;="&amp;'l_NB,NEC'!$A70,TSE!$B:$B,"&lt;"&amp;'l_NB,NEC'!$A71)</f>
        <v>5385241.666666667</v>
      </c>
      <c r="G70" s="134">
        <f>AVERAGEIFS(TSE!BL:BL,TSE!$B:$B,"&gt;="&amp;'l_NB,NEC'!$A70,TSE!$B:$B,"&lt;"&amp;'l_NB,NEC'!$A71)</f>
        <v>3824959</v>
      </c>
      <c r="H70" s="134">
        <f t="shared" si="7"/>
        <v>72460827.666666672</v>
      </c>
      <c r="I70" s="134">
        <f>AVERAGEIFS(TSE!BR:BR,TSE!$B:$B,"&gt;="&amp;'l_NB,NEC'!$A70,TSE!$B:$B,"&lt;"&amp;'l_NB,NEC'!$A71)</f>
        <v>348394391</v>
      </c>
      <c r="J70" s="132">
        <f t="shared" si="8"/>
        <v>257707725.66666666</v>
      </c>
      <c r="K70" s="134">
        <f t="shared" si="10"/>
        <v>25666.008265134755</v>
      </c>
      <c r="L70" s="135">
        <f t="shared" si="9"/>
        <v>283984.23254227801</v>
      </c>
      <c r="M70" s="138">
        <f>K70/Pop!$G70</f>
        <v>2.9530198840010344</v>
      </c>
      <c r="N70" s="141">
        <f>L70/Pop!$G70</f>
        <v>32.673997326623926</v>
      </c>
      <c r="O70" s="138">
        <f>M70/l_pi_c!$G$3*100</f>
        <v>3.2528438419366754</v>
      </c>
      <c r="P70" s="141">
        <f>N70/l_pi_c!$G$3*100</f>
        <v>35.991430864109553</v>
      </c>
      <c r="Q70" s="138">
        <f t="shared" si="12"/>
        <v>-0.16581439909078166</v>
      </c>
      <c r="R70" s="141">
        <f t="shared" si="13"/>
        <v>-7.3332279744867446E-2</v>
      </c>
    </row>
    <row r="71" spans="1:18">
      <c r="A71" s="28">
        <f t="shared" si="11"/>
        <v>35431</v>
      </c>
      <c r="B71" s="127">
        <f>B72*FoF!J86/FoF!J87</f>
        <v>214905.23798057792</v>
      </c>
      <c r="C71" s="132">
        <f>C72*FoF!K86/FoF!K87</f>
        <v>2714427.7663650904</v>
      </c>
      <c r="D71" s="134">
        <f>AVERAGEIFS(TSE!BF:BF,TSE!$B:$B,"&gt;="&amp;'l_NB,NEC'!$A71,TSE!$B:$B,"&lt;"&amp;'l_NB,NEC'!$A72)</f>
        <v>56429725.666666664</v>
      </c>
      <c r="E71" s="134">
        <f>AVERAGEIFS(TSE!BH:BH,TSE!$B:$B,"&gt;="&amp;'l_NB,NEC'!$A71,TSE!$B:$B,"&lt;"&amp;'l_NB,NEC'!$A72)</f>
        <v>7023702</v>
      </c>
      <c r="F71" s="134">
        <f>AVERAGEIFS(TSE!BJ:BJ,TSE!$B:$B,"&gt;="&amp;'l_NB,NEC'!$A71,TSE!$B:$B,"&lt;"&amp;'l_NB,NEC'!$A72)</f>
        <v>4943377.333333333</v>
      </c>
      <c r="G71" s="134">
        <f>AVERAGEIFS(TSE!BL:BL,TSE!$B:$B,"&gt;="&amp;'l_NB,NEC'!$A71,TSE!$B:$B,"&lt;"&amp;'l_NB,NEC'!$A72)</f>
        <v>3632764.6666666665</v>
      </c>
      <c r="H71" s="134">
        <f t="shared" si="7"/>
        <v>56429725.666666664</v>
      </c>
      <c r="I71" s="134">
        <f>AVERAGEIFS(TSE!BR:BR,TSE!$B:$B,"&gt;="&amp;'l_NB,NEC'!$A71,TSE!$B:$B,"&lt;"&amp;'l_NB,NEC'!$A72)</f>
        <v>315560279</v>
      </c>
      <c r="J71" s="132">
        <f t="shared" si="8"/>
        <v>243530709.33333331</v>
      </c>
      <c r="K71" s="134">
        <f t="shared" si="10"/>
        <v>21490.523798057791</v>
      </c>
      <c r="L71" s="135">
        <f t="shared" si="9"/>
        <v>271442.77663650905</v>
      </c>
      <c r="M71" s="138">
        <f>K71/Pop!$G71</f>
        <v>2.471627190718944</v>
      </c>
      <c r="N71" s="141">
        <f>L71/Pop!$G71</f>
        <v>31.21865961776501</v>
      </c>
      <c r="O71" s="138">
        <f>M71/l_pi_c!$G$3*100</f>
        <v>2.7225747210344711</v>
      </c>
      <c r="P71" s="141">
        <f>N71/l_pi_c!$G$3*100</f>
        <v>34.388330820710628</v>
      </c>
      <c r="Q71" s="138">
        <f t="shared" si="12"/>
        <v>-0.17795162082474381</v>
      </c>
      <c r="R71" s="141">
        <f t="shared" si="13"/>
        <v>-4.5563592066648173E-2</v>
      </c>
    </row>
    <row r="72" spans="1:18">
      <c r="A72" s="28">
        <f t="shared" si="11"/>
        <v>35521</v>
      </c>
      <c r="B72" s="127">
        <f>B73*FoF!J87/FoF!J88</f>
        <v>256927.79584695047</v>
      </c>
      <c r="C72" s="132">
        <f>C73*FoF!K87/FoF!K88</f>
        <v>3036126.4861404407</v>
      </c>
      <c r="D72" s="134">
        <f>AVERAGEIFS(TSE!BF:BF,TSE!$B:$B,"&gt;="&amp;'l_NB,NEC'!$A72,TSE!$B:$B,"&lt;"&amp;'l_NB,NEC'!$A73)</f>
        <v>60878550.333333336</v>
      </c>
      <c r="E72" s="134">
        <f>AVERAGEIFS(TSE!BH:BH,TSE!$B:$B,"&gt;="&amp;'l_NB,NEC'!$A72,TSE!$B:$B,"&lt;"&amp;'l_NB,NEC'!$A73)</f>
        <v>6628854.666666667</v>
      </c>
      <c r="F72" s="134">
        <f>AVERAGEIFS(TSE!BJ:BJ,TSE!$B:$B,"&gt;="&amp;'l_NB,NEC'!$A72,TSE!$B:$B,"&lt;"&amp;'l_NB,NEC'!$A73)</f>
        <v>5729981.333333333</v>
      </c>
      <c r="G72" s="134">
        <f>AVERAGEIFS(TSE!BL:BL,TSE!$B:$B,"&gt;="&amp;'l_NB,NEC'!$A72,TSE!$B:$B,"&lt;"&amp;'l_NB,NEC'!$A73)</f>
        <v>4043970.6666666665</v>
      </c>
      <c r="H72" s="134">
        <f t="shared" si="7"/>
        <v>60878550.333333336</v>
      </c>
      <c r="I72" s="134">
        <f>AVERAGEIFS(TSE!BR:BR,TSE!$B:$B,"&gt;="&amp;'l_NB,NEC'!$A72,TSE!$B:$B,"&lt;"&amp;'l_NB,NEC'!$A73)</f>
        <v>342593534</v>
      </c>
      <c r="J72" s="132">
        <f t="shared" si="8"/>
        <v>265312177</v>
      </c>
      <c r="K72" s="134">
        <f t="shared" si="10"/>
        <v>25692.779584695047</v>
      </c>
      <c r="L72" s="135">
        <f t="shared" si="9"/>
        <v>303612.64861404407</v>
      </c>
      <c r="M72" s="138">
        <f>K72/Pop!$G72</f>
        <v>2.9540560701770215</v>
      </c>
      <c r="N72" s="141">
        <f>L72/Pop!$G72</f>
        <v>34.90820386577046</v>
      </c>
      <c r="O72" s="138">
        <f>M72/l_pi_c!$G$3*100</f>
        <v>3.2539852334457278</v>
      </c>
      <c r="P72" s="141">
        <f>N72/l_pi_c!$G$3*100</f>
        <v>38.452479305351581</v>
      </c>
      <c r="Q72" s="138">
        <f t="shared" si="12"/>
        <v>0.17830244962554254</v>
      </c>
      <c r="R72" s="141">
        <f t="shared" si="13"/>
        <v>0.11170588865340747</v>
      </c>
    </row>
    <row r="73" spans="1:18">
      <c r="A73" s="28">
        <f t="shared" si="11"/>
        <v>35612</v>
      </c>
      <c r="B73" s="127">
        <f>B74*FoF!J88/FoF!J89</f>
        <v>231252.18815151622</v>
      </c>
      <c r="C73" s="128">
        <f>C74*FoF!K88/FoF!K89</f>
        <v>2694470.3899646527</v>
      </c>
      <c r="D73" s="134">
        <f>AVERAGEIFS(TSE!BF:BF,TSE!$B:$B,"&gt;="&amp;'l_NB,NEC'!$A73,TSE!$B:$B,"&lt;"&amp;'l_NB,NEC'!$A74)</f>
        <v>62212410.333333336</v>
      </c>
      <c r="E73" s="134">
        <f>AVERAGEIFS(TSE!BH:BH,TSE!$B:$B,"&gt;="&amp;'l_NB,NEC'!$A73,TSE!$B:$B,"&lt;"&amp;'l_NB,NEC'!$A74)</f>
        <v>6241689.666666667</v>
      </c>
      <c r="F73" s="134">
        <f>AVERAGEIFS(TSE!BJ:BJ,TSE!$B:$B,"&gt;="&amp;'l_NB,NEC'!$A73,TSE!$B:$B,"&lt;"&amp;'l_NB,NEC'!$A74)</f>
        <v>5808881.666666667</v>
      </c>
      <c r="G73" s="134">
        <f>AVERAGEIFS(TSE!BL:BL,TSE!$B:$B,"&gt;="&amp;'l_NB,NEC'!$A73,TSE!$B:$B,"&lt;"&amp;'l_NB,NEC'!$A74)</f>
        <v>4497033.666666667</v>
      </c>
      <c r="H73" s="134">
        <f t="shared" si="7"/>
        <v>62212410.333333336</v>
      </c>
      <c r="I73" s="134">
        <f>AVERAGEIFS(TSE!BR:BR,TSE!$B:$B,"&gt;="&amp;'l_NB,NEC'!$A73,TSE!$B:$B,"&lt;"&amp;'l_NB,NEC'!$A74)</f>
        <v>335536945.66666669</v>
      </c>
      <c r="J73" s="128">
        <f t="shared" si="8"/>
        <v>256776930.33333334</v>
      </c>
      <c r="K73" s="134">
        <f t="shared" si="10"/>
        <v>23125.218815151624</v>
      </c>
      <c r="L73" s="125">
        <f t="shared" si="9"/>
        <v>269447.03899646527</v>
      </c>
      <c r="M73" s="138">
        <f>K73/Pop!$G73</f>
        <v>2.6590134988628114</v>
      </c>
      <c r="N73" s="141">
        <f>L73/Pop!$G73</f>
        <v>30.981904199357857</v>
      </c>
      <c r="O73" s="138">
        <f>M73/l_pi_c!$G$3*100</f>
        <v>2.9289866052928213</v>
      </c>
      <c r="P73" s="141">
        <f>N73/l_pi_c!$G$3*100</f>
        <v>34.127537316073806</v>
      </c>
      <c r="Q73" s="138">
        <f t="shared" si="12"/>
        <v>-0.10522397611465539</v>
      </c>
      <c r="R73" s="141">
        <f t="shared" si="13"/>
        <v>-0.11931857083073716</v>
      </c>
    </row>
    <row r="74" spans="1:18">
      <c r="A74" s="28">
        <f t="shared" si="11"/>
        <v>35704</v>
      </c>
      <c r="B74" s="130">
        <f>B75*FoF!G89/FoF!G90</f>
        <v>166118.71500358568</v>
      </c>
      <c r="C74" s="131">
        <f>C75*FoF!I89/FoF!I90</f>
        <v>2361113</v>
      </c>
      <c r="D74" s="134">
        <f>AVERAGEIFS(TSE!BF:BF,TSE!$B:$B,"&gt;="&amp;'l_NB,NEC'!$A74,TSE!$B:$B,"&lt;"&amp;'l_NB,NEC'!$A75)</f>
        <v>46486014.666666664</v>
      </c>
      <c r="E74" s="134">
        <f>AVERAGEIFS(TSE!BH:BH,TSE!$B:$B,"&gt;="&amp;'l_NB,NEC'!$A74,TSE!$B:$B,"&lt;"&amp;'l_NB,NEC'!$A75)</f>
        <v>5116337.333333333</v>
      </c>
      <c r="F74" s="134">
        <f>AVERAGEIFS(TSE!BJ:BJ,TSE!$B:$B,"&gt;="&amp;'l_NB,NEC'!$A74,TSE!$B:$B,"&lt;"&amp;'l_NB,NEC'!$A75)</f>
        <v>5028717.333333333</v>
      </c>
      <c r="G74" s="134">
        <f>AVERAGEIFS(TSE!BL:BL,TSE!$B:$B,"&gt;="&amp;'l_NB,NEC'!$A74,TSE!$B:$B,"&lt;"&amp;'l_NB,NEC'!$A75)</f>
        <v>4658245.666666667</v>
      </c>
      <c r="H74" s="134">
        <f t="shared" si="7"/>
        <v>46486014.666666664</v>
      </c>
      <c r="I74" s="134">
        <f>AVERAGEIFS(TSE!BR:BR,TSE!$B:$B,"&gt;="&amp;'l_NB,NEC'!$A74,TSE!$B:$B,"&lt;"&amp;'l_NB,NEC'!$A75)</f>
        <v>287705460</v>
      </c>
      <c r="J74" s="128">
        <f t="shared" si="8"/>
        <v>226416145</v>
      </c>
      <c r="K74" s="134">
        <f t="shared" si="10"/>
        <v>16611.871500358568</v>
      </c>
      <c r="L74" s="125">
        <f t="shared" si="9"/>
        <v>236111.3</v>
      </c>
      <c r="M74" s="138">
        <f>K74/Pop!$G74</f>
        <v>1.9104810454546168</v>
      </c>
      <c r="N74" s="141">
        <f>L74/Pop!$G74</f>
        <v>27.154445738272894</v>
      </c>
      <c r="O74" s="138">
        <f>M74/l_pi_c!$G$3*100</f>
        <v>2.1044546762156564</v>
      </c>
      <c r="P74" s="141">
        <f>N74/l_pi_c!$G$3*100</f>
        <v>29.911472008535128</v>
      </c>
      <c r="Q74" s="138">
        <f t="shared" si="12"/>
        <v>-0.33060012230993741</v>
      </c>
      <c r="R74" s="141">
        <f t="shared" si="13"/>
        <v>-0.13186251829979945</v>
      </c>
    </row>
    <row r="75" spans="1:18">
      <c r="A75" s="28">
        <f t="shared" si="11"/>
        <v>35796</v>
      </c>
      <c r="B75" s="130">
        <f>B76*FoF!G90/FoF!G91</f>
        <v>176783.72760675408</v>
      </c>
      <c r="C75" s="131">
        <f>C76*FoF!I90/FoF!I91</f>
        <v>2528500</v>
      </c>
      <c r="D75" s="134">
        <f>AVERAGEIFS(TSE!BF:BF,TSE!$B:$B,"&gt;="&amp;'l_NB,NEC'!$A75,TSE!$B:$B,"&lt;"&amp;'l_NB,NEC'!$A76)</f>
        <v>48258382</v>
      </c>
      <c r="E75" s="134">
        <f>AVERAGEIFS(TSE!BH:BH,TSE!$B:$B,"&gt;="&amp;'l_NB,NEC'!$A75,TSE!$B:$B,"&lt;"&amp;'l_NB,NEC'!$A76)</f>
        <v>5503747.666666667</v>
      </c>
      <c r="F75" s="134">
        <f>AVERAGEIFS(TSE!BJ:BJ,TSE!$B:$B,"&gt;="&amp;'l_NB,NEC'!$A75,TSE!$B:$B,"&lt;"&amp;'l_NB,NEC'!$A76)</f>
        <v>5639528</v>
      </c>
      <c r="G75" s="134">
        <f>AVERAGEIFS(TSE!BL:BL,TSE!$B:$B,"&gt;="&amp;'l_NB,NEC'!$A75,TSE!$B:$B,"&lt;"&amp;'l_NB,NEC'!$A76)</f>
        <v>4648626.333333333</v>
      </c>
      <c r="H75" s="134">
        <f t="shared" si="7"/>
        <v>48258382</v>
      </c>
      <c r="I75" s="134">
        <f>AVERAGEIFS(TSE!BR:BR,TSE!$B:$B,"&gt;="&amp;'l_NB,NEC'!$A75,TSE!$B:$B,"&lt;"&amp;'l_NB,NEC'!$A76)</f>
        <v>295357046.33333331</v>
      </c>
      <c r="J75" s="128">
        <f t="shared" si="8"/>
        <v>231306762.33333331</v>
      </c>
      <c r="K75" s="134">
        <f t="shared" si="10"/>
        <v>17678.372760675407</v>
      </c>
      <c r="L75" s="125">
        <f t="shared" si="9"/>
        <v>252850</v>
      </c>
      <c r="M75" s="138">
        <f>K75/Pop!$G75</f>
        <v>2.0337436028527534</v>
      </c>
      <c r="N75" s="141">
        <f>L75/Pop!$G75</f>
        <v>29.088201552418916</v>
      </c>
      <c r="O75" s="138">
        <f>M75/l_pi_c!$G$3*100</f>
        <v>2.2402322417329747</v>
      </c>
      <c r="P75" s="141">
        <f>N75/l_pi_c!$G$3*100</f>
        <v>32.041564571044916</v>
      </c>
      <c r="Q75" s="138">
        <f t="shared" si="12"/>
        <v>6.2523167445704853E-2</v>
      </c>
      <c r="R75" s="141">
        <f t="shared" si="13"/>
        <v>6.8791866787507594E-2</v>
      </c>
    </row>
    <row r="76" spans="1:18">
      <c r="A76" s="28">
        <f t="shared" si="11"/>
        <v>35886</v>
      </c>
      <c r="B76" s="130">
        <f>B77*FoF!G91/FoF!G92</f>
        <v>162339.88982854167</v>
      </c>
      <c r="C76" s="131">
        <f>C77*FoF!I91/FoF!I92</f>
        <v>2521885</v>
      </c>
      <c r="D76" s="134">
        <f>AVERAGEIFS(TSE!BF:BF,TSE!$B:$B,"&gt;="&amp;'l_NB,NEC'!$A76,TSE!$B:$B,"&lt;"&amp;'l_NB,NEC'!$A77)</f>
        <v>43071122.666666664</v>
      </c>
      <c r="E76" s="134">
        <f>AVERAGEIFS(TSE!BH:BH,TSE!$B:$B,"&gt;="&amp;'l_NB,NEC'!$A76,TSE!$B:$B,"&lt;"&amp;'l_NB,NEC'!$A77)</f>
        <v>5242181</v>
      </c>
      <c r="F76" s="134">
        <f>AVERAGEIFS(TSE!BJ:BJ,TSE!$B:$B,"&gt;="&amp;'l_NB,NEC'!$A76,TSE!$B:$B,"&lt;"&amp;'l_NB,NEC'!$A77)</f>
        <v>5382425.333333333</v>
      </c>
      <c r="G76" s="134">
        <f>AVERAGEIFS(TSE!BL:BL,TSE!$B:$B,"&gt;="&amp;'l_NB,NEC'!$A76,TSE!$B:$B,"&lt;"&amp;'l_NB,NEC'!$A77)</f>
        <v>4266743</v>
      </c>
      <c r="H76" s="134">
        <f t="shared" si="7"/>
        <v>43071122.666666664</v>
      </c>
      <c r="I76" s="134">
        <f>AVERAGEIFS(TSE!BR:BR,TSE!$B:$B,"&gt;="&amp;'l_NB,NEC'!$A76,TSE!$B:$B,"&lt;"&amp;'l_NB,NEC'!$A77)</f>
        <v>287100047.33333331</v>
      </c>
      <c r="J76" s="128">
        <f t="shared" si="8"/>
        <v>229137575.33333331</v>
      </c>
      <c r="K76" s="134">
        <f t="shared" si="10"/>
        <v>16233.988982854167</v>
      </c>
      <c r="L76" s="125">
        <f t="shared" si="9"/>
        <v>252188.5</v>
      </c>
      <c r="M76" s="138">
        <f>K76/Pop!$G76</f>
        <v>1.86812599873977</v>
      </c>
      <c r="N76" s="141">
        <f>L76/Pop!$G76</f>
        <v>29.020587234028962</v>
      </c>
      <c r="O76" s="138">
        <f>M76/l_pi_c!$G$3*100</f>
        <v>2.0577992664001767</v>
      </c>
      <c r="P76" s="141">
        <f>N76/l_pi_c!$G$3*100</f>
        <v>31.967085282776971</v>
      </c>
      <c r="Q76" s="138">
        <f t="shared" si="12"/>
        <v>-8.4942445375329578E-2</v>
      </c>
      <c r="R76" s="141">
        <f t="shared" si="13"/>
        <v>-2.3271642832995987E-3</v>
      </c>
    </row>
    <row r="77" spans="1:18">
      <c r="A77" s="28">
        <f t="shared" si="11"/>
        <v>35977</v>
      </c>
      <c r="B77" s="130">
        <f>B78*FoF!G92/FoF!G93</f>
        <v>112559.22697437905</v>
      </c>
      <c r="C77" s="131">
        <f>C78*FoF!I92/FoF!I93</f>
        <v>2225287</v>
      </c>
      <c r="D77" s="134">
        <f>AVERAGEIFS(TSE!BF:BF,TSE!$B:$B,"&gt;="&amp;'l_NB,NEC'!$A77,TSE!$B:$B,"&lt;"&amp;'l_NB,NEC'!$A78)</f>
        <v>33774635</v>
      </c>
      <c r="E77" s="134">
        <f>AVERAGEIFS(TSE!BH:BH,TSE!$B:$B,"&gt;="&amp;'l_NB,NEC'!$A77,TSE!$B:$B,"&lt;"&amp;'l_NB,NEC'!$A78)</f>
        <v>4652686.666666667</v>
      </c>
      <c r="F77" s="134">
        <f>AVERAGEIFS(TSE!BJ:BJ,TSE!$B:$B,"&gt;="&amp;'l_NB,NEC'!$A77,TSE!$B:$B,"&lt;"&amp;'l_NB,NEC'!$A78)</f>
        <v>4964574.666666667</v>
      </c>
      <c r="G77" s="134">
        <f>AVERAGEIFS(TSE!BL:BL,TSE!$B:$B,"&gt;="&amp;'l_NB,NEC'!$A77,TSE!$B:$B,"&lt;"&amp;'l_NB,NEC'!$A78)</f>
        <v>4532238.333333333</v>
      </c>
      <c r="H77" s="134">
        <f t="shared" si="7"/>
        <v>33774635</v>
      </c>
      <c r="I77" s="134">
        <f>AVERAGEIFS(TSE!BR:BR,TSE!$B:$B,"&gt;="&amp;'l_NB,NEC'!$A77,TSE!$B:$B,"&lt;"&amp;'l_NB,NEC'!$A78)</f>
        <v>267285385.66666666</v>
      </c>
      <c r="J77" s="128">
        <f t="shared" si="8"/>
        <v>219361251</v>
      </c>
      <c r="K77" s="134">
        <f t="shared" si="10"/>
        <v>11255.922697437905</v>
      </c>
      <c r="L77" s="125">
        <f t="shared" si="9"/>
        <v>222528.7</v>
      </c>
      <c r="M77" s="138">
        <f>K77/Pop!$G77</f>
        <v>1.2956002094499151</v>
      </c>
      <c r="N77" s="141">
        <f>L77/Pop!$G77</f>
        <v>25.613913499445282</v>
      </c>
      <c r="O77" s="138">
        <f>M77/l_pi_c!$G$3*100</f>
        <v>1.4271441874651283</v>
      </c>
      <c r="P77" s="141">
        <f>N77/l_pi_c!$G$3*100</f>
        <v>28.214527523492993</v>
      </c>
      <c r="Q77" s="138">
        <f t="shared" si="12"/>
        <v>-0.36596171869990318</v>
      </c>
      <c r="R77" s="141">
        <f t="shared" si="13"/>
        <v>-0.12486978282796857</v>
      </c>
    </row>
    <row r="78" spans="1:18">
      <c r="A78" s="28">
        <f t="shared" si="11"/>
        <v>36069</v>
      </c>
      <c r="B78" s="130">
        <f>B79*FoF!G93/FoF!G94</f>
        <v>126416.43414564185</v>
      </c>
      <c r="C78" s="131">
        <f>C79*FoF!I93/FoF!I94</f>
        <v>2393725</v>
      </c>
      <c r="D78" s="134">
        <f>AVERAGEIFS(TSE!BF:BF,TSE!$B:$B,"&gt;="&amp;'l_NB,NEC'!$A78,TSE!$B:$B,"&lt;"&amp;'l_NB,NEC'!$A79)</f>
        <v>34735140.333333336</v>
      </c>
      <c r="E78" s="134">
        <f>AVERAGEIFS(TSE!BH:BH,TSE!$B:$B,"&gt;="&amp;'l_NB,NEC'!$A78,TSE!$B:$B,"&lt;"&amp;'l_NB,NEC'!$A79)</f>
        <v>3718867.3333333335</v>
      </c>
      <c r="F78" s="134">
        <f>AVERAGEIFS(TSE!BJ:BJ,TSE!$B:$B,"&gt;="&amp;'l_NB,NEC'!$A78,TSE!$B:$B,"&lt;"&amp;'l_NB,NEC'!$A79)</f>
        <v>4844186.333333333</v>
      </c>
      <c r="G78" s="134">
        <f>AVERAGEIFS(TSE!BL:BL,TSE!$B:$B,"&gt;="&amp;'l_NB,NEC'!$A78,TSE!$B:$B,"&lt;"&amp;'l_NB,NEC'!$A79)</f>
        <v>4727489</v>
      </c>
      <c r="H78" s="134">
        <f t="shared" si="7"/>
        <v>34735140.333333336</v>
      </c>
      <c r="I78" s="134">
        <f>AVERAGEIFS(TSE!BR:BR,TSE!$B:$B,"&gt;="&amp;'l_NB,NEC'!$A78,TSE!$B:$B,"&lt;"&amp;'l_NB,NEC'!$A79)</f>
        <v>266700199.33333334</v>
      </c>
      <c r="J78" s="128">
        <f t="shared" si="8"/>
        <v>218674516.33333334</v>
      </c>
      <c r="K78" s="134">
        <f t="shared" si="10"/>
        <v>12641.643414564185</v>
      </c>
      <c r="L78" s="125">
        <f t="shared" si="9"/>
        <v>239372.5</v>
      </c>
      <c r="M78" s="138">
        <f>K78/Pop!$G78</f>
        <v>1.4556721674531796</v>
      </c>
      <c r="N78" s="141">
        <f>L78/Pop!$G78</f>
        <v>27.563495858635466</v>
      </c>
      <c r="O78" s="138">
        <f>M78/l_pi_c!$G$3*100</f>
        <v>1.6034684600102174</v>
      </c>
      <c r="P78" s="141">
        <f>N78/l_pi_c!$G$3*100</f>
        <v>30.362053520794387</v>
      </c>
      <c r="Q78" s="138">
        <f t="shared" si="12"/>
        <v>0.11649369472850829</v>
      </c>
      <c r="R78" s="141">
        <f t="shared" si="13"/>
        <v>7.3356583562808275E-2</v>
      </c>
    </row>
    <row r="79" spans="1:18">
      <c r="A79" s="28">
        <f t="shared" si="11"/>
        <v>36161</v>
      </c>
      <c r="B79" s="130">
        <f>B80*FoF!G94/FoF!G95</f>
        <v>169447.62593650175</v>
      </c>
      <c r="C79" s="131">
        <f>C80*FoF!I94/FoF!I95</f>
        <v>2799262</v>
      </c>
      <c r="D79" s="134">
        <f>AVERAGEIFS(TSE!BF:BF,TSE!$B:$B,"&gt;="&amp;'l_NB,NEC'!$A79,TSE!$B:$B,"&lt;"&amp;'l_NB,NEC'!$A80)</f>
        <v>39798640</v>
      </c>
      <c r="E79" s="134">
        <f>AVERAGEIFS(TSE!BH:BH,TSE!$B:$B,"&gt;="&amp;'l_NB,NEC'!$A79,TSE!$B:$B,"&lt;"&amp;'l_NB,NEC'!$A80)</f>
        <v>4285905</v>
      </c>
      <c r="F79" s="134">
        <f>AVERAGEIFS(TSE!BJ:BJ,TSE!$B:$B,"&gt;="&amp;'l_NB,NEC'!$A79,TSE!$B:$B,"&lt;"&amp;'l_NB,NEC'!$A80)</f>
        <v>4778077.666666667</v>
      </c>
      <c r="G79" s="134">
        <f>AVERAGEIFS(TSE!BL:BL,TSE!$B:$B,"&gt;="&amp;'l_NB,NEC'!$A79,TSE!$B:$B,"&lt;"&amp;'l_NB,NEC'!$A80)</f>
        <v>5628560.333333333</v>
      </c>
      <c r="H79" s="134">
        <f t="shared" si="7"/>
        <v>39798640</v>
      </c>
      <c r="I79" s="134">
        <f>AVERAGEIFS(TSE!BR:BR,TSE!$B:$B,"&gt;="&amp;'l_NB,NEC'!$A79,TSE!$B:$B,"&lt;"&amp;'l_NB,NEC'!$A80)</f>
        <v>289018125.66666669</v>
      </c>
      <c r="J79" s="128">
        <f t="shared" si="8"/>
        <v>234526942.66666669</v>
      </c>
      <c r="K79" s="134">
        <f t="shared" si="10"/>
        <v>16944.762593650175</v>
      </c>
      <c r="L79" s="125">
        <f t="shared" si="9"/>
        <v>279926.2</v>
      </c>
      <c r="M79" s="138">
        <f>K79/Pop!$G79</f>
        <v>1.9520304042912071</v>
      </c>
      <c r="N79" s="141">
        <f>L79/Pop!$G79</f>
        <v>32.247395048335861</v>
      </c>
      <c r="O79" s="138">
        <f>M79/l_pi_c!$G$3*100</f>
        <v>2.1502225956124268</v>
      </c>
      <c r="P79" s="141">
        <f>N79/l_pi_c!$G$3*100</f>
        <v>35.52151510045227</v>
      </c>
      <c r="Q79" s="138">
        <f t="shared" si="12"/>
        <v>0.29340229913243554</v>
      </c>
      <c r="R79" s="141">
        <f t="shared" si="13"/>
        <v>0.15694498280449043</v>
      </c>
    </row>
    <row r="80" spans="1:18">
      <c r="A80" s="28">
        <f t="shared" si="11"/>
        <v>36251</v>
      </c>
      <c r="B80" s="130">
        <f>B81*FoF!G95/FoF!G96</f>
        <v>169077.24198969948</v>
      </c>
      <c r="C80" s="131">
        <f>C81*FoF!I95/FoF!I96</f>
        <v>3257746</v>
      </c>
      <c r="D80" s="134">
        <f>AVERAGEIFS(TSE!BF:BF,TSE!$B:$B,"&gt;="&amp;'l_NB,NEC'!$A80,TSE!$B:$B,"&lt;"&amp;'l_NB,NEC'!$A81)</f>
        <v>44735088.333333336</v>
      </c>
      <c r="E80" s="134">
        <f>AVERAGEIFS(TSE!BH:BH,TSE!$B:$B,"&gt;="&amp;'l_NB,NEC'!$A80,TSE!$B:$B,"&lt;"&amp;'l_NB,NEC'!$A81)</f>
        <v>5861192.333333333</v>
      </c>
      <c r="F80" s="134">
        <f>AVERAGEIFS(TSE!BJ:BJ,TSE!$B:$B,"&gt;="&amp;'l_NB,NEC'!$A80,TSE!$B:$B,"&lt;"&amp;'l_NB,NEC'!$A81)</f>
        <v>5036469.333333333</v>
      </c>
      <c r="G80" s="134">
        <f>AVERAGEIFS(TSE!BL:BL,TSE!$B:$B,"&gt;="&amp;'l_NB,NEC'!$A80,TSE!$B:$B,"&lt;"&amp;'l_NB,NEC'!$A81)</f>
        <v>6936741.666666667</v>
      </c>
      <c r="H80" s="134">
        <f t="shared" si="7"/>
        <v>44735088.333333336</v>
      </c>
      <c r="I80" s="134">
        <f>AVERAGEIFS(TSE!BR:BR,TSE!$B:$B,"&gt;="&amp;'l_NB,NEC'!$A80,TSE!$B:$B,"&lt;"&amp;'l_NB,NEC'!$A81)</f>
        <v>335074126.33333331</v>
      </c>
      <c r="J80" s="128">
        <f t="shared" si="8"/>
        <v>272504634.66666663</v>
      </c>
      <c r="K80" s="134">
        <f t="shared" si="10"/>
        <v>16907.724198969947</v>
      </c>
      <c r="L80" s="125">
        <f t="shared" si="9"/>
        <v>325774.59999999998</v>
      </c>
      <c r="M80" s="138">
        <f>K80/Pop!$G80</f>
        <v>1.9485554852930094</v>
      </c>
      <c r="N80" s="141">
        <f>L80/Pop!$G80</f>
        <v>37.544371810714104</v>
      </c>
      <c r="O80" s="138">
        <f>M80/l_pi_c!$G$3*100</f>
        <v>2.1463948635589603</v>
      </c>
      <c r="P80" s="141">
        <f>N80/l_pi_c!$G$3*100</f>
        <v>41.356300817857786</v>
      </c>
      <c r="Q80" s="138">
        <f t="shared" si="12"/>
        <v>-1.7817425463021452E-3</v>
      </c>
      <c r="R80" s="141">
        <f t="shared" si="13"/>
        <v>0.15208621549114598</v>
      </c>
    </row>
    <row r="81" spans="1:18">
      <c r="A81" s="28">
        <f t="shared" si="11"/>
        <v>36342</v>
      </c>
      <c r="B81" s="130">
        <f>B82*FoF!G96/FoF!G97</f>
        <v>200985.93262142254</v>
      </c>
      <c r="C81" s="131">
        <f>C82*FoF!I96/FoF!I97</f>
        <v>3484234</v>
      </c>
      <c r="D81" s="134">
        <f>AVERAGEIFS(TSE!BF:BF,TSE!$B:$B,"&gt;="&amp;'l_NB,NEC'!$A81,TSE!$B:$B,"&lt;"&amp;'l_NB,NEC'!$A82)</f>
        <v>48905612</v>
      </c>
      <c r="E81" s="134">
        <f>AVERAGEIFS(TSE!BH:BH,TSE!$B:$B,"&gt;="&amp;'l_NB,NEC'!$A81,TSE!$B:$B,"&lt;"&amp;'l_NB,NEC'!$A82)</f>
        <v>7501743</v>
      </c>
      <c r="F81" s="134">
        <f>AVERAGEIFS(TSE!BJ:BJ,TSE!$B:$B,"&gt;="&amp;'l_NB,NEC'!$A81,TSE!$B:$B,"&lt;"&amp;'l_NB,NEC'!$A82)</f>
        <v>4867537.666666667</v>
      </c>
      <c r="G81" s="134">
        <f>AVERAGEIFS(TSE!BL:BL,TSE!$B:$B,"&gt;="&amp;'l_NB,NEC'!$A81,TSE!$B:$B,"&lt;"&amp;'l_NB,NEC'!$A82)</f>
        <v>9527887</v>
      </c>
      <c r="H81" s="134">
        <f t="shared" si="7"/>
        <v>48905612</v>
      </c>
      <c r="I81" s="134">
        <f>AVERAGEIFS(TSE!BR:BR,TSE!$B:$B,"&gt;="&amp;'l_NB,NEC'!$A81,TSE!$B:$B,"&lt;"&amp;'l_NB,NEC'!$A82)</f>
        <v>371685815</v>
      </c>
      <c r="J81" s="128">
        <f t="shared" si="8"/>
        <v>300883035.33333337</v>
      </c>
      <c r="K81" s="134">
        <f t="shared" si="10"/>
        <v>20098.593262142254</v>
      </c>
      <c r="L81" s="125">
        <f t="shared" si="9"/>
        <v>348423.4</v>
      </c>
      <c r="M81" s="138">
        <f>K81/Pop!$G81</f>
        <v>2.317096693157334</v>
      </c>
      <c r="N81" s="141">
        <f>L81/Pop!$G81</f>
        <v>40.168518136009283</v>
      </c>
      <c r="O81" s="138">
        <f>M81/l_pi_c!$G$3*100</f>
        <v>2.5523545406326931</v>
      </c>
      <c r="P81" s="141">
        <f>N81/l_pi_c!$G$3*100</f>
        <v>44.24688014000305</v>
      </c>
      <c r="Q81" s="138">
        <f t="shared" si="12"/>
        <v>0.17322665533624504</v>
      </c>
      <c r="R81" s="141">
        <f t="shared" si="13"/>
        <v>6.7560076097158639E-2</v>
      </c>
    </row>
    <row r="82" spans="1:18">
      <c r="A82" s="28">
        <f t="shared" si="11"/>
        <v>36434</v>
      </c>
      <c r="B82" s="130">
        <f>B83*FoF!G97/FoF!G98</f>
        <v>170570.89667905343</v>
      </c>
      <c r="C82" s="131">
        <f>C83*FoF!I97/FoF!I98</f>
        <v>4236337</v>
      </c>
      <c r="D82" s="134">
        <f>AVERAGEIFS(TSE!BF:BF,TSE!$B:$B,"&gt;="&amp;'l_NB,NEC'!$A82,TSE!$B:$B,"&lt;"&amp;'l_NB,NEC'!$A83)</f>
        <v>50740808</v>
      </c>
      <c r="E82" s="134">
        <f>AVERAGEIFS(TSE!BH:BH,TSE!$B:$B,"&gt;="&amp;'l_NB,NEC'!$A82,TSE!$B:$B,"&lt;"&amp;'l_NB,NEC'!$A83)</f>
        <v>8767193</v>
      </c>
      <c r="F82" s="134">
        <f>AVERAGEIFS(TSE!BJ:BJ,TSE!$B:$B,"&gt;="&amp;'l_NB,NEC'!$A82,TSE!$B:$B,"&lt;"&amp;'l_NB,NEC'!$A83)</f>
        <v>4787387.666666667</v>
      </c>
      <c r="G82" s="134">
        <f>AVERAGEIFS(TSE!BL:BL,TSE!$B:$B,"&gt;="&amp;'l_NB,NEC'!$A82,TSE!$B:$B,"&lt;"&amp;'l_NB,NEC'!$A83)</f>
        <v>8518262</v>
      </c>
      <c r="H82" s="134">
        <f t="shared" si="7"/>
        <v>50740808</v>
      </c>
      <c r="I82" s="134">
        <f>AVERAGEIFS(TSE!BR:BR,TSE!$B:$B,"&gt;="&amp;'l_NB,NEC'!$A82,TSE!$B:$B,"&lt;"&amp;'l_NB,NEC'!$A83)</f>
        <v>419124525</v>
      </c>
      <c r="J82" s="128">
        <f t="shared" si="8"/>
        <v>346310874.33333337</v>
      </c>
      <c r="K82" s="134">
        <f t="shared" si="10"/>
        <v>17057.089667905344</v>
      </c>
      <c r="L82" s="125">
        <f t="shared" si="9"/>
        <v>423633.7</v>
      </c>
      <c r="M82" s="138">
        <f>K82/Pop!$G82</f>
        <v>1.9673974155227552</v>
      </c>
      <c r="N82" s="141">
        <f>L82/Pop!$G82</f>
        <v>48.862722934298375</v>
      </c>
      <c r="O82" s="138">
        <f>M82/l_pi_c!$G$3*100</f>
        <v>2.1671498395244413</v>
      </c>
      <c r="P82" s="141">
        <f>N82/l_pi_c!$G$3*100</f>
        <v>53.823818883921462</v>
      </c>
      <c r="Q82" s="138">
        <f t="shared" si="12"/>
        <v>-0.16360341618387364</v>
      </c>
      <c r="R82" s="141">
        <f t="shared" si="13"/>
        <v>0.19593123571840465</v>
      </c>
    </row>
    <row r="83" spans="1:18">
      <c r="A83" s="28">
        <f t="shared" si="11"/>
        <v>36526</v>
      </c>
      <c r="B83" s="130">
        <f>B84*FoF!G98/FoF!G99</f>
        <v>168827.28963296179</v>
      </c>
      <c r="C83" s="131">
        <f>C84*FoF!I98/FoF!I99</f>
        <v>4233363</v>
      </c>
      <c r="D83" s="134">
        <f>AVERAGEIFS(TSE!BF:BF,TSE!$B:$B,"&gt;="&amp;'l_NB,NEC'!$A83,TSE!$B:$B,"&lt;"&amp;'l_NB,NEC'!$A84)</f>
        <v>43015490.666666664</v>
      </c>
      <c r="E83" s="134">
        <f>AVERAGEIFS(TSE!BH:BH,TSE!$B:$B,"&gt;="&amp;'l_NB,NEC'!$A83,TSE!$B:$B,"&lt;"&amp;'l_NB,NEC'!$A84)</f>
        <v>12389190</v>
      </c>
      <c r="F83" s="134">
        <f>AVERAGEIFS(TSE!BJ:BJ,TSE!$B:$B,"&gt;="&amp;'l_NB,NEC'!$A83,TSE!$B:$B,"&lt;"&amp;'l_NB,NEC'!$A84)</f>
        <v>3831525</v>
      </c>
      <c r="G83" s="134">
        <f>AVERAGEIFS(TSE!BL:BL,TSE!$B:$B,"&gt;="&amp;'l_NB,NEC'!$A83,TSE!$B:$B,"&lt;"&amp;'l_NB,NEC'!$A84)</f>
        <v>8571507.666666666</v>
      </c>
      <c r="H83" s="134">
        <f t="shared" si="7"/>
        <v>43015490.666666664</v>
      </c>
      <c r="I83" s="134">
        <f>AVERAGEIFS(TSE!BR:BR,TSE!$B:$B,"&gt;="&amp;'l_NB,NEC'!$A83,TSE!$B:$B,"&lt;"&amp;'l_NB,NEC'!$A84)</f>
        <v>443417728.66666669</v>
      </c>
      <c r="J83" s="128">
        <f t="shared" si="8"/>
        <v>375610015.33333337</v>
      </c>
      <c r="K83" s="134">
        <f t="shared" si="10"/>
        <v>16882.72896329618</v>
      </c>
      <c r="L83" s="125">
        <f t="shared" si="9"/>
        <v>423336.3</v>
      </c>
      <c r="M83" s="138">
        <f>K83/Pop!$G83</f>
        <v>1.9483287872153985</v>
      </c>
      <c r="N83" s="141">
        <f>L83/Pop!$G83</f>
        <v>48.854560287996271</v>
      </c>
      <c r="O83" s="138">
        <f>M83/l_pi_c!$G$3*100</f>
        <v>2.1461451485300396</v>
      </c>
      <c r="P83" s="141">
        <f>N83/l_pi_c!$G$3*100</f>
        <v>53.814827473500706</v>
      </c>
      <c r="Q83" s="138">
        <f t="shared" si="12"/>
        <v>-9.7395875281578448E-3</v>
      </c>
      <c r="R83" s="141">
        <f t="shared" si="13"/>
        <v>-1.6706658334975089E-4</v>
      </c>
    </row>
    <row r="84" spans="1:18">
      <c r="A84" s="28">
        <f t="shared" si="11"/>
        <v>36617</v>
      </c>
      <c r="B84" s="130">
        <f>B85*FoF!G99/FoF!G100</f>
        <v>153384.02114349051</v>
      </c>
      <c r="C84" s="131">
        <f>C85*FoF!I99/FoF!I100</f>
        <v>3959774</v>
      </c>
      <c r="D84" s="134">
        <f>AVERAGEIFS(TSE!BF:BF,TSE!$B:$B,"&gt;="&amp;'l_NB,NEC'!$A84,TSE!$B:$B,"&lt;"&amp;'l_NB,NEC'!$A85)</f>
        <v>41242566.333333336</v>
      </c>
      <c r="E84" s="134">
        <f>AVERAGEIFS(TSE!BH:BH,TSE!$B:$B,"&gt;="&amp;'l_NB,NEC'!$A84,TSE!$B:$B,"&lt;"&amp;'l_NB,NEC'!$A85)</f>
        <v>10850496.666666666</v>
      </c>
      <c r="F84" s="134">
        <f>AVERAGEIFS(TSE!BJ:BJ,TSE!$B:$B,"&gt;="&amp;'l_NB,NEC'!$A84,TSE!$B:$B,"&lt;"&amp;'l_NB,NEC'!$A85)</f>
        <v>4133439</v>
      </c>
      <c r="G84" s="134">
        <f>AVERAGEIFS(TSE!BL:BL,TSE!$B:$B,"&gt;="&amp;'l_NB,NEC'!$A84,TSE!$B:$B,"&lt;"&amp;'l_NB,NEC'!$A85)</f>
        <v>8814369.333333334</v>
      </c>
      <c r="H84" s="134">
        <f t="shared" si="7"/>
        <v>41242566.333333336</v>
      </c>
      <c r="I84" s="134">
        <f>AVERAGEIFS(TSE!BR:BR,TSE!$B:$B,"&gt;="&amp;'l_NB,NEC'!$A84,TSE!$B:$B,"&lt;"&amp;'l_NB,NEC'!$A85)</f>
        <v>422155172.33333331</v>
      </c>
      <c r="J84" s="128">
        <f t="shared" si="8"/>
        <v>357114301</v>
      </c>
      <c r="K84" s="134">
        <f t="shared" si="10"/>
        <v>15338.40211434905</v>
      </c>
      <c r="L84" s="125">
        <f t="shared" si="9"/>
        <v>395977.4</v>
      </c>
      <c r="M84" s="138">
        <f>K84/Pop!$G84</f>
        <v>1.7713996686670643</v>
      </c>
      <c r="N84" s="141">
        <f>L84/Pop!$G84</f>
        <v>45.730593703985313</v>
      </c>
      <c r="O84" s="138">
        <f>M84/l_pi_c!$G$3*100</f>
        <v>1.9512521859572787</v>
      </c>
      <c r="P84" s="141">
        <f>N84/l_pi_c!$G$3*100</f>
        <v>50.373680490281671</v>
      </c>
      <c r="Q84" s="138">
        <f t="shared" si="12"/>
        <v>-9.5201965568839086E-2</v>
      </c>
      <c r="R84" s="141">
        <f t="shared" si="13"/>
        <v>-6.6080206610233283E-2</v>
      </c>
    </row>
    <row r="85" spans="1:18">
      <c r="A85" s="28">
        <f t="shared" si="11"/>
        <v>36708</v>
      </c>
      <c r="B85" s="130">
        <f>B86*FoF!G100/FoF!G101</f>
        <v>159431.35331377538</v>
      </c>
      <c r="C85" s="131">
        <f>C86*FoF!I100/FoF!I101</f>
        <v>3639159</v>
      </c>
      <c r="D85" s="134">
        <f>AVERAGEIFS(TSE!BF:BF,TSE!$B:$B,"&gt;="&amp;'l_NB,NEC'!$A85,TSE!$B:$B,"&lt;"&amp;'l_NB,NEC'!$A86)</f>
        <v>39441028</v>
      </c>
      <c r="E85" s="134">
        <f>AVERAGEIFS(TSE!BH:BH,TSE!$B:$B,"&gt;="&amp;'l_NB,NEC'!$A85,TSE!$B:$B,"&lt;"&amp;'l_NB,NEC'!$A86)</f>
        <v>9474150</v>
      </c>
      <c r="F85" s="134">
        <f>AVERAGEIFS(TSE!BJ:BJ,TSE!$B:$B,"&gt;="&amp;'l_NB,NEC'!$A85,TSE!$B:$B,"&lt;"&amp;'l_NB,NEC'!$A86)</f>
        <v>4203241.666666667</v>
      </c>
      <c r="G85" s="134">
        <f>AVERAGEIFS(TSE!BL:BL,TSE!$B:$B,"&gt;="&amp;'l_NB,NEC'!$A85,TSE!$B:$B,"&lt;"&amp;'l_NB,NEC'!$A86)</f>
        <v>8171885.333333333</v>
      </c>
      <c r="H85" s="134">
        <f t="shared" si="7"/>
        <v>39441028</v>
      </c>
      <c r="I85" s="134">
        <f>AVERAGEIFS(TSE!BR:BR,TSE!$B:$B,"&gt;="&amp;'l_NB,NEC'!$A85,TSE!$B:$B,"&lt;"&amp;'l_NB,NEC'!$A86)</f>
        <v>398896714.33333331</v>
      </c>
      <c r="J85" s="128">
        <f t="shared" si="8"/>
        <v>337606409.33333331</v>
      </c>
      <c r="K85" s="134">
        <f t="shared" si="10"/>
        <v>15943.135331377538</v>
      </c>
      <c r="L85" s="125">
        <f t="shared" si="9"/>
        <v>363915.9</v>
      </c>
      <c r="M85" s="138">
        <f>K85/Pop!$G85</f>
        <v>1.8429506068897703</v>
      </c>
      <c r="N85" s="141">
        <f>L85/Pop!$G85</f>
        <v>42.066946985131572</v>
      </c>
      <c r="O85" s="138">
        <f>M85/l_pi_c!$G$3*100</f>
        <v>2.0300677842007882</v>
      </c>
      <c r="P85" s="141">
        <f>N85/l_pi_c!$G$3*100</f>
        <v>46.338058944683326</v>
      </c>
      <c r="Q85" s="138">
        <f t="shared" si="12"/>
        <v>3.9597870595658446E-2</v>
      </c>
      <c r="R85" s="141">
        <f t="shared" si="13"/>
        <v>-8.3505195308816393E-2</v>
      </c>
    </row>
    <row r="86" spans="1:18">
      <c r="A86" s="28">
        <f t="shared" si="11"/>
        <v>36800</v>
      </c>
      <c r="B86" s="130">
        <f>B87*FoF!G101/FoF!G102</f>
        <v>140219.4849729448</v>
      </c>
      <c r="C86" s="131">
        <f>C87*FoF!I101/FoF!I102</f>
        <v>3181536</v>
      </c>
      <c r="D86" s="134">
        <f>AVERAGEIFS(TSE!BF:BF,TSE!$B:$B,"&gt;="&amp;'l_NB,NEC'!$A86,TSE!$B:$B,"&lt;"&amp;'l_NB,NEC'!$A87)</f>
        <v>38047746.333333336</v>
      </c>
      <c r="E86" s="134">
        <f>AVERAGEIFS(TSE!BH:BH,TSE!$B:$B,"&gt;="&amp;'l_NB,NEC'!$A86,TSE!$B:$B,"&lt;"&amp;'l_NB,NEC'!$A87)</f>
        <v>8805376.333333334</v>
      </c>
      <c r="F86" s="134">
        <f>AVERAGEIFS(TSE!BJ:BJ,TSE!$B:$B,"&gt;="&amp;'l_NB,NEC'!$A86,TSE!$B:$B,"&lt;"&amp;'l_NB,NEC'!$A87)</f>
        <v>4582477</v>
      </c>
      <c r="G86" s="134">
        <f>AVERAGEIFS(TSE!BL:BL,TSE!$B:$B,"&gt;="&amp;'l_NB,NEC'!$A86,TSE!$B:$B,"&lt;"&amp;'l_NB,NEC'!$A87)</f>
        <v>7153582</v>
      </c>
      <c r="H86" s="134">
        <f t="shared" si="7"/>
        <v>38047746.333333336</v>
      </c>
      <c r="I86" s="134">
        <f>AVERAGEIFS(TSE!BR:BR,TSE!$B:$B,"&gt;="&amp;'l_NB,NEC'!$A86,TSE!$B:$B,"&lt;"&amp;'l_NB,NEC'!$A87)</f>
        <v>367868989.66666669</v>
      </c>
      <c r="J86" s="128">
        <f t="shared" si="8"/>
        <v>309279808</v>
      </c>
      <c r="K86" s="134">
        <f t="shared" si="10"/>
        <v>14021.948497294481</v>
      </c>
      <c r="L86" s="125">
        <f t="shared" si="9"/>
        <v>318153.59999999998</v>
      </c>
      <c r="M86" s="138">
        <f>K86/Pop!$G86</f>
        <v>1.6225611956741617</v>
      </c>
      <c r="N86" s="141">
        <f>L86/Pop!$G86</f>
        <v>36.815403060683309</v>
      </c>
      <c r="O86" s="138">
        <f>M86/l_pi_c!$G$3*100</f>
        <v>1.7873019487979369</v>
      </c>
      <c r="P86" s="141">
        <f>N86/l_pi_c!$G$3*100</f>
        <v>40.553318920462232</v>
      </c>
      <c r="Q86" s="138">
        <f t="shared" si="12"/>
        <v>-0.12736199215592892</v>
      </c>
      <c r="R86" s="141">
        <f t="shared" si="13"/>
        <v>-0.13334600605461233</v>
      </c>
    </row>
    <row r="87" spans="1:18">
      <c r="A87" s="28">
        <f t="shared" si="11"/>
        <v>36892</v>
      </c>
      <c r="B87" s="130">
        <f>B88*FoF!G102/FoF!G103</f>
        <v>87824.926412412809</v>
      </c>
      <c r="C87" s="131">
        <f>C88*FoF!I102/FoF!I103</f>
        <v>3118521</v>
      </c>
      <c r="D87" s="134"/>
      <c r="E87" s="134"/>
      <c r="F87" s="134"/>
      <c r="G87" s="134"/>
      <c r="H87" s="134"/>
      <c r="I87" s="134"/>
      <c r="J87" s="125"/>
      <c r="K87" s="134">
        <f t="shared" si="10"/>
        <v>8782.4926412412806</v>
      </c>
      <c r="L87" s="125">
        <f t="shared" si="9"/>
        <v>311852.09999999998</v>
      </c>
      <c r="M87" s="138">
        <f>K87/Pop!$G87</f>
        <v>1.0171969554674303</v>
      </c>
      <c r="N87" s="141">
        <f>L87/Pop!$G87</f>
        <v>36.119017645005485</v>
      </c>
      <c r="O87" s="138">
        <f>M87/l_pi_c!$G$3*100</f>
        <v>1.1204742882211511</v>
      </c>
      <c r="P87" s="141">
        <f>N87/l_pi_c!$G$3*100</f>
        <v>39.786228585827246</v>
      </c>
      <c r="Q87" s="138">
        <f t="shared" si="12"/>
        <v>-0.46695512427798025</v>
      </c>
      <c r="R87" s="141">
        <f t="shared" si="13"/>
        <v>-1.9096787837285856E-2</v>
      </c>
    </row>
    <row r="88" spans="1:18">
      <c r="A88" s="28">
        <f t="shared" si="11"/>
        <v>36982</v>
      </c>
      <c r="B88" s="130">
        <f>B89*FoF!G103/FoF!G104</f>
        <v>129478.35051567901</v>
      </c>
      <c r="C88" s="131">
        <f>C89*FoF!I103/FoF!I104</f>
        <v>3219051</v>
      </c>
      <c r="D88" s="134"/>
      <c r="E88" s="134"/>
      <c r="F88" s="134"/>
      <c r="G88" s="134"/>
      <c r="H88" s="134"/>
      <c r="I88" s="134"/>
      <c r="J88" s="125"/>
      <c r="K88" s="134">
        <f t="shared" si="10"/>
        <v>12947.835051567901</v>
      </c>
      <c r="L88" s="125">
        <f t="shared" si="9"/>
        <v>321905.09999999998</v>
      </c>
      <c r="M88" s="138">
        <f>K88/Pop!$G88</f>
        <v>1.5008284975084867</v>
      </c>
      <c r="N88" s="141">
        <f>L88/Pop!$G88</f>
        <v>37.313137342973477</v>
      </c>
      <c r="O88" s="138">
        <f>M88/l_pi_c!$G$3*100</f>
        <v>1.6532095711150465</v>
      </c>
      <c r="P88" s="141">
        <f>N88/l_pi_c!$G$3*100</f>
        <v>41.101588813204948</v>
      </c>
      <c r="Q88" s="138">
        <f t="shared" si="12"/>
        <v>0.38896652579221991</v>
      </c>
      <c r="R88" s="141">
        <f t="shared" si="13"/>
        <v>3.2525941028847871E-2</v>
      </c>
    </row>
    <row r="89" spans="1:18">
      <c r="A89" s="28">
        <f t="shared" si="11"/>
        <v>37073</v>
      </c>
      <c r="B89" s="130">
        <f>B90*FoF!G104/FoF!G105</f>
        <v>111690.45317686943</v>
      </c>
      <c r="C89" s="131">
        <f>C90*FoF!I104/FoF!I105</f>
        <v>2516457</v>
      </c>
      <c r="D89" s="134"/>
      <c r="E89" s="134"/>
      <c r="F89" s="134"/>
      <c r="G89" s="134"/>
      <c r="H89" s="134"/>
      <c r="I89" s="134"/>
      <c r="J89" s="125"/>
      <c r="K89" s="134">
        <f t="shared" si="10"/>
        <v>11169.045317686943</v>
      </c>
      <c r="L89" s="125">
        <f t="shared" si="9"/>
        <v>251645.7</v>
      </c>
      <c r="M89" s="138">
        <f>K89/Pop!$G89</f>
        <v>1.2957776359567141</v>
      </c>
      <c r="N89" s="141">
        <f>L89/Pop!$G89</f>
        <v>29.194694888408016</v>
      </c>
      <c r="O89" s="138">
        <f>M89/l_pi_c!$G$3*100</f>
        <v>1.427339628316429</v>
      </c>
      <c r="P89" s="141">
        <f>N89/l_pi_c!$G$3*100</f>
        <v>32.158870314245704</v>
      </c>
      <c r="Q89" s="138">
        <f t="shared" si="12"/>
        <v>-0.1469062812863553</v>
      </c>
      <c r="R89" s="141">
        <f t="shared" si="13"/>
        <v>-0.24535846136141348</v>
      </c>
    </row>
    <row r="90" spans="1:18">
      <c r="A90" s="28">
        <f t="shared" si="11"/>
        <v>37165</v>
      </c>
      <c r="B90" s="130">
        <f>B91*FoF!G105/FoF!G106</f>
        <v>89189.817766477616</v>
      </c>
      <c r="C90" s="131">
        <f>C91*FoF!I105/FoF!I106</f>
        <v>2640914</v>
      </c>
      <c r="D90" s="134"/>
      <c r="E90" s="134"/>
      <c r="F90" s="134"/>
      <c r="G90" s="134"/>
      <c r="H90" s="134"/>
      <c r="I90" s="134"/>
      <c r="J90" s="125"/>
      <c r="K90" s="134">
        <f t="shared" si="10"/>
        <v>8918.9817766477609</v>
      </c>
      <c r="L90" s="125">
        <f t="shared" si="9"/>
        <v>264091.40000000002</v>
      </c>
      <c r="M90" s="138">
        <f>K90/Pop!$G90</f>
        <v>1.0359816409733102</v>
      </c>
      <c r="N90" s="141">
        <f>L90/Pop!$G90</f>
        <v>30.67545699614271</v>
      </c>
      <c r="O90" s="138">
        <f>M90/l_pi_c!$G$3*100</f>
        <v>1.1411662073313367</v>
      </c>
      <c r="P90" s="141">
        <f>N90/l_pi_c!$G$3*100</f>
        <v>33.789976128877697</v>
      </c>
      <c r="Q90" s="138">
        <f t="shared" si="12"/>
        <v>-0.22376158340310087</v>
      </c>
      <c r="R90" s="141">
        <f t="shared" si="13"/>
        <v>4.9475877621518727E-2</v>
      </c>
    </row>
    <row r="91" spans="1:18">
      <c r="A91" s="28">
        <f t="shared" si="11"/>
        <v>37257</v>
      </c>
      <c r="B91" s="130">
        <f>B92*FoF!G106/FoF!G107</f>
        <v>88062.759867005676</v>
      </c>
      <c r="C91" s="131">
        <f>C92*FoF!I106/FoF!I107</f>
        <v>2757835</v>
      </c>
      <c r="D91" s="134"/>
      <c r="E91" s="134"/>
      <c r="F91" s="134"/>
      <c r="G91" s="134"/>
      <c r="H91" s="134"/>
      <c r="I91" s="134"/>
      <c r="J91" s="125"/>
      <c r="K91" s="134">
        <f t="shared" si="10"/>
        <v>8806.275986700568</v>
      </c>
      <c r="L91" s="125">
        <f t="shared" si="9"/>
        <v>275783.5</v>
      </c>
      <c r="M91" s="138">
        <f>K91/Pop!$G91</f>
        <v>1.0242568623512063</v>
      </c>
      <c r="N91" s="141">
        <f>L91/Pop!$G91</f>
        <v>32.07634450985082</v>
      </c>
      <c r="O91" s="138">
        <f>M91/l_pi_c!$G$3*100</f>
        <v>1.1282509966530707</v>
      </c>
      <c r="P91" s="141">
        <f>N91/l_pi_c!$G$3*100</f>
        <v>35.333097577839062</v>
      </c>
      <c r="Q91" s="138">
        <f t="shared" si="12"/>
        <v>-1.1382085310501527E-2</v>
      </c>
      <c r="R91" s="141">
        <f t="shared" si="13"/>
        <v>4.4655938825671093E-2</v>
      </c>
    </row>
    <row r="92" spans="1:18">
      <c r="A92" s="28">
        <f t="shared" si="11"/>
        <v>37347</v>
      </c>
      <c r="B92" s="130">
        <f>B93*FoF!G107/FoF!G108</f>
        <v>87784.025117673911</v>
      </c>
      <c r="C92" s="131">
        <f>C93*FoF!I107/FoF!I108</f>
        <v>2666037</v>
      </c>
      <c r="D92" s="134"/>
      <c r="E92" s="134"/>
      <c r="F92" s="134"/>
      <c r="G92" s="134"/>
      <c r="H92" s="134"/>
      <c r="I92" s="134"/>
      <c r="J92" s="125"/>
      <c r="K92" s="134">
        <f t="shared" si="10"/>
        <v>8778.4025117673918</v>
      </c>
      <c r="L92" s="125">
        <f t="shared" si="9"/>
        <v>266603.7</v>
      </c>
      <c r="M92" s="138">
        <f>K92/Pop!$G92</f>
        <v>1.0225130690313062</v>
      </c>
      <c r="N92" s="141">
        <f>L92/Pop!$G92</f>
        <v>31.054143067223841</v>
      </c>
      <c r="O92" s="138">
        <f>M92/l_pi_c!$G$3*100</f>
        <v>1.1263301537244543</v>
      </c>
      <c r="P92" s="141">
        <f>N92/l_pi_c!$G$3*100</f>
        <v>34.20711069035395</v>
      </c>
      <c r="Q92" s="138">
        <f t="shared" si="12"/>
        <v>-1.7039469996884549E-3</v>
      </c>
      <c r="R92" s="141">
        <f t="shared" si="13"/>
        <v>-3.2386595716510147E-2</v>
      </c>
    </row>
    <row r="93" spans="1:18">
      <c r="A93" s="28">
        <f t="shared" si="11"/>
        <v>37438</v>
      </c>
      <c r="B93" s="130">
        <f>B94*FoF!G108/FoF!G109</f>
        <v>95246.23911337115</v>
      </c>
      <c r="C93" s="131">
        <f>C94*FoF!I108/FoF!I109</f>
        <v>2344032</v>
      </c>
      <c r="D93" s="134"/>
      <c r="E93" s="134"/>
      <c r="F93" s="134"/>
      <c r="G93" s="134"/>
      <c r="H93" s="134"/>
      <c r="I93" s="134"/>
      <c r="J93" s="125"/>
      <c r="K93" s="134">
        <f t="shared" si="10"/>
        <v>9524.6239113371157</v>
      </c>
      <c r="L93" s="125">
        <f t="shared" si="9"/>
        <v>234403.20000000001</v>
      </c>
      <c r="M93" s="138">
        <f>K93/Pop!$G93</f>
        <v>1.1113967584055293</v>
      </c>
      <c r="N93" s="141">
        <f>L93/Pop!$G93</f>
        <v>27.351731581736601</v>
      </c>
      <c r="O93" s="138">
        <f>M93/l_pi_c!$G$3*100</f>
        <v>1.2242383199362648</v>
      </c>
      <c r="P93" s="141">
        <f>N93/l_pi_c!$G$3*100</f>
        <v>30.128788540837885</v>
      </c>
      <c r="Q93" s="138">
        <f t="shared" si="12"/>
        <v>8.3354174880894805E-2</v>
      </c>
      <c r="R93" s="141">
        <f t="shared" si="13"/>
        <v>-0.1269523927845575</v>
      </c>
    </row>
    <row r="94" spans="1:18">
      <c r="A94" s="28">
        <f t="shared" si="11"/>
        <v>37530</v>
      </c>
      <c r="B94" s="130">
        <f>B95*FoF!G109/FoF!G110</f>
        <v>69492.435908468615</v>
      </c>
      <c r="C94" s="131">
        <f>C95*FoF!I109/FoF!I110</f>
        <v>2215354</v>
      </c>
      <c r="D94" s="134"/>
      <c r="E94" s="134"/>
      <c r="F94" s="134"/>
      <c r="G94" s="134"/>
      <c r="H94" s="134"/>
      <c r="I94" s="134"/>
      <c r="J94" s="125"/>
      <c r="K94" s="134">
        <f t="shared" si="10"/>
        <v>6949.2435908468615</v>
      </c>
      <c r="L94" s="125">
        <f t="shared" si="9"/>
        <v>221535.4</v>
      </c>
      <c r="M94" s="138">
        <f>K94/Pop!$G94</f>
        <v>0.81190392810358958</v>
      </c>
      <c r="N94" s="141">
        <f>L94/Pop!$G94</f>
        <v>25.882739484180444</v>
      </c>
      <c r="O94" s="138">
        <f>M94/l_pi_c!$G$3*100</f>
        <v>0.8943375921999156</v>
      </c>
      <c r="P94" s="141">
        <f>N94/l_pi_c!$G$3*100</f>
        <v>28.510647760859481</v>
      </c>
      <c r="Q94" s="138">
        <f t="shared" si="12"/>
        <v>-0.31399082614635304</v>
      </c>
      <c r="R94" s="141">
        <f t="shared" si="13"/>
        <v>-5.5203521449733728E-2</v>
      </c>
    </row>
    <row r="95" spans="1:18">
      <c r="A95" s="28">
        <f t="shared" si="11"/>
        <v>37622</v>
      </c>
      <c r="B95" s="130">
        <f>B96*FoF!G110/FoF!G111</f>
        <v>61751.865879131627</v>
      </c>
      <c r="C95" s="131">
        <f>C96*FoF!I110/FoF!I111</f>
        <v>2104988</v>
      </c>
      <c r="D95" s="134"/>
      <c r="E95" s="134"/>
      <c r="F95" s="134"/>
      <c r="G95" s="134"/>
      <c r="H95" s="134"/>
      <c r="I95" s="134"/>
      <c r="J95" s="125"/>
      <c r="K95" s="134">
        <f t="shared" si="10"/>
        <v>6175.1865879131628</v>
      </c>
      <c r="L95" s="125">
        <f t="shared" si="9"/>
        <v>210498.8</v>
      </c>
      <c r="M95" s="138">
        <f>K95/Pop!$G95</f>
        <v>0.7221619281916416</v>
      </c>
      <c r="N95" s="141">
        <f>L95/Pop!$G95</f>
        <v>24.616943492455388</v>
      </c>
      <c r="O95" s="138">
        <f>M95/l_pi_c!$G$3*100</f>
        <v>0.79548397006272054</v>
      </c>
      <c r="P95" s="141">
        <f>N95/l_pi_c!$G$3*100</f>
        <v>27.116333852193115</v>
      </c>
      <c r="Q95" s="138">
        <f t="shared" si="12"/>
        <v>-0.11713262699834665</v>
      </c>
      <c r="R95" s="141">
        <f t="shared" si="13"/>
        <v>-5.0141351652618127E-2</v>
      </c>
    </row>
    <row r="96" spans="1:18">
      <c r="A96" s="28">
        <f t="shared" si="11"/>
        <v>37712</v>
      </c>
      <c r="B96" s="130">
        <f>B97*FoF!G111/FoF!G112</f>
        <v>72297.583039311561</v>
      </c>
      <c r="C96" s="131">
        <f>C97*FoF!I111/FoF!I112</f>
        <v>2413753</v>
      </c>
      <c r="D96" s="134"/>
      <c r="E96" s="134"/>
      <c r="F96" s="134"/>
      <c r="G96" s="134"/>
      <c r="H96" s="134"/>
      <c r="I96" s="134"/>
      <c r="J96" s="125"/>
      <c r="K96" s="134">
        <f t="shared" si="10"/>
        <v>7229.7583039311558</v>
      </c>
      <c r="L96" s="125">
        <f t="shared" si="9"/>
        <v>241375.3</v>
      </c>
      <c r="M96" s="138">
        <f>K96/Pop!$G96</f>
        <v>0.84623872852354154</v>
      </c>
      <c r="N96" s="141">
        <f>L96/Pop!$G96</f>
        <v>28.252829262345063</v>
      </c>
      <c r="O96" s="138">
        <f>M96/l_pi_c!$G$3*100</f>
        <v>0.93215844966019201</v>
      </c>
      <c r="P96" s="141">
        <f>N96/l_pi_c!$G$3*100</f>
        <v>31.121375843494071</v>
      </c>
      <c r="Q96" s="138">
        <f t="shared" si="12"/>
        <v>0.15855211379534642</v>
      </c>
      <c r="R96" s="141">
        <f t="shared" si="13"/>
        <v>0.13775863774914177</v>
      </c>
    </row>
    <row r="97" spans="1:18">
      <c r="A97" s="28">
        <f t="shared" si="11"/>
        <v>37803</v>
      </c>
      <c r="B97" s="130">
        <f>B98*FoF!G112/FoF!G113</f>
        <v>97545.800795358227</v>
      </c>
      <c r="C97" s="131">
        <f>C98*FoF!I112/FoF!I113</f>
        <v>2697170</v>
      </c>
      <c r="D97" s="134"/>
      <c r="E97" s="134"/>
      <c r="F97" s="134"/>
      <c r="G97" s="134"/>
      <c r="H97" s="134"/>
      <c r="I97" s="134"/>
      <c r="J97" s="125"/>
      <c r="K97" s="134">
        <f t="shared" si="10"/>
        <v>9754.5800795358227</v>
      </c>
      <c r="L97" s="125">
        <f t="shared" si="9"/>
        <v>269717</v>
      </c>
      <c r="M97" s="138">
        <f>K97/Pop!$G97</f>
        <v>1.1424435930818313</v>
      </c>
      <c r="N97" s="141">
        <f>L97/Pop!$G97</f>
        <v>31.588900401944841</v>
      </c>
      <c r="O97" s="138">
        <f>M97/l_pi_c!$G$3*100</f>
        <v>1.2584373802052402</v>
      </c>
      <c r="P97" s="141">
        <f>N97/l_pi_c!$G$3*100</f>
        <v>34.79616263429849</v>
      </c>
      <c r="Q97" s="138">
        <f t="shared" si="12"/>
        <v>0.30012324525203571</v>
      </c>
      <c r="R97" s="141">
        <f t="shared" si="13"/>
        <v>0.11161220232887725</v>
      </c>
    </row>
    <row r="98" spans="1:18">
      <c r="A98" s="28">
        <f t="shared" si="11"/>
        <v>37895</v>
      </c>
      <c r="B98" s="130">
        <f>B99*FoF!G113/FoF!G114</f>
        <v>108127.4959462807</v>
      </c>
      <c r="C98" s="131">
        <f>C99*FoF!I113/FoF!I114</f>
        <v>2757711</v>
      </c>
      <c r="D98" s="134"/>
      <c r="E98" s="134"/>
      <c r="F98" s="134"/>
      <c r="G98" s="134"/>
      <c r="H98" s="134"/>
      <c r="I98" s="134"/>
      <c r="J98" s="125"/>
      <c r="K98" s="134">
        <f t="shared" si="10"/>
        <v>10812.749594628071</v>
      </c>
      <c r="L98" s="125">
        <f t="shared" si="9"/>
        <v>275771.09999999998</v>
      </c>
      <c r="M98" s="138">
        <f>K98/Pop!$G98</f>
        <v>1.2668984581350924</v>
      </c>
      <c r="N98" s="141">
        <f>L98/Pop!$G98</f>
        <v>32.311298650788359</v>
      </c>
      <c r="O98" s="138">
        <f>M98/l_pi_c!$G$3*100</f>
        <v>1.3955283099280211</v>
      </c>
      <c r="P98" s="141">
        <f>N98/l_pi_c!$G$3*100</f>
        <v>35.591906918956909</v>
      </c>
      <c r="Q98" s="138">
        <f t="shared" si="12"/>
        <v>0.10340228350212669</v>
      </c>
      <c r="R98" s="141">
        <f t="shared" si="13"/>
        <v>2.2611166705600816E-2</v>
      </c>
    </row>
    <row r="99" spans="1:18">
      <c r="A99" s="28">
        <f t="shared" si="11"/>
        <v>37987</v>
      </c>
      <c r="B99" s="130">
        <f>B100*FoF!G114/FoF!G115</f>
        <v>135412.0679783558</v>
      </c>
      <c r="C99" s="131">
        <f>C100*FoF!I114/FoF!I115</f>
        <v>3132880</v>
      </c>
      <c r="D99" s="134"/>
      <c r="E99" s="134"/>
      <c r="F99" s="134"/>
      <c r="G99" s="134"/>
      <c r="H99" s="134"/>
      <c r="I99" s="134"/>
      <c r="J99" s="125"/>
      <c r="K99" s="134">
        <f t="shared" si="10"/>
        <v>13541.206797835581</v>
      </c>
      <c r="L99" s="125">
        <f t="shared" si="9"/>
        <v>313288</v>
      </c>
      <c r="M99" s="138">
        <f>K99/Pop!$G99</f>
        <v>1.5881163965053127</v>
      </c>
      <c r="N99" s="141">
        <f>L99/Pop!$G99</f>
        <v>36.74250139270324</v>
      </c>
      <c r="O99" s="138">
        <f>M99/l_pi_c!$G$3*100</f>
        <v>1.74935992427241</v>
      </c>
      <c r="P99" s="141">
        <f>N99/l_pi_c!$G$3*100</f>
        <v>40.473015451108488</v>
      </c>
      <c r="Q99" s="138">
        <f t="shared" si="12"/>
        <v>0.22597690309868435</v>
      </c>
      <c r="R99" s="141">
        <f t="shared" si="13"/>
        <v>0.12851718861148909</v>
      </c>
    </row>
    <row r="100" spans="1:18">
      <c r="A100" s="28">
        <f t="shared" si="11"/>
        <v>38078</v>
      </c>
      <c r="B100" s="130">
        <f>B101*FoF!G115/FoF!G116</f>
        <v>137786.61536736423</v>
      </c>
      <c r="C100" s="131">
        <f>C101*FoF!I115/FoF!I116</f>
        <v>3246807</v>
      </c>
      <c r="D100" s="134"/>
      <c r="E100" s="134"/>
      <c r="F100" s="134"/>
      <c r="G100" s="134"/>
      <c r="H100" s="134"/>
      <c r="I100" s="134"/>
      <c r="J100" s="125"/>
      <c r="K100" s="134">
        <f t="shared" si="10"/>
        <v>13778.661536736423</v>
      </c>
      <c r="L100" s="125">
        <f t="shared" si="9"/>
        <v>324680.7</v>
      </c>
      <c r="M100" s="138">
        <f>K100/Pop!$G100</f>
        <v>1.6178124577349511</v>
      </c>
      <c r="N100" s="141">
        <f>L100/Pop!$G100</f>
        <v>38.122170273624342</v>
      </c>
      <c r="O100" s="138">
        <f>M100/l_pi_c!$G$3*100</f>
        <v>1.7820710653060168</v>
      </c>
      <c r="P100" s="141">
        <f>N100/l_pi_c!$G$3*100</f>
        <v>41.992763911838566</v>
      </c>
      <c r="Q100" s="138">
        <f t="shared" si="12"/>
        <v>1.8526244303033845E-2</v>
      </c>
      <c r="R100" s="141">
        <f t="shared" si="13"/>
        <v>3.6861848738673597E-2</v>
      </c>
    </row>
    <row r="101" spans="1:18">
      <c r="A101" s="28">
        <f t="shared" si="11"/>
        <v>38169</v>
      </c>
      <c r="B101" s="130">
        <f>B102*FoF!G116/FoF!G117</f>
        <v>122728.12202099223</v>
      </c>
      <c r="C101" s="131">
        <f>C102*FoF!I116/FoF!I117</f>
        <v>3019469</v>
      </c>
      <c r="D101" s="134"/>
      <c r="E101" s="134"/>
      <c r="F101" s="134"/>
      <c r="G101" s="134"/>
      <c r="H101" s="134"/>
      <c r="I101" s="134"/>
      <c r="J101" s="125"/>
      <c r="K101" s="134">
        <f t="shared" si="10"/>
        <v>12272.812202099223</v>
      </c>
      <c r="L101" s="125">
        <f t="shared" si="9"/>
        <v>301946.90000000002</v>
      </c>
      <c r="M101" s="138">
        <f>K101/Pop!$G101</f>
        <v>1.442592098043133</v>
      </c>
      <c r="N101" s="141">
        <f>L101/Pop!$G101</f>
        <v>35.49196425364633</v>
      </c>
      <c r="O101" s="138">
        <f>M101/l_pi_c!$G$3*100</f>
        <v>1.5890603541037556</v>
      </c>
      <c r="P101" s="141">
        <f>N101/l_pi_c!$G$3*100</f>
        <v>39.095509646310816</v>
      </c>
      <c r="Q101" s="138">
        <f t="shared" si="12"/>
        <v>-0.11463333849680829</v>
      </c>
      <c r="R101" s="141">
        <f t="shared" si="13"/>
        <v>-7.1489698035720473E-2</v>
      </c>
    </row>
    <row r="102" spans="1:18">
      <c r="A102" s="28">
        <f t="shared" si="11"/>
        <v>38261</v>
      </c>
      <c r="B102" s="130">
        <f>B103*FoF!G117/FoF!G118</f>
        <v>144878.82413195123</v>
      </c>
      <c r="C102" s="131">
        <f>C103*FoF!I117/FoF!I118</f>
        <v>3136224</v>
      </c>
      <c r="D102" s="134"/>
      <c r="E102" s="134"/>
      <c r="F102" s="134"/>
      <c r="G102" s="134"/>
      <c r="H102" s="134"/>
      <c r="I102" s="134"/>
      <c r="J102" s="125"/>
      <c r="K102" s="134">
        <f t="shared" si="10"/>
        <v>14487.882413195122</v>
      </c>
      <c r="L102" s="125">
        <f t="shared" si="9"/>
        <v>313622.40000000002</v>
      </c>
      <c r="M102" s="138">
        <f>K102/Pop!$G102</f>
        <v>1.7055938170382372</v>
      </c>
      <c r="N102" s="141">
        <f>L102/Pop!$G102</f>
        <v>36.921367185967149</v>
      </c>
      <c r="O102" s="138">
        <f>M102/l_pi_c!$G$3*100</f>
        <v>1.8787649804379563</v>
      </c>
      <c r="P102" s="141">
        <f>N102/l_pi_c!$G$3*100</f>
        <v>40.670041721505058</v>
      </c>
      <c r="Q102" s="138">
        <f t="shared" si="12"/>
        <v>0.16747176639551381</v>
      </c>
      <c r="R102" s="141">
        <f t="shared" si="13"/>
        <v>3.9484128182138978E-2</v>
      </c>
    </row>
    <row r="103" spans="1:18">
      <c r="A103" s="28">
        <f t="shared" si="11"/>
        <v>38353</v>
      </c>
      <c r="B103" s="123">
        <f>FoF!C118</f>
        <v>145228</v>
      </c>
      <c r="C103" s="125">
        <f>FoF!E118</f>
        <v>3251265</v>
      </c>
      <c r="D103" s="123"/>
      <c r="E103" s="123"/>
      <c r="F103" s="123"/>
      <c r="G103" s="123"/>
      <c r="H103" s="123"/>
      <c r="I103" s="123"/>
      <c r="J103" s="125"/>
      <c r="K103" s="123">
        <f t="shared" si="10"/>
        <v>14522.8</v>
      </c>
      <c r="L103" s="125">
        <f t="shared" si="9"/>
        <v>325126.5</v>
      </c>
      <c r="M103" s="139">
        <f>K103/Pop!$G103</f>
        <v>1.7122914578789132</v>
      </c>
      <c r="N103" s="141">
        <f>L103/Pop!$G103</f>
        <v>38.333608441902975</v>
      </c>
      <c r="O103" s="139">
        <f>M103/l_pi_c!$G$3*100</f>
        <v>1.8861426414832243</v>
      </c>
      <c r="P103" s="141">
        <f>N103/l_pi_c!$G$3*100</f>
        <v>42.225669672941549</v>
      </c>
      <c r="Q103" s="139">
        <f t="shared" si="12"/>
        <v>3.9191774298448223E-3</v>
      </c>
      <c r="R103" s="141">
        <f t="shared" si="13"/>
        <v>3.753657642646635E-2</v>
      </c>
    </row>
    <row r="104" spans="1:18">
      <c r="A104" s="28">
        <f t="shared" si="11"/>
        <v>38443</v>
      </c>
      <c r="B104" s="123">
        <f>FoF!C119</f>
        <v>137815</v>
      </c>
      <c r="C104" s="125">
        <f>FoF!E119</f>
        <v>3259301</v>
      </c>
      <c r="D104" s="123"/>
      <c r="E104" s="123"/>
      <c r="F104" s="123"/>
      <c r="G104" s="123"/>
      <c r="H104" s="123"/>
      <c r="I104" s="123"/>
      <c r="J104" s="125"/>
      <c r="K104" s="123">
        <f t="shared" si="10"/>
        <v>13781.5</v>
      </c>
      <c r="L104" s="125">
        <f t="shared" si="9"/>
        <v>325930.09999999998</v>
      </c>
      <c r="M104" s="139">
        <f>K104/Pop!$G104</f>
        <v>1.6274799244213514</v>
      </c>
      <c r="N104" s="141">
        <f>L104/Pop!$G104</f>
        <v>38.489619744922067</v>
      </c>
      <c r="O104" s="139">
        <f>M104/l_pi_c!$G$3*100</f>
        <v>1.7927200824861445</v>
      </c>
      <c r="P104" s="141">
        <f>N104/l_pi_c!$G$3*100</f>
        <v>42.397521006909066</v>
      </c>
      <c r="Q104" s="139">
        <f t="shared" si="12"/>
        <v>-5.0799747518288751E-2</v>
      </c>
      <c r="R104" s="141">
        <f t="shared" si="13"/>
        <v>4.0615715108431871E-3</v>
      </c>
    </row>
    <row r="105" spans="1:18">
      <c r="A105" s="28">
        <f t="shared" si="11"/>
        <v>38534</v>
      </c>
      <c r="B105" s="123">
        <f>FoF!C120</f>
        <v>168653</v>
      </c>
      <c r="C105" s="125">
        <f>FoF!E120</f>
        <v>3779986</v>
      </c>
      <c r="D105" s="123"/>
      <c r="E105" s="123"/>
      <c r="F105" s="123"/>
      <c r="G105" s="123"/>
      <c r="H105" s="123"/>
      <c r="I105" s="123"/>
      <c r="J105" s="125"/>
      <c r="K105" s="123">
        <f t="shared" si="10"/>
        <v>16865.3</v>
      </c>
      <c r="L105" s="125">
        <f t="shared" si="9"/>
        <v>377998.6</v>
      </c>
      <c r="M105" s="139">
        <f>K105/Pop!$G105</f>
        <v>1.9952867717738698</v>
      </c>
      <c r="N105" s="141">
        <f>L105/Pop!$G105</f>
        <v>44.719963850571432</v>
      </c>
      <c r="O105" s="139">
        <f>M105/l_pi_c!$G$3*100</f>
        <v>2.1978708384681056</v>
      </c>
      <c r="P105" s="141">
        <f>N105/l_pi_c!$G$3*100</f>
        <v>49.260440070545449</v>
      </c>
      <c r="Q105" s="139">
        <f t="shared" si="12"/>
        <v>0.20375502546199664</v>
      </c>
      <c r="R105" s="141">
        <f t="shared" si="13"/>
        <v>0.1500314325706209</v>
      </c>
    </row>
    <row r="106" spans="1:18">
      <c r="A106" s="28">
        <f t="shared" si="11"/>
        <v>38626</v>
      </c>
      <c r="B106" s="123">
        <f>FoF!C121</f>
        <v>194265</v>
      </c>
      <c r="C106" s="125">
        <f>FoF!E121</f>
        <v>4575631</v>
      </c>
      <c r="D106" s="123"/>
      <c r="E106" s="123"/>
      <c r="F106" s="123"/>
      <c r="G106" s="123"/>
      <c r="H106" s="123"/>
      <c r="I106" s="123"/>
      <c r="J106" s="125"/>
      <c r="K106" s="123">
        <f t="shared" si="10"/>
        <v>19426.5</v>
      </c>
      <c r="L106" s="125">
        <f t="shared" si="9"/>
        <v>457563.1</v>
      </c>
      <c r="M106" s="139">
        <f>K106/Pop!$G106</f>
        <v>2.3026539552510319</v>
      </c>
      <c r="N106" s="141">
        <f>L106/Pop!$G106</f>
        <v>54.235682289240131</v>
      </c>
      <c r="O106" s="139">
        <f>M106/l_pi_c!$G$3*100</f>
        <v>2.5364454127213811</v>
      </c>
      <c r="P106" s="141">
        <f>N106/l_pi_c!$G$3*100</f>
        <v>59.742301805552955</v>
      </c>
      <c r="Q106" s="139">
        <f t="shared" si="12"/>
        <v>0.14327456603745758</v>
      </c>
      <c r="R106" s="141">
        <f t="shared" si="13"/>
        <v>0.19291901615549767</v>
      </c>
    </row>
    <row r="107" spans="1:18">
      <c r="A107" s="28">
        <f t="shared" si="11"/>
        <v>38718</v>
      </c>
      <c r="B107" s="123">
        <f>FoF!C122</f>
        <v>201561</v>
      </c>
      <c r="C107" s="125">
        <f>FoF!E122</f>
        <v>4726913</v>
      </c>
      <c r="D107" s="123"/>
      <c r="E107" s="123"/>
      <c r="F107" s="123"/>
      <c r="G107" s="123"/>
      <c r="H107" s="123"/>
      <c r="I107" s="123"/>
      <c r="J107" s="125"/>
      <c r="K107" s="123">
        <f t="shared" si="10"/>
        <v>20156.099999999999</v>
      </c>
      <c r="L107" s="125">
        <f t="shared" si="9"/>
        <v>472691.3</v>
      </c>
      <c r="M107" s="139">
        <f>K107/Pop!$G107</f>
        <v>2.3935715734768039</v>
      </c>
      <c r="N107" s="141">
        <f>L107/Pop!$G107</f>
        <v>56.13290560722541</v>
      </c>
      <c r="O107" s="139">
        <f>M107/l_pi_c!$G$3*100</f>
        <v>2.6365940152321623</v>
      </c>
      <c r="P107" s="141">
        <f>N107/l_pi_c!$G$3*100</f>
        <v>61.832152679948535</v>
      </c>
      <c r="Q107" s="139">
        <f t="shared" si="12"/>
        <v>3.8724281374371561E-2</v>
      </c>
      <c r="R107" s="141">
        <f t="shared" si="13"/>
        <v>3.4383156635666268E-2</v>
      </c>
    </row>
    <row r="108" spans="1:18">
      <c r="A108" s="28">
        <f t="shared" si="11"/>
        <v>38808</v>
      </c>
      <c r="B108" s="123">
        <f>FoF!C123</f>
        <v>179985</v>
      </c>
      <c r="C108" s="125">
        <f>FoF!E123</f>
        <v>4352075</v>
      </c>
      <c r="D108" s="123"/>
      <c r="E108" s="123"/>
      <c r="F108" s="123"/>
      <c r="G108" s="123"/>
      <c r="H108" s="123"/>
      <c r="I108" s="123"/>
      <c r="J108" s="125"/>
      <c r="K108" s="123">
        <f t="shared" si="10"/>
        <v>17998.5</v>
      </c>
      <c r="L108" s="125">
        <f t="shared" si="9"/>
        <v>435207.5</v>
      </c>
      <c r="M108" s="139">
        <f>K108/Pop!$G108</f>
        <v>2.141715366105192</v>
      </c>
      <c r="N108" s="141">
        <f>L108/Pop!$G108</f>
        <v>51.787126160192528</v>
      </c>
      <c r="O108" s="139">
        <f>M108/l_pi_c!$G$3*100</f>
        <v>2.359166518844201</v>
      </c>
      <c r="P108" s="141">
        <f>N108/l_pi_c!$G$3*100</f>
        <v>57.045140581153284</v>
      </c>
      <c r="Q108" s="139">
        <f t="shared" si="12"/>
        <v>-0.11117955178126793</v>
      </c>
      <c r="R108" s="141">
        <f t="shared" si="13"/>
        <v>-8.0580604636516284E-2</v>
      </c>
    </row>
    <row r="109" spans="1:18">
      <c r="A109" s="28">
        <f t="shared" si="11"/>
        <v>38899</v>
      </c>
      <c r="B109" s="123">
        <f>FoF!C124</f>
        <v>178069</v>
      </c>
      <c r="C109" s="125">
        <f>FoF!E124</f>
        <v>4409848</v>
      </c>
      <c r="D109" s="123"/>
      <c r="E109" s="123"/>
      <c r="F109" s="123"/>
      <c r="G109" s="123"/>
      <c r="H109" s="123"/>
      <c r="I109" s="123"/>
      <c r="J109" s="125"/>
      <c r="K109" s="123">
        <f t="shared" si="10"/>
        <v>17806.900000000001</v>
      </c>
      <c r="L109" s="125">
        <f t="shared" si="9"/>
        <v>440984.8</v>
      </c>
      <c r="M109" s="139">
        <f>K109/Pop!$G109</f>
        <v>2.1237773879510415</v>
      </c>
      <c r="N109" s="141">
        <f>L109/Pop!$G109</f>
        <v>52.594979848828963</v>
      </c>
      <c r="O109" s="139">
        <f>M109/l_pi_c!$G$3*100</f>
        <v>2.3394072743868066</v>
      </c>
      <c r="P109" s="141">
        <f>N109/l_pi_c!$G$3*100</f>
        <v>57.935016707793665</v>
      </c>
      <c r="Q109" s="139">
        <f t="shared" si="12"/>
        <v>-8.4107909377869605E-3</v>
      </c>
      <c r="R109" s="141">
        <f t="shared" si="13"/>
        <v>1.5479086401838593E-2</v>
      </c>
    </row>
    <row r="110" spans="1:18">
      <c r="A110" s="28">
        <f t="shared" si="11"/>
        <v>38991</v>
      </c>
      <c r="B110" s="123">
        <f>FoF!C125</f>
        <v>181362</v>
      </c>
      <c r="C110" s="125">
        <f>FoF!E125</f>
        <v>4687538</v>
      </c>
      <c r="D110" s="123"/>
      <c r="E110" s="123"/>
      <c r="F110" s="123"/>
      <c r="G110" s="123"/>
      <c r="H110" s="123"/>
      <c r="I110" s="123"/>
      <c r="J110" s="125"/>
      <c r="K110" s="123">
        <f t="shared" si="10"/>
        <v>18136.2</v>
      </c>
      <c r="L110" s="125">
        <f t="shared" si="9"/>
        <v>468753.8</v>
      </c>
      <c r="M110" s="139">
        <f>K110/Pop!$G110</f>
        <v>2.1685192596713536</v>
      </c>
      <c r="N110" s="141">
        <f>L110/Pop!$G110</f>
        <v>56.0482153562562</v>
      </c>
      <c r="O110" s="139">
        <f>M110/l_pi_c!$G$3*100</f>
        <v>2.3886918466616636</v>
      </c>
      <c r="P110" s="141">
        <f>N110/l_pi_c!$G$3*100</f>
        <v>61.738863717408933</v>
      </c>
      <c r="Q110" s="139">
        <f t="shared" si="12"/>
        <v>2.0848275863457388E-2</v>
      </c>
      <c r="R110" s="141">
        <f t="shared" si="13"/>
        <v>6.3591633749101817E-2</v>
      </c>
    </row>
    <row r="111" spans="1:18">
      <c r="A111" s="28">
        <f t="shared" si="11"/>
        <v>39083</v>
      </c>
      <c r="B111" s="123">
        <f>FoF!C126</f>
        <v>174437</v>
      </c>
      <c r="C111" s="125">
        <f>FoF!E126</f>
        <v>4821935</v>
      </c>
      <c r="D111" s="123"/>
      <c r="E111" s="123"/>
      <c r="F111" s="123"/>
      <c r="G111" s="123"/>
      <c r="H111" s="123"/>
      <c r="I111" s="123"/>
      <c r="J111" s="125"/>
      <c r="K111" s="123">
        <f t="shared" si="10"/>
        <v>17443.7</v>
      </c>
      <c r="L111" s="125">
        <f t="shared" si="9"/>
        <v>482193.5</v>
      </c>
      <c r="M111" s="139">
        <f>K111/Pop!$G111</f>
        <v>2.0910797324768873</v>
      </c>
      <c r="N111" s="141">
        <f>L111/Pop!$G111</f>
        <v>57.803393487740209</v>
      </c>
      <c r="O111" s="139">
        <f>M111/l_pi_c!$G$3*100</f>
        <v>2.3033897833326109</v>
      </c>
      <c r="P111" s="141">
        <f>N111/l_pi_c!$G$3*100</f>
        <v>63.672247372369007</v>
      </c>
      <c r="Q111" s="139">
        <f t="shared" si="12"/>
        <v>-3.6364014832394043E-2</v>
      </c>
      <c r="R111" s="141">
        <f t="shared" si="13"/>
        <v>3.0835176013739307E-2</v>
      </c>
    </row>
    <row r="112" spans="1:18">
      <c r="A112" s="28">
        <f t="shared" si="11"/>
        <v>39173</v>
      </c>
      <c r="B112" s="123">
        <f>FoF!C127</f>
        <v>176995</v>
      </c>
      <c r="C112" s="125">
        <f>FoF!E127</f>
        <v>4988707</v>
      </c>
      <c r="D112" s="123"/>
      <c r="E112" s="123"/>
      <c r="F112" s="123"/>
      <c r="G112" s="123"/>
      <c r="H112" s="123"/>
      <c r="I112" s="123"/>
      <c r="J112" s="125"/>
      <c r="K112" s="123">
        <f t="shared" si="10"/>
        <v>17699.5</v>
      </c>
      <c r="L112" s="125">
        <f t="shared" si="9"/>
        <v>498870.7</v>
      </c>
      <c r="M112" s="139">
        <f>K112/Pop!$G112</f>
        <v>2.1269922338555842</v>
      </c>
      <c r="N112" s="141">
        <f>L112/Pop!$G112</f>
        <v>59.950512986135145</v>
      </c>
      <c r="O112" s="139">
        <f>M112/l_pi_c!$G$3*100</f>
        <v>2.3429485277864277</v>
      </c>
      <c r="P112" s="141">
        <f>N112/l_pi_c!$G$3*100</f>
        <v>66.037366712098347</v>
      </c>
      <c r="Q112" s="139">
        <f t="shared" si="12"/>
        <v>1.7028334006314982E-2</v>
      </c>
      <c r="R112" s="141">
        <f t="shared" si="13"/>
        <v>3.6471953521107991E-2</v>
      </c>
    </row>
    <row r="113" spans="1:18">
      <c r="A113" s="28">
        <f t="shared" si="11"/>
        <v>39264</v>
      </c>
      <c r="B113" s="123">
        <f>FoF!C128</f>
        <v>154309</v>
      </c>
      <c r="C113" s="125">
        <f>FoF!E128</f>
        <v>4635948</v>
      </c>
      <c r="D113" s="123"/>
      <c r="E113" s="123"/>
      <c r="F113" s="123"/>
      <c r="G113" s="123"/>
      <c r="H113" s="123"/>
      <c r="I113" s="123"/>
      <c r="J113" s="125"/>
      <c r="K113" s="123">
        <f t="shared" si="10"/>
        <v>15430.9</v>
      </c>
      <c r="L113" s="125">
        <f t="shared" si="9"/>
        <v>463594.8</v>
      </c>
      <c r="M113" s="139">
        <f>K113/Pop!$G113</f>
        <v>1.8583982336411087</v>
      </c>
      <c r="N113" s="141">
        <f>L113/Pop!$G113</f>
        <v>55.832372541148153</v>
      </c>
      <c r="O113" s="139">
        <f>M113/l_pi_c!$G$3*100</f>
        <v>2.0470838286313953</v>
      </c>
      <c r="P113" s="141">
        <f>N113/l_pi_c!$G$3*100</f>
        <v>61.501106099942703</v>
      </c>
      <c r="Q113" s="139">
        <f t="shared" si="12"/>
        <v>-0.13499393299099927</v>
      </c>
      <c r="R113" s="141">
        <f t="shared" si="13"/>
        <v>-7.1165584105875368E-2</v>
      </c>
    </row>
    <row r="114" spans="1:18">
      <c r="A114" s="28">
        <f t="shared" si="11"/>
        <v>39356</v>
      </c>
      <c r="B114" s="123">
        <f>FoF!C129</f>
        <v>147929</v>
      </c>
      <c r="C114" s="125">
        <f>FoF!E129</f>
        <v>4248274</v>
      </c>
      <c r="D114" s="123"/>
      <c r="E114" s="123"/>
      <c r="F114" s="123"/>
      <c r="G114" s="123"/>
      <c r="H114" s="123"/>
      <c r="I114" s="123"/>
      <c r="J114" s="125"/>
      <c r="K114" s="123">
        <f t="shared" si="10"/>
        <v>14792.9</v>
      </c>
      <c r="L114" s="125">
        <f t="shared" si="9"/>
        <v>424827.4</v>
      </c>
      <c r="M114" s="139">
        <f>K114/Pop!$G114</f>
        <v>1.7851089077049944</v>
      </c>
      <c r="N114" s="141">
        <f>L114/Pop!$G114</f>
        <v>51.265348645441584</v>
      </c>
      <c r="O114" s="139">
        <f>M114/l_pi_c!$G$3*100</f>
        <v>1.9663533419040342</v>
      </c>
      <c r="P114" s="141">
        <f>N114/l_pi_c!$G$3*100</f>
        <v>56.47038631521891</v>
      </c>
      <c r="Q114" s="139">
        <f t="shared" si="12"/>
        <v>-4.0235525910394587E-2</v>
      </c>
      <c r="R114" s="141">
        <f t="shared" si="13"/>
        <v>-8.5338795284385149E-2</v>
      </c>
    </row>
    <row r="115" spans="1:18">
      <c r="A115" s="28">
        <f t="shared" si="11"/>
        <v>39448</v>
      </c>
      <c r="B115" s="123">
        <f>FoF!C130</f>
        <v>132449</v>
      </c>
      <c r="C115" s="125">
        <f>FoF!E130</f>
        <v>3499221</v>
      </c>
      <c r="D115" s="123"/>
      <c r="E115" s="123"/>
      <c r="F115" s="123"/>
      <c r="G115" s="123"/>
      <c r="H115" s="123"/>
      <c r="I115" s="123"/>
      <c r="J115" s="125"/>
      <c r="K115" s="123">
        <f t="shared" si="10"/>
        <v>13244.9</v>
      </c>
      <c r="L115" s="125">
        <f t="shared" si="9"/>
        <v>349922.1</v>
      </c>
      <c r="M115" s="139">
        <f>K115/Pop!$G115</f>
        <v>1.6015248894539127</v>
      </c>
      <c r="N115" s="141">
        <f>L115/Pop!$G115</f>
        <v>42.31130114383506</v>
      </c>
      <c r="O115" s="139">
        <f>M115/l_pi_c!$G$3*100</f>
        <v>1.7641297989873781</v>
      </c>
      <c r="P115" s="141">
        <f>N115/l_pi_c!$G$3*100</f>
        <v>46.607222699623343</v>
      </c>
      <c r="Q115" s="139">
        <f t="shared" si="12"/>
        <v>-0.10852319480528616</v>
      </c>
      <c r="R115" s="141">
        <f t="shared" si="13"/>
        <v>-0.19196084205578545</v>
      </c>
    </row>
    <row r="116" spans="1:18">
      <c r="A116" s="28">
        <f t="shared" si="11"/>
        <v>39539</v>
      </c>
      <c r="B116" s="123">
        <f>FoF!C131</f>
        <v>140513</v>
      </c>
      <c r="C116" s="125">
        <f>FoF!E131</f>
        <v>3745785</v>
      </c>
      <c r="D116" s="123"/>
      <c r="E116" s="123"/>
      <c r="F116" s="123"/>
      <c r="G116" s="123"/>
      <c r="H116" s="123"/>
      <c r="I116" s="123"/>
      <c r="J116" s="125"/>
      <c r="K116" s="123">
        <f t="shared" si="10"/>
        <v>14051.3</v>
      </c>
      <c r="L116" s="125">
        <f t="shared" si="9"/>
        <v>374578.5</v>
      </c>
      <c r="M116" s="139">
        <f>K116/Pop!$G116</f>
        <v>1.7027779507626959</v>
      </c>
      <c r="N116" s="141">
        <f>L116/Pop!$G116</f>
        <v>45.392526714949113</v>
      </c>
      <c r="O116" s="139">
        <f>M116/l_pi_c!$G$3*100</f>
        <v>1.8756632155891191</v>
      </c>
      <c r="P116" s="141">
        <f>N116/l_pi_c!$G$3*100</f>
        <v>50.001289119195292</v>
      </c>
      <c r="Q116" s="139">
        <f t="shared" si="12"/>
        <v>6.1304774790887473E-2</v>
      </c>
      <c r="R116" s="141">
        <f t="shared" si="13"/>
        <v>7.0293264804202948E-2</v>
      </c>
    </row>
    <row r="117" spans="1:18">
      <c r="A117" s="28">
        <f t="shared" si="11"/>
        <v>39630</v>
      </c>
      <c r="B117" s="123">
        <f>FoF!C132</f>
        <v>116325</v>
      </c>
      <c r="C117" s="125">
        <f>FoF!E132</f>
        <v>3056776</v>
      </c>
      <c r="D117" s="123"/>
      <c r="E117" s="123"/>
      <c r="F117" s="123"/>
      <c r="G117" s="123"/>
      <c r="H117" s="123"/>
      <c r="I117" s="123"/>
      <c r="J117" s="125"/>
      <c r="K117" s="123">
        <f t="shared" si="10"/>
        <v>11632.5</v>
      </c>
      <c r="L117" s="125">
        <f t="shared" si="9"/>
        <v>305677.59999999998</v>
      </c>
      <c r="M117" s="139">
        <f>K117/Pop!$G117</f>
        <v>1.4130139540062729</v>
      </c>
      <c r="N117" s="141">
        <f>L117/Pop!$G117</f>
        <v>37.131030666421481</v>
      </c>
      <c r="O117" s="139">
        <f>M117/l_pi_c!$G$3*100</f>
        <v>1.5564791025492086</v>
      </c>
      <c r="P117" s="141">
        <f>N117/l_pi_c!$G$3*100</f>
        <v>40.900992608415727</v>
      </c>
      <c r="Q117" s="139">
        <f t="shared" si="12"/>
        <v>-0.18653602697549909</v>
      </c>
      <c r="R117" s="141">
        <f t="shared" si="13"/>
        <v>-0.20089445557100838</v>
      </c>
    </row>
    <row r="118" spans="1:18">
      <c r="A118" s="28">
        <f t="shared" si="11"/>
        <v>39722</v>
      </c>
      <c r="B118" s="123">
        <f>FoF!C133</f>
        <v>105895</v>
      </c>
      <c r="C118" s="125">
        <f>FoF!E133</f>
        <v>2465893</v>
      </c>
      <c r="D118" s="123"/>
      <c r="E118" s="123"/>
      <c r="F118" s="123"/>
      <c r="G118" s="123"/>
      <c r="H118" s="123"/>
      <c r="I118" s="123"/>
      <c r="J118" s="125"/>
      <c r="K118" s="123">
        <f t="shared" si="10"/>
        <v>10589.5</v>
      </c>
      <c r="L118" s="125">
        <f t="shared" si="9"/>
        <v>246589.3</v>
      </c>
      <c r="M118" s="139">
        <f>K118/Pop!$G118</f>
        <v>1.2894499183147474</v>
      </c>
      <c r="N118" s="141">
        <f>L118/Pop!$G118</f>
        <v>30.026399050218682</v>
      </c>
      <c r="O118" s="139">
        <f>M118/l_pi_c!$G$3*100</f>
        <v>1.4203694492544117</v>
      </c>
      <c r="P118" s="141">
        <f>N118/l_pi_c!$G$3*100</f>
        <v>33.075018483689583</v>
      </c>
      <c r="Q118" s="139">
        <f t="shared" si="12"/>
        <v>-9.1509271580681395E-2</v>
      </c>
      <c r="R118" s="141">
        <f t="shared" si="13"/>
        <v>-0.21237606306610957</v>
      </c>
    </row>
    <row r="119" spans="1:18">
      <c r="A119" s="28">
        <f t="shared" si="11"/>
        <v>39814</v>
      </c>
      <c r="B119" s="123">
        <f>FoF!C134</f>
        <v>94372</v>
      </c>
      <c r="C119" s="125">
        <f>FoF!E134</f>
        <v>2263581</v>
      </c>
      <c r="D119" s="123"/>
      <c r="E119" s="123"/>
      <c r="F119" s="123"/>
      <c r="G119" s="123"/>
      <c r="H119" s="123"/>
      <c r="I119" s="123"/>
      <c r="J119" s="125"/>
      <c r="K119" s="123">
        <f t="shared" si="10"/>
        <v>9437.2000000000007</v>
      </c>
      <c r="L119" s="125">
        <f t="shared" si="9"/>
        <v>226358.1</v>
      </c>
      <c r="M119" s="139">
        <f>K119/Pop!$G119</f>
        <v>1.1519785160620923</v>
      </c>
      <c r="N119" s="141">
        <f>L119/Pop!$G119</f>
        <v>27.631041848920727</v>
      </c>
      <c r="O119" s="139">
        <f>M119/l_pi_c!$G$3*100</f>
        <v>1.2689403963439803</v>
      </c>
      <c r="P119" s="141">
        <f>N119/l_pi_c!$G$3*100</f>
        <v>30.436457543516116</v>
      </c>
      <c r="Q119" s="139">
        <f t="shared" si="12"/>
        <v>-0.11273479467156369</v>
      </c>
      <c r="R119" s="141">
        <f t="shared" si="13"/>
        <v>-8.3137117669938476E-2</v>
      </c>
    </row>
    <row r="120" spans="1:18">
      <c r="A120" s="28">
        <f t="shared" si="11"/>
        <v>39904</v>
      </c>
      <c r="B120" s="123">
        <f>FoF!C135</f>
        <v>106727</v>
      </c>
      <c r="C120" s="125">
        <f>FoF!E135</f>
        <v>2750355</v>
      </c>
      <c r="D120" s="123"/>
      <c r="E120" s="123"/>
      <c r="F120" s="123"/>
      <c r="G120" s="123"/>
      <c r="H120" s="123"/>
      <c r="I120" s="123"/>
      <c r="J120" s="125"/>
      <c r="K120" s="123">
        <f t="shared" si="10"/>
        <v>10672.7</v>
      </c>
      <c r="L120" s="125">
        <f t="shared" si="9"/>
        <v>275035.5</v>
      </c>
      <c r="M120" s="139">
        <f>K120/Pop!$G120</f>
        <v>1.3058196778419937</v>
      </c>
      <c r="N120" s="141">
        <f>L120/Pop!$G120</f>
        <v>33.650975667367362</v>
      </c>
      <c r="O120" s="139">
        <f>M120/l_pi_c!$G$3*100</f>
        <v>1.4384012518036182</v>
      </c>
      <c r="P120" s="141">
        <f>N120/l_pi_c!$G$3*100</f>
        <v>37.067603089230836</v>
      </c>
      <c r="Q120" s="139">
        <f t="shared" si="12"/>
        <v>0.12535003637678324</v>
      </c>
      <c r="R120" s="141">
        <f t="shared" si="13"/>
        <v>0.19710220485530083</v>
      </c>
    </row>
    <row r="121" spans="1:18">
      <c r="A121" s="28">
        <f t="shared" si="11"/>
        <v>39995</v>
      </c>
      <c r="B121" s="123">
        <f>FoF!C136</f>
        <v>94151</v>
      </c>
      <c r="C121" s="125">
        <f>FoF!E136</f>
        <v>2751318</v>
      </c>
      <c r="D121" s="123"/>
      <c r="E121" s="123"/>
      <c r="F121" s="123"/>
      <c r="G121" s="123"/>
      <c r="H121" s="123"/>
      <c r="I121" s="123"/>
      <c r="J121" s="125"/>
      <c r="K121" s="123">
        <f t="shared" si="10"/>
        <v>9415.1</v>
      </c>
      <c r="L121" s="125">
        <f t="shared" si="9"/>
        <v>275131.8</v>
      </c>
      <c r="M121" s="139">
        <f>K121/Pop!$G121</f>
        <v>1.1543614195218317</v>
      </c>
      <c r="N121" s="141">
        <f>L121/Pop!$G121</f>
        <v>33.733208909474847</v>
      </c>
      <c r="O121" s="139">
        <f>M121/l_pi_c!$G$3*100</f>
        <v>1.2715652390979817</v>
      </c>
      <c r="P121" s="141">
        <f>N121/l_pi_c!$G$3*100</f>
        <v>37.158185579596399</v>
      </c>
      <c r="Q121" s="139">
        <f t="shared" si="12"/>
        <v>-0.12328364167851016</v>
      </c>
      <c r="R121" s="141">
        <f t="shared" si="13"/>
        <v>2.4407294811670255E-3</v>
      </c>
    </row>
    <row r="122" spans="1:18">
      <c r="A122" s="28">
        <f t="shared" si="11"/>
        <v>40087</v>
      </c>
      <c r="B122" s="123">
        <f>FoF!C137</f>
        <v>87867</v>
      </c>
      <c r="C122" s="125">
        <f>FoF!E137</f>
        <v>2772609</v>
      </c>
      <c r="D122" s="123"/>
      <c r="E122" s="123"/>
      <c r="F122" s="123"/>
      <c r="G122" s="123"/>
      <c r="H122" s="123"/>
      <c r="I122" s="123"/>
      <c r="J122" s="125"/>
      <c r="K122" s="123">
        <f t="shared" si="10"/>
        <v>8786.7000000000007</v>
      </c>
      <c r="L122" s="125">
        <f t="shared" si="9"/>
        <v>277260.90000000002</v>
      </c>
      <c r="M122" s="139">
        <f>K122/Pop!$G122</f>
        <v>1.0792759134248766</v>
      </c>
      <c r="N122" s="141">
        <f>L122/Pop!$G122</f>
        <v>34.056131551606789</v>
      </c>
      <c r="O122" s="139">
        <f>M122/l_pi_c!$G$3*100</f>
        <v>1.1888562036968191</v>
      </c>
      <c r="P122" s="141">
        <f>N122/l_pi_c!$G$3*100</f>
        <v>37.513894978497433</v>
      </c>
      <c r="Q122" s="139">
        <f t="shared" si="12"/>
        <v>-6.7256941795276026E-2</v>
      </c>
      <c r="R122" s="141">
        <f t="shared" si="13"/>
        <v>9.5273115968828037E-3</v>
      </c>
    </row>
    <row r="123" spans="1:18">
      <c r="A123" s="28">
        <f t="shared" si="11"/>
        <v>40179</v>
      </c>
      <c r="B123" s="123">
        <f>FoF!C138</f>
        <v>95972</v>
      </c>
      <c r="C123" s="125">
        <f>FoF!E138</f>
        <v>2931458</v>
      </c>
      <c r="D123" s="123"/>
      <c r="E123" s="123"/>
      <c r="F123" s="123"/>
      <c r="G123" s="123"/>
      <c r="H123" s="123"/>
      <c r="I123" s="123"/>
      <c r="J123" s="125"/>
      <c r="K123" s="123">
        <f t="shared" si="10"/>
        <v>9597.2000000000007</v>
      </c>
      <c r="L123" s="125">
        <f t="shared" si="9"/>
        <v>293145.8</v>
      </c>
      <c r="M123" s="139">
        <f>K123/Pop!$G123</f>
        <v>1.1806953303476997</v>
      </c>
      <c r="N123" s="141">
        <f>L123/Pop!$G123</f>
        <v>36.064255946634503</v>
      </c>
      <c r="O123" s="139">
        <f>M123/l_pi_c!$G$3*100</f>
        <v>1.3005728662149294</v>
      </c>
      <c r="P123" s="141">
        <f>N123/l_pi_c!$G$3*100</f>
        <v>39.72590686084154</v>
      </c>
      <c r="Q123" s="139">
        <f t="shared" si="12"/>
        <v>8.9813162185685164E-2</v>
      </c>
      <c r="R123" s="141">
        <f t="shared" si="13"/>
        <v>5.7292143522975181E-2</v>
      </c>
    </row>
    <row r="124" spans="1:18">
      <c r="A124" s="28">
        <f t="shared" si="11"/>
        <v>40269</v>
      </c>
      <c r="B124" s="123">
        <f>FoF!C139</f>
        <v>85638</v>
      </c>
      <c r="C124" s="125">
        <f>FoF!E139</f>
        <v>2575766</v>
      </c>
      <c r="D124" s="123"/>
      <c r="E124" s="123"/>
      <c r="F124" s="123"/>
      <c r="G124" s="123"/>
      <c r="H124" s="123"/>
      <c r="I124" s="123"/>
      <c r="J124" s="125"/>
      <c r="K124" s="123">
        <f t="shared" si="10"/>
        <v>8563.7999999999993</v>
      </c>
      <c r="L124" s="125">
        <f t="shared" si="9"/>
        <v>257576.6</v>
      </c>
      <c r="M124" s="139">
        <f>K124/Pop!$G124</f>
        <v>1.0549492965505918</v>
      </c>
      <c r="N124" s="141">
        <f>L124/Pop!$G124</f>
        <v>31.730102638769377</v>
      </c>
      <c r="O124" s="139">
        <f>M124/l_pi_c!$G$3*100</f>
        <v>1.1620596737027655</v>
      </c>
      <c r="P124" s="141">
        <f>N124/l_pi_c!$G$3*100</f>
        <v>34.951701318277841</v>
      </c>
      <c r="Q124" s="139">
        <f t="shared" si="12"/>
        <v>-0.11261082230534128</v>
      </c>
      <c r="R124" s="141">
        <f t="shared" si="13"/>
        <v>-0.12803639449934945</v>
      </c>
    </row>
    <row r="125" spans="1:18">
      <c r="A125" s="28">
        <f t="shared" si="11"/>
        <v>40360</v>
      </c>
      <c r="B125" s="123">
        <f>FoF!C140</f>
        <v>81193</v>
      </c>
      <c r="C125" s="125">
        <f>FoF!E140</f>
        <v>2554149</v>
      </c>
      <c r="D125" s="123"/>
      <c r="E125" s="123"/>
      <c r="F125" s="123"/>
      <c r="G125" s="123"/>
      <c r="H125" s="123"/>
      <c r="I125" s="123"/>
      <c r="J125" s="125"/>
      <c r="K125" s="123">
        <f t="shared" si="10"/>
        <v>8119.3</v>
      </c>
      <c r="L125" s="125">
        <f t="shared" si="9"/>
        <v>255414.9</v>
      </c>
      <c r="M125" s="139">
        <f>K125/Pop!$G125</f>
        <v>1.0011467104777487</v>
      </c>
      <c r="N125" s="141">
        <f>L125/Pop!$G125</f>
        <v>31.493821750890245</v>
      </c>
      <c r="O125" s="139">
        <f>M125/l_pi_c!$G$3*100</f>
        <v>1.1027944409369796</v>
      </c>
      <c r="P125" s="141">
        <f>N125/l_pi_c!$G$3*100</f>
        <v>34.691430523872079</v>
      </c>
      <c r="Q125" s="139">
        <f t="shared" si="12"/>
        <v>-5.2346652124007659E-2</v>
      </c>
      <c r="R125" s="141">
        <f t="shared" si="13"/>
        <v>-7.4744486424078715E-3</v>
      </c>
    </row>
    <row r="126" spans="1:18">
      <c r="A126" s="28">
        <f t="shared" si="11"/>
        <v>40452</v>
      </c>
      <c r="B126" s="123">
        <f>FoF!C141</f>
        <v>86914</v>
      </c>
      <c r="C126" s="125">
        <f>FoF!E141</f>
        <v>2762654</v>
      </c>
      <c r="D126" s="123"/>
      <c r="E126" s="123"/>
      <c r="F126" s="123"/>
      <c r="G126" s="123"/>
      <c r="H126" s="123"/>
      <c r="I126" s="123"/>
      <c r="J126" s="125"/>
      <c r="K126" s="123">
        <f t="shared" si="10"/>
        <v>8691.4</v>
      </c>
      <c r="L126" s="125">
        <f t="shared" si="9"/>
        <v>276265.40000000002</v>
      </c>
      <c r="M126" s="139">
        <f>K126/Pop!$G126</f>
        <v>1.0725482337382837</v>
      </c>
      <c r="N126" s="141">
        <f>L126/Pop!$G126</f>
        <v>34.092087214142772</v>
      </c>
      <c r="O126" s="139">
        <f>M126/l_pi_c!$G$3*100</f>
        <v>1.1814454539224539</v>
      </c>
      <c r="P126" s="141">
        <f>N126/l_pi_c!$G$3*100</f>
        <v>37.553501266317092</v>
      </c>
      <c r="Q126" s="139">
        <f t="shared" si="12"/>
        <v>6.8891290483843182E-2</v>
      </c>
      <c r="R126" s="141">
        <f t="shared" si="13"/>
        <v>7.9273919154187134E-2</v>
      </c>
    </row>
    <row r="127" spans="1:18">
      <c r="A127" s="28">
        <f t="shared" si="11"/>
        <v>40544</v>
      </c>
      <c r="B127" s="123">
        <f>FoF!C142</f>
        <v>85340</v>
      </c>
      <c r="C127" s="125">
        <f>FoF!E142</f>
        <v>2687958</v>
      </c>
      <c r="D127" s="123"/>
      <c r="E127" s="123"/>
      <c r="F127" s="123"/>
      <c r="G127" s="123"/>
      <c r="H127" s="123"/>
      <c r="I127" s="123"/>
      <c r="J127" s="125"/>
      <c r="K127" s="123">
        <f t="shared" si="10"/>
        <v>8534</v>
      </c>
      <c r="L127" s="125">
        <f t="shared" si="9"/>
        <v>268795.8</v>
      </c>
      <c r="M127" s="139">
        <f>K127/Pop!$G127</f>
        <v>1.0539996863321321</v>
      </c>
      <c r="N127" s="141">
        <f>L127/Pop!$G127</f>
        <v>33.197877769790779</v>
      </c>
      <c r="O127" s="139">
        <f>M127/l_pi_c!$G$3*100</f>
        <v>1.1610136483210565</v>
      </c>
      <c r="P127" s="141">
        <f>N127/l_pi_c!$G$3*100</f>
        <v>36.568501571522965</v>
      </c>
      <c r="Q127" s="139">
        <f t="shared" si="12"/>
        <v>-1.7445191469791871E-2</v>
      </c>
      <c r="R127" s="141">
        <f t="shared" si="13"/>
        <v>-2.6579359573795092E-2</v>
      </c>
    </row>
    <row r="128" spans="1:18">
      <c r="A128" s="28">
        <f t="shared" si="11"/>
        <v>40634</v>
      </c>
      <c r="B128" s="123">
        <f>FoF!C143</f>
        <v>76191</v>
      </c>
      <c r="C128" s="125">
        <f>FoF!E143</f>
        <v>2646034</v>
      </c>
      <c r="D128" s="123"/>
      <c r="E128" s="123"/>
      <c r="F128" s="123"/>
      <c r="G128" s="123"/>
      <c r="H128" s="123"/>
      <c r="I128" s="123"/>
      <c r="J128" s="125"/>
      <c r="K128" s="123">
        <f t="shared" si="10"/>
        <v>7619.1</v>
      </c>
      <c r="L128" s="125">
        <f t="shared" ref="L128:L168" si="14">C128/10</f>
        <v>264603.40000000002</v>
      </c>
      <c r="M128" s="139">
        <f>K128/Pop!$G128</f>
        <v>0.94219657318029315</v>
      </c>
      <c r="N128" s="141">
        <f>L128/Pop!$G128</f>
        <v>32.72150473571083</v>
      </c>
      <c r="O128" s="139">
        <f>M128/l_pi_c!$G$3*100</f>
        <v>1.0378590193611719</v>
      </c>
      <c r="P128" s="141">
        <f>N128/l_pi_c!$G$3*100</f>
        <v>36.043761762364575</v>
      </c>
      <c r="Q128" s="139">
        <f t="shared" si="12"/>
        <v>-0.11213350228499591</v>
      </c>
      <c r="R128" s="141">
        <f t="shared" si="13"/>
        <v>-1.4453452350303042E-2</v>
      </c>
    </row>
    <row r="129" spans="1:18">
      <c r="A129" s="28">
        <f t="shared" si="11"/>
        <v>40725</v>
      </c>
      <c r="B129" s="123">
        <f>FoF!C144</f>
        <v>76676</v>
      </c>
      <c r="C129" s="125">
        <f>FoF!E144</f>
        <v>2376199</v>
      </c>
      <c r="D129" s="123"/>
      <c r="E129" s="123"/>
      <c r="F129" s="123"/>
      <c r="G129" s="123"/>
      <c r="H129" s="123"/>
      <c r="I129" s="123"/>
      <c r="J129" s="125"/>
      <c r="K129" s="123">
        <f t="shared" si="10"/>
        <v>7667.6</v>
      </c>
      <c r="L129" s="125">
        <f t="shared" si="14"/>
        <v>237619.9</v>
      </c>
      <c r="M129" s="139">
        <f>K129/Pop!$G129</f>
        <v>0.94906140695661567</v>
      </c>
      <c r="N129" s="141">
        <f>L129/Pop!$G129</f>
        <v>29.411533806522289</v>
      </c>
      <c r="O129" s="139">
        <f>M129/l_pi_c!$G$3*100</f>
        <v>1.0454208486587702</v>
      </c>
      <c r="P129" s="141">
        <f>N129/l_pi_c!$G$3*100</f>
        <v>32.397725170354754</v>
      </c>
      <c r="Q129" s="139">
        <f t="shared" si="12"/>
        <v>7.2595743121967524E-3</v>
      </c>
      <c r="R129" s="141">
        <f t="shared" si="13"/>
        <v>-0.1066455951754226</v>
      </c>
    </row>
    <row r="130" spans="1:18">
      <c r="A130" s="28">
        <f t="shared" si="11"/>
        <v>40817</v>
      </c>
      <c r="B130" s="123">
        <f>FoF!C145</f>
        <v>72540</v>
      </c>
      <c r="C130" s="125">
        <f>FoF!E145</f>
        <v>2299416</v>
      </c>
      <c r="D130" s="123"/>
      <c r="E130" s="123"/>
      <c r="F130" s="123"/>
      <c r="G130" s="123"/>
      <c r="H130" s="123"/>
      <c r="I130" s="123"/>
      <c r="J130" s="125"/>
      <c r="K130" s="123">
        <f t="shared" si="10"/>
        <v>7254</v>
      </c>
      <c r="L130" s="125">
        <f t="shared" si="14"/>
        <v>229941.6</v>
      </c>
      <c r="M130" s="139">
        <f>K130/Pop!$G130</f>
        <v>0.89845530313039079</v>
      </c>
      <c r="N130" s="141">
        <f>L130/Pop!$G130</f>
        <v>28.479769772578862</v>
      </c>
      <c r="O130" s="139">
        <f>M130/l_pi_c!$G$3*100</f>
        <v>0.98967664114855558</v>
      </c>
      <c r="P130" s="141">
        <f>N130/l_pi_c!$G$3*100</f>
        <v>31.371357919537456</v>
      </c>
      <c r="Q130" s="139">
        <f t="shared" si="12"/>
        <v>-5.4796544643250164E-2</v>
      </c>
      <c r="R130" s="141">
        <f t="shared" si="13"/>
        <v>-3.2192901073806013E-2</v>
      </c>
    </row>
    <row r="131" spans="1:18">
      <c r="A131" s="28">
        <f t="shared" si="11"/>
        <v>40909</v>
      </c>
      <c r="B131" s="123">
        <f>FoF!C146</f>
        <v>79855</v>
      </c>
      <c r="C131" s="125">
        <f>FoF!E146</f>
        <v>2661396</v>
      </c>
      <c r="D131" s="123"/>
      <c r="E131" s="123"/>
      <c r="F131" s="123"/>
      <c r="G131" s="123"/>
      <c r="H131" s="123"/>
      <c r="I131" s="123"/>
      <c r="J131" s="125"/>
      <c r="K131" s="123">
        <f t="shared" si="10"/>
        <v>7985.5</v>
      </c>
      <c r="L131" s="125">
        <f t="shared" si="14"/>
        <v>266139.59999999998</v>
      </c>
      <c r="M131" s="139">
        <f>K131/Pop!$G131</f>
        <v>0.99033500438067013</v>
      </c>
      <c r="N131" s="141">
        <f>L131/Pop!$G131</f>
        <v>33.005743150944809</v>
      </c>
      <c r="O131" s="139">
        <f>M131/l_pi_c!$G$3*100</f>
        <v>1.0908850082273489</v>
      </c>
      <c r="P131" s="141">
        <f>N131/l_pi_c!$G$3*100</f>
        <v>36.356859274387752</v>
      </c>
      <c r="Q131" s="139">
        <f t="shared" si="12"/>
        <v>9.7366315263926459E-2</v>
      </c>
      <c r="R131" s="141">
        <f t="shared" si="13"/>
        <v>0.14748757851817196</v>
      </c>
    </row>
    <row r="132" spans="1:18">
      <c r="A132" s="28">
        <f t="shared" si="11"/>
        <v>41000</v>
      </c>
      <c r="B132" s="123">
        <f>FoF!C147</f>
        <v>70422</v>
      </c>
      <c r="C132" s="125">
        <f>FoF!E147</f>
        <v>2408362</v>
      </c>
      <c r="D132" s="123"/>
      <c r="E132" s="123"/>
      <c r="F132" s="123"/>
      <c r="G132" s="123"/>
      <c r="H132" s="123"/>
      <c r="I132" s="123"/>
      <c r="J132" s="125"/>
      <c r="K132" s="123">
        <f t="shared" ref="K132:K168" si="15">B132/10</f>
        <v>7042.2</v>
      </c>
      <c r="L132" s="125">
        <f t="shared" si="14"/>
        <v>240836.2</v>
      </c>
      <c r="M132" s="139">
        <f>K132/Pop!$G132</f>
        <v>0.87480745341614929</v>
      </c>
      <c r="N132" s="141">
        <f>L132/Pop!$G132</f>
        <v>29.917540372670818</v>
      </c>
      <c r="O132" s="139">
        <f>M132/l_pi_c!$G$3*100</f>
        <v>0.96362779442904345</v>
      </c>
      <c r="P132" s="141">
        <f>N132/l_pi_c!$G$3*100</f>
        <v>32.955107242718476</v>
      </c>
      <c r="Q132" s="139">
        <f t="shared" si="12"/>
        <v>-0.12403946524788147</v>
      </c>
      <c r="R132" s="141">
        <f t="shared" si="13"/>
        <v>-9.8236638269932008E-2</v>
      </c>
    </row>
    <row r="133" spans="1:18">
      <c r="A133" s="28">
        <f t="shared" ref="A133:A168" si="16">EDATE(A132,3)</f>
        <v>41091</v>
      </c>
      <c r="B133" s="123">
        <f>FoF!C148</f>
        <v>72805</v>
      </c>
      <c r="C133" s="125">
        <f>FoF!E148</f>
        <v>2308522</v>
      </c>
      <c r="D133" s="123"/>
      <c r="E133" s="123"/>
      <c r="F133" s="123"/>
      <c r="G133" s="123"/>
      <c r="H133" s="123"/>
      <c r="I133" s="123"/>
      <c r="J133" s="125"/>
      <c r="K133" s="123">
        <f t="shared" si="15"/>
        <v>7280.5</v>
      </c>
      <c r="L133" s="125">
        <f t="shared" si="14"/>
        <v>230852.2</v>
      </c>
      <c r="M133" s="139">
        <f>K133/Pop!$G133</f>
        <v>0.90705787080296563</v>
      </c>
      <c r="N133" s="141">
        <f>L133/Pop!$G133</f>
        <v>28.761253348283823</v>
      </c>
      <c r="O133" s="139">
        <f>M133/l_pi_c!$G$3*100</f>
        <v>0.99915263872994153</v>
      </c>
      <c r="P133" s="141">
        <f>N133/l_pi_c!$G$3*100</f>
        <v>31.681420889583439</v>
      </c>
      <c r="Q133" s="139">
        <f t="shared" ref="Q133:Q168" si="17">LN(O133)-LN(O132)</f>
        <v>3.6202443809966206E-2</v>
      </c>
      <c r="R133" s="141">
        <f t="shared" ref="R133:R168" si="18">LN(P133)-LN(P132)</f>
        <v>-3.9415831463260886E-2</v>
      </c>
    </row>
    <row r="134" spans="1:18">
      <c r="A134" s="28">
        <f t="shared" si="16"/>
        <v>41183</v>
      </c>
      <c r="B134" s="123">
        <f>FoF!C149</f>
        <v>80912</v>
      </c>
      <c r="C134" s="125">
        <f>FoF!E149</f>
        <v>2644824</v>
      </c>
      <c r="D134" s="123"/>
      <c r="E134" s="123"/>
      <c r="F134" s="123"/>
      <c r="G134" s="123"/>
      <c r="H134" s="123"/>
      <c r="I134" s="123"/>
      <c r="J134" s="125"/>
      <c r="K134" s="123">
        <f t="shared" si="15"/>
        <v>8091.2</v>
      </c>
      <c r="L134" s="125">
        <f t="shared" si="14"/>
        <v>264482.40000000002</v>
      </c>
      <c r="M134" s="139">
        <f>K134/Pop!$G134</f>
        <v>1.0120993325249046</v>
      </c>
      <c r="N134" s="141">
        <f>L134/Pop!$G134</f>
        <v>33.083159544268447</v>
      </c>
      <c r="O134" s="139">
        <f>M134/l_pi_c!$G$3*100</f>
        <v>1.1148590969767755</v>
      </c>
      <c r="P134" s="141">
        <f>N134/l_pi_c!$G$3*100</f>
        <v>36.442135855033911</v>
      </c>
      <c r="Q134" s="139">
        <f t="shared" si="17"/>
        <v>0.1095757469858069</v>
      </c>
      <c r="R134" s="141">
        <f t="shared" si="18"/>
        <v>0.13999526634733073</v>
      </c>
    </row>
    <row r="135" spans="1:18">
      <c r="A135" s="28">
        <f t="shared" si="16"/>
        <v>41275</v>
      </c>
      <c r="B135" s="123">
        <f>FoF!C150</f>
        <v>101798</v>
      </c>
      <c r="C135" s="125">
        <f>FoF!E150</f>
        <v>3203796</v>
      </c>
      <c r="D135" s="123"/>
      <c r="E135" s="123"/>
      <c r="F135" s="123"/>
      <c r="G135" s="123"/>
      <c r="H135" s="123"/>
      <c r="I135" s="123"/>
      <c r="J135" s="125"/>
      <c r="K135" s="123">
        <f t="shared" si="15"/>
        <v>10179.799999999999</v>
      </c>
      <c r="L135" s="125">
        <f t="shared" si="14"/>
        <v>320379.59999999998</v>
      </c>
      <c r="M135" s="139">
        <f>K135/Pop!$G135</f>
        <v>1.2783228833291185</v>
      </c>
      <c r="N135" s="141">
        <f>L135/Pop!$G135</f>
        <v>40.231495120909024</v>
      </c>
      <c r="O135" s="139">
        <f>M135/l_pi_c!$G$3*100</f>
        <v>1.4081126719031607</v>
      </c>
      <c r="P135" s="141">
        <f>N135/l_pi_c!$G$3*100</f>
        <v>44.316251260266995</v>
      </c>
      <c r="Q135" s="139">
        <f t="shared" si="17"/>
        <v>0.23352225069045265</v>
      </c>
      <c r="R135" s="141">
        <f t="shared" si="18"/>
        <v>0.19562577178353946</v>
      </c>
    </row>
    <row r="136" spans="1:18">
      <c r="A136" s="28">
        <f t="shared" si="16"/>
        <v>41365</v>
      </c>
      <c r="B136" s="123">
        <f>FoF!C151</f>
        <v>99720</v>
      </c>
      <c r="C136" s="125">
        <f>FoF!E151</f>
        <v>3501550</v>
      </c>
      <c r="D136" s="123"/>
      <c r="E136" s="123"/>
      <c r="F136" s="123"/>
      <c r="G136" s="123"/>
      <c r="H136" s="123"/>
      <c r="I136" s="123"/>
      <c r="J136" s="125"/>
      <c r="K136" s="123">
        <f t="shared" si="15"/>
        <v>9972</v>
      </c>
      <c r="L136" s="125">
        <f t="shared" si="14"/>
        <v>350155</v>
      </c>
      <c r="M136" s="139">
        <f>K136/Pop!$G136</f>
        <v>1.2568361682797597</v>
      </c>
      <c r="N136" s="141">
        <f>L136/Pop!$G136</f>
        <v>44.13231733894898</v>
      </c>
      <c r="O136" s="139">
        <f>M136/l_pi_c!$G$3*100</f>
        <v>1.3844443826679875</v>
      </c>
      <c r="P136" s="141">
        <f>N136/l_pi_c!$G$3*100</f>
        <v>48.613129042630277</v>
      </c>
      <c r="Q136" s="139">
        <f t="shared" si="17"/>
        <v>-1.6951385791455498E-2</v>
      </c>
      <c r="R136" s="141">
        <f t="shared" si="18"/>
        <v>9.2542183950056423E-2</v>
      </c>
    </row>
    <row r="137" spans="1:18">
      <c r="A137" s="28">
        <f t="shared" si="16"/>
        <v>41456</v>
      </c>
      <c r="B137" s="123">
        <f>FoF!C152</f>
        <v>103109</v>
      </c>
      <c r="C137" s="125">
        <f>FoF!E152</f>
        <v>3716512</v>
      </c>
      <c r="D137" s="123"/>
      <c r="E137" s="123"/>
      <c r="F137" s="123"/>
      <c r="G137" s="123"/>
      <c r="H137" s="123"/>
      <c r="I137" s="123"/>
      <c r="J137" s="125"/>
      <c r="K137" s="123">
        <f t="shared" si="15"/>
        <v>10310.9</v>
      </c>
      <c r="L137" s="125">
        <f t="shared" si="14"/>
        <v>371651.2</v>
      </c>
      <c r="M137" s="139">
        <f>K137/Pop!$G137</f>
        <v>1.304298968872929</v>
      </c>
      <c r="N137" s="141">
        <f>L137/Pop!$G137</f>
        <v>47.012799749816864</v>
      </c>
      <c r="O137" s="139">
        <f>M137/l_pi_c!$G$3*100</f>
        <v>1.4367261432707565</v>
      </c>
      <c r="P137" s="141">
        <f>N137/l_pi_c!$G$3*100</f>
        <v>51.786070587237646</v>
      </c>
      <c r="Q137" s="139">
        <f t="shared" si="17"/>
        <v>3.7068122217751576E-2</v>
      </c>
      <c r="R137" s="141">
        <f t="shared" si="18"/>
        <v>6.3227566187055384E-2</v>
      </c>
    </row>
    <row r="138" spans="1:18">
      <c r="A138" s="28">
        <f t="shared" si="16"/>
        <v>41548</v>
      </c>
      <c r="B138" s="123">
        <f>FoF!C153</f>
        <v>107945</v>
      </c>
      <c r="C138" s="125">
        <f>FoF!E153</f>
        <v>4066090</v>
      </c>
      <c r="D138" s="123"/>
      <c r="E138" s="123"/>
      <c r="F138" s="123"/>
      <c r="G138" s="123"/>
      <c r="H138" s="123"/>
      <c r="I138" s="123"/>
      <c r="J138" s="125"/>
      <c r="K138" s="123">
        <f t="shared" si="15"/>
        <v>10794.5</v>
      </c>
      <c r="L138" s="125">
        <f t="shared" si="14"/>
        <v>406609</v>
      </c>
      <c r="M138" s="139">
        <f>K138/Pop!$G138</f>
        <v>1.3704449514915771</v>
      </c>
      <c r="N138" s="141">
        <f>L138/Pop!$G138</f>
        <v>51.622145655754196</v>
      </c>
      <c r="O138" s="139">
        <f>M138/l_pi_c!$G$3*100</f>
        <v>1.5095880137226401</v>
      </c>
      <c r="P138" s="141">
        <f>N138/l_pi_c!$G$3*100</f>
        <v>56.863409391055541</v>
      </c>
      <c r="Q138" s="139">
        <f t="shared" si="17"/>
        <v>4.9469761386334687E-2</v>
      </c>
      <c r="R138" s="141">
        <f t="shared" si="18"/>
        <v>9.3530860055400122E-2</v>
      </c>
    </row>
    <row r="139" spans="1:18">
      <c r="A139" s="28">
        <f t="shared" si="16"/>
        <v>41640</v>
      </c>
      <c r="B139" s="123">
        <f>FoF!C154</f>
        <v>103769</v>
      </c>
      <c r="C139" s="125">
        <f>FoF!E154</f>
        <v>3826820</v>
      </c>
      <c r="D139" s="123"/>
      <c r="E139" s="123"/>
      <c r="F139" s="123"/>
      <c r="G139" s="123"/>
      <c r="H139" s="123"/>
      <c r="I139" s="123"/>
      <c r="J139" s="125"/>
      <c r="K139" s="123">
        <f t="shared" si="15"/>
        <v>10376.9</v>
      </c>
      <c r="L139" s="125">
        <f t="shared" si="14"/>
        <v>382682</v>
      </c>
      <c r="M139" s="139">
        <f>K139/Pop!$G139</f>
        <v>1.3222560247200679</v>
      </c>
      <c r="N139" s="141">
        <f>L139/Pop!$G139</f>
        <v>48.76249940270457</v>
      </c>
      <c r="O139" s="139">
        <f>M139/l_pi_c!$G$3*100</f>
        <v>1.4565064024041754</v>
      </c>
      <c r="P139" s="141">
        <f>N139/l_pi_c!$G$3*100</f>
        <v>53.713419526528604</v>
      </c>
      <c r="Q139" s="139">
        <f t="shared" si="17"/>
        <v>-3.5796081851556361E-2</v>
      </c>
      <c r="R139" s="141">
        <f t="shared" si="18"/>
        <v>-5.6989197207770736E-2</v>
      </c>
    </row>
    <row r="140" spans="1:18">
      <c r="A140" s="28">
        <f t="shared" si="16"/>
        <v>41730</v>
      </c>
      <c r="B140" s="123">
        <f>FoF!C155</f>
        <v>111226</v>
      </c>
      <c r="C140" s="125">
        <f>FoF!E155</f>
        <v>4020631</v>
      </c>
      <c r="D140" s="123"/>
      <c r="E140" s="123"/>
      <c r="F140" s="123"/>
      <c r="G140" s="123"/>
      <c r="H140" s="123"/>
      <c r="I140" s="123"/>
      <c r="J140" s="125"/>
      <c r="K140" s="123">
        <f t="shared" si="15"/>
        <v>11122.6</v>
      </c>
      <c r="L140" s="125">
        <f t="shared" si="14"/>
        <v>402063.1</v>
      </c>
      <c r="M140" s="139">
        <f>K140/Pop!$G140</f>
        <v>1.4225572831641946</v>
      </c>
      <c r="N140" s="141">
        <f>L140/Pop!$G140</f>
        <v>51.423029794883739</v>
      </c>
      <c r="O140" s="139">
        <f>M140/l_pi_c!$G$3*100</f>
        <v>1.5669913783557841</v>
      </c>
      <c r="P140" s="141">
        <f>N140/l_pi_c!$G$3*100</f>
        <v>56.644077037293386</v>
      </c>
      <c r="Q140" s="139">
        <f t="shared" si="17"/>
        <v>7.3116768198450532E-2</v>
      </c>
      <c r="R140" s="141">
        <f t="shared" si="18"/>
        <v>5.3124560016891031E-2</v>
      </c>
    </row>
    <row r="141" spans="1:18">
      <c r="A141" s="28">
        <f t="shared" si="16"/>
        <v>41821</v>
      </c>
      <c r="B141" s="123">
        <f>FoF!C156</f>
        <v>116221</v>
      </c>
      <c r="C141" s="125">
        <f>FoF!E156</f>
        <v>4254730</v>
      </c>
      <c r="D141" s="123"/>
      <c r="E141" s="123"/>
      <c r="F141" s="123"/>
      <c r="G141" s="123"/>
      <c r="H141" s="123"/>
      <c r="I141" s="123"/>
      <c r="J141" s="125"/>
      <c r="K141" s="123">
        <f t="shared" si="15"/>
        <v>11622.1</v>
      </c>
      <c r="L141" s="125">
        <f t="shared" si="14"/>
        <v>425473</v>
      </c>
      <c r="M141" s="139">
        <f>K141/Pop!$G141</f>
        <v>1.4918670284648659</v>
      </c>
      <c r="N141" s="141">
        <f>L141/Pop!$G141</f>
        <v>54.61570113852332</v>
      </c>
      <c r="O141" s="139">
        <f>M141/l_pi_c!$G$3*100</f>
        <v>1.6433382324386021</v>
      </c>
      <c r="P141" s="141">
        <f>N141/l_pi_c!$G$3*100</f>
        <v>60.160904463939346</v>
      </c>
      <c r="Q141" s="139">
        <f t="shared" si="17"/>
        <v>4.7572219229777724E-2</v>
      </c>
      <c r="R141" s="141">
        <f t="shared" si="18"/>
        <v>6.023528545052681E-2</v>
      </c>
    </row>
    <row r="142" spans="1:18">
      <c r="A142" s="28">
        <f t="shared" si="16"/>
        <v>41913</v>
      </c>
      <c r="B142" s="123">
        <f>FoF!C157</f>
        <v>124100</v>
      </c>
      <c r="C142" s="125">
        <f>FoF!E157</f>
        <v>4551203</v>
      </c>
      <c r="D142" s="123"/>
      <c r="E142" s="123"/>
      <c r="F142" s="123"/>
      <c r="G142" s="123"/>
      <c r="H142" s="123"/>
      <c r="I142" s="123"/>
      <c r="J142" s="125"/>
      <c r="K142" s="123">
        <f t="shared" si="15"/>
        <v>12410</v>
      </c>
      <c r="L142" s="125">
        <f t="shared" si="14"/>
        <v>455120.3</v>
      </c>
      <c r="M142" s="139">
        <f>K142/Pop!$G142</f>
        <v>1.5983857291588408</v>
      </c>
      <c r="N142" s="141">
        <f>L142/Pop!$G142</f>
        <v>58.618677886421466</v>
      </c>
      <c r="O142" s="139">
        <f>M142/l_pi_c!$G$3*100</f>
        <v>1.7606719156558099</v>
      </c>
      <c r="P142" s="141">
        <f>N142/l_pi_c!$G$3*100</f>
        <v>64.57030865873061</v>
      </c>
      <c r="Q142" s="139">
        <f t="shared" si="17"/>
        <v>6.8965825871314224E-2</v>
      </c>
      <c r="R142" s="141">
        <f t="shared" si="18"/>
        <v>7.073197300971934E-2</v>
      </c>
    </row>
    <row r="143" spans="1:18">
      <c r="A143" s="28">
        <f t="shared" si="16"/>
        <v>42005</v>
      </c>
      <c r="B143" s="123">
        <f>FoF!C158</f>
        <v>133881</v>
      </c>
      <c r="C143" s="125">
        <f>FoF!E158</f>
        <v>4986076</v>
      </c>
      <c r="D143" s="123"/>
      <c r="E143" s="123"/>
      <c r="F143" s="123"/>
      <c r="G143" s="123"/>
      <c r="H143" s="123"/>
      <c r="I143" s="123"/>
      <c r="J143" s="125"/>
      <c r="K143" s="123">
        <f t="shared" si="15"/>
        <v>13388.1</v>
      </c>
      <c r="L143" s="125">
        <f t="shared" si="14"/>
        <v>498607.6</v>
      </c>
      <c r="M143" s="139">
        <f>K143/Pop!$G143</f>
        <v>1.7297410977684315</v>
      </c>
      <c r="N143" s="141">
        <f>L143/Pop!$G143</f>
        <v>64.42004895240423</v>
      </c>
      <c r="O143" s="139">
        <f>M143/l_pi_c!$G$3*100</f>
        <v>1.9053639660554542</v>
      </c>
      <c r="P143" s="141">
        <f>N143/l_pi_c!$G$3*100</f>
        <v>70.960700490838249</v>
      </c>
      <c r="Q143" s="139">
        <f t="shared" si="17"/>
        <v>7.8977542172858461E-2</v>
      </c>
      <c r="R143" s="141">
        <f t="shared" si="18"/>
        <v>9.4371522736433455E-2</v>
      </c>
    </row>
    <row r="144" spans="1:18">
      <c r="A144" s="28">
        <f t="shared" si="16"/>
        <v>42095</v>
      </c>
      <c r="B144" s="123">
        <f>FoF!C159</f>
        <v>142169</v>
      </c>
      <c r="C144" s="125">
        <f>FoF!E159</f>
        <v>5184019</v>
      </c>
      <c r="D144" s="123"/>
      <c r="E144" s="123"/>
      <c r="F144" s="123"/>
      <c r="G144" s="123"/>
      <c r="H144" s="123"/>
      <c r="I144" s="123"/>
      <c r="J144" s="125"/>
      <c r="K144" s="123">
        <f t="shared" si="15"/>
        <v>14216.9</v>
      </c>
      <c r="L144" s="125">
        <f t="shared" si="14"/>
        <v>518401.9</v>
      </c>
      <c r="M144" s="139">
        <f>K144/Pop!$G144</f>
        <v>1.8421572826646424</v>
      </c>
      <c r="N144" s="141">
        <f>L144/Pop!$G144</f>
        <v>67.17201608171878</v>
      </c>
      <c r="O144" s="139">
        <f>M144/l_pi_c!$G$3*100</f>
        <v>2.029193912733025</v>
      </c>
      <c r="P144" s="141">
        <f>N144/l_pi_c!$G$3*100</f>
        <v>73.992078429842962</v>
      </c>
      <c r="Q144" s="139">
        <f t="shared" si="17"/>
        <v>6.2965578243836084E-2</v>
      </c>
      <c r="R144" s="141">
        <f t="shared" si="18"/>
        <v>4.1831829646506336E-2</v>
      </c>
    </row>
    <row r="145" spans="1:18">
      <c r="A145" s="28">
        <f t="shared" si="16"/>
        <v>42186</v>
      </c>
      <c r="B145" s="123">
        <f>FoF!C160</f>
        <v>127991</v>
      </c>
      <c r="C145" s="125">
        <f>FoF!E160</f>
        <v>4525958</v>
      </c>
      <c r="D145" s="123"/>
      <c r="E145" s="123"/>
      <c r="F145" s="123"/>
      <c r="G145" s="123"/>
      <c r="H145" s="123"/>
      <c r="I145" s="123"/>
      <c r="J145" s="125"/>
      <c r="K145" s="123">
        <f t="shared" si="15"/>
        <v>12799.1</v>
      </c>
      <c r="L145" s="125">
        <f t="shared" si="14"/>
        <v>452595.8</v>
      </c>
      <c r="M145" s="139">
        <f>K145/Pop!$G145</f>
        <v>1.6628776518862975</v>
      </c>
      <c r="N145" s="141">
        <f>L145/Pop!$G145</f>
        <v>58.801903349266773</v>
      </c>
      <c r="O145" s="139">
        <f>M145/l_pi_c!$G$3*100</f>
        <v>1.8317117873597657</v>
      </c>
      <c r="P145" s="141">
        <f>N145/l_pi_c!$G$3*100</f>
        <v>64.77213724164379</v>
      </c>
      <c r="Q145" s="139">
        <f t="shared" si="17"/>
        <v>-0.1023876943045432</v>
      </c>
      <c r="R145" s="141">
        <f t="shared" si="18"/>
        <v>-0.13308250917760134</v>
      </c>
    </row>
    <row r="146" spans="1:18">
      <c r="A146" s="28">
        <f t="shared" si="16"/>
        <v>42278</v>
      </c>
      <c r="B146" s="123">
        <f>FoF!C161</f>
        <v>124841</v>
      </c>
      <c r="C146" s="125">
        <f>FoF!E161</f>
        <v>4988804</v>
      </c>
      <c r="D146" s="123"/>
      <c r="E146" s="123"/>
      <c r="F146" s="123"/>
      <c r="G146" s="123"/>
      <c r="H146" s="123"/>
      <c r="I146" s="123"/>
      <c r="J146" s="125"/>
      <c r="K146" s="123">
        <f t="shared" si="15"/>
        <v>12484.1</v>
      </c>
      <c r="L146" s="125">
        <f t="shared" si="14"/>
        <v>498880.4</v>
      </c>
      <c r="M146" s="139">
        <f>K146/Pop!$G146</f>
        <v>1.6261014134345944</v>
      </c>
      <c r="N146" s="141">
        <f>L146/Pop!$G146</f>
        <v>64.981065801685006</v>
      </c>
      <c r="O146" s="139">
        <f>M146/l_pi_c!$G$3*100</f>
        <v>1.7912016094820824</v>
      </c>
      <c r="P146" s="141">
        <f>N146/l_pi_c!$G$3*100</f>
        <v>71.578678112083765</v>
      </c>
      <c r="Q146" s="139">
        <f t="shared" si="17"/>
        <v>-2.2364247713845598E-2</v>
      </c>
      <c r="R146" s="141">
        <f t="shared" si="18"/>
        <v>9.9921707836033491E-2</v>
      </c>
    </row>
    <row r="147" spans="1:18">
      <c r="A147" s="28">
        <f t="shared" si="16"/>
        <v>42370</v>
      </c>
      <c r="B147" s="123">
        <f>FoF!C162</f>
        <v>83183</v>
      </c>
      <c r="C147" s="125">
        <f>FoF!E162</f>
        <v>4454079</v>
      </c>
      <c r="D147" s="123"/>
      <c r="E147" s="123"/>
      <c r="F147" s="123"/>
      <c r="G147" s="123"/>
      <c r="H147" s="123"/>
      <c r="I147" s="123"/>
      <c r="J147" s="125"/>
      <c r="K147" s="123">
        <f t="shared" si="15"/>
        <v>8318.2999999999993</v>
      </c>
      <c r="L147" s="125">
        <f t="shared" si="14"/>
        <v>445407.9</v>
      </c>
      <c r="M147" s="139">
        <f>K147/Pop!$G147</f>
        <v>1.086127034501519</v>
      </c>
      <c r="N147" s="141">
        <f>L147/Pop!$G147</f>
        <v>58.157263091082214</v>
      </c>
      <c r="O147" s="139">
        <f>M147/l_pi_c!$G$3*100</f>
        <v>1.196402928026465</v>
      </c>
      <c r="P147" s="141">
        <f>N147/l_pi_c!$G$3*100</f>
        <v>64.062045817789567</v>
      </c>
      <c r="Q147" s="139">
        <f t="shared" si="17"/>
        <v>-0.40356718971681826</v>
      </c>
      <c r="R147" s="141">
        <f t="shared" si="18"/>
        <v>-0.11094515825309781</v>
      </c>
    </row>
    <row r="148" spans="1:18">
      <c r="A148" s="28">
        <f t="shared" si="16"/>
        <v>42461</v>
      </c>
      <c r="B148" s="123">
        <f>FoF!C163</f>
        <v>74944</v>
      </c>
      <c r="C148" s="125">
        <f>FoF!E163</f>
        <v>4171415</v>
      </c>
      <c r="D148" s="123"/>
      <c r="E148" s="123"/>
      <c r="F148" s="123"/>
      <c r="G148" s="123"/>
      <c r="H148" s="123"/>
      <c r="I148" s="123"/>
      <c r="J148" s="125"/>
      <c r="K148" s="123">
        <f t="shared" si="15"/>
        <v>7494.4</v>
      </c>
      <c r="L148" s="125">
        <f t="shared" si="14"/>
        <v>417141.5</v>
      </c>
      <c r="M148" s="139">
        <f>K148/Pop!$G148</f>
        <v>0.98073202737923459</v>
      </c>
      <c r="N148" s="141">
        <f>L148/Pop!$G148</f>
        <v>54.587962878818182</v>
      </c>
      <c r="O148" s="139">
        <f>M148/l_pi_c!$G$3*100</f>
        <v>1.0803070284539598</v>
      </c>
      <c r="P148" s="141">
        <f>N148/l_pi_c!$G$3*100</f>
        <v>60.130349902570913</v>
      </c>
      <c r="Q148" s="139">
        <f t="shared" si="17"/>
        <v>-0.10207420879465695</v>
      </c>
      <c r="R148" s="141">
        <f t="shared" si="18"/>
        <v>-6.3337375498058179E-2</v>
      </c>
    </row>
    <row r="149" spans="1:18">
      <c r="A149" s="28">
        <f t="shared" si="16"/>
        <v>42552</v>
      </c>
      <c r="B149" s="123">
        <f>FoF!C164</f>
        <v>81068</v>
      </c>
      <c r="C149" s="125">
        <f>FoF!E164</f>
        <v>4393145</v>
      </c>
      <c r="D149" s="123"/>
      <c r="E149" s="123"/>
      <c r="F149" s="123"/>
      <c r="G149" s="123"/>
      <c r="H149" s="123"/>
      <c r="I149" s="123"/>
      <c r="J149" s="125"/>
      <c r="K149" s="123">
        <f t="shared" si="15"/>
        <v>8106.8</v>
      </c>
      <c r="L149" s="125">
        <f t="shared" si="14"/>
        <v>439314.5</v>
      </c>
      <c r="M149" s="139">
        <f>K149/Pop!$G149</f>
        <v>1.062523050261859</v>
      </c>
      <c r="N149" s="141">
        <f>L149/Pop!$G149</f>
        <v>57.579042601798918</v>
      </c>
      <c r="O149" s="139">
        <f>M149/l_pi_c!$G$3*100</f>
        <v>1.1704024005003451</v>
      </c>
      <c r="P149" s="141">
        <f>N149/l_pi_c!$G$3*100</f>
        <v>63.425117848547984</v>
      </c>
      <c r="Q149" s="139">
        <f t="shared" si="17"/>
        <v>8.0102335390020596E-2</v>
      </c>
      <c r="R149" s="141">
        <f t="shared" si="18"/>
        <v>5.3345259424835589E-2</v>
      </c>
    </row>
    <row r="150" spans="1:18">
      <c r="A150" s="28">
        <f t="shared" si="16"/>
        <v>42644</v>
      </c>
      <c r="B150" s="123">
        <f>FoF!C165</f>
        <v>97038</v>
      </c>
      <c r="C150" s="125">
        <f>FoF!E165</f>
        <v>4949969</v>
      </c>
      <c r="D150" s="123"/>
      <c r="E150" s="123"/>
      <c r="F150" s="123"/>
      <c r="G150" s="123"/>
      <c r="H150" s="123"/>
      <c r="I150" s="123"/>
      <c r="J150" s="125"/>
      <c r="K150" s="123">
        <f t="shared" si="15"/>
        <v>9703.7999999999993</v>
      </c>
      <c r="L150" s="125">
        <f t="shared" si="14"/>
        <v>494996.9</v>
      </c>
      <c r="M150" s="139">
        <f>K150/Pop!$G150</f>
        <v>1.2730793759543446</v>
      </c>
      <c r="N150" s="141">
        <f>L150/Pop!$G150</f>
        <v>64.94057426485864</v>
      </c>
      <c r="O150" s="139">
        <f>M150/l_pi_c!$G$3*100</f>
        <v>1.4023367843899779</v>
      </c>
      <c r="P150" s="141">
        <f>N150/l_pi_c!$G$3*100</f>
        <v>71.534075416744741</v>
      </c>
      <c r="Q150" s="139">
        <f t="shared" si="17"/>
        <v>0.18079235514597028</v>
      </c>
      <c r="R150" s="141">
        <f t="shared" si="18"/>
        <v>0.1203139518664651</v>
      </c>
    </row>
    <row r="151" spans="1:18">
      <c r="A151" s="28">
        <f t="shared" si="16"/>
        <v>42736</v>
      </c>
      <c r="B151" s="123">
        <f>FoF!C166</f>
        <v>92110</v>
      </c>
      <c r="C151" s="125">
        <f>FoF!E166</f>
        <v>4985831</v>
      </c>
      <c r="D151" s="123"/>
      <c r="E151" s="123"/>
      <c r="F151" s="123"/>
      <c r="G151" s="123"/>
      <c r="H151" s="123"/>
      <c r="I151" s="123"/>
      <c r="J151" s="125"/>
      <c r="K151" s="123">
        <f t="shared" si="15"/>
        <v>9211</v>
      </c>
      <c r="L151" s="125">
        <f t="shared" si="14"/>
        <v>498583.1</v>
      </c>
      <c r="M151" s="139">
        <f>K151/Pop!$G151</f>
        <v>1.2095951673974425</v>
      </c>
      <c r="N151" s="141">
        <f>L151/Pop!$G151</f>
        <v>65.474292509611956</v>
      </c>
      <c r="O151" s="139">
        <f>M151/l_pi_c!$G$3*100</f>
        <v>1.3324069413898181</v>
      </c>
      <c r="P151" s="141">
        <f>N151/l_pi_c!$G$3*100</f>
        <v>72.121982770562767</v>
      </c>
      <c r="Q151" s="139">
        <f t="shared" si="17"/>
        <v>-5.1152939863178482E-2</v>
      </c>
      <c r="R151" s="141">
        <f t="shared" si="18"/>
        <v>8.1849751888318778E-3</v>
      </c>
    </row>
    <row r="152" spans="1:18">
      <c r="A152" s="28">
        <f t="shared" si="16"/>
        <v>42826</v>
      </c>
      <c r="B152" s="123">
        <f>FoF!C167</f>
        <v>98211</v>
      </c>
      <c r="C152" s="125">
        <f>FoF!E167</f>
        <v>5311113</v>
      </c>
      <c r="D152" s="123"/>
      <c r="E152" s="123"/>
      <c r="F152" s="123"/>
      <c r="G152" s="123"/>
      <c r="H152" s="123"/>
      <c r="I152" s="123"/>
      <c r="J152" s="125"/>
      <c r="K152" s="123">
        <f t="shared" si="15"/>
        <v>9821.1</v>
      </c>
      <c r="L152" s="125">
        <f t="shared" si="14"/>
        <v>531111.30000000005</v>
      </c>
      <c r="M152" s="139">
        <f>K152/Pop!$G152</f>
        <v>1.2908275420178423</v>
      </c>
      <c r="N152" s="141">
        <f>L152/Pop!$G152</f>
        <v>69.8061412588102</v>
      </c>
      <c r="O152" s="139">
        <f>M152/l_pi_c!$G$3*100</f>
        <v>1.4218869448877449</v>
      </c>
      <c r="P152" s="141">
        <f>N152/l_pi_c!$G$3*100</f>
        <v>76.893649769614257</v>
      </c>
      <c r="Q152" s="139">
        <f t="shared" si="17"/>
        <v>6.4997786909100796E-2</v>
      </c>
      <c r="R152" s="141">
        <f t="shared" si="18"/>
        <v>6.4064404717380619E-2</v>
      </c>
    </row>
    <row r="153" spans="1:18">
      <c r="A153" s="28">
        <f t="shared" si="16"/>
        <v>42917</v>
      </c>
      <c r="B153" s="123">
        <f>FoF!C168</f>
        <v>97799</v>
      </c>
      <c r="C153" s="125">
        <f>FoF!E168</f>
        <v>5586749</v>
      </c>
      <c r="D153" s="123"/>
      <c r="E153" s="123"/>
      <c r="F153" s="123"/>
      <c r="G153" s="123"/>
      <c r="H153" s="123"/>
      <c r="I153" s="123"/>
      <c r="J153" s="125"/>
      <c r="K153" s="123">
        <f t="shared" si="15"/>
        <v>9779.9</v>
      </c>
      <c r="L153" s="125">
        <f t="shared" si="14"/>
        <v>558674.9</v>
      </c>
      <c r="M153" s="139">
        <f>K153/Pop!$G153</f>
        <v>1.2871888521461599</v>
      </c>
      <c r="N153" s="141">
        <f>L153/Pop!$G153</f>
        <v>73.530414754125374</v>
      </c>
      <c r="O153" s="139">
        <f>M153/l_pi_c!$G$3*100</f>
        <v>1.4178788140905412</v>
      </c>
      <c r="P153" s="141">
        <f>N153/l_pi_c!$G$3*100</f>
        <v>80.99605360731212</v>
      </c>
      <c r="Q153" s="139">
        <f t="shared" si="17"/>
        <v>-2.8228620238227586E-3</v>
      </c>
      <c r="R153" s="141">
        <f t="shared" si="18"/>
        <v>5.1977137254635153E-2</v>
      </c>
    </row>
    <row r="154" spans="1:18">
      <c r="A154" s="28">
        <f t="shared" si="16"/>
        <v>43009</v>
      </c>
      <c r="B154" s="123">
        <f>FoF!C169</f>
        <v>99350</v>
      </c>
      <c r="C154" s="125">
        <f>FoF!E169</f>
        <v>6109357</v>
      </c>
      <c r="D154" s="123"/>
      <c r="E154" s="123"/>
      <c r="F154" s="123"/>
      <c r="G154" s="123"/>
      <c r="H154" s="123"/>
      <c r="I154" s="123"/>
      <c r="J154" s="125"/>
      <c r="K154" s="123">
        <f t="shared" si="15"/>
        <v>9935</v>
      </c>
      <c r="L154" s="125">
        <f t="shared" si="14"/>
        <v>610935.69999999995</v>
      </c>
      <c r="M154" s="139">
        <f>K154/Pop!$G154</f>
        <v>1.309891574847416</v>
      </c>
      <c r="N154" s="141">
        <f>L154/Pop!$G154</f>
        <v>80.54952452979451</v>
      </c>
      <c r="O154" s="139">
        <f>M154/l_pi_c!$G$3*100</f>
        <v>1.442886573819514</v>
      </c>
      <c r="P154" s="141">
        <f>N154/l_pi_c!$G$3*100</f>
        <v>88.727822747561802</v>
      </c>
      <c r="Q154" s="139">
        <f t="shared" si="17"/>
        <v>1.7483710382321993E-2</v>
      </c>
      <c r="R154" s="141">
        <f t="shared" si="18"/>
        <v>9.1173080006511142E-2</v>
      </c>
    </row>
    <row r="155" spans="1:18">
      <c r="A155" s="28">
        <f t="shared" si="16"/>
        <v>43101</v>
      </c>
      <c r="B155" s="123">
        <f>FoF!C170</f>
        <v>85701</v>
      </c>
      <c r="C155" s="125">
        <f>FoF!E170</f>
        <v>5830638</v>
      </c>
      <c r="D155" s="123"/>
      <c r="E155" s="123"/>
      <c r="F155" s="123"/>
      <c r="G155" s="123"/>
      <c r="H155" s="123"/>
      <c r="I155" s="123"/>
      <c r="J155" s="125"/>
      <c r="K155" s="123">
        <f t="shared" si="15"/>
        <v>8570.1</v>
      </c>
      <c r="L155" s="125">
        <f t="shared" si="14"/>
        <v>583063.80000000005</v>
      </c>
      <c r="M155" s="139">
        <f>K155/Pop!$G155</f>
        <v>1.1318187320931368</v>
      </c>
      <c r="N155" s="141">
        <f>L155/Pop!$G155</f>
        <v>77.002897381058133</v>
      </c>
      <c r="O155" s="139">
        <f>M155/l_pi_c!$G$3*100</f>
        <v>1.2467337632313913</v>
      </c>
      <c r="P155" s="141">
        <f>N155/l_pi_c!$G$3*100</f>
        <v>84.821101921563951</v>
      </c>
      <c r="Q155" s="139">
        <f t="shared" si="17"/>
        <v>-0.1461185301966749</v>
      </c>
      <c r="R155" s="141">
        <f t="shared" si="18"/>
        <v>-4.5029157338528414E-2</v>
      </c>
    </row>
    <row r="156" spans="1:18">
      <c r="A156" s="28">
        <f t="shared" si="16"/>
        <v>43191</v>
      </c>
      <c r="B156" s="123">
        <f>FoF!C171</f>
        <v>81530</v>
      </c>
      <c r="C156" s="125">
        <f>FoF!E171</f>
        <v>5902693</v>
      </c>
      <c r="D156" s="123"/>
      <c r="E156" s="123"/>
      <c r="F156" s="123"/>
      <c r="G156" s="123"/>
      <c r="H156" s="123"/>
      <c r="I156" s="123"/>
      <c r="J156" s="125"/>
      <c r="K156" s="123">
        <f t="shared" si="15"/>
        <v>8153</v>
      </c>
      <c r="L156" s="125">
        <f t="shared" si="14"/>
        <v>590269.30000000005</v>
      </c>
      <c r="M156" s="139">
        <f>K156/Pop!$G156</f>
        <v>1.0785838047798153</v>
      </c>
      <c r="N156" s="141">
        <f>L156/Pop!$G156</f>
        <v>78.088422352351074</v>
      </c>
      <c r="O156" s="139">
        <f>M156/l_pi_c!$G$3*100</f>
        <v>1.1880938243588959</v>
      </c>
      <c r="P156" s="141">
        <f>N156/l_pi_c!$G$3*100</f>
        <v>86.016841658119532</v>
      </c>
      <c r="Q156" s="139">
        <f t="shared" si="17"/>
        <v>-4.8176947528855735E-2</v>
      </c>
      <c r="R156" s="141">
        <f t="shared" si="18"/>
        <v>1.3998755058492129E-2</v>
      </c>
    </row>
    <row r="157" spans="1:18">
      <c r="A157" s="28">
        <f t="shared" si="16"/>
        <v>43282</v>
      </c>
      <c r="B157" s="123">
        <f>FoF!C172</f>
        <v>80235</v>
      </c>
      <c r="C157" s="125">
        <f>FoF!E172</f>
        <v>6163961</v>
      </c>
      <c r="D157" s="123"/>
      <c r="E157" s="123"/>
      <c r="F157" s="123"/>
      <c r="G157" s="123"/>
      <c r="H157" s="123"/>
      <c r="I157" s="123"/>
      <c r="J157" s="125"/>
      <c r="K157" s="123">
        <f t="shared" si="15"/>
        <v>8023.5</v>
      </c>
      <c r="L157" s="125">
        <f t="shared" si="14"/>
        <v>616396.1</v>
      </c>
      <c r="M157" s="139">
        <f>K157/Pop!$G157</f>
        <v>1.0631357140885385</v>
      </c>
      <c r="N157" s="141">
        <f>L157/Pop!$G157</f>
        <v>81.67417061567771</v>
      </c>
      <c r="O157" s="139">
        <f>M157/l_pi_c!$G$3*100</f>
        <v>1.1710772688839237</v>
      </c>
      <c r="P157" s="141">
        <f>N157/l_pi_c!$G$3*100</f>
        <v>89.966655616464379</v>
      </c>
      <c r="Q157" s="139">
        <f t="shared" si="17"/>
        <v>-1.4426126733024069E-2</v>
      </c>
      <c r="R157" s="141">
        <f t="shared" si="18"/>
        <v>4.4895998215694455E-2</v>
      </c>
    </row>
    <row r="158" spans="1:18">
      <c r="A158" s="28">
        <f t="shared" si="16"/>
        <v>43374</v>
      </c>
      <c r="B158" s="123">
        <f>FoF!C173</f>
        <v>62980</v>
      </c>
      <c r="C158" s="125">
        <f>FoF!E173</f>
        <v>5132199</v>
      </c>
      <c r="D158" s="123"/>
      <c r="E158" s="123"/>
      <c r="F158" s="123"/>
      <c r="G158" s="123"/>
      <c r="H158" s="123"/>
      <c r="I158" s="123"/>
      <c r="J158" s="125"/>
      <c r="K158" s="123">
        <f t="shared" si="15"/>
        <v>6298</v>
      </c>
      <c r="L158" s="125">
        <f t="shared" si="14"/>
        <v>513219.9</v>
      </c>
      <c r="M158" s="139">
        <f>K158/Pop!$G158</f>
        <v>0.83577423980477705</v>
      </c>
      <c r="N158" s="141">
        <f>L158/Pop!$G158</f>
        <v>68.106696058301637</v>
      </c>
      <c r="O158" s="139">
        <f>M158/l_pi_c!$G$3*100</f>
        <v>0.9206314877618762</v>
      </c>
      <c r="P158" s="141">
        <f>N158/l_pi_c!$G$3*100</f>
        <v>75.021657682756654</v>
      </c>
      <c r="Q158" s="139">
        <f t="shared" si="17"/>
        <v>-0.24061951248444968</v>
      </c>
      <c r="R158" s="141">
        <f t="shared" si="18"/>
        <v>-0.18166226757636572</v>
      </c>
    </row>
    <row r="159" spans="1:18">
      <c r="A159" s="28">
        <f t="shared" si="16"/>
        <v>43466</v>
      </c>
      <c r="B159" s="123">
        <f>FoF!C174</f>
        <v>62486</v>
      </c>
      <c r="C159" s="125">
        <f>FoF!E174</f>
        <v>5500702</v>
      </c>
      <c r="D159" s="123"/>
      <c r="E159" s="123"/>
      <c r="F159" s="123"/>
      <c r="G159" s="123"/>
      <c r="H159" s="123"/>
      <c r="I159" s="123"/>
      <c r="J159" s="125"/>
      <c r="K159" s="123">
        <f t="shared" si="15"/>
        <v>6248.6</v>
      </c>
      <c r="L159" s="125">
        <f t="shared" si="14"/>
        <v>550070.19999999995</v>
      </c>
      <c r="M159" s="139">
        <f>K159/Pop!$G159</f>
        <v>0.83039866220488912</v>
      </c>
      <c r="N159" s="141">
        <f>L159/Pop!$G159</f>
        <v>73.100783887394897</v>
      </c>
      <c r="O159" s="139">
        <f>M159/l_pi_c!$G$3*100</f>
        <v>0.91471012076147651</v>
      </c>
      <c r="P159" s="141">
        <f>N159/l_pi_c!$G$3*100</f>
        <v>80.522801758680245</v>
      </c>
      <c r="Q159" s="139">
        <f t="shared" si="17"/>
        <v>-6.452627149356932E-3</v>
      </c>
      <c r="R159" s="141">
        <f t="shared" si="18"/>
        <v>7.076355502300391E-2</v>
      </c>
    </row>
    <row r="160" spans="1:18">
      <c r="A160" s="28">
        <f t="shared" si="16"/>
        <v>43556</v>
      </c>
      <c r="B160" s="123">
        <f>FoF!C175</f>
        <v>57792</v>
      </c>
      <c r="C160" s="125">
        <f>FoF!E175</f>
        <v>5382692</v>
      </c>
      <c r="D160" s="123"/>
      <c r="E160" s="123"/>
      <c r="F160" s="123"/>
      <c r="G160" s="123"/>
      <c r="H160" s="123"/>
      <c r="I160" s="123"/>
      <c r="J160" s="125"/>
      <c r="K160" s="123">
        <f t="shared" si="15"/>
        <v>5779.2</v>
      </c>
      <c r="L160" s="125">
        <f t="shared" si="14"/>
        <v>538269.19999999995</v>
      </c>
      <c r="M160" s="139">
        <f>K160/Pop!$G160</f>
        <v>0.76900774362860169</v>
      </c>
      <c r="N160" s="141">
        <f>L160/Pop!$G160</f>
        <v>71.624650982276535</v>
      </c>
      <c r="O160" s="139">
        <f>M160/l_pi_c!$G$3*100</f>
        <v>0.8470861022021613</v>
      </c>
      <c r="P160" s="141">
        <f>N160/l_pi_c!$G$3*100</f>
        <v>78.896795155640163</v>
      </c>
      <c r="Q160" s="139">
        <f t="shared" si="17"/>
        <v>-7.6804862192337661E-2</v>
      </c>
      <c r="R160" s="141">
        <f t="shared" si="18"/>
        <v>-2.0399788016776554E-2</v>
      </c>
    </row>
    <row r="161" spans="1:18">
      <c r="A161" s="28">
        <f t="shared" si="16"/>
        <v>43647</v>
      </c>
      <c r="B161" s="123">
        <f>FoF!C176</f>
        <v>58338</v>
      </c>
      <c r="C161" s="125">
        <f>FoF!E176</f>
        <v>5510657</v>
      </c>
      <c r="D161" s="123"/>
      <c r="E161" s="123"/>
      <c r="F161" s="123"/>
      <c r="G161" s="123"/>
      <c r="H161" s="123"/>
      <c r="I161" s="123"/>
      <c r="J161" s="125"/>
      <c r="K161" s="123">
        <f t="shared" si="15"/>
        <v>5833.8</v>
      </c>
      <c r="L161" s="125">
        <f t="shared" si="14"/>
        <v>551065.69999999995</v>
      </c>
      <c r="M161" s="139">
        <f>K161/Pop!$G161</f>
        <v>0.77727719373564752</v>
      </c>
      <c r="N161" s="141">
        <f>L161/Pop!$G161</f>
        <v>73.422263509199865</v>
      </c>
      <c r="O161" s="139">
        <f>M161/l_pi_c!$G$3*100</f>
        <v>0.85619516035738819</v>
      </c>
      <c r="P161" s="141">
        <f>N161/l_pi_c!$G$3*100</f>
        <v>80.876921625519614</v>
      </c>
      <c r="Q161" s="139">
        <f t="shared" si="17"/>
        <v>1.0695996249441286E-2</v>
      </c>
      <c r="R161" s="141">
        <f t="shared" si="18"/>
        <v>2.4787905017793932E-2</v>
      </c>
    </row>
    <row r="162" spans="1:18">
      <c r="A162" s="28">
        <f t="shared" si="16"/>
        <v>43739</v>
      </c>
      <c r="B162" s="123">
        <f>FoF!C177</f>
        <v>63239</v>
      </c>
      <c r="C162" s="125">
        <f>FoF!E177</f>
        <v>5994342</v>
      </c>
      <c r="D162" s="123"/>
      <c r="E162" s="123"/>
      <c r="F162" s="123"/>
      <c r="G162" s="123"/>
      <c r="H162" s="123"/>
      <c r="I162" s="123"/>
      <c r="J162" s="125"/>
      <c r="K162" s="123">
        <f t="shared" si="15"/>
        <v>6323.9</v>
      </c>
      <c r="L162" s="125">
        <f t="shared" si="14"/>
        <v>599434.19999999995</v>
      </c>
      <c r="M162" s="139">
        <f>K162/Pop!$G162</f>
        <v>0.84365536409116215</v>
      </c>
      <c r="N162" s="141">
        <f>L162/Pop!$G162</f>
        <v>79.96898721511954</v>
      </c>
      <c r="O162" s="139">
        <f>M162/l_pi_c!$G$3*100</f>
        <v>0.92931279286970736</v>
      </c>
      <c r="P162" s="141">
        <f>N162/l_pi_c!$G$3*100</f>
        <v>88.088342722626663</v>
      </c>
      <c r="Q162" s="139">
        <f t="shared" si="17"/>
        <v>8.1947039376584985E-2</v>
      </c>
      <c r="R162" s="141">
        <f t="shared" si="18"/>
        <v>8.5411692510358073E-2</v>
      </c>
    </row>
    <row r="163" spans="1:18">
      <c r="A163" s="28">
        <f t="shared" si="16"/>
        <v>43831</v>
      </c>
      <c r="B163" s="123">
        <f>FoF!C178</f>
        <v>51495</v>
      </c>
      <c r="C163" s="125">
        <f>FoF!E178</f>
        <v>4911912</v>
      </c>
      <c r="D163" s="123"/>
      <c r="E163" s="123"/>
      <c r="F163" s="123"/>
      <c r="G163" s="123"/>
      <c r="H163" s="123"/>
      <c r="I163" s="123"/>
      <c r="J163" s="125"/>
      <c r="K163" s="123">
        <f t="shared" si="15"/>
        <v>5149.5</v>
      </c>
      <c r="L163" s="125">
        <f t="shared" si="14"/>
        <v>491191.2</v>
      </c>
      <c r="M163" s="139">
        <f>K163/Pop!$G163</f>
        <v>0.68788277398778852</v>
      </c>
      <c r="N163" s="141">
        <f>L163/Pop!$G163</f>
        <v>65.614518926961964</v>
      </c>
      <c r="O163" s="139">
        <f>M163/l_pi_c!$G$3*100</f>
        <v>0.75772440865139545</v>
      </c>
      <c r="P163" s="141">
        <f>N163/l_pi_c!$G$3*100</f>
        <v>72.276446558844412</v>
      </c>
      <c r="Q163" s="139">
        <f t="shared" si="17"/>
        <v>-0.2041256380488404</v>
      </c>
      <c r="R163" s="141">
        <f t="shared" si="18"/>
        <v>-0.19784190313600369</v>
      </c>
    </row>
    <row r="164" spans="1:18">
      <c r="A164" s="28">
        <f t="shared" si="16"/>
        <v>43922</v>
      </c>
      <c r="B164" s="123">
        <f>FoF!C179</f>
        <v>52417</v>
      </c>
      <c r="C164" s="125">
        <f>FoF!E179</f>
        <v>5529887</v>
      </c>
      <c r="D164" s="123"/>
      <c r="E164" s="123"/>
      <c r="F164" s="123"/>
      <c r="G164" s="123"/>
      <c r="H164" s="123"/>
      <c r="I164" s="123"/>
      <c r="J164" s="125"/>
      <c r="K164" s="123">
        <f t="shared" si="15"/>
        <v>5241.7</v>
      </c>
      <c r="L164" s="125">
        <f t="shared" si="14"/>
        <v>552988.69999999995</v>
      </c>
      <c r="M164" s="139">
        <f>K164/Pop!$G164</f>
        <v>0.70128679920543668</v>
      </c>
      <c r="N164" s="141">
        <f>L164/Pop!$G164</f>
        <v>73.984332453168903</v>
      </c>
      <c r="O164" s="139">
        <f>M164/l_pi_c!$G$3*100</f>
        <v>0.77248936202086471</v>
      </c>
      <c r="P164" s="141">
        <f>N164/l_pi_c!$G$3*100</f>
        <v>81.496058161998448</v>
      </c>
      <c r="Q164" s="139">
        <f t="shared" si="17"/>
        <v>1.92984952751174E-2</v>
      </c>
      <c r="R164" s="141">
        <f t="shared" si="18"/>
        <v>0.12005635061435438</v>
      </c>
    </row>
    <row r="165" spans="1:18">
      <c r="A165" s="28">
        <f t="shared" si="16"/>
        <v>44013</v>
      </c>
      <c r="B165" s="123">
        <f>FoF!C180</f>
        <v>52893</v>
      </c>
      <c r="C165" s="125">
        <f>FoF!E180</f>
        <v>5842594</v>
      </c>
      <c r="D165" s="123"/>
      <c r="E165" s="123"/>
      <c r="F165" s="123"/>
      <c r="G165" s="123"/>
      <c r="H165" s="123"/>
      <c r="I165" s="123"/>
      <c r="J165" s="125"/>
      <c r="K165" s="123">
        <f t="shared" si="15"/>
        <v>5289.3</v>
      </c>
      <c r="L165" s="125">
        <f t="shared" si="14"/>
        <v>584259.4</v>
      </c>
      <c r="M165" s="139">
        <f>K165/Pop!$G165</f>
        <v>0.70893301587715285</v>
      </c>
      <c r="N165" s="141">
        <f>L165/Pop!$G165</f>
        <v>78.309186186560751</v>
      </c>
      <c r="O165" s="139">
        <f>M165/l_pi_c!$G$3*100</f>
        <v>0.78091190903771934</v>
      </c>
      <c r="P165" s="141">
        <f>N165/l_pi_c!$G$3*100</f>
        <v>86.260019932171076</v>
      </c>
      <c r="Q165" s="139">
        <f t="shared" si="17"/>
        <v>1.0844113122498888E-2</v>
      </c>
      <c r="R165" s="141">
        <f t="shared" si="18"/>
        <v>5.681156932382514E-2</v>
      </c>
    </row>
    <row r="166" spans="1:18">
      <c r="A166" s="28">
        <f t="shared" si="16"/>
        <v>44105</v>
      </c>
      <c r="B166" s="123">
        <f>FoF!C181</f>
        <v>49366</v>
      </c>
      <c r="C166" s="125">
        <f>FoF!E181</f>
        <v>6322831</v>
      </c>
      <c r="D166" s="123"/>
      <c r="E166" s="123"/>
      <c r="F166" s="123"/>
      <c r="G166" s="123"/>
      <c r="H166" s="123"/>
      <c r="I166" s="123"/>
      <c r="J166" s="125"/>
      <c r="K166" s="123">
        <f t="shared" si="15"/>
        <v>4936.6000000000004</v>
      </c>
      <c r="L166" s="125">
        <f t="shared" si="14"/>
        <v>632283.1</v>
      </c>
      <c r="M166" s="139">
        <f>K166/Pop!$G166</f>
        <v>0.66291388381691696</v>
      </c>
      <c r="N166" s="141">
        <f>L166/Pop!$G166</f>
        <v>84.906463050034446</v>
      </c>
      <c r="O166" s="139">
        <f>M166/l_pi_c!$G$3*100</f>
        <v>0.73022039451578169</v>
      </c>
      <c r="P166" s="141">
        <f>N166/l_pi_c!$G$3*100</f>
        <v>93.527126914812101</v>
      </c>
      <c r="Q166" s="139">
        <f t="shared" si="17"/>
        <v>-6.7115952080517571E-2</v>
      </c>
      <c r="R166" s="141">
        <f t="shared" si="18"/>
        <v>8.0885299356446616E-2</v>
      </c>
    </row>
    <row r="167" spans="1:18">
      <c r="A167" s="28">
        <f t="shared" si="16"/>
        <v>44197</v>
      </c>
      <c r="B167" s="123">
        <f>FoF!C182</f>
        <v>58909</v>
      </c>
      <c r="C167" s="125">
        <f>FoF!E182</f>
        <v>6775142</v>
      </c>
      <c r="D167" s="123"/>
      <c r="E167" s="123"/>
      <c r="F167" s="123"/>
      <c r="G167" s="123"/>
      <c r="H167" s="123"/>
      <c r="I167" s="123"/>
      <c r="J167" s="125"/>
      <c r="K167" s="123">
        <f t="shared" si="15"/>
        <v>5890.9</v>
      </c>
      <c r="L167" s="125">
        <f t="shared" si="14"/>
        <v>677514.2</v>
      </c>
      <c r="M167" s="139" t="e">
        <f>K167/Pop!$G167</f>
        <v>#DIV/0!</v>
      </c>
      <c r="N167" s="141" t="e">
        <f>L167/Pop!$G167</f>
        <v>#DIV/0!</v>
      </c>
      <c r="O167" s="139" t="e">
        <f>M167/l_pi_c!$G$3*100</f>
        <v>#DIV/0!</v>
      </c>
      <c r="P167" s="141" t="e">
        <f>N167/l_pi_c!$G$3*100</f>
        <v>#DIV/0!</v>
      </c>
      <c r="Q167" s="139" t="e">
        <f t="shared" si="17"/>
        <v>#DIV/0!</v>
      </c>
      <c r="R167" s="141" t="e">
        <f t="shared" si="18"/>
        <v>#DIV/0!</v>
      </c>
    </row>
    <row r="168" spans="1:18">
      <c r="A168" s="29">
        <f t="shared" si="16"/>
        <v>44287</v>
      </c>
      <c r="B168" s="124">
        <f>FoF!C183</f>
        <v>50883</v>
      </c>
      <c r="C168" s="126">
        <f>FoF!E183</f>
        <v>6751673</v>
      </c>
      <c r="D168" s="124"/>
      <c r="E168" s="124"/>
      <c r="F168" s="124"/>
      <c r="G168" s="124"/>
      <c r="H168" s="124"/>
      <c r="I168" s="124"/>
      <c r="J168" s="126"/>
      <c r="K168" s="124">
        <f t="shared" si="15"/>
        <v>5088.3</v>
      </c>
      <c r="L168" s="126">
        <f t="shared" si="14"/>
        <v>675167.3</v>
      </c>
      <c r="M168" s="140" t="e">
        <f>K168/Pop!$G168</f>
        <v>#DIV/0!</v>
      </c>
      <c r="N168" s="142" t="e">
        <f>L168/Pop!$G168</f>
        <v>#DIV/0!</v>
      </c>
      <c r="O168" s="140" t="e">
        <f>M168/l_pi_c!$G$3*100</f>
        <v>#DIV/0!</v>
      </c>
      <c r="P168" s="142" t="e">
        <f>N168/l_pi_c!$G$3*100</f>
        <v>#DIV/0!</v>
      </c>
      <c r="Q168" s="140" t="e">
        <f t="shared" si="17"/>
        <v>#DIV/0!</v>
      </c>
      <c r="R168" s="142" t="e">
        <f t="shared" si="18"/>
        <v>#DIV/0!</v>
      </c>
    </row>
    <row r="169" spans="1:18">
      <c r="A169" s="2"/>
    </row>
    <row r="170" spans="1:18">
      <c r="A170" s="2"/>
    </row>
    <row r="171" spans="1:18">
      <c r="A171" s="2"/>
    </row>
    <row r="172" spans="1:18">
      <c r="A172" s="2"/>
    </row>
    <row r="173" spans="1:18">
      <c r="A173" s="2"/>
    </row>
    <row r="174" spans="1:18">
      <c r="A174" s="2"/>
    </row>
    <row r="175" spans="1:18">
      <c r="A175" s="2"/>
    </row>
    <row r="176" spans="1:18">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52"/>
  <sheetViews>
    <sheetView showGridLines="0" workbookViewId="0">
      <pane xSplit="1" ySplit="2" topLeftCell="B585" activePane="bottomRight" state="frozen"/>
      <selection pane="topRight" activeCell="B1" sqref="B1"/>
      <selection pane="bottomLeft" activeCell="A3" sqref="A3"/>
      <selection pane="bottomRight" activeCell="A585" sqref="A585"/>
    </sheetView>
  </sheetViews>
  <sheetFormatPr baseColWidth="10" defaultColWidth="8.83203125" defaultRowHeight="15"/>
  <cols>
    <col min="1" max="1" width="10.1640625" bestFit="1" customWidth="1"/>
    <col min="2" max="4" width="9.1640625" customWidth="1"/>
    <col min="5" max="5" width="1.1640625" customWidth="1"/>
    <col min="6" max="6" width="10.1640625" bestFit="1" customWidth="1"/>
    <col min="7" max="7" width="9.1640625" customWidth="1"/>
  </cols>
  <sheetData>
    <row r="1" spans="1:9" ht="32">
      <c r="A1" s="176"/>
      <c r="B1" s="177" t="s">
        <v>195</v>
      </c>
      <c r="C1" s="195" t="s">
        <v>196</v>
      </c>
      <c r="D1" s="192" t="s">
        <v>217</v>
      </c>
      <c r="F1" s="176"/>
      <c r="G1" s="196" t="s">
        <v>195</v>
      </c>
      <c r="I1" s="5"/>
    </row>
    <row r="2" spans="1:9" ht="16">
      <c r="A2" s="181"/>
      <c r="B2" s="177" t="s">
        <v>389</v>
      </c>
      <c r="C2" s="195" t="s">
        <v>389</v>
      </c>
      <c r="D2" s="192" t="s">
        <v>389</v>
      </c>
      <c r="F2" s="181"/>
      <c r="G2" s="196" t="s">
        <v>389</v>
      </c>
      <c r="I2" s="5"/>
    </row>
    <row r="3" spans="1:9">
      <c r="A3" s="28">
        <v>27395</v>
      </c>
      <c r="B3" s="35">
        <f>SUM(L!B18:U18)</f>
        <v>7533</v>
      </c>
      <c r="C3" s="47">
        <f>IF(B3=0,C1*#REF!/#REF!,B3)</f>
        <v>7533</v>
      </c>
      <c r="D3" s="48"/>
      <c r="F3" s="28">
        <v>29221</v>
      </c>
      <c r="G3" s="53">
        <f t="shared" ref="G3:G34" si="0">AVERAGEIFS($D:$D,$A:$A,"&gt;="&amp;$F3,$A:$A,"&lt;"&amp;$F4)</f>
        <v>7843.8194444444407</v>
      </c>
      <c r="I3" t="s">
        <v>148</v>
      </c>
    </row>
    <row r="4" spans="1:9">
      <c r="A4" s="28">
        <f>EDATE(A3,1)</f>
        <v>27426</v>
      </c>
      <c r="B4" s="35">
        <f>SUM(L!B19:U19)</f>
        <v>7536</v>
      </c>
      <c r="C4" s="47">
        <f>IF(B4=0,C3*#REF!/#REF!,B4)</f>
        <v>7536</v>
      </c>
      <c r="D4" s="48"/>
      <c r="F4" s="28">
        <f>EDATE(F3,3)</f>
        <v>29312</v>
      </c>
      <c r="G4" s="53">
        <f t="shared" si="0"/>
        <v>7862.9583333333312</v>
      </c>
      <c r="I4" t="s">
        <v>619</v>
      </c>
    </row>
    <row r="5" spans="1:9">
      <c r="A5" s="28">
        <f t="shared" ref="A5:A68" si="1">EDATE(A4,1)</f>
        <v>27454</v>
      </c>
      <c r="B5" s="35">
        <f>SUM(L!B20:U20)</f>
        <v>7540</v>
      </c>
      <c r="C5" s="47">
        <f>IF(B5=0,C4*#REF!/#REF!,B5)</f>
        <v>7540</v>
      </c>
      <c r="D5" s="48"/>
      <c r="F5" s="28">
        <f t="shared" ref="F5:F68" si="2">EDATE(F4,3)</f>
        <v>29403</v>
      </c>
      <c r="G5" s="53">
        <f t="shared" si="0"/>
        <v>7881.5833333333294</v>
      </c>
    </row>
    <row r="6" spans="1:9">
      <c r="A6" s="28">
        <f t="shared" si="1"/>
        <v>27485</v>
      </c>
      <c r="B6" s="35">
        <f>SUM(L!B21:U21)</f>
        <v>7546</v>
      </c>
      <c r="C6" s="47">
        <f>IF(B6=0,C5*#REF!/#REF!,B6)</f>
        <v>7546</v>
      </c>
      <c r="D6" s="48"/>
      <c r="F6" s="28">
        <f t="shared" si="2"/>
        <v>29495</v>
      </c>
      <c r="G6" s="53">
        <f t="shared" si="0"/>
        <v>7897.4027777777737</v>
      </c>
    </row>
    <row r="7" spans="1:9">
      <c r="A7" s="28">
        <f t="shared" si="1"/>
        <v>27515</v>
      </c>
      <c r="B7" s="35">
        <f>SUM(L!B22:U22)</f>
        <v>7556</v>
      </c>
      <c r="C7" s="47">
        <f>IF(B7=0,C6*#REF!/#REF!,B7)</f>
        <v>7556</v>
      </c>
      <c r="D7" s="48"/>
      <c r="F7" s="28">
        <f t="shared" si="2"/>
        <v>29587</v>
      </c>
      <c r="G7" s="53">
        <f t="shared" si="0"/>
        <v>7909.9861111111068</v>
      </c>
    </row>
    <row r="8" spans="1:9">
      <c r="A8" s="28">
        <f t="shared" si="1"/>
        <v>27546</v>
      </c>
      <c r="B8" s="35">
        <f>SUM(L!B23:U23)</f>
        <v>7560</v>
      </c>
      <c r="C8" s="47">
        <f>IF(B8=0,C7*#REF!/#REF!,B8)</f>
        <v>7560</v>
      </c>
      <c r="D8" s="48"/>
      <c r="F8" s="28">
        <f t="shared" si="2"/>
        <v>29677</v>
      </c>
      <c r="G8" s="53">
        <f t="shared" si="0"/>
        <v>7919.3472222222163</v>
      </c>
    </row>
    <row r="9" spans="1:9">
      <c r="A9" s="28">
        <f t="shared" si="1"/>
        <v>27576</v>
      </c>
      <c r="B9" s="35">
        <f>SUM(L!B24:U24)</f>
        <v>7566</v>
      </c>
      <c r="C9" s="47">
        <f>IF(B9=0,C8*#REF!/#REF!,B9)</f>
        <v>7566</v>
      </c>
      <c r="D9" s="48">
        <v>7565.9583333333303</v>
      </c>
      <c r="F9" s="28">
        <f t="shared" si="2"/>
        <v>29768</v>
      </c>
      <c r="G9" s="53">
        <f t="shared" si="0"/>
        <v>7928.1805555555538</v>
      </c>
    </row>
    <row r="10" spans="1:9">
      <c r="A10" s="28">
        <f t="shared" si="1"/>
        <v>27607</v>
      </c>
      <c r="B10" s="35">
        <f>SUM(L!B25:U25)</f>
        <v>7573</v>
      </c>
      <c r="C10" s="47">
        <f>IF(B10=0,C9*#REF!/#REF!,B10)</f>
        <v>7573</v>
      </c>
      <c r="D10" s="48">
        <v>7571.7083333333303</v>
      </c>
      <c r="F10" s="28">
        <f t="shared" si="2"/>
        <v>29860</v>
      </c>
      <c r="G10" s="53">
        <f t="shared" si="0"/>
        <v>7940.7222222222199</v>
      </c>
    </row>
    <row r="11" spans="1:9">
      <c r="A11" s="28">
        <f t="shared" si="1"/>
        <v>27638</v>
      </c>
      <c r="B11" s="35">
        <f>SUM(L!B26:U26)</f>
        <v>7581</v>
      </c>
      <c r="C11" s="47">
        <f>IF(B11=0,C10*#REF!/#REF!,B11)</f>
        <v>7581</v>
      </c>
      <c r="D11" s="48">
        <v>7577.3333333333303</v>
      </c>
      <c r="F11" s="28">
        <f t="shared" si="2"/>
        <v>29952</v>
      </c>
      <c r="G11" s="53">
        <f t="shared" si="0"/>
        <v>7957.1111111111068</v>
      </c>
    </row>
    <row r="12" spans="1:9">
      <c r="A12" s="28">
        <f t="shared" si="1"/>
        <v>27668</v>
      </c>
      <c r="B12" s="35">
        <f>SUM(L!B27:U27)</f>
        <v>7584</v>
      </c>
      <c r="C12" s="47">
        <f>IF(B12=0,C11*#REF!/#REF!,B12)</f>
        <v>7584</v>
      </c>
      <c r="D12" s="48">
        <v>7582.9583333333303</v>
      </c>
      <c r="F12" s="28">
        <f t="shared" si="2"/>
        <v>30042</v>
      </c>
      <c r="G12" s="53">
        <f t="shared" si="0"/>
        <v>7976.7777777777765</v>
      </c>
    </row>
    <row r="13" spans="1:9">
      <c r="A13" s="28">
        <f t="shared" si="1"/>
        <v>27699</v>
      </c>
      <c r="B13" s="35">
        <f>SUM(L!B28:U28)</f>
        <v>7590</v>
      </c>
      <c r="C13" s="47">
        <f>IF(B13=0,C12*#REF!/#REF!,B13)</f>
        <v>7590</v>
      </c>
      <c r="D13" s="48">
        <v>7588.4583333333303</v>
      </c>
      <c r="F13" s="28">
        <f t="shared" si="2"/>
        <v>30133</v>
      </c>
      <c r="G13" s="53">
        <f t="shared" si="0"/>
        <v>7998.4027777777765</v>
      </c>
    </row>
    <row r="14" spans="1:9">
      <c r="A14" s="28">
        <f t="shared" si="1"/>
        <v>27729</v>
      </c>
      <c r="B14" s="35">
        <f>SUM(L!B29:U29)</f>
        <v>7592</v>
      </c>
      <c r="C14" s="47">
        <f>IF(B14=0,C13*C1/#REF!,B14)</f>
        <v>7592</v>
      </c>
      <c r="D14" s="48">
        <v>7593.7083333333303</v>
      </c>
      <c r="F14" s="28">
        <f t="shared" si="2"/>
        <v>30225</v>
      </c>
      <c r="G14" s="53">
        <f t="shared" si="0"/>
        <v>8019.083333333333</v>
      </c>
    </row>
    <row r="15" spans="1:9">
      <c r="A15" s="28">
        <f t="shared" si="1"/>
        <v>27760</v>
      </c>
      <c r="B15" s="35">
        <f>SUM(L!B30:U30)</f>
        <v>7602</v>
      </c>
      <c r="C15" s="47">
        <f>IF(B15=0,C14*C3/C1,B15)</f>
        <v>7602</v>
      </c>
      <c r="D15" s="48">
        <v>7598.8333333333303</v>
      </c>
      <c r="F15" s="28">
        <f t="shared" si="2"/>
        <v>30317</v>
      </c>
      <c r="G15" s="53">
        <f t="shared" si="0"/>
        <v>8039.4305555555538</v>
      </c>
    </row>
    <row r="16" spans="1:9">
      <c r="A16" s="28">
        <f t="shared" si="1"/>
        <v>27791</v>
      </c>
      <c r="B16" s="35">
        <f>SUM(L!B31:U31)</f>
        <v>7605</v>
      </c>
      <c r="C16" s="47">
        <f>IF(B16=0,C15*C4/C3,B16)</f>
        <v>7605</v>
      </c>
      <c r="D16" s="48">
        <v>7603.87499999999</v>
      </c>
      <c r="F16" s="28">
        <f t="shared" si="2"/>
        <v>30407</v>
      </c>
      <c r="G16" s="53">
        <f t="shared" si="0"/>
        <v>8059.8472222222199</v>
      </c>
    </row>
    <row r="17" spans="1:7">
      <c r="A17" s="28">
        <f t="shared" si="1"/>
        <v>27820</v>
      </c>
      <c r="B17" s="35">
        <f>SUM(L!B32:U32)</f>
        <v>7606</v>
      </c>
      <c r="C17" s="47">
        <f t="shared" ref="C17:C80" si="3">IF(B17=0,C16*C5/C4,B17)</f>
        <v>7606</v>
      </c>
      <c r="D17" s="48">
        <v>7608.875</v>
      </c>
      <c r="F17" s="28">
        <f t="shared" si="2"/>
        <v>30498</v>
      </c>
      <c r="G17" s="53">
        <f t="shared" si="0"/>
        <v>8080.4166666666642</v>
      </c>
    </row>
    <row r="18" spans="1:7">
      <c r="A18" s="28">
        <f t="shared" si="1"/>
        <v>27851</v>
      </c>
      <c r="B18" s="35">
        <f>SUM(L!B33:U33)</f>
        <v>7615</v>
      </c>
      <c r="C18" s="47">
        <f t="shared" si="3"/>
        <v>7615</v>
      </c>
      <c r="D18" s="48">
        <v>7613.9166666666597</v>
      </c>
      <c r="F18" s="28">
        <f t="shared" si="2"/>
        <v>30590</v>
      </c>
      <c r="G18" s="53">
        <f t="shared" si="0"/>
        <v>8101.7638888888832</v>
      </c>
    </row>
    <row r="19" spans="1:7">
      <c r="A19" s="28">
        <f t="shared" si="1"/>
        <v>27881</v>
      </c>
      <c r="B19" s="35">
        <f>SUM(L!B34:U34)</f>
        <v>7619</v>
      </c>
      <c r="C19" s="47">
        <f t="shared" si="3"/>
        <v>7619</v>
      </c>
      <c r="D19" s="48">
        <v>7618.9166666666597</v>
      </c>
      <c r="F19" s="28">
        <f t="shared" si="2"/>
        <v>30682</v>
      </c>
      <c r="G19" s="53">
        <f t="shared" si="0"/>
        <v>8123.875</v>
      </c>
    </row>
    <row r="20" spans="1:7">
      <c r="A20" s="28">
        <f t="shared" si="1"/>
        <v>27912</v>
      </c>
      <c r="B20" s="35">
        <f>SUM(L!B35:U35)</f>
        <v>7623</v>
      </c>
      <c r="C20" s="47">
        <f t="shared" si="3"/>
        <v>7623</v>
      </c>
      <c r="D20" s="48">
        <v>7623.7083333333303</v>
      </c>
      <c r="F20" s="28">
        <f t="shared" si="2"/>
        <v>30773</v>
      </c>
      <c r="G20" s="53">
        <f t="shared" si="0"/>
        <v>8145.6249999999964</v>
      </c>
    </row>
    <row r="21" spans="1:7">
      <c r="A21" s="28">
        <f t="shared" si="1"/>
        <v>27942</v>
      </c>
      <c r="B21" s="35">
        <f>SUM(L!B36:U36)</f>
        <v>7626</v>
      </c>
      <c r="C21" s="47">
        <f t="shared" si="3"/>
        <v>7626</v>
      </c>
      <c r="D21" s="48">
        <v>7628.4166666666597</v>
      </c>
      <c r="F21" s="28">
        <f t="shared" si="2"/>
        <v>30864</v>
      </c>
      <c r="G21" s="53">
        <f t="shared" si="0"/>
        <v>8165.9444444444407</v>
      </c>
    </row>
    <row r="22" spans="1:7">
      <c r="A22" s="28">
        <f t="shared" si="1"/>
        <v>27973</v>
      </c>
      <c r="B22" s="35">
        <f>SUM(L!B37:U37)</f>
        <v>7634</v>
      </c>
      <c r="C22" s="47">
        <f t="shared" si="3"/>
        <v>7634</v>
      </c>
      <c r="D22" s="48">
        <v>7633.0416666666597</v>
      </c>
      <c r="F22" s="28">
        <f t="shared" si="2"/>
        <v>30956</v>
      </c>
      <c r="G22" s="53">
        <f t="shared" si="0"/>
        <v>8185.2361111111095</v>
      </c>
    </row>
    <row r="23" spans="1:7">
      <c r="A23" s="28">
        <f t="shared" si="1"/>
        <v>28004</v>
      </c>
      <c r="B23" s="35">
        <f>SUM(L!B38:U38)</f>
        <v>7640</v>
      </c>
      <c r="C23" s="47">
        <f t="shared" si="3"/>
        <v>7640</v>
      </c>
      <c r="D23" s="48">
        <v>7637.75</v>
      </c>
      <c r="F23" s="28">
        <f t="shared" si="2"/>
        <v>31048</v>
      </c>
      <c r="G23" s="53">
        <f t="shared" si="0"/>
        <v>8204.0277777777737</v>
      </c>
    </row>
    <row r="24" spans="1:7">
      <c r="A24" s="28">
        <f t="shared" si="1"/>
        <v>28034</v>
      </c>
      <c r="B24" s="35">
        <f>SUM(L!B39:U39)</f>
        <v>7646</v>
      </c>
      <c r="C24" s="47">
        <f t="shared" si="3"/>
        <v>7646</v>
      </c>
      <c r="D24" s="48">
        <v>7642.1666666666597</v>
      </c>
      <c r="F24" s="28">
        <f t="shared" si="2"/>
        <v>31138</v>
      </c>
      <c r="G24" s="53">
        <f t="shared" si="0"/>
        <v>8222.4027777777737</v>
      </c>
    </row>
    <row r="25" spans="1:7">
      <c r="A25" s="28">
        <f t="shared" si="1"/>
        <v>28065</v>
      </c>
      <c r="B25" s="35">
        <f>SUM(L!B40:U40)</f>
        <v>7648</v>
      </c>
      <c r="C25" s="47">
        <f t="shared" si="3"/>
        <v>7648</v>
      </c>
      <c r="D25" s="48">
        <v>7646.4166666666597</v>
      </c>
      <c r="F25" s="28">
        <f t="shared" si="2"/>
        <v>31229</v>
      </c>
      <c r="G25" s="53">
        <f t="shared" si="0"/>
        <v>8241.4305555555529</v>
      </c>
    </row>
    <row r="26" spans="1:7">
      <c r="A26" s="28">
        <f t="shared" si="1"/>
        <v>28095</v>
      </c>
      <c r="B26" s="35">
        <f>SUM(L!B41:U41)</f>
        <v>7649</v>
      </c>
      <c r="C26" s="47">
        <f t="shared" si="3"/>
        <v>7649</v>
      </c>
      <c r="D26" s="48">
        <v>7651.0416666666597</v>
      </c>
      <c r="F26" s="28">
        <f t="shared" si="2"/>
        <v>31321</v>
      </c>
      <c r="G26" s="53">
        <f t="shared" si="0"/>
        <v>8261.5972222222208</v>
      </c>
    </row>
    <row r="27" spans="1:7">
      <c r="A27" s="28">
        <f t="shared" si="1"/>
        <v>28126</v>
      </c>
      <c r="B27" s="35">
        <f>SUM(L!B42:U42)</f>
        <v>7658</v>
      </c>
      <c r="C27" s="47">
        <f t="shared" si="3"/>
        <v>7658</v>
      </c>
      <c r="D27" s="48">
        <v>7655.7083333333303</v>
      </c>
      <c r="F27" s="28">
        <f t="shared" si="2"/>
        <v>31413</v>
      </c>
      <c r="G27" s="53">
        <f t="shared" si="0"/>
        <v>8282.4444444444362</v>
      </c>
    </row>
    <row r="28" spans="1:7">
      <c r="A28" s="28">
        <f t="shared" si="1"/>
        <v>28157</v>
      </c>
      <c r="B28" s="35">
        <f>SUM(L!B43:U43)</f>
        <v>7660</v>
      </c>
      <c r="C28" s="47">
        <f t="shared" si="3"/>
        <v>7660</v>
      </c>
      <c r="D28" s="48">
        <v>7660.25</v>
      </c>
      <c r="F28" s="28">
        <f t="shared" si="2"/>
        <v>31503</v>
      </c>
      <c r="G28" s="53">
        <f t="shared" si="0"/>
        <v>8304.3611111111077</v>
      </c>
    </row>
    <row r="29" spans="1:7">
      <c r="A29" s="28">
        <f t="shared" si="1"/>
        <v>28185</v>
      </c>
      <c r="B29" s="35">
        <f>SUM(L!B44:U44)</f>
        <v>7664</v>
      </c>
      <c r="C29" s="47">
        <f t="shared" si="3"/>
        <v>7664</v>
      </c>
      <c r="D29" s="48">
        <v>7664.875</v>
      </c>
      <c r="F29" s="28">
        <f t="shared" si="2"/>
        <v>31594</v>
      </c>
      <c r="G29" s="53">
        <f t="shared" si="0"/>
        <v>8325.8333333333267</v>
      </c>
    </row>
    <row r="30" spans="1:7">
      <c r="A30" s="28">
        <f t="shared" si="1"/>
        <v>28216</v>
      </c>
      <c r="B30" s="35">
        <f>SUM(L!B45:U45)</f>
        <v>7663</v>
      </c>
      <c r="C30" s="47">
        <f t="shared" si="3"/>
        <v>7663</v>
      </c>
      <c r="D30" s="48">
        <v>7669.5</v>
      </c>
      <c r="F30" s="28">
        <f t="shared" si="2"/>
        <v>31686</v>
      </c>
      <c r="G30" s="53">
        <f t="shared" si="0"/>
        <v>8346.4027777777737</v>
      </c>
    </row>
    <row r="31" spans="1:7">
      <c r="A31" s="28">
        <f t="shared" si="1"/>
        <v>28246</v>
      </c>
      <c r="B31" s="35">
        <f>SUM(L!B46:U46)</f>
        <v>7673</v>
      </c>
      <c r="C31" s="47">
        <f t="shared" si="3"/>
        <v>7673</v>
      </c>
      <c r="D31" s="48">
        <v>7674.125</v>
      </c>
      <c r="F31" s="28">
        <f t="shared" si="2"/>
        <v>31778</v>
      </c>
      <c r="G31" s="53">
        <f t="shared" si="0"/>
        <v>8366.1666666666642</v>
      </c>
    </row>
    <row r="32" spans="1:7">
      <c r="A32" s="28">
        <f t="shared" si="1"/>
        <v>28277</v>
      </c>
      <c r="B32" s="35">
        <f>SUM(L!B47:U47)</f>
        <v>7680</v>
      </c>
      <c r="C32" s="47">
        <f t="shared" si="3"/>
        <v>7680</v>
      </c>
      <c r="D32" s="48">
        <v>7678.7916666666597</v>
      </c>
      <c r="F32" s="28">
        <f t="shared" si="2"/>
        <v>31868</v>
      </c>
      <c r="G32" s="53">
        <f t="shared" si="0"/>
        <v>8385.6944444444398</v>
      </c>
    </row>
    <row r="33" spans="1:7">
      <c r="A33" s="28">
        <f t="shared" si="1"/>
        <v>28307</v>
      </c>
      <c r="B33" s="35">
        <f>SUM(L!B48:U48)</f>
        <v>7681</v>
      </c>
      <c r="C33" s="47">
        <f t="shared" si="3"/>
        <v>7681</v>
      </c>
      <c r="D33" s="48">
        <v>7683.4166666666597</v>
      </c>
      <c r="F33" s="28">
        <f t="shared" si="2"/>
        <v>31959</v>
      </c>
      <c r="G33" s="53">
        <f t="shared" si="0"/>
        <v>8406.1944444444398</v>
      </c>
    </row>
    <row r="34" spans="1:7">
      <c r="A34" s="28">
        <f t="shared" si="1"/>
        <v>28338</v>
      </c>
      <c r="B34" s="35">
        <f>SUM(L!B49:U49)</f>
        <v>7688</v>
      </c>
      <c r="C34" s="47">
        <f t="shared" si="3"/>
        <v>7688</v>
      </c>
      <c r="D34" s="48">
        <v>7688.125</v>
      </c>
      <c r="F34" s="28">
        <f t="shared" si="2"/>
        <v>32051</v>
      </c>
      <c r="G34" s="53">
        <f t="shared" si="0"/>
        <v>8426.4583333333303</v>
      </c>
    </row>
    <row r="35" spans="1:7">
      <c r="A35" s="28">
        <f t="shared" si="1"/>
        <v>28369</v>
      </c>
      <c r="B35" s="35">
        <f>SUM(L!B50:U50)</f>
        <v>7697</v>
      </c>
      <c r="C35" s="47">
        <f t="shared" si="3"/>
        <v>7697</v>
      </c>
      <c r="D35" s="48">
        <v>7692.9166666666597</v>
      </c>
      <c r="F35" s="28">
        <f t="shared" si="2"/>
        <v>32143</v>
      </c>
      <c r="G35" s="53">
        <f t="shared" ref="G35:G66" si="4">AVERAGEIFS($D:$D,$A:$A,"&gt;="&amp;$F35,$A:$A,"&lt;"&amp;$F36)</f>
        <v>8446.4166666666606</v>
      </c>
    </row>
    <row r="36" spans="1:7">
      <c r="A36" s="28">
        <f t="shared" si="1"/>
        <v>28399</v>
      </c>
      <c r="B36" s="35">
        <f>SUM(L!B51:U51)</f>
        <v>7700</v>
      </c>
      <c r="C36" s="47">
        <f t="shared" si="3"/>
        <v>7700</v>
      </c>
      <c r="D36" s="48">
        <v>7697.875</v>
      </c>
      <c r="F36" s="28">
        <f t="shared" si="2"/>
        <v>32234</v>
      </c>
      <c r="G36" s="53">
        <f t="shared" si="4"/>
        <v>8467.2222222222208</v>
      </c>
    </row>
    <row r="37" spans="1:7">
      <c r="A37" s="28">
        <f t="shared" si="1"/>
        <v>28430</v>
      </c>
      <c r="B37" s="35">
        <f>SUM(L!B52:U52)</f>
        <v>7705</v>
      </c>
      <c r="C37" s="47">
        <f t="shared" si="3"/>
        <v>7705</v>
      </c>
      <c r="D37" s="48">
        <v>7703</v>
      </c>
      <c r="F37" s="28">
        <f t="shared" si="2"/>
        <v>32325</v>
      </c>
      <c r="G37" s="53">
        <f t="shared" si="4"/>
        <v>8486.8749999999945</v>
      </c>
    </row>
    <row r="38" spans="1:7">
      <c r="A38" s="28">
        <f t="shared" si="1"/>
        <v>28460</v>
      </c>
      <c r="B38" s="35">
        <f>SUM(L!B53:U53)</f>
        <v>7704</v>
      </c>
      <c r="C38" s="47">
        <f t="shared" si="3"/>
        <v>7704</v>
      </c>
      <c r="D38" s="48">
        <v>7708.2083333333303</v>
      </c>
      <c r="F38" s="28">
        <f t="shared" si="2"/>
        <v>32417</v>
      </c>
      <c r="G38" s="53">
        <f t="shared" si="4"/>
        <v>8505.513888888885</v>
      </c>
    </row>
    <row r="39" spans="1:7">
      <c r="A39" s="28">
        <f t="shared" si="1"/>
        <v>28491</v>
      </c>
      <c r="B39" s="35">
        <f>SUM(L!B54:U54)</f>
        <v>7714</v>
      </c>
      <c r="C39" s="47">
        <f t="shared" si="3"/>
        <v>7714</v>
      </c>
      <c r="D39" s="48">
        <v>7713.3333333333303</v>
      </c>
      <c r="F39" s="28">
        <f t="shared" si="2"/>
        <v>32509</v>
      </c>
      <c r="G39" s="53">
        <f t="shared" si="4"/>
        <v>8524.9722222222172</v>
      </c>
    </row>
    <row r="40" spans="1:7">
      <c r="A40" s="28">
        <f t="shared" si="1"/>
        <v>28522</v>
      </c>
      <c r="B40" s="35">
        <f>SUM(L!B55:U55)</f>
        <v>7717</v>
      </c>
      <c r="C40" s="47">
        <f t="shared" si="3"/>
        <v>7717</v>
      </c>
      <c r="D40" s="48">
        <v>7718.375</v>
      </c>
      <c r="F40" s="28">
        <f t="shared" si="2"/>
        <v>32599</v>
      </c>
      <c r="G40" s="53">
        <f t="shared" si="4"/>
        <v>8543.1944444444398</v>
      </c>
    </row>
    <row r="41" spans="1:7">
      <c r="A41" s="28">
        <f t="shared" si="1"/>
        <v>28550</v>
      </c>
      <c r="B41" s="35">
        <f>SUM(L!B56:U56)</f>
        <v>7722</v>
      </c>
      <c r="C41" s="47">
        <f t="shared" si="3"/>
        <v>7722</v>
      </c>
      <c r="D41" s="48">
        <v>7723.2916666666597</v>
      </c>
      <c r="F41" s="28">
        <f t="shared" si="2"/>
        <v>32690</v>
      </c>
      <c r="G41" s="53">
        <f t="shared" si="4"/>
        <v>8560.5138888888869</v>
      </c>
    </row>
    <row r="42" spans="1:7">
      <c r="A42" s="28">
        <f t="shared" si="1"/>
        <v>28581</v>
      </c>
      <c r="B42" s="35">
        <f>SUM(L!B57:U57)</f>
        <v>7724</v>
      </c>
      <c r="C42" s="47">
        <f t="shared" si="3"/>
        <v>7724</v>
      </c>
      <c r="D42" s="48">
        <v>7728.125</v>
      </c>
      <c r="F42" s="28">
        <f t="shared" si="2"/>
        <v>32782</v>
      </c>
      <c r="G42" s="53">
        <f t="shared" si="4"/>
        <v>8576.9583333333303</v>
      </c>
    </row>
    <row r="43" spans="1:7">
      <c r="A43" s="28">
        <f t="shared" si="1"/>
        <v>28611</v>
      </c>
      <c r="B43" s="35">
        <f>SUM(L!B58:U58)</f>
        <v>7735</v>
      </c>
      <c r="C43" s="47">
        <f t="shared" si="3"/>
        <v>7735</v>
      </c>
      <c r="D43" s="48">
        <v>7733.0416666666597</v>
      </c>
      <c r="F43" s="28">
        <f t="shared" si="2"/>
        <v>32874</v>
      </c>
      <c r="G43" s="53">
        <f t="shared" si="4"/>
        <v>8591.0833333333303</v>
      </c>
    </row>
    <row r="44" spans="1:7">
      <c r="A44" s="28">
        <f t="shared" si="1"/>
        <v>28642</v>
      </c>
      <c r="B44" s="35">
        <f>SUM(L!B59:U59)</f>
        <v>7743</v>
      </c>
      <c r="C44" s="47">
        <f t="shared" si="3"/>
        <v>7743</v>
      </c>
      <c r="D44" s="48">
        <v>7738</v>
      </c>
      <c r="F44" s="28">
        <f t="shared" si="2"/>
        <v>32964</v>
      </c>
      <c r="G44" s="53">
        <f t="shared" si="4"/>
        <v>8604.013888888885</v>
      </c>
    </row>
    <row r="45" spans="1:7">
      <c r="A45" s="28">
        <f t="shared" si="1"/>
        <v>28672</v>
      </c>
      <c r="B45" s="35">
        <f>SUM(L!B60:U60)</f>
        <v>7741</v>
      </c>
      <c r="C45" s="47">
        <f t="shared" si="3"/>
        <v>7741</v>
      </c>
      <c r="D45" s="48">
        <v>7742.9583333333303</v>
      </c>
      <c r="F45" s="28">
        <f t="shared" si="2"/>
        <v>33055</v>
      </c>
      <c r="G45" s="53">
        <f t="shared" si="4"/>
        <v>8615.7083333333303</v>
      </c>
    </row>
    <row r="46" spans="1:7">
      <c r="A46" s="28">
        <f t="shared" si="1"/>
        <v>28703</v>
      </c>
      <c r="B46" s="35">
        <f>SUM(L!B61:U61)</f>
        <v>7749</v>
      </c>
      <c r="C46" s="47">
        <f t="shared" si="3"/>
        <v>7749</v>
      </c>
      <c r="D46" s="48">
        <v>7747.8333333333303</v>
      </c>
      <c r="F46" s="28">
        <f t="shared" si="2"/>
        <v>33147</v>
      </c>
      <c r="G46" s="53">
        <f t="shared" si="4"/>
        <v>8627.8888888888869</v>
      </c>
    </row>
    <row r="47" spans="1:7">
      <c r="A47" s="28">
        <f t="shared" si="1"/>
        <v>28734</v>
      </c>
      <c r="B47" s="35">
        <f>SUM(L!B62:U62)</f>
        <v>7754</v>
      </c>
      <c r="C47" s="47">
        <f t="shared" si="3"/>
        <v>7754</v>
      </c>
      <c r="D47" s="48">
        <v>7752.5833333333303</v>
      </c>
      <c r="F47" s="28">
        <f t="shared" si="2"/>
        <v>33239</v>
      </c>
      <c r="G47" s="53">
        <f t="shared" si="4"/>
        <v>8639.5277777777737</v>
      </c>
    </row>
    <row r="48" spans="1:7">
      <c r="A48" s="28">
        <f t="shared" si="1"/>
        <v>28764</v>
      </c>
      <c r="B48" s="35">
        <f>SUM(L!B63:U63)</f>
        <v>7759</v>
      </c>
      <c r="C48" s="47">
        <f t="shared" si="3"/>
        <v>7759</v>
      </c>
      <c r="D48" s="48">
        <v>7757.4583333333303</v>
      </c>
      <c r="F48" s="28">
        <f t="shared" si="2"/>
        <v>33329</v>
      </c>
      <c r="G48" s="53">
        <f t="shared" si="4"/>
        <v>8650.0138888888832</v>
      </c>
    </row>
    <row r="49" spans="1:7">
      <c r="A49" s="28">
        <f t="shared" si="1"/>
        <v>28795</v>
      </c>
      <c r="B49" s="35">
        <f>SUM(L!B64:U64)</f>
        <v>7764</v>
      </c>
      <c r="C49" s="47">
        <f t="shared" si="3"/>
        <v>7764</v>
      </c>
      <c r="D49" s="48">
        <v>7762.3333333333303</v>
      </c>
      <c r="F49" s="28">
        <f t="shared" si="2"/>
        <v>33420</v>
      </c>
      <c r="G49" s="53">
        <f t="shared" si="4"/>
        <v>8658.1944444444434</v>
      </c>
    </row>
    <row r="50" spans="1:7">
      <c r="A50" s="28">
        <f t="shared" si="1"/>
        <v>28825</v>
      </c>
      <c r="B50" s="35">
        <f>SUM(L!B65:U65)</f>
        <v>7764</v>
      </c>
      <c r="C50" s="47">
        <f t="shared" si="3"/>
        <v>7764</v>
      </c>
      <c r="D50" s="48">
        <v>7766.87499999999</v>
      </c>
      <c r="F50" s="28">
        <f t="shared" si="2"/>
        <v>33512</v>
      </c>
      <c r="G50" s="53">
        <f t="shared" si="4"/>
        <v>8661.4999999999982</v>
      </c>
    </row>
    <row r="51" spans="1:7">
      <c r="A51" s="28">
        <f t="shared" si="1"/>
        <v>28856</v>
      </c>
      <c r="B51" s="35">
        <f>SUM(L!B66:U66)</f>
        <v>7773</v>
      </c>
      <c r="C51" s="47">
        <f t="shared" si="3"/>
        <v>7773</v>
      </c>
      <c r="D51" s="48">
        <v>7771.4583333333303</v>
      </c>
      <c r="F51" s="28">
        <f t="shared" si="2"/>
        <v>33604</v>
      </c>
      <c r="G51" s="53">
        <f t="shared" si="4"/>
        <v>8664.8472222222208</v>
      </c>
    </row>
    <row r="52" spans="1:7">
      <c r="A52" s="28">
        <f t="shared" si="1"/>
        <v>28887</v>
      </c>
      <c r="B52" s="35">
        <f>SUM(L!B67:U67)</f>
        <v>7775</v>
      </c>
      <c r="C52" s="47">
        <f t="shared" si="3"/>
        <v>7775</v>
      </c>
      <c r="D52" s="48">
        <v>7776.4583333333303</v>
      </c>
      <c r="F52" s="28">
        <f t="shared" si="2"/>
        <v>33695</v>
      </c>
      <c r="G52" s="53">
        <f t="shared" si="4"/>
        <v>8668.2361111111077</v>
      </c>
    </row>
    <row r="53" spans="1:7">
      <c r="A53" s="28">
        <f t="shared" si="1"/>
        <v>28915</v>
      </c>
      <c r="B53" s="35">
        <f>SUM(L!B68:U68)</f>
        <v>7778</v>
      </c>
      <c r="C53" s="47">
        <f t="shared" si="3"/>
        <v>7778</v>
      </c>
      <c r="D53" s="48">
        <v>7781.6666666666597</v>
      </c>
      <c r="F53" s="28">
        <f t="shared" si="2"/>
        <v>33786</v>
      </c>
      <c r="G53" s="53">
        <f t="shared" si="4"/>
        <v>8672.4166666666642</v>
      </c>
    </row>
    <row r="54" spans="1:7">
      <c r="A54" s="28">
        <f t="shared" si="1"/>
        <v>28946</v>
      </c>
      <c r="B54" s="35">
        <f>SUM(L!B69:U69)</f>
        <v>7785</v>
      </c>
      <c r="C54" s="47">
        <f t="shared" si="3"/>
        <v>7785</v>
      </c>
      <c r="D54" s="48">
        <v>7786.7916666666597</v>
      </c>
      <c r="F54" s="28">
        <f t="shared" si="2"/>
        <v>33878</v>
      </c>
      <c r="G54" s="53">
        <f t="shared" si="4"/>
        <v>8679.5277777777737</v>
      </c>
    </row>
    <row r="55" spans="1:7">
      <c r="A55" s="28">
        <f t="shared" si="1"/>
        <v>28976</v>
      </c>
      <c r="B55" s="35">
        <f>SUM(L!B70:U70)</f>
        <v>7791</v>
      </c>
      <c r="C55" s="47">
        <f t="shared" si="3"/>
        <v>7791</v>
      </c>
      <c r="D55" s="48">
        <v>7792.0833333333303</v>
      </c>
      <c r="F55" s="28">
        <f t="shared" si="2"/>
        <v>33970</v>
      </c>
      <c r="G55" s="53">
        <f t="shared" si="4"/>
        <v>8685.3194444444398</v>
      </c>
    </row>
    <row r="56" spans="1:7">
      <c r="A56" s="28">
        <f t="shared" si="1"/>
        <v>29007</v>
      </c>
      <c r="B56" s="35">
        <f>SUM(L!B71:U71)</f>
        <v>7796</v>
      </c>
      <c r="C56" s="47">
        <f t="shared" si="3"/>
        <v>7796</v>
      </c>
      <c r="D56" s="48">
        <v>7797.625</v>
      </c>
      <c r="F56" s="28">
        <f t="shared" si="2"/>
        <v>34060</v>
      </c>
      <c r="G56" s="53">
        <f t="shared" si="4"/>
        <v>8689.8333333333303</v>
      </c>
    </row>
    <row r="57" spans="1:7">
      <c r="A57" s="28">
        <f t="shared" si="1"/>
        <v>29037</v>
      </c>
      <c r="B57" s="35">
        <f>SUM(L!B72:U72)</f>
        <v>7798</v>
      </c>
      <c r="C57" s="47">
        <f t="shared" si="3"/>
        <v>7798</v>
      </c>
      <c r="D57" s="48">
        <v>7803.125</v>
      </c>
      <c r="F57" s="28">
        <f t="shared" si="2"/>
        <v>34151</v>
      </c>
      <c r="G57" s="53">
        <f t="shared" si="4"/>
        <v>8693.3611111111077</v>
      </c>
    </row>
    <row r="58" spans="1:7">
      <c r="A58" s="28">
        <f t="shared" si="1"/>
        <v>29068</v>
      </c>
      <c r="B58" s="35">
        <f>SUM(L!B73:U73)</f>
        <v>7812</v>
      </c>
      <c r="C58" s="47">
        <f t="shared" si="3"/>
        <v>7812</v>
      </c>
      <c r="D58" s="48">
        <v>7808.5416666666597</v>
      </c>
      <c r="F58" s="28">
        <f t="shared" si="2"/>
        <v>34243</v>
      </c>
      <c r="G58" s="53">
        <f t="shared" si="4"/>
        <v>8694.8888888888832</v>
      </c>
    </row>
    <row r="59" spans="1:7">
      <c r="A59" s="28">
        <f t="shared" si="1"/>
        <v>29099</v>
      </c>
      <c r="B59" s="35">
        <f>SUM(L!B74:U74)</f>
        <v>7816</v>
      </c>
      <c r="C59" s="47">
        <f t="shared" si="3"/>
        <v>7816</v>
      </c>
      <c r="D59" s="48">
        <v>7814.0833333333303</v>
      </c>
      <c r="F59" s="28">
        <f t="shared" si="2"/>
        <v>34335</v>
      </c>
      <c r="G59" s="53">
        <f t="shared" si="4"/>
        <v>8695.8888888888869</v>
      </c>
    </row>
    <row r="60" spans="1:7">
      <c r="A60" s="28">
        <f t="shared" si="1"/>
        <v>29129</v>
      </c>
      <c r="B60" s="35">
        <f>SUM(L!B75:U75)</f>
        <v>7820</v>
      </c>
      <c r="C60" s="47">
        <f t="shared" si="3"/>
        <v>7820</v>
      </c>
      <c r="D60" s="48">
        <v>7819.75</v>
      </c>
      <c r="F60" s="28">
        <f t="shared" si="2"/>
        <v>34425</v>
      </c>
      <c r="G60" s="53">
        <f t="shared" si="4"/>
        <v>8696.5972222222208</v>
      </c>
    </row>
    <row r="61" spans="1:7">
      <c r="A61" s="28">
        <f t="shared" si="1"/>
        <v>29160</v>
      </c>
      <c r="B61" s="35">
        <f>SUM(L!B76:U76)</f>
        <v>7830</v>
      </c>
      <c r="C61" s="47">
        <f t="shared" si="3"/>
        <v>7830</v>
      </c>
      <c r="D61" s="48">
        <v>7825.5416666666597</v>
      </c>
      <c r="F61" s="28">
        <f t="shared" si="2"/>
        <v>34516</v>
      </c>
      <c r="G61" s="53">
        <f t="shared" si="4"/>
        <v>8697.444444444438</v>
      </c>
    </row>
    <row r="62" spans="1:7">
      <c r="A62" s="28">
        <f t="shared" si="1"/>
        <v>29190</v>
      </c>
      <c r="B62" s="35">
        <f>SUM(L!B77:U77)</f>
        <v>7831</v>
      </c>
      <c r="C62" s="47">
        <f t="shared" si="3"/>
        <v>7831</v>
      </c>
      <c r="D62" s="48">
        <v>7831.5416666666597</v>
      </c>
      <c r="F62" s="28">
        <f t="shared" si="2"/>
        <v>34608</v>
      </c>
      <c r="G62" s="53">
        <f t="shared" si="4"/>
        <v>8698.3472222222172</v>
      </c>
    </row>
    <row r="63" spans="1:7">
      <c r="A63" s="28">
        <f t="shared" si="1"/>
        <v>29221</v>
      </c>
      <c r="B63" s="35">
        <f>SUM(L!B78:U78)</f>
        <v>7838</v>
      </c>
      <c r="C63" s="47">
        <f t="shared" si="3"/>
        <v>7838</v>
      </c>
      <c r="D63" s="48">
        <v>7837.625</v>
      </c>
      <c r="F63" s="28">
        <f t="shared" si="2"/>
        <v>34700</v>
      </c>
      <c r="G63" s="53">
        <f t="shared" si="4"/>
        <v>8698.5138888888832</v>
      </c>
    </row>
    <row r="64" spans="1:7">
      <c r="A64" s="28">
        <f t="shared" si="1"/>
        <v>29252</v>
      </c>
      <c r="B64" s="35">
        <f>SUM(L!B79:U79)</f>
        <v>7840</v>
      </c>
      <c r="C64" s="47">
        <f t="shared" si="3"/>
        <v>7840</v>
      </c>
      <c r="D64" s="48">
        <v>7843.7916666666597</v>
      </c>
      <c r="F64" s="28">
        <f t="shared" si="2"/>
        <v>34790</v>
      </c>
      <c r="G64" s="53">
        <f t="shared" si="4"/>
        <v>8697.5555555555493</v>
      </c>
    </row>
    <row r="65" spans="1:7">
      <c r="A65" s="28">
        <f t="shared" si="1"/>
        <v>29281</v>
      </c>
      <c r="B65" s="35">
        <f>SUM(L!B80:U80)</f>
        <v>7846</v>
      </c>
      <c r="C65" s="47">
        <f t="shared" si="3"/>
        <v>7846</v>
      </c>
      <c r="D65" s="48">
        <v>7850.0416666666597</v>
      </c>
      <c r="F65" s="28">
        <f t="shared" si="2"/>
        <v>34881</v>
      </c>
      <c r="G65" s="53">
        <f t="shared" si="4"/>
        <v>8695.8749999999945</v>
      </c>
    </row>
    <row r="66" spans="1:7">
      <c r="A66" s="28">
        <f t="shared" si="1"/>
        <v>29312</v>
      </c>
      <c r="B66" s="35">
        <f>SUM(L!B81:U81)</f>
        <v>7853</v>
      </c>
      <c r="C66" s="47">
        <f t="shared" si="3"/>
        <v>7853</v>
      </c>
      <c r="D66" s="48">
        <v>7856.5</v>
      </c>
      <c r="F66" s="28">
        <f t="shared" si="2"/>
        <v>34973</v>
      </c>
      <c r="G66" s="53">
        <f t="shared" si="4"/>
        <v>8693.0138888888869</v>
      </c>
    </row>
    <row r="67" spans="1:7">
      <c r="A67" s="28">
        <f t="shared" si="1"/>
        <v>29342</v>
      </c>
      <c r="B67" s="35">
        <f>SUM(L!B82:U82)</f>
        <v>7862</v>
      </c>
      <c r="C67" s="47">
        <f t="shared" si="3"/>
        <v>7862</v>
      </c>
      <c r="D67" s="48">
        <v>7863.0416666666597</v>
      </c>
      <c r="F67" s="28">
        <f t="shared" si="2"/>
        <v>35065</v>
      </c>
      <c r="G67" s="53">
        <f t="shared" ref="G67:G98" si="5">AVERAGEIFS($D:$D,$A:$A,"&gt;="&amp;$F67,$A:$A,"&lt;"&amp;$F68)</f>
        <v>8689.9583333333303</v>
      </c>
    </row>
    <row r="68" spans="1:7">
      <c r="A68" s="28">
        <f t="shared" si="1"/>
        <v>29373</v>
      </c>
      <c r="B68" s="35">
        <f>SUM(L!B83:U83)</f>
        <v>7869</v>
      </c>
      <c r="C68" s="47">
        <f t="shared" si="3"/>
        <v>7869</v>
      </c>
      <c r="D68" s="48">
        <v>7869.3333333333303</v>
      </c>
      <c r="F68" s="28">
        <f t="shared" si="2"/>
        <v>35156</v>
      </c>
      <c r="G68" s="53">
        <f t="shared" si="5"/>
        <v>8687.6111111111077</v>
      </c>
    </row>
    <row r="69" spans="1:7">
      <c r="A69" s="28">
        <f t="shared" ref="A69:A132" si="6">EDATE(A68,1)</f>
        <v>29403</v>
      </c>
      <c r="B69" s="35">
        <f>SUM(L!B84:U84)</f>
        <v>7871</v>
      </c>
      <c r="C69" s="47">
        <f t="shared" si="3"/>
        <v>7871</v>
      </c>
      <c r="D69" s="48">
        <v>7875.5833333333303</v>
      </c>
      <c r="F69" s="28">
        <f t="shared" ref="F69:F132" si="7">EDATE(F68,3)</f>
        <v>35247</v>
      </c>
      <c r="G69" s="53">
        <f t="shared" si="5"/>
        <v>8688.0277777777756</v>
      </c>
    </row>
    <row r="70" spans="1:7">
      <c r="A70" s="28">
        <f t="shared" si="6"/>
        <v>29434</v>
      </c>
      <c r="B70" s="35">
        <f>SUM(L!B85:U85)</f>
        <v>7887</v>
      </c>
      <c r="C70" s="47">
        <f t="shared" si="3"/>
        <v>7887</v>
      </c>
      <c r="D70" s="48">
        <v>7881.75</v>
      </c>
      <c r="F70" s="28">
        <f t="shared" si="7"/>
        <v>35339</v>
      </c>
      <c r="G70" s="53">
        <f t="shared" si="5"/>
        <v>8691.4444444444398</v>
      </c>
    </row>
    <row r="71" spans="1:7">
      <c r="A71" s="28">
        <f t="shared" si="6"/>
        <v>29465</v>
      </c>
      <c r="B71" s="35">
        <f>SUM(L!B86:U86)</f>
        <v>7891</v>
      </c>
      <c r="C71" s="47">
        <f t="shared" si="3"/>
        <v>7891</v>
      </c>
      <c r="D71" s="48">
        <v>7887.4166666666597</v>
      </c>
      <c r="F71" s="28">
        <f t="shared" si="7"/>
        <v>35431</v>
      </c>
      <c r="G71" s="53">
        <f t="shared" si="5"/>
        <v>8694.8888888888832</v>
      </c>
    </row>
    <row r="72" spans="1:7">
      <c r="A72" s="28">
        <f t="shared" si="6"/>
        <v>29495</v>
      </c>
      <c r="B72" s="35">
        <f>SUM(L!B87:U87)</f>
        <v>7900</v>
      </c>
      <c r="C72" s="47">
        <f t="shared" si="3"/>
        <v>7900</v>
      </c>
      <c r="D72" s="48">
        <v>7892.62499999999</v>
      </c>
      <c r="F72" s="28">
        <f t="shared" si="7"/>
        <v>35521</v>
      </c>
      <c r="G72" s="53">
        <f t="shared" si="5"/>
        <v>8697.4583333333303</v>
      </c>
    </row>
    <row r="73" spans="1:7">
      <c r="A73" s="28">
        <f t="shared" si="6"/>
        <v>29526</v>
      </c>
      <c r="B73" s="35">
        <f>SUM(L!B88:U88)</f>
        <v>7907</v>
      </c>
      <c r="C73" s="47">
        <f t="shared" si="3"/>
        <v>7907</v>
      </c>
      <c r="D73" s="48">
        <v>7897.5</v>
      </c>
      <c r="F73" s="28">
        <f t="shared" si="7"/>
        <v>35612</v>
      </c>
      <c r="G73" s="53">
        <f t="shared" si="5"/>
        <v>8696.9166666666642</v>
      </c>
    </row>
    <row r="74" spans="1:7">
      <c r="A74" s="28">
        <f t="shared" si="6"/>
        <v>29556</v>
      </c>
      <c r="B74" s="35">
        <f>SUM(L!B89:U89)</f>
        <v>7905</v>
      </c>
      <c r="C74" s="47">
        <f t="shared" si="3"/>
        <v>7905</v>
      </c>
      <c r="D74" s="48">
        <v>7902.0833333333303</v>
      </c>
      <c r="F74" s="28">
        <f t="shared" si="7"/>
        <v>35704</v>
      </c>
      <c r="G74" s="53">
        <f t="shared" si="5"/>
        <v>8695.1249999999964</v>
      </c>
    </row>
    <row r="75" spans="1:7">
      <c r="A75" s="28">
        <f t="shared" si="6"/>
        <v>29587</v>
      </c>
      <c r="B75" s="35">
        <f>SUM(L!B90:U90)</f>
        <v>7914</v>
      </c>
      <c r="C75" s="47">
        <f t="shared" si="3"/>
        <v>7914</v>
      </c>
      <c r="D75" s="48">
        <v>7906.375</v>
      </c>
      <c r="F75" s="28">
        <f t="shared" si="7"/>
        <v>35796</v>
      </c>
      <c r="G75" s="53">
        <f t="shared" si="5"/>
        <v>8692.5277777777737</v>
      </c>
    </row>
    <row r="76" spans="1:7">
      <c r="A76" s="28">
        <f t="shared" si="6"/>
        <v>29618</v>
      </c>
      <c r="B76" s="35">
        <f>SUM(L!B91:U91)</f>
        <v>7912</v>
      </c>
      <c r="C76" s="47">
        <f t="shared" si="3"/>
        <v>7912</v>
      </c>
      <c r="D76" s="48">
        <v>7910.0833333333303</v>
      </c>
      <c r="F76" s="28">
        <f t="shared" si="7"/>
        <v>35886</v>
      </c>
      <c r="G76" s="53">
        <f t="shared" si="5"/>
        <v>8689.9861111111077</v>
      </c>
    </row>
    <row r="77" spans="1:7">
      <c r="A77" s="28">
        <f t="shared" si="6"/>
        <v>29646</v>
      </c>
      <c r="B77" s="35">
        <f>SUM(L!B92:U92)</f>
        <v>7910</v>
      </c>
      <c r="C77" s="47">
        <f t="shared" si="3"/>
        <v>7910</v>
      </c>
      <c r="D77" s="48">
        <v>7913.49999999999</v>
      </c>
      <c r="F77" s="28">
        <f t="shared" si="7"/>
        <v>35977</v>
      </c>
      <c r="G77" s="53">
        <f t="shared" si="5"/>
        <v>8687.8055555555493</v>
      </c>
    </row>
    <row r="78" spans="1:7">
      <c r="A78" s="28">
        <f t="shared" si="6"/>
        <v>29677</v>
      </c>
      <c r="B78" s="35">
        <f>SUM(L!B93:U93)</f>
        <v>7914</v>
      </c>
      <c r="C78" s="47">
        <f t="shared" si="3"/>
        <v>7914</v>
      </c>
      <c r="D78" s="48">
        <v>7916.6666666666597</v>
      </c>
      <c r="F78" s="28">
        <f t="shared" si="7"/>
        <v>36069</v>
      </c>
      <c r="G78" s="53">
        <f t="shared" si="5"/>
        <v>8684.4027777777737</v>
      </c>
    </row>
    <row r="79" spans="1:7">
      <c r="A79" s="28">
        <f t="shared" si="6"/>
        <v>29707</v>
      </c>
      <c r="B79" s="35">
        <f>SUM(L!B94:U94)</f>
        <v>7918</v>
      </c>
      <c r="C79" s="47">
        <f t="shared" si="3"/>
        <v>7918</v>
      </c>
      <c r="D79" s="48">
        <v>7919.375</v>
      </c>
      <c r="F79" s="28">
        <f t="shared" si="7"/>
        <v>36161</v>
      </c>
      <c r="G79" s="53">
        <f t="shared" si="5"/>
        <v>8680.5833333333303</v>
      </c>
    </row>
    <row r="80" spans="1:7">
      <c r="A80" s="28">
        <f t="shared" si="6"/>
        <v>29738</v>
      </c>
      <c r="B80" s="35">
        <f>SUM(L!B95:U95)</f>
        <v>7923</v>
      </c>
      <c r="C80" s="47">
        <f t="shared" si="3"/>
        <v>7923</v>
      </c>
      <c r="D80" s="48">
        <v>7921.99999999999</v>
      </c>
      <c r="F80" s="28">
        <f t="shared" si="7"/>
        <v>36251</v>
      </c>
      <c r="G80" s="53">
        <f t="shared" si="5"/>
        <v>8677.0555555555493</v>
      </c>
    </row>
    <row r="81" spans="1:7">
      <c r="A81" s="28">
        <f t="shared" si="6"/>
        <v>29768</v>
      </c>
      <c r="B81" s="35">
        <f>SUM(L!B96:U96)</f>
        <v>7920</v>
      </c>
      <c r="C81" s="47">
        <f t="shared" ref="C81:C144" si="8">IF(B81=0,C80*C69/C68,B81)</f>
        <v>7920</v>
      </c>
      <c r="D81" s="48">
        <v>7924.75</v>
      </c>
      <c r="F81" s="28">
        <f t="shared" si="7"/>
        <v>36342</v>
      </c>
      <c r="G81" s="53">
        <f t="shared" si="5"/>
        <v>8674.0416666666624</v>
      </c>
    </row>
    <row r="82" spans="1:7">
      <c r="A82" s="28">
        <f t="shared" si="6"/>
        <v>29799</v>
      </c>
      <c r="B82" s="35">
        <f>SUM(L!B97:U97)</f>
        <v>7927</v>
      </c>
      <c r="C82" s="47">
        <f t="shared" si="8"/>
        <v>7927</v>
      </c>
      <c r="D82" s="48">
        <v>7927.9583333333303</v>
      </c>
      <c r="F82" s="28">
        <f t="shared" si="7"/>
        <v>36434</v>
      </c>
      <c r="G82" s="53">
        <f t="shared" si="5"/>
        <v>8669.8749999999982</v>
      </c>
    </row>
    <row r="83" spans="1:7">
      <c r="A83" s="28">
        <f t="shared" si="6"/>
        <v>29830</v>
      </c>
      <c r="B83" s="35">
        <f>SUM(L!B98:U98)</f>
        <v>7933</v>
      </c>
      <c r="C83" s="47">
        <f t="shared" si="8"/>
        <v>7933</v>
      </c>
      <c r="D83" s="48">
        <v>7931.8333333333303</v>
      </c>
      <c r="F83" s="28">
        <f t="shared" si="7"/>
        <v>36526</v>
      </c>
      <c r="G83" s="53">
        <f t="shared" si="5"/>
        <v>8665.2361111111077</v>
      </c>
    </row>
    <row r="84" spans="1:7">
      <c r="A84" s="28">
        <f t="shared" si="6"/>
        <v>29860</v>
      </c>
      <c r="B84" s="35">
        <f>SUM(L!B99:U99)</f>
        <v>7934</v>
      </c>
      <c r="C84" s="47">
        <f t="shared" si="8"/>
        <v>7934</v>
      </c>
      <c r="D84" s="48">
        <v>7936</v>
      </c>
      <c r="F84" s="28">
        <f t="shared" si="7"/>
        <v>36617</v>
      </c>
      <c r="G84" s="53">
        <f t="shared" si="5"/>
        <v>8658.9166666666642</v>
      </c>
    </row>
    <row r="85" spans="1:7">
      <c r="A85" s="28">
        <f t="shared" si="6"/>
        <v>29891</v>
      </c>
      <c r="B85" s="35">
        <f>SUM(L!B100:U100)</f>
        <v>7938</v>
      </c>
      <c r="C85" s="47">
        <f t="shared" si="8"/>
        <v>7938</v>
      </c>
      <c r="D85" s="48">
        <v>7940.5416666666597</v>
      </c>
      <c r="F85" s="28">
        <f t="shared" si="7"/>
        <v>36708</v>
      </c>
      <c r="G85" s="53">
        <f t="shared" si="5"/>
        <v>8650.8749999999982</v>
      </c>
    </row>
    <row r="86" spans="1:7">
      <c r="A86" s="28">
        <f t="shared" si="6"/>
        <v>29921</v>
      </c>
      <c r="B86" s="35">
        <f>SUM(L!B101:U101)</f>
        <v>7937</v>
      </c>
      <c r="C86" s="47">
        <f t="shared" si="8"/>
        <v>7937</v>
      </c>
      <c r="D86" s="48">
        <v>7945.625</v>
      </c>
      <c r="F86" s="28">
        <f t="shared" si="7"/>
        <v>36800</v>
      </c>
      <c r="G86" s="53">
        <f t="shared" si="5"/>
        <v>8641.8611111111095</v>
      </c>
    </row>
    <row r="87" spans="1:7">
      <c r="A87" s="28">
        <f t="shared" si="6"/>
        <v>29952</v>
      </c>
      <c r="B87" s="35">
        <f>SUM(L!B102:U102)</f>
        <v>7948</v>
      </c>
      <c r="C87" s="47">
        <f t="shared" si="8"/>
        <v>7948</v>
      </c>
      <c r="D87" s="48">
        <v>7951.0833333333303</v>
      </c>
      <c r="F87" s="28">
        <f t="shared" si="7"/>
        <v>36892</v>
      </c>
      <c r="G87" s="53">
        <f t="shared" si="5"/>
        <v>8634.0138888888832</v>
      </c>
    </row>
    <row r="88" spans="1:7">
      <c r="A88" s="28">
        <f t="shared" si="6"/>
        <v>29983</v>
      </c>
      <c r="B88" s="35">
        <f>SUM(L!B103:U103)</f>
        <v>7955</v>
      </c>
      <c r="C88" s="47">
        <f t="shared" si="8"/>
        <v>7955</v>
      </c>
      <c r="D88" s="48">
        <v>7957</v>
      </c>
      <c r="F88" s="28">
        <f t="shared" si="7"/>
        <v>36982</v>
      </c>
      <c r="G88" s="53">
        <f t="shared" si="5"/>
        <v>8627.1249999999982</v>
      </c>
    </row>
    <row r="89" spans="1:7">
      <c r="A89" s="28">
        <f t="shared" si="6"/>
        <v>30011</v>
      </c>
      <c r="B89" s="35">
        <f>SUM(L!B104:U104)</f>
        <v>7960</v>
      </c>
      <c r="C89" s="47">
        <f t="shared" si="8"/>
        <v>7960</v>
      </c>
      <c r="D89" s="48">
        <v>7963.24999999999</v>
      </c>
      <c r="F89" s="28">
        <f t="shared" si="7"/>
        <v>37073</v>
      </c>
      <c r="G89" s="53">
        <f t="shared" si="5"/>
        <v>8619.5694444444398</v>
      </c>
    </row>
    <row r="90" spans="1:7">
      <c r="A90" s="28">
        <f t="shared" si="6"/>
        <v>30042</v>
      </c>
      <c r="B90" s="35">
        <f>SUM(L!B105:U105)</f>
        <v>7964</v>
      </c>
      <c r="C90" s="47">
        <f t="shared" si="8"/>
        <v>7964</v>
      </c>
      <c r="D90" s="48">
        <v>7969.75</v>
      </c>
      <c r="F90" s="28">
        <f t="shared" si="7"/>
        <v>37165</v>
      </c>
      <c r="G90" s="53">
        <f t="shared" si="5"/>
        <v>8609.2083333333303</v>
      </c>
    </row>
    <row r="91" spans="1:7">
      <c r="A91" s="28">
        <f t="shared" si="6"/>
        <v>30072</v>
      </c>
      <c r="B91" s="35">
        <f>SUM(L!B106:U106)</f>
        <v>7977</v>
      </c>
      <c r="C91" s="47">
        <f t="shared" si="8"/>
        <v>7977</v>
      </c>
      <c r="D91" s="48">
        <v>7976.625</v>
      </c>
      <c r="F91" s="28">
        <f t="shared" si="7"/>
        <v>37257</v>
      </c>
      <c r="G91" s="53">
        <f t="shared" si="5"/>
        <v>8597.7222222222172</v>
      </c>
    </row>
    <row r="92" spans="1:7">
      <c r="A92" s="28">
        <f t="shared" si="6"/>
        <v>30103</v>
      </c>
      <c r="B92" s="35">
        <f>SUM(L!B107:U107)</f>
        <v>7986</v>
      </c>
      <c r="C92" s="47">
        <f t="shared" si="8"/>
        <v>7986</v>
      </c>
      <c r="D92" s="48">
        <v>7983.9583333333303</v>
      </c>
      <c r="F92" s="28">
        <f t="shared" si="7"/>
        <v>37347</v>
      </c>
      <c r="G92" s="53">
        <f t="shared" si="5"/>
        <v>8585.1249999999982</v>
      </c>
    </row>
    <row r="93" spans="1:7">
      <c r="A93" s="28">
        <f t="shared" si="6"/>
        <v>30133</v>
      </c>
      <c r="B93" s="35">
        <f>SUM(L!B108:U108)</f>
        <v>7988</v>
      </c>
      <c r="C93" s="47">
        <f t="shared" si="8"/>
        <v>7988</v>
      </c>
      <c r="D93" s="48">
        <v>7991.375</v>
      </c>
      <c r="F93" s="28">
        <f t="shared" si="7"/>
        <v>37438</v>
      </c>
      <c r="G93" s="53">
        <f t="shared" si="5"/>
        <v>8569.9583333333303</v>
      </c>
    </row>
    <row r="94" spans="1:7">
      <c r="A94" s="28">
        <f t="shared" si="6"/>
        <v>30164</v>
      </c>
      <c r="B94" s="35">
        <f>SUM(L!B109:U109)</f>
        <v>8001</v>
      </c>
      <c r="C94" s="47">
        <f t="shared" si="8"/>
        <v>8001</v>
      </c>
      <c r="D94" s="48">
        <v>7998.4583333333303</v>
      </c>
      <c r="F94" s="28">
        <f t="shared" si="7"/>
        <v>37530</v>
      </c>
      <c r="G94" s="53">
        <f t="shared" si="5"/>
        <v>8559.1944444444398</v>
      </c>
    </row>
    <row r="95" spans="1:7">
      <c r="A95" s="28">
        <f t="shared" si="6"/>
        <v>30195</v>
      </c>
      <c r="B95" s="35">
        <f>SUM(L!B110:U110)</f>
        <v>8009</v>
      </c>
      <c r="C95" s="47">
        <f t="shared" si="8"/>
        <v>8009</v>
      </c>
      <c r="D95" s="48">
        <v>8005.375</v>
      </c>
      <c r="F95" s="28">
        <f t="shared" si="7"/>
        <v>37622</v>
      </c>
      <c r="G95" s="53">
        <f t="shared" si="5"/>
        <v>8550.9722222222172</v>
      </c>
    </row>
    <row r="96" spans="1:7">
      <c r="A96" s="28">
        <f t="shared" si="6"/>
        <v>30225</v>
      </c>
      <c r="B96" s="35">
        <f>SUM(L!B111:U111)</f>
        <v>8014</v>
      </c>
      <c r="C96" s="47">
        <f t="shared" si="8"/>
        <v>8014</v>
      </c>
      <c r="D96" s="48">
        <v>8012.25</v>
      </c>
      <c r="F96" s="28">
        <f t="shared" si="7"/>
        <v>37712</v>
      </c>
      <c r="G96" s="53">
        <f t="shared" si="5"/>
        <v>8543.4027777777737</v>
      </c>
    </row>
    <row r="97" spans="1:7">
      <c r="A97" s="28">
        <f t="shared" si="6"/>
        <v>30256</v>
      </c>
      <c r="B97" s="35">
        <f>SUM(L!B112:U112)</f>
        <v>8023</v>
      </c>
      <c r="C97" s="47">
        <f t="shared" si="8"/>
        <v>8023</v>
      </c>
      <c r="D97" s="48">
        <v>8019.125</v>
      </c>
      <c r="F97" s="28">
        <f t="shared" si="7"/>
        <v>37803</v>
      </c>
      <c r="G97" s="53">
        <f t="shared" si="5"/>
        <v>8538.3472222222172</v>
      </c>
    </row>
    <row r="98" spans="1:7">
      <c r="A98" s="28">
        <f t="shared" si="6"/>
        <v>30286</v>
      </c>
      <c r="B98" s="35">
        <f>SUM(L!B113:U113)</f>
        <v>8028</v>
      </c>
      <c r="C98" s="47">
        <f t="shared" si="8"/>
        <v>8028</v>
      </c>
      <c r="D98" s="48">
        <v>8025.875</v>
      </c>
      <c r="F98" s="28">
        <f t="shared" si="7"/>
        <v>37895</v>
      </c>
      <c r="G98" s="53">
        <f t="shared" si="5"/>
        <v>8534.8194444444434</v>
      </c>
    </row>
    <row r="99" spans="1:7">
      <c r="A99" s="28">
        <f t="shared" si="6"/>
        <v>30317</v>
      </c>
      <c r="B99" s="35">
        <f>SUM(L!B114:U114)</f>
        <v>8035</v>
      </c>
      <c r="C99" s="47">
        <f t="shared" si="8"/>
        <v>8035</v>
      </c>
      <c r="D99" s="48">
        <v>8032.5833333333303</v>
      </c>
      <c r="F99" s="28">
        <f t="shared" si="7"/>
        <v>37987</v>
      </c>
      <c r="G99" s="53">
        <f t="shared" ref="G99:G130" si="9">AVERAGEIFS($D:$D,$A:$A,"&gt;="&amp;$F99,$A:$A,"&lt;"&amp;$F100)</f>
        <v>8526.5833333333267</v>
      </c>
    </row>
    <row r="100" spans="1:7">
      <c r="A100" s="28">
        <f t="shared" si="6"/>
        <v>30348</v>
      </c>
      <c r="B100" s="35">
        <f>SUM(L!B115:U115)</f>
        <v>8038</v>
      </c>
      <c r="C100" s="47">
        <f t="shared" si="8"/>
        <v>8038</v>
      </c>
      <c r="D100" s="48">
        <v>8039.4583333333303</v>
      </c>
      <c r="F100" s="28">
        <f t="shared" si="7"/>
        <v>38078</v>
      </c>
      <c r="G100" s="53">
        <f t="shared" si="9"/>
        <v>8516.8472222222208</v>
      </c>
    </row>
    <row r="101" spans="1:7">
      <c r="A101" s="28">
        <f t="shared" si="6"/>
        <v>30376</v>
      </c>
      <c r="B101" s="35">
        <f>SUM(L!B116:U116)</f>
        <v>8043</v>
      </c>
      <c r="C101" s="47">
        <f t="shared" si="8"/>
        <v>8043</v>
      </c>
      <c r="D101" s="48">
        <v>8046.25</v>
      </c>
      <c r="F101" s="28">
        <f t="shared" si="7"/>
        <v>38169</v>
      </c>
      <c r="G101" s="53">
        <f t="shared" si="9"/>
        <v>8507.4722222222172</v>
      </c>
    </row>
    <row r="102" spans="1:7">
      <c r="A102" s="28">
        <f t="shared" si="6"/>
        <v>30407</v>
      </c>
      <c r="B102" s="35">
        <f>SUM(L!B117:U117)</f>
        <v>8046</v>
      </c>
      <c r="C102" s="47">
        <f t="shared" si="8"/>
        <v>8046</v>
      </c>
      <c r="D102" s="48">
        <v>8053.0416666666597</v>
      </c>
      <c r="F102" s="28">
        <f t="shared" si="7"/>
        <v>38261</v>
      </c>
      <c r="G102" s="53">
        <f t="shared" si="9"/>
        <v>8494.3333333333267</v>
      </c>
    </row>
    <row r="103" spans="1:7">
      <c r="A103" s="28">
        <f t="shared" si="6"/>
        <v>30437</v>
      </c>
      <c r="B103" s="35">
        <f>SUM(L!B118:U118)</f>
        <v>8060</v>
      </c>
      <c r="C103" s="47">
        <f t="shared" si="8"/>
        <v>8060</v>
      </c>
      <c r="D103" s="48">
        <v>8059.875</v>
      </c>
      <c r="F103" s="28">
        <f t="shared" si="7"/>
        <v>38353</v>
      </c>
      <c r="G103" s="53">
        <f t="shared" si="9"/>
        <v>8481.4999999999982</v>
      </c>
    </row>
    <row r="104" spans="1:7">
      <c r="A104" s="28">
        <f t="shared" si="6"/>
        <v>30468</v>
      </c>
      <c r="B104" s="35">
        <f>SUM(L!B119:U119)</f>
        <v>8065</v>
      </c>
      <c r="C104" s="47">
        <f t="shared" si="8"/>
        <v>8065</v>
      </c>
      <c r="D104" s="48">
        <v>8066.625</v>
      </c>
      <c r="F104" s="28">
        <f t="shared" si="7"/>
        <v>38443</v>
      </c>
      <c r="G104" s="53">
        <f t="shared" si="9"/>
        <v>8467.9999999999982</v>
      </c>
    </row>
    <row r="105" spans="1:7">
      <c r="A105" s="28">
        <f t="shared" si="6"/>
        <v>30498</v>
      </c>
      <c r="B105" s="35">
        <f>SUM(L!B120:U120)</f>
        <v>8070</v>
      </c>
      <c r="C105" s="47">
        <f t="shared" si="8"/>
        <v>8070</v>
      </c>
      <c r="D105" s="48">
        <v>8073.5</v>
      </c>
      <c r="F105" s="28">
        <f t="shared" si="7"/>
        <v>38534</v>
      </c>
      <c r="G105" s="53">
        <f t="shared" si="9"/>
        <v>8452.5694444444398</v>
      </c>
    </row>
    <row r="106" spans="1:7">
      <c r="A106" s="28">
        <f t="shared" si="6"/>
        <v>30529</v>
      </c>
      <c r="B106" s="35">
        <f>SUM(L!B121:U121)</f>
        <v>8084</v>
      </c>
      <c r="C106" s="47">
        <f t="shared" si="8"/>
        <v>8084</v>
      </c>
      <c r="D106" s="48">
        <v>8080.4166666666597</v>
      </c>
      <c r="F106" s="28">
        <f t="shared" si="7"/>
        <v>38626</v>
      </c>
      <c r="G106" s="53">
        <f t="shared" si="9"/>
        <v>8436.5694444444434</v>
      </c>
    </row>
    <row r="107" spans="1:7">
      <c r="A107" s="28">
        <f t="shared" si="6"/>
        <v>30560</v>
      </c>
      <c r="B107" s="35">
        <f>SUM(L!B122:U122)</f>
        <v>8089</v>
      </c>
      <c r="C107" s="47">
        <f t="shared" si="8"/>
        <v>8089</v>
      </c>
      <c r="D107" s="48">
        <v>8087.3333333333303</v>
      </c>
      <c r="F107" s="28">
        <f t="shared" si="7"/>
        <v>38718</v>
      </c>
      <c r="G107" s="53">
        <f t="shared" si="9"/>
        <v>8420.9305555555511</v>
      </c>
    </row>
    <row r="108" spans="1:7">
      <c r="A108" s="28">
        <f t="shared" si="6"/>
        <v>30590</v>
      </c>
      <c r="B108" s="35">
        <f>SUM(L!B123:U123)</f>
        <v>8097</v>
      </c>
      <c r="C108" s="47">
        <f t="shared" si="8"/>
        <v>8097</v>
      </c>
      <c r="D108" s="48">
        <v>8094.5</v>
      </c>
      <c r="F108" s="28">
        <f t="shared" si="7"/>
        <v>38808</v>
      </c>
      <c r="G108" s="53">
        <f t="shared" si="9"/>
        <v>8403.7777777777737</v>
      </c>
    </row>
    <row r="109" spans="1:7">
      <c r="A109" s="28">
        <f t="shared" si="6"/>
        <v>30621</v>
      </c>
      <c r="B109" s="35">
        <f>SUM(L!B124:U124)</f>
        <v>8104</v>
      </c>
      <c r="C109" s="47">
        <f t="shared" si="8"/>
        <v>8104</v>
      </c>
      <c r="D109" s="48">
        <v>8101.74999999999</v>
      </c>
      <c r="F109" s="28">
        <f t="shared" si="7"/>
        <v>38899</v>
      </c>
      <c r="G109" s="53">
        <f t="shared" si="9"/>
        <v>8384.5416666666642</v>
      </c>
    </row>
    <row r="110" spans="1:7">
      <c r="A110" s="28">
        <f t="shared" si="6"/>
        <v>30651</v>
      </c>
      <c r="B110" s="35">
        <f>SUM(L!B125:U125)</f>
        <v>8109</v>
      </c>
      <c r="C110" s="47">
        <f t="shared" si="8"/>
        <v>8109</v>
      </c>
      <c r="D110" s="48">
        <v>8109.0416666666597</v>
      </c>
      <c r="F110" s="28">
        <f t="shared" si="7"/>
        <v>38991</v>
      </c>
      <c r="G110" s="53">
        <f t="shared" si="9"/>
        <v>8363.4027777777737</v>
      </c>
    </row>
    <row r="111" spans="1:7">
      <c r="A111" s="28">
        <f t="shared" si="6"/>
        <v>30682</v>
      </c>
      <c r="B111" s="35">
        <f>SUM(L!B126:U126)</f>
        <v>8119</v>
      </c>
      <c r="C111" s="47">
        <f t="shared" si="8"/>
        <v>8119</v>
      </c>
      <c r="D111" s="48">
        <v>8116.5</v>
      </c>
      <c r="F111" s="28">
        <f t="shared" si="7"/>
        <v>39083</v>
      </c>
      <c r="G111" s="53">
        <f t="shared" si="9"/>
        <v>8341.9583333333303</v>
      </c>
    </row>
    <row r="112" spans="1:7">
      <c r="A112" s="28">
        <f t="shared" si="6"/>
        <v>30713</v>
      </c>
      <c r="B112" s="35">
        <f>SUM(L!B127:U127)</f>
        <v>8120</v>
      </c>
      <c r="C112" s="47">
        <f t="shared" si="8"/>
        <v>8120</v>
      </c>
      <c r="D112" s="48">
        <v>8123.875</v>
      </c>
      <c r="F112" s="28">
        <f t="shared" si="7"/>
        <v>39173</v>
      </c>
      <c r="G112" s="53">
        <f t="shared" si="9"/>
        <v>8321.3749999999945</v>
      </c>
    </row>
    <row r="113" spans="1:7">
      <c r="A113" s="28">
        <f t="shared" si="6"/>
        <v>30742</v>
      </c>
      <c r="B113" s="35">
        <f>SUM(L!B128:U128)</f>
        <v>8127</v>
      </c>
      <c r="C113" s="47">
        <f t="shared" si="8"/>
        <v>8127</v>
      </c>
      <c r="D113" s="48">
        <v>8131.25</v>
      </c>
      <c r="F113" s="28">
        <f t="shared" si="7"/>
        <v>39264</v>
      </c>
      <c r="G113" s="53">
        <f t="shared" si="9"/>
        <v>8303.3333333333303</v>
      </c>
    </row>
    <row r="114" spans="1:7">
      <c r="A114" s="28">
        <f t="shared" si="6"/>
        <v>30773</v>
      </c>
      <c r="B114" s="35">
        <f>SUM(L!B129:U129)</f>
        <v>8134</v>
      </c>
      <c r="C114" s="47">
        <f t="shared" si="8"/>
        <v>8134</v>
      </c>
      <c r="D114" s="48">
        <v>8138.5833333333303</v>
      </c>
      <c r="F114" s="28">
        <f t="shared" si="7"/>
        <v>39356</v>
      </c>
      <c r="G114" s="53">
        <f t="shared" si="9"/>
        <v>8286.8333333333303</v>
      </c>
    </row>
    <row r="115" spans="1:7">
      <c r="A115" s="28">
        <f t="shared" si="6"/>
        <v>30803</v>
      </c>
      <c r="B115" s="35">
        <f>SUM(L!B130:U130)</f>
        <v>8146</v>
      </c>
      <c r="C115" s="47">
        <f t="shared" si="8"/>
        <v>8146</v>
      </c>
      <c r="D115" s="48">
        <v>8145.6666666666597</v>
      </c>
      <c r="F115" s="28">
        <f t="shared" si="7"/>
        <v>39448</v>
      </c>
      <c r="G115" s="53">
        <f t="shared" si="9"/>
        <v>8270.1805555555493</v>
      </c>
    </row>
    <row r="116" spans="1:7">
      <c r="A116" s="28">
        <f t="shared" si="6"/>
        <v>30834</v>
      </c>
      <c r="B116" s="35">
        <f>SUM(L!B131:U131)</f>
        <v>8154</v>
      </c>
      <c r="C116" s="47">
        <f t="shared" si="8"/>
        <v>8154</v>
      </c>
      <c r="D116" s="48">
        <v>8152.625</v>
      </c>
      <c r="F116" s="28">
        <f t="shared" si="7"/>
        <v>39539</v>
      </c>
      <c r="G116" s="53">
        <f t="shared" si="9"/>
        <v>8251.9861111111077</v>
      </c>
    </row>
    <row r="117" spans="1:7">
      <c r="A117" s="28">
        <f t="shared" si="6"/>
        <v>30864</v>
      </c>
      <c r="B117" s="35">
        <f>SUM(L!B132:U132)</f>
        <v>8160</v>
      </c>
      <c r="C117" s="47">
        <f t="shared" si="8"/>
        <v>8160</v>
      </c>
      <c r="D117" s="48">
        <v>8159.4166666666597</v>
      </c>
      <c r="F117" s="28">
        <f t="shared" si="7"/>
        <v>39630</v>
      </c>
      <c r="G117" s="53">
        <f t="shared" si="9"/>
        <v>8232.4027777777756</v>
      </c>
    </row>
    <row r="118" spans="1:7">
      <c r="A118" s="28">
        <f t="shared" si="6"/>
        <v>30895</v>
      </c>
      <c r="B118" s="35">
        <f>SUM(L!B133:U133)</f>
        <v>8171</v>
      </c>
      <c r="C118" s="47">
        <f t="shared" si="8"/>
        <v>8171</v>
      </c>
      <c r="D118" s="48">
        <v>8166</v>
      </c>
      <c r="F118" s="28">
        <f t="shared" si="7"/>
        <v>39722</v>
      </c>
      <c r="G118" s="53">
        <f t="shared" si="9"/>
        <v>8212.4166666666642</v>
      </c>
    </row>
    <row r="119" spans="1:7">
      <c r="A119" s="28">
        <f t="shared" si="6"/>
        <v>30926</v>
      </c>
      <c r="B119" s="35">
        <f>SUM(L!B134:U134)</f>
        <v>8179</v>
      </c>
      <c r="C119" s="47">
        <f t="shared" si="8"/>
        <v>8179</v>
      </c>
      <c r="D119" s="48">
        <v>8172.4166666666597</v>
      </c>
      <c r="F119" s="28">
        <f t="shared" si="7"/>
        <v>39814</v>
      </c>
      <c r="G119" s="53">
        <f t="shared" si="9"/>
        <v>8192.1666666666642</v>
      </c>
    </row>
    <row r="120" spans="1:7">
      <c r="A120" s="28">
        <f t="shared" si="6"/>
        <v>30956</v>
      </c>
      <c r="B120" s="35">
        <f>SUM(L!B135:U135)</f>
        <v>8183</v>
      </c>
      <c r="C120" s="47">
        <f t="shared" si="8"/>
        <v>8183</v>
      </c>
      <c r="D120" s="48">
        <v>8178.8333333333303</v>
      </c>
      <c r="F120" s="28">
        <f t="shared" si="7"/>
        <v>39904</v>
      </c>
      <c r="G120" s="53">
        <f t="shared" si="9"/>
        <v>8173.1805555555538</v>
      </c>
    </row>
    <row r="121" spans="1:7">
      <c r="A121" s="28">
        <f t="shared" si="6"/>
        <v>30987</v>
      </c>
      <c r="B121" s="35">
        <f>SUM(L!B136:U136)</f>
        <v>8188</v>
      </c>
      <c r="C121" s="47">
        <f t="shared" si="8"/>
        <v>8188</v>
      </c>
      <c r="D121" s="48">
        <v>8185.25</v>
      </c>
      <c r="F121" s="28">
        <f t="shared" si="7"/>
        <v>39995</v>
      </c>
      <c r="G121" s="53">
        <f t="shared" si="9"/>
        <v>8156.1111111111068</v>
      </c>
    </row>
    <row r="122" spans="1:7">
      <c r="A122" s="28">
        <f t="shared" si="6"/>
        <v>31017</v>
      </c>
      <c r="B122" s="35">
        <f>SUM(L!B137:U137)</f>
        <v>8192</v>
      </c>
      <c r="C122" s="47">
        <f t="shared" si="8"/>
        <v>8192</v>
      </c>
      <c r="D122" s="48">
        <v>8191.625</v>
      </c>
      <c r="F122" s="28">
        <f t="shared" si="7"/>
        <v>40087</v>
      </c>
      <c r="G122" s="53">
        <f t="shared" si="9"/>
        <v>8141.2916666666642</v>
      </c>
    </row>
    <row r="123" spans="1:7">
      <c r="A123" s="28">
        <f t="shared" si="6"/>
        <v>31048</v>
      </c>
      <c r="B123" s="35">
        <f>SUM(L!B138:U138)</f>
        <v>8199</v>
      </c>
      <c r="C123" s="47">
        <f t="shared" si="8"/>
        <v>8199</v>
      </c>
      <c r="D123" s="48">
        <v>8197.875</v>
      </c>
      <c r="F123" s="28">
        <f t="shared" si="7"/>
        <v>40179</v>
      </c>
      <c r="G123" s="53">
        <f t="shared" si="9"/>
        <v>8128.4305555555538</v>
      </c>
    </row>
    <row r="124" spans="1:7">
      <c r="A124" s="28">
        <f t="shared" si="6"/>
        <v>31079</v>
      </c>
      <c r="B124" s="35">
        <f>SUM(L!B139:U139)</f>
        <v>8198</v>
      </c>
      <c r="C124" s="47">
        <f t="shared" si="8"/>
        <v>8198</v>
      </c>
      <c r="D124" s="48">
        <v>8204.0416666666606</v>
      </c>
      <c r="F124" s="28">
        <f t="shared" si="7"/>
        <v>40269</v>
      </c>
      <c r="G124" s="53">
        <f t="shared" si="9"/>
        <v>8117.7361111111068</v>
      </c>
    </row>
    <row r="125" spans="1:7">
      <c r="A125" s="28">
        <f t="shared" si="6"/>
        <v>31107</v>
      </c>
      <c r="B125" s="35">
        <f>SUM(L!B140:U140)</f>
        <v>8203</v>
      </c>
      <c r="C125" s="47">
        <f t="shared" si="8"/>
        <v>8203</v>
      </c>
      <c r="D125" s="48">
        <v>8210.1666666666606</v>
      </c>
      <c r="F125" s="28">
        <f t="shared" si="7"/>
        <v>40360</v>
      </c>
      <c r="G125" s="53">
        <f t="shared" si="9"/>
        <v>8110.0001778215474</v>
      </c>
    </row>
    <row r="126" spans="1:7">
      <c r="A126" s="28">
        <f t="shared" si="6"/>
        <v>31138</v>
      </c>
      <c r="B126" s="35">
        <f>SUM(L!B141:U141)</f>
        <v>8212</v>
      </c>
      <c r="C126" s="47">
        <f t="shared" si="8"/>
        <v>8212</v>
      </c>
      <c r="D126" s="48">
        <v>8216.25</v>
      </c>
      <c r="F126" s="28">
        <f t="shared" si="7"/>
        <v>40452</v>
      </c>
      <c r="G126" s="53">
        <f t="shared" si="9"/>
        <v>8103.505023458757</v>
      </c>
    </row>
    <row r="127" spans="1:7">
      <c r="A127" s="28">
        <f t="shared" si="6"/>
        <v>31168</v>
      </c>
      <c r="B127" s="35">
        <f>SUM(L!B142:U142)</f>
        <v>8222</v>
      </c>
      <c r="C127" s="47">
        <f t="shared" si="8"/>
        <v>8222</v>
      </c>
      <c r="D127" s="48">
        <v>8222.4166666666606</v>
      </c>
      <c r="F127" s="28">
        <f t="shared" si="7"/>
        <v>40544</v>
      </c>
      <c r="G127" s="53">
        <f t="shared" si="9"/>
        <v>8096.7766031296524</v>
      </c>
    </row>
    <row r="128" spans="1:7">
      <c r="A128" s="28">
        <f t="shared" si="6"/>
        <v>31199</v>
      </c>
      <c r="B128" s="35">
        <f>SUM(L!B143:U143)</f>
        <v>8231</v>
      </c>
      <c r="C128" s="47">
        <f t="shared" si="8"/>
        <v>8231</v>
      </c>
      <c r="D128" s="48">
        <v>8228.5416666666606</v>
      </c>
      <c r="F128" s="28">
        <f t="shared" si="7"/>
        <v>40634</v>
      </c>
      <c r="G128" s="53">
        <f t="shared" si="9"/>
        <v>8086.5290926313464</v>
      </c>
    </row>
    <row r="129" spans="1:7">
      <c r="A129" s="28">
        <f t="shared" si="6"/>
        <v>31229</v>
      </c>
      <c r="B129" s="35">
        <f>SUM(L!B144:U144)</f>
        <v>8233</v>
      </c>
      <c r="C129" s="47">
        <f t="shared" si="8"/>
        <v>8233</v>
      </c>
      <c r="D129" s="48">
        <v>8234.8333333333303</v>
      </c>
      <c r="F129" s="28">
        <f t="shared" si="7"/>
        <v>40725</v>
      </c>
      <c r="G129" s="53">
        <f t="shared" si="9"/>
        <v>8079.1400259209031</v>
      </c>
    </row>
    <row r="130" spans="1:7">
      <c r="A130" s="28">
        <f t="shared" si="6"/>
        <v>31260</v>
      </c>
      <c r="B130" s="35">
        <f>SUM(L!B145:U145)</f>
        <v>8246</v>
      </c>
      <c r="C130" s="47">
        <f t="shared" si="8"/>
        <v>8246</v>
      </c>
      <c r="D130" s="48">
        <v>8241.375</v>
      </c>
      <c r="F130" s="28">
        <f t="shared" si="7"/>
        <v>40817</v>
      </c>
      <c r="G130" s="53">
        <f t="shared" si="9"/>
        <v>8073.8574025059133</v>
      </c>
    </row>
    <row r="131" spans="1:7">
      <c r="A131" s="28">
        <f t="shared" si="6"/>
        <v>31291</v>
      </c>
      <c r="B131" s="35">
        <f>SUM(L!B146:U146)</f>
        <v>8251</v>
      </c>
      <c r="C131" s="47">
        <f t="shared" si="8"/>
        <v>8251</v>
      </c>
      <c r="D131" s="48">
        <v>8248.0833333333303</v>
      </c>
      <c r="F131" s="28">
        <f t="shared" si="7"/>
        <v>40909</v>
      </c>
      <c r="G131" s="53">
        <f t="shared" ref="G131:G166" si="10">AVERAGEIFS($D:$D,$A:$A,"&gt;="&amp;$F131,$A:$A,"&lt;"&amp;$F132)</f>
        <v>8063.4330450572379</v>
      </c>
    </row>
    <row r="132" spans="1:7">
      <c r="A132" s="28">
        <f t="shared" si="6"/>
        <v>31321</v>
      </c>
      <c r="B132" s="35">
        <f>SUM(L!B147:U147)</f>
        <v>8257</v>
      </c>
      <c r="C132" s="47">
        <f t="shared" si="8"/>
        <v>8257</v>
      </c>
      <c r="D132" s="48">
        <v>8254.75</v>
      </c>
      <c r="F132" s="28">
        <f t="shared" si="7"/>
        <v>41000</v>
      </c>
      <c r="G132" s="53">
        <f t="shared" si="10"/>
        <v>8049.9999999999973</v>
      </c>
    </row>
    <row r="133" spans="1:7">
      <c r="A133" s="28">
        <f t="shared" ref="A133:A196" si="11">EDATE(A132,1)</f>
        <v>31352</v>
      </c>
      <c r="B133" s="35">
        <f>SUM(L!B148:U148)</f>
        <v>8262</v>
      </c>
      <c r="C133" s="47">
        <f t="shared" si="8"/>
        <v>8262</v>
      </c>
      <c r="D133" s="48">
        <v>8261.5416666666606</v>
      </c>
      <c r="F133" s="28">
        <f t="shared" ref="F133:F167" si="12">EDATE(F132,3)</f>
        <v>41091</v>
      </c>
      <c r="G133" s="53">
        <f t="shared" si="10"/>
        <v>8026.4999999999964</v>
      </c>
    </row>
    <row r="134" spans="1:7">
      <c r="A134" s="28">
        <f t="shared" si="11"/>
        <v>31382</v>
      </c>
      <c r="B134" s="35">
        <f>SUM(L!B149:U149)</f>
        <v>8265</v>
      </c>
      <c r="C134" s="47">
        <f t="shared" si="8"/>
        <v>8265</v>
      </c>
      <c r="D134" s="48">
        <v>8268.5</v>
      </c>
      <c r="F134" s="28">
        <f t="shared" si="12"/>
        <v>41183</v>
      </c>
      <c r="G134" s="53">
        <f t="shared" si="10"/>
        <v>7994.4722222222199</v>
      </c>
    </row>
    <row r="135" spans="1:7">
      <c r="A135" s="28">
        <f t="shared" si="11"/>
        <v>31413</v>
      </c>
      <c r="B135" s="35">
        <f>SUM(L!B150:U150)</f>
        <v>8277</v>
      </c>
      <c r="C135" s="47">
        <f t="shared" si="8"/>
        <v>8277</v>
      </c>
      <c r="D135" s="48">
        <v>8275.4166666666606</v>
      </c>
      <c r="F135" s="28">
        <f t="shared" si="12"/>
        <v>41275</v>
      </c>
      <c r="G135" s="53">
        <f t="shared" si="10"/>
        <v>7963.4027777777765</v>
      </c>
    </row>
    <row r="136" spans="1:7">
      <c r="A136" s="28">
        <f t="shared" si="11"/>
        <v>31444</v>
      </c>
      <c r="B136" s="35">
        <f>SUM(L!B151:U151)</f>
        <v>8277</v>
      </c>
      <c r="C136" s="47">
        <f t="shared" si="8"/>
        <v>8277</v>
      </c>
      <c r="D136" s="48">
        <v>8282.3749999999909</v>
      </c>
      <c r="F136" s="28">
        <f t="shared" si="12"/>
        <v>41365</v>
      </c>
      <c r="G136" s="53">
        <f t="shared" si="10"/>
        <v>7934.2083333333294</v>
      </c>
    </row>
    <row r="137" spans="1:7">
      <c r="A137" s="28">
        <f t="shared" si="11"/>
        <v>31472</v>
      </c>
      <c r="B137" s="35">
        <f>SUM(L!B152:U152)</f>
        <v>8285</v>
      </c>
      <c r="C137" s="47">
        <f t="shared" si="8"/>
        <v>8285</v>
      </c>
      <c r="D137" s="48">
        <v>8289.5416666666606</v>
      </c>
      <c r="F137" s="28">
        <f t="shared" si="12"/>
        <v>41456</v>
      </c>
      <c r="G137" s="53">
        <f t="shared" si="10"/>
        <v>7905.3194444444407</v>
      </c>
    </row>
    <row r="138" spans="1:7">
      <c r="A138" s="28">
        <f t="shared" si="11"/>
        <v>31503</v>
      </c>
      <c r="B138" s="35">
        <f>SUM(L!B153:U153)</f>
        <v>8290</v>
      </c>
      <c r="C138" s="47">
        <f t="shared" si="8"/>
        <v>8290</v>
      </c>
      <c r="D138" s="48">
        <v>8296.9166666666606</v>
      </c>
      <c r="F138" s="28">
        <f t="shared" si="12"/>
        <v>41548</v>
      </c>
      <c r="G138" s="53">
        <f t="shared" si="10"/>
        <v>7876.6388888888869</v>
      </c>
    </row>
    <row r="139" spans="1:7">
      <c r="A139" s="28">
        <f t="shared" si="11"/>
        <v>31533</v>
      </c>
      <c r="B139" s="35">
        <f>SUM(L!B154:U154)</f>
        <v>8307</v>
      </c>
      <c r="C139" s="47">
        <f t="shared" si="8"/>
        <v>8307</v>
      </c>
      <c r="D139" s="48">
        <v>8304.375</v>
      </c>
      <c r="F139" s="28">
        <f t="shared" si="12"/>
        <v>41640</v>
      </c>
      <c r="G139" s="53">
        <f t="shared" si="10"/>
        <v>7847.8749999999973</v>
      </c>
    </row>
    <row r="140" spans="1:7">
      <c r="A140" s="28">
        <f t="shared" si="11"/>
        <v>31564</v>
      </c>
      <c r="B140" s="35">
        <f>SUM(L!B155:U155)</f>
        <v>8313</v>
      </c>
      <c r="C140" s="47">
        <f t="shared" si="8"/>
        <v>8313</v>
      </c>
      <c r="D140" s="48">
        <v>8311.7916666666606</v>
      </c>
      <c r="F140" s="28">
        <f t="shared" si="12"/>
        <v>41730</v>
      </c>
      <c r="G140" s="53">
        <f t="shared" si="10"/>
        <v>7818.7361111111095</v>
      </c>
    </row>
    <row r="141" spans="1:7">
      <c r="A141" s="28">
        <f t="shared" si="11"/>
        <v>31594</v>
      </c>
      <c r="B141" s="35">
        <f>SUM(L!B156:U156)</f>
        <v>8317</v>
      </c>
      <c r="C141" s="47">
        <f t="shared" si="8"/>
        <v>8317</v>
      </c>
      <c r="D141" s="48">
        <v>8318.8749999999909</v>
      </c>
      <c r="F141" s="28">
        <f t="shared" si="12"/>
        <v>41821</v>
      </c>
      <c r="G141" s="53">
        <f t="shared" si="10"/>
        <v>7790.3055555555538</v>
      </c>
    </row>
    <row r="142" spans="1:7">
      <c r="A142" s="28">
        <f t="shared" si="11"/>
        <v>31625</v>
      </c>
      <c r="B142" s="35">
        <f>SUM(L!B157:U157)</f>
        <v>8329</v>
      </c>
      <c r="C142" s="47">
        <f t="shared" si="8"/>
        <v>8329</v>
      </c>
      <c r="D142" s="48">
        <v>8325.7916666666606</v>
      </c>
      <c r="F142" s="28">
        <f t="shared" si="12"/>
        <v>41913</v>
      </c>
      <c r="G142" s="53">
        <f t="shared" si="10"/>
        <v>7764.0833333333312</v>
      </c>
    </row>
    <row r="143" spans="1:7">
      <c r="A143" s="28">
        <f t="shared" si="11"/>
        <v>31656</v>
      </c>
      <c r="B143" s="35">
        <f>SUM(L!B158:U158)</f>
        <v>8340</v>
      </c>
      <c r="C143" s="47">
        <f t="shared" si="8"/>
        <v>8340</v>
      </c>
      <c r="D143" s="48">
        <v>8332.8333333333303</v>
      </c>
      <c r="F143" s="28">
        <f t="shared" si="12"/>
        <v>42005</v>
      </c>
      <c r="G143" s="53">
        <f t="shared" si="10"/>
        <v>7739.9444444444407</v>
      </c>
    </row>
    <row r="144" spans="1:7">
      <c r="A144" s="28">
        <f t="shared" si="11"/>
        <v>31686</v>
      </c>
      <c r="B144" s="35">
        <f>SUM(L!B159:U159)</f>
        <v>8345</v>
      </c>
      <c r="C144" s="47">
        <f t="shared" si="8"/>
        <v>8345</v>
      </c>
      <c r="D144" s="48">
        <v>8339.8333333333303</v>
      </c>
      <c r="F144" s="28">
        <f t="shared" si="12"/>
        <v>42095</v>
      </c>
      <c r="G144" s="53">
        <f t="shared" si="10"/>
        <v>7717.5277777777737</v>
      </c>
    </row>
    <row r="145" spans="1:7">
      <c r="A145" s="28">
        <f t="shared" si="11"/>
        <v>31717</v>
      </c>
      <c r="B145" s="35">
        <f>SUM(L!B160:U160)</f>
        <v>8353</v>
      </c>
      <c r="C145" s="47">
        <f t="shared" ref="C145:C208" si="13">IF(B145=0,C144*C133/C132,B145)</f>
        <v>8353</v>
      </c>
      <c r="D145" s="48">
        <v>8346.4166666666606</v>
      </c>
      <c r="F145" s="28">
        <f t="shared" si="12"/>
        <v>42186</v>
      </c>
      <c r="G145" s="53">
        <f t="shared" si="10"/>
        <v>7696.9583333333312</v>
      </c>
    </row>
    <row r="146" spans="1:7">
      <c r="A146" s="28">
        <f t="shared" si="11"/>
        <v>31747</v>
      </c>
      <c r="B146" s="35">
        <f>SUM(L!B161:U161)</f>
        <v>8352</v>
      </c>
      <c r="C146" s="47">
        <f t="shared" si="13"/>
        <v>8352</v>
      </c>
      <c r="D146" s="48">
        <v>8352.9583333333303</v>
      </c>
      <c r="F146" s="28">
        <f t="shared" si="12"/>
        <v>42278</v>
      </c>
      <c r="G146" s="53">
        <f t="shared" si="10"/>
        <v>7677.3194444444407</v>
      </c>
    </row>
    <row r="147" spans="1:7">
      <c r="A147" s="28">
        <f t="shared" si="11"/>
        <v>31778</v>
      </c>
      <c r="B147" s="35">
        <f>SUM(L!B162:U162)</f>
        <v>8360</v>
      </c>
      <c r="C147" s="47">
        <f t="shared" si="13"/>
        <v>8360</v>
      </c>
      <c r="D147" s="48">
        <v>8359.6249999999909</v>
      </c>
      <c r="F147" s="28">
        <f t="shared" si="12"/>
        <v>42370</v>
      </c>
      <c r="G147" s="53">
        <f t="shared" si="10"/>
        <v>7658.6805555555538</v>
      </c>
    </row>
    <row r="148" spans="1:7">
      <c r="A148" s="28">
        <f t="shared" si="11"/>
        <v>31809</v>
      </c>
      <c r="B148" s="35">
        <f>SUM(L!B163:U163)</f>
        <v>8360</v>
      </c>
      <c r="C148" s="47">
        <f t="shared" si="13"/>
        <v>8360</v>
      </c>
      <c r="D148" s="48">
        <v>8366.25</v>
      </c>
      <c r="F148" s="28">
        <f t="shared" si="12"/>
        <v>42461</v>
      </c>
      <c r="G148" s="53">
        <f t="shared" si="10"/>
        <v>7641.6388888888869</v>
      </c>
    </row>
    <row r="149" spans="1:7">
      <c r="A149" s="28">
        <f t="shared" si="11"/>
        <v>31837</v>
      </c>
      <c r="B149" s="35">
        <f>SUM(L!B164:U164)</f>
        <v>8371</v>
      </c>
      <c r="C149" s="47">
        <f t="shared" si="13"/>
        <v>8371</v>
      </c>
      <c r="D149" s="48">
        <v>8372.625</v>
      </c>
      <c r="F149" s="28">
        <f t="shared" si="12"/>
        <v>42552</v>
      </c>
      <c r="G149" s="53">
        <f t="shared" si="10"/>
        <v>7629.7638888888832</v>
      </c>
    </row>
    <row r="150" spans="1:7">
      <c r="A150" s="28">
        <f t="shared" si="11"/>
        <v>31868</v>
      </c>
      <c r="B150" s="35">
        <f>SUM(L!B165:U165)</f>
        <v>8372</v>
      </c>
      <c r="C150" s="47">
        <f t="shared" si="13"/>
        <v>8372</v>
      </c>
      <c r="D150" s="48">
        <v>8379</v>
      </c>
      <c r="F150" s="28">
        <f t="shared" si="12"/>
        <v>42644</v>
      </c>
      <c r="G150" s="53">
        <f t="shared" si="10"/>
        <v>7622.3055555555538</v>
      </c>
    </row>
    <row r="151" spans="1:7">
      <c r="A151" s="28">
        <f t="shared" si="11"/>
        <v>31898</v>
      </c>
      <c r="B151" s="35">
        <f>SUM(L!B166:U166)</f>
        <v>8383</v>
      </c>
      <c r="C151" s="47">
        <f t="shared" si="13"/>
        <v>8383</v>
      </c>
      <c r="D151" s="48">
        <v>8385.6666666666606</v>
      </c>
      <c r="F151" s="28">
        <f t="shared" si="12"/>
        <v>42736</v>
      </c>
      <c r="G151" s="53">
        <f t="shared" si="10"/>
        <v>7614.9444444444425</v>
      </c>
    </row>
    <row r="152" spans="1:7">
      <c r="A152" s="28">
        <f t="shared" si="11"/>
        <v>31929</v>
      </c>
      <c r="B152" s="35">
        <f>SUM(L!B167:U167)</f>
        <v>8394</v>
      </c>
      <c r="C152" s="47">
        <f t="shared" si="13"/>
        <v>8394</v>
      </c>
      <c r="D152" s="48">
        <v>8392.4166666666606</v>
      </c>
      <c r="F152" s="28">
        <f t="shared" si="12"/>
        <v>42826</v>
      </c>
      <c r="G152" s="53">
        <f t="shared" si="10"/>
        <v>7608.375</v>
      </c>
    </row>
    <row r="153" spans="1:7">
      <c r="A153" s="28">
        <f t="shared" si="11"/>
        <v>31959</v>
      </c>
      <c r="B153" s="35">
        <f>SUM(L!B168:U168)</f>
        <v>8396</v>
      </c>
      <c r="C153" s="47">
        <f t="shared" si="13"/>
        <v>8396</v>
      </c>
      <c r="D153" s="48">
        <v>8399.3333333333303</v>
      </c>
      <c r="F153" s="28">
        <f t="shared" si="12"/>
        <v>42917</v>
      </c>
      <c r="G153" s="53">
        <f t="shared" si="10"/>
        <v>7597.8749999999964</v>
      </c>
    </row>
    <row r="154" spans="1:7">
      <c r="A154" s="28">
        <f t="shared" si="11"/>
        <v>31990</v>
      </c>
      <c r="B154" s="35">
        <f>SUM(L!B169:U169)</f>
        <v>8409</v>
      </c>
      <c r="C154" s="47">
        <f t="shared" si="13"/>
        <v>8409</v>
      </c>
      <c r="D154" s="48">
        <v>8406.2916666666606</v>
      </c>
      <c r="F154" s="28">
        <f t="shared" si="12"/>
        <v>43009</v>
      </c>
      <c r="G154" s="53">
        <f t="shared" si="10"/>
        <v>7584.5972222222199</v>
      </c>
    </row>
    <row r="155" spans="1:7">
      <c r="A155" s="28">
        <f t="shared" si="11"/>
        <v>32021</v>
      </c>
      <c r="B155" s="35">
        <f>SUM(L!B170:U170)</f>
        <v>8413</v>
      </c>
      <c r="C155" s="47">
        <f t="shared" si="13"/>
        <v>8413</v>
      </c>
      <c r="D155" s="48">
        <v>8412.9583333333303</v>
      </c>
      <c r="F155" s="28">
        <f t="shared" si="12"/>
        <v>43101</v>
      </c>
      <c r="G155" s="53">
        <f t="shared" si="10"/>
        <v>7571.9722222222163</v>
      </c>
    </row>
    <row r="156" spans="1:7">
      <c r="A156" s="28">
        <f t="shared" si="11"/>
        <v>32051</v>
      </c>
      <c r="B156" s="35">
        <f>SUM(L!B171:U171)</f>
        <v>8425</v>
      </c>
      <c r="C156" s="47">
        <f t="shared" si="13"/>
        <v>8425</v>
      </c>
      <c r="D156" s="48">
        <v>8419.625</v>
      </c>
      <c r="F156" s="28">
        <f t="shared" si="12"/>
        <v>43191</v>
      </c>
      <c r="G156" s="53">
        <f t="shared" si="10"/>
        <v>7558.9861111111095</v>
      </c>
    </row>
    <row r="157" spans="1:7">
      <c r="A157" s="28">
        <f t="shared" si="11"/>
        <v>32082</v>
      </c>
      <c r="B157" s="35">
        <f>SUM(L!B172:U172)</f>
        <v>8433</v>
      </c>
      <c r="C157" s="47">
        <f t="shared" si="13"/>
        <v>8433</v>
      </c>
      <c r="D157" s="48">
        <v>8426.5833333333303</v>
      </c>
      <c r="F157" s="28">
        <f t="shared" si="12"/>
        <v>43282</v>
      </c>
      <c r="G157" s="53">
        <f t="shared" si="10"/>
        <v>7547.0138888888832</v>
      </c>
    </row>
    <row r="158" spans="1:7">
      <c r="A158" s="28">
        <f t="shared" si="11"/>
        <v>32112</v>
      </c>
      <c r="B158" s="35">
        <f>SUM(L!B173:U173)</f>
        <v>8434</v>
      </c>
      <c r="C158" s="47">
        <f t="shared" si="13"/>
        <v>8434</v>
      </c>
      <c r="D158" s="48">
        <v>8433.1666666666606</v>
      </c>
      <c r="F158" s="28">
        <f t="shared" si="12"/>
        <v>43374</v>
      </c>
      <c r="G158" s="53">
        <f t="shared" si="10"/>
        <v>7535.5277777777737</v>
      </c>
    </row>
    <row r="159" spans="1:7">
      <c r="A159" s="28">
        <f t="shared" si="11"/>
        <v>32143</v>
      </c>
      <c r="B159" s="35">
        <f>SUM(L!B174:U174)</f>
        <v>8444</v>
      </c>
      <c r="C159" s="47">
        <f t="shared" si="13"/>
        <v>8444</v>
      </c>
      <c r="D159" s="48">
        <v>8439.5416666666606</v>
      </c>
      <c r="F159" s="28">
        <f t="shared" si="12"/>
        <v>43466</v>
      </c>
      <c r="G159" s="53">
        <f t="shared" si="10"/>
        <v>7524.8194444444407</v>
      </c>
    </row>
    <row r="160" spans="1:7">
      <c r="A160" s="28">
        <f t="shared" si="11"/>
        <v>32174</v>
      </c>
      <c r="B160" s="35">
        <f>SUM(L!B175:U175)</f>
        <v>8443</v>
      </c>
      <c r="C160" s="47">
        <f t="shared" si="13"/>
        <v>8443</v>
      </c>
      <c r="D160" s="48">
        <v>8446.2916666666606</v>
      </c>
      <c r="F160" s="28">
        <f t="shared" si="12"/>
        <v>43556</v>
      </c>
      <c r="G160" s="53">
        <f t="shared" si="10"/>
        <v>7515.1388888888869</v>
      </c>
    </row>
    <row r="161" spans="1:7">
      <c r="A161" s="28">
        <f t="shared" si="11"/>
        <v>32203</v>
      </c>
      <c r="B161" s="35">
        <f>SUM(L!B176:U176)</f>
        <v>8448</v>
      </c>
      <c r="C161" s="47">
        <f t="shared" si="13"/>
        <v>8448</v>
      </c>
      <c r="D161" s="48">
        <v>8453.4166666666606</v>
      </c>
      <c r="F161" s="28">
        <f t="shared" si="12"/>
        <v>43647</v>
      </c>
      <c r="G161" s="53">
        <f t="shared" si="10"/>
        <v>7505.4305555555502</v>
      </c>
    </row>
    <row r="162" spans="1:7">
      <c r="A162" s="28">
        <f t="shared" si="11"/>
        <v>32234</v>
      </c>
      <c r="B162" s="35">
        <f>SUM(L!B177:U177)</f>
        <v>8455</v>
      </c>
      <c r="C162" s="47">
        <f t="shared" si="13"/>
        <v>8455</v>
      </c>
      <c r="D162" s="48">
        <v>8460.5</v>
      </c>
      <c r="F162" s="28">
        <f t="shared" si="12"/>
        <v>43739</v>
      </c>
      <c r="G162" s="53">
        <f t="shared" si="10"/>
        <v>7495.8333333333294</v>
      </c>
    </row>
    <row r="163" spans="1:7">
      <c r="A163" s="28">
        <f t="shared" si="11"/>
        <v>32264</v>
      </c>
      <c r="B163" s="35">
        <f>SUM(L!B178:U178)</f>
        <v>8467</v>
      </c>
      <c r="C163" s="47">
        <f t="shared" si="13"/>
        <v>8467</v>
      </c>
      <c r="D163" s="48">
        <v>8467.25</v>
      </c>
      <c r="F163" s="28">
        <f t="shared" si="12"/>
        <v>43831</v>
      </c>
      <c r="G163" s="53">
        <f t="shared" si="10"/>
        <v>7486.0138888888869</v>
      </c>
    </row>
    <row r="164" spans="1:7">
      <c r="A164" s="28">
        <f t="shared" si="11"/>
        <v>32295</v>
      </c>
      <c r="B164" s="35">
        <f>SUM(L!B179:U179)</f>
        <v>8468</v>
      </c>
      <c r="C164" s="47">
        <f t="shared" si="13"/>
        <v>8468</v>
      </c>
      <c r="D164" s="48">
        <v>8473.9166666666606</v>
      </c>
      <c r="F164" s="28">
        <f t="shared" si="12"/>
        <v>43922</v>
      </c>
      <c r="G164" s="53">
        <f t="shared" si="10"/>
        <v>7474.4027777777737</v>
      </c>
    </row>
    <row r="165" spans="1:7">
      <c r="A165" s="28">
        <f t="shared" si="11"/>
        <v>32325</v>
      </c>
      <c r="B165" s="35">
        <f>SUM(L!B180:U180)</f>
        <v>8475</v>
      </c>
      <c r="C165" s="47">
        <f t="shared" si="13"/>
        <v>8475</v>
      </c>
      <c r="D165" s="48">
        <v>8480.5416666666606</v>
      </c>
      <c r="F165" s="28">
        <f t="shared" si="12"/>
        <v>44013</v>
      </c>
      <c r="G165" s="53">
        <f t="shared" si="10"/>
        <v>7460.9305555555538</v>
      </c>
    </row>
    <row r="166" spans="1:7">
      <c r="A166" s="28">
        <f t="shared" si="11"/>
        <v>32356</v>
      </c>
      <c r="B166" s="35">
        <f>SUM(L!B181:U181)</f>
        <v>8492</v>
      </c>
      <c r="C166" s="47">
        <f t="shared" si="13"/>
        <v>8492</v>
      </c>
      <c r="D166" s="48">
        <v>8486.9166666666606</v>
      </c>
      <c r="F166" s="28">
        <f t="shared" si="12"/>
        <v>44105</v>
      </c>
      <c r="G166" s="53">
        <f t="shared" si="10"/>
        <v>7446.8194444444407</v>
      </c>
    </row>
    <row r="167" spans="1:7">
      <c r="A167" s="28">
        <f t="shared" si="11"/>
        <v>32387</v>
      </c>
      <c r="B167" s="35">
        <f>SUM(L!B182:U182)</f>
        <v>8501</v>
      </c>
      <c r="C167" s="47">
        <f t="shared" si="13"/>
        <v>8501</v>
      </c>
      <c r="D167" s="48">
        <v>8493.1666666666606</v>
      </c>
      <c r="F167" s="28">
        <f t="shared" si="12"/>
        <v>44197</v>
      </c>
      <c r="G167" s="53"/>
    </row>
    <row r="168" spans="1:7">
      <c r="A168" s="28">
        <f t="shared" si="11"/>
        <v>32417</v>
      </c>
      <c r="B168" s="35">
        <f>SUM(L!B183:U183)</f>
        <v>8507</v>
      </c>
      <c r="C168" s="47">
        <f t="shared" si="13"/>
        <v>8507</v>
      </c>
      <c r="D168" s="48">
        <v>8499.2083333333303</v>
      </c>
      <c r="F168" s="28"/>
      <c r="G168" s="53"/>
    </row>
    <row r="169" spans="1:7">
      <c r="A169" s="28">
        <f t="shared" si="11"/>
        <v>32448</v>
      </c>
      <c r="B169" s="35">
        <f>SUM(L!B184:U184)</f>
        <v>8513</v>
      </c>
      <c r="C169" s="47">
        <f t="shared" si="13"/>
        <v>8513</v>
      </c>
      <c r="D169" s="48">
        <v>8505.2916666666606</v>
      </c>
      <c r="F169" s="28"/>
      <c r="G169" s="53"/>
    </row>
    <row r="170" spans="1:7">
      <c r="A170" s="28">
        <f t="shared" si="11"/>
        <v>32478</v>
      </c>
      <c r="B170" s="35">
        <f>SUM(L!B185:U185)</f>
        <v>8514</v>
      </c>
      <c r="C170" s="47">
        <f t="shared" si="13"/>
        <v>8514</v>
      </c>
      <c r="D170" s="48">
        <v>8512.0416666666606</v>
      </c>
      <c r="F170" s="28"/>
      <c r="G170" s="53"/>
    </row>
    <row r="171" spans="1:7">
      <c r="A171" s="28">
        <f t="shared" si="11"/>
        <v>32509</v>
      </c>
      <c r="B171" s="35">
        <f>SUM(L!B186:U186)</f>
        <v>8523</v>
      </c>
      <c r="C171" s="47">
        <f t="shared" si="13"/>
        <v>8523</v>
      </c>
      <c r="D171" s="48">
        <v>8518.7916666666606</v>
      </c>
      <c r="F171" s="28"/>
      <c r="G171" s="53"/>
    </row>
    <row r="172" spans="1:7">
      <c r="A172" s="28">
        <f t="shared" si="11"/>
        <v>32540</v>
      </c>
      <c r="B172" s="35">
        <f>SUM(L!B187:U187)</f>
        <v>8517</v>
      </c>
      <c r="C172" s="47">
        <f t="shared" si="13"/>
        <v>8517</v>
      </c>
      <c r="D172" s="48">
        <v>8525</v>
      </c>
      <c r="F172" s="28"/>
      <c r="G172" s="53"/>
    </row>
    <row r="173" spans="1:7">
      <c r="A173" s="28">
        <f t="shared" si="11"/>
        <v>32568</v>
      </c>
      <c r="B173" s="35">
        <f>SUM(L!B188:U188)</f>
        <v>8524</v>
      </c>
      <c r="C173" s="47">
        <f t="shared" si="13"/>
        <v>8524</v>
      </c>
      <c r="D173" s="48">
        <v>8531.1249999999909</v>
      </c>
      <c r="F173" s="28"/>
      <c r="G173" s="53"/>
    </row>
    <row r="174" spans="1:7">
      <c r="A174" s="28">
        <f t="shared" si="11"/>
        <v>32599</v>
      </c>
      <c r="B174" s="35">
        <f>SUM(L!B189:U189)</f>
        <v>8524</v>
      </c>
      <c r="C174" s="47">
        <f t="shared" si="13"/>
        <v>8524</v>
      </c>
      <c r="D174" s="48">
        <v>8537.2083333333303</v>
      </c>
      <c r="F174" s="28"/>
      <c r="G174" s="53"/>
    </row>
    <row r="175" spans="1:7">
      <c r="A175" s="28">
        <f t="shared" si="11"/>
        <v>32629</v>
      </c>
      <c r="B175" s="35">
        <f>SUM(L!B190:U190)</f>
        <v>8544</v>
      </c>
      <c r="C175" s="47">
        <f t="shared" si="13"/>
        <v>8544</v>
      </c>
      <c r="D175" s="48">
        <v>8543.2083333333303</v>
      </c>
      <c r="F175" s="28"/>
      <c r="G175" s="53"/>
    </row>
    <row r="176" spans="1:7">
      <c r="A176" s="28">
        <f t="shared" si="11"/>
        <v>32660</v>
      </c>
      <c r="B176" s="35">
        <f>SUM(L!B191:U191)</f>
        <v>8553</v>
      </c>
      <c r="C176" s="47">
        <f t="shared" si="13"/>
        <v>8553</v>
      </c>
      <c r="D176" s="48">
        <v>8549.1666666666606</v>
      </c>
      <c r="F176" s="28"/>
      <c r="G176" s="53"/>
    </row>
    <row r="177" spans="1:7">
      <c r="A177" s="28">
        <f t="shared" si="11"/>
        <v>32690</v>
      </c>
      <c r="B177" s="35">
        <f>SUM(L!B192:U192)</f>
        <v>8552</v>
      </c>
      <c r="C177" s="47">
        <f t="shared" si="13"/>
        <v>8552</v>
      </c>
      <c r="D177" s="48">
        <v>8554.875</v>
      </c>
      <c r="F177" s="28"/>
      <c r="G177" s="53"/>
    </row>
    <row r="178" spans="1:7">
      <c r="A178" s="28">
        <f t="shared" si="11"/>
        <v>32721</v>
      </c>
      <c r="B178" s="35">
        <f>SUM(L!B193:U193)</f>
        <v>8564</v>
      </c>
      <c r="C178" s="47">
        <f t="shared" si="13"/>
        <v>8564</v>
      </c>
      <c r="D178" s="48">
        <v>8560.5</v>
      </c>
      <c r="F178" s="28"/>
      <c r="G178" s="53"/>
    </row>
    <row r="179" spans="1:7">
      <c r="A179" s="28">
        <f t="shared" si="11"/>
        <v>32752</v>
      </c>
      <c r="B179" s="35">
        <f>SUM(L!B194:U194)</f>
        <v>8576</v>
      </c>
      <c r="C179" s="47">
        <f t="shared" si="13"/>
        <v>8576</v>
      </c>
      <c r="D179" s="48">
        <v>8566.1666666666606</v>
      </c>
      <c r="F179" s="28"/>
      <c r="G179" s="53"/>
    </row>
    <row r="180" spans="1:7">
      <c r="A180" s="28">
        <f t="shared" si="11"/>
        <v>32782</v>
      </c>
      <c r="B180" s="35">
        <f>SUM(L!B195:U195)</f>
        <v>8578</v>
      </c>
      <c r="C180" s="47">
        <f t="shared" si="13"/>
        <v>8578</v>
      </c>
      <c r="D180" s="48">
        <v>8571.75</v>
      </c>
      <c r="F180" s="28"/>
      <c r="G180" s="53"/>
    </row>
    <row r="181" spans="1:7">
      <c r="A181" s="28">
        <f t="shared" si="11"/>
        <v>32813</v>
      </c>
      <c r="B181" s="35">
        <f>SUM(L!B196:U196)</f>
        <v>8586</v>
      </c>
      <c r="C181" s="47">
        <f t="shared" si="13"/>
        <v>8586</v>
      </c>
      <c r="D181" s="48">
        <v>8577.0833333333303</v>
      </c>
      <c r="F181" s="28"/>
      <c r="G181" s="53"/>
    </row>
    <row r="182" spans="1:7">
      <c r="A182" s="28">
        <f t="shared" si="11"/>
        <v>32843</v>
      </c>
      <c r="B182" s="35">
        <f>SUM(L!B197:U197)</f>
        <v>8584</v>
      </c>
      <c r="C182" s="47">
        <f t="shared" si="13"/>
        <v>8584</v>
      </c>
      <c r="D182" s="48">
        <v>8582.0416666666606</v>
      </c>
      <c r="F182" s="28"/>
      <c r="G182" s="53"/>
    </row>
    <row r="183" spans="1:7">
      <c r="A183" s="28">
        <f t="shared" si="11"/>
        <v>32874</v>
      </c>
      <c r="B183" s="35">
        <f>SUM(L!B198:U198)</f>
        <v>8590</v>
      </c>
      <c r="C183" s="47">
        <f t="shared" si="13"/>
        <v>8590</v>
      </c>
      <c r="D183" s="48">
        <v>8586.5833333333303</v>
      </c>
      <c r="F183" s="28"/>
      <c r="G183" s="53"/>
    </row>
    <row r="184" spans="1:7">
      <c r="A184" s="28">
        <f t="shared" si="11"/>
        <v>32905</v>
      </c>
      <c r="B184" s="35">
        <f>SUM(L!B199:U199)</f>
        <v>8585</v>
      </c>
      <c r="C184" s="47">
        <f t="shared" si="13"/>
        <v>8585</v>
      </c>
      <c r="D184" s="48">
        <v>8591.0833333333303</v>
      </c>
      <c r="F184" s="28"/>
      <c r="G184" s="53"/>
    </row>
    <row r="185" spans="1:7">
      <c r="A185" s="28">
        <f t="shared" si="11"/>
        <v>32933</v>
      </c>
      <c r="B185" s="35">
        <f>SUM(L!B200:U200)</f>
        <v>8592</v>
      </c>
      <c r="C185" s="47">
        <f t="shared" si="13"/>
        <v>8592</v>
      </c>
      <c r="D185" s="48">
        <v>8595.5833333333303</v>
      </c>
      <c r="F185" s="28"/>
      <c r="G185" s="53"/>
    </row>
    <row r="186" spans="1:7">
      <c r="A186" s="28">
        <f t="shared" si="11"/>
        <v>32964</v>
      </c>
      <c r="B186" s="35">
        <f>SUM(L!B201:U201)</f>
        <v>8590</v>
      </c>
      <c r="C186" s="47">
        <f t="shared" si="13"/>
        <v>8590</v>
      </c>
      <c r="D186" s="48">
        <v>8599.875</v>
      </c>
      <c r="F186" s="28"/>
      <c r="G186" s="53"/>
    </row>
    <row r="187" spans="1:7">
      <c r="A187" s="28">
        <f t="shared" si="11"/>
        <v>32994</v>
      </c>
      <c r="B187" s="35">
        <f>SUM(L!B202:U202)</f>
        <v>8606</v>
      </c>
      <c r="C187" s="47">
        <f t="shared" si="13"/>
        <v>8606</v>
      </c>
      <c r="D187" s="48">
        <v>8604.0833333333303</v>
      </c>
      <c r="F187" s="28"/>
      <c r="G187" s="53"/>
    </row>
    <row r="188" spans="1:7">
      <c r="A188" s="28">
        <f t="shared" si="11"/>
        <v>33025</v>
      </c>
      <c r="B188" s="35">
        <f>SUM(L!B203:U203)</f>
        <v>8610</v>
      </c>
      <c r="C188" s="47">
        <f t="shared" si="13"/>
        <v>8610</v>
      </c>
      <c r="D188" s="48">
        <v>8608.0833333333303</v>
      </c>
      <c r="F188" s="28"/>
      <c r="G188" s="53"/>
    </row>
    <row r="189" spans="1:7">
      <c r="A189" s="28">
        <f t="shared" si="11"/>
        <v>33055</v>
      </c>
      <c r="B189" s="35">
        <f>SUM(L!B204:U204)</f>
        <v>8604</v>
      </c>
      <c r="C189" s="47">
        <f t="shared" si="13"/>
        <v>8604</v>
      </c>
      <c r="D189" s="48">
        <v>8611.9583333333303</v>
      </c>
      <c r="F189" s="28"/>
      <c r="G189" s="53"/>
    </row>
    <row r="190" spans="1:7">
      <c r="A190" s="28">
        <f t="shared" si="11"/>
        <v>33086</v>
      </c>
      <c r="B190" s="35">
        <f>SUM(L!B205:U205)</f>
        <v>8620</v>
      </c>
      <c r="C190" s="47">
        <f t="shared" si="13"/>
        <v>8620</v>
      </c>
      <c r="D190" s="48">
        <v>8615.7083333333303</v>
      </c>
      <c r="F190" s="28"/>
      <c r="G190" s="53"/>
    </row>
    <row r="191" spans="1:7">
      <c r="A191" s="28">
        <f t="shared" si="11"/>
        <v>33117</v>
      </c>
      <c r="B191" s="35">
        <f>SUM(L!B206:U206)</f>
        <v>8628</v>
      </c>
      <c r="C191" s="47">
        <f t="shared" si="13"/>
        <v>8628</v>
      </c>
      <c r="D191" s="48">
        <v>8619.4583333333303</v>
      </c>
      <c r="F191" s="28"/>
      <c r="G191" s="53"/>
    </row>
    <row r="192" spans="1:7">
      <c r="A192" s="28">
        <f t="shared" si="11"/>
        <v>33147</v>
      </c>
      <c r="B192" s="35">
        <f>SUM(L!B207:U207)</f>
        <v>8629</v>
      </c>
      <c r="C192" s="47">
        <f t="shared" si="13"/>
        <v>8629</v>
      </c>
      <c r="D192" s="48">
        <v>8623.7083333333303</v>
      </c>
      <c r="F192" s="28"/>
      <c r="G192" s="53"/>
    </row>
    <row r="193" spans="1:7">
      <c r="A193" s="28">
        <f t="shared" si="11"/>
        <v>33178</v>
      </c>
      <c r="B193" s="35">
        <f>SUM(L!B208:U208)</f>
        <v>8636</v>
      </c>
      <c r="C193" s="47">
        <f t="shared" si="13"/>
        <v>8636</v>
      </c>
      <c r="D193" s="48">
        <v>8627.9583333333303</v>
      </c>
      <c r="F193" s="28"/>
      <c r="G193" s="53"/>
    </row>
    <row r="194" spans="1:7">
      <c r="A194" s="28">
        <f t="shared" si="11"/>
        <v>33208</v>
      </c>
      <c r="B194" s="35">
        <f>SUM(L!B209:U209)</f>
        <v>8630</v>
      </c>
      <c r="C194" s="47">
        <f t="shared" si="13"/>
        <v>8630</v>
      </c>
      <c r="D194" s="48">
        <v>8632</v>
      </c>
      <c r="F194" s="28"/>
      <c r="G194" s="53"/>
    </row>
    <row r="195" spans="1:7">
      <c r="A195" s="28">
        <f t="shared" si="11"/>
        <v>33239</v>
      </c>
      <c r="B195" s="35">
        <f>SUM(L!B210:U210)</f>
        <v>8637</v>
      </c>
      <c r="C195" s="47">
        <f t="shared" si="13"/>
        <v>8637</v>
      </c>
      <c r="D195" s="48">
        <v>8636.0416666666606</v>
      </c>
      <c r="F195" s="28"/>
      <c r="G195" s="53"/>
    </row>
    <row r="196" spans="1:7">
      <c r="A196" s="28">
        <f t="shared" si="11"/>
        <v>33270</v>
      </c>
      <c r="B196" s="35">
        <f>SUM(L!B211:U211)</f>
        <v>8628</v>
      </c>
      <c r="C196" s="47">
        <f t="shared" si="13"/>
        <v>8628</v>
      </c>
      <c r="D196" s="48">
        <v>8639.5833333333303</v>
      </c>
      <c r="F196" s="28"/>
      <c r="G196" s="53"/>
    </row>
    <row r="197" spans="1:7">
      <c r="A197" s="28">
        <f t="shared" ref="A197:A260" si="14">EDATE(A196,1)</f>
        <v>33298</v>
      </c>
      <c r="B197" s="35">
        <f>SUM(L!B212:U212)</f>
        <v>8639</v>
      </c>
      <c r="C197" s="47">
        <f t="shared" si="13"/>
        <v>8639</v>
      </c>
      <c r="D197" s="48">
        <v>8642.9583333333303</v>
      </c>
      <c r="F197" s="28"/>
      <c r="G197" s="53"/>
    </row>
    <row r="198" spans="1:7">
      <c r="A198" s="28">
        <f t="shared" si="14"/>
        <v>33329</v>
      </c>
      <c r="B198" s="35">
        <f>SUM(L!B213:U213)</f>
        <v>8645</v>
      </c>
      <c r="C198" s="47">
        <f t="shared" si="13"/>
        <v>8645</v>
      </c>
      <c r="D198" s="48">
        <v>8646.6666666666606</v>
      </c>
      <c r="F198" s="28"/>
      <c r="G198" s="53"/>
    </row>
    <row r="199" spans="1:7">
      <c r="A199" s="28">
        <f t="shared" si="14"/>
        <v>33359</v>
      </c>
      <c r="B199" s="35">
        <f>SUM(L!B214:U214)</f>
        <v>8653</v>
      </c>
      <c r="C199" s="47">
        <f t="shared" si="13"/>
        <v>8653</v>
      </c>
      <c r="D199" s="48">
        <v>8650.125</v>
      </c>
      <c r="F199" s="28"/>
      <c r="G199" s="53"/>
    </row>
    <row r="200" spans="1:7">
      <c r="A200" s="28">
        <f t="shared" si="14"/>
        <v>33390</v>
      </c>
      <c r="B200" s="35">
        <f>SUM(L!B215:U215)</f>
        <v>8660</v>
      </c>
      <c r="C200" s="47">
        <f t="shared" si="13"/>
        <v>8660</v>
      </c>
      <c r="D200" s="48">
        <v>8653.2499999999909</v>
      </c>
      <c r="F200" s="28"/>
      <c r="G200" s="53"/>
    </row>
    <row r="201" spans="1:7">
      <c r="A201" s="28">
        <f t="shared" si="14"/>
        <v>33420</v>
      </c>
      <c r="B201" s="35">
        <f>SUM(L!B216:U216)</f>
        <v>8651</v>
      </c>
      <c r="C201" s="47">
        <f t="shared" si="13"/>
        <v>8651</v>
      </c>
      <c r="D201" s="48">
        <v>8655.9583333333303</v>
      </c>
      <c r="F201" s="28"/>
      <c r="G201" s="53"/>
    </row>
    <row r="202" spans="1:7">
      <c r="A202" s="28">
        <f t="shared" si="14"/>
        <v>33451</v>
      </c>
      <c r="B202" s="35">
        <f>SUM(L!B217:U217)</f>
        <v>8658</v>
      </c>
      <c r="C202" s="47">
        <f t="shared" si="13"/>
        <v>8658</v>
      </c>
      <c r="D202" s="48">
        <v>8658.375</v>
      </c>
      <c r="F202" s="28"/>
      <c r="G202" s="53"/>
    </row>
    <row r="203" spans="1:7">
      <c r="A203" s="28">
        <f t="shared" si="14"/>
        <v>33482</v>
      </c>
      <c r="B203" s="35">
        <f>SUM(L!B218:U218)</f>
        <v>8671</v>
      </c>
      <c r="C203" s="47">
        <f t="shared" si="13"/>
        <v>8671</v>
      </c>
      <c r="D203" s="48">
        <v>8660.25</v>
      </c>
      <c r="F203" s="28"/>
      <c r="G203" s="53"/>
    </row>
    <row r="204" spans="1:7">
      <c r="A204" s="28">
        <f t="shared" si="14"/>
        <v>33512</v>
      </c>
      <c r="B204" s="35">
        <f>SUM(L!B219:U219)</f>
        <v>8675</v>
      </c>
      <c r="C204" s="47">
        <f t="shared" si="13"/>
        <v>8675</v>
      </c>
      <c r="D204" s="48">
        <v>8660.9166666666606</v>
      </c>
      <c r="F204" s="28"/>
      <c r="G204" s="53"/>
    </row>
    <row r="205" spans="1:7">
      <c r="A205" s="28">
        <f t="shared" si="14"/>
        <v>33543</v>
      </c>
      <c r="B205" s="35">
        <f>SUM(L!B220:U220)</f>
        <v>8673</v>
      </c>
      <c r="C205" s="47">
        <f t="shared" si="13"/>
        <v>8673</v>
      </c>
      <c r="D205" s="48">
        <v>8661.3333333333303</v>
      </c>
      <c r="F205" s="28"/>
      <c r="G205" s="53"/>
    </row>
    <row r="206" spans="1:7">
      <c r="A206" s="28">
        <f t="shared" si="14"/>
        <v>33573</v>
      </c>
      <c r="B206" s="35">
        <f>SUM(L!B221:U221)</f>
        <v>8668</v>
      </c>
      <c r="C206" s="47">
        <f t="shared" si="13"/>
        <v>8668</v>
      </c>
      <c r="D206" s="48">
        <v>8662.25</v>
      </c>
      <c r="F206" s="28"/>
      <c r="G206" s="53"/>
    </row>
    <row r="207" spans="1:7">
      <c r="A207" s="28">
        <f t="shared" si="14"/>
        <v>33604</v>
      </c>
      <c r="B207" s="35">
        <f>SUM(L!B222:U222)</f>
        <v>8664</v>
      </c>
      <c r="C207" s="47">
        <f t="shared" si="13"/>
        <v>8664</v>
      </c>
      <c r="D207" s="48">
        <v>8663.5</v>
      </c>
      <c r="F207" s="28"/>
      <c r="G207" s="53"/>
    </row>
    <row r="208" spans="1:7">
      <c r="A208" s="28">
        <f t="shared" si="14"/>
        <v>33635</v>
      </c>
      <c r="B208" s="35">
        <f>SUM(L!B223:U223)</f>
        <v>8659</v>
      </c>
      <c r="C208" s="47">
        <f t="shared" si="13"/>
        <v>8659</v>
      </c>
      <c r="D208" s="48">
        <v>8664.9166666666606</v>
      </c>
      <c r="F208" s="28"/>
      <c r="G208" s="53"/>
    </row>
    <row r="209" spans="1:7">
      <c r="A209" s="28">
        <f t="shared" si="14"/>
        <v>33664</v>
      </c>
      <c r="B209" s="35">
        <f>SUM(L!B224:U224)</f>
        <v>8653</v>
      </c>
      <c r="C209" s="47">
        <f t="shared" ref="C209:C272" si="15">IF(B209=0,C208*C197/C196,B209)</f>
        <v>8653</v>
      </c>
      <c r="D209" s="48">
        <v>8666.125</v>
      </c>
      <c r="F209" s="28"/>
      <c r="G209" s="53"/>
    </row>
    <row r="210" spans="1:7">
      <c r="A210" s="28">
        <f t="shared" si="14"/>
        <v>33695</v>
      </c>
      <c r="B210" s="35">
        <f>SUM(L!B225:U225)</f>
        <v>8647</v>
      </c>
      <c r="C210" s="47">
        <f t="shared" si="15"/>
        <v>8647</v>
      </c>
      <c r="D210" s="48">
        <v>8667.0833333333303</v>
      </c>
      <c r="F210" s="28"/>
      <c r="G210" s="53"/>
    </row>
    <row r="211" spans="1:7">
      <c r="A211" s="28">
        <f t="shared" si="14"/>
        <v>33725</v>
      </c>
      <c r="B211" s="35">
        <f>SUM(L!B226:U226)</f>
        <v>8661</v>
      </c>
      <c r="C211" s="47">
        <f t="shared" si="15"/>
        <v>8661</v>
      </c>
      <c r="D211" s="48">
        <v>8668.2916666666606</v>
      </c>
      <c r="F211" s="28"/>
      <c r="G211" s="53"/>
    </row>
    <row r="212" spans="1:7">
      <c r="A212" s="28">
        <f t="shared" si="14"/>
        <v>33756</v>
      </c>
      <c r="B212" s="35">
        <f>SUM(L!B227:U227)</f>
        <v>8674</v>
      </c>
      <c r="C212" s="47">
        <f t="shared" si="15"/>
        <v>8674</v>
      </c>
      <c r="D212" s="48">
        <v>8669.3333333333303</v>
      </c>
      <c r="F212" s="28"/>
      <c r="G212" s="53"/>
    </row>
    <row r="213" spans="1:7">
      <c r="A213" s="28">
        <f t="shared" si="14"/>
        <v>33786</v>
      </c>
      <c r="B213" s="35">
        <f>SUM(L!B228:U228)</f>
        <v>8667</v>
      </c>
      <c r="C213" s="47">
        <f t="shared" si="15"/>
        <v>8667</v>
      </c>
      <c r="D213" s="48">
        <v>8670.5833333333303</v>
      </c>
      <c r="F213" s="28"/>
      <c r="G213" s="53"/>
    </row>
    <row r="214" spans="1:7">
      <c r="A214" s="28">
        <f t="shared" si="14"/>
        <v>33817</v>
      </c>
      <c r="B214" s="35">
        <f>SUM(L!B229:U229)</f>
        <v>8676</v>
      </c>
      <c r="C214" s="47">
        <f t="shared" si="15"/>
        <v>8676</v>
      </c>
      <c r="D214" s="48">
        <v>8672.3333333333303</v>
      </c>
      <c r="F214" s="28"/>
      <c r="G214" s="53"/>
    </row>
    <row r="215" spans="1:7">
      <c r="A215" s="28">
        <f t="shared" si="14"/>
        <v>33848</v>
      </c>
      <c r="B215" s="35">
        <f>SUM(L!B230:U230)</f>
        <v>8682</v>
      </c>
      <c r="C215" s="47">
        <f t="shared" si="15"/>
        <v>8682</v>
      </c>
      <c r="D215" s="48">
        <v>8674.3333333333303</v>
      </c>
      <c r="F215" s="28"/>
      <c r="G215" s="53"/>
    </row>
    <row r="216" spans="1:7">
      <c r="A216" s="28">
        <f t="shared" si="14"/>
        <v>33878</v>
      </c>
      <c r="B216" s="35">
        <f>SUM(L!B231:U231)</f>
        <v>8687</v>
      </c>
      <c r="C216" s="47">
        <f t="shared" si="15"/>
        <v>8687</v>
      </c>
      <c r="D216" s="48">
        <v>8677.0416666666606</v>
      </c>
      <c r="F216" s="28"/>
      <c r="G216" s="53"/>
    </row>
    <row r="217" spans="1:7">
      <c r="A217" s="28">
        <f t="shared" si="14"/>
        <v>33909</v>
      </c>
      <c r="B217" s="35">
        <f>SUM(L!B232:U232)</f>
        <v>8690</v>
      </c>
      <c r="C217" s="47">
        <f t="shared" si="15"/>
        <v>8690</v>
      </c>
      <c r="D217" s="48">
        <v>8679.7916666666606</v>
      </c>
      <c r="F217" s="28"/>
      <c r="G217" s="53"/>
    </row>
    <row r="218" spans="1:7">
      <c r="A218" s="28">
        <f t="shared" si="14"/>
        <v>33939</v>
      </c>
      <c r="B218" s="35">
        <f>SUM(L!B233:U233)</f>
        <v>8676</v>
      </c>
      <c r="C218" s="47">
        <f t="shared" si="15"/>
        <v>8676</v>
      </c>
      <c r="D218" s="48">
        <v>8681.75</v>
      </c>
      <c r="F218" s="28"/>
      <c r="G218" s="53"/>
    </row>
    <row r="219" spans="1:7">
      <c r="A219" s="28">
        <f t="shared" si="14"/>
        <v>33970</v>
      </c>
      <c r="B219" s="35">
        <f>SUM(L!B234:U234)</f>
        <v>8686</v>
      </c>
      <c r="C219" s="47">
        <f t="shared" si="15"/>
        <v>8686</v>
      </c>
      <c r="D219" s="48">
        <v>8683.4583333333303</v>
      </c>
      <c r="F219" s="28"/>
      <c r="G219" s="53"/>
    </row>
    <row r="220" spans="1:7">
      <c r="A220" s="28">
        <f t="shared" si="14"/>
        <v>34001</v>
      </c>
      <c r="B220" s="35">
        <f>SUM(L!B235:U235)</f>
        <v>8679</v>
      </c>
      <c r="C220" s="47">
        <f t="shared" si="15"/>
        <v>8679</v>
      </c>
      <c r="D220" s="48">
        <v>8685.3333333333303</v>
      </c>
      <c r="F220" s="28"/>
      <c r="G220" s="53"/>
    </row>
    <row r="221" spans="1:7">
      <c r="A221" s="28">
        <f t="shared" si="14"/>
        <v>34029</v>
      </c>
      <c r="B221" s="35">
        <f>SUM(L!B236:U236)</f>
        <v>8681</v>
      </c>
      <c r="C221" s="47">
        <f t="shared" si="15"/>
        <v>8681</v>
      </c>
      <c r="D221" s="48">
        <v>8687.1666666666606</v>
      </c>
      <c r="F221" s="28"/>
      <c r="G221" s="53"/>
    </row>
    <row r="222" spans="1:7">
      <c r="A222" s="28">
        <f t="shared" si="14"/>
        <v>34060</v>
      </c>
      <c r="B222" s="35">
        <f>SUM(L!B237:U237)</f>
        <v>8684</v>
      </c>
      <c r="C222" s="47">
        <f t="shared" si="15"/>
        <v>8684</v>
      </c>
      <c r="D222" s="48">
        <v>8688.6666666666606</v>
      </c>
      <c r="F222" s="28"/>
      <c r="G222" s="53"/>
    </row>
    <row r="223" spans="1:7">
      <c r="A223" s="28">
        <f t="shared" si="14"/>
        <v>34090</v>
      </c>
      <c r="B223" s="35">
        <f>SUM(L!B238:U238)</f>
        <v>8690</v>
      </c>
      <c r="C223" s="47">
        <f t="shared" si="15"/>
        <v>8690</v>
      </c>
      <c r="D223" s="48">
        <v>8689.75</v>
      </c>
      <c r="F223" s="28"/>
      <c r="G223" s="53"/>
    </row>
    <row r="224" spans="1:7">
      <c r="A224" s="28">
        <f t="shared" si="14"/>
        <v>34121</v>
      </c>
      <c r="B224" s="35">
        <f>SUM(L!B239:U239)</f>
        <v>8692</v>
      </c>
      <c r="C224" s="47">
        <f t="shared" si="15"/>
        <v>8692</v>
      </c>
      <c r="D224" s="48">
        <v>8691.0833333333303</v>
      </c>
      <c r="F224" s="28"/>
      <c r="G224" s="53"/>
    </row>
    <row r="225" spans="1:7">
      <c r="A225" s="28">
        <f t="shared" si="14"/>
        <v>34151</v>
      </c>
      <c r="B225" s="35">
        <f>SUM(L!B240:U240)</f>
        <v>8690</v>
      </c>
      <c r="C225" s="47">
        <f t="shared" si="15"/>
        <v>8690</v>
      </c>
      <c r="D225" s="48">
        <v>8692.4583333333303</v>
      </c>
      <c r="F225" s="28"/>
      <c r="G225" s="53"/>
    </row>
    <row r="226" spans="1:7">
      <c r="A226" s="28">
        <f t="shared" si="14"/>
        <v>34182</v>
      </c>
      <c r="B226" s="35">
        <f>SUM(L!B241:U241)</f>
        <v>8698</v>
      </c>
      <c r="C226" s="47">
        <f t="shared" si="15"/>
        <v>8698</v>
      </c>
      <c r="D226" s="48">
        <v>8693.4166666666606</v>
      </c>
      <c r="F226" s="28"/>
      <c r="G226" s="53"/>
    </row>
    <row r="227" spans="1:7">
      <c r="A227" s="28">
        <f t="shared" si="14"/>
        <v>34213</v>
      </c>
      <c r="B227" s="35">
        <f>SUM(L!B242:U242)</f>
        <v>8704</v>
      </c>
      <c r="C227" s="47">
        <f t="shared" si="15"/>
        <v>8704</v>
      </c>
      <c r="D227" s="48">
        <v>8694.2083333333303</v>
      </c>
      <c r="F227" s="28"/>
      <c r="G227" s="53"/>
    </row>
    <row r="228" spans="1:7">
      <c r="A228" s="28">
        <f t="shared" si="14"/>
        <v>34243</v>
      </c>
      <c r="B228" s="35">
        <f>SUM(L!B243:U243)</f>
        <v>8701</v>
      </c>
      <c r="C228" s="47">
        <f t="shared" si="15"/>
        <v>8701</v>
      </c>
      <c r="D228" s="48">
        <v>8694.5416666666606</v>
      </c>
      <c r="F228" s="28"/>
      <c r="G228" s="53"/>
    </row>
    <row r="229" spans="1:7">
      <c r="A229" s="28">
        <f t="shared" si="14"/>
        <v>34274</v>
      </c>
      <c r="B229" s="35">
        <f>SUM(L!B244:U244)</f>
        <v>8702</v>
      </c>
      <c r="C229" s="47">
        <f t="shared" si="15"/>
        <v>8702</v>
      </c>
      <c r="D229" s="48">
        <v>8694.7916666666606</v>
      </c>
      <c r="F229" s="28"/>
      <c r="G229" s="53"/>
    </row>
    <row r="230" spans="1:7">
      <c r="A230" s="28">
        <f t="shared" si="14"/>
        <v>34304</v>
      </c>
      <c r="B230" s="35">
        <f>SUM(L!B245:U245)</f>
        <v>8696</v>
      </c>
      <c r="C230" s="47">
        <f t="shared" si="15"/>
        <v>8696</v>
      </c>
      <c r="D230" s="48">
        <v>8695.3333333333303</v>
      </c>
      <c r="F230" s="28"/>
      <c r="G230" s="53"/>
    </row>
    <row r="231" spans="1:7">
      <c r="A231" s="28">
        <f t="shared" si="14"/>
        <v>34335</v>
      </c>
      <c r="B231" s="35">
        <f>SUM(L!B246:U246)</f>
        <v>8699</v>
      </c>
      <c r="C231" s="47">
        <f t="shared" si="15"/>
        <v>8699</v>
      </c>
      <c r="D231" s="48">
        <v>8695.6666666666606</v>
      </c>
      <c r="F231" s="28"/>
      <c r="G231" s="53"/>
    </row>
    <row r="232" spans="1:7">
      <c r="A232" s="28">
        <f t="shared" si="14"/>
        <v>34366</v>
      </c>
      <c r="B232" s="35">
        <f>SUM(L!B247:U247)</f>
        <v>8689</v>
      </c>
      <c r="C232" s="47">
        <f t="shared" si="15"/>
        <v>8689</v>
      </c>
      <c r="D232" s="48">
        <v>8695.875</v>
      </c>
      <c r="F232" s="28"/>
      <c r="G232" s="53"/>
    </row>
    <row r="233" spans="1:7">
      <c r="A233" s="28">
        <f t="shared" si="14"/>
        <v>34394</v>
      </c>
      <c r="B233" s="35">
        <f>SUM(L!B248:U248)</f>
        <v>8690</v>
      </c>
      <c r="C233" s="47">
        <f t="shared" si="15"/>
        <v>8690</v>
      </c>
      <c r="D233" s="48">
        <v>8696.125</v>
      </c>
      <c r="F233" s="28"/>
      <c r="G233" s="53"/>
    </row>
    <row r="234" spans="1:7">
      <c r="A234" s="28">
        <f t="shared" si="14"/>
        <v>34425</v>
      </c>
      <c r="B234" s="35">
        <f>SUM(L!B249:U249)</f>
        <v>8683</v>
      </c>
      <c r="C234" s="47">
        <f t="shared" si="15"/>
        <v>8683</v>
      </c>
      <c r="D234" s="48">
        <v>8696.3333333333303</v>
      </c>
      <c r="F234" s="28"/>
      <c r="G234" s="53"/>
    </row>
    <row r="235" spans="1:7">
      <c r="A235" s="28">
        <f t="shared" si="14"/>
        <v>34455</v>
      </c>
      <c r="B235" s="35">
        <f>SUM(L!B250:U250)</f>
        <v>8697</v>
      </c>
      <c r="C235" s="47">
        <f t="shared" si="15"/>
        <v>8697</v>
      </c>
      <c r="D235" s="48">
        <v>8696.5833333333303</v>
      </c>
      <c r="F235" s="28"/>
      <c r="G235" s="53"/>
    </row>
    <row r="236" spans="1:7">
      <c r="A236" s="28">
        <f t="shared" si="14"/>
        <v>34486</v>
      </c>
      <c r="B236" s="35">
        <f>SUM(L!B251:U251)</f>
        <v>8698</v>
      </c>
      <c r="C236" s="47">
        <f t="shared" si="15"/>
        <v>8698</v>
      </c>
      <c r="D236" s="48">
        <v>8696.875</v>
      </c>
      <c r="F236" s="28"/>
      <c r="G236" s="53"/>
    </row>
    <row r="237" spans="1:7">
      <c r="A237" s="28">
        <f t="shared" si="14"/>
        <v>34516</v>
      </c>
      <c r="B237" s="35">
        <f>SUM(L!B252:U252)</f>
        <v>8692</v>
      </c>
      <c r="C237" s="47">
        <f t="shared" si="15"/>
        <v>8692</v>
      </c>
      <c r="D237" s="48">
        <v>8697.1666666666606</v>
      </c>
      <c r="F237" s="28"/>
      <c r="G237" s="53"/>
    </row>
    <row r="238" spans="1:7">
      <c r="A238" s="28">
        <f t="shared" si="14"/>
        <v>34547</v>
      </c>
      <c r="B238" s="35">
        <f>SUM(L!B253:U253)</f>
        <v>8701</v>
      </c>
      <c r="C238" s="47">
        <f t="shared" si="15"/>
        <v>8701</v>
      </c>
      <c r="D238" s="48">
        <v>8697.4166666666606</v>
      </c>
      <c r="F238" s="28"/>
      <c r="G238" s="53"/>
    </row>
    <row r="239" spans="1:7">
      <c r="A239" s="28">
        <f t="shared" si="14"/>
        <v>34578</v>
      </c>
      <c r="B239" s="35">
        <f>SUM(L!B254:U254)</f>
        <v>8707</v>
      </c>
      <c r="C239" s="47">
        <f t="shared" si="15"/>
        <v>8707</v>
      </c>
      <c r="D239" s="48">
        <v>8697.7499999999909</v>
      </c>
      <c r="F239" s="28"/>
      <c r="G239" s="53"/>
    </row>
    <row r="240" spans="1:7">
      <c r="A240" s="28">
        <f t="shared" si="14"/>
        <v>34608</v>
      </c>
      <c r="B240" s="35">
        <f>SUM(L!B255:U255)</f>
        <v>8703</v>
      </c>
      <c r="C240" s="47">
        <f t="shared" si="15"/>
        <v>8703</v>
      </c>
      <c r="D240" s="48">
        <v>8698.0833333333303</v>
      </c>
      <c r="F240" s="28"/>
      <c r="G240" s="53"/>
    </row>
    <row r="241" spans="1:7">
      <c r="A241" s="28">
        <f t="shared" si="14"/>
        <v>34639</v>
      </c>
      <c r="B241" s="35">
        <f>SUM(L!B256:U256)</f>
        <v>8706</v>
      </c>
      <c r="C241" s="47">
        <f t="shared" si="15"/>
        <v>8706</v>
      </c>
      <c r="D241" s="48">
        <v>8698.2916666666606</v>
      </c>
      <c r="F241" s="28"/>
      <c r="G241" s="53"/>
    </row>
    <row r="242" spans="1:7">
      <c r="A242" s="28">
        <f t="shared" si="14"/>
        <v>34669</v>
      </c>
      <c r="B242" s="35">
        <f>SUM(L!B257:U257)</f>
        <v>8699</v>
      </c>
      <c r="C242" s="47">
        <f t="shared" si="15"/>
        <v>8699</v>
      </c>
      <c r="D242" s="48">
        <v>8698.6666666666606</v>
      </c>
      <c r="F242" s="28"/>
      <c r="G242" s="53"/>
    </row>
    <row r="243" spans="1:7">
      <c r="A243" s="28">
        <f t="shared" si="14"/>
        <v>34700</v>
      </c>
      <c r="B243" s="35">
        <f>SUM(L!B258:U258)</f>
        <v>8703</v>
      </c>
      <c r="C243" s="47">
        <f t="shared" si="15"/>
        <v>8703</v>
      </c>
      <c r="D243" s="48">
        <v>8698.8749999999909</v>
      </c>
      <c r="F243" s="28"/>
      <c r="G243" s="53"/>
    </row>
    <row r="244" spans="1:7">
      <c r="A244" s="28">
        <f t="shared" si="14"/>
        <v>34731</v>
      </c>
      <c r="B244" s="35">
        <f>SUM(L!B259:U259)</f>
        <v>8691</v>
      </c>
      <c r="C244" s="47">
        <f t="shared" si="15"/>
        <v>8691</v>
      </c>
      <c r="D244" s="48">
        <v>8698.5833333333303</v>
      </c>
      <c r="F244" s="28"/>
      <c r="G244" s="53"/>
    </row>
    <row r="245" spans="1:7">
      <c r="A245" s="28">
        <f t="shared" si="14"/>
        <v>34759</v>
      </c>
      <c r="B245" s="35">
        <f>SUM(L!B260:U260)</f>
        <v>8696</v>
      </c>
      <c r="C245" s="47">
        <f t="shared" si="15"/>
        <v>8696</v>
      </c>
      <c r="D245" s="48">
        <v>8698.0833333333303</v>
      </c>
      <c r="F245" s="28"/>
      <c r="G245" s="53"/>
    </row>
    <row r="246" spans="1:7">
      <c r="A246" s="28">
        <f t="shared" si="14"/>
        <v>34790</v>
      </c>
      <c r="B246" s="35">
        <f>SUM(L!B261:U261)</f>
        <v>8685</v>
      </c>
      <c r="C246" s="47">
        <f t="shared" si="15"/>
        <v>8685</v>
      </c>
      <c r="D246" s="48">
        <v>8697.7916666666606</v>
      </c>
      <c r="F246" s="28"/>
      <c r="G246" s="53"/>
    </row>
    <row r="247" spans="1:7">
      <c r="A247" s="28">
        <f t="shared" si="14"/>
        <v>34820</v>
      </c>
      <c r="B247" s="35">
        <f>SUM(L!B262:U262)</f>
        <v>8700</v>
      </c>
      <c r="C247" s="47">
        <f t="shared" si="15"/>
        <v>8700</v>
      </c>
      <c r="D247" s="48">
        <v>8697.6666666666606</v>
      </c>
      <c r="F247" s="28"/>
      <c r="G247" s="53"/>
    </row>
    <row r="248" spans="1:7">
      <c r="A248" s="28">
        <f t="shared" si="14"/>
        <v>34851</v>
      </c>
      <c r="B248" s="35">
        <f>SUM(L!B263:U263)</f>
        <v>8704</v>
      </c>
      <c r="C248" s="47">
        <f t="shared" si="15"/>
        <v>8704</v>
      </c>
      <c r="D248" s="48">
        <v>8697.2083333333303</v>
      </c>
      <c r="F248" s="28"/>
      <c r="G248" s="53"/>
    </row>
    <row r="249" spans="1:7">
      <c r="A249" s="28">
        <f t="shared" si="14"/>
        <v>34881</v>
      </c>
      <c r="B249" s="35">
        <f>SUM(L!B264:U264)</f>
        <v>8691</v>
      </c>
      <c r="C249" s="47">
        <f t="shared" si="15"/>
        <v>8691</v>
      </c>
      <c r="D249" s="48">
        <v>8696.5416666666606</v>
      </c>
      <c r="F249" s="28"/>
      <c r="G249" s="53"/>
    </row>
    <row r="250" spans="1:7">
      <c r="A250" s="28">
        <f t="shared" si="14"/>
        <v>34912</v>
      </c>
      <c r="B250" s="35">
        <f>SUM(L!B265:U265)</f>
        <v>8695</v>
      </c>
      <c r="C250" s="47">
        <f t="shared" si="15"/>
        <v>8695</v>
      </c>
      <c r="D250" s="48">
        <v>8696.0416666666606</v>
      </c>
      <c r="F250" s="28"/>
      <c r="G250" s="53"/>
    </row>
    <row r="251" spans="1:7">
      <c r="A251" s="28">
        <f t="shared" si="14"/>
        <v>34943</v>
      </c>
      <c r="B251" s="35">
        <f>SUM(L!B266:U266)</f>
        <v>8701</v>
      </c>
      <c r="C251" s="47">
        <f t="shared" si="15"/>
        <v>8701</v>
      </c>
      <c r="D251" s="48">
        <v>8695.0416666666606</v>
      </c>
      <c r="F251" s="28"/>
      <c r="G251" s="53"/>
    </row>
    <row r="252" spans="1:7">
      <c r="A252" s="28">
        <f t="shared" si="14"/>
        <v>34973</v>
      </c>
      <c r="B252" s="35">
        <f>SUM(L!B267:U267)</f>
        <v>8702</v>
      </c>
      <c r="C252" s="47">
        <f t="shared" si="15"/>
        <v>8702</v>
      </c>
      <c r="D252" s="48">
        <v>8693.9166666666606</v>
      </c>
      <c r="F252" s="28"/>
      <c r="G252" s="53"/>
    </row>
    <row r="253" spans="1:7">
      <c r="A253" s="28">
        <f t="shared" si="14"/>
        <v>35004</v>
      </c>
      <c r="B253" s="35">
        <f>SUM(L!B268:U268)</f>
        <v>8704</v>
      </c>
      <c r="C253" s="47">
        <f t="shared" si="15"/>
        <v>8704</v>
      </c>
      <c r="D253" s="48">
        <v>8693.125</v>
      </c>
      <c r="F253" s="28"/>
      <c r="G253" s="53"/>
    </row>
    <row r="254" spans="1:7">
      <c r="A254" s="28">
        <f t="shared" si="14"/>
        <v>35034</v>
      </c>
      <c r="B254" s="35">
        <f>SUM(L!B269:U269)</f>
        <v>8690</v>
      </c>
      <c r="C254" s="47">
        <f t="shared" si="15"/>
        <v>8690</v>
      </c>
      <c r="D254" s="48">
        <v>8692</v>
      </c>
      <c r="F254" s="28"/>
      <c r="G254" s="53"/>
    </row>
    <row r="255" spans="1:7">
      <c r="A255" s="28">
        <f t="shared" si="14"/>
        <v>35065</v>
      </c>
      <c r="B255" s="35">
        <f>SUM(L!B270:U270)</f>
        <v>8696</v>
      </c>
      <c r="C255" s="47">
        <f t="shared" si="15"/>
        <v>8696</v>
      </c>
      <c r="D255" s="48">
        <v>8690.875</v>
      </c>
      <c r="F255" s="28"/>
      <c r="G255" s="53"/>
    </row>
    <row r="256" spans="1:7">
      <c r="A256" s="28">
        <f t="shared" si="14"/>
        <v>35096</v>
      </c>
      <c r="B256" s="35">
        <f>SUM(L!B271:U271)</f>
        <v>8686</v>
      </c>
      <c r="C256" s="47">
        <f t="shared" si="15"/>
        <v>8686</v>
      </c>
      <c r="D256" s="48">
        <v>8689.9583333333303</v>
      </c>
      <c r="F256" s="28"/>
      <c r="G256" s="53"/>
    </row>
    <row r="257" spans="1:7">
      <c r="A257" s="28">
        <f t="shared" si="14"/>
        <v>35125</v>
      </c>
      <c r="B257" s="35">
        <f>SUM(L!B272:U272)</f>
        <v>8677</v>
      </c>
      <c r="C257" s="47">
        <f t="shared" si="15"/>
        <v>8677</v>
      </c>
      <c r="D257" s="48">
        <v>8689.0416666666606</v>
      </c>
      <c r="F257" s="28"/>
      <c r="G257" s="53"/>
    </row>
    <row r="258" spans="1:7">
      <c r="A258" s="28">
        <f t="shared" si="14"/>
        <v>35156</v>
      </c>
      <c r="B258" s="35">
        <f>SUM(L!B273:U273)</f>
        <v>8677</v>
      </c>
      <c r="C258" s="47">
        <f t="shared" si="15"/>
        <v>8677</v>
      </c>
      <c r="D258" s="48">
        <v>8688.2916666666606</v>
      </c>
      <c r="F258" s="28"/>
      <c r="G258" s="53"/>
    </row>
    <row r="259" spans="1:7">
      <c r="A259" s="28">
        <f t="shared" si="14"/>
        <v>35186</v>
      </c>
      <c r="B259" s="35">
        <f>SUM(L!B274:U274)</f>
        <v>8689</v>
      </c>
      <c r="C259" s="47">
        <f t="shared" si="15"/>
        <v>8689</v>
      </c>
      <c r="D259" s="48">
        <v>8687.625</v>
      </c>
      <c r="F259" s="28"/>
      <c r="G259" s="53"/>
    </row>
    <row r="260" spans="1:7">
      <c r="A260" s="28">
        <f t="shared" si="14"/>
        <v>35217</v>
      </c>
      <c r="B260" s="35">
        <f>SUM(L!B275:U275)</f>
        <v>8688</v>
      </c>
      <c r="C260" s="47">
        <f t="shared" si="15"/>
        <v>8688</v>
      </c>
      <c r="D260" s="48">
        <v>8686.9166666666606</v>
      </c>
      <c r="F260" s="28"/>
      <c r="G260" s="53"/>
    </row>
    <row r="261" spans="1:7">
      <c r="A261" s="28">
        <f t="shared" ref="A261:A324" si="16">EDATE(A260,1)</f>
        <v>35247</v>
      </c>
      <c r="B261" s="35">
        <f>SUM(L!B276:U276)</f>
        <v>8680</v>
      </c>
      <c r="C261" s="47">
        <f t="shared" si="15"/>
        <v>8680</v>
      </c>
      <c r="D261" s="48">
        <v>8687.125</v>
      </c>
      <c r="F261" s="28"/>
      <c r="G261" s="53"/>
    </row>
    <row r="262" spans="1:7">
      <c r="A262" s="28">
        <f t="shared" si="16"/>
        <v>35278</v>
      </c>
      <c r="B262" s="35">
        <f>SUM(L!B277:U277)</f>
        <v>8684</v>
      </c>
      <c r="C262" s="47">
        <f t="shared" si="15"/>
        <v>8684</v>
      </c>
      <c r="D262" s="48">
        <v>8687.9583333333303</v>
      </c>
      <c r="F262" s="28"/>
      <c r="G262" s="53"/>
    </row>
    <row r="263" spans="1:7">
      <c r="A263" s="28">
        <f t="shared" si="16"/>
        <v>35309</v>
      </c>
      <c r="B263" s="35">
        <f>SUM(L!B278:U278)</f>
        <v>8690</v>
      </c>
      <c r="C263" s="47">
        <f t="shared" si="15"/>
        <v>8690</v>
      </c>
      <c r="D263" s="48">
        <v>8689</v>
      </c>
      <c r="F263" s="28"/>
      <c r="G263" s="53"/>
    </row>
    <row r="264" spans="1:7">
      <c r="A264" s="28">
        <f t="shared" si="16"/>
        <v>35339</v>
      </c>
      <c r="B264" s="35">
        <f>SUM(L!B279:U279)</f>
        <v>8695</v>
      </c>
      <c r="C264" s="47">
        <f t="shared" si="15"/>
        <v>8695</v>
      </c>
      <c r="D264" s="48">
        <v>8690.3333333333303</v>
      </c>
      <c r="F264" s="28"/>
      <c r="G264" s="53"/>
    </row>
    <row r="265" spans="1:7">
      <c r="A265" s="28">
        <f t="shared" si="16"/>
        <v>35370</v>
      </c>
      <c r="B265" s="35">
        <f>SUM(L!B280:U280)</f>
        <v>8695</v>
      </c>
      <c r="C265" s="47">
        <f t="shared" si="15"/>
        <v>8695</v>
      </c>
      <c r="D265" s="48">
        <v>8691.4166666666606</v>
      </c>
      <c r="F265" s="28"/>
      <c r="G265" s="53"/>
    </row>
    <row r="266" spans="1:7">
      <c r="A266" s="28">
        <f t="shared" si="16"/>
        <v>35400</v>
      </c>
      <c r="B266" s="35">
        <f>SUM(L!B281:U281)</f>
        <v>8682</v>
      </c>
      <c r="C266" s="47">
        <f t="shared" si="15"/>
        <v>8682</v>
      </c>
      <c r="D266" s="48">
        <v>8692.5833333333303</v>
      </c>
      <c r="F266" s="28"/>
      <c r="G266" s="53"/>
    </row>
    <row r="267" spans="1:7">
      <c r="A267" s="28">
        <f t="shared" si="16"/>
        <v>35431</v>
      </c>
      <c r="B267" s="35">
        <f>SUM(L!B282:U282)</f>
        <v>8709</v>
      </c>
      <c r="C267" s="47">
        <f t="shared" si="15"/>
        <v>8709</v>
      </c>
      <c r="D267" s="48">
        <v>8693.7916666666606</v>
      </c>
      <c r="F267" s="28"/>
      <c r="G267" s="53"/>
    </row>
    <row r="268" spans="1:7">
      <c r="A268" s="28">
        <f t="shared" si="16"/>
        <v>35462</v>
      </c>
      <c r="B268" s="35">
        <f>SUM(L!B283:U283)</f>
        <v>8693</v>
      </c>
      <c r="C268" s="47">
        <f t="shared" si="15"/>
        <v>8693</v>
      </c>
      <c r="D268" s="48">
        <v>8694.875</v>
      </c>
      <c r="F268" s="28"/>
      <c r="G268" s="53"/>
    </row>
    <row r="269" spans="1:7">
      <c r="A269" s="28">
        <f t="shared" si="16"/>
        <v>35490</v>
      </c>
      <c r="B269" s="35">
        <f>SUM(L!B284:U284)</f>
        <v>8695</v>
      </c>
      <c r="C269" s="47">
        <f t="shared" si="15"/>
        <v>8695</v>
      </c>
      <c r="D269" s="48">
        <v>8695.9999999999909</v>
      </c>
      <c r="F269" s="28"/>
      <c r="G269" s="53"/>
    </row>
    <row r="270" spans="1:7">
      <c r="A270" s="28">
        <f t="shared" si="16"/>
        <v>35521</v>
      </c>
      <c r="B270" s="35">
        <f>SUM(L!B285:U285)</f>
        <v>8691</v>
      </c>
      <c r="C270" s="47">
        <f t="shared" si="15"/>
        <v>8691</v>
      </c>
      <c r="D270" s="48">
        <v>8696.9166666666606</v>
      </c>
      <c r="F270" s="28"/>
      <c r="G270" s="53"/>
    </row>
    <row r="271" spans="1:7">
      <c r="A271" s="28">
        <f t="shared" si="16"/>
        <v>35551</v>
      </c>
      <c r="B271" s="35">
        <f>SUM(L!B286:U286)</f>
        <v>8701</v>
      </c>
      <c r="C271" s="47">
        <f t="shared" si="15"/>
        <v>8701</v>
      </c>
      <c r="D271" s="48">
        <v>8697.5</v>
      </c>
      <c r="F271" s="28"/>
      <c r="G271" s="53"/>
    </row>
    <row r="272" spans="1:7">
      <c r="A272" s="28">
        <f t="shared" si="16"/>
        <v>35582</v>
      </c>
      <c r="B272" s="35">
        <f>SUM(L!B287:U287)</f>
        <v>8704</v>
      </c>
      <c r="C272" s="47">
        <f t="shared" si="15"/>
        <v>8704</v>
      </c>
      <c r="D272" s="48">
        <v>8697.9583333333303</v>
      </c>
      <c r="F272" s="28"/>
      <c r="G272" s="53"/>
    </row>
    <row r="273" spans="1:7">
      <c r="A273" s="28">
        <f t="shared" si="16"/>
        <v>35612</v>
      </c>
      <c r="B273" s="35">
        <f>SUM(L!B288:U288)</f>
        <v>8693</v>
      </c>
      <c r="C273" s="47">
        <f t="shared" ref="C273:C336" si="17">IF(B273=0,C272*C261/C260,B273)</f>
        <v>8693</v>
      </c>
      <c r="D273" s="48">
        <v>8697.625</v>
      </c>
      <c r="F273" s="28"/>
      <c r="G273" s="53"/>
    </row>
    <row r="274" spans="1:7">
      <c r="A274" s="28">
        <f t="shared" si="16"/>
        <v>35643</v>
      </c>
      <c r="B274" s="35">
        <f>SUM(L!B289:U289)</f>
        <v>8697</v>
      </c>
      <c r="C274" s="47">
        <f t="shared" si="17"/>
        <v>8697</v>
      </c>
      <c r="D274" s="48">
        <v>8696.7916666666606</v>
      </c>
      <c r="F274" s="28"/>
      <c r="G274" s="53"/>
    </row>
    <row r="275" spans="1:7">
      <c r="A275" s="28">
        <f t="shared" si="16"/>
        <v>35674</v>
      </c>
      <c r="B275" s="35">
        <f>SUM(L!B290:U290)</f>
        <v>8704</v>
      </c>
      <c r="C275" s="47">
        <f t="shared" si="17"/>
        <v>8704</v>
      </c>
      <c r="D275" s="48">
        <v>8696.3333333333303</v>
      </c>
      <c r="F275" s="28"/>
      <c r="G275" s="53"/>
    </row>
    <row r="276" spans="1:7">
      <c r="A276" s="28">
        <f t="shared" si="16"/>
        <v>35704</v>
      </c>
      <c r="B276" s="35">
        <f>SUM(L!B291:U291)</f>
        <v>8703</v>
      </c>
      <c r="C276" s="47">
        <f t="shared" si="17"/>
        <v>8703</v>
      </c>
      <c r="D276" s="48">
        <v>8695.9583333333303</v>
      </c>
      <c r="F276" s="28"/>
      <c r="G276" s="53"/>
    </row>
    <row r="277" spans="1:7">
      <c r="A277" s="28">
        <f t="shared" si="16"/>
        <v>35735</v>
      </c>
      <c r="B277" s="35">
        <f>SUM(L!B292:U292)</f>
        <v>8701</v>
      </c>
      <c r="C277" s="47">
        <f t="shared" si="17"/>
        <v>8701</v>
      </c>
      <c r="D277" s="48">
        <v>8695.25</v>
      </c>
      <c r="F277" s="28"/>
      <c r="G277" s="53"/>
    </row>
    <row r="278" spans="1:7">
      <c r="A278" s="28">
        <f t="shared" si="16"/>
        <v>35765</v>
      </c>
      <c r="B278" s="35">
        <f>SUM(L!B293:U293)</f>
        <v>8687</v>
      </c>
      <c r="C278" s="47">
        <f t="shared" si="17"/>
        <v>8687</v>
      </c>
      <c r="D278" s="48">
        <v>8694.1666666666606</v>
      </c>
      <c r="F278" s="28"/>
      <c r="G278" s="53"/>
    </row>
    <row r="279" spans="1:7">
      <c r="A279" s="28">
        <f t="shared" si="16"/>
        <v>35796</v>
      </c>
      <c r="B279" s="35">
        <f>SUM(L!B294:U294)</f>
        <v>8696</v>
      </c>
      <c r="C279" s="47">
        <f t="shared" si="17"/>
        <v>8696</v>
      </c>
      <c r="D279" s="48">
        <v>8693.25</v>
      </c>
      <c r="F279" s="28"/>
      <c r="G279" s="53"/>
    </row>
    <row r="280" spans="1:7">
      <c r="A280" s="28">
        <f t="shared" si="16"/>
        <v>35827</v>
      </c>
      <c r="B280" s="35">
        <f>SUM(L!B295:U295)</f>
        <v>8686</v>
      </c>
      <c r="C280" s="47">
        <f t="shared" si="17"/>
        <v>8686</v>
      </c>
      <c r="D280" s="48">
        <v>8692.5833333333303</v>
      </c>
      <c r="F280" s="28"/>
      <c r="G280" s="53"/>
    </row>
    <row r="281" spans="1:7">
      <c r="A281" s="28">
        <f t="shared" si="16"/>
        <v>35855</v>
      </c>
      <c r="B281" s="35">
        <f>SUM(L!B296:U296)</f>
        <v>8691</v>
      </c>
      <c r="C281" s="47">
        <f t="shared" si="17"/>
        <v>8691</v>
      </c>
      <c r="D281" s="48">
        <v>8691.7499999999909</v>
      </c>
      <c r="F281" s="28"/>
      <c r="G281" s="53"/>
    </row>
    <row r="282" spans="1:7">
      <c r="A282" s="28">
        <f t="shared" si="16"/>
        <v>35886</v>
      </c>
      <c r="B282" s="35">
        <f>SUM(L!B297:U297)</f>
        <v>8686</v>
      </c>
      <c r="C282" s="47">
        <f t="shared" si="17"/>
        <v>8686</v>
      </c>
      <c r="D282" s="48">
        <v>8690.75</v>
      </c>
      <c r="F282" s="28"/>
      <c r="G282" s="53"/>
    </row>
    <row r="283" spans="1:7">
      <c r="A283" s="28">
        <f t="shared" si="16"/>
        <v>35916</v>
      </c>
      <c r="B283" s="35">
        <f>SUM(L!B298:U298)</f>
        <v>8689</v>
      </c>
      <c r="C283" s="47">
        <f t="shared" si="17"/>
        <v>8689</v>
      </c>
      <c r="D283" s="48">
        <v>8689.9166666666606</v>
      </c>
      <c r="F283" s="28"/>
      <c r="G283" s="53"/>
    </row>
    <row r="284" spans="1:7">
      <c r="A284" s="28">
        <f t="shared" si="16"/>
        <v>35947</v>
      </c>
      <c r="B284" s="35">
        <f>SUM(L!B299:U299)</f>
        <v>8690</v>
      </c>
      <c r="C284" s="47">
        <f t="shared" si="17"/>
        <v>8690</v>
      </c>
      <c r="D284" s="48">
        <v>8689.2916666666606</v>
      </c>
      <c r="F284" s="28"/>
      <c r="G284" s="53"/>
    </row>
    <row r="285" spans="1:7">
      <c r="A285" s="28">
        <f t="shared" si="16"/>
        <v>35977</v>
      </c>
      <c r="B285" s="35">
        <f>SUM(L!B300:U300)</f>
        <v>8685</v>
      </c>
      <c r="C285" s="47">
        <f t="shared" si="17"/>
        <v>8685</v>
      </c>
      <c r="D285" s="48">
        <v>8688.6666666666606</v>
      </c>
      <c r="F285" s="28"/>
      <c r="G285" s="53"/>
    </row>
    <row r="286" spans="1:7">
      <c r="A286" s="28">
        <f t="shared" si="16"/>
        <v>36008</v>
      </c>
      <c r="B286" s="35">
        <f>SUM(L!B301:U301)</f>
        <v>8689</v>
      </c>
      <c r="C286" s="47">
        <f t="shared" si="17"/>
        <v>8689</v>
      </c>
      <c r="D286" s="48">
        <v>8687.9166666666606</v>
      </c>
      <c r="F286" s="28"/>
      <c r="G286" s="53"/>
    </row>
    <row r="287" spans="1:7">
      <c r="A287" s="28">
        <f t="shared" si="16"/>
        <v>36039</v>
      </c>
      <c r="B287" s="35">
        <f>SUM(L!B302:U302)</f>
        <v>8692</v>
      </c>
      <c r="C287" s="47">
        <f t="shared" si="17"/>
        <v>8692</v>
      </c>
      <c r="D287" s="48">
        <v>8686.8333333333303</v>
      </c>
      <c r="F287" s="28"/>
      <c r="G287" s="53"/>
    </row>
    <row r="288" spans="1:7">
      <c r="A288" s="28">
        <f t="shared" si="16"/>
        <v>36069</v>
      </c>
      <c r="B288" s="35">
        <f>SUM(L!B303:U303)</f>
        <v>8691</v>
      </c>
      <c r="C288" s="47">
        <f t="shared" si="17"/>
        <v>8691</v>
      </c>
      <c r="D288" s="48">
        <v>8685.5833333333303</v>
      </c>
      <c r="F288" s="28"/>
      <c r="G288" s="53"/>
    </row>
    <row r="289" spans="1:7">
      <c r="A289" s="28">
        <f t="shared" si="16"/>
        <v>36100</v>
      </c>
      <c r="B289" s="35">
        <f>SUM(L!B304:U304)</f>
        <v>8693</v>
      </c>
      <c r="C289" s="47">
        <f t="shared" si="17"/>
        <v>8693</v>
      </c>
      <c r="D289" s="48">
        <v>8684.4583333333303</v>
      </c>
      <c r="F289" s="28"/>
      <c r="G289" s="53"/>
    </row>
    <row r="290" spans="1:7">
      <c r="A290" s="28">
        <f t="shared" si="16"/>
        <v>36130</v>
      </c>
      <c r="B290" s="35">
        <f>SUM(L!B305:U305)</f>
        <v>8680</v>
      </c>
      <c r="C290" s="47">
        <f t="shared" si="17"/>
        <v>8680</v>
      </c>
      <c r="D290" s="48">
        <v>8683.1666666666606</v>
      </c>
      <c r="F290" s="28"/>
      <c r="G290" s="53"/>
    </row>
    <row r="291" spans="1:7">
      <c r="A291" s="28">
        <f t="shared" si="16"/>
        <v>36161</v>
      </c>
      <c r="B291" s="35">
        <f>SUM(L!B306:U306)</f>
        <v>8688</v>
      </c>
      <c r="C291" s="47">
        <f t="shared" si="17"/>
        <v>8688</v>
      </c>
      <c r="D291" s="48">
        <v>8681.8333333333303</v>
      </c>
      <c r="F291" s="28"/>
      <c r="G291" s="53"/>
    </row>
    <row r="292" spans="1:7">
      <c r="A292" s="28">
        <f t="shared" si="16"/>
        <v>36192</v>
      </c>
      <c r="B292" s="35">
        <f>SUM(L!B307:U307)</f>
        <v>8676</v>
      </c>
      <c r="C292" s="47">
        <f t="shared" si="17"/>
        <v>8676</v>
      </c>
      <c r="D292" s="48">
        <v>8680.5833333333303</v>
      </c>
      <c r="F292" s="28"/>
      <c r="G292" s="53"/>
    </row>
    <row r="293" spans="1:7">
      <c r="A293" s="28">
        <f t="shared" si="16"/>
        <v>36220</v>
      </c>
      <c r="B293" s="35">
        <f>SUM(L!B308:U308)</f>
        <v>8675</v>
      </c>
      <c r="C293" s="47">
        <f t="shared" si="17"/>
        <v>8675</v>
      </c>
      <c r="D293" s="48">
        <v>8679.3333333333303</v>
      </c>
      <c r="F293" s="28"/>
      <c r="G293" s="53"/>
    </row>
    <row r="294" spans="1:7">
      <c r="A294" s="28">
        <f t="shared" si="16"/>
        <v>36251</v>
      </c>
      <c r="B294" s="35">
        <f>SUM(L!B309:U309)</f>
        <v>8672</v>
      </c>
      <c r="C294" s="47">
        <f t="shared" si="17"/>
        <v>8672</v>
      </c>
      <c r="D294" s="48">
        <v>8678.1249999999909</v>
      </c>
      <c r="F294" s="28"/>
      <c r="G294" s="53"/>
    </row>
    <row r="295" spans="1:7">
      <c r="A295" s="28">
        <f t="shared" si="16"/>
        <v>36281</v>
      </c>
      <c r="B295" s="35">
        <f>SUM(L!B310:U310)</f>
        <v>8676</v>
      </c>
      <c r="C295" s="47">
        <f t="shared" si="17"/>
        <v>8676</v>
      </c>
      <c r="D295" s="48">
        <v>8676.9583333333303</v>
      </c>
      <c r="F295" s="28"/>
      <c r="G295" s="53"/>
    </row>
    <row r="296" spans="1:7">
      <c r="A296" s="28">
        <f t="shared" si="16"/>
        <v>36312</v>
      </c>
      <c r="B296" s="35">
        <f>SUM(L!B311:U311)</f>
        <v>8672</v>
      </c>
      <c r="C296" s="47">
        <f t="shared" si="17"/>
        <v>8672</v>
      </c>
      <c r="D296" s="48">
        <v>8676.0833333333303</v>
      </c>
      <c r="F296" s="28"/>
      <c r="G296" s="53"/>
    </row>
    <row r="297" spans="1:7">
      <c r="A297" s="28">
        <f t="shared" si="16"/>
        <v>36342</v>
      </c>
      <c r="B297" s="35">
        <f>SUM(L!B312:U312)</f>
        <v>8671</v>
      </c>
      <c r="C297" s="47">
        <f t="shared" si="17"/>
        <v>8671</v>
      </c>
      <c r="D297" s="48">
        <v>8675.125</v>
      </c>
      <c r="F297" s="28"/>
      <c r="G297" s="53"/>
    </row>
    <row r="298" spans="1:7">
      <c r="A298" s="28">
        <f t="shared" si="16"/>
        <v>36373</v>
      </c>
      <c r="B298" s="35">
        <f>SUM(L!B313:U313)</f>
        <v>8673</v>
      </c>
      <c r="C298" s="47">
        <f t="shared" si="17"/>
        <v>8673</v>
      </c>
      <c r="D298" s="48">
        <v>8674.0833333333303</v>
      </c>
      <c r="F298" s="28"/>
      <c r="G298" s="53"/>
    </row>
    <row r="299" spans="1:7">
      <c r="A299" s="28">
        <f t="shared" si="16"/>
        <v>36404</v>
      </c>
      <c r="B299" s="35">
        <f>SUM(L!B314:U314)</f>
        <v>8678</v>
      </c>
      <c r="C299" s="47">
        <f t="shared" si="17"/>
        <v>8678</v>
      </c>
      <c r="D299" s="48">
        <v>8672.9166666666606</v>
      </c>
      <c r="F299" s="28"/>
      <c r="G299" s="53"/>
    </row>
    <row r="300" spans="1:7">
      <c r="A300" s="28">
        <f t="shared" si="16"/>
        <v>36434</v>
      </c>
      <c r="B300" s="35">
        <f>SUM(L!B315:U315)</f>
        <v>8676</v>
      </c>
      <c r="C300" s="47">
        <f t="shared" si="17"/>
        <v>8676</v>
      </c>
      <c r="D300" s="48">
        <v>8671.2916666666606</v>
      </c>
      <c r="F300" s="28"/>
      <c r="G300" s="53"/>
    </row>
    <row r="301" spans="1:7">
      <c r="A301" s="28">
        <f t="shared" si="16"/>
        <v>36465</v>
      </c>
      <c r="B301" s="35">
        <f>SUM(L!B316:U316)</f>
        <v>8680</v>
      </c>
      <c r="C301" s="47">
        <f t="shared" si="17"/>
        <v>8680</v>
      </c>
      <c r="D301" s="48">
        <v>8669.7083333333303</v>
      </c>
      <c r="F301" s="28"/>
      <c r="G301" s="53"/>
    </row>
    <row r="302" spans="1:7">
      <c r="A302" s="28">
        <f t="shared" si="16"/>
        <v>36495</v>
      </c>
      <c r="B302" s="35">
        <f>SUM(L!B317:U317)</f>
        <v>8672</v>
      </c>
      <c r="C302" s="47">
        <f t="shared" si="17"/>
        <v>8672</v>
      </c>
      <c r="D302" s="48">
        <v>8668.625</v>
      </c>
      <c r="F302" s="28"/>
      <c r="G302" s="53"/>
    </row>
    <row r="303" spans="1:7">
      <c r="A303" s="28">
        <f t="shared" si="16"/>
        <v>36526</v>
      </c>
      <c r="B303" s="35">
        <f>SUM(L!B318:U318)</f>
        <v>8673</v>
      </c>
      <c r="C303" s="47">
        <f t="shared" si="17"/>
        <v>8673</v>
      </c>
      <c r="D303" s="48">
        <v>8667.2916666666606</v>
      </c>
      <c r="F303" s="28"/>
      <c r="G303" s="53"/>
    </row>
    <row r="304" spans="1:7">
      <c r="A304" s="28">
        <f t="shared" si="16"/>
        <v>36557</v>
      </c>
      <c r="B304" s="35">
        <f>SUM(L!B319:U319)</f>
        <v>8666</v>
      </c>
      <c r="C304" s="47">
        <f t="shared" si="17"/>
        <v>8666</v>
      </c>
      <c r="D304" s="48">
        <v>8665.2916666666606</v>
      </c>
      <c r="F304" s="28"/>
      <c r="G304" s="53"/>
    </row>
    <row r="305" spans="1:7">
      <c r="A305" s="28">
        <f t="shared" si="16"/>
        <v>36586</v>
      </c>
      <c r="B305" s="35">
        <f>SUM(L!B320:U320)</f>
        <v>8657</v>
      </c>
      <c r="C305" s="47">
        <f t="shared" si="17"/>
        <v>8657</v>
      </c>
      <c r="D305" s="48">
        <v>8663.125</v>
      </c>
      <c r="F305" s="28"/>
      <c r="G305" s="53"/>
    </row>
    <row r="306" spans="1:7">
      <c r="A306" s="28">
        <f t="shared" si="16"/>
        <v>36617</v>
      </c>
      <c r="B306" s="35">
        <f>SUM(L!B321:U321)</f>
        <v>8651</v>
      </c>
      <c r="C306" s="47">
        <f t="shared" si="17"/>
        <v>8651</v>
      </c>
      <c r="D306" s="48">
        <v>8661.0833333333303</v>
      </c>
      <c r="F306" s="28"/>
      <c r="G306" s="53"/>
    </row>
    <row r="307" spans="1:7">
      <c r="A307" s="28">
        <f t="shared" si="16"/>
        <v>36647</v>
      </c>
      <c r="B307" s="35">
        <f>SUM(L!B322:U322)</f>
        <v>8659</v>
      </c>
      <c r="C307" s="47">
        <f t="shared" si="17"/>
        <v>8659</v>
      </c>
      <c r="D307" s="48">
        <v>8658.9583333333303</v>
      </c>
      <c r="F307" s="28"/>
      <c r="G307" s="53"/>
    </row>
    <row r="308" spans="1:7">
      <c r="A308" s="28">
        <f t="shared" si="16"/>
        <v>36678</v>
      </c>
      <c r="B308" s="35">
        <f>SUM(L!B323:U323)</f>
        <v>8663</v>
      </c>
      <c r="C308" s="47">
        <f t="shared" si="17"/>
        <v>8663</v>
      </c>
      <c r="D308" s="48">
        <v>8656.7083333333303</v>
      </c>
      <c r="F308" s="28"/>
      <c r="G308" s="53"/>
    </row>
    <row r="309" spans="1:7">
      <c r="A309" s="28">
        <f t="shared" si="16"/>
        <v>36708</v>
      </c>
      <c r="B309" s="35">
        <f>SUM(L!B324:U324)</f>
        <v>8648</v>
      </c>
      <c r="C309" s="47">
        <f t="shared" si="17"/>
        <v>8648</v>
      </c>
      <c r="D309" s="48">
        <v>8654.2916666666606</v>
      </c>
      <c r="F309" s="28"/>
      <c r="G309" s="53"/>
    </row>
    <row r="310" spans="1:7">
      <c r="A310" s="28">
        <f t="shared" si="16"/>
        <v>36739</v>
      </c>
      <c r="B310" s="35">
        <f>SUM(L!B325:U325)</f>
        <v>8648</v>
      </c>
      <c r="C310" s="47">
        <f t="shared" si="17"/>
        <v>8648</v>
      </c>
      <c r="D310" s="48">
        <v>8650.875</v>
      </c>
      <c r="F310" s="28"/>
      <c r="G310" s="53"/>
    </row>
    <row r="311" spans="1:7">
      <c r="A311" s="28">
        <f t="shared" si="16"/>
        <v>36770</v>
      </c>
      <c r="B311" s="35">
        <f>SUM(L!B326:U326)</f>
        <v>8651</v>
      </c>
      <c r="C311" s="47">
        <f t="shared" si="17"/>
        <v>8651</v>
      </c>
      <c r="D311" s="48">
        <v>8647.4583333333303</v>
      </c>
      <c r="F311" s="28"/>
      <c r="G311" s="53"/>
    </row>
    <row r="312" spans="1:7">
      <c r="A312" s="28">
        <f t="shared" si="16"/>
        <v>36800</v>
      </c>
      <c r="B312" s="35">
        <f>SUM(L!B327:U327)</f>
        <v>8654</v>
      </c>
      <c r="C312" s="47">
        <f t="shared" si="17"/>
        <v>8654</v>
      </c>
      <c r="D312" s="48">
        <v>8644.625</v>
      </c>
      <c r="F312" s="28"/>
      <c r="G312" s="53"/>
    </row>
    <row r="313" spans="1:7">
      <c r="A313" s="28">
        <f t="shared" si="16"/>
        <v>36831</v>
      </c>
      <c r="B313" s="35">
        <f>SUM(L!B328:U328)</f>
        <v>8651</v>
      </c>
      <c r="C313" s="47">
        <f t="shared" si="17"/>
        <v>8651</v>
      </c>
      <c r="D313" s="48">
        <v>8641.875</v>
      </c>
      <c r="F313" s="28"/>
      <c r="G313" s="53"/>
    </row>
    <row r="314" spans="1:7">
      <c r="A314" s="28">
        <f t="shared" si="16"/>
        <v>36861</v>
      </c>
      <c r="B314" s="35">
        <f>SUM(L!B329:U329)</f>
        <v>8647</v>
      </c>
      <c r="C314" s="47">
        <f t="shared" si="17"/>
        <v>8647</v>
      </c>
      <c r="D314" s="48">
        <v>8639.0833333333303</v>
      </c>
      <c r="F314" s="28"/>
      <c r="G314" s="53"/>
    </row>
    <row r="315" spans="1:7">
      <c r="A315" s="28">
        <f t="shared" si="16"/>
        <v>36892</v>
      </c>
      <c r="B315" s="35">
        <f>SUM(L!B330:U330)</f>
        <v>8640</v>
      </c>
      <c r="C315" s="47">
        <f t="shared" si="17"/>
        <v>8640</v>
      </c>
      <c r="D315" s="48">
        <v>8636.4166666666606</v>
      </c>
      <c r="F315" s="28"/>
      <c r="G315" s="53"/>
    </row>
    <row r="316" spans="1:7">
      <c r="A316" s="28">
        <f t="shared" si="16"/>
        <v>36923</v>
      </c>
      <c r="B316" s="35">
        <f>SUM(L!B331:U331)</f>
        <v>8617</v>
      </c>
      <c r="C316" s="47">
        <f t="shared" si="17"/>
        <v>8617</v>
      </c>
      <c r="D316" s="48">
        <v>8634.0416666666606</v>
      </c>
      <c r="F316" s="28"/>
      <c r="G316" s="53"/>
    </row>
    <row r="317" spans="1:7">
      <c r="A317" s="28">
        <f t="shared" si="16"/>
        <v>36951</v>
      </c>
      <c r="B317" s="35">
        <f>SUM(L!B332:U332)</f>
        <v>8624</v>
      </c>
      <c r="C317" s="47">
        <f t="shared" si="17"/>
        <v>8624</v>
      </c>
      <c r="D317" s="48">
        <v>8631.5833333333303</v>
      </c>
      <c r="F317" s="28"/>
      <c r="G317" s="53"/>
    </row>
    <row r="318" spans="1:7">
      <c r="A318" s="28">
        <f t="shared" si="16"/>
        <v>36982</v>
      </c>
      <c r="B318" s="35">
        <f>SUM(L!B333:U333)</f>
        <v>8616</v>
      </c>
      <c r="C318" s="47">
        <f t="shared" si="17"/>
        <v>8616</v>
      </c>
      <c r="D318" s="48">
        <v>8629.0833333333303</v>
      </c>
      <c r="F318" s="28"/>
      <c r="G318" s="53"/>
    </row>
    <row r="319" spans="1:7">
      <c r="A319" s="28">
        <f t="shared" si="16"/>
        <v>37012</v>
      </c>
      <c r="B319" s="35">
        <f>SUM(L!B334:U334)</f>
        <v>8628</v>
      </c>
      <c r="C319" s="47">
        <f t="shared" si="17"/>
        <v>8628</v>
      </c>
      <c r="D319" s="48">
        <v>8627.0833333333303</v>
      </c>
      <c r="F319" s="28"/>
      <c r="G319" s="53"/>
    </row>
    <row r="320" spans="1:7">
      <c r="A320" s="28">
        <f t="shared" si="16"/>
        <v>37043</v>
      </c>
      <c r="B320" s="35">
        <f>SUM(L!B335:U335)</f>
        <v>8627</v>
      </c>
      <c r="C320" s="47">
        <f t="shared" si="17"/>
        <v>8627</v>
      </c>
      <c r="D320" s="48">
        <v>8625.2083333333303</v>
      </c>
      <c r="F320" s="28"/>
      <c r="G320" s="53"/>
    </row>
    <row r="321" spans="1:7">
      <c r="A321" s="28">
        <f t="shared" si="16"/>
        <v>37073</v>
      </c>
      <c r="B321" s="35">
        <f>SUM(L!B336:U336)</f>
        <v>8620</v>
      </c>
      <c r="C321" s="47">
        <f t="shared" si="17"/>
        <v>8620</v>
      </c>
      <c r="D321" s="48">
        <v>8622.5416666666606</v>
      </c>
      <c r="F321" s="28"/>
      <c r="G321" s="53"/>
    </row>
    <row r="322" spans="1:7">
      <c r="A322" s="28">
        <f t="shared" si="16"/>
        <v>37104</v>
      </c>
      <c r="B322" s="35">
        <f>SUM(L!B337:U337)</f>
        <v>8619</v>
      </c>
      <c r="C322" s="47">
        <f t="shared" si="17"/>
        <v>8619</v>
      </c>
      <c r="D322" s="48">
        <v>8619.625</v>
      </c>
      <c r="F322" s="28"/>
      <c r="G322" s="53"/>
    </row>
    <row r="323" spans="1:7">
      <c r="A323" s="28">
        <f t="shared" si="16"/>
        <v>37135</v>
      </c>
      <c r="B323" s="35">
        <f>SUM(L!B338:U338)</f>
        <v>8621</v>
      </c>
      <c r="C323" s="47">
        <f t="shared" si="17"/>
        <v>8621</v>
      </c>
      <c r="D323" s="48">
        <v>8616.5416666666606</v>
      </c>
      <c r="F323" s="28"/>
      <c r="G323" s="53"/>
    </row>
    <row r="324" spans="1:7">
      <c r="A324" s="28">
        <f t="shared" si="16"/>
        <v>37165</v>
      </c>
      <c r="B324" s="35">
        <f>SUM(L!B339:U339)</f>
        <v>8624</v>
      </c>
      <c r="C324" s="47">
        <f t="shared" si="17"/>
        <v>8624</v>
      </c>
      <c r="D324" s="48">
        <v>8613</v>
      </c>
      <c r="F324" s="28"/>
      <c r="G324" s="53"/>
    </row>
    <row r="325" spans="1:7">
      <c r="A325" s="28">
        <f t="shared" ref="A325:A388" si="18">EDATE(A324,1)</f>
        <v>37196</v>
      </c>
      <c r="B325" s="35">
        <f>SUM(L!B340:U340)</f>
        <v>8633</v>
      </c>
      <c r="C325" s="47">
        <f t="shared" si="17"/>
        <v>8633</v>
      </c>
      <c r="D325" s="48">
        <v>8609.2083333333303</v>
      </c>
      <c r="F325" s="28"/>
      <c r="G325" s="53"/>
    </row>
    <row r="326" spans="1:7">
      <c r="A326" s="28">
        <f t="shared" si="18"/>
        <v>37226</v>
      </c>
      <c r="B326" s="35">
        <f>SUM(L!B341:U341)</f>
        <v>8620</v>
      </c>
      <c r="C326" s="47">
        <f t="shared" si="17"/>
        <v>8620</v>
      </c>
      <c r="D326" s="48">
        <v>8605.4166666666606</v>
      </c>
      <c r="F326" s="28"/>
      <c r="G326" s="53"/>
    </row>
    <row r="327" spans="1:7">
      <c r="A327" s="28">
        <f t="shared" si="18"/>
        <v>37257</v>
      </c>
      <c r="B327" s="35">
        <f>SUM(L!B342:U342)</f>
        <v>8603</v>
      </c>
      <c r="C327" s="47">
        <f t="shared" si="17"/>
        <v>8603</v>
      </c>
      <c r="D327" s="48">
        <v>8601.625</v>
      </c>
      <c r="F327" s="28"/>
      <c r="G327" s="53"/>
    </row>
    <row r="328" spans="1:7">
      <c r="A328" s="28">
        <f t="shared" si="18"/>
        <v>37288</v>
      </c>
      <c r="B328" s="35">
        <f>SUM(L!B343:U343)</f>
        <v>8584</v>
      </c>
      <c r="C328" s="47">
        <f t="shared" si="17"/>
        <v>8584</v>
      </c>
      <c r="D328" s="48">
        <v>8597.6249999999909</v>
      </c>
      <c r="F328" s="28"/>
      <c r="G328" s="53"/>
    </row>
    <row r="329" spans="1:7">
      <c r="A329" s="28">
        <f t="shared" si="18"/>
        <v>37316</v>
      </c>
      <c r="B329" s="35">
        <f>SUM(L!B344:U344)</f>
        <v>8583</v>
      </c>
      <c r="C329" s="47">
        <f t="shared" si="17"/>
        <v>8583</v>
      </c>
      <c r="D329" s="48">
        <v>8593.9166666666606</v>
      </c>
      <c r="F329" s="28"/>
      <c r="G329" s="53"/>
    </row>
    <row r="330" spans="1:7">
      <c r="A330" s="28">
        <f t="shared" si="18"/>
        <v>37347</v>
      </c>
      <c r="B330" s="35">
        <f>SUM(L!B345:U345)</f>
        <v>8572</v>
      </c>
      <c r="C330" s="47">
        <f t="shared" si="17"/>
        <v>8572</v>
      </c>
      <c r="D330" s="48">
        <v>8590.2916666666606</v>
      </c>
      <c r="F330" s="28"/>
      <c r="G330" s="53"/>
    </row>
    <row r="331" spans="1:7">
      <c r="A331" s="28">
        <f t="shared" si="18"/>
        <v>37377</v>
      </c>
      <c r="B331" s="35">
        <f>SUM(L!B346:U346)</f>
        <v>8581</v>
      </c>
      <c r="C331" s="47">
        <f t="shared" si="17"/>
        <v>8581</v>
      </c>
      <c r="D331" s="48">
        <v>8585.4583333333303</v>
      </c>
      <c r="F331" s="28"/>
      <c r="G331" s="53"/>
    </row>
    <row r="332" spans="1:7">
      <c r="A332" s="28">
        <f t="shared" si="18"/>
        <v>37408</v>
      </c>
      <c r="B332" s="35">
        <f>SUM(L!B347:U347)</f>
        <v>8583</v>
      </c>
      <c r="C332" s="47">
        <f t="shared" si="17"/>
        <v>8583</v>
      </c>
      <c r="D332" s="48">
        <v>8579.625</v>
      </c>
      <c r="F332" s="28"/>
      <c r="G332" s="53"/>
    </row>
    <row r="333" spans="1:7">
      <c r="A333" s="28">
        <f t="shared" si="18"/>
        <v>37438</v>
      </c>
      <c r="B333" s="35">
        <f>SUM(L!B348:U348)</f>
        <v>8573</v>
      </c>
      <c r="C333" s="47">
        <f t="shared" si="17"/>
        <v>8573</v>
      </c>
      <c r="D333" s="48">
        <v>8574.2916666666606</v>
      </c>
      <c r="F333" s="28"/>
      <c r="G333" s="53"/>
    </row>
    <row r="334" spans="1:7">
      <c r="A334" s="28">
        <f t="shared" si="18"/>
        <v>37469</v>
      </c>
      <c r="B334" s="35">
        <f>SUM(L!B349:U349)</f>
        <v>8570</v>
      </c>
      <c r="C334" s="47">
        <f t="shared" si="17"/>
        <v>8570</v>
      </c>
      <c r="D334" s="48">
        <v>8569.75</v>
      </c>
      <c r="F334" s="28"/>
      <c r="G334" s="53"/>
    </row>
    <row r="335" spans="1:7">
      <c r="A335" s="28">
        <f t="shared" si="18"/>
        <v>37500</v>
      </c>
      <c r="B335" s="35">
        <f>SUM(L!B350:U350)</f>
        <v>8581</v>
      </c>
      <c r="C335" s="47">
        <f t="shared" si="17"/>
        <v>8581</v>
      </c>
      <c r="D335" s="48">
        <v>8565.8333333333303</v>
      </c>
      <c r="F335" s="28"/>
      <c r="G335" s="53"/>
    </row>
    <row r="336" spans="1:7">
      <c r="A336" s="28">
        <f t="shared" si="18"/>
        <v>37530</v>
      </c>
      <c r="B336" s="35">
        <f>SUM(L!B351:U351)</f>
        <v>8577</v>
      </c>
      <c r="C336" s="47">
        <f t="shared" si="17"/>
        <v>8577</v>
      </c>
      <c r="D336" s="48">
        <v>8562.4166666666606</v>
      </c>
      <c r="F336" s="28"/>
      <c r="G336" s="53"/>
    </row>
    <row r="337" spans="1:7">
      <c r="A337" s="28">
        <f t="shared" si="18"/>
        <v>37561</v>
      </c>
      <c r="B337" s="35">
        <f>SUM(L!B352:U352)</f>
        <v>8564</v>
      </c>
      <c r="C337" s="47">
        <f t="shared" ref="C337:C400" si="19">IF(B337=0,C336*C325/C324,B337)</f>
        <v>8564</v>
      </c>
      <c r="D337" s="48">
        <v>8559.0833333333303</v>
      </c>
      <c r="F337" s="28"/>
      <c r="G337" s="53"/>
    </row>
    <row r="338" spans="1:7">
      <c r="A338" s="28">
        <f t="shared" si="18"/>
        <v>37591</v>
      </c>
      <c r="B338" s="35">
        <f>SUM(L!B353:U353)</f>
        <v>8549</v>
      </c>
      <c r="C338" s="47">
        <f t="shared" si="19"/>
        <v>8549</v>
      </c>
      <c r="D338" s="48">
        <v>8556.0833333333303</v>
      </c>
      <c r="F338" s="28"/>
      <c r="G338" s="53"/>
    </row>
    <row r="339" spans="1:7">
      <c r="A339" s="28">
        <f t="shared" si="18"/>
        <v>37622</v>
      </c>
      <c r="B339" s="35">
        <f>SUM(L!B354:U354)</f>
        <v>8546</v>
      </c>
      <c r="C339" s="47">
        <f t="shared" si="19"/>
        <v>8546</v>
      </c>
      <c r="D339" s="48">
        <v>8553.5416666666606</v>
      </c>
      <c r="F339" s="28"/>
      <c r="G339" s="53"/>
    </row>
    <row r="340" spans="1:7">
      <c r="A340" s="28">
        <f t="shared" si="18"/>
        <v>37653</v>
      </c>
      <c r="B340" s="35">
        <f>SUM(L!B355:U355)</f>
        <v>8532</v>
      </c>
      <c r="C340" s="47">
        <f t="shared" si="19"/>
        <v>8532</v>
      </c>
      <c r="D340" s="48">
        <v>8551.0416666666606</v>
      </c>
      <c r="F340" s="28"/>
      <c r="G340" s="53"/>
    </row>
    <row r="341" spans="1:7">
      <c r="A341" s="28">
        <f t="shared" si="18"/>
        <v>37681</v>
      </c>
      <c r="B341" s="35">
        <f>SUM(L!B356:U356)</f>
        <v>8541</v>
      </c>
      <c r="C341" s="47">
        <f t="shared" si="19"/>
        <v>8541</v>
      </c>
      <c r="D341" s="48">
        <v>8548.3333333333303</v>
      </c>
      <c r="F341" s="28"/>
      <c r="G341" s="53"/>
    </row>
    <row r="342" spans="1:7">
      <c r="A342" s="28">
        <f t="shared" si="18"/>
        <v>37712</v>
      </c>
      <c r="B342" s="35">
        <f>SUM(L!B357:U357)</f>
        <v>8532</v>
      </c>
      <c r="C342" s="47">
        <f t="shared" si="19"/>
        <v>8532</v>
      </c>
      <c r="D342" s="48">
        <v>8545.5416666666606</v>
      </c>
      <c r="F342" s="28"/>
      <c r="G342" s="53"/>
    </row>
    <row r="343" spans="1:7">
      <c r="A343" s="28">
        <f t="shared" si="18"/>
        <v>37742</v>
      </c>
      <c r="B343" s="35">
        <f>SUM(L!B358:U358)</f>
        <v>8541</v>
      </c>
      <c r="C343" s="47">
        <f t="shared" si="19"/>
        <v>8541</v>
      </c>
      <c r="D343" s="48">
        <v>8543.2916666666606</v>
      </c>
      <c r="F343" s="28"/>
      <c r="G343" s="53"/>
    </row>
    <row r="344" spans="1:7">
      <c r="A344" s="28">
        <f t="shared" si="18"/>
        <v>37773</v>
      </c>
      <c r="B344" s="35">
        <f>SUM(L!B359:U359)</f>
        <v>8551</v>
      </c>
      <c r="C344" s="47">
        <f t="shared" si="19"/>
        <v>8551</v>
      </c>
      <c r="D344" s="48">
        <v>8541.375</v>
      </c>
      <c r="F344" s="28"/>
      <c r="G344" s="53"/>
    </row>
    <row r="345" spans="1:7">
      <c r="A345" s="28">
        <f t="shared" si="18"/>
        <v>37803</v>
      </c>
      <c r="B345" s="35">
        <f>SUM(L!B360:U360)</f>
        <v>8544</v>
      </c>
      <c r="C345" s="47">
        <f t="shared" si="19"/>
        <v>8544</v>
      </c>
      <c r="D345" s="48">
        <v>8539.6249999999909</v>
      </c>
      <c r="F345" s="28"/>
      <c r="G345" s="53"/>
    </row>
    <row r="346" spans="1:7">
      <c r="A346" s="28">
        <f t="shared" si="18"/>
        <v>37834</v>
      </c>
      <c r="B346" s="35">
        <f>SUM(L!B361:U361)</f>
        <v>8539</v>
      </c>
      <c r="C346" s="47">
        <f t="shared" si="19"/>
        <v>8539</v>
      </c>
      <c r="D346" s="48">
        <v>8538.3333333333303</v>
      </c>
      <c r="F346" s="28"/>
      <c r="G346" s="53"/>
    </row>
    <row r="347" spans="1:7">
      <c r="A347" s="28">
        <f t="shared" si="18"/>
        <v>37865</v>
      </c>
      <c r="B347" s="35">
        <f>SUM(L!B362:U362)</f>
        <v>8547</v>
      </c>
      <c r="C347" s="47">
        <f t="shared" si="19"/>
        <v>8547</v>
      </c>
      <c r="D347" s="48">
        <v>8537.0833333333303</v>
      </c>
      <c r="F347" s="28"/>
      <c r="G347" s="53"/>
    </row>
    <row r="348" spans="1:7">
      <c r="A348" s="28">
        <f t="shared" si="18"/>
        <v>37895</v>
      </c>
      <c r="B348" s="35">
        <f>SUM(L!B363:U363)</f>
        <v>8544</v>
      </c>
      <c r="C348" s="47">
        <f t="shared" si="19"/>
        <v>8544</v>
      </c>
      <c r="D348" s="48">
        <v>8536.25</v>
      </c>
      <c r="F348" s="28"/>
      <c r="G348" s="53"/>
    </row>
    <row r="349" spans="1:7">
      <c r="A349" s="28">
        <f t="shared" si="18"/>
        <v>37926</v>
      </c>
      <c r="B349" s="35">
        <f>SUM(L!B364:U364)</f>
        <v>8543</v>
      </c>
      <c r="C349" s="47">
        <f t="shared" si="19"/>
        <v>8543</v>
      </c>
      <c r="D349" s="48">
        <v>8535.3333333333303</v>
      </c>
      <c r="F349" s="28"/>
      <c r="G349" s="53"/>
    </row>
    <row r="350" spans="1:7">
      <c r="A350" s="28">
        <f t="shared" si="18"/>
        <v>37956</v>
      </c>
      <c r="B350" s="35">
        <f>SUM(L!B365:U365)</f>
        <v>8524</v>
      </c>
      <c r="C350" s="47">
        <f t="shared" si="19"/>
        <v>8524</v>
      </c>
      <c r="D350" s="48">
        <v>8532.875</v>
      </c>
      <c r="F350" s="28"/>
      <c r="G350" s="53"/>
    </row>
    <row r="351" spans="1:7">
      <c r="A351" s="28">
        <f t="shared" si="18"/>
        <v>37987</v>
      </c>
      <c r="B351" s="35">
        <f>SUM(L!B366:U366)</f>
        <v>8529</v>
      </c>
      <c r="C351" s="47">
        <f t="shared" si="19"/>
        <v>8529</v>
      </c>
      <c r="D351" s="48">
        <v>8529.6666666666606</v>
      </c>
      <c r="F351" s="28"/>
      <c r="G351" s="53"/>
    </row>
    <row r="352" spans="1:7">
      <c r="A352" s="28">
        <f t="shared" si="18"/>
        <v>38018</v>
      </c>
      <c r="B352" s="35">
        <f>SUM(L!B367:U367)</f>
        <v>8518</v>
      </c>
      <c r="C352" s="47">
        <f t="shared" si="19"/>
        <v>8518</v>
      </c>
      <c r="D352" s="48">
        <v>8526.6666666666606</v>
      </c>
      <c r="F352" s="28"/>
      <c r="G352" s="53"/>
    </row>
    <row r="353" spans="1:7">
      <c r="A353" s="28">
        <f t="shared" si="18"/>
        <v>38047</v>
      </c>
      <c r="B353" s="35">
        <f>SUM(L!B368:U368)</f>
        <v>8525</v>
      </c>
      <c r="C353" s="47">
        <f t="shared" si="19"/>
        <v>8525</v>
      </c>
      <c r="D353" s="48">
        <v>8523.4166666666606</v>
      </c>
      <c r="F353" s="28"/>
      <c r="G353" s="53"/>
    </row>
    <row r="354" spans="1:7">
      <c r="A354" s="28">
        <f t="shared" si="18"/>
        <v>38078</v>
      </c>
      <c r="B354" s="35">
        <f>SUM(L!B369:U369)</f>
        <v>8528</v>
      </c>
      <c r="C354" s="47">
        <f t="shared" si="19"/>
        <v>8528</v>
      </c>
      <c r="D354" s="48">
        <v>8520.0416666666606</v>
      </c>
      <c r="F354" s="28"/>
      <c r="G354" s="53"/>
    </row>
    <row r="355" spans="1:7">
      <c r="A355" s="28">
        <f t="shared" si="18"/>
        <v>38108</v>
      </c>
      <c r="B355" s="35">
        <f>SUM(L!B370:U370)</f>
        <v>8523</v>
      </c>
      <c r="C355" s="47">
        <f t="shared" si="19"/>
        <v>8523</v>
      </c>
      <c r="D355" s="48">
        <v>8516.75</v>
      </c>
      <c r="F355" s="28"/>
      <c r="G355" s="53"/>
    </row>
    <row r="356" spans="1:7">
      <c r="A356" s="28">
        <f t="shared" si="18"/>
        <v>38139</v>
      </c>
      <c r="B356" s="35">
        <f>SUM(L!B371:U371)</f>
        <v>8510</v>
      </c>
      <c r="C356" s="47">
        <f t="shared" si="19"/>
        <v>8510</v>
      </c>
      <c r="D356" s="48">
        <v>8513.75</v>
      </c>
      <c r="F356" s="28"/>
      <c r="G356" s="53"/>
    </row>
    <row r="357" spans="1:7">
      <c r="A357" s="28">
        <f t="shared" si="18"/>
        <v>38169</v>
      </c>
      <c r="B357" s="35">
        <f>SUM(L!B372:U372)</f>
        <v>8508</v>
      </c>
      <c r="C357" s="47">
        <f t="shared" si="19"/>
        <v>8508</v>
      </c>
      <c r="D357" s="48">
        <v>8510.7916666666606</v>
      </c>
      <c r="F357" s="28"/>
      <c r="G357" s="53"/>
    </row>
    <row r="358" spans="1:7">
      <c r="A358" s="28">
        <f t="shared" si="18"/>
        <v>38200</v>
      </c>
      <c r="B358" s="35">
        <f>SUM(L!B373:U373)</f>
        <v>8503</v>
      </c>
      <c r="C358" s="47">
        <f t="shared" si="19"/>
        <v>8503</v>
      </c>
      <c r="D358" s="48">
        <v>8507.6249999999909</v>
      </c>
      <c r="F358" s="28"/>
      <c r="G358" s="53"/>
    </row>
    <row r="359" spans="1:7">
      <c r="A359" s="28">
        <f t="shared" si="18"/>
        <v>38231</v>
      </c>
      <c r="B359" s="35">
        <f>SUM(L!B374:U374)</f>
        <v>8505</v>
      </c>
      <c r="C359" s="47">
        <f t="shared" si="19"/>
        <v>8505</v>
      </c>
      <c r="D359" s="48">
        <v>8504</v>
      </c>
      <c r="F359" s="28"/>
      <c r="G359" s="53"/>
    </row>
    <row r="360" spans="1:7">
      <c r="A360" s="28">
        <f t="shared" si="18"/>
        <v>38261</v>
      </c>
      <c r="B360" s="35">
        <f>SUM(L!B375:U375)</f>
        <v>8505</v>
      </c>
      <c r="C360" s="47">
        <f t="shared" si="19"/>
        <v>8505</v>
      </c>
      <c r="D360" s="48">
        <v>8499.0416666666606</v>
      </c>
      <c r="F360" s="28"/>
      <c r="G360" s="53"/>
    </row>
    <row r="361" spans="1:7">
      <c r="A361" s="28">
        <f t="shared" si="18"/>
        <v>38292</v>
      </c>
      <c r="B361" s="35">
        <f>SUM(L!B376:U376)</f>
        <v>8503</v>
      </c>
      <c r="C361" s="47">
        <f t="shared" si="19"/>
        <v>8503</v>
      </c>
      <c r="D361" s="48">
        <v>8494.0416666666606</v>
      </c>
      <c r="F361" s="28"/>
      <c r="G361" s="53"/>
    </row>
    <row r="362" spans="1:7">
      <c r="A362" s="28">
        <f t="shared" si="18"/>
        <v>38322</v>
      </c>
      <c r="B362" s="35">
        <f>SUM(L!B377:U377)</f>
        <v>8492</v>
      </c>
      <c r="C362" s="47">
        <f t="shared" si="19"/>
        <v>8492</v>
      </c>
      <c r="D362" s="48">
        <v>8489.9166666666606</v>
      </c>
      <c r="F362" s="28"/>
      <c r="G362" s="53"/>
    </row>
    <row r="363" spans="1:7">
      <c r="A363" s="28">
        <f t="shared" si="18"/>
        <v>38353</v>
      </c>
      <c r="B363" s="35">
        <f>SUM(L!B378:U378)</f>
        <v>8490</v>
      </c>
      <c r="C363" s="47">
        <f t="shared" si="19"/>
        <v>8490</v>
      </c>
      <c r="D363" s="48">
        <v>8485.7916666666606</v>
      </c>
      <c r="F363" s="28"/>
      <c r="G363" s="53"/>
    </row>
    <row r="364" spans="1:7">
      <c r="A364" s="28">
        <f t="shared" si="18"/>
        <v>38384</v>
      </c>
      <c r="B364" s="35">
        <f>SUM(L!B379:U379)</f>
        <v>8481</v>
      </c>
      <c r="C364" s="47">
        <f t="shared" si="19"/>
        <v>8481</v>
      </c>
      <c r="D364" s="48">
        <v>8481.5</v>
      </c>
      <c r="F364" s="28"/>
      <c r="G364" s="53"/>
    </row>
    <row r="365" spans="1:7">
      <c r="A365" s="28">
        <f t="shared" si="18"/>
        <v>38412</v>
      </c>
      <c r="B365" s="35">
        <f>SUM(L!B380:U380)</f>
        <v>8475</v>
      </c>
      <c r="C365" s="47">
        <f t="shared" si="19"/>
        <v>8475</v>
      </c>
      <c r="D365" s="48">
        <v>8477.2083333333303</v>
      </c>
      <c r="F365" s="28"/>
      <c r="G365" s="53"/>
    </row>
    <row r="366" spans="1:7">
      <c r="A366" s="28">
        <f t="shared" si="18"/>
        <v>38443</v>
      </c>
      <c r="B366" s="35">
        <f>SUM(L!B381:U381)</f>
        <v>8459</v>
      </c>
      <c r="C366" s="47">
        <f t="shared" si="19"/>
        <v>8459</v>
      </c>
      <c r="D366" s="48">
        <v>8472.8333333333303</v>
      </c>
      <c r="F366" s="28"/>
      <c r="G366" s="53"/>
    </row>
    <row r="367" spans="1:7">
      <c r="A367" s="28">
        <f t="shared" si="18"/>
        <v>38473</v>
      </c>
      <c r="B367" s="35">
        <f>SUM(L!B382:U382)</f>
        <v>8472</v>
      </c>
      <c r="C367" s="47">
        <f t="shared" si="19"/>
        <v>8472</v>
      </c>
      <c r="D367" s="48">
        <v>8468.0416666666606</v>
      </c>
      <c r="F367" s="28"/>
      <c r="G367" s="53"/>
    </row>
    <row r="368" spans="1:7">
      <c r="A368" s="28">
        <f t="shared" si="18"/>
        <v>38504</v>
      </c>
      <c r="B368" s="35">
        <f>SUM(L!B383:U383)</f>
        <v>8462</v>
      </c>
      <c r="C368" s="47">
        <f t="shared" si="19"/>
        <v>8462</v>
      </c>
      <c r="D368" s="48">
        <v>8463.125</v>
      </c>
      <c r="F368" s="28"/>
      <c r="G368" s="53"/>
    </row>
    <row r="369" spans="1:7">
      <c r="A369" s="28">
        <f t="shared" si="18"/>
        <v>38534</v>
      </c>
      <c r="B369" s="35">
        <f>SUM(L!B384:U384)</f>
        <v>8457</v>
      </c>
      <c r="C369" s="47">
        <f t="shared" si="19"/>
        <v>8457</v>
      </c>
      <c r="D369" s="48">
        <v>8458.0833333333303</v>
      </c>
      <c r="F369" s="28"/>
      <c r="G369" s="53"/>
    </row>
    <row r="370" spans="1:7">
      <c r="A370" s="28">
        <f t="shared" si="18"/>
        <v>38565</v>
      </c>
      <c r="B370" s="35">
        <f>SUM(L!B385:U385)</f>
        <v>8451</v>
      </c>
      <c r="C370" s="47">
        <f t="shared" si="19"/>
        <v>8451</v>
      </c>
      <c r="D370" s="48">
        <v>8452.4999999999909</v>
      </c>
      <c r="F370" s="28"/>
      <c r="G370" s="53"/>
    </row>
    <row r="371" spans="1:7">
      <c r="A371" s="28">
        <f t="shared" si="18"/>
        <v>38596</v>
      </c>
      <c r="B371" s="35">
        <f>SUM(L!B386:U386)</f>
        <v>8454</v>
      </c>
      <c r="C371" s="47">
        <f t="shared" si="19"/>
        <v>8454</v>
      </c>
      <c r="D371" s="48">
        <v>8447.125</v>
      </c>
      <c r="F371" s="28"/>
      <c r="G371" s="53"/>
    </row>
    <row r="372" spans="1:7">
      <c r="A372" s="28">
        <f t="shared" si="18"/>
        <v>38626</v>
      </c>
      <c r="B372" s="35">
        <f>SUM(L!B387:U387)</f>
        <v>8451</v>
      </c>
      <c r="C372" s="47">
        <f t="shared" si="19"/>
        <v>8451</v>
      </c>
      <c r="D372" s="48">
        <v>8442</v>
      </c>
      <c r="F372" s="28"/>
      <c r="G372" s="53"/>
    </row>
    <row r="373" spans="1:7">
      <c r="A373" s="28">
        <f t="shared" si="18"/>
        <v>38657</v>
      </c>
      <c r="B373" s="35">
        <f>SUM(L!B388:U388)</f>
        <v>8442</v>
      </c>
      <c r="C373" s="47">
        <f t="shared" si="19"/>
        <v>8442</v>
      </c>
      <c r="D373" s="48">
        <v>8436.4583333333303</v>
      </c>
      <c r="F373" s="28"/>
      <c r="G373" s="53"/>
    </row>
    <row r="374" spans="1:7">
      <c r="A374" s="28">
        <f t="shared" si="18"/>
        <v>38687</v>
      </c>
      <c r="B374" s="35">
        <f>SUM(L!B389:U389)</f>
        <v>8435</v>
      </c>
      <c r="C374" s="47">
        <f t="shared" si="19"/>
        <v>8435</v>
      </c>
      <c r="D374" s="48">
        <v>8431.25</v>
      </c>
      <c r="F374" s="28"/>
      <c r="G374" s="53"/>
    </row>
    <row r="375" spans="1:7">
      <c r="A375" s="28">
        <f t="shared" si="18"/>
        <v>38718</v>
      </c>
      <c r="B375" s="35">
        <f>SUM(L!B390:U390)</f>
        <v>8426</v>
      </c>
      <c r="C375" s="47">
        <f t="shared" si="19"/>
        <v>8426</v>
      </c>
      <c r="D375" s="48">
        <v>8426.3333333333303</v>
      </c>
      <c r="F375" s="28"/>
      <c r="G375" s="53"/>
    </row>
    <row r="376" spans="1:7">
      <c r="A376" s="28">
        <f t="shared" si="18"/>
        <v>38749</v>
      </c>
      <c r="B376" s="35">
        <f>SUM(L!B391:U391)</f>
        <v>8411</v>
      </c>
      <c r="C376" s="47">
        <f t="shared" si="19"/>
        <v>8411</v>
      </c>
      <c r="D376" s="48">
        <v>8421.0416666666606</v>
      </c>
      <c r="F376" s="28"/>
      <c r="G376" s="53"/>
    </row>
    <row r="377" spans="1:7">
      <c r="A377" s="28">
        <f t="shared" si="18"/>
        <v>38777</v>
      </c>
      <c r="B377" s="35">
        <f>SUM(L!B392:U392)</f>
        <v>8416</v>
      </c>
      <c r="C377" s="47">
        <f t="shared" si="19"/>
        <v>8416</v>
      </c>
      <c r="D377" s="48">
        <v>8415.4166666666606</v>
      </c>
      <c r="F377" s="28"/>
      <c r="G377" s="53"/>
    </row>
    <row r="378" spans="1:7">
      <c r="A378" s="28">
        <f t="shared" si="18"/>
        <v>38808</v>
      </c>
      <c r="B378" s="35">
        <f>SUM(L!B393:U393)</f>
        <v>8395</v>
      </c>
      <c r="C378" s="47">
        <f t="shared" si="19"/>
        <v>8395</v>
      </c>
      <c r="D378" s="48">
        <v>8409.5</v>
      </c>
      <c r="F378" s="28"/>
      <c r="G378" s="53"/>
    </row>
    <row r="379" spans="1:7">
      <c r="A379" s="28">
        <f t="shared" si="18"/>
        <v>38838</v>
      </c>
      <c r="B379" s="35">
        <f>SUM(L!B394:U394)</f>
        <v>8403</v>
      </c>
      <c r="C379" s="47">
        <f t="shared" si="19"/>
        <v>8403</v>
      </c>
      <c r="D379" s="48">
        <v>8403.7916666666606</v>
      </c>
      <c r="F379" s="28"/>
      <c r="G379" s="53"/>
    </row>
    <row r="380" spans="1:7">
      <c r="A380" s="28">
        <f t="shared" si="18"/>
        <v>38869</v>
      </c>
      <c r="B380" s="35">
        <f>SUM(L!B395:U395)</f>
        <v>8406</v>
      </c>
      <c r="C380" s="47">
        <f t="shared" si="19"/>
        <v>8406</v>
      </c>
      <c r="D380" s="48">
        <v>8398.0416666666606</v>
      </c>
      <c r="F380" s="28"/>
      <c r="G380" s="53"/>
    </row>
    <row r="381" spans="1:7">
      <c r="A381" s="28">
        <f t="shared" si="18"/>
        <v>38899</v>
      </c>
      <c r="B381" s="35">
        <f>SUM(L!B396:U396)</f>
        <v>8395</v>
      </c>
      <c r="C381" s="47">
        <f t="shared" si="19"/>
        <v>8395</v>
      </c>
      <c r="D381" s="48">
        <v>8391.5</v>
      </c>
      <c r="F381" s="28"/>
      <c r="G381" s="53"/>
    </row>
    <row r="382" spans="1:7">
      <c r="A382" s="28">
        <f t="shared" si="18"/>
        <v>38930</v>
      </c>
      <c r="B382" s="35">
        <f>SUM(L!B397:U397)</f>
        <v>8386</v>
      </c>
      <c r="C382" s="47">
        <f t="shared" si="19"/>
        <v>8386</v>
      </c>
      <c r="D382" s="48">
        <v>8384.6666666666606</v>
      </c>
      <c r="F382" s="28"/>
      <c r="G382" s="53"/>
    </row>
    <row r="383" spans="1:7">
      <c r="A383" s="28">
        <f t="shared" si="18"/>
        <v>38961</v>
      </c>
      <c r="B383" s="35">
        <f>SUM(L!B398:U398)</f>
        <v>8384</v>
      </c>
      <c r="C383" s="47">
        <f t="shared" si="19"/>
        <v>8384</v>
      </c>
      <c r="D383" s="48">
        <v>8377.4583333333303</v>
      </c>
      <c r="F383" s="28"/>
      <c r="G383" s="53"/>
    </row>
    <row r="384" spans="1:7">
      <c r="A384" s="28">
        <f t="shared" si="18"/>
        <v>38991</v>
      </c>
      <c r="B384" s="35">
        <f>SUM(L!B399:U399)</f>
        <v>8379</v>
      </c>
      <c r="C384" s="47">
        <f t="shared" si="19"/>
        <v>8379</v>
      </c>
      <c r="D384" s="48">
        <v>8370.4166666666606</v>
      </c>
      <c r="F384" s="28"/>
      <c r="G384" s="53"/>
    </row>
    <row r="385" spans="1:7">
      <c r="A385" s="28">
        <f t="shared" si="18"/>
        <v>39022</v>
      </c>
      <c r="B385" s="35">
        <f>SUM(L!B400:U400)</f>
        <v>8377</v>
      </c>
      <c r="C385" s="47">
        <f t="shared" si="19"/>
        <v>8377</v>
      </c>
      <c r="D385" s="48">
        <v>8363.625</v>
      </c>
      <c r="F385" s="28"/>
      <c r="G385" s="53"/>
    </row>
    <row r="386" spans="1:7">
      <c r="A386" s="28">
        <f t="shared" si="18"/>
        <v>39052</v>
      </c>
      <c r="B386" s="35">
        <f>SUM(L!B401:U401)</f>
        <v>8362</v>
      </c>
      <c r="C386" s="47">
        <f t="shared" si="19"/>
        <v>8362</v>
      </c>
      <c r="D386" s="48">
        <v>8356.1666666666606</v>
      </c>
      <c r="F386" s="28"/>
      <c r="G386" s="53"/>
    </row>
    <row r="387" spans="1:7">
      <c r="A387" s="28">
        <f t="shared" si="18"/>
        <v>39083</v>
      </c>
      <c r="B387" s="35">
        <f>SUM(L!B402:U402)</f>
        <v>8342</v>
      </c>
      <c r="C387" s="47">
        <f t="shared" si="19"/>
        <v>8342</v>
      </c>
      <c r="D387" s="48">
        <v>8348.8333333333303</v>
      </c>
      <c r="F387" s="28"/>
      <c r="G387" s="53"/>
    </row>
    <row r="388" spans="1:7">
      <c r="A388" s="28">
        <f t="shared" si="18"/>
        <v>39114</v>
      </c>
      <c r="B388" s="35">
        <f>SUM(L!B403:U403)</f>
        <v>8331</v>
      </c>
      <c r="C388" s="47">
        <f t="shared" si="19"/>
        <v>8331</v>
      </c>
      <c r="D388" s="48">
        <v>8341.9583333333303</v>
      </c>
      <c r="F388" s="28"/>
      <c r="G388" s="53"/>
    </row>
    <row r="389" spans="1:7">
      <c r="A389" s="28">
        <f t="shared" ref="A389:A452" si="20">EDATE(A388,1)</f>
        <v>39142</v>
      </c>
      <c r="B389" s="35">
        <f>SUM(L!B404:U404)</f>
        <v>8323</v>
      </c>
      <c r="C389" s="47">
        <f t="shared" si="19"/>
        <v>8323</v>
      </c>
      <c r="D389" s="48">
        <v>8335.0833333333303</v>
      </c>
      <c r="F389" s="28"/>
      <c r="G389" s="53"/>
    </row>
    <row r="390" spans="1:7">
      <c r="A390" s="28">
        <f t="shared" si="20"/>
        <v>39173</v>
      </c>
      <c r="B390" s="35">
        <f>SUM(L!B405:U405)</f>
        <v>8319</v>
      </c>
      <c r="C390" s="47">
        <f t="shared" si="19"/>
        <v>8319</v>
      </c>
      <c r="D390" s="48">
        <v>8328.1666666666606</v>
      </c>
      <c r="F390" s="28"/>
      <c r="G390" s="53"/>
    </row>
    <row r="391" spans="1:7">
      <c r="A391" s="28">
        <f t="shared" si="20"/>
        <v>39203</v>
      </c>
      <c r="B391" s="35">
        <f>SUM(L!B406:U406)</f>
        <v>8316</v>
      </c>
      <c r="C391" s="47">
        <f t="shared" si="19"/>
        <v>8316</v>
      </c>
      <c r="D391" s="48">
        <v>8321.2916666666606</v>
      </c>
      <c r="F391" s="28"/>
      <c r="G391" s="53"/>
    </row>
    <row r="392" spans="1:7">
      <c r="A392" s="28">
        <f t="shared" si="20"/>
        <v>39234</v>
      </c>
      <c r="B392" s="35">
        <f>SUM(L!B407:U407)</f>
        <v>8314</v>
      </c>
      <c r="C392" s="47">
        <f t="shared" si="19"/>
        <v>8314</v>
      </c>
      <c r="D392" s="48">
        <v>8314.6666666666606</v>
      </c>
      <c r="F392" s="28"/>
      <c r="G392" s="53"/>
    </row>
    <row r="393" spans="1:7">
      <c r="A393" s="28">
        <f t="shared" si="20"/>
        <v>39264</v>
      </c>
      <c r="B393" s="35">
        <f>SUM(L!B408:U408)</f>
        <v>8311</v>
      </c>
      <c r="C393" s="47">
        <f t="shared" si="19"/>
        <v>8311</v>
      </c>
      <c r="D393" s="48">
        <v>8308.7916666666606</v>
      </c>
      <c r="F393" s="28"/>
      <c r="G393" s="53"/>
    </row>
    <row r="394" spans="1:7">
      <c r="A394" s="28">
        <f t="shared" si="20"/>
        <v>39295</v>
      </c>
      <c r="B394" s="35">
        <f>SUM(L!B409:U409)</f>
        <v>8305</v>
      </c>
      <c r="C394" s="47">
        <f t="shared" si="19"/>
        <v>8305</v>
      </c>
      <c r="D394" s="48">
        <v>8303.3333333333303</v>
      </c>
      <c r="F394" s="28"/>
      <c r="G394" s="53"/>
    </row>
    <row r="395" spans="1:7">
      <c r="A395" s="28">
        <f t="shared" si="20"/>
        <v>39326</v>
      </c>
      <c r="B395" s="35">
        <f>SUM(L!B410:U410)</f>
        <v>8300</v>
      </c>
      <c r="C395" s="47">
        <f t="shared" si="19"/>
        <v>8300</v>
      </c>
      <c r="D395" s="48">
        <v>8297.875</v>
      </c>
      <c r="F395" s="28"/>
      <c r="G395" s="53"/>
    </row>
    <row r="396" spans="1:7">
      <c r="A396" s="28">
        <f t="shared" si="20"/>
        <v>39356</v>
      </c>
      <c r="B396" s="35">
        <f>SUM(L!B411:U411)</f>
        <v>8297</v>
      </c>
      <c r="C396" s="47">
        <f t="shared" si="19"/>
        <v>8297</v>
      </c>
      <c r="D396" s="48">
        <v>8292.3333333333303</v>
      </c>
      <c r="F396" s="28"/>
      <c r="G396" s="53"/>
    </row>
    <row r="397" spans="1:7">
      <c r="A397" s="28">
        <f t="shared" si="20"/>
        <v>39387</v>
      </c>
      <c r="B397" s="35">
        <f>SUM(L!B412:U412)</f>
        <v>8294</v>
      </c>
      <c r="C397" s="47">
        <f t="shared" si="19"/>
        <v>8294</v>
      </c>
      <c r="D397" s="48">
        <v>8286.7916666666606</v>
      </c>
      <c r="F397" s="28"/>
      <c r="G397" s="53"/>
    </row>
    <row r="398" spans="1:7">
      <c r="A398" s="28">
        <f t="shared" si="20"/>
        <v>39417</v>
      </c>
      <c r="B398" s="35">
        <f>SUM(L!B413:U413)</f>
        <v>8286</v>
      </c>
      <c r="C398" s="47">
        <f t="shared" si="19"/>
        <v>8286</v>
      </c>
      <c r="D398" s="48">
        <v>8281.375</v>
      </c>
      <c r="F398" s="28"/>
      <c r="G398" s="53"/>
    </row>
    <row r="399" spans="1:7">
      <c r="A399" s="28">
        <f t="shared" si="20"/>
        <v>39448</v>
      </c>
      <c r="B399" s="35">
        <f>SUM(L!B414:U414)</f>
        <v>8277</v>
      </c>
      <c r="C399" s="47">
        <f t="shared" si="19"/>
        <v>8277</v>
      </c>
      <c r="D399" s="48">
        <v>8275.9166666666606</v>
      </c>
      <c r="F399" s="28"/>
      <c r="G399" s="53"/>
    </row>
    <row r="400" spans="1:7">
      <c r="A400" s="28">
        <f t="shared" si="20"/>
        <v>39479</v>
      </c>
      <c r="B400" s="35">
        <f>SUM(L!B415:U415)</f>
        <v>8265</v>
      </c>
      <c r="C400" s="47">
        <f t="shared" si="19"/>
        <v>8265</v>
      </c>
      <c r="D400" s="48">
        <v>8270.2499999999909</v>
      </c>
      <c r="F400" s="28"/>
      <c r="G400" s="53"/>
    </row>
    <row r="401" spans="1:7">
      <c r="A401" s="28">
        <f t="shared" si="20"/>
        <v>39508</v>
      </c>
      <c r="B401" s="35">
        <f>SUM(L!B416:U416)</f>
        <v>8258</v>
      </c>
      <c r="C401" s="47">
        <f t="shared" ref="C401:C464" si="21">IF(B401=0,C400*C389/C388,B401)</f>
        <v>8258</v>
      </c>
      <c r="D401" s="48">
        <v>8264.375</v>
      </c>
      <c r="F401" s="28"/>
      <c r="G401" s="53"/>
    </row>
    <row r="402" spans="1:7">
      <c r="A402" s="28">
        <f t="shared" si="20"/>
        <v>39539</v>
      </c>
      <c r="B402" s="35">
        <f>SUM(L!B417:U417)</f>
        <v>8251</v>
      </c>
      <c r="C402" s="47">
        <f t="shared" si="21"/>
        <v>8251</v>
      </c>
      <c r="D402" s="48">
        <v>8258.3333333333303</v>
      </c>
      <c r="F402" s="28"/>
      <c r="G402" s="53"/>
    </row>
    <row r="403" spans="1:7">
      <c r="A403" s="28">
        <f t="shared" si="20"/>
        <v>39569</v>
      </c>
      <c r="B403" s="35">
        <f>SUM(L!B418:U418)</f>
        <v>8251</v>
      </c>
      <c r="C403" s="47">
        <f t="shared" si="21"/>
        <v>8251</v>
      </c>
      <c r="D403" s="48">
        <v>8252.0416666666606</v>
      </c>
      <c r="F403" s="28"/>
      <c r="G403" s="53"/>
    </row>
    <row r="404" spans="1:7">
      <c r="A404" s="28">
        <f t="shared" si="20"/>
        <v>39600</v>
      </c>
      <c r="B404" s="35">
        <f>SUM(L!B419:U419)</f>
        <v>8249</v>
      </c>
      <c r="C404" s="47">
        <f t="shared" si="21"/>
        <v>8249</v>
      </c>
      <c r="D404" s="48">
        <v>8245.5833333333303</v>
      </c>
      <c r="F404" s="28"/>
      <c r="G404" s="53"/>
    </row>
    <row r="405" spans="1:7">
      <c r="A405" s="28">
        <f t="shared" si="20"/>
        <v>39630</v>
      </c>
      <c r="B405" s="35">
        <f>SUM(L!B420:U420)</f>
        <v>8245</v>
      </c>
      <c r="C405" s="47">
        <f t="shared" si="21"/>
        <v>8245</v>
      </c>
      <c r="D405" s="48">
        <v>8239</v>
      </c>
      <c r="F405" s="28"/>
      <c r="G405" s="53"/>
    </row>
    <row r="406" spans="1:7">
      <c r="A406" s="28">
        <f t="shared" si="20"/>
        <v>39661</v>
      </c>
      <c r="B406" s="35">
        <f>SUM(L!B421:U421)</f>
        <v>8235</v>
      </c>
      <c r="C406" s="47">
        <f t="shared" si="21"/>
        <v>8235</v>
      </c>
      <c r="D406" s="48">
        <v>8232.375</v>
      </c>
      <c r="F406" s="28"/>
      <c r="G406" s="53"/>
    </row>
    <row r="407" spans="1:7">
      <c r="A407" s="28">
        <f t="shared" si="20"/>
        <v>39692</v>
      </c>
      <c r="B407" s="35">
        <f>SUM(L!B422:U422)</f>
        <v>8229</v>
      </c>
      <c r="C407" s="47">
        <f t="shared" si="21"/>
        <v>8229</v>
      </c>
      <c r="D407" s="48">
        <v>8225.8333333333303</v>
      </c>
      <c r="F407" s="28"/>
      <c r="G407" s="53"/>
    </row>
    <row r="408" spans="1:7">
      <c r="A408" s="28">
        <f t="shared" si="20"/>
        <v>39722</v>
      </c>
      <c r="B408" s="35">
        <f>SUM(L!B423:U423)</f>
        <v>8223</v>
      </c>
      <c r="C408" s="47">
        <f t="shared" si="21"/>
        <v>8223</v>
      </c>
      <c r="D408" s="48">
        <v>8219.2083333333303</v>
      </c>
      <c r="F408" s="28"/>
      <c r="G408" s="53"/>
    </row>
    <row r="409" spans="1:7">
      <c r="A409" s="28">
        <f t="shared" si="20"/>
        <v>39753</v>
      </c>
      <c r="B409" s="35">
        <f>SUM(L!B424:U424)</f>
        <v>8217</v>
      </c>
      <c r="C409" s="47">
        <f t="shared" si="21"/>
        <v>8217</v>
      </c>
      <c r="D409" s="48">
        <v>8212.4166666666606</v>
      </c>
      <c r="F409" s="28"/>
      <c r="G409" s="53"/>
    </row>
    <row r="410" spans="1:7">
      <c r="A410" s="28">
        <f t="shared" si="20"/>
        <v>39783</v>
      </c>
      <c r="B410" s="35">
        <f>SUM(L!B425:U425)</f>
        <v>8208</v>
      </c>
      <c r="C410" s="47">
        <f t="shared" si="21"/>
        <v>8208</v>
      </c>
      <c r="D410" s="48">
        <v>8205.625</v>
      </c>
      <c r="F410" s="28"/>
      <c r="G410" s="53"/>
    </row>
    <row r="411" spans="1:7">
      <c r="A411" s="28">
        <f t="shared" si="20"/>
        <v>39814</v>
      </c>
      <c r="B411" s="35">
        <f>SUM(L!B426:U426)</f>
        <v>8197</v>
      </c>
      <c r="C411" s="47">
        <f t="shared" si="21"/>
        <v>8197</v>
      </c>
      <c r="D411" s="48">
        <v>8198.8333333333303</v>
      </c>
      <c r="F411" s="28"/>
      <c r="G411" s="53"/>
    </row>
    <row r="412" spans="1:7">
      <c r="A412" s="28">
        <f t="shared" si="20"/>
        <v>39845</v>
      </c>
      <c r="B412" s="35">
        <f>SUM(L!B427:U427)</f>
        <v>8186</v>
      </c>
      <c r="C412" s="47">
        <f t="shared" si="21"/>
        <v>8186</v>
      </c>
      <c r="D412" s="48">
        <v>8192.0833333333303</v>
      </c>
      <c r="F412" s="28"/>
      <c r="G412" s="53"/>
    </row>
    <row r="413" spans="1:7">
      <c r="A413" s="28">
        <f t="shared" si="20"/>
        <v>39873</v>
      </c>
      <c r="B413" s="35">
        <f>SUM(L!B428:U428)</f>
        <v>8180</v>
      </c>
      <c r="C413" s="47">
        <f t="shared" si="21"/>
        <v>8180</v>
      </c>
      <c r="D413" s="48">
        <v>8185.5833333333303</v>
      </c>
      <c r="F413" s="28"/>
      <c r="G413" s="53"/>
    </row>
    <row r="414" spans="1:7">
      <c r="A414" s="28">
        <f t="shared" si="20"/>
        <v>39904</v>
      </c>
      <c r="B414" s="35">
        <f>SUM(L!B429:U429)</f>
        <v>8170</v>
      </c>
      <c r="C414" s="47">
        <f t="shared" si="21"/>
        <v>8170</v>
      </c>
      <c r="D414" s="48">
        <v>8179.2916666666597</v>
      </c>
      <c r="F414" s="28"/>
      <c r="G414" s="53"/>
    </row>
    <row r="415" spans="1:7">
      <c r="A415" s="28">
        <f t="shared" si="20"/>
        <v>39934</v>
      </c>
      <c r="B415" s="35">
        <f>SUM(L!B430:U430)</f>
        <v>8169</v>
      </c>
      <c r="C415" s="47">
        <f t="shared" si="21"/>
        <v>8169</v>
      </c>
      <c r="D415" s="48">
        <v>8173.125</v>
      </c>
      <c r="F415" s="28"/>
      <c r="G415" s="53"/>
    </row>
    <row r="416" spans="1:7">
      <c r="A416" s="28">
        <f t="shared" si="20"/>
        <v>39965</v>
      </c>
      <c r="B416" s="35">
        <f>SUM(L!B431:U431)</f>
        <v>8168</v>
      </c>
      <c r="C416" s="47">
        <f t="shared" si="21"/>
        <v>8168</v>
      </c>
      <c r="D416" s="48">
        <v>8167.125</v>
      </c>
      <c r="F416" s="28"/>
      <c r="G416" s="53"/>
    </row>
    <row r="417" spans="1:7">
      <c r="A417" s="28">
        <f t="shared" si="20"/>
        <v>39995</v>
      </c>
      <c r="B417" s="35">
        <f>SUM(L!B432:U432)</f>
        <v>8163</v>
      </c>
      <c r="C417" s="47">
        <f t="shared" si="21"/>
        <v>8163</v>
      </c>
      <c r="D417" s="48">
        <v>8161.4166666666597</v>
      </c>
      <c r="F417" s="28"/>
      <c r="G417" s="53"/>
    </row>
    <row r="418" spans="1:7">
      <c r="A418" s="28">
        <f t="shared" si="20"/>
        <v>40026</v>
      </c>
      <c r="B418" s="35">
        <f>SUM(L!B433:U433)</f>
        <v>8155</v>
      </c>
      <c r="C418" s="47">
        <f t="shared" si="21"/>
        <v>8155</v>
      </c>
      <c r="D418" s="48">
        <v>8156.0416666666597</v>
      </c>
      <c r="F418" s="28"/>
      <c r="G418" s="53"/>
    </row>
    <row r="419" spans="1:7">
      <c r="A419" s="28">
        <f t="shared" si="20"/>
        <v>40057</v>
      </c>
      <c r="B419" s="35">
        <f>SUM(L!B434:U434)</f>
        <v>8153</v>
      </c>
      <c r="C419" s="47">
        <f t="shared" si="21"/>
        <v>8153</v>
      </c>
      <c r="D419" s="48">
        <v>8150.875</v>
      </c>
      <c r="F419" s="28"/>
      <c r="G419" s="53"/>
    </row>
    <row r="420" spans="1:7">
      <c r="A420" s="28">
        <f t="shared" si="20"/>
        <v>40087</v>
      </c>
      <c r="B420" s="35">
        <f>SUM(L!B435:U435)</f>
        <v>8148</v>
      </c>
      <c r="C420" s="47">
        <f t="shared" si="21"/>
        <v>8148</v>
      </c>
      <c r="D420" s="48">
        <v>8145.9583333333303</v>
      </c>
      <c r="F420" s="28"/>
      <c r="G420" s="53"/>
    </row>
    <row r="421" spans="1:7">
      <c r="A421" s="28">
        <f t="shared" si="20"/>
        <v>40118</v>
      </c>
      <c r="B421" s="35">
        <f>SUM(L!B436:U436)</f>
        <v>8144</v>
      </c>
      <c r="C421" s="47">
        <f t="shared" si="21"/>
        <v>8144</v>
      </c>
      <c r="D421" s="48">
        <v>8141.2083333333303</v>
      </c>
      <c r="F421" s="28"/>
      <c r="G421" s="53"/>
    </row>
    <row r="422" spans="1:7">
      <c r="A422" s="28">
        <f t="shared" si="20"/>
        <v>40148</v>
      </c>
      <c r="B422" s="35">
        <f>SUM(L!B437:U437)</f>
        <v>8137</v>
      </c>
      <c r="C422" s="47">
        <f t="shared" si="21"/>
        <v>8137</v>
      </c>
      <c r="D422" s="48">
        <v>8136.7083333333303</v>
      </c>
      <c r="F422" s="28"/>
      <c r="G422" s="53"/>
    </row>
    <row r="423" spans="1:7">
      <c r="A423" s="28">
        <f t="shared" si="20"/>
        <v>40179</v>
      </c>
      <c r="B423" s="35">
        <f>SUM(L!B438:U438)</f>
        <v>8131</v>
      </c>
      <c r="C423" s="47">
        <f t="shared" si="21"/>
        <v>8131</v>
      </c>
      <c r="D423" s="48">
        <v>8132.4583333333303</v>
      </c>
      <c r="F423" s="28"/>
      <c r="G423" s="53"/>
    </row>
    <row r="424" spans="1:7">
      <c r="A424" s="28">
        <f t="shared" si="20"/>
        <v>40210</v>
      </c>
      <c r="B424" s="35">
        <f>SUM(L!B439:U439)</f>
        <v>8123</v>
      </c>
      <c r="C424" s="47">
        <f t="shared" si="21"/>
        <v>8123</v>
      </c>
      <c r="D424" s="48">
        <v>8128.375</v>
      </c>
      <c r="F424" s="28"/>
      <c r="G424" s="53"/>
    </row>
    <row r="425" spans="1:7">
      <c r="A425" s="28">
        <f t="shared" si="20"/>
        <v>40238</v>
      </c>
      <c r="B425" s="35">
        <f>SUM(L!B440:U440)</f>
        <v>8119</v>
      </c>
      <c r="C425" s="47">
        <f t="shared" si="21"/>
        <v>8119</v>
      </c>
      <c r="D425" s="48">
        <v>8124.4583333333303</v>
      </c>
      <c r="F425" s="28"/>
      <c r="G425" s="53"/>
    </row>
    <row r="426" spans="1:7">
      <c r="A426" s="28">
        <f t="shared" si="20"/>
        <v>40269</v>
      </c>
      <c r="B426" s="35">
        <f>SUM(L!B441:U441)</f>
        <v>8113</v>
      </c>
      <c r="C426" s="47">
        <f t="shared" si="21"/>
        <v>8113</v>
      </c>
      <c r="D426" s="48">
        <v>8120.8333333333303</v>
      </c>
      <c r="F426" s="28"/>
      <c r="G426" s="53"/>
    </row>
    <row r="427" spans="1:7">
      <c r="A427" s="28">
        <f t="shared" si="20"/>
        <v>40299</v>
      </c>
      <c r="B427" s="35">
        <f>SUM(L!B442:U442)</f>
        <v>8112</v>
      </c>
      <c r="C427" s="47">
        <f t="shared" si="21"/>
        <v>8112</v>
      </c>
      <c r="D427" s="48">
        <v>8117.6666666666597</v>
      </c>
      <c r="F427" s="28"/>
      <c r="G427" s="53"/>
    </row>
    <row r="428" spans="1:7">
      <c r="A428" s="28">
        <f t="shared" si="20"/>
        <v>40330</v>
      </c>
      <c r="B428" s="35">
        <f>SUM(L!B443:U443)</f>
        <v>8117</v>
      </c>
      <c r="C428" s="47">
        <f t="shared" si="21"/>
        <v>8117</v>
      </c>
      <c r="D428" s="48">
        <v>8114.7083333333303</v>
      </c>
      <c r="F428" s="28"/>
      <c r="G428" s="53"/>
    </row>
    <row r="429" spans="1:7">
      <c r="A429" s="28">
        <f t="shared" si="20"/>
        <v>40360</v>
      </c>
      <c r="B429" s="35">
        <f>SUM(L!B444:U444)</f>
        <v>8112</v>
      </c>
      <c r="C429" s="47">
        <f t="shared" si="21"/>
        <v>8112</v>
      </c>
      <c r="D429" s="48">
        <v>8112.1666666666597</v>
      </c>
      <c r="F429" s="28"/>
      <c r="G429" s="53"/>
    </row>
    <row r="430" spans="1:7">
      <c r="A430" s="28">
        <f t="shared" si="20"/>
        <v>40391</v>
      </c>
      <c r="B430" s="35">
        <f>SUM(L!B445:U445)</f>
        <v>8108</v>
      </c>
      <c r="C430" s="47">
        <f t="shared" si="21"/>
        <v>8108</v>
      </c>
      <c r="D430" s="48">
        <v>8110</v>
      </c>
      <c r="F430" s="28"/>
      <c r="G430" s="53"/>
    </row>
    <row r="431" spans="1:7">
      <c r="A431" s="28">
        <f t="shared" si="20"/>
        <v>40422</v>
      </c>
      <c r="B431" s="35">
        <f>SUM(L!B446:U446)</f>
        <v>8106</v>
      </c>
      <c r="C431" s="47">
        <f t="shared" si="21"/>
        <v>8106</v>
      </c>
      <c r="D431" s="48">
        <v>8107.8338667979797</v>
      </c>
      <c r="F431" s="28"/>
      <c r="G431" s="53"/>
    </row>
    <row r="432" spans="1:7">
      <c r="A432" s="28">
        <f t="shared" si="20"/>
        <v>40452</v>
      </c>
      <c r="B432" s="35">
        <f>SUM(L!B447:U447)</f>
        <v>8108</v>
      </c>
      <c r="C432" s="47">
        <f t="shared" si="21"/>
        <v>8108</v>
      </c>
      <c r="D432" s="48">
        <v>8105.6690672575696</v>
      </c>
      <c r="F432" s="28"/>
      <c r="G432" s="53"/>
    </row>
    <row r="433" spans="1:7">
      <c r="A433" s="28">
        <f t="shared" si="20"/>
        <v>40483</v>
      </c>
      <c r="B433" s="35">
        <f>SUM(L!B448:U448)</f>
        <v>8108</v>
      </c>
      <c r="C433" s="47">
        <f t="shared" si="21"/>
        <v>8108</v>
      </c>
      <c r="D433" s="48">
        <v>8103.5052012803098</v>
      </c>
      <c r="F433" s="28"/>
      <c r="G433" s="53"/>
    </row>
    <row r="434" spans="1:7">
      <c r="A434" s="28">
        <f t="shared" si="20"/>
        <v>40513</v>
      </c>
      <c r="B434" s="35">
        <f>SUM(L!B449:U449)</f>
        <v>8102</v>
      </c>
      <c r="C434" s="47">
        <f t="shared" si="21"/>
        <v>8102</v>
      </c>
      <c r="D434" s="48">
        <v>8101.3408018383898</v>
      </c>
      <c r="F434" s="28"/>
      <c r="G434" s="53"/>
    </row>
    <row r="435" spans="1:7">
      <c r="A435" s="28">
        <f t="shared" si="20"/>
        <v>40544</v>
      </c>
      <c r="B435" s="35">
        <f>SUM(L!B450:U450)</f>
        <v>8105</v>
      </c>
      <c r="C435" s="47">
        <f t="shared" si="21"/>
        <v>8105</v>
      </c>
      <c r="D435" s="48">
        <v>8099.1764023964797</v>
      </c>
      <c r="F435" s="28"/>
      <c r="G435" s="53"/>
    </row>
    <row r="436" spans="1:7">
      <c r="A436" s="28">
        <f t="shared" si="20"/>
        <v>40575</v>
      </c>
      <c r="B436" s="35">
        <f>SUM(L!B451:U451)</f>
        <v>8097</v>
      </c>
      <c r="C436" s="47">
        <f t="shared" si="21"/>
        <v>8097</v>
      </c>
      <c r="D436" s="48">
        <v>8097.0132032500296</v>
      </c>
      <c r="F436" s="28"/>
      <c r="G436" s="53"/>
    </row>
    <row r="437" spans="1:7">
      <c r="A437" s="28">
        <f t="shared" si="20"/>
        <v>40603</v>
      </c>
      <c r="B437" s="35">
        <f>SUM(L!B452:U452)</f>
        <v>0</v>
      </c>
      <c r="C437" s="49">
        <f t="shared" si="21"/>
        <v>8093.0128031515451</v>
      </c>
      <c r="D437" s="48">
        <v>8094.1402037424496</v>
      </c>
      <c r="F437" s="28"/>
      <c r="G437" s="53"/>
    </row>
    <row r="438" spans="1:7">
      <c r="A438" s="28">
        <f t="shared" si="20"/>
        <v>40634</v>
      </c>
      <c r="B438" s="35">
        <f>SUM(L!B453:U453)</f>
        <v>0</v>
      </c>
      <c r="C438" s="49">
        <f t="shared" si="21"/>
        <v>8087.0320078788627</v>
      </c>
      <c r="D438" s="48">
        <v>8090.4735370757899</v>
      </c>
      <c r="F438" s="28"/>
      <c r="G438" s="53"/>
    </row>
    <row r="439" spans="1:7">
      <c r="A439" s="28">
        <f t="shared" si="20"/>
        <v>40664</v>
      </c>
      <c r="B439" s="35">
        <f>SUM(L!B454:U454)</f>
        <v>0</v>
      </c>
      <c r="C439" s="49">
        <f t="shared" si="21"/>
        <v>8086.035208666749</v>
      </c>
      <c r="D439" s="48">
        <v>8086.5985370757899</v>
      </c>
      <c r="F439" s="28"/>
      <c r="G439" s="53"/>
    </row>
    <row r="440" spans="1:7">
      <c r="A440" s="28">
        <f t="shared" si="20"/>
        <v>40695</v>
      </c>
      <c r="B440" s="35">
        <f>SUM(L!B455:U455)</f>
        <v>0</v>
      </c>
      <c r="C440" s="49">
        <f t="shared" si="21"/>
        <v>8091.0192047273176</v>
      </c>
      <c r="D440" s="48">
        <v>8082.5152037424596</v>
      </c>
      <c r="F440" s="28"/>
      <c r="G440" s="53"/>
    </row>
    <row r="441" spans="1:7">
      <c r="A441" s="28">
        <f t="shared" si="20"/>
        <v>40725</v>
      </c>
      <c r="B441" s="35">
        <f>SUM(L!B456:U456)</f>
        <v>0</v>
      </c>
      <c r="C441" s="49">
        <f t="shared" si="21"/>
        <v>8086.035208666749</v>
      </c>
      <c r="D441" s="48">
        <v>8080.1402037424496</v>
      </c>
      <c r="F441" s="28"/>
      <c r="G441" s="53"/>
    </row>
    <row r="442" spans="1:7">
      <c r="A442" s="28">
        <f t="shared" si="20"/>
        <v>40756</v>
      </c>
      <c r="B442" s="35">
        <f>SUM(L!B457:U457)</f>
        <v>0</v>
      </c>
      <c r="C442" s="49">
        <f t="shared" si="21"/>
        <v>8082.0480118182932</v>
      </c>
      <c r="D442" s="48">
        <v>8079.3068704091202</v>
      </c>
      <c r="F442" s="28"/>
      <c r="G442" s="53"/>
    </row>
    <row r="443" spans="1:7">
      <c r="A443" s="28">
        <f t="shared" si="20"/>
        <v>40787</v>
      </c>
      <c r="B443" s="35">
        <f>SUM(L!B458:U458)</f>
        <v>8063</v>
      </c>
      <c r="C443" s="47">
        <f t="shared" si="21"/>
        <v>8063</v>
      </c>
      <c r="D443" s="48">
        <v>8077.9730036111396</v>
      </c>
      <c r="F443" s="28"/>
      <c r="G443" s="53"/>
    </row>
    <row r="444" spans="1:7">
      <c r="A444" s="28">
        <f t="shared" si="20"/>
        <v>40817</v>
      </c>
      <c r="B444" s="35">
        <f>SUM(L!B459:U459)</f>
        <v>8063</v>
      </c>
      <c r="C444" s="47">
        <f t="shared" si="21"/>
        <v>8063</v>
      </c>
      <c r="D444" s="48">
        <v>8076.3044698182102</v>
      </c>
      <c r="F444" s="28"/>
      <c r="G444" s="53"/>
    </row>
    <row r="445" spans="1:7">
      <c r="A445" s="28">
        <f t="shared" si="20"/>
        <v>40848</v>
      </c>
      <c r="B445" s="35">
        <f>SUM(L!B460:U460)</f>
        <v>8060</v>
      </c>
      <c r="C445" s="47">
        <f t="shared" si="21"/>
        <v>8060</v>
      </c>
      <c r="D445" s="48">
        <v>8074.1350024621397</v>
      </c>
      <c r="F445" s="28"/>
      <c r="G445" s="53"/>
    </row>
    <row r="446" spans="1:7">
      <c r="A446" s="28">
        <f t="shared" si="20"/>
        <v>40878</v>
      </c>
      <c r="B446" s="35">
        <f>SUM(L!B461:U461)</f>
        <v>8052</v>
      </c>
      <c r="C446" s="47">
        <f t="shared" si="21"/>
        <v>8052</v>
      </c>
      <c r="D446" s="48">
        <v>8071.1327352373901</v>
      </c>
      <c r="F446" s="28"/>
      <c r="G446" s="53"/>
    </row>
    <row r="447" spans="1:7">
      <c r="A447" s="28">
        <f t="shared" si="20"/>
        <v>40909</v>
      </c>
      <c r="B447" s="35">
        <f>SUM(L!B462:U462)</f>
        <v>8098</v>
      </c>
      <c r="C447" s="47">
        <f t="shared" si="21"/>
        <v>8098</v>
      </c>
      <c r="D447" s="48">
        <v>8067.6304680126304</v>
      </c>
      <c r="F447" s="28"/>
      <c r="G447" s="53"/>
    </row>
    <row r="448" spans="1:7">
      <c r="A448" s="28">
        <f t="shared" si="20"/>
        <v>40940</v>
      </c>
      <c r="B448" s="35">
        <f>SUM(L!B463:U463)</f>
        <v>8084</v>
      </c>
      <c r="C448" s="47">
        <f t="shared" si="21"/>
        <v>8084</v>
      </c>
      <c r="D448" s="48">
        <v>8063.4603338257502</v>
      </c>
      <c r="F448" s="28"/>
      <c r="G448" s="53"/>
    </row>
    <row r="449" spans="1:7">
      <c r="A449" s="28">
        <f t="shared" si="20"/>
        <v>40969</v>
      </c>
      <c r="B449" s="35">
        <f>SUM(L!B464:U464)</f>
        <v>8074</v>
      </c>
      <c r="C449" s="47">
        <f t="shared" si="21"/>
        <v>8074</v>
      </c>
      <c r="D449" s="48">
        <v>8059.2083333333303</v>
      </c>
      <c r="F449" s="28"/>
      <c r="G449" s="53"/>
    </row>
    <row r="450" spans="1:7">
      <c r="A450" s="28">
        <f t="shared" si="20"/>
        <v>41000</v>
      </c>
      <c r="B450" s="35">
        <f>SUM(L!B465:U465)</f>
        <v>8066</v>
      </c>
      <c r="C450" s="47">
        <f t="shared" si="21"/>
        <v>8066</v>
      </c>
      <c r="D450" s="48">
        <v>8054.9583333333303</v>
      </c>
      <c r="F450" s="28"/>
      <c r="G450" s="53"/>
    </row>
    <row r="451" spans="1:7">
      <c r="A451" s="28">
        <f t="shared" si="20"/>
        <v>41030</v>
      </c>
      <c r="B451" s="35">
        <f>SUM(L!B466:U466)</f>
        <v>8055</v>
      </c>
      <c r="C451" s="47">
        <f t="shared" si="21"/>
        <v>8055</v>
      </c>
      <c r="D451" s="48">
        <v>8050.0833333333303</v>
      </c>
      <c r="F451" s="28"/>
      <c r="G451" s="53"/>
    </row>
    <row r="452" spans="1:7">
      <c r="A452" s="28">
        <f t="shared" si="20"/>
        <v>41061</v>
      </c>
      <c r="B452" s="35">
        <f>SUM(L!B467:U467)</f>
        <v>8050</v>
      </c>
      <c r="C452" s="47">
        <f t="shared" si="21"/>
        <v>8050</v>
      </c>
      <c r="D452" s="48">
        <v>8044.9583333333303</v>
      </c>
      <c r="F452" s="28"/>
      <c r="G452" s="53"/>
    </row>
    <row r="453" spans="1:7">
      <c r="A453" s="28">
        <f t="shared" ref="A453:A501" si="22">EDATE(A452,1)</f>
        <v>41091</v>
      </c>
      <c r="B453" s="35">
        <f>SUM(L!B468:U468)</f>
        <v>8043</v>
      </c>
      <c r="C453" s="47">
        <f t="shared" si="21"/>
        <v>8043</v>
      </c>
      <c r="D453" s="48">
        <v>8037.0833333333303</v>
      </c>
      <c r="F453" s="28"/>
      <c r="G453" s="53"/>
    </row>
    <row r="454" spans="1:7">
      <c r="A454" s="28">
        <f t="shared" si="22"/>
        <v>41122</v>
      </c>
      <c r="B454" s="35">
        <f>SUM(L!B469:U469)</f>
        <v>8025</v>
      </c>
      <c r="C454" s="47">
        <f t="shared" si="21"/>
        <v>8025</v>
      </c>
      <c r="D454" s="48">
        <v>8026.5416666666597</v>
      </c>
      <c r="F454" s="28"/>
      <c r="G454" s="53"/>
    </row>
    <row r="455" spans="1:7">
      <c r="A455" s="28">
        <f t="shared" si="22"/>
        <v>41153</v>
      </c>
      <c r="B455" s="35">
        <f>SUM(L!B470:U470)</f>
        <v>8018</v>
      </c>
      <c r="C455" s="47">
        <f t="shared" si="21"/>
        <v>8018</v>
      </c>
      <c r="D455" s="48">
        <v>8015.875</v>
      </c>
      <c r="F455" s="28"/>
      <c r="G455" s="53"/>
    </row>
    <row r="456" spans="1:7">
      <c r="A456" s="28">
        <f t="shared" si="22"/>
        <v>41183</v>
      </c>
      <c r="B456" s="35">
        <f>SUM(L!B471:U471)</f>
        <v>8006</v>
      </c>
      <c r="C456" s="47">
        <f t="shared" si="21"/>
        <v>8006</v>
      </c>
      <c r="D456" s="48">
        <v>8005.0416666666597</v>
      </c>
      <c r="F456" s="28"/>
      <c r="G456" s="53"/>
    </row>
    <row r="457" spans="1:7">
      <c r="A457" s="28">
        <f t="shared" si="22"/>
        <v>41214</v>
      </c>
      <c r="B457" s="35">
        <f>SUM(L!B472:U472)</f>
        <v>8000</v>
      </c>
      <c r="C457" s="47">
        <f t="shared" si="21"/>
        <v>8000</v>
      </c>
      <c r="D457" s="48">
        <v>7994.375</v>
      </c>
      <c r="F457" s="28"/>
      <c r="G457" s="53"/>
    </row>
    <row r="458" spans="1:7">
      <c r="A458" s="28">
        <f t="shared" si="22"/>
        <v>41244</v>
      </c>
      <c r="B458" s="35">
        <f>SUM(L!B473:U473)</f>
        <v>7989</v>
      </c>
      <c r="C458" s="47">
        <f t="shared" si="21"/>
        <v>7989</v>
      </c>
      <c r="D458" s="48">
        <v>7984</v>
      </c>
      <c r="F458" s="28"/>
      <c r="G458" s="53"/>
    </row>
    <row r="459" spans="1:7">
      <c r="A459" s="28">
        <f t="shared" si="22"/>
        <v>41275</v>
      </c>
      <c r="B459" s="35">
        <f>SUM(L!B474:U474)</f>
        <v>7972</v>
      </c>
      <c r="C459" s="47">
        <f t="shared" si="21"/>
        <v>7972</v>
      </c>
      <c r="D459" s="48">
        <v>7973.5</v>
      </c>
      <c r="F459" s="28"/>
      <c r="G459" s="53"/>
    </row>
    <row r="460" spans="1:7">
      <c r="A460" s="28">
        <f t="shared" si="22"/>
        <v>41306</v>
      </c>
      <c r="B460" s="35">
        <f>SUM(L!B475:U475)</f>
        <v>7957</v>
      </c>
      <c r="C460" s="47">
        <f t="shared" si="21"/>
        <v>7957</v>
      </c>
      <c r="D460" s="48">
        <v>7963.25</v>
      </c>
      <c r="F460" s="28"/>
      <c r="G460" s="53"/>
    </row>
    <row r="461" spans="1:7">
      <c r="A461" s="28">
        <f t="shared" si="22"/>
        <v>41334</v>
      </c>
      <c r="B461" s="35">
        <f>SUM(L!B476:U476)</f>
        <v>7945</v>
      </c>
      <c r="C461" s="47">
        <f t="shared" si="21"/>
        <v>7945</v>
      </c>
      <c r="D461" s="48">
        <v>7953.4583333333303</v>
      </c>
      <c r="F461" s="28"/>
      <c r="G461" s="53"/>
    </row>
    <row r="462" spans="1:7">
      <c r="A462" s="28">
        <f t="shared" si="22"/>
        <v>41365</v>
      </c>
      <c r="B462" s="35">
        <f>SUM(L!B477:U477)</f>
        <v>7935</v>
      </c>
      <c r="C462" s="47">
        <f t="shared" si="21"/>
        <v>7935</v>
      </c>
      <c r="D462" s="48">
        <v>7943.875</v>
      </c>
      <c r="F462" s="28"/>
      <c r="G462" s="53"/>
    </row>
    <row r="463" spans="1:7">
      <c r="A463" s="28">
        <f t="shared" si="22"/>
        <v>41395</v>
      </c>
      <c r="B463" s="35">
        <f>SUM(L!B478:U478)</f>
        <v>7930</v>
      </c>
      <c r="C463" s="47">
        <f t="shared" si="21"/>
        <v>7930</v>
      </c>
      <c r="D463" s="48">
        <v>7934.25</v>
      </c>
      <c r="F463" s="28"/>
      <c r="G463" s="53"/>
    </row>
    <row r="464" spans="1:7">
      <c r="A464" s="28">
        <f t="shared" si="22"/>
        <v>41426</v>
      </c>
      <c r="B464" s="35">
        <f>SUM(L!B479:U479)</f>
        <v>7926</v>
      </c>
      <c r="C464" s="47">
        <f t="shared" si="21"/>
        <v>7926</v>
      </c>
      <c r="D464" s="48">
        <v>7924.49999999999</v>
      </c>
      <c r="F464" s="28"/>
      <c r="G464" s="53"/>
    </row>
    <row r="465" spans="1:7">
      <c r="A465" s="28">
        <f t="shared" si="22"/>
        <v>41456</v>
      </c>
      <c r="B465" s="35">
        <f>SUM(L!B480:U480)</f>
        <v>7915</v>
      </c>
      <c r="C465" s="47">
        <f t="shared" ref="C465:C501" si="23">IF(B465=0,C464*C453/C452,B465)</f>
        <v>7915</v>
      </c>
      <c r="D465" s="48">
        <v>7914.9166666666597</v>
      </c>
      <c r="F465" s="28"/>
      <c r="G465" s="53"/>
    </row>
    <row r="466" spans="1:7">
      <c r="A466" s="28">
        <f t="shared" si="22"/>
        <v>41487</v>
      </c>
      <c r="B466" s="35">
        <f>SUM(L!B481:U481)</f>
        <v>7907</v>
      </c>
      <c r="C466" s="47">
        <f t="shared" si="23"/>
        <v>7907</v>
      </c>
      <c r="D466" s="48">
        <v>7905.3333333333303</v>
      </c>
      <c r="F466" s="28"/>
      <c r="G466" s="53"/>
    </row>
    <row r="467" spans="1:7">
      <c r="A467" s="28">
        <f t="shared" si="22"/>
        <v>41518</v>
      </c>
      <c r="B467" s="35">
        <f>SUM(L!B482:U482)</f>
        <v>7901</v>
      </c>
      <c r="C467" s="47">
        <f t="shared" si="23"/>
        <v>7901</v>
      </c>
      <c r="D467" s="48">
        <v>7895.7083333333303</v>
      </c>
      <c r="F467" s="28"/>
      <c r="G467" s="53"/>
    </row>
    <row r="468" spans="1:7">
      <c r="A468" s="28">
        <f t="shared" si="22"/>
        <v>41548</v>
      </c>
      <c r="B468" s="35">
        <f>SUM(L!B483:U483)</f>
        <v>7893</v>
      </c>
      <c r="C468" s="47">
        <f t="shared" si="23"/>
        <v>7893</v>
      </c>
      <c r="D468" s="48">
        <v>7886.125</v>
      </c>
      <c r="F468" s="28"/>
      <c r="G468" s="53"/>
    </row>
    <row r="469" spans="1:7">
      <c r="A469" s="28">
        <f t="shared" si="22"/>
        <v>41579</v>
      </c>
      <c r="B469" s="35">
        <f>SUM(L!B484:U484)</f>
        <v>7882</v>
      </c>
      <c r="C469" s="47">
        <f t="shared" si="23"/>
        <v>7882</v>
      </c>
      <c r="D469" s="48">
        <v>7876.6666666666597</v>
      </c>
      <c r="F469" s="28"/>
      <c r="G469" s="53"/>
    </row>
    <row r="470" spans="1:7">
      <c r="A470" s="28">
        <f t="shared" si="22"/>
        <v>41609</v>
      </c>
      <c r="B470" s="35">
        <f>SUM(L!B485:U485)</f>
        <v>7873</v>
      </c>
      <c r="C470" s="47">
        <f t="shared" si="23"/>
        <v>7873</v>
      </c>
      <c r="D470" s="48">
        <v>7867.125</v>
      </c>
      <c r="F470" s="28"/>
      <c r="G470" s="53"/>
    </row>
    <row r="471" spans="1:7">
      <c r="A471" s="28">
        <f t="shared" si="22"/>
        <v>41640</v>
      </c>
      <c r="B471" s="35">
        <f>SUM(L!B486:U486)</f>
        <v>7858</v>
      </c>
      <c r="C471" s="47">
        <f t="shared" si="23"/>
        <v>7858</v>
      </c>
      <c r="D471" s="48">
        <v>7857.5833333333303</v>
      </c>
      <c r="F471" s="28"/>
      <c r="G471" s="53"/>
    </row>
    <row r="472" spans="1:7">
      <c r="A472" s="28">
        <f t="shared" si="22"/>
        <v>41671</v>
      </c>
      <c r="B472" s="35">
        <f>SUM(L!B487:U487)</f>
        <v>7841</v>
      </c>
      <c r="C472" s="47">
        <f t="shared" si="23"/>
        <v>7841</v>
      </c>
      <c r="D472" s="48">
        <v>7847.9583333333303</v>
      </c>
      <c r="F472" s="28"/>
      <c r="G472" s="53"/>
    </row>
    <row r="473" spans="1:7">
      <c r="A473" s="28">
        <f t="shared" si="22"/>
        <v>41699</v>
      </c>
      <c r="B473" s="35">
        <f>SUM(L!B488:U488)</f>
        <v>7830</v>
      </c>
      <c r="C473" s="47">
        <f t="shared" si="23"/>
        <v>7830</v>
      </c>
      <c r="D473" s="48">
        <v>7838.0833333333303</v>
      </c>
      <c r="F473" s="28"/>
      <c r="G473" s="53"/>
    </row>
    <row r="474" spans="1:7">
      <c r="A474" s="28">
        <f t="shared" si="22"/>
        <v>41730</v>
      </c>
      <c r="B474" s="35">
        <f>SUM(L!B489:U489)</f>
        <v>7820</v>
      </c>
      <c r="C474" s="47">
        <f t="shared" si="23"/>
        <v>7820</v>
      </c>
      <c r="D474" s="48">
        <v>7828.3333333333303</v>
      </c>
      <c r="F474" s="28"/>
      <c r="G474" s="53"/>
    </row>
    <row r="475" spans="1:7">
      <c r="A475" s="28">
        <f t="shared" si="22"/>
        <v>41760</v>
      </c>
      <c r="B475" s="35">
        <f>SUM(L!B490:U490)</f>
        <v>7818</v>
      </c>
      <c r="C475" s="47">
        <f t="shared" si="23"/>
        <v>7818</v>
      </c>
      <c r="D475" s="48">
        <v>7818.75</v>
      </c>
      <c r="F475" s="28"/>
      <c r="G475" s="53"/>
    </row>
    <row r="476" spans="1:7">
      <c r="A476" s="28">
        <f t="shared" si="22"/>
        <v>41791</v>
      </c>
      <c r="B476" s="35">
        <f>SUM(L!B491:U491)</f>
        <v>7809</v>
      </c>
      <c r="C476" s="47">
        <f t="shared" si="23"/>
        <v>7809</v>
      </c>
      <c r="D476" s="48">
        <v>7809.125</v>
      </c>
      <c r="F476" s="28"/>
      <c r="G476" s="53"/>
    </row>
    <row r="477" spans="1:7">
      <c r="A477" s="28">
        <f t="shared" si="22"/>
        <v>41821</v>
      </c>
      <c r="B477" s="35">
        <f>SUM(L!B492:U492)</f>
        <v>7803</v>
      </c>
      <c r="C477" s="47">
        <f t="shared" si="23"/>
        <v>7803</v>
      </c>
      <c r="D477" s="48">
        <v>7799.5</v>
      </c>
      <c r="F477" s="28"/>
      <c r="G477" s="53"/>
    </row>
    <row r="478" spans="1:7">
      <c r="A478" s="28">
        <f t="shared" si="22"/>
        <v>41852</v>
      </c>
      <c r="B478" s="35">
        <f>SUM(L!B493:U493)</f>
        <v>7788</v>
      </c>
      <c r="C478" s="47">
        <f t="shared" si="23"/>
        <v>7788</v>
      </c>
      <c r="D478" s="48">
        <v>7790.2083333333303</v>
      </c>
      <c r="F478" s="28"/>
      <c r="G478" s="53"/>
    </row>
    <row r="479" spans="1:7">
      <c r="A479" s="28">
        <f t="shared" si="22"/>
        <v>41883</v>
      </c>
      <c r="B479" s="35">
        <f>SUM(L!B494:U494)</f>
        <v>7783</v>
      </c>
      <c r="C479" s="47">
        <f t="shared" si="23"/>
        <v>7783</v>
      </c>
      <c r="D479" s="48">
        <v>7781.2083333333303</v>
      </c>
      <c r="F479" s="28"/>
      <c r="G479" s="53"/>
    </row>
    <row r="480" spans="1:7">
      <c r="A480" s="28">
        <f t="shared" si="22"/>
        <v>41913</v>
      </c>
      <c r="B480" s="35">
        <f>SUM(L!B495:U495)</f>
        <v>7777</v>
      </c>
      <c r="C480" s="47">
        <f t="shared" si="23"/>
        <v>7777</v>
      </c>
      <c r="D480" s="48">
        <v>7772.4583333333303</v>
      </c>
      <c r="F480" s="28"/>
      <c r="G480" s="53"/>
    </row>
    <row r="481" spans="1:7">
      <c r="A481" s="28">
        <f t="shared" si="22"/>
        <v>41944</v>
      </c>
      <c r="B481" s="35">
        <f>SUM(L!B496:U496)</f>
        <v>7768</v>
      </c>
      <c r="C481" s="47">
        <f t="shared" si="23"/>
        <v>7768</v>
      </c>
      <c r="D481" s="48">
        <v>7763.9583333333303</v>
      </c>
      <c r="F481" s="28"/>
      <c r="G481" s="53"/>
    </row>
    <row r="482" spans="1:7">
      <c r="A482" s="28">
        <f t="shared" si="22"/>
        <v>41974</v>
      </c>
      <c r="B482" s="35">
        <f>SUM(L!B497:U497)</f>
        <v>7756</v>
      </c>
      <c r="C482" s="47">
        <f t="shared" si="23"/>
        <v>7756</v>
      </c>
      <c r="D482" s="48">
        <v>7755.8333333333303</v>
      </c>
      <c r="F482" s="28"/>
      <c r="G482" s="53"/>
    </row>
    <row r="483" spans="1:7">
      <c r="A483" s="28">
        <f t="shared" si="22"/>
        <v>42005</v>
      </c>
      <c r="B483" s="35">
        <f>SUM(L!B498:U498)</f>
        <v>7744</v>
      </c>
      <c r="C483" s="47">
        <f t="shared" si="23"/>
        <v>7744</v>
      </c>
      <c r="D483" s="48">
        <v>7747.7916666666597</v>
      </c>
      <c r="F483" s="28"/>
      <c r="G483" s="53"/>
    </row>
    <row r="484" spans="1:7">
      <c r="A484" s="28">
        <f t="shared" si="22"/>
        <v>42036</v>
      </c>
      <c r="B484" s="35">
        <f>SUM(L!B499:U499)</f>
        <v>7732</v>
      </c>
      <c r="C484" s="47">
        <f t="shared" si="23"/>
        <v>7732</v>
      </c>
      <c r="D484" s="48">
        <v>7739.8333333333303</v>
      </c>
      <c r="F484" s="28"/>
      <c r="G484" s="53"/>
    </row>
    <row r="485" spans="1:7">
      <c r="A485" s="28">
        <f t="shared" si="22"/>
        <v>42064</v>
      </c>
      <c r="B485" s="35">
        <f>SUM(L!B500:U500)</f>
        <v>7723</v>
      </c>
      <c r="C485" s="47">
        <f t="shared" si="23"/>
        <v>7723</v>
      </c>
      <c r="D485" s="48">
        <v>7732.2083333333303</v>
      </c>
      <c r="F485" s="28"/>
      <c r="G485" s="53"/>
    </row>
    <row r="486" spans="1:7">
      <c r="A486" s="28">
        <f t="shared" si="22"/>
        <v>42095</v>
      </c>
      <c r="B486" s="35">
        <f>SUM(L!B501:U501)</f>
        <v>7717</v>
      </c>
      <c r="C486" s="47">
        <f t="shared" si="23"/>
        <v>7717</v>
      </c>
      <c r="D486" s="48">
        <v>7724.7083333333303</v>
      </c>
      <c r="F486" s="28"/>
      <c r="G486" s="53"/>
    </row>
    <row r="487" spans="1:7">
      <c r="A487" s="28">
        <f t="shared" si="22"/>
        <v>42125</v>
      </c>
      <c r="B487" s="35">
        <f>SUM(L!B502:U502)</f>
        <v>7717</v>
      </c>
      <c r="C487" s="47">
        <f t="shared" si="23"/>
        <v>7717</v>
      </c>
      <c r="D487" s="48">
        <v>7717.4166666666597</v>
      </c>
      <c r="F487" s="28"/>
      <c r="G487" s="53"/>
    </row>
    <row r="488" spans="1:7">
      <c r="A488" s="28">
        <f t="shared" si="22"/>
        <v>42156</v>
      </c>
      <c r="B488" s="35">
        <f>SUM(L!B503:U503)</f>
        <v>7715</v>
      </c>
      <c r="C488" s="47">
        <f t="shared" si="23"/>
        <v>7715</v>
      </c>
      <c r="D488" s="48">
        <v>7710.4583333333303</v>
      </c>
      <c r="F488" s="28"/>
      <c r="G488" s="53"/>
    </row>
    <row r="489" spans="1:7">
      <c r="A489" s="28">
        <f t="shared" si="22"/>
        <v>42186</v>
      </c>
      <c r="B489" s="35">
        <f>SUM(L!B504:U504)</f>
        <v>7704</v>
      </c>
      <c r="C489" s="47">
        <f t="shared" si="23"/>
        <v>7704</v>
      </c>
      <c r="D489" s="48">
        <v>7703.75</v>
      </c>
      <c r="F489" s="28"/>
      <c r="G489" s="53"/>
    </row>
    <row r="490" spans="1:7">
      <c r="A490" s="28">
        <f t="shared" si="22"/>
        <v>42217</v>
      </c>
      <c r="B490" s="35">
        <f>SUM(L!B505:U505)</f>
        <v>7696</v>
      </c>
      <c r="C490" s="47">
        <f t="shared" si="23"/>
        <v>7696</v>
      </c>
      <c r="D490" s="48">
        <v>7696.9166666666597</v>
      </c>
      <c r="F490" s="28"/>
      <c r="G490" s="53"/>
    </row>
    <row r="491" spans="1:7">
      <c r="A491" s="28">
        <f t="shared" si="22"/>
        <v>42248</v>
      </c>
      <c r="B491" s="35">
        <f>SUM(L!B506:U506)</f>
        <v>7692</v>
      </c>
      <c r="C491" s="47">
        <f t="shared" si="23"/>
        <v>7692</v>
      </c>
      <c r="D491" s="48">
        <v>7690.2083333333303</v>
      </c>
      <c r="F491" s="28"/>
      <c r="G491" s="53"/>
    </row>
    <row r="492" spans="1:7">
      <c r="A492" s="28">
        <f t="shared" si="22"/>
        <v>42278</v>
      </c>
      <c r="B492" s="35">
        <f>SUM(L!B507:U507)</f>
        <v>7688</v>
      </c>
      <c r="C492" s="47">
        <f t="shared" si="23"/>
        <v>7688</v>
      </c>
      <c r="D492" s="48">
        <v>7683.8333333333303</v>
      </c>
      <c r="F492" s="28"/>
      <c r="G492" s="53"/>
    </row>
    <row r="493" spans="1:7">
      <c r="A493" s="28">
        <f t="shared" si="22"/>
        <v>42309</v>
      </c>
      <c r="B493" s="35">
        <f>SUM(L!B508:U508)</f>
        <v>7682</v>
      </c>
      <c r="C493" s="47">
        <f t="shared" si="23"/>
        <v>7682</v>
      </c>
      <c r="D493" s="48">
        <v>7677.3333333333303</v>
      </c>
      <c r="F493" s="28"/>
      <c r="G493" s="53"/>
    </row>
    <row r="494" spans="1:7">
      <c r="A494" s="28">
        <f t="shared" si="22"/>
        <v>42339</v>
      </c>
      <c r="B494" s="35">
        <f>SUM(L!B509:U509)</f>
        <v>7675</v>
      </c>
      <c r="C494" s="47">
        <f t="shared" si="23"/>
        <v>7675</v>
      </c>
      <c r="D494" s="48">
        <v>7670.7916666666597</v>
      </c>
      <c r="F494" s="28"/>
      <c r="G494" s="53"/>
    </row>
    <row r="495" spans="1:7">
      <c r="A495" s="28">
        <f t="shared" si="22"/>
        <v>42370</v>
      </c>
      <c r="B495" s="35">
        <f>SUM(L!B510:U510)</f>
        <v>7664</v>
      </c>
      <c r="C495" s="47">
        <f t="shared" si="23"/>
        <v>7664</v>
      </c>
      <c r="D495" s="48">
        <v>7664.625</v>
      </c>
      <c r="F495" s="28"/>
      <c r="G495" s="53"/>
    </row>
    <row r="496" spans="1:7">
      <c r="A496" s="28">
        <f t="shared" si="22"/>
        <v>42401</v>
      </c>
      <c r="B496" s="35">
        <f>SUM(L!B511:U511)</f>
        <v>7648</v>
      </c>
      <c r="C496" s="47">
        <f t="shared" si="23"/>
        <v>7648</v>
      </c>
      <c r="D496" s="48">
        <v>7658.6666666666597</v>
      </c>
      <c r="F496" s="28"/>
      <c r="G496" s="53"/>
    </row>
    <row r="497" spans="1:7">
      <c r="A497" s="28">
        <f t="shared" si="22"/>
        <v>42430</v>
      </c>
      <c r="B497" s="35">
        <f>SUM(L!B512:U512)</f>
        <v>7646</v>
      </c>
      <c r="C497" s="47">
        <f t="shared" si="23"/>
        <v>7646</v>
      </c>
      <c r="D497" s="48">
        <v>7652.75</v>
      </c>
      <c r="F497" s="28"/>
      <c r="G497" s="53"/>
    </row>
    <row r="498" spans="1:7">
      <c r="A498" s="28">
        <f t="shared" si="22"/>
        <v>42461</v>
      </c>
      <c r="B498" s="35">
        <f>SUM(L!B513:U513)</f>
        <v>7641</v>
      </c>
      <c r="C498" s="47">
        <f t="shared" si="23"/>
        <v>7641</v>
      </c>
      <c r="D498" s="48">
        <v>7647.0416666666597</v>
      </c>
      <c r="F498" s="28"/>
      <c r="G498" s="53"/>
    </row>
    <row r="499" spans="1:7">
      <c r="A499" s="28">
        <f t="shared" si="22"/>
        <v>42491</v>
      </c>
      <c r="B499" s="35">
        <f>SUM(L!B514:U514)</f>
        <v>7637</v>
      </c>
      <c r="C499" s="47">
        <f t="shared" si="23"/>
        <v>7637</v>
      </c>
      <c r="D499" s="48">
        <v>7641.625</v>
      </c>
      <c r="F499" s="28"/>
      <c r="G499" s="53"/>
    </row>
    <row r="500" spans="1:7">
      <c r="A500" s="28">
        <f t="shared" si="22"/>
        <v>42522</v>
      </c>
      <c r="B500" s="35">
        <f>SUM(L!B515:U515)</f>
        <v>7638</v>
      </c>
      <c r="C500" s="47">
        <f t="shared" si="23"/>
        <v>7638</v>
      </c>
      <c r="D500" s="48">
        <v>7636.25</v>
      </c>
      <c r="F500" s="28"/>
      <c r="G500" s="53"/>
    </row>
    <row r="501" spans="1:7">
      <c r="A501" s="28">
        <f t="shared" si="22"/>
        <v>42552</v>
      </c>
      <c r="B501" s="35">
        <f>SUM(L!B516:U516)</f>
        <v>7633</v>
      </c>
      <c r="C501" s="47">
        <f t="shared" si="23"/>
        <v>7633</v>
      </c>
      <c r="D501" s="48">
        <v>7632.1666666666597</v>
      </c>
      <c r="F501" s="28"/>
      <c r="G501" s="53"/>
    </row>
    <row r="502" spans="1:7">
      <c r="A502" s="28">
        <f t="shared" ref="A502:A561" si="24">EDATE(A501,1)</f>
        <v>42583</v>
      </c>
      <c r="B502" s="35">
        <f>SUM(L!B517:U517)</f>
        <v>7624</v>
      </c>
      <c r="C502" s="47">
        <f t="shared" ref="C502:C561" si="25">IF(B502=0,C501*C490/C489,B502)</f>
        <v>7624</v>
      </c>
      <c r="D502" s="48">
        <v>7629.7083333333303</v>
      </c>
      <c r="F502" s="28"/>
      <c r="G502" s="53"/>
    </row>
    <row r="503" spans="1:7">
      <c r="A503" s="28">
        <f t="shared" si="24"/>
        <v>42614</v>
      </c>
      <c r="B503" s="35">
        <f>SUM(L!B518:U518)</f>
        <v>7622</v>
      </c>
      <c r="C503" s="47">
        <f t="shared" si="25"/>
        <v>7622</v>
      </c>
      <c r="D503" s="48">
        <v>7627.4166666666597</v>
      </c>
      <c r="F503" s="28"/>
      <c r="G503" s="53"/>
    </row>
    <row r="504" spans="1:7">
      <c r="A504" s="28">
        <f t="shared" si="24"/>
        <v>42644</v>
      </c>
      <c r="B504" s="35">
        <f>SUM(L!B519:U519)</f>
        <v>7621</v>
      </c>
      <c r="C504" s="47">
        <f t="shared" si="25"/>
        <v>7621</v>
      </c>
      <c r="D504" s="48">
        <v>7624.875</v>
      </c>
      <c r="F504" s="28"/>
      <c r="G504" s="53"/>
    </row>
    <row r="505" spans="1:7">
      <c r="A505" s="28">
        <f t="shared" si="24"/>
        <v>42675</v>
      </c>
      <c r="B505" s="35">
        <f>SUM(L!B520:U520)</f>
        <v>7619</v>
      </c>
      <c r="C505" s="47">
        <f t="shared" si="25"/>
        <v>7619</v>
      </c>
      <c r="D505" s="48">
        <v>7622.2916666666597</v>
      </c>
      <c r="F505" s="28"/>
      <c r="G505" s="53"/>
    </row>
    <row r="506" spans="1:7">
      <c r="A506" s="28">
        <f t="shared" si="24"/>
        <v>42705</v>
      </c>
      <c r="B506" s="35">
        <f>SUM(L!B521:U521)</f>
        <v>7609</v>
      </c>
      <c r="C506" s="47">
        <f t="shared" si="25"/>
        <v>7609</v>
      </c>
      <c r="D506" s="48">
        <v>7619.75</v>
      </c>
      <c r="F506" s="28"/>
      <c r="G506" s="53"/>
    </row>
    <row r="507" spans="1:7">
      <c r="A507" s="28">
        <f t="shared" si="24"/>
        <v>42736</v>
      </c>
      <c r="B507" s="35">
        <f>SUM(L!B522:U522)</f>
        <v>7632</v>
      </c>
      <c r="C507" s="47">
        <f t="shared" si="25"/>
        <v>7632</v>
      </c>
      <c r="D507" s="48">
        <v>7617.25</v>
      </c>
      <c r="F507" s="28"/>
      <c r="G507" s="53"/>
    </row>
    <row r="508" spans="1:7">
      <c r="A508" s="28">
        <f t="shared" si="24"/>
        <v>42767</v>
      </c>
      <c r="B508" s="35">
        <f>SUM(L!B523:U523)</f>
        <v>7621</v>
      </c>
      <c r="C508" s="47">
        <f t="shared" si="25"/>
        <v>7621</v>
      </c>
      <c r="D508" s="48">
        <v>7614.875</v>
      </c>
      <c r="F508" s="28"/>
      <c r="G508" s="53"/>
    </row>
    <row r="509" spans="1:7">
      <c r="A509" s="28">
        <f t="shared" si="24"/>
        <v>42795</v>
      </c>
      <c r="B509" s="35">
        <f>SUM(L!B524:U524)</f>
        <v>7618</v>
      </c>
      <c r="C509" s="47">
        <f t="shared" si="25"/>
        <v>7618</v>
      </c>
      <c r="D509" s="48">
        <v>7612.7083333333303</v>
      </c>
      <c r="F509" s="28"/>
      <c r="G509" s="53"/>
    </row>
    <row r="510" spans="1:7">
      <c r="A510" s="28">
        <f t="shared" si="24"/>
        <v>42826</v>
      </c>
      <c r="B510" s="35">
        <f>SUM(L!B525:U525)</f>
        <v>7608</v>
      </c>
      <c r="C510" s="47">
        <f t="shared" si="25"/>
        <v>7608</v>
      </c>
      <c r="D510" s="48">
        <v>7610.625</v>
      </c>
      <c r="F510" s="28"/>
      <c r="G510" s="53"/>
    </row>
    <row r="511" spans="1:7">
      <c r="A511" s="28">
        <f t="shared" si="24"/>
        <v>42856</v>
      </c>
      <c r="B511" s="35">
        <f>SUM(L!B526:U526)</f>
        <v>7608</v>
      </c>
      <c r="C511" s="47">
        <f t="shared" si="25"/>
        <v>7608</v>
      </c>
      <c r="D511" s="48">
        <v>7608.375</v>
      </c>
      <c r="F511" s="28"/>
      <c r="G511" s="53"/>
    </row>
    <row r="512" spans="1:7">
      <c r="A512" s="28">
        <f t="shared" si="24"/>
        <v>42887</v>
      </c>
      <c r="B512" s="35">
        <f>SUM(L!B527:U527)</f>
        <v>7606</v>
      </c>
      <c r="C512" s="47">
        <f t="shared" si="25"/>
        <v>7606</v>
      </c>
      <c r="D512" s="48">
        <v>7606.125</v>
      </c>
      <c r="F512" s="28"/>
      <c r="G512" s="53"/>
    </row>
    <row r="513" spans="1:7">
      <c r="A513" s="28">
        <f t="shared" si="24"/>
        <v>42917</v>
      </c>
      <c r="B513" s="35">
        <f>SUM(L!B528:U528)</f>
        <v>7605</v>
      </c>
      <c r="C513" s="47">
        <f t="shared" si="25"/>
        <v>7605</v>
      </c>
      <c r="D513" s="48">
        <v>7602.5416666666597</v>
      </c>
      <c r="F513" s="28"/>
      <c r="G513" s="53"/>
    </row>
    <row r="514" spans="1:7">
      <c r="A514" s="28">
        <f t="shared" si="24"/>
        <v>42948</v>
      </c>
      <c r="B514" s="35">
        <f>SUM(L!B529:U529)</f>
        <v>7595</v>
      </c>
      <c r="C514" s="47">
        <f t="shared" si="25"/>
        <v>7595</v>
      </c>
      <c r="D514" s="48">
        <v>7597.8333333333303</v>
      </c>
      <c r="F514" s="28"/>
      <c r="G514" s="53"/>
    </row>
    <row r="515" spans="1:7">
      <c r="A515" s="28">
        <f t="shared" si="24"/>
        <v>42979</v>
      </c>
      <c r="B515" s="35">
        <f>SUM(L!B530:U530)</f>
        <v>7599</v>
      </c>
      <c r="C515" s="47">
        <f t="shared" si="25"/>
        <v>7599</v>
      </c>
      <c r="D515" s="48">
        <v>7593.25</v>
      </c>
      <c r="F515" s="28"/>
      <c r="G515" s="53"/>
    </row>
    <row r="516" spans="1:7">
      <c r="A516" s="28">
        <f t="shared" si="24"/>
        <v>43009</v>
      </c>
      <c r="B516" s="35">
        <f>SUM(L!B531:U531)</f>
        <v>7594</v>
      </c>
      <c r="C516" s="47">
        <f t="shared" si="25"/>
        <v>7594</v>
      </c>
      <c r="D516" s="48">
        <v>7588.75</v>
      </c>
      <c r="F516" s="28"/>
      <c r="G516" s="53"/>
    </row>
    <row r="517" spans="1:7">
      <c r="A517" s="28">
        <f t="shared" si="24"/>
        <v>43040</v>
      </c>
      <c r="B517" s="35">
        <f>SUM(L!B532:U532)</f>
        <v>7592</v>
      </c>
      <c r="C517" s="47">
        <f t="shared" si="25"/>
        <v>7592</v>
      </c>
      <c r="D517" s="48">
        <v>7584.5</v>
      </c>
      <c r="F517" s="28"/>
      <c r="G517" s="53"/>
    </row>
    <row r="518" spans="1:7">
      <c r="A518" s="28">
        <f t="shared" si="24"/>
        <v>43070</v>
      </c>
      <c r="B518" s="35">
        <f>SUM(L!B533:U533)</f>
        <v>7582</v>
      </c>
      <c r="C518" s="47">
        <f t="shared" si="25"/>
        <v>7582</v>
      </c>
      <c r="D518" s="48">
        <v>7580.5416666666597</v>
      </c>
      <c r="F518" s="28"/>
      <c r="G518" s="53"/>
    </row>
    <row r="519" spans="1:7">
      <c r="A519" s="28">
        <f t="shared" si="24"/>
        <v>43101</v>
      </c>
      <c r="B519" s="35">
        <f>SUM(L!B534:U534)</f>
        <v>7573</v>
      </c>
      <c r="C519" s="47">
        <f t="shared" si="25"/>
        <v>7573</v>
      </c>
      <c r="D519" s="48">
        <v>7576.4166666666597</v>
      </c>
      <c r="F519" s="28"/>
      <c r="G519" s="53"/>
    </row>
    <row r="520" spans="1:7">
      <c r="A520" s="28">
        <f t="shared" si="24"/>
        <v>43132</v>
      </c>
      <c r="B520" s="35">
        <f>SUM(L!B535:U535)</f>
        <v>7567</v>
      </c>
      <c r="C520" s="47">
        <f t="shared" si="25"/>
        <v>7567</v>
      </c>
      <c r="D520" s="48">
        <v>7571.99999999999</v>
      </c>
      <c r="F520" s="28"/>
      <c r="G520" s="53"/>
    </row>
    <row r="521" spans="1:7">
      <c r="A521" s="28">
        <f t="shared" si="24"/>
        <v>43160</v>
      </c>
      <c r="B521" s="35">
        <f>SUM(L!B536:U536)</f>
        <v>7562</v>
      </c>
      <c r="C521" s="47">
        <f t="shared" si="25"/>
        <v>7562</v>
      </c>
      <c r="D521" s="48">
        <v>7567.5</v>
      </c>
      <c r="F521" s="28"/>
      <c r="G521" s="53"/>
    </row>
    <row r="522" spans="1:7">
      <c r="A522" s="28">
        <f t="shared" si="24"/>
        <v>43191</v>
      </c>
      <c r="B522" s="35">
        <f>SUM(L!B537:U537)</f>
        <v>7556</v>
      </c>
      <c r="C522" s="47">
        <f t="shared" si="25"/>
        <v>7556</v>
      </c>
      <c r="D522" s="48">
        <v>7563.0833333333303</v>
      </c>
      <c r="F522" s="28"/>
      <c r="G522" s="53"/>
    </row>
    <row r="523" spans="1:7">
      <c r="A523" s="28">
        <f t="shared" si="24"/>
        <v>43221</v>
      </c>
      <c r="B523" s="35">
        <f>SUM(L!B538:U538)</f>
        <v>7558</v>
      </c>
      <c r="C523" s="47">
        <f t="shared" si="25"/>
        <v>7558</v>
      </c>
      <c r="D523" s="48">
        <v>7559</v>
      </c>
      <c r="F523" s="28"/>
      <c r="G523" s="53"/>
    </row>
    <row r="524" spans="1:7">
      <c r="A524" s="28">
        <f t="shared" si="24"/>
        <v>43252</v>
      </c>
      <c r="B524" s="35">
        <f>SUM(L!B539:U539)</f>
        <v>7561</v>
      </c>
      <c r="C524" s="47">
        <f t="shared" si="25"/>
        <v>7561</v>
      </c>
      <c r="D524" s="48">
        <v>7554.875</v>
      </c>
      <c r="F524" s="28"/>
      <c r="G524" s="53"/>
    </row>
    <row r="525" spans="1:7">
      <c r="A525" s="28">
        <f t="shared" si="24"/>
        <v>43282</v>
      </c>
      <c r="B525" s="35">
        <f>SUM(L!B540:U540)</f>
        <v>7551</v>
      </c>
      <c r="C525" s="47">
        <f t="shared" si="25"/>
        <v>7551</v>
      </c>
      <c r="D525" s="48">
        <v>7550.87499999999</v>
      </c>
      <c r="F525" s="28"/>
      <c r="G525" s="53"/>
    </row>
    <row r="526" spans="1:7">
      <c r="A526" s="28">
        <f t="shared" si="24"/>
        <v>43313</v>
      </c>
      <c r="B526" s="35">
        <f>SUM(L!B541:U541)</f>
        <v>7543</v>
      </c>
      <c r="C526" s="47">
        <f t="shared" si="25"/>
        <v>7543</v>
      </c>
      <c r="D526" s="48">
        <v>7547.0416666666597</v>
      </c>
      <c r="F526" s="28"/>
      <c r="G526" s="53"/>
    </row>
    <row r="527" spans="1:7">
      <c r="A527" s="28">
        <f t="shared" si="24"/>
        <v>43344</v>
      </c>
      <c r="B527" s="35">
        <f>SUM(L!B542:U542)</f>
        <v>7543</v>
      </c>
      <c r="C527" s="47">
        <f t="shared" si="25"/>
        <v>7543</v>
      </c>
      <c r="D527" s="48">
        <v>7543.125</v>
      </c>
      <c r="F527" s="28"/>
      <c r="G527" s="53"/>
    </row>
    <row r="528" spans="1:7">
      <c r="A528" s="28">
        <f t="shared" si="24"/>
        <v>43374</v>
      </c>
      <c r="B528" s="35">
        <f>SUM(L!B543:U543)</f>
        <v>7544</v>
      </c>
      <c r="C528" s="47">
        <f t="shared" si="25"/>
        <v>7544</v>
      </c>
      <c r="D528" s="48">
        <v>7539.2916666666597</v>
      </c>
      <c r="F528" s="28"/>
      <c r="G528" s="53"/>
    </row>
    <row r="529" spans="1:7">
      <c r="A529" s="28">
        <f t="shared" si="24"/>
        <v>43405</v>
      </c>
      <c r="B529" s="35">
        <f>SUM(L!B544:U544)</f>
        <v>7544</v>
      </c>
      <c r="C529" s="47">
        <f t="shared" si="25"/>
        <v>7544</v>
      </c>
      <c r="D529" s="48">
        <v>7535.5833333333303</v>
      </c>
      <c r="F529" s="28"/>
      <c r="G529" s="53"/>
    </row>
    <row r="530" spans="1:7">
      <c r="A530" s="28">
        <f t="shared" si="24"/>
        <v>43435</v>
      </c>
      <c r="B530" s="35">
        <f>SUM(L!B545:U545)</f>
        <v>7531</v>
      </c>
      <c r="C530" s="47">
        <f t="shared" si="25"/>
        <v>7531</v>
      </c>
      <c r="D530" s="48">
        <v>7531.7083333333303</v>
      </c>
      <c r="F530" s="28"/>
      <c r="G530" s="53"/>
    </row>
    <row r="531" spans="1:7">
      <c r="A531" s="28">
        <f t="shared" si="24"/>
        <v>43466</v>
      </c>
      <c r="B531" s="35">
        <f>SUM(L!B546:U546)</f>
        <v>7528</v>
      </c>
      <c r="C531" s="47">
        <f t="shared" si="25"/>
        <v>7528</v>
      </c>
      <c r="D531" s="48">
        <v>7528.0416666666597</v>
      </c>
      <c r="F531" s="28"/>
      <c r="G531" s="53"/>
    </row>
    <row r="532" spans="1:7">
      <c r="A532" s="28">
        <f t="shared" si="24"/>
        <v>43497</v>
      </c>
      <c r="B532" s="35">
        <f>SUM(L!B547:U547)</f>
        <v>7520</v>
      </c>
      <c r="C532" s="47">
        <f t="shared" si="25"/>
        <v>7520</v>
      </c>
      <c r="D532" s="48">
        <v>7524.8333333333303</v>
      </c>
      <c r="F532" s="28"/>
      <c r="G532" s="53"/>
    </row>
    <row r="533" spans="1:7">
      <c r="A533" s="28">
        <f t="shared" si="24"/>
        <v>43525</v>
      </c>
      <c r="B533" s="35">
        <f>SUM(L!B548:U548)</f>
        <v>7515</v>
      </c>
      <c r="C533" s="47">
        <f t="shared" si="25"/>
        <v>7515</v>
      </c>
      <c r="D533" s="48">
        <v>7521.5833333333303</v>
      </c>
      <c r="F533" s="28"/>
      <c r="G533" s="53"/>
    </row>
    <row r="534" spans="1:7">
      <c r="A534" s="28">
        <f t="shared" si="24"/>
        <v>43556</v>
      </c>
      <c r="B534" s="35">
        <f>SUM(L!B549:U549)</f>
        <v>7511</v>
      </c>
      <c r="C534" s="47">
        <f t="shared" si="25"/>
        <v>7511</v>
      </c>
      <c r="D534" s="48">
        <v>7518.375</v>
      </c>
      <c r="F534" s="28"/>
      <c r="G534" s="53"/>
    </row>
    <row r="535" spans="1:7">
      <c r="A535" s="28">
        <f t="shared" si="24"/>
        <v>43586</v>
      </c>
      <c r="B535" s="35">
        <f>SUM(L!B550:U550)</f>
        <v>7514</v>
      </c>
      <c r="C535" s="47">
        <f t="shared" si="25"/>
        <v>7514</v>
      </c>
      <c r="D535" s="48">
        <v>7515.1666666666597</v>
      </c>
      <c r="F535" s="28"/>
      <c r="G535" s="53"/>
    </row>
    <row r="536" spans="1:7">
      <c r="A536" s="28">
        <f t="shared" si="24"/>
        <v>43617</v>
      </c>
      <c r="B536" s="35">
        <f>SUM(L!B551:U551)</f>
        <v>7512</v>
      </c>
      <c r="C536" s="47">
        <f t="shared" si="25"/>
        <v>7512</v>
      </c>
      <c r="D536" s="48">
        <v>7511.875</v>
      </c>
      <c r="F536" s="28"/>
      <c r="G536" s="53"/>
    </row>
    <row r="537" spans="1:7">
      <c r="A537" s="28">
        <f t="shared" si="24"/>
        <v>43647</v>
      </c>
      <c r="B537" s="35">
        <f>SUM(L!B552:U552)</f>
        <v>7512</v>
      </c>
      <c r="C537" s="47">
        <f t="shared" si="25"/>
        <v>7512</v>
      </c>
      <c r="D537" s="48">
        <v>7508.62499999999</v>
      </c>
      <c r="F537" s="28"/>
      <c r="G537" s="53"/>
    </row>
    <row r="538" spans="1:7">
      <c r="A538" s="28">
        <f t="shared" si="24"/>
        <v>43678</v>
      </c>
      <c r="B538" s="35">
        <f>SUM(L!B553:U553)</f>
        <v>7505</v>
      </c>
      <c r="C538" s="47">
        <f t="shared" si="25"/>
        <v>7505</v>
      </c>
      <c r="D538" s="48">
        <v>7505.4166666666597</v>
      </c>
      <c r="F538" s="28"/>
      <c r="G538" s="53"/>
    </row>
    <row r="539" spans="1:7">
      <c r="A539" s="28">
        <f t="shared" si="24"/>
        <v>43709</v>
      </c>
      <c r="B539" s="35">
        <f>SUM(L!B554:U554)</f>
        <v>7503</v>
      </c>
      <c r="C539" s="47">
        <f t="shared" si="25"/>
        <v>7503</v>
      </c>
      <c r="D539" s="48">
        <v>7502.25</v>
      </c>
      <c r="F539" s="28"/>
      <c r="G539" s="53"/>
    </row>
    <row r="540" spans="1:7">
      <c r="A540" s="28">
        <f t="shared" si="24"/>
        <v>43739</v>
      </c>
      <c r="B540" s="35">
        <f>SUM(L!B555:U555)</f>
        <v>7507</v>
      </c>
      <c r="C540" s="47">
        <f t="shared" si="25"/>
        <v>7507</v>
      </c>
      <c r="D540" s="48">
        <v>7499.0833333333303</v>
      </c>
      <c r="F540" s="28"/>
      <c r="G540" s="53"/>
    </row>
    <row r="541" spans="1:7">
      <c r="A541" s="28">
        <f t="shared" si="24"/>
        <v>43770</v>
      </c>
      <c r="B541" s="35">
        <f>SUM(L!B556:U556)</f>
        <v>7504</v>
      </c>
      <c r="C541" s="47">
        <f t="shared" si="25"/>
        <v>7504</v>
      </c>
      <c r="D541" s="48">
        <v>7495.7916666666597</v>
      </c>
      <c r="F541" s="28"/>
      <c r="G541" s="53"/>
    </row>
    <row r="542" spans="1:7">
      <c r="A542" s="28">
        <f t="shared" si="24"/>
        <v>43800</v>
      </c>
      <c r="B542" s="35">
        <f>SUM(L!B557:U557)</f>
        <v>7492</v>
      </c>
      <c r="C542" s="47">
        <f t="shared" si="25"/>
        <v>7492</v>
      </c>
      <c r="D542" s="48">
        <v>7492.625</v>
      </c>
      <c r="F542" s="28"/>
      <c r="G542" s="53"/>
    </row>
    <row r="543" spans="1:7">
      <c r="A543" s="28">
        <f t="shared" si="24"/>
        <v>43831</v>
      </c>
      <c r="B543" s="35">
        <f>SUM(L!B558:U558)</f>
        <v>7489</v>
      </c>
      <c r="C543" s="47">
        <f t="shared" si="25"/>
        <v>7489</v>
      </c>
      <c r="D543" s="48">
        <v>7489.4583333333303</v>
      </c>
      <c r="F543" s="28"/>
      <c r="G543" s="53"/>
    </row>
    <row r="544" spans="1:7">
      <c r="A544" s="28">
        <f t="shared" si="24"/>
        <v>43862</v>
      </c>
      <c r="B544" s="35">
        <f>SUM(L!B559:U559)</f>
        <v>7482</v>
      </c>
      <c r="C544" s="47">
        <f t="shared" si="25"/>
        <v>7482</v>
      </c>
      <c r="D544" s="48">
        <v>7485.9583333333303</v>
      </c>
      <c r="F544" s="28"/>
      <c r="G544" s="53"/>
    </row>
    <row r="545" spans="1:7">
      <c r="A545" s="28">
        <f t="shared" si="24"/>
        <v>43891</v>
      </c>
      <c r="B545" s="35">
        <f>SUM(L!B560:U560)</f>
        <v>7477</v>
      </c>
      <c r="C545" s="47">
        <f t="shared" si="25"/>
        <v>7477</v>
      </c>
      <c r="D545" s="48">
        <v>7482.625</v>
      </c>
      <c r="F545" s="28"/>
      <c r="G545" s="53"/>
    </row>
    <row r="546" spans="1:7">
      <c r="A546" s="28">
        <f t="shared" si="24"/>
        <v>43922</v>
      </c>
      <c r="B546" s="35">
        <f>SUM(L!B561:U561)</f>
        <v>7473</v>
      </c>
      <c r="C546" s="47">
        <f t="shared" si="25"/>
        <v>7473</v>
      </c>
      <c r="D546" s="48">
        <v>7478.9166666666597</v>
      </c>
      <c r="F546" s="28"/>
      <c r="G546" s="53"/>
    </row>
    <row r="547" spans="1:7">
      <c r="A547" s="28">
        <f t="shared" si="24"/>
        <v>43952</v>
      </c>
      <c r="B547" s="35">
        <f>SUM(L!B562:U562)</f>
        <v>7473</v>
      </c>
      <c r="C547" s="47">
        <f t="shared" si="25"/>
        <v>7473</v>
      </c>
      <c r="D547" s="48">
        <v>7474.4583333333303</v>
      </c>
      <c r="F547" s="28"/>
      <c r="G547" s="53"/>
    </row>
    <row r="548" spans="1:7">
      <c r="A548" s="28">
        <f t="shared" si="24"/>
        <v>43983</v>
      </c>
      <c r="B548" s="35">
        <f>SUM(L!B563:U563)</f>
        <v>7477</v>
      </c>
      <c r="C548" s="47">
        <f t="shared" si="25"/>
        <v>7477</v>
      </c>
      <c r="D548" s="48">
        <v>7469.8333333333303</v>
      </c>
      <c r="F548" s="28"/>
      <c r="G548" s="53"/>
    </row>
    <row r="549" spans="1:7">
      <c r="A549" s="28">
        <f t="shared" si="24"/>
        <v>44013</v>
      </c>
      <c r="B549" s="35">
        <f>SUM(L!B564:U564)</f>
        <v>7471</v>
      </c>
      <c r="C549" s="47">
        <f t="shared" si="25"/>
        <v>7471</v>
      </c>
      <c r="D549" s="48">
        <v>7465.5</v>
      </c>
      <c r="F549" s="28"/>
      <c r="G549" s="53"/>
    </row>
    <row r="550" spans="1:7">
      <c r="A550" s="28">
        <f t="shared" si="24"/>
        <v>44044</v>
      </c>
      <c r="B550" s="35">
        <f>SUM(L!B565:U565)</f>
        <v>7462</v>
      </c>
      <c r="C550" s="47">
        <f t="shared" si="25"/>
        <v>7462</v>
      </c>
      <c r="D550" s="48">
        <v>7461.0833333333303</v>
      </c>
      <c r="F550" s="28"/>
      <c r="G550" s="53"/>
    </row>
    <row r="551" spans="1:7">
      <c r="A551" s="28">
        <f t="shared" si="24"/>
        <v>44075</v>
      </c>
      <c r="B551" s="35">
        <f>SUM(L!B566:U566)</f>
        <v>7466</v>
      </c>
      <c r="C551" s="47">
        <f t="shared" si="25"/>
        <v>7466</v>
      </c>
      <c r="D551" s="48">
        <v>7456.2083333333303</v>
      </c>
      <c r="F551" s="28"/>
      <c r="G551" s="53"/>
    </row>
    <row r="552" spans="1:7">
      <c r="A552" s="28">
        <f t="shared" si="24"/>
        <v>44105</v>
      </c>
      <c r="B552" s="35">
        <f>SUM(L!B567:U567)</f>
        <v>7455</v>
      </c>
      <c r="C552" s="47">
        <f t="shared" si="25"/>
        <v>7455</v>
      </c>
      <c r="D552" s="48">
        <v>7451.3333333333303</v>
      </c>
      <c r="F552" s="28"/>
      <c r="G552" s="53"/>
    </row>
    <row r="553" spans="1:7">
      <c r="A553" s="28">
        <f t="shared" si="24"/>
        <v>44136</v>
      </c>
      <c r="B553" s="35">
        <f>SUM(L!B568:U568)</f>
        <v>7449</v>
      </c>
      <c r="C553" s="47">
        <f t="shared" si="25"/>
        <v>7449</v>
      </c>
      <c r="D553" s="48">
        <v>7446.9166666666597</v>
      </c>
      <c r="F553" s="28"/>
      <c r="G553" s="53"/>
    </row>
    <row r="554" spans="1:7">
      <c r="A554" s="28">
        <f t="shared" si="24"/>
        <v>44166</v>
      </c>
      <c r="B554" s="35">
        <f>SUM(L!B569:U569)</f>
        <v>7436</v>
      </c>
      <c r="C554" s="47">
        <f t="shared" si="25"/>
        <v>7436</v>
      </c>
      <c r="D554" s="48">
        <v>7442.2083333333303</v>
      </c>
      <c r="F554" s="28"/>
      <c r="G554" s="53"/>
    </row>
    <row r="555" spans="1:7">
      <c r="A555" s="28">
        <f t="shared" si="24"/>
        <v>44197</v>
      </c>
      <c r="B555" s="35">
        <f>SUM(L!B570:U570)</f>
        <v>7441</v>
      </c>
      <c r="C555" s="47">
        <f t="shared" si="25"/>
        <v>7441</v>
      </c>
      <c r="D555" s="48">
        <v>7436.9583333333303</v>
      </c>
      <c r="F555" s="28"/>
      <c r="G555" s="53"/>
    </row>
    <row r="556" spans="1:7">
      <c r="A556" s="28">
        <f t="shared" si="24"/>
        <v>44228</v>
      </c>
      <c r="B556" s="35">
        <f>SUM(L!B571:U571)</f>
        <v>7424</v>
      </c>
      <c r="C556" s="47">
        <f t="shared" si="25"/>
        <v>7424</v>
      </c>
      <c r="D556" s="50"/>
      <c r="F556" s="28"/>
      <c r="G556" s="53"/>
    </row>
    <row r="557" spans="1:7">
      <c r="A557" s="28">
        <f t="shared" si="24"/>
        <v>44256</v>
      </c>
      <c r="B557" s="35">
        <f>SUM(L!B572:U572)</f>
        <v>7418</v>
      </c>
      <c r="C557" s="47">
        <f t="shared" si="25"/>
        <v>7418</v>
      </c>
      <c r="D557" s="50"/>
      <c r="F557" s="28"/>
      <c r="G557" s="53"/>
    </row>
    <row r="558" spans="1:7">
      <c r="A558" s="28">
        <f t="shared" si="24"/>
        <v>44287</v>
      </c>
      <c r="B558" s="35">
        <f>SUM(L!B573:U573)</f>
        <v>7415</v>
      </c>
      <c r="C558" s="47">
        <f t="shared" si="25"/>
        <v>7415</v>
      </c>
      <c r="D558" s="50"/>
      <c r="F558" s="28"/>
      <c r="G558" s="53"/>
    </row>
    <row r="559" spans="1:7">
      <c r="A559" s="28">
        <f t="shared" si="24"/>
        <v>44317</v>
      </c>
      <c r="B559" s="35">
        <f>SUM(L!B574:U574)</f>
        <v>7425</v>
      </c>
      <c r="C559" s="47">
        <f t="shared" si="25"/>
        <v>7425</v>
      </c>
      <c r="D559" s="50"/>
      <c r="F559" s="28"/>
      <c r="G559" s="53"/>
    </row>
    <row r="560" spans="1:7">
      <c r="A560" s="28">
        <f t="shared" si="24"/>
        <v>44348</v>
      </c>
      <c r="B560" s="35">
        <f>SUM(L!B575:U575)</f>
        <v>7412</v>
      </c>
      <c r="C560" s="47">
        <f t="shared" si="25"/>
        <v>7412</v>
      </c>
      <c r="D560" s="50"/>
      <c r="F560" s="28"/>
      <c r="G560" s="53"/>
    </row>
    <row r="561" spans="1:7">
      <c r="A561" s="29">
        <f t="shared" si="24"/>
        <v>44378</v>
      </c>
      <c r="B561" s="36">
        <f>SUM(L!B576:U576)</f>
        <v>7410</v>
      </c>
      <c r="C561" s="51">
        <f t="shared" si="25"/>
        <v>7410</v>
      </c>
      <c r="D561" s="52"/>
      <c r="F561" s="29"/>
      <c r="G561" s="54"/>
    </row>
    <row r="562" spans="1:7">
      <c r="A562" s="2"/>
      <c r="B562" s="3"/>
      <c r="C562" s="3"/>
      <c r="F562" s="2"/>
      <c r="G562" s="3"/>
    </row>
    <row r="563" spans="1:7">
      <c r="A563" s="2"/>
      <c r="B563" s="3"/>
      <c r="C563" s="3"/>
      <c r="F563" s="2"/>
      <c r="G563" s="3"/>
    </row>
    <row r="564" spans="1:7">
      <c r="A564" s="2"/>
      <c r="B564" s="3"/>
      <c r="C564" s="3"/>
      <c r="F564" s="2"/>
      <c r="G564" s="3"/>
    </row>
    <row r="565" spans="1:7">
      <c r="A565" s="2"/>
      <c r="B565" s="3"/>
      <c r="C565" s="3"/>
      <c r="F565" s="2"/>
      <c r="G565" s="3"/>
    </row>
    <row r="566" spans="1:7">
      <c r="A566" s="2"/>
      <c r="B566" s="3"/>
      <c r="C566" s="3"/>
      <c r="F566" s="2"/>
      <c r="G566" s="3"/>
    </row>
    <row r="567" spans="1:7">
      <c r="A567" s="2"/>
      <c r="B567" s="3"/>
      <c r="C567" s="3"/>
      <c r="F567" s="2"/>
      <c r="G567" s="3"/>
    </row>
    <row r="568" spans="1:7">
      <c r="A568" s="2"/>
      <c r="B568" s="3"/>
      <c r="C568" s="3"/>
      <c r="F568" s="2"/>
      <c r="G568" s="3"/>
    </row>
    <row r="569" spans="1:7">
      <c r="A569" s="2"/>
      <c r="B569" s="3"/>
      <c r="C569" s="3"/>
      <c r="F569" s="2"/>
      <c r="G569" s="3"/>
    </row>
    <row r="570" spans="1:7">
      <c r="A570" s="2"/>
      <c r="B570" s="3"/>
      <c r="C570" s="3"/>
      <c r="F570" s="2"/>
      <c r="G570" s="3"/>
    </row>
    <row r="571" spans="1:7">
      <c r="A571" s="2"/>
      <c r="B571" s="3"/>
      <c r="C571" s="3"/>
      <c r="F571" s="2"/>
      <c r="G571" s="3"/>
    </row>
    <row r="572" spans="1:7">
      <c r="A572" s="2"/>
      <c r="B572" s="3"/>
      <c r="C572" s="3"/>
      <c r="F572" s="2"/>
      <c r="G572" s="3"/>
    </row>
    <row r="573" spans="1:7">
      <c r="A573" s="2"/>
      <c r="B573" s="3"/>
      <c r="C573" s="3"/>
      <c r="F573" s="2"/>
      <c r="G573" s="3"/>
    </row>
    <row r="574" spans="1:7">
      <c r="A574" s="2"/>
      <c r="B574" s="3"/>
      <c r="C574" s="3"/>
      <c r="F574" s="2"/>
      <c r="G574" s="3"/>
    </row>
    <row r="575" spans="1:7">
      <c r="A575" s="2"/>
      <c r="B575" s="3"/>
      <c r="C575" s="3"/>
      <c r="F575" s="2"/>
      <c r="G575" s="3"/>
    </row>
    <row r="576" spans="1:7">
      <c r="A576" s="2"/>
      <c r="B576" s="3"/>
      <c r="C576" s="3"/>
      <c r="F576" s="2"/>
      <c r="G576" s="3"/>
    </row>
    <row r="577" spans="1:6">
      <c r="A577" s="2"/>
      <c r="F577" s="2"/>
    </row>
    <row r="578" spans="1:6">
      <c r="A578" s="2"/>
      <c r="F578" s="2"/>
    </row>
    <row r="579" spans="1:6">
      <c r="A579" s="2"/>
      <c r="F579" s="2"/>
    </row>
    <row r="580" spans="1:6">
      <c r="A580" s="2"/>
      <c r="F580" s="2"/>
    </row>
    <row r="581" spans="1:6">
      <c r="A581" s="2"/>
      <c r="F581" s="2"/>
    </row>
    <row r="582" spans="1:6">
      <c r="A582" s="2"/>
      <c r="F582" s="2"/>
    </row>
    <row r="583" spans="1:6">
      <c r="A583" s="2"/>
      <c r="F583" s="2"/>
    </row>
    <row r="584" spans="1:6">
      <c r="A584" s="2"/>
      <c r="F584" s="2"/>
    </row>
    <row r="585" spans="1:6">
      <c r="A585" s="2"/>
      <c r="F585" s="2"/>
    </row>
    <row r="586" spans="1:6">
      <c r="A586" s="2"/>
      <c r="F586" s="2"/>
    </row>
    <row r="587" spans="1:6">
      <c r="A587" s="2"/>
      <c r="F587" s="2"/>
    </row>
    <row r="588" spans="1:6">
      <c r="A588" s="2"/>
      <c r="F588" s="2"/>
    </row>
    <row r="589" spans="1:6">
      <c r="A589" s="2"/>
      <c r="F589" s="2"/>
    </row>
    <row r="590" spans="1:6">
      <c r="A590" s="2"/>
      <c r="F590" s="2"/>
    </row>
    <row r="591" spans="1:6">
      <c r="A591" s="2"/>
      <c r="F591" s="2"/>
    </row>
    <row r="592" spans="1:6">
      <c r="A592" s="2"/>
      <c r="F592" s="2"/>
    </row>
    <row r="593" spans="1:6">
      <c r="A593" s="2"/>
      <c r="F593" s="2"/>
    </row>
    <row r="594" spans="1:6">
      <c r="A594" s="2"/>
      <c r="F594" s="2"/>
    </row>
    <row r="595" spans="1:6">
      <c r="A595" s="2"/>
      <c r="F595" s="2"/>
    </row>
    <row r="596" spans="1:6">
      <c r="A596" s="2"/>
      <c r="F596" s="2"/>
    </row>
    <row r="597" spans="1:6">
      <c r="A597" s="2"/>
      <c r="F597" s="2"/>
    </row>
    <row r="598" spans="1:6">
      <c r="A598" s="2"/>
      <c r="F598" s="2"/>
    </row>
    <row r="599" spans="1:6">
      <c r="A599" s="2"/>
      <c r="F599" s="2"/>
    </row>
    <row r="600" spans="1:6">
      <c r="A600" s="2"/>
      <c r="F600" s="2"/>
    </row>
    <row r="601" spans="1:6">
      <c r="A601" s="2"/>
      <c r="F601" s="2"/>
    </row>
    <row r="602" spans="1:6">
      <c r="A602" s="2"/>
      <c r="F602" s="2"/>
    </row>
    <row r="603" spans="1:6">
      <c r="A603" s="2"/>
      <c r="F603" s="2"/>
    </row>
    <row r="604" spans="1:6">
      <c r="A604" s="2"/>
      <c r="F604" s="2"/>
    </row>
    <row r="605" spans="1:6">
      <c r="A605" s="2"/>
      <c r="F605" s="2"/>
    </row>
    <row r="606" spans="1:6">
      <c r="A606" s="2"/>
      <c r="F606" s="2"/>
    </row>
    <row r="607" spans="1:6">
      <c r="A607" s="2"/>
      <c r="F607" s="2"/>
    </row>
    <row r="608" spans="1:6">
      <c r="A608" s="2"/>
      <c r="F608" s="2"/>
    </row>
    <row r="609" spans="1:6">
      <c r="A609" s="2"/>
      <c r="F609" s="2"/>
    </row>
    <row r="610" spans="1:6">
      <c r="A610" s="2"/>
      <c r="F610" s="2"/>
    </row>
    <row r="611" spans="1:6">
      <c r="A611" s="2"/>
      <c r="F611" s="2"/>
    </row>
    <row r="612" spans="1:6">
      <c r="A612" s="2"/>
      <c r="F612" s="2"/>
    </row>
    <row r="613" spans="1:6">
      <c r="A613" s="2"/>
      <c r="F613" s="2"/>
    </row>
    <row r="614" spans="1:6">
      <c r="A614" s="2"/>
      <c r="F614" s="2"/>
    </row>
    <row r="615" spans="1:6">
      <c r="A615" s="2"/>
      <c r="F615" s="2"/>
    </row>
    <row r="616" spans="1:6">
      <c r="A616" s="2"/>
      <c r="F616" s="2"/>
    </row>
    <row r="617" spans="1:6">
      <c r="A617" s="2"/>
      <c r="F617" s="2"/>
    </row>
    <row r="618" spans="1:6">
      <c r="A618" s="2"/>
      <c r="F618" s="2"/>
    </row>
    <row r="619" spans="1:6">
      <c r="A619" s="2"/>
      <c r="F619" s="2"/>
    </row>
    <row r="620" spans="1:6">
      <c r="A620" s="2"/>
      <c r="F620" s="2"/>
    </row>
    <row r="621" spans="1:6">
      <c r="A621" s="2"/>
      <c r="F621" s="2"/>
    </row>
    <row r="622" spans="1:6">
      <c r="A622" s="2"/>
      <c r="F622" s="2"/>
    </row>
    <row r="623" spans="1:6">
      <c r="A623" s="2"/>
      <c r="F623" s="2"/>
    </row>
    <row r="624" spans="1:6">
      <c r="A624" s="2"/>
      <c r="F624" s="2"/>
    </row>
    <row r="625" spans="1:6">
      <c r="A625" s="2"/>
      <c r="F625" s="2"/>
    </row>
    <row r="626" spans="1:6">
      <c r="A626" s="2"/>
      <c r="F626" s="2"/>
    </row>
    <row r="627" spans="1:6">
      <c r="A627" s="2"/>
      <c r="F627" s="2"/>
    </row>
    <row r="628" spans="1:6">
      <c r="A628" s="2"/>
      <c r="F628" s="2"/>
    </row>
    <row r="629" spans="1:6">
      <c r="A629" s="2"/>
      <c r="F629" s="2"/>
    </row>
    <row r="630" spans="1:6">
      <c r="A630" s="2"/>
      <c r="F630" s="2"/>
    </row>
    <row r="631" spans="1:6">
      <c r="A631" s="2"/>
      <c r="F631" s="2"/>
    </row>
    <row r="632" spans="1:6">
      <c r="A632" s="2"/>
      <c r="F632" s="2"/>
    </row>
    <row r="633" spans="1:6">
      <c r="A633" s="2"/>
      <c r="F633" s="2"/>
    </row>
    <row r="634" spans="1:6">
      <c r="A634" s="2"/>
      <c r="F634" s="2"/>
    </row>
    <row r="635" spans="1:6">
      <c r="A635" s="2"/>
      <c r="F635" s="2"/>
    </row>
    <row r="636" spans="1:6">
      <c r="A636" s="2"/>
      <c r="F636" s="2"/>
    </row>
    <row r="637" spans="1:6">
      <c r="A637" s="2"/>
      <c r="F637" s="2"/>
    </row>
    <row r="638" spans="1:6">
      <c r="A638" s="2"/>
      <c r="F638" s="2"/>
    </row>
    <row r="639" spans="1:6">
      <c r="A639" s="2"/>
      <c r="F639" s="2"/>
    </row>
    <row r="640" spans="1:6">
      <c r="A640" s="2"/>
      <c r="F640" s="2"/>
    </row>
    <row r="641" spans="1:6">
      <c r="A641" s="2"/>
      <c r="F641" s="2"/>
    </row>
    <row r="642" spans="1:6">
      <c r="A642" s="2"/>
      <c r="F642" s="2"/>
    </row>
    <row r="643" spans="1:6">
      <c r="A643" s="2"/>
      <c r="F643" s="2"/>
    </row>
    <row r="644" spans="1:6">
      <c r="A644" s="2"/>
      <c r="F644" s="2"/>
    </row>
    <row r="645" spans="1:6">
      <c r="A645" s="2"/>
      <c r="F645" s="2"/>
    </row>
    <row r="646" spans="1:6">
      <c r="A646" s="2"/>
      <c r="F646" s="2"/>
    </row>
    <row r="647" spans="1:6">
      <c r="A647" s="2"/>
      <c r="F647" s="2"/>
    </row>
    <row r="648" spans="1:6">
      <c r="A648" s="2"/>
      <c r="F648" s="2"/>
    </row>
    <row r="649" spans="1:6">
      <c r="A649" s="2"/>
      <c r="F649" s="2"/>
    </row>
    <row r="650" spans="1:6">
      <c r="A650" s="2"/>
      <c r="F650" s="2"/>
    </row>
    <row r="651" spans="1:6">
      <c r="A651" s="2"/>
      <c r="F651" s="2"/>
    </row>
    <row r="652" spans="1:6">
      <c r="A652" s="2"/>
      <c r="F652" s="2"/>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79998168889431442"/>
  </sheetPr>
  <dimension ref="A1:X234"/>
  <sheetViews>
    <sheetView showGridLines="0" zoomScale="85" zoomScaleNormal="85" workbookViewId="0">
      <pane xSplit="1" ySplit="2" topLeftCell="I162" activePane="bottomRight" state="frozen"/>
      <selection activeCell="H183" sqref="H183"/>
      <selection pane="topRight" activeCell="H183" sqref="H183"/>
      <selection pane="bottomLeft" activeCell="H183" sqref="H183"/>
      <selection pane="bottomRight" activeCell="S181" sqref="S181"/>
    </sheetView>
  </sheetViews>
  <sheetFormatPr baseColWidth="10" defaultColWidth="9" defaultRowHeight="15"/>
  <cols>
    <col min="1" max="1" width="9" style="201"/>
    <col min="2" max="2" width="11.6640625" style="201" bestFit="1" customWidth="1"/>
    <col min="3" max="3" width="15.1640625" style="201" bestFit="1" customWidth="1"/>
    <col min="4" max="4" width="11.6640625" style="201" bestFit="1" customWidth="1"/>
    <col min="5" max="6" width="11.6640625" style="201" customWidth="1"/>
    <col min="7" max="7" width="18.1640625" style="201" bestFit="1" customWidth="1"/>
    <col min="8" max="8" width="14.6640625" style="201" bestFit="1" customWidth="1"/>
    <col min="9" max="9" width="11.33203125" style="201" bestFit="1" customWidth="1"/>
    <col min="10" max="10" width="12.6640625" style="201" bestFit="1" customWidth="1"/>
    <col min="11" max="11" width="2.5" style="201" bestFit="1" customWidth="1"/>
    <col min="12" max="12" width="12.6640625" style="201" bestFit="1" customWidth="1"/>
    <col min="13" max="13" width="9.1640625" style="201" bestFit="1" customWidth="1"/>
    <col min="14" max="14" width="12.6640625" style="201" bestFit="1" customWidth="1"/>
    <col min="15" max="15" width="12" style="201" customWidth="1"/>
    <col min="16" max="16" width="14.1640625" style="201" bestFit="1" customWidth="1"/>
    <col min="17" max="18" width="14.1640625" style="201" customWidth="1"/>
    <col min="19" max="20" width="11.5" style="201" bestFit="1" customWidth="1"/>
    <col min="21" max="21" width="11.5" style="201" customWidth="1"/>
    <col min="22" max="16384" width="9" style="201"/>
  </cols>
  <sheetData>
    <row r="1" spans="1:24" ht="32">
      <c r="A1" s="637" t="s">
        <v>1142</v>
      </c>
      <c r="B1" s="261" t="s">
        <v>692</v>
      </c>
      <c r="C1" s="262" t="s">
        <v>693</v>
      </c>
      <c r="D1" s="263" t="s">
        <v>694</v>
      </c>
      <c r="E1" s="517" t="s">
        <v>1013</v>
      </c>
      <c r="F1" s="263" t="s">
        <v>1014</v>
      </c>
      <c r="G1" s="202"/>
      <c r="H1" s="268"/>
      <c r="I1" s="269"/>
      <c r="J1" s="269"/>
      <c r="K1" s="270"/>
      <c r="L1" s="261" t="s">
        <v>1016</v>
      </c>
      <c r="M1" s="263" t="s">
        <v>706</v>
      </c>
      <c r="N1" s="261" t="s">
        <v>709</v>
      </c>
      <c r="O1" s="263" t="s">
        <v>708</v>
      </c>
      <c r="P1" s="282" t="s">
        <v>938</v>
      </c>
      <c r="Q1" s="541"/>
      <c r="R1" s="541"/>
      <c r="S1" s="261" t="s">
        <v>710</v>
      </c>
      <c r="T1" s="263" t="s">
        <v>711</v>
      </c>
      <c r="U1" s="588"/>
      <c r="V1" s="202"/>
      <c r="W1" s="202"/>
      <c r="X1" s="202"/>
    </row>
    <row r="2" spans="1:24">
      <c r="A2" s="264"/>
      <c r="B2" s="265" t="s">
        <v>690</v>
      </c>
      <c r="C2" s="266" t="s">
        <v>691</v>
      </c>
      <c r="D2" s="267" t="s">
        <v>690</v>
      </c>
      <c r="E2" s="518" t="s">
        <v>707</v>
      </c>
      <c r="F2" s="267" t="s">
        <v>1012</v>
      </c>
      <c r="G2" s="202"/>
      <c r="H2" s="279" t="s">
        <v>639</v>
      </c>
      <c r="I2" s="280"/>
      <c r="J2" s="280" t="s">
        <v>640</v>
      </c>
      <c r="K2" s="281" t="s">
        <v>641</v>
      </c>
      <c r="L2" s="265" t="s">
        <v>1017</v>
      </c>
      <c r="M2" s="267" t="s">
        <v>139</v>
      </c>
      <c r="N2" s="265" t="s">
        <v>707</v>
      </c>
      <c r="O2" s="267" t="s">
        <v>707</v>
      </c>
      <c r="P2" s="283" t="s">
        <v>707</v>
      </c>
      <c r="Q2" s="542" t="s">
        <v>1019</v>
      </c>
      <c r="R2" s="542" t="s">
        <v>1018</v>
      </c>
      <c r="S2" s="265" t="s">
        <v>1012</v>
      </c>
      <c r="T2" s="267" t="s">
        <v>1012</v>
      </c>
      <c r="U2" s="589"/>
      <c r="V2" s="202"/>
      <c r="W2" s="202"/>
      <c r="X2" s="202"/>
    </row>
    <row r="3" spans="1:24">
      <c r="A3" s="207">
        <v>1980</v>
      </c>
      <c r="B3" s="547">
        <f>Flood!C6+Flood_Util!C9</f>
        <v>24017</v>
      </c>
      <c r="C3" s="416">
        <f>Flood!AA106</f>
        <v>127985</v>
      </c>
      <c r="D3" s="417">
        <f t="shared" ref="D3:D6" si="0">B3/C3*$C$33</f>
        <v>26925.837105910847</v>
      </c>
      <c r="E3" s="519">
        <f t="shared" ref="E3:E43" si="1">AVERAGEIFS($P$3:$P$166,$J$3:$J$166,$A3)</f>
        <v>496606.68715857621</v>
      </c>
      <c r="F3" s="521">
        <f t="shared" ref="F3:F43" si="2">D3/1000/E3</f>
        <v>5.4219642631016168E-5</v>
      </c>
      <c r="G3" s="202"/>
      <c r="H3" s="271" t="str">
        <f>J3&amp;"0"&amp;K3</f>
        <v>198001</v>
      </c>
      <c r="I3" s="539">
        <v>29221</v>
      </c>
      <c r="J3" s="272">
        <v>1980</v>
      </c>
      <c r="K3" s="273">
        <v>1</v>
      </c>
      <c r="L3" s="290"/>
      <c r="M3" s="291"/>
      <c r="N3" s="286">
        <f>SUMIFS('fdr,edr'!$D:$D,'fdr,edr'!$A:$A,J3)*M3/1000</f>
        <v>0</v>
      </c>
      <c r="O3" s="287"/>
      <c r="P3" s="310">
        <f>P4*(KC_prev!H7+KC_prev!E7)/(KC_prev!H8+KC_prev!E8)</f>
        <v>487337.25768437912</v>
      </c>
      <c r="Q3" s="548">
        <f>'fdr,edr'!P3/l_pi_c!G3*100</f>
        <v>536817.2446766987</v>
      </c>
      <c r="R3" s="543">
        <f>Q3/Pop!G3/10</f>
        <v>6.8438245994674372</v>
      </c>
      <c r="S3" s="422"/>
      <c r="T3" s="423"/>
      <c r="U3" s="590"/>
      <c r="V3" s="202"/>
      <c r="W3" s="202"/>
      <c r="X3" s="202"/>
    </row>
    <row r="4" spans="1:24">
      <c r="A4" s="208">
        <f t="shared" ref="A4:A7" si="3">A3+1</f>
        <v>1981</v>
      </c>
      <c r="B4" s="547">
        <f>Flood!C7+Flood_Util!C10</f>
        <v>88049</v>
      </c>
      <c r="C4" s="416">
        <f>Flood!AA107</f>
        <v>133637</v>
      </c>
      <c r="D4" s="417">
        <f t="shared" si="0"/>
        <v>94538.180399140954</v>
      </c>
      <c r="E4" s="519">
        <f t="shared" si="1"/>
        <v>519952.65226980229</v>
      </c>
      <c r="F4" s="521">
        <f t="shared" si="2"/>
        <v>1.8182074845939108E-4</v>
      </c>
      <c r="G4" s="202"/>
      <c r="H4" s="271" t="str">
        <f t="shared" ref="H4:H6" si="4">J4&amp;"0"&amp;K4</f>
        <v>198002</v>
      </c>
      <c r="I4" s="539">
        <f>EDATE(I3,3)</f>
        <v>29312</v>
      </c>
      <c r="J4" s="274">
        <f>IF(K3=4,J3+1,J3)</f>
        <v>1980</v>
      </c>
      <c r="K4" s="275">
        <f>IF(K3=4,1,K3+1)</f>
        <v>2</v>
      </c>
      <c r="L4" s="290"/>
      <c r="M4" s="291"/>
      <c r="N4" s="286">
        <f>SUMIFS('fdr,edr'!$D:$D,'fdr,edr'!$A:$A,J4)*M4/1000</f>
        <v>0</v>
      </c>
      <c r="O4" s="287"/>
      <c r="P4" s="310">
        <f>P5*(KC_prev!H8+KC_prev!E8)/(KC_prev!H9+KC_prev!E9)</f>
        <v>493237.41978203319</v>
      </c>
      <c r="Q4" s="548">
        <f>'fdr,edr'!P4/l_pi_c!G4*100</f>
        <v>529422.07409190712</v>
      </c>
      <c r="R4" s="543">
        <f>Q4/Pop!G4/10</f>
        <v>6.7331155990937335</v>
      </c>
      <c r="S4" s="422"/>
      <c r="T4" s="423"/>
      <c r="U4" s="590"/>
      <c r="V4" s="202"/>
      <c r="W4" s="202"/>
      <c r="X4" s="202"/>
    </row>
    <row r="5" spans="1:24">
      <c r="A5" s="208">
        <f t="shared" si="3"/>
        <v>1982</v>
      </c>
      <c r="B5" s="547">
        <f>Flood!C8+Flood_Util!C11</f>
        <v>239917</v>
      </c>
      <c r="C5" s="416">
        <f>Flood!AA108</f>
        <v>136462</v>
      </c>
      <c r="D5" s="417">
        <f t="shared" si="0"/>
        <v>252266.05693892806</v>
      </c>
      <c r="E5" s="519">
        <f t="shared" si="1"/>
        <v>541093.15378366411</v>
      </c>
      <c r="F5" s="521">
        <f t="shared" si="2"/>
        <v>4.662155770682458E-4</v>
      </c>
      <c r="G5" s="202"/>
      <c r="H5" s="271" t="str">
        <f t="shared" si="4"/>
        <v>198003</v>
      </c>
      <c r="I5" s="539">
        <f t="shared" ref="I5:I68" si="5">EDATE(I4,3)</f>
        <v>29403</v>
      </c>
      <c r="J5" s="274">
        <f t="shared" ref="J5:J6" si="6">IF(K4=4,J4+1,J4)</f>
        <v>1980</v>
      </c>
      <c r="K5" s="275">
        <f t="shared" ref="K5:K68" si="7">IF(K4=4,1,K4+1)</f>
        <v>3</v>
      </c>
      <c r="L5" s="290"/>
      <c r="M5" s="291"/>
      <c r="N5" s="286">
        <f>SUMIFS('fdr,edr'!$D:$D,'fdr,edr'!$A:$A,J5)*M5/1000</f>
        <v>0</v>
      </c>
      <c r="O5" s="287"/>
      <c r="P5" s="310">
        <f>P6*(KC_prev!H9+KC_prev!E9)/(KC_prev!H10+KC_prev!E10)</f>
        <v>499861.05348202371</v>
      </c>
      <c r="Q5" s="548">
        <f>'fdr,edr'!P5/l_pi_c!G5*100</f>
        <v>530883.4646824745</v>
      </c>
      <c r="R5" s="543">
        <f>Q5/Pop!G5/10</f>
        <v>6.7357463878764818</v>
      </c>
      <c r="S5" s="422"/>
      <c r="T5" s="423"/>
      <c r="U5" s="590"/>
      <c r="V5" s="202"/>
      <c r="W5" s="202"/>
      <c r="X5" s="202"/>
    </row>
    <row r="6" spans="1:24">
      <c r="A6" s="208">
        <f t="shared" si="3"/>
        <v>1983</v>
      </c>
      <c r="B6" s="547">
        <f>Flood!C9+Flood_Util!C12</f>
        <v>72821</v>
      </c>
      <c r="C6" s="416">
        <f>Flood!AA109</f>
        <v>139620</v>
      </c>
      <c r="D6" s="417">
        <f t="shared" si="0"/>
        <v>74837.372912190229</v>
      </c>
      <c r="E6" s="519">
        <f t="shared" si="1"/>
        <v>560459.1501944972</v>
      </c>
      <c r="F6" s="521">
        <f t="shared" si="2"/>
        <v>1.3352868426935179E-4</v>
      </c>
      <c r="G6" s="202"/>
      <c r="H6" s="271" t="str">
        <f t="shared" si="4"/>
        <v>198004</v>
      </c>
      <c r="I6" s="539">
        <f t="shared" si="5"/>
        <v>29495</v>
      </c>
      <c r="J6" s="274">
        <f t="shared" si="6"/>
        <v>1980</v>
      </c>
      <c r="K6" s="275">
        <f t="shared" si="7"/>
        <v>4</v>
      </c>
      <c r="L6" s="290"/>
      <c r="M6" s="291"/>
      <c r="N6" s="286">
        <f>SUMIFS('fdr,edr'!$D:$D,'fdr,edr'!$A:$A,J6)*M6/1000</f>
        <v>0</v>
      </c>
      <c r="O6" s="287"/>
      <c r="P6" s="310">
        <f>P7*(KC_prev!H10+KC_prev!E10)/(KC_prev!H11+KC_prev!E11)</f>
        <v>505991.01768586866</v>
      </c>
      <c r="Q6" s="548">
        <f>'fdr,edr'!P6/l_pi_c!G6*100</f>
        <v>532431.5775332147</v>
      </c>
      <c r="R6" s="543">
        <f>Q6/Pop!G6/10</f>
        <v>6.7418566902957675</v>
      </c>
      <c r="S6" s="422"/>
      <c r="T6" s="423"/>
      <c r="U6" s="590"/>
      <c r="V6" s="202"/>
      <c r="W6" s="202"/>
      <c r="X6" s="202"/>
    </row>
    <row r="7" spans="1:24">
      <c r="A7" s="208">
        <f t="shared" si="3"/>
        <v>1984</v>
      </c>
      <c r="B7" s="547">
        <f>Flood!C10+Flood_Util!C13</f>
        <v>71587</v>
      </c>
      <c r="C7" s="416">
        <f>Flood!AA110</f>
        <v>144108</v>
      </c>
      <c r="D7" s="417">
        <f t="shared" ref="D7:D41" si="8">B7/C7*$C$33</f>
        <v>71278.015668803957</v>
      </c>
      <c r="E7" s="519">
        <f t="shared" si="1"/>
        <v>579361.51532519597</v>
      </c>
      <c r="F7" s="521">
        <f t="shared" si="2"/>
        <v>1.2302856469297165E-4</v>
      </c>
      <c r="G7" s="202"/>
      <c r="H7" s="271" t="str">
        <f t="shared" ref="H7:H70" si="9">J7&amp;"0"&amp;K7</f>
        <v>198101</v>
      </c>
      <c r="I7" s="539">
        <f t="shared" si="5"/>
        <v>29587</v>
      </c>
      <c r="J7" s="272">
        <f t="shared" ref="J7:J70" si="10">IF(K6=4,J6+1,J6)</f>
        <v>1981</v>
      </c>
      <c r="K7" s="273">
        <f t="shared" si="7"/>
        <v>1</v>
      </c>
      <c r="L7" s="290">
        <v>3331.4301866881833</v>
      </c>
      <c r="M7" s="291">
        <v>1.0676360528807976E-2</v>
      </c>
      <c r="N7" s="286">
        <f>SUMIFS('fdr,edr'!$D:$D,'fdr,edr'!$A:$A,J7)*M7/1000</f>
        <v>1.0093236976787163</v>
      </c>
      <c r="O7" s="287"/>
      <c r="P7" s="310">
        <f>P8*(KC_prev!H11+KC_prev!E11)/(KC_prev!H12+KC_prev!E12)</f>
        <v>511377.57030560507</v>
      </c>
      <c r="Q7" s="548">
        <f>'fdr,edr'!P7/l_pi_c!G7*100</f>
        <v>536533.41567798203</v>
      </c>
      <c r="R7" s="543">
        <f>Q7/Pop!G7/10</f>
        <v>6.7829880879856033</v>
      </c>
      <c r="S7" s="422">
        <f t="shared" ref="S7:S67" si="11">N7/$Q7</f>
        <v>1.8811944758432245E-6</v>
      </c>
      <c r="T7" s="423">
        <f t="shared" ref="T7:T66" si="12">O7/$Q7</f>
        <v>0</v>
      </c>
      <c r="U7" s="590">
        <f>S7*100</f>
        <v>1.8811944758432246E-4</v>
      </c>
      <c r="V7" s="202"/>
      <c r="W7" t="s">
        <v>148</v>
      </c>
    </row>
    <row r="8" spans="1:24">
      <c r="A8" s="208">
        <f t="shared" ref="A8:A10" si="13">A7+1</f>
        <v>1985</v>
      </c>
      <c r="B8" s="547">
        <f>Flood!C11+Flood_Util!C14</f>
        <v>122445</v>
      </c>
      <c r="C8" s="416">
        <f>Flood!AA111</f>
        <v>147433</v>
      </c>
      <c r="D8" s="417">
        <f t="shared" si="8"/>
        <v>119166.96580819762</v>
      </c>
      <c r="E8" s="519">
        <f t="shared" si="1"/>
        <v>601137.52070296998</v>
      </c>
      <c r="F8" s="521">
        <f t="shared" si="2"/>
        <v>1.9823578083903964E-4</v>
      </c>
      <c r="G8" s="202"/>
      <c r="H8" s="271" t="str">
        <f t="shared" si="9"/>
        <v>198102</v>
      </c>
      <c r="I8" s="539">
        <f t="shared" si="5"/>
        <v>29677</v>
      </c>
      <c r="J8" s="274">
        <f t="shared" si="10"/>
        <v>1981</v>
      </c>
      <c r="K8" s="275">
        <f t="shared" si="7"/>
        <v>2</v>
      </c>
      <c r="L8" s="290">
        <v>18117.188807998144</v>
      </c>
      <c r="M8" s="291">
        <v>5.806084133342139E-2</v>
      </c>
      <c r="N8" s="286">
        <f>SUMIFS('fdr,edr'!$D:$D,'fdr,edr'!$A:$A,J8)*M8/1000</f>
        <v>5.488966292104891</v>
      </c>
      <c r="O8" s="287"/>
      <c r="P8" s="310">
        <f>P9*(KC_prev!H12+KC_prev!E12)/(KC_prev!H13+KC_prev!E13)</f>
        <v>516648.73930952739</v>
      </c>
      <c r="Q8" s="548">
        <f>'fdr,edr'!P8/l_pi_c!G8*100</f>
        <v>539394.03740542242</v>
      </c>
      <c r="R8" s="543">
        <f>Q8/Pop!G8/10</f>
        <v>6.8110921553211714</v>
      </c>
      <c r="S8" s="422">
        <f t="shared" si="11"/>
        <v>1.017617161381271E-5</v>
      </c>
      <c r="T8" s="423">
        <f t="shared" si="12"/>
        <v>0</v>
      </c>
      <c r="U8" s="590">
        <f t="shared" ref="U8:U71" si="14">S8*100</f>
        <v>1.0176171613812709E-3</v>
      </c>
      <c r="V8" s="202"/>
      <c r="W8" t="s">
        <v>713</v>
      </c>
    </row>
    <row r="9" spans="1:24">
      <c r="A9" s="208">
        <f t="shared" si="13"/>
        <v>1986</v>
      </c>
      <c r="B9" s="547">
        <f>Flood!C12+Flood_Util!C15</f>
        <v>296441</v>
      </c>
      <c r="C9" s="416">
        <f>Flood!AA112</f>
        <v>149926</v>
      </c>
      <c r="D9" s="417">
        <f t="shared" si="8"/>
        <v>283707.5178821552</v>
      </c>
      <c r="E9" s="519">
        <f t="shared" si="1"/>
        <v>624848.09685823438</v>
      </c>
      <c r="F9" s="521">
        <f t="shared" si="2"/>
        <v>4.5404238135420417E-4</v>
      </c>
      <c r="G9" s="202"/>
      <c r="H9" s="271" t="str">
        <f t="shared" si="9"/>
        <v>198103</v>
      </c>
      <c r="I9" s="539">
        <f t="shared" si="5"/>
        <v>29768</v>
      </c>
      <c r="J9" s="274">
        <f t="shared" si="10"/>
        <v>1981</v>
      </c>
      <c r="K9" s="275">
        <f t="shared" si="7"/>
        <v>3</v>
      </c>
      <c r="L9" s="290">
        <v>229660.99455758685</v>
      </c>
      <c r="M9" s="291">
        <v>0.73600328984798913</v>
      </c>
      <c r="N9" s="286">
        <f>SUMIFS('fdr,edr'!$D:$D,'fdr,edr'!$A:$A,J9)*M9/1000</f>
        <v>69.580411790010416</v>
      </c>
      <c r="O9" s="287"/>
      <c r="P9" s="310">
        <f>P10*(KC_prev!H13+KC_prev!E13)/(KC_prev!H14+KC_prev!E14)</f>
        <v>523037.63542354392</v>
      </c>
      <c r="Q9" s="548">
        <f>'fdr,edr'!P9/l_pi_c!G9*100</f>
        <v>543942.76041025843</v>
      </c>
      <c r="R9" s="543">
        <f>Q9/Pop!G9/10</f>
        <v>6.8608775569458826</v>
      </c>
      <c r="S9" s="422">
        <f t="shared" si="11"/>
        <v>1.2791862830848364E-4</v>
      </c>
      <c r="T9" s="423">
        <f t="shared" si="12"/>
        <v>0</v>
      </c>
      <c r="U9" s="590">
        <f t="shared" si="14"/>
        <v>1.2791862830848363E-2</v>
      </c>
      <c r="V9" s="202"/>
      <c r="W9" t="s">
        <v>714</v>
      </c>
    </row>
    <row r="10" spans="1:24">
      <c r="A10" s="208">
        <f t="shared" si="13"/>
        <v>1987</v>
      </c>
      <c r="B10" s="547">
        <f>Flood!C13+Flood_Util!C16</f>
        <v>255580</v>
      </c>
      <c r="C10" s="416">
        <f>Flood!AA113</f>
        <v>150258</v>
      </c>
      <c r="D10" s="417">
        <f t="shared" si="8"/>
        <v>244061.22722251061</v>
      </c>
      <c r="E10" s="519">
        <f t="shared" si="1"/>
        <v>652641.40137866151</v>
      </c>
      <c r="F10" s="521">
        <f t="shared" si="2"/>
        <v>3.7395915537529113E-4</v>
      </c>
      <c r="G10" s="202"/>
      <c r="H10" s="271" t="str">
        <f t="shared" si="9"/>
        <v>198104</v>
      </c>
      <c r="I10" s="539">
        <f t="shared" si="5"/>
        <v>29860</v>
      </c>
      <c r="J10" s="274">
        <f t="shared" si="10"/>
        <v>1981</v>
      </c>
      <c r="K10" s="275">
        <f t="shared" si="7"/>
        <v>4</v>
      </c>
      <c r="L10" s="290">
        <v>60928.386447726843</v>
      </c>
      <c r="M10" s="291">
        <v>0.1952595082897815</v>
      </c>
      <c r="N10" s="286">
        <f>SUMIFS('fdr,edr'!$D:$D,'fdr,edr'!$A:$A,J10)*M10/1000</f>
        <v>18.459478619346921</v>
      </c>
      <c r="O10" s="287"/>
      <c r="P10" s="310">
        <f>P11*(KC_prev!H14+KC_prev!E14)/(KC_prev!H15+KC_prev!E15)</f>
        <v>528746.66404053278</v>
      </c>
      <c r="Q10" s="548">
        <f>'fdr,edr'!P10/l_pi_c!G10*100</f>
        <v>545460.89236903179</v>
      </c>
      <c r="R10" s="543">
        <f>Q10/Pop!G10/10</f>
        <v>6.8691597200384624</v>
      </c>
      <c r="S10" s="422">
        <f t="shared" si="11"/>
        <v>3.38419836831458E-5</v>
      </c>
      <c r="T10" s="423">
        <f t="shared" si="12"/>
        <v>0</v>
      </c>
      <c r="U10" s="590">
        <f t="shared" si="14"/>
        <v>3.3841983683145799E-3</v>
      </c>
      <c r="V10" s="202"/>
      <c r="W10" t="s">
        <v>939</v>
      </c>
      <c r="X10" s="202"/>
    </row>
    <row r="11" spans="1:24">
      <c r="A11" s="208">
        <f>A10+1</f>
        <v>1988</v>
      </c>
      <c r="B11" s="547">
        <f>Flood!C14+Flood_Util!C17</f>
        <v>29574</v>
      </c>
      <c r="C11" s="416">
        <f>Flood!AA114</f>
        <v>151422</v>
      </c>
      <c r="D11" s="417">
        <f t="shared" si="8"/>
        <v>28024.03193723501</v>
      </c>
      <c r="E11" s="519">
        <f t="shared" si="1"/>
        <v>690095.890262014</v>
      </c>
      <c r="F11" s="521">
        <f t="shared" si="2"/>
        <v>4.0608895564636543E-5</v>
      </c>
      <c r="G11" s="202"/>
      <c r="H11" s="271" t="str">
        <f t="shared" si="9"/>
        <v>198201</v>
      </c>
      <c r="I11" s="539">
        <f t="shared" si="5"/>
        <v>29952</v>
      </c>
      <c r="J11" s="272">
        <f t="shared" si="10"/>
        <v>1982</v>
      </c>
      <c r="K11" s="273">
        <f t="shared" si="7"/>
        <v>1</v>
      </c>
      <c r="L11" s="290">
        <v>4.3727384834065273</v>
      </c>
      <c r="M11" s="291">
        <v>8.0614767845938356E-6</v>
      </c>
      <c r="N11" s="286">
        <f>SUMIFS('fdr,edr'!$D:$D,'fdr,edr'!$A:$A,J11)*M11/1000</f>
        <v>2.0336369615541953E-3</v>
      </c>
      <c r="O11" s="287"/>
      <c r="P11" s="310">
        <f>P12*(KC_prev!H15+KC_prev!E15)/(KC_prev!H16+KC_prev!E16)</f>
        <v>533417.77052422508</v>
      </c>
      <c r="Q11" s="548">
        <f>'fdr,edr'!P11/l_pi_c!G11*100</f>
        <v>545765.42972439236</v>
      </c>
      <c r="R11" s="543">
        <f>Q11/Pop!G11/10</f>
        <v>6.8588388688238808</v>
      </c>
      <c r="S11" s="422">
        <f t="shared" si="11"/>
        <v>3.7262106590026548E-9</v>
      </c>
      <c r="T11" s="423">
        <f t="shared" si="12"/>
        <v>0</v>
      </c>
      <c r="U11" s="590">
        <f t="shared" si="14"/>
        <v>3.7262106590026548E-7</v>
      </c>
      <c r="V11" s="202"/>
      <c r="W11" s="420" t="s">
        <v>940</v>
      </c>
      <c r="X11" s="202"/>
    </row>
    <row r="12" spans="1:24">
      <c r="A12" s="208">
        <f t="shared" ref="A12:A43" si="15">A11+1</f>
        <v>1989</v>
      </c>
      <c r="B12" s="547">
        <f>Flood!C15+Flood_Util!C18</f>
        <v>330083</v>
      </c>
      <c r="C12" s="416">
        <f>Flood!AA115</f>
        <v>154912</v>
      </c>
      <c r="D12" s="417">
        <f t="shared" si="8"/>
        <v>305736.73658593261</v>
      </c>
      <c r="E12" s="519">
        <f t="shared" si="1"/>
        <v>733978.45620816248</v>
      </c>
      <c r="F12" s="521">
        <f t="shared" si="2"/>
        <v>4.1654728963764446E-4</v>
      </c>
      <c r="G12" s="202"/>
      <c r="H12" s="271" t="str">
        <f t="shared" si="9"/>
        <v>198202</v>
      </c>
      <c r="I12" s="539">
        <f t="shared" si="5"/>
        <v>30042</v>
      </c>
      <c r="J12" s="274">
        <f t="shared" si="10"/>
        <v>1982</v>
      </c>
      <c r="K12" s="275">
        <f t="shared" si="7"/>
        <v>2</v>
      </c>
      <c r="L12" s="290">
        <v>944.0797478997722</v>
      </c>
      <c r="M12" s="291">
        <v>1.7404829946679572E-3</v>
      </c>
      <c r="N12" s="286">
        <f>SUMIFS('fdr,edr'!$D:$D,'fdr,edr'!$A:$A,J12)*M12/1000</f>
        <v>0.43906478223414291</v>
      </c>
      <c r="O12" s="287"/>
      <c r="P12" s="310">
        <f>P13*(KC_prev!H16+KC_prev!E16)/(KC_prev!H17+KC_prev!E17)</f>
        <v>538064.0930854592</v>
      </c>
      <c r="Q12" s="548">
        <f>'fdr,edr'!P12/l_pi_c!G12*100</f>
        <v>551429.88960695686</v>
      </c>
      <c r="R12" s="543">
        <f>Q12/Pop!G12/10</f>
        <v>6.9129403497132129</v>
      </c>
      <c r="S12" s="422">
        <f t="shared" si="11"/>
        <v>7.9622956700278885E-7</v>
      </c>
      <c r="T12" s="423">
        <f t="shared" si="12"/>
        <v>0</v>
      </c>
      <c r="U12" s="590">
        <f t="shared" si="14"/>
        <v>7.9622956700278885E-5</v>
      </c>
      <c r="V12" s="202"/>
      <c r="W12" s="6" t="s">
        <v>727</v>
      </c>
      <c r="X12" s="202"/>
    </row>
    <row r="13" spans="1:24">
      <c r="A13" s="208">
        <f t="shared" si="15"/>
        <v>1990</v>
      </c>
      <c r="B13" s="547">
        <f>Flood!C16+Flood_Util!C19</f>
        <v>84761</v>
      </c>
      <c r="C13" s="416">
        <f>Flood!AA116</f>
        <v>158735</v>
      </c>
      <c r="D13" s="417">
        <f t="shared" si="8"/>
        <v>76618.369269537288</v>
      </c>
      <c r="E13" s="519">
        <f t="shared" si="1"/>
        <v>778937.44073548634</v>
      </c>
      <c r="F13" s="521">
        <f t="shared" si="2"/>
        <v>9.8362673640636509E-5</v>
      </c>
      <c r="G13" s="202"/>
      <c r="H13" s="271" t="str">
        <f t="shared" si="9"/>
        <v>198203</v>
      </c>
      <c r="I13" s="539">
        <f t="shared" si="5"/>
        <v>30133</v>
      </c>
      <c r="J13" s="274">
        <f t="shared" si="10"/>
        <v>1982</v>
      </c>
      <c r="K13" s="275">
        <f t="shared" si="7"/>
        <v>3</v>
      </c>
      <c r="L13" s="290">
        <v>522802.62025777024</v>
      </c>
      <c r="M13" s="291">
        <v>0.96382649045353841</v>
      </c>
      <c r="N13" s="286">
        <f>SUMIFS('fdr,edr'!$D:$D,'fdr,edr'!$A:$A,J13)*M13/1000</f>
        <v>243.1407083199995</v>
      </c>
      <c r="O13" s="287"/>
      <c r="P13" s="310">
        <f>P14*(KC_prev!H17+KC_prev!E17)/(KC_prev!H18+KC_prev!E18)</f>
        <v>543851.31403269933</v>
      </c>
      <c r="Q13" s="548">
        <f>'fdr,edr'!P13/l_pi_c!G13*100</f>
        <v>555098.96087722457</v>
      </c>
      <c r="R13" s="543">
        <f>Q13/Pop!G13/10</f>
        <v>6.9401226257256523</v>
      </c>
      <c r="S13" s="422">
        <f t="shared" si="11"/>
        <v>4.3801326512260715E-4</v>
      </c>
      <c r="T13" s="423">
        <f t="shared" si="12"/>
        <v>0</v>
      </c>
      <c r="U13" s="590">
        <f t="shared" si="14"/>
        <v>4.3801326512260715E-2</v>
      </c>
      <c r="V13" s="202"/>
      <c r="W13" s="202" t="s">
        <v>712</v>
      </c>
      <c r="X13" s="202"/>
    </row>
    <row r="14" spans="1:24">
      <c r="A14" s="208">
        <f t="shared" si="15"/>
        <v>1991</v>
      </c>
      <c r="B14" s="547">
        <f>Flood!C17+Flood_Util!C20</f>
        <v>131061</v>
      </c>
      <c r="C14" s="416">
        <f>Flood!AA117</f>
        <v>163389</v>
      </c>
      <c r="D14" s="417">
        <f t="shared" si="8"/>
        <v>115095.98960762352</v>
      </c>
      <c r="E14" s="519">
        <f t="shared" si="1"/>
        <v>825076.25005205162</v>
      </c>
      <c r="F14" s="521">
        <f t="shared" si="2"/>
        <v>1.394973974833992E-4</v>
      </c>
      <c r="G14" s="202"/>
      <c r="H14" s="271" t="str">
        <f t="shared" si="9"/>
        <v>198204</v>
      </c>
      <c r="I14" s="539">
        <f t="shared" si="5"/>
        <v>30225</v>
      </c>
      <c r="J14" s="274">
        <f t="shared" si="10"/>
        <v>1982</v>
      </c>
      <c r="K14" s="275">
        <f t="shared" si="7"/>
        <v>4</v>
      </c>
      <c r="L14" s="290">
        <v>18672.927255846633</v>
      </c>
      <c r="M14" s="291">
        <v>3.4424965075008904E-2</v>
      </c>
      <c r="N14" s="286">
        <f>SUMIFS('fdr,edr'!$D:$D,'fdr,edr'!$A:$A,J14)*M14/1000</f>
        <v>8.684250199732805</v>
      </c>
      <c r="O14" s="287"/>
      <c r="P14" s="310">
        <f>P15*(KC_prev!H18+KC_prev!E18)/(KC_prev!H19+KC_prev!E19)</f>
        <v>549039.43749227293</v>
      </c>
      <c r="Q14" s="548">
        <f>'fdr,edr'!P14/l_pi_c!G14*100</f>
        <v>561298.40532135649</v>
      </c>
      <c r="R14" s="543">
        <f>Q14/Pop!G14/10</f>
        <v>6.9995332632120029</v>
      </c>
      <c r="S14" s="422">
        <f t="shared" si="11"/>
        <v>1.5471717213878184E-5</v>
      </c>
      <c r="T14" s="423">
        <f t="shared" si="12"/>
        <v>0</v>
      </c>
      <c r="U14" s="590">
        <f t="shared" si="14"/>
        <v>1.5471717213878184E-3</v>
      </c>
      <c r="V14" s="202"/>
      <c r="W14" s="202" t="s">
        <v>941</v>
      </c>
      <c r="X14" s="202"/>
    </row>
    <row r="15" spans="1:24">
      <c r="A15" s="208">
        <f t="shared" si="15"/>
        <v>1992</v>
      </c>
      <c r="B15" s="547">
        <f>Flood!C18+Flood_Util!C21</f>
        <v>30239</v>
      </c>
      <c r="C15" s="416">
        <f>Flood!AA118</f>
        <v>166049</v>
      </c>
      <c r="D15" s="417">
        <f t="shared" si="8"/>
        <v>26130.076989322428</v>
      </c>
      <c r="E15" s="519">
        <f t="shared" si="1"/>
        <v>860628.77444574283</v>
      </c>
      <c r="F15" s="521">
        <f t="shared" si="2"/>
        <v>3.0361612073859105E-5</v>
      </c>
      <c r="G15" s="202"/>
      <c r="H15" s="271" t="str">
        <f t="shared" si="9"/>
        <v>198301</v>
      </c>
      <c r="I15" s="539">
        <f t="shared" si="5"/>
        <v>30317</v>
      </c>
      <c r="J15" s="272">
        <f t="shared" si="10"/>
        <v>1983</v>
      </c>
      <c r="K15" s="273">
        <f t="shared" si="7"/>
        <v>1</v>
      </c>
      <c r="L15" s="290">
        <v>136.85640185310552</v>
      </c>
      <c r="M15" s="291">
        <v>5.4489945354578378E-4</v>
      </c>
      <c r="N15" s="286">
        <f>SUMIFS('fdr,edr'!$D:$D,'fdr,edr'!$A:$A,J15)*M15/1000</f>
        <v>4.0778843604654495E-2</v>
      </c>
      <c r="O15" s="287"/>
      <c r="P15" s="310">
        <f>P16*(KC_prev!H19+KC_prev!E19)/(KC_prev!H20+KC_prev!E20)</f>
        <v>553781.11636550305</v>
      </c>
      <c r="Q15" s="548">
        <f>'fdr,edr'!P15/l_pi_c!G15*100</f>
        <v>561984.7440322598</v>
      </c>
      <c r="R15" s="543">
        <f>Q15/Pop!G15/10</f>
        <v>6.9903551022516996</v>
      </c>
      <c r="S15" s="422">
        <f t="shared" si="11"/>
        <v>7.256218969943008E-8</v>
      </c>
      <c r="T15" s="423">
        <f t="shared" si="12"/>
        <v>0</v>
      </c>
      <c r="U15" s="590">
        <f t="shared" si="14"/>
        <v>7.2562189699430083E-6</v>
      </c>
      <c r="V15" s="202"/>
      <c r="W15" s="202" t="s">
        <v>942</v>
      </c>
      <c r="X15" s="202"/>
    </row>
    <row r="16" spans="1:24">
      <c r="A16" s="208">
        <f t="shared" si="15"/>
        <v>1993</v>
      </c>
      <c r="B16" s="547">
        <f>Flood!C19+Flood_Util!C22</f>
        <v>109722.4</v>
      </c>
      <c r="C16" s="416">
        <f>Flood!AA119</f>
        <v>166880</v>
      </c>
      <c r="D16" s="417">
        <f t="shared" si="8"/>
        <v>94341.013221476504</v>
      </c>
      <c r="E16" s="519">
        <f t="shared" si="1"/>
        <v>885549.0237103845</v>
      </c>
      <c r="F16" s="521">
        <f t="shared" si="2"/>
        <v>1.0653392493867214E-4</v>
      </c>
      <c r="G16" s="202"/>
      <c r="H16" s="271" t="str">
        <f t="shared" si="9"/>
        <v>198302</v>
      </c>
      <c r="I16" s="539">
        <f t="shared" si="5"/>
        <v>30407</v>
      </c>
      <c r="J16" s="274">
        <f t="shared" si="10"/>
        <v>1983</v>
      </c>
      <c r="K16" s="275">
        <f t="shared" si="7"/>
        <v>2</v>
      </c>
      <c r="L16" s="290">
        <v>27761.112783549099</v>
      </c>
      <c r="M16" s="291">
        <v>0.11053202466783629</v>
      </c>
      <c r="N16" s="286">
        <f>SUMIFS('fdr,edr'!$D:$D,'fdr,edr'!$A:$A,J16)*M16/1000</f>
        <v>8.2719263488062733</v>
      </c>
      <c r="O16" s="287"/>
      <c r="P16" s="310">
        <f>P17*(KC_prev!H20+KC_prev!E20)/(KC_prev!H21+KC_prev!E21)</f>
        <v>557781.35201630869</v>
      </c>
      <c r="Q16" s="548">
        <f>'fdr,edr'!P16/l_pi_c!G16*100</f>
        <v>565448.27471810963</v>
      </c>
      <c r="R16" s="543">
        <f>Q16/Pop!G16/10</f>
        <v>7.0156202608789284</v>
      </c>
      <c r="S16" s="422">
        <f t="shared" si="11"/>
        <v>1.4628970886735907E-5</v>
      </c>
      <c r="T16" s="423">
        <f t="shared" si="12"/>
        <v>0</v>
      </c>
      <c r="U16" s="590">
        <f t="shared" si="14"/>
        <v>1.4628970886735907E-3</v>
      </c>
      <c r="V16" s="202"/>
      <c r="W16" s="202"/>
      <c r="X16" s="202"/>
    </row>
    <row r="17" spans="1:24">
      <c r="A17" s="208">
        <f t="shared" si="15"/>
        <v>1994</v>
      </c>
      <c r="B17" s="547">
        <f>Flood!C20+Flood_Util!C23</f>
        <v>522040.97200000001</v>
      </c>
      <c r="C17" s="416">
        <f>Flood!AA120</f>
        <v>165941</v>
      </c>
      <c r="D17" s="417">
        <f t="shared" si="8"/>
        <v>451398.8158947578</v>
      </c>
      <c r="E17" s="519">
        <f t="shared" si="1"/>
        <v>909538.53887389484</v>
      </c>
      <c r="F17" s="521">
        <f t="shared" si="2"/>
        <v>4.9629432575076749E-4</v>
      </c>
      <c r="G17" s="202"/>
      <c r="H17" s="271" t="str">
        <f t="shared" si="9"/>
        <v>198303</v>
      </c>
      <c r="I17" s="539">
        <f t="shared" si="5"/>
        <v>30498</v>
      </c>
      <c r="J17" s="274">
        <f t="shared" si="10"/>
        <v>1983</v>
      </c>
      <c r="K17" s="275">
        <f t="shared" si="7"/>
        <v>3</v>
      </c>
      <c r="L17" s="290">
        <v>222665.61117839348</v>
      </c>
      <c r="M17" s="291">
        <v>0.88655238784353119</v>
      </c>
      <c r="N17" s="286">
        <f>SUMIFS('fdr,edr'!$D:$D,'fdr,edr'!$A:$A,J17)*M17/1000</f>
        <v>66.347251655239049</v>
      </c>
      <c r="O17" s="287"/>
      <c r="P17" s="310">
        <f>P18*(KC_prev!H21+KC_prev!E21)/(KC_prev!H22+KC_prev!E22)</f>
        <v>562850.0487218718</v>
      </c>
      <c r="Q17" s="548">
        <f>'fdr,edr'!P17/l_pi_c!G17*100</f>
        <v>570601.16720626689</v>
      </c>
      <c r="R17" s="543">
        <f>Q17/Pop!G17/10</f>
        <v>7.0615314871089625</v>
      </c>
      <c r="S17" s="422">
        <f t="shared" si="11"/>
        <v>1.1627605316701911E-4</v>
      </c>
      <c r="T17" s="423">
        <f t="shared" si="12"/>
        <v>0</v>
      </c>
      <c r="U17" s="590">
        <f t="shared" si="14"/>
        <v>1.162760531670191E-2</v>
      </c>
      <c r="V17" s="202"/>
      <c r="W17" s="202"/>
      <c r="X17" s="202"/>
    </row>
    <row r="18" spans="1:24">
      <c r="A18" s="208">
        <f t="shared" si="15"/>
        <v>1995</v>
      </c>
      <c r="B18" s="547">
        <f>Flood!C21+Flood_Util!C24</f>
        <v>361378</v>
      </c>
      <c r="C18" s="416">
        <f>Flood!AA121</f>
        <v>164953</v>
      </c>
      <c r="D18" s="417">
        <f t="shared" si="8"/>
        <v>314348.23075663974</v>
      </c>
      <c r="E18" s="519">
        <f t="shared" si="1"/>
        <v>921492.04211534536</v>
      </c>
      <c r="F18" s="521">
        <f t="shared" si="2"/>
        <v>3.4112962064765395E-4</v>
      </c>
      <c r="G18" s="202"/>
      <c r="H18" s="271" t="str">
        <f t="shared" si="9"/>
        <v>198304</v>
      </c>
      <c r="I18" s="539">
        <f t="shared" si="5"/>
        <v>30590</v>
      </c>
      <c r="J18" s="274">
        <f t="shared" si="10"/>
        <v>1983</v>
      </c>
      <c r="K18" s="275">
        <f t="shared" si="7"/>
        <v>4</v>
      </c>
      <c r="L18" s="290">
        <v>595.4196362043424</v>
      </c>
      <c r="M18" s="291">
        <v>2.3706880350867075E-3</v>
      </c>
      <c r="N18" s="286">
        <f>SUMIFS('fdr,edr'!$D:$D,'fdr,edr'!$A:$A,J18)*M18/1000</f>
        <v>0.17741606454025147</v>
      </c>
      <c r="O18" s="287"/>
      <c r="P18" s="310">
        <f>P19*(KC_prev!H22+KC_prev!E22)/(KC_prev!H23+KC_prev!E23)</f>
        <v>567424.08367430512</v>
      </c>
      <c r="Q18" s="548">
        <f>'fdr,edr'!P18/l_pi_c!G18*100</f>
        <v>573256.80714382243</v>
      </c>
      <c r="R18" s="543">
        <f>Q18/Pop!G18/10</f>
        <v>7.0757036986724842</v>
      </c>
      <c r="S18" s="422">
        <f t="shared" si="11"/>
        <v>3.0948793338225492E-7</v>
      </c>
      <c r="T18" s="423">
        <f t="shared" si="12"/>
        <v>0</v>
      </c>
      <c r="U18" s="590">
        <f t="shared" si="14"/>
        <v>3.0948793338225492E-5</v>
      </c>
      <c r="V18" s="202"/>
      <c r="W18" s="202"/>
      <c r="X18" s="202"/>
    </row>
    <row r="19" spans="1:24">
      <c r="A19" s="208">
        <f t="shared" si="15"/>
        <v>1996</v>
      </c>
      <c r="B19" s="547">
        <f>Flood!C22+Flood_Util!C25</f>
        <v>714485.73100000003</v>
      </c>
      <c r="C19" s="416">
        <f>Flood!AA122</f>
        <v>164247</v>
      </c>
      <c r="D19" s="417">
        <f t="shared" si="8"/>
        <v>624173.95506929199</v>
      </c>
      <c r="E19" s="519">
        <f t="shared" si="1"/>
        <v>943248.7159043767</v>
      </c>
      <c r="F19" s="521">
        <f t="shared" si="2"/>
        <v>6.6172786089704959E-4</v>
      </c>
      <c r="G19" s="202"/>
      <c r="H19" s="271" t="str">
        <f t="shared" si="9"/>
        <v>198401</v>
      </c>
      <c r="I19" s="539">
        <f t="shared" si="5"/>
        <v>30682</v>
      </c>
      <c r="J19" s="272">
        <f t="shared" si="10"/>
        <v>1984</v>
      </c>
      <c r="K19" s="273">
        <f t="shared" si="7"/>
        <v>1</v>
      </c>
      <c r="L19" s="290">
        <v>14.695115552505744</v>
      </c>
      <c r="M19" s="291">
        <v>6.0056052770876393E-4</v>
      </c>
      <c r="N19" s="286">
        <f>SUMIFS('fdr,edr'!$D:$D,'fdr,edr'!$A:$A,J19)*M19/1000</f>
        <v>4.2806762704090444E-2</v>
      </c>
      <c r="O19" s="287"/>
      <c r="P19" s="310">
        <f>P20*(KC_prev!H23+KC_prev!E23)/(KC_prev!H24+KC_prev!E24)</f>
        <v>572092.03390857787</v>
      </c>
      <c r="Q19" s="548">
        <f>'fdr,edr'!P19/l_pi_c!G19*100</f>
        <v>574508.16069878521</v>
      </c>
      <c r="R19" s="543">
        <f>Q19/Pop!G19/10</f>
        <v>7.0718488492103235</v>
      </c>
      <c r="S19" s="422">
        <f t="shared" si="11"/>
        <v>7.4510277890611266E-8</v>
      </c>
      <c r="T19" s="423">
        <f t="shared" si="12"/>
        <v>0</v>
      </c>
      <c r="U19" s="590">
        <f t="shared" si="14"/>
        <v>7.4510277890611264E-6</v>
      </c>
      <c r="V19" s="202"/>
      <c r="W19" s="202"/>
      <c r="X19" s="202"/>
    </row>
    <row r="20" spans="1:24">
      <c r="A20" s="208">
        <f t="shared" si="15"/>
        <v>1997</v>
      </c>
      <c r="B20" s="547">
        <f>Flood!C23+Flood_Util!C26</f>
        <v>50649.269</v>
      </c>
      <c r="C20" s="416">
        <f>Flood!AA123</f>
        <v>165094</v>
      </c>
      <c r="D20" s="417">
        <f t="shared" si="8"/>
        <v>44020.1401125056</v>
      </c>
      <c r="E20" s="519">
        <f t="shared" si="1"/>
        <v>967714.1629996174</v>
      </c>
      <c r="F20" s="521">
        <f t="shared" si="2"/>
        <v>4.5488783563998539E-5</v>
      </c>
      <c r="G20" s="202"/>
      <c r="H20" s="271" t="str">
        <f t="shared" si="9"/>
        <v>198402</v>
      </c>
      <c r="I20" s="539">
        <f t="shared" si="5"/>
        <v>30773</v>
      </c>
      <c r="J20" s="274">
        <f t="shared" si="10"/>
        <v>1984</v>
      </c>
      <c r="K20" s="275">
        <f t="shared" si="7"/>
        <v>2</v>
      </c>
      <c r="L20" s="290">
        <v>16590.602557038063</v>
      </c>
      <c r="M20" s="291">
        <v>0.67802536094805932</v>
      </c>
      <c r="N20" s="286">
        <f>SUMIFS('fdr,edr'!$D:$D,'fdr,edr'!$A:$A,J20)*M20/1000</f>
        <v>48.328302301502234</v>
      </c>
      <c r="O20" s="287"/>
      <c r="P20" s="310">
        <f>P21*(KC_prev!H24+KC_prev!E24)/(KC_prev!H25+KC_prev!E25)</f>
        <v>576156.44796256744</v>
      </c>
      <c r="Q20" s="548">
        <f>'fdr,edr'!P20/l_pi_c!G20*100</f>
        <v>577114.80285350839</v>
      </c>
      <c r="R20" s="543">
        <f>Q20/Pop!G20/10</f>
        <v>7.084966504761864</v>
      </c>
      <c r="S20" s="422">
        <f t="shared" si="11"/>
        <v>8.374122802351619E-5</v>
      </c>
      <c r="T20" s="423">
        <f t="shared" si="12"/>
        <v>0</v>
      </c>
      <c r="U20" s="590">
        <f t="shared" si="14"/>
        <v>8.3741228023516186E-3</v>
      </c>
      <c r="V20" s="202"/>
      <c r="W20" s="202"/>
      <c r="X20" s="202"/>
    </row>
    <row r="21" spans="1:24">
      <c r="A21" s="208">
        <f t="shared" si="15"/>
        <v>1998</v>
      </c>
      <c r="B21" s="547">
        <f>Flood!C24+Flood_Util!C27</f>
        <v>85137.731999999989</v>
      </c>
      <c r="C21" s="416">
        <f>Flood!AA124</f>
        <v>165094</v>
      </c>
      <c r="D21" s="417">
        <f t="shared" si="8"/>
        <v>73994.649192290439</v>
      </c>
      <c r="E21" s="519">
        <f t="shared" si="1"/>
        <v>982429.86684410402</v>
      </c>
      <c r="F21" s="521">
        <f t="shared" si="2"/>
        <v>7.5317996418396968E-5</v>
      </c>
      <c r="G21" s="202"/>
      <c r="H21" s="271" t="str">
        <f t="shared" si="9"/>
        <v>198403</v>
      </c>
      <c r="I21" s="539">
        <f t="shared" si="5"/>
        <v>30864</v>
      </c>
      <c r="J21" s="274">
        <f t="shared" si="10"/>
        <v>1984</v>
      </c>
      <c r="K21" s="275">
        <f t="shared" si="7"/>
        <v>3</v>
      </c>
      <c r="L21" s="290">
        <v>7840.1860292355923</v>
      </c>
      <c r="M21" s="291">
        <v>0.32041301357781654</v>
      </c>
      <c r="N21" s="286">
        <f>SUMIFS('fdr,edr'!$D:$D,'fdr,edr'!$A:$A,J21)*M21/1000</f>
        <v>22.838403802288305</v>
      </c>
      <c r="O21" s="287"/>
      <c r="P21" s="310">
        <f>P22*(KC_prev!H25+KC_prev!E25)/(KC_prev!H26+KC_prev!E26)</f>
        <v>581854.72530767694</v>
      </c>
      <c r="Q21" s="548">
        <f>'fdr,edr'!P21/l_pi_c!G21*100</f>
        <v>580329.61733156885</v>
      </c>
      <c r="R21" s="543">
        <f>Q21/Pop!G21/10</f>
        <v>7.1067054310709405</v>
      </c>
      <c r="S21" s="422">
        <f t="shared" si="11"/>
        <v>3.9354193065834312E-5</v>
      </c>
      <c r="T21" s="423">
        <f t="shared" si="12"/>
        <v>0</v>
      </c>
      <c r="U21" s="590">
        <f t="shared" si="14"/>
        <v>3.9354193065834313E-3</v>
      </c>
      <c r="V21" s="202"/>
      <c r="W21" s="202"/>
      <c r="X21" s="202"/>
    </row>
    <row r="22" spans="1:24">
      <c r="A22" s="208">
        <f t="shared" si="15"/>
        <v>1999</v>
      </c>
      <c r="B22" s="547">
        <f>Flood!C25+Flood_Util!C28</f>
        <v>104718.383</v>
      </c>
      <c r="C22" s="416">
        <f>Flood!AA125</f>
        <v>162976</v>
      </c>
      <c r="D22" s="417">
        <f t="shared" si="8"/>
        <v>92195.30423582613</v>
      </c>
      <c r="E22" s="519">
        <f t="shared" si="1"/>
        <v>989943.57099961408</v>
      </c>
      <c r="F22" s="521">
        <f t="shared" si="2"/>
        <v>9.3131878358208026E-5</v>
      </c>
      <c r="G22" s="202"/>
      <c r="H22" s="271" t="str">
        <f t="shared" si="9"/>
        <v>198404</v>
      </c>
      <c r="I22" s="539">
        <f t="shared" si="5"/>
        <v>30956</v>
      </c>
      <c r="J22" s="274">
        <f t="shared" si="10"/>
        <v>1984</v>
      </c>
      <c r="K22" s="275">
        <f t="shared" si="7"/>
        <v>4</v>
      </c>
      <c r="L22" s="290">
        <v>23.516298173839086</v>
      </c>
      <c r="M22" s="291">
        <v>9.6106494641542712E-4</v>
      </c>
      <c r="N22" s="286">
        <f>SUMIFS('fdr,edr'!$D:$D,'fdr,edr'!$A:$A,J22)*M22/1000</f>
        <v>6.8502802309337057E-2</v>
      </c>
      <c r="O22" s="287"/>
      <c r="P22" s="310">
        <f>P23*(KC_prev!H26+KC_prev!E26)/(KC_prev!H27+KC_prev!E27)</f>
        <v>587342.85412196163</v>
      </c>
      <c r="Q22" s="548">
        <f>'fdr,edr'!P22/l_pi_c!G22*100</f>
        <v>582144.27587205532</v>
      </c>
      <c r="R22" s="543">
        <f>Q22/Pop!G22/10</f>
        <v>7.1121256365692274</v>
      </c>
      <c r="S22" s="422">
        <f t="shared" si="11"/>
        <v>1.1767323866015771E-7</v>
      </c>
      <c r="T22" s="423">
        <f t="shared" si="12"/>
        <v>0</v>
      </c>
      <c r="U22" s="590">
        <f t="shared" si="14"/>
        <v>1.176732386601577E-5</v>
      </c>
      <c r="V22" s="202"/>
      <c r="W22" s="202"/>
      <c r="X22" s="202"/>
    </row>
    <row r="23" spans="1:24">
      <c r="A23" s="208">
        <f t="shared" si="15"/>
        <v>2000</v>
      </c>
      <c r="B23" s="290">
        <f>Flood!O6+Flood_Util!C38</f>
        <v>714485.45299999998</v>
      </c>
      <c r="C23" s="416">
        <f>Flood!AA126</f>
        <v>160857</v>
      </c>
      <c r="D23" s="417">
        <f t="shared" si="8"/>
        <v>637327.93542810075</v>
      </c>
      <c r="E23" s="519">
        <f t="shared" si="1"/>
        <v>998689.4150664038</v>
      </c>
      <c r="F23" s="521">
        <f t="shared" si="2"/>
        <v>6.3816430395001662E-4</v>
      </c>
      <c r="G23" s="202"/>
      <c r="H23" s="271" t="str">
        <f t="shared" si="9"/>
        <v>198501</v>
      </c>
      <c r="I23" s="539">
        <f t="shared" si="5"/>
        <v>31048</v>
      </c>
      <c r="J23" s="274">
        <f t="shared" si="10"/>
        <v>1985</v>
      </c>
      <c r="K23" s="275">
        <f t="shared" si="7"/>
        <v>1</v>
      </c>
      <c r="L23" s="290">
        <v>1078.3814627385684</v>
      </c>
      <c r="M23" s="291">
        <v>1.1035309326946801E-2</v>
      </c>
      <c r="N23" s="286">
        <f>SUMIFS('fdr,edr'!$D:$D,'fdr,edr'!$A:$A,J23)*M23/1000</f>
        <v>1.3150443292471539</v>
      </c>
      <c r="O23" s="287"/>
      <c r="P23" s="310">
        <f>P24*(KC_prev!H27+KC_prev!E27)/(KC_prev!H28+KC_prev!E28)</f>
        <v>592838.86588971817</v>
      </c>
      <c r="Q23" s="548">
        <f>'fdr,edr'!P23/l_pi_c!G23*100</f>
        <v>585133.44966971118</v>
      </c>
      <c r="R23" s="543">
        <f>Q23/Pop!G23/10</f>
        <v>7.1322704593304822</v>
      </c>
      <c r="S23" s="422">
        <f t="shared" si="11"/>
        <v>2.2474263434938708E-6</v>
      </c>
      <c r="T23" s="423">
        <f t="shared" si="12"/>
        <v>0</v>
      </c>
      <c r="U23" s="590">
        <f t="shared" si="14"/>
        <v>2.2474263434938709E-4</v>
      </c>
      <c r="V23" s="202"/>
      <c r="W23" s="202"/>
      <c r="X23" s="202"/>
    </row>
    <row r="24" spans="1:24">
      <c r="A24" s="208">
        <f t="shared" si="15"/>
        <v>2001</v>
      </c>
      <c r="B24" s="290">
        <f>Flood!O7+Flood_Util!C39</f>
        <v>50649.269</v>
      </c>
      <c r="C24" s="416">
        <f>Flood!AA127</f>
        <v>159021</v>
      </c>
      <c r="D24" s="417">
        <f t="shared" si="8"/>
        <v>45701.265944334395</v>
      </c>
      <c r="E24" s="519">
        <f t="shared" si="1"/>
        <v>1006972.9614136546</v>
      </c>
      <c r="F24" s="521">
        <f t="shared" si="2"/>
        <v>4.5384799488733006E-5</v>
      </c>
      <c r="G24" s="202"/>
      <c r="H24" s="271" t="str">
        <f t="shared" si="9"/>
        <v>198502</v>
      </c>
      <c r="I24" s="539">
        <f t="shared" si="5"/>
        <v>31138</v>
      </c>
      <c r="J24" s="274">
        <f t="shared" si="10"/>
        <v>1985</v>
      </c>
      <c r="K24" s="275">
        <f t="shared" si="7"/>
        <v>2</v>
      </c>
      <c r="L24" s="290">
        <v>62026.876380678812</v>
      </c>
      <c r="M24" s="291">
        <v>0.63473435986818405</v>
      </c>
      <c r="N24" s="286">
        <f>SUMIFS('fdr,edr'!$D:$D,'fdr,edr'!$A:$A,J24)*M24/1000</f>
        <v>75.639367759700093</v>
      </c>
      <c r="O24" s="287"/>
      <c r="P24" s="310">
        <f>P25*(KC_prev!H28+KC_prev!E28)/(KC_prev!H29+KC_prev!E29)</f>
        <v>597519.86408175505</v>
      </c>
      <c r="Q24" s="548">
        <f>'fdr,edr'!P24/l_pi_c!G24*100</f>
        <v>588791.51297139097</v>
      </c>
      <c r="R24" s="543">
        <f>Q24/Pop!G24/10</f>
        <v>7.160820612712925</v>
      </c>
      <c r="S24" s="422">
        <f t="shared" si="11"/>
        <v>1.2846545185065425E-4</v>
      </c>
      <c r="T24" s="423">
        <f t="shared" si="12"/>
        <v>0</v>
      </c>
      <c r="U24" s="590">
        <f t="shared" si="14"/>
        <v>1.2846545185065426E-2</v>
      </c>
      <c r="V24" s="202"/>
      <c r="W24" s="202"/>
      <c r="X24" s="202"/>
    </row>
    <row r="25" spans="1:24">
      <c r="A25" s="208">
        <f t="shared" si="15"/>
        <v>2002</v>
      </c>
      <c r="B25" s="290">
        <f>Flood!O8+Flood_Util!C40</f>
        <v>85137.731999999989</v>
      </c>
      <c r="C25" s="416">
        <f>Flood!AA128</f>
        <v>156903</v>
      </c>
      <c r="D25" s="417">
        <f t="shared" si="8"/>
        <v>77857.482736161823</v>
      </c>
      <c r="E25" s="519">
        <f t="shared" si="1"/>
        <v>1007844.1034236003</v>
      </c>
      <c r="F25" s="521">
        <f t="shared" si="2"/>
        <v>7.7251513871722338E-5</v>
      </c>
      <c r="G25" s="202"/>
      <c r="H25" s="271" t="str">
        <f t="shared" si="9"/>
        <v>198503</v>
      </c>
      <c r="I25" s="539">
        <f t="shared" si="5"/>
        <v>31229</v>
      </c>
      <c r="J25" s="274">
        <f t="shared" si="10"/>
        <v>1985</v>
      </c>
      <c r="K25" s="275">
        <f t="shared" si="7"/>
        <v>3</v>
      </c>
      <c r="L25" s="290">
        <v>32604.860840655085</v>
      </c>
      <c r="M25" s="291">
        <v>0.33365255002154176</v>
      </c>
      <c r="N25" s="286">
        <f>SUMIFS('fdr,edr'!$D:$D,'fdr,edr'!$A:$A,J25)*M25/1000</f>
        <v>39.760362020235014</v>
      </c>
      <c r="O25" s="287"/>
      <c r="P25" s="310">
        <f>P26*(KC_prev!H29+KC_prev!E29)/(KC_prev!H30+KC_prev!E30)</f>
        <v>604052.00194998935</v>
      </c>
      <c r="Q25" s="548">
        <f>'fdr,edr'!P25/l_pi_c!G25*100</f>
        <v>596435.33148907451</v>
      </c>
      <c r="R25" s="543">
        <f>Q25/Pop!G25/10</f>
        <v>7.237036427941713</v>
      </c>
      <c r="S25" s="422">
        <f t="shared" si="11"/>
        <v>6.6663324456263108E-5</v>
      </c>
      <c r="T25" s="423">
        <f t="shared" si="12"/>
        <v>0</v>
      </c>
      <c r="U25" s="590">
        <f t="shared" si="14"/>
        <v>6.6663324456263107E-3</v>
      </c>
      <c r="V25" s="202"/>
      <c r="W25" s="202"/>
      <c r="X25" s="202"/>
    </row>
    <row r="26" spans="1:24">
      <c r="A26" s="208">
        <f t="shared" si="15"/>
        <v>2003</v>
      </c>
      <c r="B26" s="290">
        <f>Flood!O9+Flood_Util!C41</f>
        <v>104718.383</v>
      </c>
      <c r="C26" s="416">
        <f>Flood!AA129</f>
        <v>154361</v>
      </c>
      <c r="D26" s="417">
        <f t="shared" si="8"/>
        <v>97340.791411936967</v>
      </c>
      <c r="E26" s="519">
        <f t="shared" si="1"/>
        <v>1008098.8428680617</v>
      </c>
      <c r="F26" s="521">
        <f t="shared" si="2"/>
        <v>9.6558777049084223E-5</v>
      </c>
      <c r="G26" s="202"/>
      <c r="H26" s="271" t="str">
        <f t="shared" si="9"/>
        <v>198504</v>
      </c>
      <c r="I26" s="539">
        <f t="shared" si="5"/>
        <v>31321</v>
      </c>
      <c r="J26" s="274">
        <f t="shared" si="10"/>
        <v>1985</v>
      </c>
      <c r="K26" s="275">
        <f t="shared" si="7"/>
        <v>4</v>
      </c>
      <c r="L26" s="290">
        <v>2010.881315927543</v>
      </c>
      <c r="M26" s="291">
        <v>2.0577780783327462E-2</v>
      </c>
      <c r="N26" s="286">
        <f>SUMIFS('fdr,edr'!$D:$D,'fdr,edr'!$A:$A,J26)*M26/1000</f>
        <v>2.45219169901537</v>
      </c>
      <c r="O26" s="287"/>
      <c r="P26" s="310">
        <f>P27*(KC_prev!H30+KC_prev!E30)/(KC_prev!H31+KC_prev!E31)</f>
        <v>610139.35089041758</v>
      </c>
      <c r="Q26" s="548">
        <f>'fdr,edr'!P26/l_pi_c!G26*100</f>
        <v>600396.44722370617</v>
      </c>
      <c r="R26" s="543">
        <f>Q26/Pop!G26/10</f>
        <v>7.2673168525905254</v>
      </c>
      <c r="S26" s="422">
        <f t="shared" si="11"/>
        <v>4.0842874909645987E-6</v>
      </c>
      <c r="T26" s="423">
        <f t="shared" si="12"/>
        <v>0</v>
      </c>
      <c r="U26" s="590">
        <f t="shared" si="14"/>
        <v>4.084287490964599E-4</v>
      </c>
      <c r="V26" s="202"/>
      <c r="W26" s="202"/>
      <c r="X26" s="202"/>
    </row>
    <row r="27" spans="1:24">
      <c r="A27" s="208">
        <f t="shared" si="15"/>
        <v>2004</v>
      </c>
      <c r="B27" s="290">
        <f>Flood!O10+Flood_Util!C42</f>
        <v>1309734.923</v>
      </c>
      <c r="C27" s="416">
        <f>Flood!AA130</f>
        <v>152666</v>
      </c>
      <c r="D27" s="417">
        <f t="shared" si="8"/>
        <v>1230978.9027129682</v>
      </c>
      <c r="E27" s="519">
        <f t="shared" si="1"/>
        <v>1011462.1264238044</v>
      </c>
      <c r="F27" s="521">
        <f t="shared" si="2"/>
        <v>1.2170291606125702E-3</v>
      </c>
      <c r="G27" s="202"/>
      <c r="H27" s="271" t="str">
        <f t="shared" si="9"/>
        <v>198601</v>
      </c>
      <c r="I27" s="539">
        <f t="shared" si="5"/>
        <v>31413</v>
      </c>
      <c r="J27" s="274">
        <f t="shared" si="10"/>
        <v>1986</v>
      </c>
      <c r="K27" s="275">
        <f t="shared" si="7"/>
        <v>1</v>
      </c>
      <c r="L27" s="290">
        <v>36.771430889341374</v>
      </c>
      <c r="M27" s="291">
        <v>1.2878172011410719E-4</v>
      </c>
      <c r="N27" s="286">
        <f>SUMIFS('fdr,edr'!$D:$D,'fdr,edr'!$A:$A,J27)*M27/1000</f>
        <v>3.6536342162167772E-2</v>
      </c>
      <c r="O27" s="287"/>
      <c r="P27" s="310">
        <f>P28*(KC_prev!H31+KC_prev!E31)/(KC_prev!H32+KC_prev!E32)</f>
        <v>615814.07474498183</v>
      </c>
      <c r="Q27" s="548">
        <f>'fdr,edr'!P27/l_pi_c!G27*100</f>
        <v>600448.02181831188</v>
      </c>
      <c r="R27" s="543">
        <f>Q27/Pop!G27/10</f>
        <v>7.2496474422001187</v>
      </c>
      <c r="S27" s="422">
        <f t="shared" si="11"/>
        <v>6.0848467868253243E-8</v>
      </c>
      <c r="T27" s="423">
        <f t="shared" si="12"/>
        <v>0</v>
      </c>
      <c r="U27" s="590">
        <f t="shared" si="14"/>
        <v>6.0848467868253242E-6</v>
      </c>
      <c r="V27" s="202"/>
      <c r="W27" s="202"/>
      <c r="X27" s="202"/>
    </row>
    <row r="28" spans="1:24">
      <c r="A28" s="208">
        <f t="shared" si="15"/>
        <v>2005</v>
      </c>
      <c r="B28" s="290">
        <f>Flood!O11+Flood_Util!C43</f>
        <v>237592.18400000001</v>
      </c>
      <c r="C28" s="416">
        <f>Flood!AA131</f>
        <v>150830</v>
      </c>
      <c r="D28" s="417">
        <f t="shared" si="8"/>
        <v>226023.68304332031</v>
      </c>
      <c r="E28" s="519">
        <f t="shared" si="1"/>
        <v>1018990.8058027597</v>
      </c>
      <c r="F28" s="521">
        <f t="shared" si="2"/>
        <v>2.2181130757628292E-4</v>
      </c>
      <c r="G28" s="202"/>
      <c r="H28" s="271" t="str">
        <f t="shared" si="9"/>
        <v>198602</v>
      </c>
      <c r="I28" s="539">
        <f t="shared" si="5"/>
        <v>31503</v>
      </c>
      <c r="J28" s="274">
        <f t="shared" si="10"/>
        <v>1986</v>
      </c>
      <c r="K28" s="275">
        <f t="shared" si="7"/>
        <v>2</v>
      </c>
      <c r="L28" s="290">
        <v>8172.5883546287378</v>
      </c>
      <c r="M28" s="291">
        <v>2.8622220039815838E-2</v>
      </c>
      <c r="N28" s="286">
        <f>SUMIFS('fdr,edr'!$D:$D,'fdr,edr'!$A:$A,J28)*M28/1000</f>
        <v>8.120339003773033</v>
      </c>
      <c r="O28" s="287"/>
      <c r="P28" s="310">
        <f>P29*(KC_prev!H32+KC_prev!E32)/(KC_prev!H33+KC_prev!E33)</f>
        <v>620970.74924761045</v>
      </c>
      <c r="Q28" s="548">
        <f>'fdr,edr'!P28/l_pi_c!G28*100</f>
        <v>602157.18250903988</v>
      </c>
      <c r="R28" s="543">
        <f>Q28/Pop!G28/10</f>
        <v>7.2510958332888817</v>
      </c>
      <c r="S28" s="422">
        <f t="shared" si="11"/>
        <v>1.3485414173650792E-5</v>
      </c>
      <c r="T28" s="423">
        <f t="shared" si="12"/>
        <v>0</v>
      </c>
      <c r="U28" s="590">
        <f t="shared" si="14"/>
        <v>1.3485414173650791E-3</v>
      </c>
      <c r="V28" s="202"/>
      <c r="W28" s="202"/>
      <c r="X28" s="202"/>
    </row>
    <row r="29" spans="1:24">
      <c r="A29" s="208">
        <f t="shared" si="15"/>
        <v>2006</v>
      </c>
      <c r="B29" s="290">
        <f>Flood!O12+Flood_Util!C44</f>
        <v>85786.206999999995</v>
      </c>
      <c r="C29" s="416">
        <f>Flood!AA132</f>
        <v>149559</v>
      </c>
      <c r="D29" s="417">
        <f t="shared" si="8"/>
        <v>82302.768122292866</v>
      </c>
      <c r="E29" s="519">
        <f t="shared" si="1"/>
        <v>1027586.1530574926</v>
      </c>
      <c r="F29" s="521">
        <f t="shared" si="2"/>
        <v>8.0093302033516301E-5</v>
      </c>
      <c r="G29" s="202"/>
      <c r="H29" s="271" t="str">
        <f t="shared" si="9"/>
        <v>198603</v>
      </c>
      <c r="I29" s="539">
        <f t="shared" si="5"/>
        <v>31594</v>
      </c>
      <c r="J29" s="274">
        <f t="shared" si="10"/>
        <v>1986</v>
      </c>
      <c r="K29" s="275">
        <f t="shared" si="7"/>
        <v>3</v>
      </c>
      <c r="L29" s="290">
        <v>274469.25573676435</v>
      </c>
      <c r="M29" s="291">
        <v>0.96125230966916009</v>
      </c>
      <c r="N29" s="286">
        <f>SUMIFS('fdr,edr'!$D:$D,'fdr,edr'!$A:$A,J29)*M29/1000</f>
        <v>272.71450683472619</v>
      </c>
      <c r="O29" s="287"/>
      <c r="P29" s="310">
        <f>P30*(KC_prev!H33+KC_prev!E33)/(KC_prev!H34+KC_prev!E34)</f>
        <v>627891.7821074992</v>
      </c>
      <c r="Q29" s="548">
        <f>'fdr,edr'!P29/l_pi_c!G29*100</f>
        <v>606759.75018370245</v>
      </c>
      <c r="R29" s="543">
        <f>Q29/Pop!G29/10</f>
        <v>7.2876759105239062</v>
      </c>
      <c r="S29" s="422">
        <f t="shared" si="11"/>
        <v>4.4946044419089961E-4</v>
      </c>
      <c r="T29" s="423">
        <f t="shared" si="12"/>
        <v>0</v>
      </c>
      <c r="U29" s="590">
        <f t="shared" si="14"/>
        <v>4.4946044419089962E-2</v>
      </c>
      <c r="V29" s="202"/>
    </row>
    <row r="30" spans="1:24">
      <c r="A30" s="208">
        <f t="shared" si="15"/>
        <v>2007</v>
      </c>
      <c r="B30" s="290">
        <f>Flood!O13+Flood_Util!C45</f>
        <v>47230.564999999995</v>
      </c>
      <c r="C30" s="416">
        <f>Flood!AA133</f>
        <v>148429</v>
      </c>
      <c r="D30" s="417">
        <f t="shared" si="8"/>
        <v>45657.687174271872</v>
      </c>
      <c r="E30" s="519">
        <f t="shared" si="1"/>
        <v>1034582.178204758</v>
      </c>
      <c r="F30" s="521">
        <f t="shared" si="2"/>
        <v>4.413152298205894E-5</v>
      </c>
      <c r="G30" s="202"/>
      <c r="H30" s="271" t="str">
        <f t="shared" si="9"/>
        <v>198604</v>
      </c>
      <c r="I30" s="539">
        <f t="shared" si="5"/>
        <v>31686</v>
      </c>
      <c r="J30" s="274">
        <f t="shared" si="10"/>
        <v>1986</v>
      </c>
      <c r="K30" s="275">
        <f t="shared" si="7"/>
        <v>4</v>
      </c>
      <c r="L30" s="290">
        <v>2854.3844777176037</v>
      </c>
      <c r="M30" s="291">
        <v>9.9966885709098525E-3</v>
      </c>
      <c r="N30" s="286">
        <f>SUMIFS('fdr,edr'!$D:$D,'fdr,edr'!$A:$A,J30)*M30/1000</f>
        <v>2.8361357014937436</v>
      </c>
      <c r="O30" s="287"/>
      <c r="P30" s="310">
        <f>P31*(KC_prev!H34+KC_prev!E34)/(KC_prev!H35+KC_prev!E35)</f>
        <v>634715.78133284603</v>
      </c>
      <c r="Q30" s="548">
        <f>'fdr,edr'!P30/l_pi_c!G30*100</f>
        <v>615495.3952114624</v>
      </c>
      <c r="R30" s="543">
        <f>Q30/Pop!G30/10</f>
        <v>7.3743792577350051</v>
      </c>
      <c r="S30" s="422">
        <f t="shared" si="11"/>
        <v>4.6078910152030428E-6</v>
      </c>
      <c r="T30" s="423">
        <f t="shared" si="12"/>
        <v>0</v>
      </c>
      <c r="U30" s="590">
        <f t="shared" si="14"/>
        <v>4.6078910152030428E-4</v>
      </c>
      <c r="V30" s="202"/>
      <c r="W30" s="420"/>
      <c r="X30" s="202"/>
    </row>
    <row r="31" spans="1:24">
      <c r="A31" s="208">
        <f t="shared" si="15"/>
        <v>2008</v>
      </c>
      <c r="B31" s="290">
        <f>Flood!O14+Flood_Util!C46</f>
        <v>102426</v>
      </c>
      <c r="C31" s="416">
        <f>Flood!AA134</f>
        <v>147158</v>
      </c>
      <c r="D31" s="417">
        <f t="shared" si="8"/>
        <v>99870.187390423904</v>
      </c>
      <c r="E31" s="519">
        <f t="shared" si="1"/>
        <v>1035505.7804928796</v>
      </c>
      <c r="F31" s="521">
        <f t="shared" si="2"/>
        <v>9.6445803849484781E-5</v>
      </c>
      <c r="G31" s="202"/>
      <c r="H31" s="271" t="str">
        <f t="shared" si="9"/>
        <v>198701</v>
      </c>
      <c r="I31" s="539">
        <f t="shared" si="5"/>
        <v>31778</v>
      </c>
      <c r="J31" s="274">
        <f t="shared" si="10"/>
        <v>1987</v>
      </c>
      <c r="K31" s="275">
        <f t="shared" si="7"/>
        <v>1</v>
      </c>
      <c r="L31" s="290">
        <v>218.66008319986801</v>
      </c>
      <c r="M31" s="291">
        <v>2.5217691727487113E-3</v>
      </c>
      <c r="N31" s="286">
        <f>SUMIFS('fdr,edr'!$D:$D,'fdr,edr'!$A:$A,J31)*M31/1000</f>
        <v>0.61546607907294582</v>
      </c>
      <c r="O31" s="287"/>
      <c r="P31" s="310">
        <f>P32*(KC_prev!H35+KC_prev!E35)/(KC_prev!H36+KC_prev!E36)</f>
        <v>641431.64979452058</v>
      </c>
      <c r="Q31" s="548">
        <f>'fdr,edr'!P31/l_pi_c!G31*100</f>
        <v>622938.30360713869</v>
      </c>
      <c r="R31" s="543">
        <f>Q31/Pop!G31/10</f>
        <v>7.4459227078168677</v>
      </c>
      <c r="S31" s="422">
        <f t="shared" si="11"/>
        <v>9.8800487224669792E-7</v>
      </c>
      <c r="T31" s="423">
        <f t="shared" si="12"/>
        <v>0</v>
      </c>
      <c r="U31" s="590">
        <f t="shared" si="14"/>
        <v>9.8800487224669792E-5</v>
      </c>
      <c r="V31" s="202"/>
      <c r="W31" s="420"/>
      <c r="X31" s="202"/>
    </row>
    <row r="32" spans="1:24">
      <c r="A32" s="208">
        <f t="shared" si="15"/>
        <v>2009</v>
      </c>
      <c r="B32" s="290">
        <f>Flood!O15+Flood_Util!C47</f>
        <v>171339.79799999998</v>
      </c>
      <c r="C32" s="416">
        <f>Flood!AA135</f>
        <v>146311</v>
      </c>
      <c r="D32" s="417">
        <f t="shared" si="8"/>
        <v>168031.53731317536</v>
      </c>
      <c r="E32" s="519">
        <f t="shared" si="1"/>
        <v>1026097.8366797868</v>
      </c>
      <c r="F32" s="521">
        <f t="shared" si="2"/>
        <v>1.6375781266325074E-4</v>
      </c>
      <c r="G32" s="202"/>
      <c r="H32" s="271" t="str">
        <f t="shared" si="9"/>
        <v>198702</v>
      </c>
      <c r="I32" s="539">
        <f t="shared" si="5"/>
        <v>31868</v>
      </c>
      <c r="J32" s="274">
        <f t="shared" si="10"/>
        <v>1987</v>
      </c>
      <c r="K32" s="275">
        <f t="shared" si="7"/>
        <v>2</v>
      </c>
      <c r="L32" s="290">
        <v>18352.83056347715</v>
      </c>
      <c r="M32" s="291">
        <v>0.21166004178893943</v>
      </c>
      <c r="N32" s="286">
        <f>SUMIFS('fdr,edr'!$D:$D,'fdr,edr'!$A:$A,J32)*M32/1000</f>
        <v>51.658009552976438</v>
      </c>
      <c r="O32" s="287"/>
      <c r="P32" s="310">
        <f>P33*(KC_prev!H36+KC_prev!E36)/(KC_prev!H37+KC_prev!E37)</f>
        <v>647624.48547845543</v>
      </c>
      <c r="Q32" s="548">
        <f>'fdr,edr'!P32/l_pi_c!G32*100</f>
        <v>630832.57471348194</v>
      </c>
      <c r="R32" s="543">
        <f>Q32/Pop!G32/10</f>
        <v>7.5227231196267992</v>
      </c>
      <c r="S32" s="422">
        <f t="shared" si="11"/>
        <v>8.1888620885563828E-5</v>
      </c>
      <c r="T32" s="423">
        <f t="shared" si="12"/>
        <v>0</v>
      </c>
      <c r="U32" s="590">
        <f t="shared" si="14"/>
        <v>8.1888620885563826E-3</v>
      </c>
      <c r="V32" s="202"/>
      <c r="W32" s="202"/>
      <c r="X32" s="202"/>
    </row>
    <row r="33" spans="1:24">
      <c r="A33" s="208">
        <f t="shared" si="15"/>
        <v>2010</v>
      </c>
      <c r="B33" s="290">
        <f>Flood!O16+Flood_Util!C48</f>
        <v>107823.448</v>
      </c>
      <c r="C33" s="416">
        <f>Flood!AA136</f>
        <v>143486</v>
      </c>
      <c r="D33" s="417">
        <f t="shared" si="8"/>
        <v>107823.448</v>
      </c>
      <c r="E33" s="519">
        <f t="shared" si="1"/>
        <v>1010855.6946351435</v>
      </c>
      <c r="F33" s="521">
        <f t="shared" si="2"/>
        <v>1.066655196901449E-4</v>
      </c>
      <c r="G33" s="202"/>
      <c r="H33" s="271" t="str">
        <f t="shared" si="9"/>
        <v>198703</v>
      </c>
      <c r="I33" s="539">
        <f t="shared" si="5"/>
        <v>31959</v>
      </c>
      <c r="J33" s="274">
        <f t="shared" si="10"/>
        <v>1987</v>
      </c>
      <c r="K33" s="275">
        <f t="shared" si="7"/>
        <v>3</v>
      </c>
      <c r="L33" s="290">
        <v>65068.057311253433</v>
      </c>
      <c r="M33" s="291">
        <v>0.75041872598292492</v>
      </c>
      <c r="N33" s="286">
        <f>SUMIFS('fdr,edr'!$D:$D,'fdr,edr'!$A:$A,J33)*M33/1000</f>
        <v>183.14811519414556</v>
      </c>
      <c r="O33" s="287"/>
      <c r="P33" s="310">
        <f>P34*(KC_prev!H37+KC_prev!E37)/(KC_prev!H38+KC_prev!E38)</f>
        <v>656278.3315396515</v>
      </c>
      <c r="Q33" s="548">
        <f>'fdr,edr'!P33/l_pi_c!G33*100</f>
        <v>636787.2769854879</v>
      </c>
      <c r="R33" s="543">
        <f>Q33/Pop!G33/10</f>
        <v>7.5752146966613836</v>
      </c>
      <c r="S33" s="422">
        <f t="shared" si="11"/>
        <v>2.8761271120421496E-4</v>
      </c>
      <c r="T33" s="423">
        <f t="shared" si="12"/>
        <v>0</v>
      </c>
      <c r="U33" s="590">
        <f t="shared" si="14"/>
        <v>2.8761271120421497E-2</v>
      </c>
      <c r="V33" s="202"/>
      <c r="W33" s="202"/>
      <c r="X33" s="202"/>
    </row>
    <row r="34" spans="1:24">
      <c r="A34" s="208">
        <f t="shared" si="15"/>
        <v>2011</v>
      </c>
      <c r="B34" s="290">
        <f>Flood!O17+Flood_Util!C49</f>
        <v>335566.05300000001</v>
      </c>
      <c r="C34" s="416">
        <f>Flood!AA137</f>
        <v>141227</v>
      </c>
      <c r="D34" s="417">
        <f t="shared" si="8"/>
        <v>340933.60816811235</v>
      </c>
      <c r="E34" s="519">
        <f t="shared" si="1"/>
        <v>994314.61809582717</v>
      </c>
      <c r="F34" s="521">
        <f t="shared" si="2"/>
        <v>3.4288302913721704E-4</v>
      </c>
      <c r="G34" s="202"/>
      <c r="H34" s="271" t="str">
        <f t="shared" si="9"/>
        <v>198704</v>
      </c>
      <c r="I34" s="539">
        <f t="shared" si="5"/>
        <v>32051</v>
      </c>
      <c r="J34" s="274">
        <f t="shared" si="10"/>
        <v>1987</v>
      </c>
      <c r="K34" s="275">
        <f t="shared" si="7"/>
        <v>4</v>
      </c>
      <c r="L34" s="290">
        <v>3069.4520420695508</v>
      </c>
      <c r="M34" s="291">
        <v>3.5399463055386993E-2</v>
      </c>
      <c r="N34" s="286">
        <f>SUMIFS('fdr,edr'!$D:$D,'fdr,edr'!$A:$A,J34)*M34/1000</f>
        <v>8.6396363963156748</v>
      </c>
      <c r="O34" s="287"/>
      <c r="P34" s="310">
        <f>P35*(KC_prev!H38+KC_prev!E38)/(KC_prev!H39+KC_prev!E39)</f>
        <v>665231.13870201865</v>
      </c>
      <c r="Q34" s="548">
        <f>'fdr,edr'!P34/l_pi_c!G34*100</f>
        <v>646607.56978393998</v>
      </c>
      <c r="R34" s="543">
        <f>Q34/Pop!G34/10</f>
        <v>7.6735390386503655</v>
      </c>
      <c r="S34" s="422">
        <f t="shared" si="11"/>
        <v>1.3361483533517179E-5</v>
      </c>
      <c r="T34" s="423">
        <f t="shared" si="12"/>
        <v>0</v>
      </c>
      <c r="U34" s="590">
        <f t="shared" si="14"/>
        <v>1.336148353351718E-3</v>
      </c>
      <c r="V34" s="202"/>
      <c r="W34" s="202"/>
      <c r="X34" s="202"/>
    </row>
    <row r="35" spans="1:24">
      <c r="A35" s="208">
        <f t="shared" si="15"/>
        <v>2012</v>
      </c>
      <c r="B35" s="290">
        <f>Flood!O18+Flood_Util!C50</f>
        <v>169996.98800000001</v>
      </c>
      <c r="C35" s="416">
        <f>Flood!AA138</f>
        <v>140097</v>
      </c>
      <c r="D35" s="417">
        <f t="shared" si="8"/>
        <v>174109.28014281535</v>
      </c>
      <c r="E35" s="519">
        <f t="shared" si="1"/>
        <v>988741.3563137704</v>
      </c>
      <c r="F35" s="521">
        <f t="shared" si="2"/>
        <v>1.7609183537333796E-4</v>
      </c>
      <c r="G35" s="202"/>
      <c r="H35" s="271" t="str">
        <f t="shared" si="9"/>
        <v>198801</v>
      </c>
      <c r="I35" s="539">
        <f t="shared" si="5"/>
        <v>32143</v>
      </c>
      <c r="J35" s="274">
        <f t="shared" si="10"/>
        <v>1988</v>
      </c>
      <c r="K35" s="275">
        <f t="shared" si="7"/>
        <v>1</v>
      </c>
      <c r="L35" s="290">
        <v>40.303348640359324</v>
      </c>
      <c r="M35" s="291">
        <v>4.538103235000093E-4</v>
      </c>
      <c r="N35" s="286">
        <f>SUMIFS('fdr,edr'!$D:$D,'fdr,edr'!$A:$A,J35)*M35/1000</f>
        <v>1.2717594999211211E-2</v>
      </c>
      <c r="O35" s="287"/>
      <c r="P35" s="310">
        <f>P36*(KC_prev!H39+KC_prev!E39)/(KC_prev!H40+KC_prev!E40)</f>
        <v>675119.11704904074</v>
      </c>
      <c r="Q35" s="548">
        <f>'fdr,edr'!P35/l_pi_c!G35*100</f>
        <v>652594.56081023172</v>
      </c>
      <c r="R35" s="543">
        <f>Q35/Pop!G35/10</f>
        <v>7.7262889881535433</v>
      </c>
      <c r="S35" s="422">
        <f t="shared" si="11"/>
        <v>1.9487742869664165E-8</v>
      </c>
      <c r="T35" s="423">
        <f t="shared" si="12"/>
        <v>0</v>
      </c>
      <c r="U35" s="590">
        <f t="shared" si="14"/>
        <v>1.9487742869664163E-6</v>
      </c>
      <c r="V35" s="202"/>
      <c r="W35" s="202"/>
      <c r="X35" s="202"/>
    </row>
    <row r="36" spans="1:24">
      <c r="A36" s="208">
        <f t="shared" si="15"/>
        <v>2013</v>
      </c>
      <c r="B36" s="290">
        <f>Flood!O19+Flood_Util!C51</f>
        <v>181913.11300000001</v>
      </c>
      <c r="C36" s="416">
        <f>Flood!AA139</f>
        <v>139673</v>
      </c>
      <c r="D36" s="417">
        <f t="shared" si="8"/>
        <v>186879.24603837536</v>
      </c>
      <c r="E36" s="519">
        <f t="shared" si="1"/>
        <v>984953.22399600339</v>
      </c>
      <c r="F36" s="521">
        <f t="shared" si="2"/>
        <v>1.8973413303851843E-4</v>
      </c>
      <c r="G36" s="202"/>
      <c r="H36" s="271" t="str">
        <f t="shared" si="9"/>
        <v>198802</v>
      </c>
      <c r="I36" s="539">
        <f t="shared" si="5"/>
        <v>32234</v>
      </c>
      <c r="J36" s="274">
        <f t="shared" si="10"/>
        <v>1988</v>
      </c>
      <c r="K36" s="275">
        <f t="shared" si="7"/>
        <v>2</v>
      </c>
      <c r="L36" s="290">
        <v>47808.739914908321</v>
      </c>
      <c r="M36" s="291">
        <v>0.53832002696634784</v>
      </c>
      <c r="N36" s="286">
        <f>SUMIFS('fdr,edr'!$D:$D,'fdr,edr'!$A:$A,J36)*M36/1000</f>
        <v>15.085897628158143</v>
      </c>
      <c r="O36" s="287"/>
      <c r="P36" s="310">
        <f>P37*(KC_prev!H40+KC_prev!E40)/(KC_prev!H41+KC_prev!E41)</f>
        <v>683673.68129312771</v>
      </c>
      <c r="Q36" s="548">
        <f>'fdr,edr'!P36/l_pi_c!G36*100</f>
        <v>663315.07313855225</v>
      </c>
      <c r="R36" s="543">
        <f>Q36/Pop!G36/10</f>
        <v>7.8339159612190432</v>
      </c>
      <c r="S36" s="422">
        <f t="shared" si="11"/>
        <v>2.2743185311284227E-5</v>
      </c>
      <c r="T36" s="423">
        <f t="shared" si="12"/>
        <v>0</v>
      </c>
      <c r="U36" s="590">
        <f t="shared" si="14"/>
        <v>2.2743185311284225E-3</v>
      </c>
      <c r="V36" s="202"/>
      <c r="W36" s="202"/>
      <c r="X36" s="202"/>
    </row>
    <row r="37" spans="1:24">
      <c r="A37" s="208">
        <f t="shared" si="15"/>
        <v>2014</v>
      </c>
      <c r="B37" s="290">
        <f>Flood!O20+Flood_Util!C52</f>
        <v>135062.236</v>
      </c>
      <c r="C37" s="416">
        <f>Flood!AA140</f>
        <v>141933</v>
      </c>
      <c r="D37" s="417">
        <f t="shared" si="8"/>
        <v>136540.05759545701</v>
      </c>
      <c r="E37" s="519">
        <f t="shared" si="1"/>
        <v>984443.22660261835</v>
      </c>
      <c r="F37" s="521">
        <f t="shared" si="2"/>
        <v>1.3869774701652038E-4</v>
      </c>
      <c r="G37" s="202"/>
      <c r="H37" s="271" t="str">
        <f t="shared" si="9"/>
        <v>198803</v>
      </c>
      <c r="I37" s="539">
        <f t="shared" si="5"/>
        <v>32325</v>
      </c>
      <c r="J37" s="274">
        <f t="shared" si="10"/>
        <v>1988</v>
      </c>
      <c r="K37" s="275">
        <f t="shared" si="7"/>
        <v>3</v>
      </c>
      <c r="L37" s="290">
        <v>33772.170851205956</v>
      </c>
      <c r="M37" s="291">
        <v>0.38027013378079244</v>
      </c>
      <c r="N37" s="286">
        <f>SUMIFS('fdr,edr'!$D:$D,'fdr,edr'!$A:$A,J37)*M37/1000</f>
        <v>10.656702373849557</v>
      </c>
      <c r="O37" s="287"/>
      <c r="P37" s="310">
        <f>P38*(KC_prev!H41+KC_prev!E41)/(KC_prev!H42+KC_prev!E42)</f>
        <v>695085.63469072594</v>
      </c>
      <c r="Q37" s="548">
        <f>'fdr,edr'!P37/l_pi_c!G37*100</f>
        <v>670855.09556449624</v>
      </c>
      <c r="R37" s="543">
        <f>Q37/Pop!G37/10</f>
        <v>7.9046185499903867</v>
      </c>
      <c r="S37" s="422">
        <f t="shared" si="11"/>
        <v>1.5885252186811508E-5</v>
      </c>
      <c r="T37" s="423">
        <f t="shared" si="12"/>
        <v>0</v>
      </c>
      <c r="U37" s="590">
        <f t="shared" si="14"/>
        <v>1.5885252186811508E-3</v>
      </c>
      <c r="V37" s="202"/>
      <c r="W37" s="202"/>
      <c r="X37" s="202"/>
    </row>
    <row r="38" spans="1:24">
      <c r="A38" s="208">
        <f t="shared" si="15"/>
        <v>2015</v>
      </c>
      <c r="B38" s="290">
        <f>Flood!O21+Flood_Util!C53</f>
        <v>215567.20300000001</v>
      </c>
      <c r="C38" s="416">
        <f>Flood!AA141</f>
        <v>145040</v>
      </c>
      <c r="D38" s="417">
        <f t="shared" si="8"/>
        <v>213257.5543964286</v>
      </c>
      <c r="E38" s="519">
        <f t="shared" si="1"/>
        <v>984651.92893930513</v>
      </c>
      <c r="F38" s="521">
        <f t="shared" si="2"/>
        <v>2.1658166518411808E-4</v>
      </c>
      <c r="G38" s="202"/>
      <c r="H38" s="271" t="str">
        <f t="shared" si="9"/>
        <v>198804</v>
      </c>
      <c r="I38" s="539">
        <f t="shared" si="5"/>
        <v>32417</v>
      </c>
      <c r="J38" s="274">
        <f t="shared" si="10"/>
        <v>1988</v>
      </c>
      <c r="K38" s="275">
        <f t="shared" si="7"/>
        <v>4</v>
      </c>
      <c r="L38" s="290">
        <v>7189.7858852453701</v>
      </c>
      <c r="M38" s="291">
        <v>8.0956028929359769E-2</v>
      </c>
      <c r="N38" s="286">
        <f>SUMIFS('fdr,edr'!$D:$D,'fdr,edr'!$A:$A,J38)*M38/1000</f>
        <v>2.2687143402280996</v>
      </c>
      <c r="O38" s="287"/>
      <c r="P38" s="310">
        <f>P39*(KC_prev!H42+KC_prev!E42)/(KC_prev!H43+KC_prev!E43)</f>
        <v>706505.12801516184</v>
      </c>
      <c r="Q38" s="548">
        <f>'fdr,edr'!P38/l_pi_c!G38*100</f>
        <v>679622.00085655402</v>
      </c>
      <c r="R38" s="543">
        <f>Q38/Pop!G38/10</f>
        <v>7.9903696559048969</v>
      </c>
      <c r="S38" s="422">
        <f t="shared" si="11"/>
        <v>3.3382002603929108E-6</v>
      </c>
      <c r="T38" s="423">
        <f t="shared" si="12"/>
        <v>0</v>
      </c>
      <c r="U38" s="590">
        <f t="shared" si="14"/>
        <v>3.3382002603929108E-4</v>
      </c>
      <c r="V38" s="202"/>
      <c r="W38" s="202"/>
      <c r="X38" s="202"/>
    </row>
    <row r="39" spans="1:24">
      <c r="A39" s="208">
        <f t="shared" si="15"/>
        <v>2016</v>
      </c>
      <c r="B39" s="290">
        <f>Flood!O22+Flood_Util!C54</f>
        <v>165893.27000000002</v>
      </c>
      <c r="C39" s="416">
        <f>Flood!AA142</f>
        <v>145605</v>
      </c>
      <c r="D39" s="417">
        <f t="shared" si="8"/>
        <v>163479.01335270083</v>
      </c>
      <c r="E39" s="519">
        <f t="shared" si="1"/>
        <v>986606.45459632925</v>
      </c>
      <c r="F39" s="521">
        <f t="shared" si="2"/>
        <v>1.656983010714119E-4</v>
      </c>
      <c r="G39" s="202"/>
      <c r="H39" s="271" t="str">
        <f t="shared" si="9"/>
        <v>198901</v>
      </c>
      <c r="I39" s="539">
        <f t="shared" si="5"/>
        <v>32509</v>
      </c>
      <c r="J39" s="274">
        <f t="shared" si="10"/>
        <v>1989</v>
      </c>
      <c r="K39" s="275">
        <f t="shared" si="7"/>
        <v>1</v>
      </c>
      <c r="L39" s="290">
        <v>1036.6921248451551</v>
      </c>
      <c r="M39" s="291">
        <v>7.5719042373270243E-3</v>
      </c>
      <c r="N39" s="286">
        <f>SUMIFS('fdr,edr'!$D:$D,'fdr,edr'!$A:$A,J39)*M39/1000</f>
        <v>2.3150092912615596</v>
      </c>
      <c r="O39" s="287"/>
      <c r="P39" s="310">
        <f>P40*(KC_prev!H43+KC_prev!E43)/(KC_prev!H44+KC_prev!E44)</f>
        <v>718607.12847211107</v>
      </c>
      <c r="Q39" s="548">
        <f>'fdr,edr'!P39/l_pi_c!G39*100</f>
        <v>688308.16311689245</v>
      </c>
      <c r="R39" s="543">
        <f>Q39/Pop!G39/10</f>
        <v>8.0740223566085731</v>
      </c>
      <c r="S39" s="422">
        <f t="shared" si="11"/>
        <v>3.3633326107573876E-6</v>
      </c>
      <c r="T39" s="423">
        <f t="shared" si="12"/>
        <v>0</v>
      </c>
      <c r="U39" s="590">
        <f t="shared" si="14"/>
        <v>3.3633326107573874E-4</v>
      </c>
      <c r="V39" s="202"/>
      <c r="W39" s="202"/>
      <c r="X39" s="202"/>
    </row>
    <row r="40" spans="1:24">
      <c r="A40" s="208">
        <f t="shared" si="15"/>
        <v>2017</v>
      </c>
      <c r="B40" s="290">
        <f>Flood!O23+Flood_Util!C55</f>
        <v>188375.72700000001</v>
      </c>
      <c r="C40" s="416">
        <f>Flood!AA143</f>
        <v>145464</v>
      </c>
      <c r="D40" s="417">
        <f t="shared" si="8"/>
        <v>185814.21908047353</v>
      </c>
      <c r="E40" s="519">
        <f t="shared" si="1"/>
        <v>990870.91475517582</v>
      </c>
      <c r="F40" s="521">
        <f t="shared" si="2"/>
        <v>1.8752616139346915E-4</v>
      </c>
      <c r="G40" s="202"/>
      <c r="H40" s="271" t="str">
        <f t="shared" si="9"/>
        <v>198902</v>
      </c>
      <c r="I40" s="539">
        <f t="shared" si="5"/>
        <v>32599</v>
      </c>
      <c r="J40" s="274">
        <f t="shared" si="10"/>
        <v>1989</v>
      </c>
      <c r="K40" s="275">
        <f t="shared" si="7"/>
        <v>2</v>
      </c>
      <c r="L40" s="290">
        <v>5014.6899903404037</v>
      </c>
      <c r="M40" s="291">
        <v>3.6626835949401464E-2</v>
      </c>
      <c r="N40" s="286">
        <f>SUMIFS('fdr,edr'!$D:$D,'fdr,edr'!$A:$A,J40)*M40/1000</f>
        <v>11.198169294638323</v>
      </c>
      <c r="O40" s="287"/>
      <c r="P40" s="310">
        <f>P41*(KC_prev!H44+KC_prev!E44)/(KC_prev!H45+KC_prev!E45)</f>
        <v>727593.31443339842</v>
      </c>
      <c r="Q40" s="548">
        <f>'fdr,edr'!P40/l_pi_c!G40*100</f>
        <v>699853.21693977457</v>
      </c>
      <c r="R40" s="543">
        <f>Q40/Pop!G40/10</f>
        <v>8.1919382906575731</v>
      </c>
      <c r="S40" s="422">
        <f t="shared" si="11"/>
        <v>1.6000739903153113E-5</v>
      </c>
      <c r="T40" s="423">
        <f t="shared" si="12"/>
        <v>0</v>
      </c>
      <c r="U40" s="590">
        <f t="shared" si="14"/>
        <v>1.6000739903153113E-3</v>
      </c>
      <c r="V40" s="202"/>
      <c r="W40" s="202"/>
      <c r="X40" s="202"/>
    </row>
    <row r="41" spans="1:24">
      <c r="A41" s="208">
        <f t="shared" si="15"/>
        <v>2018</v>
      </c>
      <c r="B41" s="290">
        <f>Flood!O24+Flood_Util!C56</f>
        <v>834141.37900000007</v>
      </c>
      <c r="C41" s="416">
        <f>Flood!AA144</f>
        <v>145464</v>
      </c>
      <c r="D41" s="417">
        <f t="shared" si="8"/>
        <v>822798.83618760668</v>
      </c>
      <c r="E41" s="519">
        <f t="shared" si="1"/>
        <v>995630.09472955693</v>
      </c>
      <c r="F41" s="521">
        <f t="shared" si="2"/>
        <v>8.2641017034655183E-4</v>
      </c>
      <c r="G41" s="202"/>
      <c r="H41" s="271" t="str">
        <f t="shared" si="9"/>
        <v>198903</v>
      </c>
      <c r="I41" s="539">
        <f t="shared" si="5"/>
        <v>32690</v>
      </c>
      <c r="J41" s="274">
        <f t="shared" si="10"/>
        <v>1989</v>
      </c>
      <c r="K41" s="275">
        <f t="shared" si="7"/>
        <v>3</v>
      </c>
      <c r="L41" s="290">
        <v>130828.73308612172</v>
      </c>
      <c r="M41" s="291">
        <v>0.95556107225845388</v>
      </c>
      <c r="N41" s="286">
        <f>SUMIFS('fdr,edr'!$D:$D,'fdr,edr'!$A:$A,J41)*M41/1000</f>
        <v>292.15012384085423</v>
      </c>
      <c r="O41" s="287"/>
      <c r="P41" s="310">
        <f>P42*(KC_prev!H45+KC_prev!E45)/(KC_prev!H46+KC_prev!E46)</f>
        <v>738965.63634768419</v>
      </c>
      <c r="Q41" s="548">
        <f>'fdr,edr'!P41/l_pi_c!G41*100</f>
        <v>706060.37701877789</v>
      </c>
      <c r="R41" s="543">
        <f>Q41/Pop!G41/10</f>
        <v>8.2478737396268755</v>
      </c>
      <c r="S41" s="422">
        <f t="shared" si="11"/>
        <v>4.1377498773463166E-4</v>
      </c>
      <c r="T41" s="423">
        <f t="shared" si="12"/>
        <v>0</v>
      </c>
      <c r="U41" s="590">
        <f t="shared" si="14"/>
        <v>4.1377498773463167E-2</v>
      </c>
      <c r="V41" s="202"/>
      <c r="W41" s="202"/>
      <c r="X41" s="202"/>
    </row>
    <row r="42" spans="1:24">
      <c r="A42" s="208">
        <f t="shared" si="15"/>
        <v>2019</v>
      </c>
      <c r="B42" s="290">
        <f>Flood!O25+Flood_Util!C57</f>
        <v>1312381.92</v>
      </c>
      <c r="C42" s="416">
        <f>Flood!AA145</f>
        <v>146452</v>
      </c>
      <c r="D42" s="417">
        <f t="shared" ref="D42" si="16">B42/C42*$C$33</f>
        <v>1285803.0765924673</v>
      </c>
      <c r="E42" s="519">
        <f t="shared" si="1"/>
        <v>999494.73301567172</v>
      </c>
      <c r="F42" s="521">
        <f t="shared" si="2"/>
        <v>1.2864530788601028E-3</v>
      </c>
      <c r="G42" s="202"/>
      <c r="H42" s="271" t="str">
        <f t="shared" si="9"/>
        <v>198904</v>
      </c>
      <c r="I42" s="539">
        <f t="shared" si="5"/>
        <v>32782</v>
      </c>
      <c r="J42" s="274">
        <f t="shared" si="10"/>
        <v>1989</v>
      </c>
      <c r="K42" s="275">
        <f t="shared" si="7"/>
        <v>4</v>
      </c>
      <c r="L42" s="290">
        <v>32.884798692744624</v>
      </c>
      <c r="M42" s="291">
        <v>2.401875548176186E-4</v>
      </c>
      <c r="N42" s="286">
        <f>SUMIFS('fdr,edr'!$D:$D,'fdr,edr'!$A:$A,J42)*M42/1000</f>
        <v>7.3434159178493497E-2</v>
      </c>
      <c r="O42" s="287"/>
      <c r="P42" s="310">
        <f>P43*(KC_prev!H46+KC_prev!E46)/(KC_prev!H47+KC_prev!E47)</f>
        <v>750747.74557945633</v>
      </c>
      <c r="Q42" s="548">
        <f>'fdr,edr'!P42/l_pi_c!G42*100</f>
        <v>713257.49229538382</v>
      </c>
      <c r="R42" s="543">
        <f>Q42/Pop!G42/10</f>
        <v>8.3159724528845302</v>
      </c>
      <c r="S42" s="422">
        <f t="shared" si="11"/>
        <v>1.0295602916440442E-7</v>
      </c>
      <c r="T42" s="423">
        <f t="shared" si="12"/>
        <v>0</v>
      </c>
      <c r="U42" s="590">
        <f t="shared" si="14"/>
        <v>1.0295602916440442E-5</v>
      </c>
      <c r="V42" s="202"/>
      <c r="W42" s="202"/>
      <c r="X42" s="202"/>
    </row>
    <row r="43" spans="1:24">
      <c r="A43" s="209">
        <f t="shared" si="15"/>
        <v>2020</v>
      </c>
      <c r="B43" s="292"/>
      <c r="C43" s="418"/>
      <c r="D43" s="419"/>
      <c r="E43" s="520" t="e">
        <f t="shared" si="1"/>
        <v>#N/A</v>
      </c>
      <c r="F43" s="522" t="e">
        <f t="shared" si="2"/>
        <v>#N/A</v>
      </c>
      <c r="G43" s="202"/>
      <c r="H43" s="271" t="str">
        <f t="shared" si="9"/>
        <v>199001</v>
      </c>
      <c r="I43" s="539">
        <f t="shared" si="5"/>
        <v>32874</v>
      </c>
      <c r="J43" s="274">
        <f t="shared" si="10"/>
        <v>1990</v>
      </c>
      <c r="K43" s="275">
        <f t="shared" si="7"/>
        <v>1</v>
      </c>
      <c r="L43" s="290">
        <v>94.959501216661252</v>
      </c>
      <c r="M43" s="291">
        <v>2.898632825194711E-4</v>
      </c>
      <c r="N43" s="286">
        <f>SUMIFS('fdr,edr'!$D:$D,'fdr,edr'!$A:$A,J43)*M43/1000</f>
        <v>2.220885201775705E-2</v>
      </c>
      <c r="O43" s="287"/>
      <c r="P43" s="310">
        <f>P44*(KC_prev!H47+KC_prev!E47)/(KC_prev!H48+KC_prev!E48)</f>
        <v>762305.45418746723</v>
      </c>
      <c r="Q43" s="548">
        <f>'fdr,edr'!P43/l_pi_c!G43*100</f>
        <v>719650.52901120833</v>
      </c>
      <c r="R43" s="543">
        <f>Q43/Pop!G43/10</f>
        <v>8.3767145665898788</v>
      </c>
      <c r="S43" s="422">
        <f t="shared" si="11"/>
        <v>3.0860606811853195E-8</v>
      </c>
      <c r="T43" s="423">
        <f t="shared" si="12"/>
        <v>0</v>
      </c>
      <c r="U43" s="590">
        <f t="shared" si="14"/>
        <v>3.0860606811853193E-6</v>
      </c>
      <c r="V43" s="202"/>
      <c r="W43" s="202"/>
      <c r="X43" s="202"/>
    </row>
    <row r="44" spans="1:24">
      <c r="A44"/>
      <c r="B44"/>
      <c r="C44"/>
      <c r="D44"/>
      <c r="E44"/>
      <c r="F44"/>
      <c r="G44" s="202"/>
      <c r="H44" s="271" t="str">
        <f t="shared" si="9"/>
        <v>199002</v>
      </c>
      <c r="I44" s="539">
        <f t="shared" si="5"/>
        <v>32964</v>
      </c>
      <c r="J44" s="274">
        <f t="shared" si="10"/>
        <v>1990</v>
      </c>
      <c r="K44" s="275">
        <f t="shared" si="7"/>
        <v>2</v>
      </c>
      <c r="L44" s="290">
        <v>14763.960472926246</v>
      </c>
      <c r="M44" s="291">
        <v>4.5066896843801593E-2</v>
      </c>
      <c r="N44" s="286">
        <f>SUMIFS('fdr,edr'!$D:$D,'fdr,edr'!$A:$A,J44)*M44/1000</f>
        <v>3.4529521442105353</v>
      </c>
      <c r="O44" s="287"/>
      <c r="P44" s="310">
        <f>P45*(KC_prev!H48+KC_prev!E48)/(KC_prev!H49+KC_prev!E49)</f>
        <v>771965.04348304193</v>
      </c>
      <c r="Q44" s="548">
        <f>'fdr,edr'!P44/l_pi_c!G44*100</f>
        <v>724228.95115077472</v>
      </c>
      <c r="R44" s="543">
        <f>Q44/Pop!G44/10</f>
        <v>8.417338238912361</v>
      </c>
      <c r="S44" s="422">
        <f t="shared" si="11"/>
        <v>4.7677632035061758E-6</v>
      </c>
      <c r="T44" s="423">
        <f t="shared" si="12"/>
        <v>0</v>
      </c>
      <c r="U44" s="590">
        <f t="shared" si="14"/>
        <v>4.7677632035061761E-4</v>
      </c>
      <c r="V44" s="202"/>
      <c r="W44" s="202"/>
      <c r="X44" s="202"/>
    </row>
    <row r="45" spans="1:24">
      <c r="A45" s="202"/>
      <c r="B45" s="202"/>
      <c r="C45" s="202"/>
      <c r="D45" s="202"/>
      <c r="E45" s="202"/>
      <c r="F45" s="202"/>
      <c r="G45" s="202"/>
      <c r="H45" s="271" t="str">
        <f t="shared" si="9"/>
        <v>199003</v>
      </c>
      <c r="I45" s="539">
        <f t="shared" si="5"/>
        <v>33055</v>
      </c>
      <c r="J45" s="274">
        <f t="shared" si="10"/>
        <v>1990</v>
      </c>
      <c r="K45" s="275">
        <f t="shared" si="7"/>
        <v>3</v>
      </c>
      <c r="L45" s="290">
        <v>239729.24796298251</v>
      </c>
      <c r="M45" s="291">
        <v>0.73177202744491776</v>
      </c>
      <c r="N45" s="286">
        <f>SUMIFS('fdr,edr'!$D:$D,'fdr,edr'!$A:$A,J45)*M45/1000</f>
        <v>56.067179419892689</v>
      </c>
      <c r="O45" s="287"/>
      <c r="P45" s="310">
        <f>P46*(KC_prev!H49+KC_prev!E49)/(KC_prev!H50+KC_prev!E50)</f>
        <v>784565.98629038001</v>
      </c>
      <c r="Q45" s="548">
        <f>'fdr,edr'!P45/l_pi_c!G45*100</f>
        <v>733824.9468070711</v>
      </c>
      <c r="R45" s="543">
        <f>Q45/Pop!G45/10</f>
        <v>8.5172909575870204</v>
      </c>
      <c r="S45" s="422">
        <f t="shared" si="11"/>
        <v>7.6404024779813369E-5</v>
      </c>
      <c r="T45" s="423">
        <f t="shared" si="12"/>
        <v>0</v>
      </c>
      <c r="U45" s="590">
        <f t="shared" si="14"/>
        <v>7.6404024779813369E-3</v>
      </c>
      <c r="V45" s="202"/>
      <c r="W45" s="202"/>
      <c r="X45" s="202"/>
    </row>
    <row r="46" spans="1:24">
      <c r="A46" s="202"/>
      <c r="B46" s="202"/>
      <c r="C46" s="202"/>
      <c r="D46" s="202"/>
      <c r="E46" s="202"/>
      <c r="F46" s="202"/>
      <c r="G46" s="202"/>
      <c r="H46" s="271" t="str">
        <f t="shared" si="9"/>
        <v>199004</v>
      </c>
      <c r="I46" s="539">
        <f t="shared" si="5"/>
        <v>33147</v>
      </c>
      <c r="J46" s="274">
        <f t="shared" si="10"/>
        <v>1990</v>
      </c>
      <c r="K46" s="275">
        <f t="shared" si="7"/>
        <v>4</v>
      </c>
      <c r="L46" s="290">
        <v>73012.832062874586</v>
      </c>
      <c r="M46" s="291">
        <v>0.22287121242876115</v>
      </c>
      <c r="N46" s="286">
        <f>SUMIFS('fdr,edr'!$D:$D,'fdr,edr'!$A:$A,J46)*M46/1000</f>
        <v>17.076028853416311</v>
      </c>
      <c r="O46" s="287"/>
      <c r="P46" s="310">
        <f>P47*(KC_prev!H50+KC_prev!E50)/(KC_prev!H51+KC_prev!E51)</f>
        <v>796913.2789810563</v>
      </c>
      <c r="Q46" s="548">
        <f>'fdr,edr'!P46/l_pi_c!G46*100</f>
        <v>736753.77227864077</v>
      </c>
      <c r="R46" s="543">
        <f>Q46/Pop!G46/10</f>
        <v>8.5392125671372803</v>
      </c>
      <c r="S46" s="422">
        <f t="shared" si="11"/>
        <v>2.3177389103286662E-5</v>
      </c>
      <c r="T46" s="423">
        <f t="shared" si="12"/>
        <v>0</v>
      </c>
      <c r="U46" s="590">
        <f t="shared" si="14"/>
        <v>2.3177389103286664E-3</v>
      </c>
      <c r="V46" s="202"/>
      <c r="W46" s="202"/>
      <c r="X46" s="202"/>
    </row>
    <row r="47" spans="1:24">
      <c r="A47" s="202"/>
      <c r="B47" s="202"/>
      <c r="C47" s="202"/>
      <c r="D47" s="202"/>
      <c r="E47" s="202"/>
      <c r="F47" s="202"/>
      <c r="G47" s="202"/>
      <c r="H47" s="271" t="str">
        <f t="shared" si="9"/>
        <v>199101</v>
      </c>
      <c r="I47" s="539">
        <f t="shared" si="5"/>
        <v>33239</v>
      </c>
      <c r="J47" s="274">
        <f t="shared" si="10"/>
        <v>1991</v>
      </c>
      <c r="K47" s="275">
        <f t="shared" si="7"/>
        <v>1</v>
      </c>
      <c r="L47" s="290">
        <v>1276.5544420453341</v>
      </c>
      <c r="M47" s="291">
        <v>4.3590131671253736E-3</v>
      </c>
      <c r="N47" s="286">
        <f>SUMIFS('fdr,edr'!$D:$D,'fdr,edr'!$A:$A,J47)*M47/1000</f>
        <v>0.50170493418295603</v>
      </c>
      <c r="O47" s="287"/>
      <c r="P47" s="310">
        <f>P48*(KC_prev!H51+KC_prev!E51)/(KC_prev!H52+KC_prev!E52)</f>
        <v>809859.25118997821</v>
      </c>
      <c r="Q47" s="548">
        <f>'fdr,edr'!P47/l_pi_c!G47*100</f>
        <v>743726.82982556347</v>
      </c>
      <c r="R47" s="543">
        <f>Q47/Pop!G47/10</f>
        <v>8.6084199154790149</v>
      </c>
      <c r="S47" s="422">
        <f t="shared" si="11"/>
        <v>6.7458227142434522E-7</v>
      </c>
      <c r="T47" s="423">
        <f t="shared" si="12"/>
        <v>0</v>
      </c>
      <c r="U47" s="590">
        <f t="shared" si="14"/>
        <v>6.7458227142434517E-5</v>
      </c>
      <c r="V47" s="202"/>
      <c r="W47" s="202"/>
      <c r="X47" s="202"/>
    </row>
    <row r="48" spans="1:24">
      <c r="A48" s="202"/>
      <c r="B48" s="202"/>
      <c r="C48" s="202"/>
      <c r="D48" s="202"/>
      <c r="E48" s="202"/>
      <c r="F48" s="202"/>
      <c r="G48" s="202"/>
      <c r="H48" s="271" t="str">
        <f t="shared" si="9"/>
        <v>199102</v>
      </c>
      <c r="I48" s="539">
        <f t="shared" si="5"/>
        <v>33329</v>
      </c>
      <c r="J48" s="274">
        <f t="shared" si="10"/>
        <v>1991</v>
      </c>
      <c r="K48" s="275">
        <f t="shared" si="7"/>
        <v>2</v>
      </c>
      <c r="L48" s="290">
        <v>37298.284977465468</v>
      </c>
      <c r="M48" s="291">
        <v>0.12736136428891348</v>
      </c>
      <c r="N48" s="286">
        <f>SUMIFS('fdr,edr'!$D:$D,'fdr,edr'!$A:$A,J48)*M48/1000</f>
        <v>14.65878226060954</v>
      </c>
      <c r="O48" s="287"/>
      <c r="P48" s="310">
        <f>P49*(KC_prev!H52+KC_prev!E52)/(KC_prev!H53+KC_prev!E53)</f>
        <v>819274.32542395371</v>
      </c>
      <c r="Q48" s="548">
        <f>'fdr,edr'!P48/l_pi_c!G48*100</f>
        <v>746344.58901765663</v>
      </c>
      <c r="R48" s="543">
        <f>Q48/Pop!G48/10</f>
        <v>8.6282472907511885</v>
      </c>
      <c r="S48" s="422">
        <f t="shared" si="11"/>
        <v>1.9640769794959617E-5</v>
      </c>
      <c r="T48" s="423">
        <f t="shared" si="12"/>
        <v>0</v>
      </c>
      <c r="U48" s="590">
        <f t="shared" si="14"/>
        <v>1.9640769794959617E-3</v>
      </c>
      <c r="V48" s="202"/>
      <c r="W48" s="202"/>
      <c r="X48" s="202"/>
    </row>
    <row r="49" spans="1:24">
      <c r="A49" s="202"/>
      <c r="B49" s="202"/>
      <c r="C49" s="202"/>
      <c r="D49" s="202"/>
      <c r="E49" s="202"/>
      <c r="F49" s="202"/>
      <c r="G49" s="202"/>
      <c r="H49" s="271" t="str">
        <f t="shared" si="9"/>
        <v>199103</v>
      </c>
      <c r="I49" s="539">
        <f t="shared" si="5"/>
        <v>33420</v>
      </c>
      <c r="J49" s="274">
        <f t="shared" si="10"/>
        <v>1991</v>
      </c>
      <c r="K49" s="275">
        <f t="shared" si="7"/>
        <v>3</v>
      </c>
      <c r="L49" s="290">
        <v>240688.7719765259</v>
      </c>
      <c r="M49" s="291">
        <v>0.82187291953166386</v>
      </c>
      <c r="N49" s="286">
        <f>SUMIFS('fdr,edr'!$D:$D,'fdr,edr'!$A:$A,J49)*M49/1000</f>
        <v>94.59427700520358</v>
      </c>
      <c r="O49" s="287"/>
      <c r="P49" s="310">
        <f>P50*(KC_prev!H53+KC_prev!E53)/(KC_prev!H54+KC_prev!E54)</f>
        <v>830400.52912776975</v>
      </c>
      <c r="Q49" s="548">
        <f>'fdr,edr'!P49/l_pi_c!G49*100</f>
        <v>752774.27457550622</v>
      </c>
      <c r="R49" s="543">
        <f>Q49/Pop!G49/10</f>
        <v>8.6943563049513877</v>
      </c>
      <c r="S49" s="422">
        <f t="shared" si="11"/>
        <v>1.2566087896474125E-4</v>
      </c>
      <c r="T49" s="423">
        <f t="shared" si="12"/>
        <v>0</v>
      </c>
      <c r="U49" s="590">
        <f t="shared" si="14"/>
        <v>1.2566087896474126E-2</v>
      </c>
      <c r="V49" s="202"/>
      <c r="W49" s="202"/>
      <c r="X49" s="202"/>
    </row>
    <row r="50" spans="1:24">
      <c r="A50" s="202"/>
      <c r="B50" s="202"/>
      <c r="C50" s="202"/>
      <c r="D50" s="202"/>
      <c r="E50" s="202"/>
      <c r="F50" s="202"/>
      <c r="G50" s="202"/>
      <c r="H50" s="271" t="str">
        <f t="shared" si="9"/>
        <v>199104</v>
      </c>
      <c r="I50" s="539">
        <f t="shared" si="5"/>
        <v>33512</v>
      </c>
      <c r="J50" s="274">
        <f t="shared" si="10"/>
        <v>1991</v>
      </c>
      <c r="K50" s="275">
        <f t="shared" si="7"/>
        <v>4</v>
      </c>
      <c r="L50" s="290">
        <v>13590.388603963291</v>
      </c>
      <c r="M50" s="291">
        <v>4.6406703012297219E-2</v>
      </c>
      <c r="N50" s="286">
        <f>SUMIFS('fdr,edr'!$D:$D,'fdr,edr'!$A:$A,J50)*M50/1000</f>
        <v>5.3412254076274319</v>
      </c>
      <c r="O50" s="287"/>
      <c r="P50" s="310">
        <f>P51*(KC_prev!H54+KC_prev!E54)/(KC_prev!H55+KC_prev!E55)</f>
        <v>840770.89446650515</v>
      </c>
      <c r="Q50" s="548">
        <f>'fdr,edr'!P50/l_pi_c!G50*100</f>
        <v>755551.86415108002</v>
      </c>
      <c r="R50" s="543">
        <f>Q50/Pop!G50/10</f>
        <v>8.7231064382737422</v>
      </c>
      <c r="S50" s="422">
        <f t="shared" si="11"/>
        <v>7.0693034602312905E-6</v>
      </c>
      <c r="T50" s="423">
        <f t="shared" si="12"/>
        <v>0</v>
      </c>
      <c r="U50" s="590">
        <f t="shared" si="14"/>
        <v>7.0693034602312902E-4</v>
      </c>
      <c r="V50" s="202"/>
      <c r="W50" s="202"/>
      <c r="X50" s="202"/>
    </row>
    <row r="51" spans="1:24">
      <c r="A51" s="202"/>
      <c r="B51" s="202"/>
      <c r="C51" s="202"/>
      <c r="D51" s="202"/>
      <c r="E51" s="202"/>
      <c r="F51" s="202"/>
      <c r="G51" s="202"/>
      <c r="H51" s="271" t="str">
        <f t="shared" si="9"/>
        <v>199201</v>
      </c>
      <c r="I51" s="539">
        <f t="shared" si="5"/>
        <v>33604</v>
      </c>
      <c r="J51" s="274">
        <f t="shared" si="10"/>
        <v>1992</v>
      </c>
      <c r="K51" s="275">
        <f t="shared" si="7"/>
        <v>1</v>
      </c>
      <c r="L51" s="290">
        <v>14.355150984539067</v>
      </c>
      <c r="M51" s="291">
        <v>3.4598228494225419E-4</v>
      </c>
      <c r="N51" s="286">
        <f>SUMIFS('fdr,edr'!$D:$D,'fdr,edr'!$A:$A,J51)*M51/1000</f>
        <v>9.0405437424827921E-3</v>
      </c>
      <c r="O51" s="287"/>
      <c r="P51" s="310">
        <f>P52*(KC_prev!H55+KC_prev!E55)/(KC_prev!H56+KC_prev!E56)</f>
        <v>849821.45488874591</v>
      </c>
      <c r="Q51" s="548">
        <f>'fdr,edr'!P51/l_pi_c!G51*100</f>
        <v>763732.29118961119</v>
      </c>
      <c r="R51" s="543">
        <f>Q51/Pop!G51/10</f>
        <v>8.8141460732384544</v>
      </c>
      <c r="S51" s="422">
        <f t="shared" si="11"/>
        <v>1.1837320284573778E-8</v>
      </c>
      <c r="T51" s="423">
        <f t="shared" si="12"/>
        <v>0</v>
      </c>
      <c r="U51" s="590">
        <f t="shared" si="14"/>
        <v>1.1837320284573778E-6</v>
      </c>
      <c r="V51" s="202"/>
      <c r="W51" s="202"/>
      <c r="X51" s="202"/>
    </row>
    <row r="52" spans="1:24">
      <c r="A52" s="202"/>
      <c r="B52" s="202"/>
      <c r="C52" s="202"/>
      <c r="D52" s="202"/>
      <c r="E52" s="202"/>
      <c r="F52" s="202"/>
      <c r="G52" s="202"/>
      <c r="H52" s="271" t="str">
        <f t="shared" si="9"/>
        <v>199202</v>
      </c>
      <c r="I52" s="539">
        <f t="shared" si="5"/>
        <v>33695</v>
      </c>
      <c r="J52" s="274">
        <f t="shared" si="10"/>
        <v>1992</v>
      </c>
      <c r="K52" s="275">
        <f t="shared" si="7"/>
        <v>2</v>
      </c>
      <c r="L52" s="290">
        <v>2933.8824867891262</v>
      </c>
      <c r="M52" s="291">
        <v>7.071129851748878E-2</v>
      </c>
      <c r="N52" s="286">
        <f>SUMIFS('fdr,edr'!$D:$D,'fdr,edr'!$A:$A,J52)*M52/1000</f>
        <v>1.8476916742769427</v>
      </c>
      <c r="O52" s="287"/>
      <c r="P52" s="310">
        <f>P53*(KC_prev!H56+KC_prev!E56)/(KC_prev!H57+KC_prev!E57)</f>
        <v>856286.83649572008</v>
      </c>
      <c r="Q52" s="548">
        <f>'fdr,edr'!P52/l_pi_c!G52*100</f>
        <v>763108.75478365016</v>
      </c>
      <c r="R52" s="543">
        <f>Q52/Pop!G52/10</f>
        <v>8.8035067919467842</v>
      </c>
      <c r="S52" s="422">
        <f t="shared" si="11"/>
        <v>2.421269134568878E-6</v>
      </c>
      <c r="T52" s="423">
        <f t="shared" si="12"/>
        <v>0</v>
      </c>
      <c r="U52" s="590">
        <f t="shared" si="14"/>
        <v>2.421269134568878E-4</v>
      </c>
      <c r="V52" s="202"/>
      <c r="W52" s="202"/>
      <c r="X52" s="202"/>
    </row>
    <row r="53" spans="1:24">
      <c r="A53" s="202"/>
      <c r="B53" s="202"/>
      <c r="C53" s="202"/>
      <c r="D53" s="202"/>
      <c r="E53" s="202"/>
      <c r="F53" s="202"/>
      <c r="G53" s="202"/>
      <c r="H53" s="271" t="str">
        <f t="shared" si="9"/>
        <v>199203</v>
      </c>
      <c r="I53" s="539">
        <f t="shared" si="5"/>
        <v>33786</v>
      </c>
      <c r="J53" s="274">
        <f t="shared" si="10"/>
        <v>1992</v>
      </c>
      <c r="K53" s="275">
        <f t="shared" si="7"/>
        <v>3</v>
      </c>
      <c r="L53" s="290">
        <v>30377.614390091741</v>
      </c>
      <c r="M53" s="291">
        <v>0.73214948760193166</v>
      </c>
      <c r="N53" s="286">
        <f>SUMIFS('fdr,edr'!$D:$D,'fdr,edr'!$A:$A,J53)*M53/1000</f>
        <v>19.131122478731442</v>
      </c>
      <c r="O53" s="287"/>
      <c r="P53" s="310">
        <f>P54*(KC_prev!H57+KC_prev!E57)/(KC_prev!H58+KC_prev!E58)</f>
        <v>864750.93128533626</v>
      </c>
      <c r="Q53" s="548">
        <f>'fdr,edr'!P53/l_pi_c!G53*100</f>
        <v>772009.73693783488</v>
      </c>
      <c r="R53" s="543">
        <f>Q53/Pop!G53/10</f>
        <v>8.9018985896415082</v>
      </c>
      <c r="S53" s="422">
        <f t="shared" si="11"/>
        <v>2.4780934181756247E-5</v>
      </c>
      <c r="T53" s="423">
        <f t="shared" si="12"/>
        <v>0</v>
      </c>
      <c r="U53" s="590">
        <f t="shared" si="14"/>
        <v>2.4780934181756246E-3</v>
      </c>
      <c r="V53" s="202"/>
      <c r="W53" s="202"/>
      <c r="X53" s="202"/>
    </row>
    <row r="54" spans="1:24">
      <c r="A54" s="202"/>
      <c r="B54" s="202"/>
      <c r="C54" s="202"/>
      <c r="D54" s="202"/>
      <c r="E54" s="202"/>
      <c r="F54" s="202"/>
      <c r="G54" s="202"/>
      <c r="H54" s="271" t="str">
        <f t="shared" si="9"/>
        <v>199204</v>
      </c>
      <c r="I54" s="539">
        <f t="shared" si="5"/>
        <v>33878</v>
      </c>
      <c r="J54" s="274">
        <f t="shared" si="10"/>
        <v>1992</v>
      </c>
      <c r="K54" s="275">
        <f t="shared" si="7"/>
        <v>4</v>
      </c>
      <c r="L54" s="290">
        <v>8165.1479721345904</v>
      </c>
      <c r="M54" s="291">
        <v>0.19679323159563741</v>
      </c>
      <c r="N54" s="286">
        <f>SUMIFS('fdr,edr'!$D:$D,'fdr,edr'!$A:$A,J54)*M54/1000</f>
        <v>5.1422222925715637</v>
      </c>
      <c r="O54" s="287"/>
      <c r="P54" s="310">
        <f>P55*(KC_prev!H58+KC_prev!E58)/(KC_prev!H59+KC_prev!E59)</f>
        <v>871655.87511316931</v>
      </c>
      <c r="Q54" s="548">
        <f>'fdr,edr'!P54/l_pi_c!G54*100</f>
        <v>777208.14586357283</v>
      </c>
      <c r="R54" s="543">
        <f>Q54/Pop!G54/10</f>
        <v>8.9544980529178293</v>
      </c>
      <c r="S54" s="422">
        <f t="shared" si="11"/>
        <v>6.6162743145955178E-6</v>
      </c>
      <c r="T54" s="423">
        <f t="shared" si="12"/>
        <v>0</v>
      </c>
      <c r="U54" s="590">
        <f t="shared" si="14"/>
        <v>6.6162743145955182E-4</v>
      </c>
      <c r="V54" s="202"/>
      <c r="W54" s="202"/>
      <c r="X54" s="202"/>
    </row>
    <row r="55" spans="1:24">
      <c r="A55" s="202"/>
      <c r="B55" s="202"/>
      <c r="C55" s="202"/>
      <c r="D55" s="202"/>
      <c r="E55" s="202"/>
      <c r="F55" s="202"/>
      <c r="G55" s="202"/>
      <c r="H55" s="271" t="str">
        <f t="shared" si="9"/>
        <v>199301</v>
      </c>
      <c r="I55" s="539">
        <f t="shared" si="5"/>
        <v>33970</v>
      </c>
      <c r="J55" s="274">
        <f t="shared" si="10"/>
        <v>1993</v>
      </c>
      <c r="K55" s="275">
        <f t="shared" si="7"/>
        <v>1</v>
      </c>
      <c r="L55" s="290">
        <v>57.344391506091291</v>
      </c>
      <c r="M55" s="291">
        <v>1.6399292918613603E-4</v>
      </c>
      <c r="N55" s="286">
        <f>SUMIFS('fdr,edr'!$D:$D,'fdr,edr'!$A:$A,J55)*M55/1000</f>
        <v>1.5471259100577919E-2</v>
      </c>
      <c r="O55" s="287"/>
      <c r="P55" s="310">
        <f>P56*(KC_prev!H59+KC_prev!E59)/(KC_prev!H60+KC_prev!E60)</f>
        <v>878099.81534213992</v>
      </c>
      <c r="Q55" s="548">
        <f>'fdr,edr'!P55/l_pi_c!G55*100</f>
        <v>780620.68415582494</v>
      </c>
      <c r="R55" s="543">
        <f>Q55/Pop!G55/10</f>
        <v>8.9878177670845325</v>
      </c>
      <c r="S55" s="422">
        <f t="shared" si="11"/>
        <v>1.9819176476612036E-8</v>
      </c>
      <c r="T55" s="423">
        <f t="shared" si="12"/>
        <v>0</v>
      </c>
      <c r="U55" s="590">
        <f t="shared" si="14"/>
        <v>1.9819176476612034E-6</v>
      </c>
      <c r="V55" s="202"/>
      <c r="W55" s="202"/>
      <c r="X55" s="202"/>
    </row>
    <row r="56" spans="1:24">
      <c r="A56" s="202"/>
      <c r="B56" s="202"/>
      <c r="C56" s="202"/>
      <c r="D56" s="202"/>
      <c r="E56" s="202"/>
      <c r="F56" s="202"/>
      <c r="G56" s="202"/>
      <c r="H56" s="271" t="str">
        <f t="shared" si="9"/>
        <v>199302</v>
      </c>
      <c r="I56" s="539">
        <f t="shared" si="5"/>
        <v>34060</v>
      </c>
      <c r="J56" s="274">
        <f t="shared" si="10"/>
        <v>1993</v>
      </c>
      <c r="K56" s="275">
        <f t="shared" si="7"/>
        <v>2</v>
      </c>
      <c r="L56" s="290">
        <v>21598.637163646439</v>
      </c>
      <c r="M56" s="291">
        <v>6.176757101901887E-2</v>
      </c>
      <c r="N56" s="286">
        <f>SUMIFS('fdr,edr'!$D:$D,'fdr,edr'!$A:$A,J56)*M56/1000</f>
        <v>5.8272152341637486</v>
      </c>
      <c r="O56" s="287"/>
      <c r="P56" s="310">
        <f>P57*(KC_prev!H60+KC_prev!E60)/(KC_prev!H61+KC_prev!E61)</f>
        <v>881094.63000696537</v>
      </c>
      <c r="Q56" s="548">
        <f>'fdr,edr'!P56/l_pi_c!G56*100</f>
        <v>784784.3956452522</v>
      </c>
      <c r="R56" s="543">
        <f>Q56/Pop!G56/10</f>
        <v>9.0310638368045311</v>
      </c>
      <c r="S56" s="422">
        <f t="shared" si="11"/>
        <v>7.4252435019080547E-6</v>
      </c>
      <c r="T56" s="423">
        <f t="shared" si="12"/>
        <v>0</v>
      </c>
      <c r="U56" s="590">
        <f t="shared" si="14"/>
        <v>7.4252435019080544E-4</v>
      </c>
      <c r="V56" s="202"/>
      <c r="W56" s="202"/>
      <c r="X56" s="202"/>
    </row>
    <row r="57" spans="1:24">
      <c r="A57" s="202"/>
      <c r="B57" s="202"/>
      <c r="C57" s="202"/>
      <c r="D57" s="202"/>
      <c r="E57" s="202"/>
      <c r="F57" s="202"/>
      <c r="G57" s="202"/>
      <c r="H57" s="271" t="str">
        <f t="shared" si="9"/>
        <v>199303</v>
      </c>
      <c r="I57" s="539">
        <f t="shared" si="5"/>
        <v>34151</v>
      </c>
      <c r="J57" s="274">
        <f t="shared" si="10"/>
        <v>1993</v>
      </c>
      <c r="K57" s="275">
        <f t="shared" si="7"/>
        <v>3</v>
      </c>
      <c r="L57" s="290">
        <v>316169.56209138676</v>
      </c>
      <c r="M57" s="291">
        <v>0.90417861703802038</v>
      </c>
      <c r="N57" s="286">
        <f>SUMIFS('fdr,edr'!$D:$D,'fdr,edr'!$A:$A,J57)*M57/1000</f>
        <v>85.301126864560231</v>
      </c>
      <c r="O57" s="287"/>
      <c r="P57" s="310">
        <f>P58*(KC_prev!H61+KC_prev!E61)/(KC_prev!H62+KC_prev!E62)</f>
        <v>885361.04934289481</v>
      </c>
      <c r="Q57" s="548">
        <f>'fdr,edr'!P57/l_pi_c!G57*100</f>
        <v>786068.58559381973</v>
      </c>
      <c r="R57" s="543">
        <f>Q57/Pop!G57/10</f>
        <v>9.0421710952411072</v>
      </c>
      <c r="S57" s="422">
        <f t="shared" si="11"/>
        <v>1.0851613768551914E-4</v>
      </c>
      <c r="T57" s="423">
        <f t="shared" si="12"/>
        <v>0</v>
      </c>
      <c r="U57" s="590">
        <f t="shared" si="14"/>
        <v>1.0851613768551914E-2</v>
      </c>
      <c r="V57" s="202"/>
      <c r="W57" s="202"/>
      <c r="X57" s="202"/>
    </row>
    <row r="58" spans="1:24">
      <c r="A58" s="202"/>
      <c r="B58" s="202"/>
      <c r="C58" s="202"/>
      <c r="D58" s="202"/>
      <c r="E58" s="202"/>
      <c r="F58" s="202"/>
      <c r="G58" s="202"/>
      <c r="H58" s="271" t="str">
        <f t="shared" si="9"/>
        <v>199304</v>
      </c>
      <c r="I58" s="539">
        <f t="shared" si="5"/>
        <v>34243</v>
      </c>
      <c r="J58" s="274">
        <f t="shared" si="10"/>
        <v>1993</v>
      </c>
      <c r="K58" s="275">
        <f t="shared" si="7"/>
        <v>4</v>
      </c>
      <c r="L58" s="290">
        <v>11850.456353460686</v>
      </c>
      <c r="M58" s="291">
        <v>3.3889819013774719E-2</v>
      </c>
      <c r="N58" s="286">
        <f>SUMIFS('fdr,edr'!$D:$D,'fdr,edr'!$A:$A,J58)*M58/1000</f>
        <v>3.1971998636519667</v>
      </c>
      <c r="O58" s="287"/>
      <c r="P58" s="516">
        <f>P59*KC_prev!P62/KC_prev!P63</f>
        <v>897640.6001495379</v>
      </c>
      <c r="Q58" s="549">
        <f>'fdr,edr'!P58/l_pi_c!G58*100</f>
        <v>795149.91893640254</v>
      </c>
      <c r="R58" s="544">
        <f>Q58/Pop!G58/10</f>
        <v>9.145026797898673</v>
      </c>
      <c r="S58" s="422">
        <f t="shared" si="11"/>
        <v>4.0208768026142304E-6</v>
      </c>
      <c r="T58" s="423">
        <f t="shared" si="12"/>
        <v>0</v>
      </c>
      <c r="U58" s="590">
        <f t="shared" si="14"/>
        <v>4.0208768026142307E-4</v>
      </c>
      <c r="V58" s="202"/>
      <c r="W58" s="202"/>
      <c r="X58" s="202"/>
    </row>
    <row r="59" spans="1:24">
      <c r="A59" s="202"/>
      <c r="B59" s="202"/>
      <c r="C59" s="202"/>
      <c r="D59" s="202"/>
      <c r="E59" s="202"/>
      <c r="F59" s="202"/>
      <c r="G59" s="202"/>
      <c r="H59" s="271" t="str">
        <f t="shared" si="9"/>
        <v>199401</v>
      </c>
      <c r="I59" s="539">
        <f t="shared" si="5"/>
        <v>34335</v>
      </c>
      <c r="J59" s="274">
        <f t="shared" si="10"/>
        <v>1994</v>
      </c>
      <c r="K59" s="275">
        <f t="shared" si="7"/>
        <v>1</v>
      </c>
      <c r="L59" s="290">
        <v>623.14752852806794</v>
      </c>
      <c r="M59" s="291">
        <v>6.7206005967091727E-3</v>
      </c>
      <c r="N59" s="286">
        <f>SUMIFS('fdr,edr'!$D:$D,'fdr,edr'!$A:$A,J59)*M59/1000</f>
        <v>3.0336711514561232</v>
      </c>
      <c r="O59" s="287"/>
      <c r="P59" s="284">
        <f>KC!I7+KC!E7</f>
        <v>904279.28968931502</v>
      </c>
      <c r="Q59" s="550">
        <f>'fdr,edr'!P59/l_pi_c!G59*100</f>
        <v>802278.98960166471</v>
      </c>
      <c r="R59" s="545">
        <f>Q59/Pop!G59/10</f>
        <v>9.2259572293612369</v>
      </c>
      <c r="S59" s="422">
        <f t="shared" si="11"/>
        <v>3.7813169617745508E-6</v>
      </c>
      <c r="T59" s="423">
        <f t="shared" si="12"/>
        <v>0</v>
      </c>
      <c r="U59" s="590">
        <f t="shared" si="14"/>
        <v>3.7813169617745507E-4</v>
      </c>
      <c r="V59" s="202"/>
      <c r="W59" s="202"/>
      <c r="X59" s="202"/>
    </row>
    <row r="60" spans="1:24">
      <c r="A60" s="202"/>
      <c r="B60" s="202"/>
      <c r="C60" s="202"/>
      <c r="D60" s="202"/>
      <c r="E60" s="202"/>
      <c r="F60" s="202"/>
      <c r="G60" s="202"/>
      <c r="H60" s="271" t="str">
        <f t="shared" si="9"/>
        <v>199402</v>
      </c>
      <c r="I60" s="539">
        <f t="shared" si="5"/>
        <v>34425</v>
      </c>
      <c r="J60" s="274">
        <f t="shared" si="10"/>
        <v>1994</v>
      </c>
      <c r="K60" s="275">
        <f t="shared" si="7"/>
        <v>2</v>
      </c>
      <c r="L60" s="290">
        <v>17796.67127323147</v>
      </c>
      <c r="M60" s="291">
        <v>0.19193580027643353</v>
      </c>
      <c r="N60" s="286">
        <f>SUMIFS('fdr,edr'!$D:$D,'fdr,edr'!$A:$A,J60)*M60/1000</f>
        <v>86.639592972594826</v>
      </c>
      <c r="O60" s="287"/>
      <c r="P60" s="284">
        <f>KC!I8+KC!E8</f>
        <v>906746.34375678597</v>
      </c>
      <c r="Q60" s="550">
        <f>'fdr,edr'!P60/l_pi_c!G60*100</f>
        <v>801795.25601251924</v>
      </c>
      <c r="R60" s="545">
        <f>Q60/Pop!G60/10</f>
        <v>9.2196434481720022</v>
      </c>
      <c r="S60" s="422">
        <f t="shared" si="11"/>
        <v>1.0805700373368389E-4</v>
      </c>
      <c r="T60" s="423">
        <f t="shared" si="12"/>
        <v>0</v>
      </c>
      <c r="U60" s="590">
        <f t="shared" si="14"/>
        <v>1.080570037336839E-2</v>
      </c>
      <c r="V60" s="202"/>
      <c r="W60" s="202"/>
      <c r="X60" s="202"/>
    </row>
    <row r="61" spans="1:24">
      <c r="A61" s="202"/>
      <c r="B61" s="202"/>
      <c r="C61" s="202"/>
      <c r="D61" s="202"/>
      <c r="E61" s="202"/>
      <c r="F61" s="202"/>
      <c r="G61" s="202"/>
      <c r="H61" s="271" t="str">
        <f t="shared" si="9"/>
        <v>199403</v>
      </c>
      <c r="I61" s="539">
        <f t="shared" si="5"/>
        <v>34516</v>
      </c>
      <c r="J61" s="274">
        <f t="shared" si="10"/>
        <v>1994</v>
      </c>
      <c r="K61" s="275">
        <f t="shared" si="7"/>
        <v>3</v>
      </c>
      <c r="L61" s="290">
        <v>74234.635857514266</v>
      </c>
      <c r="M61" s="291">
        <v>0.80061512755887776</v>
      </c>
      <c r="N61" s="286">
        <f>SUMIFS('fdr,edr'!$D:$D,'fdr,edr'!$A:$A,J61)*M61/1000</f>
        <v>361.39672056750788</v>
      </c>
      <c r="O61" s="287"/>
      <c r="P61" s="284">
        <f>KC!I9+KC!E9</f>
        <v>911504.25563373882</v>
      </c>
      <c r="Q61" s="550">
        <f>'fdr,edr'!P61/l_pi_c!G61*100</f>
        <v>808857.27479613537</v>
      </c>
      <c r="R61" s="545">
        <f>Q61/Pop!G61/10</f>
        <v>9.2999418388098967</v>
      </c>
      <c r="S61" s="422">
        <f t="shared" si="11"/>
        <v>4.4679912245160235E-4</v>
      </c>
      <c r="T61" s="423">
        <f t="shared" si="12"/>
        <v>0</v>
      </c>
      <c r="U61" s="590">
        <f t="shared" si="14"/>
        <v>4.4679912245160235E-2</v>
      </c>
      <c r="V61" s="202"/>
      <c r="W61" s="202"/>
      <c r="X61" s="202"/>
    </row>
    <row r="62" spans="1:24">
      <c r="A62" s="202"/>
      <c r="B62" s="202"/>
      <c r="C62" s="202"/>
      <c r="D62" s="202"/>
      <c r="E62" s="202"/>
      <c r="F62" s="202"/>
      <c r="G62" s="202"/>
      <c r="H62" s="271" t="str">
        <f t="shared" si="9"/>
        <v>199404</v>
      </c>
      <c r="I62" s="539">
        <f t="shared" si="5"/>
        <v>34608</v>
      </c>
      <c r="J62" s="274">
        <f t="shared" si="10"/>
        <v>1994</v>
      </c>
      <c r="K62" s="275">
        <f t="shared" si="7"/>
        <v>4</v>
      </c>
      <c r="L62" s="290">
        <v>67.545340726196585</v>
      </c>
      <c r="M62" s="291">
        <v>7.2847156797951494E-4</v>
      </c>
      <c r="N62" s="286">
        <f>SUMIFS('fdr,edr'!$D:$D,'fdr,edr'!$A:$A,J62)*M62/1000</f>
        <v>0.32883120319895059</v>
      </c>
      <c r="O62" s="287"/>
      <c r="P62" s="284">
        <f>KC!I10+KC!E10</f>
        <v>915624.26641573943</v>
      </c>
      <c r="Q62" s="550">
        <f>'fdr,edr'!P62/l_pi_c!G62*100</f>
        <v>811629.13274989417</v>
      </c>
      <c r="R62" s="545">
        <f>Q62/Pop!G62/10</f>
        <v>9.330843113233902</v>
      </c>
      <c r="S62" s="422">
        <f t="shared" si="11"/>
        <v>4.0514958116995151E-7</v>
      </c>
      <c r="T62" s="423">
        <f t="shared" si="12"/>
        <v>0</v>
      </c>
      <c r="U62" s="590">
        <f t="shared" si="14"/>
        <v>4.0514958116995151E-5</v>
      </c>
      <c r="V62" s="202"/>
      <c r="W62" s="202"/>
      <c r="X62" s="202"/>
    </row>
    <row r="63" spans="1:24">
      <c r="A63" s="202"/>
      <c r="B63" s="202"/>
      <c r="C63" s="202"/>
      <c r="D63" s="202"/>
      <c r="E63" s="202"/>
      <c r="F63" s="202"/>
      <c r="G63" s="202"/>
      <c r="H63" s="271" t="str">
        <f t="shared" si="9"/>
        <v>199501</v>
      </c>
      <c r="I63" s="539">
        <f t="shared" si="5"/>
        <v>34700</v>
      </c>
      <c r="J63" s="274">
        <f t="shared" si="10"/>
        <v>1995</v>
      </c>
      <c r="K63" s="275">
        <f t="shared" si="7"/>
        <v>1</v>
      </c>
      <c r="L63" s="290">
        <v>37.830913353359506</v>
      </c>
      <c r="M63" s="291">
        <v>3.787731306186029E-4</v>
      </c>
      <c r="N63" s="286">
        <f>SUMIFS('fdr,edr'!$D:$D,'fdr,edr'!$A:$A,J63)*M63/1000</f>
        <v>0.11906666346811143</v>
      </c>
      <c r="O63" s="287">
        <f>6300+600</f>
        <v>6900</v>
      </c>
      <c r="P63" s="284">
        <f>KC!I11+KC!E11</f>
        <v>915299.37611933891</v>
      </c>
      <c r="Q63" s="550">
        <f>'fdr,edr'!P63/l_pi_c!G63*100</f>
        <v>814954.95001283346</v>
      </c>
      <c r="R63" s="545">
        <f>Q63/Pop!G63/10</f>
        <v>9.368898646627704</v>
      </c>
      <c r="S63" s="422">
        <f t="shared" si="11"/>
        <v>1.4610214155547669E-7</v>
      </c>
      <c r="T63" s="423">
        <f t="shared" si="12"/>
        <v>8.4667256759301136E-3</v>
      </c>
      <c r="U63" s="590">
        <f t="shared" si="14"/>
        <v>1.461021415554767E-5</v>
      </c>
      <c r="V63" s="202"/>
      <c r="W63" s="202"/>
      <c r="X63" s="202"/>
    </row>
    <row r="64" spans="1:24">
      <c r="A64" s="202"/>
      <c r="B64" s="202"/>
      <c r="C64" s="202"/>
      <c r="D64" s="202"/>
      <c r="E64" s="202"/>
      <c r="F64" s="202"/>
      <c r="G64" s="202"/>
      <c r="H64" s="271" t="str">
        <f t="shared" si="9"/>
        <v>199502</v>
      </c>
      <c r="I64" s="539">
        <f t="shared" si="5"/>
        <v>34790</v>
      </c>
      <c r="J64" s="274">
        <f t="shared" si="10"/>
        <v>1995</v>
      </c>
      <c r="K64" s="275">
        <f t="shared" si="7"/>
        <v>2</v>
      </c>
      <c r="L64" s="290">
        <v>18508.437463977778</v>
      </c>
      <c r="M64" s="291">
        <v>0.18531138108160278</v>
      </c>
      <c r="N64" s="286">
        <f>SUMIFS('fdr,edr'!$D:$D,'fdr,edr'!$A:$A,J64)*M64/1000</f>
        <v>58.252304782071278</v>
      </c>
      <c r="O64" s="287"/>
      <c r="P64" s="284">
        <f>KC!I12+KC!E12</f>
        <v>918523.09186845471</v>
      </c>
      <c r="Q64" s="550">
        <f>'fdr,edr'!P64/l_pi_c!G64*100</f>
        <v>819443.96356503852</v>
      </c>
      <c r="R64" s="545">
        <f>Q64/Pop!G64/10</f>
        <v>9.4215433098512378</v>
      </c>
      <c r="S64" s="422">
        <f t="shared" si="11"/>
        <v>7.1087600094875612E-5</v>
      </c>
      <c r="T64" s="423">
        <f t="shared" si="12"/>
        <v>0</v>
      </c>
      <c r="U64" s="590">
        <f t="shared" si="14"/>
        <v>7.1087600094875613E-3</v>
      </c>
      <c r="V64" s="202"/>
      <c r="W64" s="202"/>
      <c r="X64" s="202"/>
    </row>
    <row r="65" spans="1:24">
      <c r="A65" s="202"/>
      <c r="B65" s="202"/>
      <c r="C65" s="202"/>
      <c r="D65" s="202"/>
      <c r="E65" s="202"/>
      <c r="F65" s="202"/>
      <c r="G65" s="202"/>
      <c r="H65" s="271" t="str">
        <f t="shared" si="9"/>
        <v>199503</v>
      </c>
      <c r="I65" s="539">
        <f t="shared" si="5"/>
        <v>34881</v>
      </c>
      <c r="J65" s="274">
        <f t="shared" si="10"/>
        <v>1995</v>
      </c>
      <c r="K65" s="275">
        <f t="shared" si="7"/>
        <v>3</v>
      </c>
      <c r="L65" s="290">
        <v>80763.175310830076</v>
      </c>
      <c r="M65" s="291">
        <v>0.80862231544472063</v>
      </c>
      <c r="N65" s="286">
        <f>SUMIFS('fdr,edr'!$D:$D,'fdr,edr'!$A:$A,J65)*M65/1000</f>
        <v>254.18899421038537</v>
      </c>
      <c r="O65" s="287"/>
      <c r="P65" s="284">
        <f>KC!I13+KC!E13</f>
        <v>923599.98562453734</v>
      </c>
      <c r="Q65" s="550">
        <f>'fdr,edr'!P65/l_pi_c!G65*100</f>
        <v>823032.59639897442</v>
      </c>
      <c r="R65" s="545">
        <f>Q65/Pop!G65/10</f>
        <v>9.4646323273848232</v>
      </c>
      <c r="S65" s="422">
        <f t="shared" si="11"/>
        <v>3.0884438274078314E-4</v>
      </c>
      <c r="T65" s="423">
        <f t="shared" si="12"/>
        <v>0</v>
      </c>
      <c r="U65" s="590">
        <f t="shared" si="14"/>
        <v>3.0884438274078316E-2</v>
      </c>
      <c r="V65" s="202"/>
      <c r="W65" s="202"/>
      <c r="X65" s="202"/>
    </row>
    <row r="66" spans="1:24">
      <c r="A66" s="202"/>
      <c r="B66" s="202"/>
      <c r="C66" s="202"/>
      <c r="D66" s="202"/>
      <c r="E66" s="202"/>
      <c r="F66" s="202"/>
      <c r="G66" s="202"/>
      <c r="H66" s="271" t="str">
        <f t="shared" si="9"/>
        <v>199504</v>
      </c>
      <c r="I66" s="539">
        <f t="shared" si="5"/>
        <v>34973</v>
      </c>
      <c r="J66" s="274">
        <f t="shared" si="10"/>
        <v>1995</v>
      </c>
      <c r="K66" s="275">
        <f t="shared" si="7"/>
        <v>4</v>
      </c>
      <c r="L66" s="290">
        <v>568.05631183878108</v>
      </c>
      <c r="M66" s="291">
        <v>5.6875303430580582E-3</v>
      </c>
      <c r="N66" s="286">
        <f>SUMIFS('fdr,edr'!$D:$D,'fdr,edr'!$A:$A,J66)*M66/1000</f>
        <v>1.7878651007150048</v>
      </c>
      <c r="O66" s="287"/>
      <c r="P66" s="284">
        <f>KC!I14+KC!E14</f>
        <v>928545.71484905039</v>
      </c>
      <c r="Q66" s="550">
        <f>'fdr,edr'!P66/l_pi_c!G66*100</f>
        <v>826980.64861594327</v>
      </c>
      <c r="R66" s="545">
        <f>Q66/Pop!G66/10</f>
        <v>9.5131637793994734</v>
      </c>
      <c r="S66" s="422">
        <f t="shared" si="11"/>
        <v>2.1619189079057934E-6</v>
      </c>
      <c r="T66" s="423">
        <f t="shared" si="12"/>
        <v>0</v>
      </c>
      <c r="U66" s="590">
        <f t="shared" si="14"/>
        <v>2.1619189079057934E-4</v>
      </c>
      <c r="V66" s="202"/>
      <c r="W66" s="202"/>
      <c r="X66" s="202"/>
    </row>
    <row r="67" spans="1:24">
      <c r="A67" s="202"/>
      <c r="B67" s="202"/>
      <c r="C67" s="202"/>
      <c r="D67" s="202"/>
      <c r="E67" s="202"/>
      <c r="F67" s="202"/>
      <c r="G67" s="202"/>
      <c r="H67" s="271" t="str">
        <f t="shared" si="9"/>
        <v>199601</v>
      </c>
      <c r="I67" s="539">
        <f t="shared" si="5"/>
        <v>35065</v>
      </c>
      <c r="J67" s="274">
        <f t="shared" si="10"/>
        <v>1996</v>
      </c>
      <c r="K67" s="275">
        <f t="shared" si="7"/>
        <v>1</v>
      </c>
      <c r="L67" s="290">
        <v>280.2908169492901</v>
      </c>
      <c r="M67" s="291">
        <v>7.0587285548974546E-3</v>
      </c>
      <c r="N67" s="286">
        <f>SUMIFS('fdr,edr'!$D:$D,'fdr,edr'!$A:$A,J67)*M67/1000</f>
        <v>4.405874519870892</v>
      </c>
      <c r="O67" s="287"/>
      <c r="P67" s="284">
        <f>KC!I15+KC!E15</f>
        <v>934012.92396834423</v>
      </c>
      <c r="Q67" s="550">
        <f>'fdr,edr'!P67/l_pi_c!G67*100</f>
        <v>835251.58773338865</v>
      </c>
      <c r="R67" s="545">
        <f>Q67/Pop!G67/10</f>
        <v>9.6116869114261831</v>
      </c>
      <c r="S67" s="422">
        <f t="shared" si="11"/>
        <v>5.2749070873687965E-6</v>
      </c>
      <c r="T67" s="423">
        <f t="shared" ref="T67:T130" si="17">O67/$Q67</f>
        <v>0</v>
      </c>
      <c r="U67" s="590">
        <f t="shared" si="14"/>
        <v>5.2749070873687966E-4</v>
      </c>
      <c r="V67" s="202"/>
      <c r="W67" s="202"/>
      <c r="X67" s="202"/>
    </row>
    <row r="68" spans="1:24">
      <c r="A68" s="202"/>
      <c r="B68" s="202"/>
      <c r="C68" s="202"/>
      <c r="D68" s="202"/>
      <c r="E68" s="202"/>
      <c r="F68" s="202"/>
      <c r="G68" s="202"/>
      <c r="H68" s="271" t="str">
        <f t="shared" si="9"/>
        <v>199602</v>
      </c>
      <c r="I68" s="539">
        <f t="shared" si="5"/>
        <v>35156</v>
      </c>
      <c r="J68" s="274">
        <f t="shared" si="10"/>
        <v>1996</v>
      </c>
      <c r="K68" s="275">
        <f t="shared" si="7"/>
        <v>2</v>
      </c>
      <c r="L68" s="290">
        <v>8189.065331795462</v>
      </c>
      <c r="M68" s="291">
        <v>0.20623005036202571</v>
      </c>
      <c r="N68" s="286">
        <f>SUMIFS('fdr,edr'!$D:$D,'fdr,edr'!$A:$A,J68)*M68/1000</f>
        <v>128.72342618860486</v>
      </c>
      <c r="O68" s="287"/>
      <c r="P68" s="284">
        <f>KC!I16+KC!E16</f>
        <v>938506.56213309872</v>
      </c>
      <c r="Q68" s="550">
        <f>'fdr,edr'!P68/l_pi_c!G68*100</f>
        <v>839084.48004369915</v>
      </c>
      <c r="R68" s="545">
        <f>Q68/Pop!G68/10</f>
        <v>9.658402860258601</v>
      </c>
      <c r="S68" s="422">
        <f t="shared" ref="S68:S131" si="18">N68/$Q68</f>
        <v>1.5340937563509816E-4</v>
      </c>
      <c r="T68" s="423">
        <f t="shared" si="17"/>
        <v>0</v>
      </c>
      <c r="U68" s="590">
        <f t="shared" si="14"/>
        <v>1.5340937563509816E-2</v>
      </c>
      <c r="V68" s="202"/>
      <c r="W68" s="202"/>
      <c r="X68" s="202"/>
    </row>
    <row r="69" spans="1:24">
      <c r="A69" s="202"/>
      <c r="B69" s="202"/>
      <c r="C69" s="202"/>
      <c r="D69" s="202"/>
      <c r="E69" s="202"/>
      <c r="F69" s="202"/>
      <c r="G69" s="202"/>
      <c r="H69" s="271" t="str">
        <f t="shared" si="9"/>
        <v>199603</v>
      </c>
      <c r="I69" s="539">
        <f t="shared" ref="I69:I132" si="19">EDATE(I68,3)</f>
        <v>35247</v>
      </c>
      <c r="J69" s="274">
        <f t="shared" si="10"/>
        <v>1996</v>
      </c>
      <c r="K69" s="275">
        <f t="shared" ref="K69:K132" si="20">IF(K68=4,1,K68+1)</f>
        <v>3</v>
      </c>
      <c r="L69" s="290">
        <v>31158.450195735186</v>
      </c>
      <c r="M69" s="291">
        <v>0.78468158363810137</v>
      </c>
      <c r="N69" s="286">
        <f>SUMIFS('fdr,edr'!$D:$D,'fdr,edr'!$A:$A,J69)*M69/1000</f>
        <v>489.77780752942914</v>
      </c>
      <c r="O69" s="287"/>
      <c r="P69" s="284">
        <f>KC!I17+KC!E17</f>
        <v>945505.47899025073</v>
      </c>
      <c r="Q69" s="550">
        <f>'fdr,edr'!P69/l_pi_c!G69*100</f>
        <v>846162.21535437705</v>
      </c>
      <c r="R69" s="545">
        <f>Q69/Pop!G69/10</f>
        <v>9.7394050410231134</v>
      </c>
      <c r="S69" s="422">
        <f t="shared" si="18"/>
        <v>5.7882259292836385E-4</v>
      </c>
      <c r="T69" s="423">
        <f t="shared" si="17"/>
        <v>0</v>
      </c>
      <c r="U69" s="590">
        <f t="shared" si="14"/>
        <v>5.7882259292836385E-2</v>
      </c>
      <c r="V69" s="202"/>
      <c r="W69" s="202"/>
      <c r="X69" s="202"/>
    </row>
    <row r="70" spans="1:24">
      <c r="A70" s="202"/>
      <c r="B70" s="202"/>
      <c r="C70" s="202"/>
      <c r="D70" s="202"/>
      <c r="E70" s="202"/>
      <c r="F70" s="202"/>
      <c r="G70" s="202"/>
      <c r="H70" s="271" t="str">
        <f t="shared" si="9"/>
        <v>199604</v>
      </c>
      <c r="I70" s="539">
        <f t="shared" si="19"/>
        <v>35339</v>
      </c>
      <c r="J70" s="274">
        <f t="shared" si="10"/>
        <v>1996</v>
      </c>
      <c r="K70" s="275">
        <f t="shared" si="20"/>
        <v>4</v>
      </c>
      <c r="L70" s="290">
        <v>80.59365552006831</v>
      </c>
      <c r="M70" s="291">
        <v>2.0296374449755798E-3</v>
      </c>
      <c r="N70" s="286">
        <f>SUMIFS('fdr,edr'!$D:$D,'fdr,edr'!$A:$A,J70)*M70/1000</f>
        <v>1.2668468313871402</v>
      </c>
      <c r="O70" s="287"/>
      <c r="P70" s="284">
        <f>KC!I18+KC!E18</f>
        <v>954969.89852581313</v>
      </c>
      <c r="Q70" s="550">
        <f>'fdr,edr'!P70/l_pi_c!G70*100</f>
        <v>856251.76254170947</v>
      </c>
      <c r="R70" s="545">
        <f>Q70/Pop!G70/10</f>
        <v>9.8516623791920388</v>
      </c>
      <c r="S70" s="422">
        <f t="shared" si="18"/>
        <v>1.4795261006256088E-6</v>
      </c>
      <c r="T70" s="423">
        <f t="shared" si="17"/>
        <v>0</v>
      </c>
      <c r="U70" s="590">
        <f t="shared" si="14"/>
        <v>1.4795261006256088E-4</v>
      </c>
      <c r="V70" s="202"/>
      <c r="W70" s="202"/>
      <c r="X70" s="202"/>
    </row>
    <row r="71" spans="1:24">
      <c r="A71" s="202"/>
      <c r="B71" s="202"/>
      <c r="C71" s="202"/>
      <c r="D71" s="202"/>
      <c r="E71" s="202"/>
      <c r="F71" s="202"/>
      <c r="G71" s="202"/>
      <c r="H71" s="271" t="str">
        <f t="shared" ref="H71:H134" si="21">J71&amp;"0"&amp;K71</f>
        <v>199701</v>
      </c>
      <c r="I71" s="539">
        <f t="shared" si="19"/>
        <v>35431</v>
      </c>
      <c r="J71" s="274">
        <f t="shared" ref="J71:J134" si="22">IF(K70=4,J70+1,J70)</f>
        <v>1997</v>
      </c>
      <c r="K71" s="275">
        <f t="shared" si="20"/>
        <v>1</v>
      </c>
      <c r="L71" s="290">
        <v>0.92344480843038623</v>
      </c>
      <c r="M71" s="291">
        <v>3.8922792477078483E-6</v>
      </c>
      <c r="N71" s="286">
        <f>SUMIFS('fdr,edr'!$D:$D,'fdr,edr'!$A:$A,J71)*M71/1000</f>
        <v>1.7133867784109737E-4</v>
      </c>
      <c r="O71" s="287"/>
      <c r="P71" s="284">
        <f>KC!I19+KC!E19</f>
        <v>960842.75710827694</v>
      </c>
      <c r="Q71" s="550">
        <f>'fdr,edr'!P71/l_pi_c!G71*100</f>
        <v>862041.38410390331</v>
      </c>
      <c r="R71" s="545">
        <f>Q71/Pop!G71/10</f>
        <v>9.9143461764703851</v>
      </c>
      <c r="S71" s="422">
        <f t="shared" si="18"/>
        <v>1.9875922548568228E-10</v>
      </c>
      <c r="T71" s="423">
        <f t="shared" si="17"/>
        <v>0</v>
      </c>
      <c r="U71" s="590">
        <f t="shared" si="14"/>
        <v>1.987592254856823E-8</v>
      </c>
      <c r="V71" s="202"/>
      <c r="W71" s="202"/>
      <c r="X71" s="202"/>
    </row>
    <row r="72" spans="1:24">
      <c r="A72" s="202"/>
      <c r="B72" s="202"/>
      <c r="C72" s="202"/>
      <c r="D72" s="202"/>
      <c r="E72" s="202"/>
      <c r="F72" s="202"/>
      <c r="G72" s="202"/>
      <c r="H72" s="271" t="str">
        <f t="shared" si="21"/>
        <v>199702</v>
      </c>
      <c r="I72" s="539">
        <f t="shared" si="19"/>
        <v>35521</v>
      </c>
      <c r="J72" s="274">
        <f t="shared" si="22"/>
        <v>1997</v>
      </c>
      <c r="K72" s="275">
        <f t="shared" si="20"/>
        <v>2</v>
      </c>
      <c r="L72" s="290">
        <v>12952.81264174802</v>
      </c>
      <c r="M72" s="291">
        <v>5.4595535525959152E-2</v>
      </c>
      <c r="N72" s="286">
        <f>SUMIFS('fdr,edr'!$D:$D,'fdr,edr'!$A:$A,J72)*M72/1000</f>
        <v>2.4033031233699989</v>
      </c>
      <c r="O72" s="287"/>
      <c r="P72" s="284">
        <f>KC!I20+KC!E20</f>
        <v>964308.48504512687</v>
      </c>
      <c r="Q72" s="550">
        <f>'fdr,edr'!P72/l_pi_c!G72*100</f>
        <v>863781.6673776448</v>
      </c>
      <c r="R72" s="545">
        <f>Q72/Pop!G72/10</f>
        <v>9.9314263348312881</v>
      </c>
      <c r="S72" s="422">
        <f t="shared" si="18"/>
        <v>2.7823039248635457E-6</v>
      </c>
      <c r="T72" s="423">
        <f t="shared" si="17"/>
        <v>0</v>
      </c>
      <c r="U72" s="590">
        <f t="shared" ref="U72:U135" si="23">S72*100</f>
        <v>2.7823039248635459E-4</v>
      </c>
      <c r="V72" s="202"/>
      <c r="W72" s="202"/>
      <c r="X72" s="202"/>
    </row>
    <row r="73" spans="1:24">
      <c r="A73" s="202"/>
      <c r="B73" s="202"/>
      <c r="C73" s="202"/>
      <c r="D73" s="202"/>
      <c r="E73" s="202"/>
      <c r="F73" s="202"/>
      <c r="G73" s="202"/>
      <c r="H73" s="271" t="str">
        <f t="shared" si="21"/>
        <v>199703</v>
      </c>
      <c r="I73" s="539">
        <f t="shared" si="19"/>
        <v>35612</v>
      </c>
      <c r="J73" s="274">
        <f t="shared" si="22"/>
        <v>1997</v>
      </c>
      <c r="K73" s="275">
        <f t="shared" si="20"/>
        <v>3</v>
      </c>
      <c r="L73" s="290">
        <v>186840.65285234549</v>
      </c>
      <c r="M73" s="291">
        <v>0.78752513316034656</v>
      </c>
      <c r="N73" s="286">
        <f>SUMIFS('fdr,edr'!$D:$D,'fdr,edr'!$A:$A,J73)*M73/1000</f>
        <v>34.666966703838085</v>
      </c>
      <c r="O73" s="287"/>
      <c r="P73" s="284">
        <f>KC!I21+KC!E21</f>
        <v>969452.57495131879</v>
      </c>
      <c r="Q73" s="550">
        <f>'fdr,edr'!P73/l_pi_c!G73*100</f>
        <v>870036.10561090533</v>
      </c>
      <c r="R73" s="545">
        <f>Q73/Pop!G73/10</f>
        <v>10.00396047194012</v>
      </c>
      <c r="S73" s="422">
        <f t="shared" si="18"/>
        <v>3.9845434551818163E-5</v>
      </c>
      <c r="T73" s="423">
        <f t="shared" si="17"/>
        <v>0</v>
      </c>
      <c r="U73" s="590">
        <f t="shared" si="23"/>
        <v>3.984543455181816E-3</v>
      </c>
      <c r="V73" s="202"/>
      <c r="W73" s="202"/>
      <c r="X73" s="202"/>
    </row>
    <row r="74" spans="1:24">
      <c r="A74" s="202"/>
      <c r="B74" s="202"/>
      <c r="C74" s="202"/>
      <c r="D74" s="202"/>
      <c r="E74" s="202"/>
      <c r="F74" s="202"/>
      <c r="G74" s="202"/>
      <c r="H74" s="271" t="str">
        <f t="shared" si="21"/>
        <v>199704</v>
      </c>
      <c r="I74" s="539">
        <f t="shared" si="19"/>
        <v>35704</v>
      </c>
      <c r="J74" s="274">
        <f t="shared" si="22"/>
        <v>1997</v>
      </c>
      <c r="K74" s="275">
        <f t="shared" si="20"/>
        <v>4</v>
      </c>
      <c r="L74" s="290">
        <v>37456.011061098085</v>
      </c>
      <c r="M74" s="291">
        <v>0.15787543903444665</v>
      </c>
      <c r="N74" s="286">
        <f>SUMIFS('fdr,edr'!$D:$D,'fdr,edr'!$A:$A,J74)*M74/1000</f>
        <v>6.9496989466196775</v>
      </c>
      <c r="O74" s="287"/>
      <c r="P74" s="284">
        <f>KC!I22+KC!E22</f>
        <v>976252.83489374735</v>
      </c>
      <c r="Q74" s="550">
        <f>'fdr,edr'!P74/l_pi_c!G74*100</f>
        <v>875026.48119145248</v>
      </c>
      <c r="R74" s="545">
        <f>Q74/Pop!G74/10</f>
        <v>10.063414628213543</v>
      </c>
      <c r="S74" s="422">
        <f t="shared" si="18"/>
        <v>7.9422727151718168E-6</v>
      </c>
      <c r="T74" s="423">
        <f t="shared" si="17"/>
        <v>0</v>
      </c>
      <c r="U74" s="590">
        <f t="shared" si="23"/>
        <v>7.9422727151718167E-4</v>
      </c>
      <c r="V74" s="202"/>
      <c r="W74" s="202"/>
      <c r="X74" s="202"/>
    </row>
    <row r="75" spans="1:24">
      <c r="A75" s="202"/>
      <c r="B75" s="202"/>
      <c r="C75" s="202"/>
      <c r="D75" s="202"/>
      <c r="E75" s="202"/>
      <c r="F75" s="202"/>
      <c r="G75" s="202"/>
      <c r="H75" s="271" t="str">
        <f t="shared" si="21"/>
        <v>199801</v>
      </c>
      <c r="I75" s="539">
        <f t="shared" si="19"/>
        <v>35796</v>
      </c>
      <c r="J75" s="274">
        <f t="shared" si="22"/>
        <v>1998</v>
      </c>
      <c r="K75" s="275">
        <f t="shared" si="20"/>
        <v>1</v>
      </c>
      <c r="L75" s="290">
        <v>1551.8429803318002</v>
      </c>
      <c r="M75" s="291">
        <v>2.8052139966355714E-3</v>
      </c>
      <c r="N75" s="286">
        <f>SUMIFS('fdr,edr'!$D:$D,'fdr,edr'!$A:$A,J75)*M75/1000</f>
        <v>0.20757082559035211</v>
      </c>
      <c r="O75" s="287"/>
      <c r="P75" s="284">
        <f>KC!I23+KC!E23</f>
        <v>978886.50936433394</v>
      </c>
      <c r="Q75" s="550">
        <f>'fdr,edr'!P75/l_pi_c!G75*100</f>
        <v>877918.23566948855</v>
      </c>
      <c r="R75" s="545">
        <f>Q75/Pop!G75/10</f>
        <v>10.099688584416885</v>
      </c>
      <c r="S75" s="422">
        <f t="shared" si="18"/>
        <v>2.3643525918112569E-7</v>
      </c>
      <c r="T75" s="423">
        <f t="shared" si="17"/>
        <v>0</v>
      </c>
      <c r="U75" s="590">
        <f t="shared" si="23"/>
        <v>2.3643525918112567E-5</v>
      </c>
      <c r="V75" s="202"/>
      <c r="W75" s="202"/>
      <c r="X75" s="202"/>
    </row>
    <row r="76" spans="1:24">
      <c r="A76" s="202"/>
      <c r="B76" s="202"/>
      <c r="C76" s="202"/>
      <c r="D76" s="202"/>
      <c r="E76" s="202"/>
      <c r="F76" s="202"/>
      <c r="G76" s="202"/>
      <c r="H76" s="271" t="str">
        <f t="shared" si="21"/>
        <v>199802</v>
      </c>
      <c r="I76" s="539">
        <f t="shared" si="19"/>
        <v>35886</v>
      </c>
      <c r="J76" s="274">
        <f t="shared" si="22"/>
        <v>1998</v>
      </c>
      <c r="K76" s="275">
        <f t="shared" si="20"/>
        <v>2</v>
      </c>
      <c r="L76" s="290">
        <v>229235.92048524856</v>
      </c>
      <c r="M76" s="291">
        <v>0.41438200953769572</v>
      </c>
      <c r="N76" s="286">
        <f>SUMIFS('fdr,edr'!$D:$D,'fdr,edr'!$A:$A,J76)*M76/1000</f>
        <v>30.662051427338145</v>
      </c>
      <c r="O76" s="287"/>
      <c r="P76" s="284">
        <f>KC!I24+KC!E24</f>
        <v>980530.2781108534</v>
      </c>
      <c r="Q76" s="550">
        <f>'fdr,edr'!P76/l_pi_c!G76*100</f>
        <v>880798.28397192201</v>
      </c>
      <c r="R76" s="545">
        <f>Q76/Pop!G76/10</f>
        <v>10.135784714842341</v>
      </c>
      <c r="S76" s="422">
        <f t="shared" si="18"/>
        <v>3.4811661177482023E-5</v>
      </c>
      <c r="T76" s="423">
        <f t="shared" si="17"/>
        <v>0</v>
      </c>
      <c r="U76" s="590">
        <f t="shared" si="23"/>
        <v>3.4811661177482022E-3</v>
      </c>
      <c r="V76" s="202"/>
      <c r="W76" s="202"/>
      <c r="X76" s="202"/>
    </row>
    <row r="77" spans="1:24">
      <c r="A77" s="202"/>
      <c r="B77" s="202"/>
      <c r="C77" s="202"/>
      <c r="D77" s="202"/>
      <c r="E77" s="202"/>
      <c r="F77" s="202"/>
      <c r="G77" s="202"/>
      <c r="H77" s="271" t="str">
        <f t="shared" si="21"/>
        <v>199803</v>
      </c>
      <c r="I77" s="539">
        <f t="shared" si="19"/>
        <v>35977</v>
      </c>
      <c r="J77" s="274">
        <f t="shared" si="22"/>
        <v>1998</v>
      </c>
      <c r="K77" s="275">
        <f t="shared" si="20"/>
        <v>3</v>
      </c>
      <c r="L77" s="290">
        <v>275699.95297551958</v>
      </c>
      <c r="M77" s="291">
        <v>0.49837346739380556</v>
      </c>
      <c r="N77" s="286">
        <f>SUMIFS('fdr,edr'!$D:$D,'fdr,edr'!$A:$A,J77)*M77/1000</f>
        <v>36.876969886550043</v>
      </c>
      <c r="O77" s="287"/>
      <c r="P77" s="284">
        <f>KC!I25+KC!E25</f>
        <v>984053.66816383135</v>
      </c>
      <c r="Q77" s="550">
        <f>'fdr,edr'!P77/l_pi_c!G77*100</f>
        <v>886957.32140215114</v>
      </c>
      <c r="R77" s="545">
        <f>Q77/Pop!G77/10</f>
        <v>10.209221600671906</v>
      </c>
      <c r="S77" s="422">
        <f t="shared" si="18"/>
        <v>4.1576938367511179E-5</v>
      </c>
      <c r="T77" s="423">
        <f t="shared" si="17"/>
        <v>0</v>
      </c>
      <c r="U77" s="590">
        <f t="shared" si="23"/>
        <v>4.1576938367511177E-3</v>
      </c>
      <c r="V77" s="202"/>
      <c r="W77" s="202"/>
      <c r="X77" s="202"/>
    </row>
    <row r="78" spans="1:24">
      <c r="A78" s="202"/>
      <c r="B78" s="202"/>
      <c r="C78" s="202"/>
      <c r="D78" s="202"/>
      <c r="E78" s="202"/>
      <c r="F78" s="202"/>
      <c r="G78" s="202"/>
      <c r="H78" s="271" t="str">
        <f t="shared" si="21"/>
        <v>199804</v>
      </c>
      <c r="I78" s="539">
        <f t="shared" si="19"/>
        <v>36069</v>
      </c>
      <c r="J78" s="274">
        <f t="shared" si="22"/>
        <v>1998</v>
      </c>
      <c r="K78" s="275">
        <f t="shared" si="20"/>
        <v>4</v>
      </c>
      <c r="L78" s="290">
        <v>46711.783558900184</v>
      </c>
      <c r="M78" s="291">
        <v>8.4439309071863172E-2</v>
      </c>
      <c r="N78" s="286">
        <f>SUMIFS('fdr,edr'!$D:$D,'fdr,edr'!$A:$A,J78)*M78/1000</f>
        <v>6.2480570528119035</v>
      </c>
      <c r="O78" s="287"/>
      <c r="P78" s="284">
        <f>KC!I26+KC!E26</f>
        <v>986249.01173739729</v>
      </c>
      <c r="Q78" s="550">
        <f>'fdr,edr'!P78/l_pi_c!G78*100</f>
        <v>887188.62535624125</v>
      </c>
      <c r="R78" s="545">
        <f>Q78/Pop!G78/10</f>
        <v>10.215885283746148</v>
      </c>
      <c r="S78" s="422">
        <f t="shared" si="18"/>
        <v>7.0425351207620165E-6</v>
      </c>
      <c r="T78" s="423">
        <f t="shared" si="17"/>
        <v>0</v>
      </c>
      <c r="U78" s="590">
        <f t="shared" si="23"/>
        <v>7.042535120762016E-4</v>
      </c>
      <c r="V78" s="202"/>
      <c r="W78" s="202"/>
      <c r="X78" s="202"/>
    </row>
    <row r="79" spans="1:24">
      <c r="A79" s="202"/>
      <c r="B79" s="202"/>
      <c r="C79" s="202"/>
      <c r="D79" s="202"/>
      <c r="E79" s="202"/>
      <c r="F79" s="202"/>
      <c r="G79" s="202"/>
      <c r="H79" s="271" t="str">
        <f t="shared" si="21"/>
        <v>199901</v>
      </c>
      <c r="I79" s="539">
        <f t="shared" si="19"/>
        <v>36161</v>
      </c>
      <c r="J79" s="274">
        <f t="shared" si="22"/>
        <v>1999</v>
      </c>
      <c r="K79" s="275">
        <f t="shared" si="20"/>
        <v>1</v>
      </c>
      <c r="L79" s="290">
        <v>26.500442705743652</v>
      </c>
      <c r="M79" s="291">
        <v>6.7878128535830867E-5</v>
      </c>
      <c r="N79" s="286">
        <f>SUMIFS('fdr,edr'!$D:$D,'fdr,edr'!$A:$A,J79)*M79/1000</f>
        <v>6.2580447113194382E-3</v>
      </c>
      <c r="O79" s="287"/>
      <c r="P79" s="284">
        <f>KC!I27+KC!E27</f>
        <v>986897.39873668575</v>
      </c>
      <c r="Q79" s="550">
        <f>'fdr,edr'!P79/l_pi_c!G79*100</f>
        <v>892469.21563952672</v>
      </c>
      <c r="R79" s="545">
        <f>Q79/Pop!G79/10</f>
        <v>10.281212464287465</v>
      </c>
      <c r="S79" s="422">
        <f t="shared" si="18"/>
        <v>7.0120566644251597E-9</v>
      </c>
      <c r="T79" s="423">
        <f t="shared" si="17"/>
        <v>0</v>
      </c>
      <c r="U79" s="590">
        <f t="shared" si="23"/>
        <v>7.0120566644251602E-7</v>
      </c>
      <c r="V79" s="202"/>
      <c r="W79" s="202"/>
      <c r="X79" s="202"/>
    </row>
    <row r="80" spans="1:24">
      <c r="A80" s="202"/>
      <c r="B80" s="202"/>
      <c r="C80" s="202"/>
      <c r="D80" s="202"/>
      <c r="E80" s="202"/>
      <c r="F80" s="202"/>
      <c r="G80" s="202"/>
      <c r="H80" s="271" t="str">
        <f t="shared" si="21"/>
        <v>199902</v>
      </c>
      <c r="I80" s="539">
        <f t="shared" si="19"/>
        <v>36251</v>
      </c>
      <c r="J80" s="274">
        <f t="shared" si="22"/>
        <v>1999</v>
      </c>
      <c r="K80" s="275">
        <f t="shared" si="20"/>
        <v>2</v>
      </c>
      <c r="L80" s="290">
        <v>51118.146927074675</v>
      </c>
      <c r="M80" s="291">
        <v>0.13093381820664543</v>
      </c>
      <c r="N80" s="286">
        <f>SUMIFS('fdr,edr'!$D:$D,'fdr,edr'!$A:$A,J80)*M80/1000</f>
        <v>12.071483204320026</v>
      </c>
      <c r="O80" s="287"/>
      <c r="P80" s="284">
        <f>KC!I28+KC!E28</f>
        <v>987209.9387004287</v>
      </c>
      <c r="Q80" s="550">
        <f>'fdr,edr'!P80/l_pi_c!G80*100</f>
        <v>896226.9731895834</v>
      </c>
      <c r="R80" s="545">
        <f>Q80/Pop!G80/10</f>
        <v>10.328699262686722</v>
      </c>
      <c r="S80" s="422">
        <f t="shared" si="18"/>
        <v>1.3469225503623047E-5</v>
      </c>
      <c r="T80" s="423">
        <f t="shared" si="17"/>
        <v>0</v>
      </c>
      <c r="U80" s="590">
        <f t="shared" si="23"/>
        <v>1.3469225503623047E-3</v>
      </c>
      <c r="V80" s="202"/>
      <c r="W80" s="202"/>
      <c r="X80" s="202"/>
    </row>
    <row r="81" spans="1:24">
      <c r="A81" s="202"/>
      <c r="B81" s="202"/>
      <c r="C81" s="202"/>
      <c r="D81" s="202"/>
      <c r="E81" s="202"/>
      <c r="F81" s="202"/>
      <c r="G81" s="202"/>
      <c r="H81" s="271" t="str">
        <f t="shared" si="21"/>
        <v>199903</v>
      </c>
      <c r="I81" s="539">
        <f t="shared" si="19"/>
        <v>36342</v>
      </c>
      <c r="J81" s="274">
        <f t="shared" si="22"/>
        <v>1999</v>
      </c>
      <c r="K81" s="275">
        <f t="shared" si="20"/>
        <v>3</v>
      </c>
      <c r="L81" s="290">
        <v>330177.99575597374</v>
      </c>
      <c r="M81" s="291">
        <v>0.84571660498220669</v>
      </c>
      <c r="N81" s="286">
        <f>SUMIFS('fdr,edr'!$D:$D,'fdr,edr'!$A:$A,J81)*M81/1000</f>
        <v>77.971099693624538</v>
      </c>
      <c r="O81" s="287"/>
      <c r="P81" s="284">
        <f>KC!I29+KC!E29</f>
        <v>992058.25266634137</v>
      </c>
      <c r="Q81" s="550">
        <f>'fdr,edr'!P81/l_pi_c!G81*100</f>
        <v>906136.22524447541</v>
      </c>
      <c r="R81" s="545">
        <f>Q81/Pop!G81/10</f>
        <v>10.446528389720008</v>
      </c>
      <c r="S81" s="422">
        <f t="shared" si="18"/>
        <v>8.6047878366840428E-5</v>
      </c>
      <c r="T81" s="423">
        <f t="shared" si="17"/>
        <v>0</v>
      </c>
      <c r="U81" s="590">
        <f t="shared" si="23"/>
        <v>8.6047878366840424E-3</v>
      </c>
      <c r="V81" s="202"/>
      <c r="W81" s="202"/>
      <c r="X81" s="202"/>
    </row>
    <row r="82" spans="1:24">
      <c r="A82" s="202"/>
      <c r="B82" s="202"/>
      <c r="C82" s="202"/>
      <c r="D82" s="202"/>
      <c r="E82" s="202"/>
      <c r="F82" s="202"/>
      <c r="G82" s="202"/>
      <c r="H82" s="271" t="str">
        <f t="shared" si="21"/>
        <v>199904</v>
      </c>
      <c r="I82" s="539">
        <f t="shared" si="19"/>
        <v>36434</v>
      </c>
      <c r="J82" s="274">
        <f t="shared" si="22"/>
        <v>1999</v>
      </c>
      <c r="K82" s="275">
        <f t="shared" si="20"/>
        <v>4</v>
      </c>
      <c r="L82" s="290">
        <v>9089.4568742458359</v>
      </c>
      <c r="M82" s="291">
        <v>2.3281698682612133E-2</v>
      </c>
      <c r="N82" s="286">
        <f>SUMIFS('fdr,edr'!$D:$D,'fdr,edr'!$A:$A,J82)*M82/1000</f>
        <v>2.1464632931702581</v>
      </c>
      <c r="O82" s="287"/>
      <c r="P82" s="284">
        <f>KC!I30+KC!E30</f>
        <v>993608.6938950005</v>
      </c>
      <c r="Q82" s="550">
        <f>'fdr,edr'!P82/l_pi_c!G82*100</f>
        <v>909141.80541572673</v>
      </c>
      <c r="R82" s="545">
        <f>Q82/Pop!G82/10</f>
        <v>10.486215838356689</v>
      </c>
      <c r="S82" s="422">
        <f t="shared" si="18"/>
        <v>2.3609774409050926E-6</v>
      </c>
      <c r="T82" s="423">
        <f t="shared" si="17"/>
        <v>0</v>
      </c>
      <c r="U82" s="590">
        <f t="shared" si="23"/>
        <v>2.3609774409050926E-4</v>
      </c>
      <c r="V82" s="202"/>
      <c r="W82" s="202"/>
      <c r="X82" s="202"/>
    </row>
    <row r="83" spans="1:24">
      <c r="A83" s="202"/>
      <c r="B83" s="202"/>
      <c r="C83" s="202"/>
      <c r="D83" s="202"/>
      <c r="E83" s="202"/>
      <c r="F83" s="202"/>
      <c r="G83" s="202"/>
      <c r="H83" s="271" t="str">
        <f t="shared" si="21"/>
        <v>200001</v>
      </c>
      <c r="I83" s="539">
        <f t="shared" si="19"/>
        <v>36526</v>
      </c>
      <c r="J83" s="274">
        <f t="shared" si="22"/>
        <v>2000</v>
      </c>
      <c r="K83" s="275">
        <f t="shared" si="20"/>
        <v>1</v>
      </c>
      <c r="L83" s="290">
        <v>44.918989748839408</v>
      </c>
      <c r="M83" s="291">
        <v>5.7120742874510803E-5</v>
      </c>
      <c r="N83" s="286">
        <f>SUMIFS('fdr,edr'!$D:$D,'fdr,edr'!$A:$A,J83)*M83/1000</f>
        <v>3.6404645126331368E-2</v>
      </c>
      <c r="O83" s="287"/>
      <c r="P83" s="284">
        <f>KC!I31+KC!E31</f>
        <v>995857.77951900195</v>
      </c>
      <c r="Q83" s="550">
        <f>'fdr,edr'!P83/l_pi_c!G83*100</f>
        <v>913953.72738418251</v>
      </c>
      <c r="R83" s="545">
        <f>Q83/Pop!G83/10</f>
        <v>10.547360922020969</v>
      </c>
      <c r="S83" s="422">
        <f t="shared" si="18"/>
        <v>3.9832044047267823E-8</v>
      </c>
      <c r="T83" s="423">
        <f t="shared" si="17"/>
        <v>0</v>
      </c>
      <c r="U83" s="590">
        <f t="shared" si="23"/>
        <v>3.9832044047267819E-6</v>
      </c>
      <c r="V83" s="202"/>
      <c r="W83" s="202"/>
      <c r="X83" s="202"/>
    </row>
    <row r="84" spans="1:24">
      <c r="A84" s="202"/>
      <c r="B84" s="202"/>
      <c r="C84" s="202"/>
      <c r="D84" s="202"/>
      <c r="E84" s="202"/>
      <c r="F84" s="202"/>
      <c r="G84" s="202"/>
      <c r="H84" s="271" t="str">
        <f t="shared" si="21"/>
        <v>200002</v>
      </c>
      <c r="I84" s="539">
        <f t="shared" si="19"/>
        <v>36617</v>
      </c>
      <c r="J84" s="274">
        <f t="shared" si="22"/>
        <v>2000</v>
      </c>
      <c r="K84" s="275">
        <f t="shared" si="20"/>
        <v>2</v>
      </c>
      <c r="L84" s="290">
        <v>21882.629278337117</v>
      </c>
      <c r="M84" s="291">
        <v>2.782680660039626E-2</v>
      </c>
      <c r="N84" s="286">
        <f>SUMIFS('fdr,edr'!$D:$D,'fdr,edr'!$A:$A,J84)*M84/1000</f>
        <v>17.734801200187594</v>
      </c>
      <c r="O84" s="287"/>
      <c r="P84" s="284">
        <f>KC!I32+KC!E32</f>
        <v>996353.39132795774</v>
      </c>
      <c r="Q84" s="550">
        <f>'fdr,edr'!P84/l_pi_c!G84*100</f>
        <v>918442.32847023837</v>
      </c>
      <c r="R84" s="545">
        <f>Q84/Pop!G84/10</f>
        <v>10.606896495561283</v>
      </c>
      <c r="S84" s="422">
        <f t="shared" si="18"/>
        <v>1.9309651406993356E-5</v>
      </c>
      <c r="T84" s="423">
        <f t="shared" si="17"/>
        <v>0</v>
      </c>
      <c r="U84" s="590">
        <f t="shared" si="23"/>
        <v>1.9309651406993356E-3</v>
      </c>
      <c r="V84" s="202"/>
      <c r="W84" s="202"/>
      <c r="X84" s="202"/>
    </row>
    <row r="85" spans="1:24">
      <c r="A85" s="202"/>
      <c r="B85" s="202"/>
      <c r="C85" s="202"/>
      <c r="D85" s="202"/>
      <c r="E85" s="202"/>
      <c r="F85" s="202"/>
      <c r="G85" s="202"/>
      <c r="H85" s="271" t="str">
        <f t="shared" si="21"/>
        <v>200003</v>
      </c>
      <c r="I85" s="539">
        <f t="shared" si="19"/>
        <v>36708</v>
      </c>
      <c r="J85" s="274">
        <f t="shared" si="22"/>
        <v>2000</v>
      </c>
      <c r="K85" s="275">
        <f t="shared" si="20"/>
        <v>3</v>
      </c>
      <c r="L85" s="290">
        <v>753298.50464507891</v>
      </c>
      <c r="M85" s="291">
        <v>0.95792381868287213</v>
      </c>
      <c r="N85" s="286">
        <f>SUMIFS('fdr,edr'!$D:$D,'fdr,edr'!$A:$A,J85)*M85/1000</f>
        <v>610.51160965855718</v>
      </c>
      <c r="O85" s="287"/>
      <c r="P85" s="284">
        <f>KC!I33+KC!E33</f>
        <v>999733.69478314614</v>
      </c>
      <c r="Q85" s="550">
        <f>'fdr,edr'!P85/l_pi_c!G85*100</f>
        <v>923448.91397464194</v>
      </c>
      <c r="R85" s="545">
        <f>Q85/Pop!G85/10</f>
        <v>10.67463018451477</v>
      </c>
      <c r="S85" s="422">
        <f t="shared" si="18"/>
        <v>6.6112115182510455E-4</v>
      </c>
      <c r="T85" s="423">
        <f t="shared" si="17"/>
        <v>0</v>
      </c>
      <c r="U85" s="590">
        <f t="shared" si="23"/>
        <v>6.611211518251045E-2</v>
      </c>
      <c r="V85" s="202"/>
      <c r="W85" s="202"/>
      <c r="X85" s="202"/>
    </row>
    <row r="86" spans="1:24">
      <c r="A86" s="202"/>
      <c r="B86" s="202"/>
      <c r="C86" s="202"/>
      <c r="D86" s="202"/>
      <c r="E86" s="202"/>
      <c r="F86" s="202"/>
      <c r="G86" s="202"/>
      <c r="H86" s="271" t="str">
        <f t="shared" si="21"/>
        <v>200004</v>
      </c>
      <c r="I86" s="539">
        <f t="shared" si="19"/>
        <v>36800</v>
      </c>
      <c r="J86" s="274">
        <f t="shared" si="22"/>
        <v>2000</v>
      </c>
      <c r="K86" s="275">
        <f t="shared" si="20"/>
        <v>4</v>
      </c>
      <c r="L86" s="290">
        <v>11160.599086835151</v>
      </c>
      <c r="M86" s="291">
        <v>1.4192253973857063E-2</v>
      </c>
      <c r="N86" s="286">
        <f>SUMIFS('fdr,edr'!$D:$D,'fdr,edr'!$A:$A,J86)*M86/1000</f>
        <v>9.0451199242295814</v>
      </c>
      <c r="O86" s="287"/>
      <c r="P86" s="284">
        <f>KC!I34+KC!E34</f>
        <v>1002812.7946355098</v>
      </c>
      <c r="Q86" s="550">
        <f>'fdr,edr'!P86/l_pi_c!G86*100</f>
        <v>929326.98693994572</v>
      </c>
      <c r="R86" s="545">
        <f>Q86/Pop!G86/10</f>
        <v>10.753782952436961</v>
      </c>
      <c r="S86" s="422">
        <f t="shared" si="18"/>
        <v>9.732978866795879E-6</v>
      </c>
      <c r="T86" s="423">
        <f t="shared" si="17"/>
        <v>0</v>
      </c>
      <c r="U86" s="590">
        <f t="shared" si="23"/>
        <v>9.7329788667958785E-4</v>
      </c>
      <c r="V86" s="202"/>
      <c r="W86" s="202"/>
      <c r="X86" s="202"/>
    </row>
    <row r="87" spans="1:24">
      <c r="A87" s="202"/>
      <c r="B87" s="202"/>
      <c r="C87" s="202"/>
      <c r="D87" s="202"/>
      <c r="E87" s="202"/>
      <c r="F87" s="202"/>
      <c r="G87" s="202"/>
      <c r="H87" s="271" t="str">
        <f t="shared" si="21"/>
        <v>200101</v>
      </c>
      <c r="I87" s="539">
        <f t="shared" si="19"/>
        <v>36892</v>
      </c>
      <c r="J87" s="274">
        <f t="shared" si="22"/>
        <v>2001</v>
      </c>
      <c r="K87" s="275">
        <f t="shared" si="20"/>
        <v>1</v>
      </c>
      <c r="L87" s="290">
        <v>102.61011839261482</v>
      </c>
      <c r="M87" s="291">
        <v>1.8731341520230491E-3</v>
      </c>
      <c r="N87" s="286">
        <f>SUMIFS('fdr,edr'!$D:$D,'fdr,edr'!$A:$A,J87)*M87/1000</f>
        <v>8.560460203102066E-2</v>
      </c>
      <c r="O87" s="287"/>
      <c r="P87" s="284">
        <f>KC!I35+KC!E35</f>
        <v>1005302.794384738</v>
      </c>
      <c r="Q87" s="550">
        <f>'fdr,edr'!P87/l_pi_c!G87*100</f>
        <v>930452.69983774086</v>
      </c>
      <c r="R87" s="545">
        <f>Q87/Pop!G87/10</f>
        <v>10.776594893310756</v>
      </c>
      <c r="S87" s="422">
        <f t="shared" si="18"/>
        <v>9.2003174418161203E-8</v>
      </c>
      <c r="T87" s="423">
        <f t="shared" si="17"/>
        <v>0</v>
      </c>
      <c r="U87" s="590">
        <f t="shared" si="23"/>
        <v>9.2003174418161195E-6</v>
      </c>
      <c r="V87" s="202"/>
      <c r="W87" s="202"/>
      <c r="X87" s="202"/>
    </row>
    <row r="88" spans="1:24">
      <c r="A88" s="202"/>
      <c r="B88" s="202"/>
      <c r="C88" s="202"/>
      <c r="D88" s="202"/>
      <c r="E88" s="202"/>
      <c r="F88" s="202"/>
      <c r="G88" s="202"/>
      <c r="H88" s="271" t="str">
        <f t="shared" si="21"/>
        <v>200102</v>
      </c>
      <c r="I88" s="539">
        <f t="shared" si="19"/>
        <v>36982</v>
      </c>
      <c r="J88" s="274">
        <f t="shared" si="22"/>
        <v>2001</v>
      </c>
      <c r="K88" s="275">
        <f t="shared" si="20"/>
        <v>2</v>
      </c>
      <c r="L88" s="290">
        <v>20840.487125217431</v>
      </c>
      <c r="M88" s="291">
        <v>0.38044033854122367</v>
      </c>
      <c r="N88" s="286">
        <f>SUMIFS('fdr,edr'!$D:$D,'fdr,edr'!$A:$A,J88)*M88/1000</f>
        <v>17.386605087625075</v>
      </c>
      <c r="O88" s="287"/>
      <c r="P88" s="284">
        <f>KC!I36+KC!E36</f>
        <v>1005545.0033153095</v>
      </c>
      <c r="Q88" s="550">
        <f>'fdr,edr'!P88/l_pi_c!G88*100</f>
        <v>937952.2610056058</v>
      </c>
      <c r="R88" s="545">
        <f>Q88/Pop!G88/10</f>
        <v>10.872130182483804</v>
      </c>
      <c r="S88" s="422">
        <f t="shared" si="18"/>
        <v>1.8536769738136129E-5</v>
      </c>
      <c r="T88" s="423">
        <f t="shared" si="17"/>
        <v>0</v>
      </c>
      <c r="U88" s="590">
        <f t="shared" si="23"/>
        <v>1.8536769738136129E-3</v>
      </c>
      <c r="V88" s="202"/>
      <c r="W88" s="202"/>
      <c r="X88" s="202"/>
    </row>
    <row r="89" spans="1:24">
      <c r="A89" s="202"/>
      <c r="B89" s="202"/>
      <c r="C89" s="202"/>
      <c r="D89" s="202"/>
      <c r="E89" s="202"/>
      <c r="F89" s="202"/>
      <c r="G89" s="202"/>
      <c r="H89" s="271" t="str">
        <f t="shared" si="21"/>
        <v>200103</v>
      </c>
      <c r="I89" s="539">
        <f t="shared" si="19"/>
        <v>37073</v>
      </c>
      <c r="J89" s="274">
        <f t="shared" si="22"/>
        <v>2001</v>
      </c>
      <c r="K89" s="275">
        <f t="shared" si="20"/>
        <v>3</v>
      </c>
      <c r="L89" s="290">
        <v>32841.644759098665</v>
      </c>
      <c r="M89" s="291">
        <v>0.59951988527579803</v>
      </c>
      <c r="N89" s="286">
        <f>SUMIFS('fdr,edr'!$D:$D,'fdr,edr'!$A:$A,J89)*M89/1000</f>
        <v>27.398817715906091</v>
      </c>
      <c r="O89" s="287"/>
      <c r="P89" s="284">
        <f>KC!I37+KC!E37</f>
        <v>1008035.1050654256</v>
      </c>
      <c r="Q89" s="550">
        <f>'fdr,edr'!P89/l_pi_c!G89*100</f>
        <v>942936.11363657168</v>
      </c>
      <c r="R89" s="545">
        <f>Q89/Pop!G89/10</f>
        <v>10.939480442892901</v>
      </c>
      <c r="S89" s="422">
        <f t="shared" si="18"/>
        <v>2.9056918405891279E-5</v>
      </c>
      <c r="T89" s="423">
        <f t="shared" si="17"/>
        <v>0</v>
      </c>
      <c r="U89" s="590">
        <f t="shared" si="23"/>
        <v>2.905691840589128E-3</v>
      </c>
      <c r="V89" s="202"/>
      <c r="W89" s="202"/>
      <c r="X89" s="202"/>
    </row>
    <row r="90" spans="1:24">
      <c r="A90" s="202"/>
      <c r="B90" s="202"/>
      <c r="C90" s="202"/>
      <c r="D90" s="202"/>
      <c r="E90" s="202"/>
      <c r="F90" s="202"/>
      <c r="G90" s="202"/>
      <c r="H90" s="271" t="str">
        <f t="shared" si="21"/>
        <v>200104</v>
      </c>
      <c r="I90" s="539">
        <f t="shared" si="19"/>
        <v>37165</v>
      </c>
      <c r="J90" s="274">
        <f t="shared" si="22"/>
        <v>2001</v>
      </c>
      <c r="K90" s="275">
        <f t="shared" si="20"/>
        <v>4</v>
      </c>
      <c r="L90" s="290">
        <v>995.16699729130562</v>
      </c>
      <c r="M90" s="291">
        <v>1.816664203095528E-2</v>
      </c>
      <c r="N90" s="286">
        <f>SUMIFS('fdr,edr'!$D:$D,'fdr,edr'!$A:$A,J90)*M90/1000</f>
        <v>0.83023853877221043</v>
      </c>
      <c r="O90" s="287"/>
      <c r="P90" s="284">
        <f>KC!I38+KC!E38</f>
        <v>1009008.9428891452</v>
      </c>
      <c r="Q90" s="550">
        <f>'fdr,edr'!P90/l_pi_c!G90*100</f>
        <v>946034.75458929292</v>
      </c>
      <c r="R90" s="545">
        <f>Q90/Pop!G90/10</f>
        <v>10.988638187862337</v>
      </c>
      <c r="S90" s="422">
        <f t="shared" si="18"/>
        <v>8.7759834905076641E-7</v>
      </c>
      <c r="T90" s="423">
        <f t="shared" si="17"/>
        <v>0</v>
      </c>
      <c r="U90" s="590">
        <f t="shared" si="23"/>
        <v>8.7759834905076645E-5</v>
      </c>
      <c r="V90" s="202"/>
      <c r="W90" s="202"/>
      <c r="X90" s="202"/>
    </row>
    <row r="91" spans="1:24">
      <c r="A91" s="202"/>
      <c r="B91" s="202"/>
      <c r="C91" s="202"/>
      <c r="D91" s="202"/>
      <c r="E91" s="202"/>
      <c r="F91" s="202"/>
      <c r="G91" s="202"/>
      <c r="H91" s="271" t="str">
        <f t="shared" si="21"/>
        <v>200201</v>
      </c>
      <c r="I91" s="539">
        <f t="shared" si="19"/>
        <v>37257</v>
      </c>
      <c r="J91" s="274">
        <f t="shared" si="22"/>
        <v>2002</v>
      </c>
      <c r="K91" s="275">
        <f t="shared" si="20"/>
        <v>1</v>
      </c>
      <c r="L91" s="290">
        <v>265.67977312177794</v>
      </c>
      <c r="M91" s="291">
        <v>3.0441930646785353E-3</v>
      </c>
      <c r="N91" s="286">
        <f>SUMIFS('fdr,edr'!$D:$D,'fdr,edr'!$A:$A,J91)*M91/1000</f>
        <v>0.23701320897875261</v>
      </c>
      <c r="O91" s="287"/>
      <c r="P91" s="284">
        <f>KC!I39+KC!E39</f>
        <v>1008179.1468263901</v>
      </c>
      <c r="Q91" s="550">
        <f>'fdr,edr'!P91/l_pi_c!G91*100</f>
        <v>944182.82246114849</v>
      </c>
      <c r="R91" s="545">
        <f>Q91/Pop!G91/10</f>
        <v>10.981778639239517</v>
      </c>
      <c r="S91" s="422">
        <f t="shared" si="18"/>
        <v>2.5102469917949108E-7</v>
      </c>
      <c r="T91" s="423">
        <f t="shared" si="17"/>
        <v>0</v>
      </c>
      <c r="U91" s="590">
        <f t="shared" si="23"/>
        <v>2.5102469917949108E-5</v>
      </c>
      <c r="V91" s="202"/>
      <c r="W91" s="202"/>
      <c r="X91" s="202"/>
    </row>
    <row r="92" spans="1:24">
      <c r="A92" s="202"/>
      <c r="B92" s="202"/>
      <c r="C92" s="202"/>
      <c r="D92" s="202"/>
      <c r="E92" s="202"/>
      <c r="F92" s="202"/>
      <c r="G92" s="202"/>
      <c r="H92" s="271" t="str">
        <f t="shared" si="21"/>
        <v>200202</v>
      </c>
      <c r="I92" s="539">
        <f t="shared" si="19"/>
        <v>37347</v>
      </c>
      <c r="J92" s="274">
        <f t="shared" si="22"/>
        <v>2002</v>
      </c>
      <c r="K92" s="275">
        <f t="shared" si="20"/>
        <v>2</v>
      </c>
      <c r="L92" s="290">
        <v>1298.1222583055587</v>
      </c>
      <c r="M92" s="291">
        <v>1.4874052056749118E-2</v>
      </c>
      <c r="N92" s="286">
        <f>SUMIFS('fdr,edr'!$D:$D,'fdr,edr'!$A:$A,J92)*M92/1000</f>
        <v>1.1580562512251167</v>
      </c>
      <c r="O92" s="287"/>
      <c r="P92" s="284">
        <f>KC!I40+KC!E40</f>
        <v>1006733.223150135</v>
      </c>
      <c r="Q92" s="550">
        <f>'fdr,edr'!P92/l_pi_c!G92*100</f>
        <v>952608.92319851741</v>
      </c>
      <c r="R92" s="545">
        <f>Q92/Pop!G92/10</f>
        <v>11.096040223042968</v>
      </c>
      <c r="S92" s="422">
        <f t="shared" si="18"/>
        <v>1.2156680701003525E-6</v>
      </c>
      <c r="T92" s="423">
        <f t="shared" si="17"/>
        <v>0</v>
      </c>
      <c r="U92" s="590">
        <f t="shared" si="23"/>
        <v>1.2156680701003525E-4</v>
      </c>
      <c r="V92" s="202"/>
      <c r="W92" s="202"/>
      <c r="X92" s="202"/>
    </row>
    <row r="93" spans="1:24">
      <c r="A93" s="202"/>
      <c r="B93" s="202"/>
      <c r="C93" s="202"/>
      <c r="D93" s="202"/>
      <c r="E93" s="202"/>
      <c r="F93" s="202"/>
      <c r="G93" s="202"/>
      <c r="H93" s="271" t="str">
        <f t="shared" si="21"/>
        <v>200203</v>
      </c>
      <c r="I93" s="539">
        <f t="shared" si="19"/>
        <v>37438</v>
      </c>
      <c r="J93" s="274">
        <f t="shared" si="22"/>
        <v>2002</v>
      </c>
      <c r="K93" s="275">
        <f t="shared" si="20"/>
        <v>3</v>
      </c>
      <c r="L93" s="290">
        <v>75349.853285200486</v>
      </c>
      <c r="M93" s="291">
        <v>0.86336832533432362</v>
      </c>
      <c r="N93" s="286">
        <f>SUMIFS('fdr,edr'!$D:$D,'fdr,edr'!$A:$A,J93)*M93/1000</f>
        <v>67.219684484666033</v>
      </c>
      <c r="O93" s="287"/>
      <c r="P93" s="284">
        <f>KC!I41+KC!E41</f>
        <v>1008018.8110597706</v>
      </c>
      <c r="Q93" s="550">
        <f>'fdr,edr'!P93/l_pi_c!G93*100</f>
        <v>957013.89874119125</v>
      </c>
      <c r="R93" s="545">
        <f>Q93/Pop!G93/10</f>
        <v>11.16707761598831</v>
      </c>
      <c r="S93" s="422">
        <f t="shared" si="18"/>
        <v>7.0238984588503339E-5</v>
      </c>
      <c r="T93" s="423">
        <f t="shared" si="17"/>
        <v>0</v>
      </c>
      <c r="U93" s="590">
        <f t="shared" si="23"/>
        <v>7.0238984588503342E-3</v>
      </c>
      <c r="V93" s="202"/>
      <c r="W93" s="202"/>
      <c r="X93" s="202"/>
    </row>
    <row r="94" spans="1:24">
      <c r="A94" s="202"/>
      <c r="B94" s="202"/>
      <c r="C94" s="202"/>
      <c r="D94" s="202"/>
      <c r="E94" s="202"/>
      <c r="F94" s="202"/>
      <c r="G94" s="202"/>
      <c r="H94" s="271" t="str">
        <f t="shared" si="21"/>
        <v>200204</v>
      </c>
      <c r="I94" s="539">
        <f t="shared" si="19"/>
        <v>37530</v>
      </c>
      <c r="J94" s="274">
        <f t="shared" si="22"/>
        <v>2002</v>
      </c>
      <c r="K94" s="275">
        <f t="shared" si="20"/>
        <v>4</v>
      </c>
      <c r="L94" s="290">
        <v>10360.629683372179</v>
      </c>
      <c r="M94" s="291">
        <v>0.11871342954424867</v>
      </c>
      <c r="N94" s="286">
        <f>SUMIFS('fdr,edr'!$D:$D,'fdr,edr'!$A:$A,J94)*M94/1000</f>
        <v>9.2427287912919045</v>
      </c>
      <c r="O94" s="287"/>
      <c r="P94" s="284">
        <f>KC!I42+KC!E42</f>
        <v>1008445.2326581052</v>
      </c>
      <c r="Q94" s="550">
        <f>'fdr,edr'!P94/l_pi_c!G94*100</f>
        <v>959540.18151407468</v>
      </c>
      <c r="R94" s="545">
        <f>Q94/Pop!G94/10</f>
        <v>11.210636558641196</v>
      </c>
      <c r="S94" s="422">
        <f t="shared" si="18"/>
        <v>9.6324562215911028E-6</v>
      </c>
      <c r="T94" s="423">
        <f t="shared" si="17"/>
        <v>0</v>
      </c>
      <c r="U94" s="590">
        <f t="shared" si="23"/>
        <v>9.6324562215911031E-4</v>
      </c>
      <c r="V94" s="202"/>
      <c r="W94" s="202"/>
      <c r="X94" s="202"/>
    </row>
    <row r="95" spans="1:24">
      <c r="A95" s="202"/>
      <c r="B95" s="202"/>
      <c r="C95" s="202"/>
      <c r="D95" s="202"/>
      <c r="E95" s="202"/>
      <c r="F95" s="202"/>
      <c r="G95" s="202"/>
      <c r="H95" s="271" t="str">
        <f t="shared" si="21"/>
        <v>200301</v>
      </c>
      <c r="I95" s="539">
        <f t="shared" si="19"/>
        <v>37622</v>
      </c>
      <c r="J95" s="274">
        <f t="shared" si="22"/>
        <v>2003</v>
      </c>
      <c r="K95" s="275">
        <f t="shared" si="20"/>
        <v>1</v>
      </c>
      <c r="L95" s="290">
        <v>260.79050034738975</v>
      </c>
      <c r="M95" s="291">
        <v>2.3904924849398965E-3</v>
      </c>
      <c r="N95" s="286">
        <f>SUMIFS('fdr,edr'!$D:$D,'fdr,edr'!$A:$A,J95)*M95/1000</f>
        <v>0.23269243034833736</v>
      </c>
      <c r="O95" s="287"/>
      <c r="P95" s="284">
        <f>KC!I43+KC!E43</f>
        <v>1008008.2573031213</v>
      </c>
      <c r="Q95" s="550">
        <f>'fdr,edr'!P95/l_pi_c!G95*100</f>
        <v>965438.86974949541</v>
      </c>
      <c r="R95" s="545">
        <f>Q95/Pop!G95/10</f>
        <v>11.290398853600745</v>
      </c>
      <c r="S95" s="422">
        <f t="shared" si="18"/>
        <v>2.4102243822927348E-7</v>
      </c>
      <c r="T95" s="423">
        <f t="shared" si="17"/>
        <v>0</v>
      </c>
      <c r="U95" s="590">
        <f t="shared" si="23"/>
        <v>2.4102243822927347E-5</v>
      </c>
      <c r="V95" s="202"/>
      <c r="W95" s="202"/>
      <c r="X95" s="202"/>
    </row>
    <row r="96" spans="1:24">
      <c r="A96" s="202"/>
      <c r="B96" s="202"/>
      <c r="C96" s="202"/>
      <c r="D96" s="202"/>
      <c r="E96" s="202"/>
      <c r="F96" s="202"/>
      <c r="G96" s="202"/>
      <c r="H96" s="271" t="str">
        <f t="shared" si="21"/>
        <v>200302</v>
      </c>
      <c r="I96" s="539">
        <f t="shared" si="19"/>
        <v>37712</v>
      </c>
      <c r="J96" s="274">
        <f t="shared" si="22"/>
        <v>2003</v>
      </c>
      <c r="K96" s="275">
        <f t="shared" si="20"/>
        <v>2</v>
      </c>
      <c r="L96" s="290">
        <v>19507.338258970089</v>
      </c>
      <c r="M96" s="291">
        <v>0.17881075210612157</v>
      </c>
      <c r="N96" s="286">
        <f>SUMIFS('fdr,edr'!$D:$D,'fdr,edr'!$A:$A,J96)*M96/1000</f>
        <v>17.405580122973547</v>
      </c>
      <c r="O96" s="287"/>
      <c r="P96" s="284">
        <f>KC!I44+KC!E44</f>
        <v>1006935.5649427748</v>
      </c>
      <c r="Q96" s="550">
        <f>'fdr,edr'!P96/l_pi_c!G96*100</f>
        <v>965131.33166559786</v>
      </c>
      <c r="R96" s="545">
        <f>Q96/Pop!G96/10</f>
        <v>11.296802419008019</v>
      </c>
      <c r="S96" s="422">
        <f t="shared" si="18"/>
        <v>1.8034416200057935E-5</v>
      </c>
      <c r="T96" s="423">
        <f t="shared" si="17"/>
        <v>0</v>
      </c>
      <c r="U96" s="590">
        <f t="shared" si="23"/>
        <v>1.8034416200057935E-3</v>
      </c>
      <c r="V96" s="202"/>
      <c r="W96" s="202"/>
      <c r="X96" s="202"/>
    </row>
    <row r="97" spans="1:24">
      <c r="A97" s="202"/>
      <c r="B97" s="202"/>
      <c r="C97" s="202"/>
      <c r="D97" s="202"/>
      <c r="E97" s="202"/>
      <c r="F97" s="202"/>
      <c r="G97" s="202"/>
      <c r="H97" s="271" t="str">
        <f t="shared" si="21"/>
        <v>200303</v>
      </c>
      <c r="I97" s="539">
        <f t="shared" si="19"/>
        <v>37803</v>
      </c>
      <c r="J97" s="274">
        <f t="shared" si="22"/>
        <v>2003</v>
      </c>
      <c r="K97" s="275">
        <f t="shared" si="20"/>
        <v>3</v>
      </c>
      <c r="L97" s="290">
        <v>87661.30065645068</v>
      </c>
      <c r="M97" s="291">
        <v>0.80353264463300289</v>
      </c>
      <c r="N97" s="286">
        <f>SUMIFS('fdr,edr'!$D:$D,'fdr,edr'!$A:$A,J97)*M97/1000</f>
        <v>78.216503553903209</v>
      </c>
      <c r="O97" s="287"/>
      <c r="P97" s="284">
        <f>KC!I45+KC!E45</f>
        <v>1008184.1266821028</v>
      </c>
      <c r="Q97" s="550">
        <f>'fdr,edr'!P97/l_pi_c!G97*100</f>
        <v>969507.54035287898</v>
      </c>
      <c r="R97" s="545">
        <f>Q97/Pop!G97/10</f>
        <v>11.354744836677558</v>
      </c>
      <c r="S97" s="422">
        <f t="shared" si="18"/>
        <v>8.0676529370193607E-5</v>
      </c>
      <c r="T97" s="423">
        <f t="shared" si="17"/>
        <v>0</v>
      </c>
      <c r="U97" s="590">
        <f t="shared" si="23"/>
        <v>8.0676529370193612E-3</v>
      </c>
      <c r="V97" s="202"/>
      <c r="W97" s="202"/>
      <c r="X97" s="202"/>
    </row>
    <row r="98" spans="1:24">
      <c r="A98" s="202"/>
      <c r="B98" s="202"/>
      <c r="C98" s="202"/>
      <c r="D98" s="202"/>
      <c r="E98" s="202"/>
      <c r="F98" s="202"/>
      <c r="G98" s="202"/>
      <c r="H98" s="271" t="str">
        <f t="shared" si="21"/>
        <v>200304</v>
      </c>
      <c r="I98" s="539">
        <f t="shared" si="19"/>
        <v>37895</v>
      </c>
      <c r="J98" s="274">
        <f t="shared" si="22"/>
        <v>2003</v>
      </c>
      <c r="K98" s="275">
        <f t="shared" si="20"/>
        <v>4</v>
      </c>
      <c r="L98" s="290">
        <v>1665.454584231846</v>
      </c>
      <c r="M98" s="291">
        <v>1.5266110775935616E-2</v>
      </c>
      <c r="N98" s="286">
        <f>SUMIFS('fdr,edr'!$D:$D,'fdr,edr'!$A:$A,J98)*M98/1000</f>
        <v>1.486015304711872</v>
      </c>
      <c r="O98" s="287"/>
      <c r="P98" s="284">
        <f>KC!I46+KC!E46</f>
        <v>1009267.4225442479</v>
      </c>
      <c r="Q98" s="550">
        <f>'fdr,edr'!P98/l_pi_c!G98*100</f>
        <v>977285.47550991294</v>
      </c>
      <c r="R98" s="545">
        <f>Q98/Pop!G98/10</f>
        <v>11.450570007618097</v>
      </c>
      <c r="S98" s="422">
        <f t="shared" si="18"/>
        <v>1.5205539649880931E-6</v>
      </c>
      <c r="T98" s="423">
        <f t="shared" si="17"/>
        <v>0</v>
      </c>
      <c r="U98" s="590">
        <f t="shared" si="23"/>
        <v>1.5205539649880932E-4</v>
      </c>
      <c r="V98" s="202"/>
      <c r="W98" s="202"/>
      <c r="X98" s="202"/>
    </row>
    <row r="99" spans="1:24">
      <c r="A99" s="202"/>
      <c r="B99" s="202"/>
      <c r="C99" s="202"/>
      <c r="D99" s="202"/>
      <c r="E99" s="202"/>
      <c r="F99" s="202"/>
      <c r="G99" s="202"/>
      <c r="H99" s="271" t="str">
        <f t="shared" si="21"/>
        <v>200401</v>
      </c>
      <c r="I99" s="539">
        <f t="shared" si="19"/>
        <v>37987</v>
      </c>
      <c r="J99" s="274">
        <f t="shared" si="22"/>
        <v>2004</v>
      </c>
      <c r="K99" s="275">
        <f t="shared" si="20"/>
        <v>1</v>
      </c>
      <c r="L99" s="290">
        <v>36.370854740287818</v>
      </c>
      <c r="M99" s="291">
        <v>2.7132680179170712E-5</v>
      </c>
      <c r="N99" s="286">
        <f>SUMIFS('fdr,edr'!$D:$D,'fdr,edr'!$A:$A,J99)*M99/1000</f>
        <v>3.3399756874617464E-2</v>
      </c>
      <c r="O99" s="287"/>
      <c r="P99" s="284">
        <f>KC!I47+KC!E47</f>
        <v>1010289.9764694468</v>
      </c>
      <c r="Q99" s="550">
        <f>'fdr,edr'!P99/l_pi_c!G99*100</f>
        <v>979818.08516878064</v>
      </c>
      <c r="R99" s="545">
        <f>Q99/Pop!G99/10</f>
        <v>11.491333009534276</v>
      </c>
      <c r="S99" s="422">
        <f t="shared" si="18"/>
        <v>3.4087712178597031E-8</v>
      </c>
      <c r="T99" s="423">
        <f t="shared" si="17"/>
        <v>0</v>
      </c>
      <c r="U99" s="590">
        <f t="shared" si="23"/>
        <v>3.4087712178597033E-6</v>
      </c>
      <c r="V99" s="202"/>
      <c r="W99" s="202"/>
      <c r="X99" s="202"/>
    </row>
    <row r="100" spans="1:24">
      <c r="A100" s="202"/>
      <c r="B100" s="202"/>
      <c r="C100" s="202"/>
      <c r="D100" s="202"/>
      <c r="E100" s="202"/>
      <c r="F100" s="202"/>
      <c r="G100" s="202"/>
      <c r="H100" s="271" t="str">
        <f t="shared" si="21"/>
        <v>200402</v>
      </c>
      <c r="I100" s="539">
        <f t="shared" si="19"/>
        <v>38078</v>
      </c>
      <c r="J100" s="274">
        <f t="shared" si="22"/>
        <v>2004</v>
      </c>
      <c r="K100" s="275">
        <f t="shared" si="20"/>
        <v>2</v>
      </c>
      <c r="L100" s="290">
        <v>25788.057220947689</v>
      </c>
      <c r="M100" s="291">
        <v>1.9237906670449355E-2</v>
      </c>
      <c r="N100" s="286">
        <f>SUMIFS('fdr,edr'!$D:$D,'fdr,edr'!$A:$A,J100)*M100/1000</f>
        <v>23.681457243684239</v>
      </c>
      <c r="O100" s="287"/>
      <c r="P100" s="284">
        <f>KC!I48+KC!E48</f>
        <v>1009627.2468057235</v>
      </c>
      <c r="Q100" s="550">
        <f>'fdr,edr'!P100/l_pi_c!G100*100</f>
        <v>982657.66699733958</v>
      </c>
      <c r="R100" s="545">
        <f>Q100/Pop!G100/10</f>
        <v>11.537810193816579</v>
      </c>
      <c r="S100" s="422">
        <f t="shared" si="18"/>
        <v>2.4099397011826657E-5</v>
      </c>
      <c r="T100" s="423">
        <f t="shared" si="17"/>
        <v>0</v>
      </c>
      <c r="U100" s="590">
        <f t="shared" si="23"/>
        <v>2.4099397011826656E-3</v>
      </c>
      <c r="V100" s="202"/>
      <c r="W100" s="202"/>
      <c r="X100" s="202"/>
    </row>
    <row r="101" spans="1:24">
      <c r="A101" s="202"/>
      <c r="B101" s="202"/>
      <c r="C101" s="202"/>
      <c r="D101" s="202"/>
      <c r="E101" s="202"/>
      <c r="F101" s="202"/>
      <c r="G101" s="202"/>
      <c r="H101" s="271" t="str">
        <f t="shared" si="21"/>
        <v>200403</v>
      </c>
      <c r="I101" s="539">
        <f t="shared" si="19"/>
        <v>38169</v>
      </c>
      <c r="J101" s="274">
        <f t="shared" si="22"/>
        <v>2004</v>
      </c>
      <c r="K101" s="275">
        <f t="shared" si="20"/>
        <v>3</v>
      </c>
      <c r="L101" s="290">
        <v>537371.84413112269</v>
      </c>
      <c r="M101" s="291">
        <v>0.4008797287887314</v>
      </c>
      <c r="N101" s="286">
        <f>SUMIFS('fdr,edr'!$D:$D,'fdr,edr'!$A:$A,J101)*M101/1000</f>
        <v>493.47448866422485</v>
      </c>
      <c r="O101" s="287"/>
      <c r="P101" s="284">
        <f>KC!I49+KC!E49</f>
        <v>1011590.3714884084</v>
      </c>
      <c r="Q101" s="550">
        <f>'fdr,edr'!P101/l_pi_c!G101*100</f>
        <v>985292.73149644327</v>
      </c>
      <c r="R101" s="545">
        <f>Q101/Pop!G101/10</f>
        <v>11.581498073220594</v>
      </c>
      <c r="S101" s="422">
        <f t="shared" si="18"/>
        <v>5.0084048414195191E-4</v>
      </c>
      <c r="T101" s="423">
        <f t="shared" si="17"/>
        <v>0</v>
      </c>
      <c r="U101" s="590">
        <f t="shared" si="23"/>
        <v>5.0084048414195191E-2</v>
      </c>
      <c r="V101" s="202"/>
      <c r="W101" s="202"/>
      <c r="X101" s="202"/>
    </row>
    <row r="102" spans="1:24">
      <c r="A102" s="202"/>
      <c r="B102" s="202"/>
      <c r="C102" s="202"/>
      <c r="D102" s="202"/>
      <c r="E102" s="202"/>
      <c r="F102" s="202"/>
      <c r="G102" s="202"/>
      <c r="H102" s="271" t="str">
        <f t="shared" si="21"/>
        <v>200404</v>
      </c>
      <c r="I102" s="539">
        <f t="shared" si="19"/>
        <v>38261</v>
      </c>
      <c r="J102" s="274">
        <f t="shared" si="22"/>
        <v>2004</v>
      </c>
      <c r="K102" s="275">
        <f t="shared" si="20"/>
        <v>4</v>
      </c>
      <c r="L102" s="290">
        <v>777285.18779318919</v>
      </c>
      <c r="M102" s="291">
        <v>0.57985523186064003</v>
      </c>
      <c r="N102" s="286">
        <f>SUMIFS('fdr,edr'!$D:$D,'fdr,edr'!$A:$A,J102)*M102/1000</f>
        <v>713.78955704818441</v>
      </c>
      <c r="O102" s="287">
        <f>700+100</f>
        <v>800</v>
      </c>
      <c r="P102" s="284">
        <f>KC!I50+KC!E50</f>
        <v>1014340.9109316389</v>
      </c>
      <c r="Q102" s="550">
        <f>'fdr,edr'!P102/l_pi_c!G102*100</f>
        <v>987148.56310291577</v>
      </c>
      <c r="R102" s="545">
        <f>Q102/Pop!G102/10</f>
        <v>11.621260013768982</v>
      </c>
      <c r="S102" s="422">
        <f t="shared" si="18"/>
        <v>7.2308220234300021E-4</v>
      </c>
      <c r="T102" s="423">
        <f t="shared" si="17"/>
        <v>8.10414997196927E-4</v>
      </c>
      <c r="U102" s="590">
        <f t="shared" si="23"/>
        <v>7.2308220234300016E-2</v>
      </c>
      <c r="V102" s="202"/>
      <c r="W102" s="202"/>
      <c r="X102" s="202"/>
    </row>
    <row r="103" spans="1:24">
      <c r="A103" s="202"/>
      <c r="B103" s="202"/>
      <c r="C103" s="202"/>
      <c r="D103" s="202"/>
      <c r="E103" s="202"/>
      <c r="F103" s="202"/>
      <c r="G103" s="202"/>
      <c r="H103" s="271" t="str">
        <f t="shared" si="21"/>
        <v>200501</v>
      </c>
      <c r="I103" s="539">
        <f t="shared" si="19"/>
        <v>38353</v>
      </c>
      <c r="J103" s="274">
        <f t="shared" si="22"/>
        <v>2005</v>
      </c>
      <c r="K103" s="275">
        <f t="shared" si="20"/>
        <v>1</v>
      </c>
      <c r="L103" s="290">
        <v>64.691167551852487</v>
      </c>
      <c r="M103" s="291">
        <v>2.739206191773546E-4</v>
      </c>
      <c r="N103" s="286">
        <f>SUMIFS('fdr,edr'!$D:$D,'fdr,edr'!$A:$A,J103)*M103/1000</f>
        <v>6.1912547207972443E-2</v>
      </c>
      <c r="O103" s="287"/>
      <c r="P103" s="284">
        <f>KC!I51+KC!E51</f>
        <v>1016346.2972979766</v>
      </c>
      <c r="Q103" s="550">
        <f>'fdr,edr'!P103/l_pi_c!G103*100</f>
        <v>994258.06579112599</v>
      </c>
      <c r="R103" s="545">
        <f>Q103/Pop!G103/10</f>
        <v>11.722667756778002</v>
      </c>
      <c r="S103" s="422">
        <f t="shared" si="18"/>
        <v>6.2270098013948673E-8</v>
      </c>
      <c r="T103" s="423">
        <f t="shared" si="17"/>
        <v>0</v>
      </c>
      <c r="U103" s="590">
        <f t="shared" si="23"/>
        <v>6.2270098013948674E-6</v>
      </c>
      <c r="V103" s="202"/>
      <c r="W103" s="202"/>
      <c r="X103" s="202"/>
    </row>
    <row r="104" spans="1:24">
      <c r="A104" s="202"/>
      <c r="B104" s="202"/>
      <c r="C104" s="202"/>
      <c r="D104" s="202"/>
      <c r="E104" s="202"/>
      <c r="F104" s="202"/>
      <c r="G104" s="202"/>
      <c r="H104" s="271" t="str">
        <f t="shared" si="21"/>
        <v>200502</v>
      </c>
      <c r="I104" s="539">
        <f t="shared" si="19"/>
        <v>38443</v>
      </c>
      <c r="J104" s="274">
        <f t="shared" si="22"/>
        <v>2005</v>
      </c>
      <c r="K104" s="275">
        <f t="shared" si="20"/>
        <v>2</v>
      </c>
      <c r="L104" s="290">
        <v>5771.6123911442273</v>
      </c>
      <c r="M104" s="291">
        <v>2.4438632036849775E-2</v>
      </c>
      <c r="N104" s="286">
        <f>SUMIFS('fdr,edr'!$D:$D,'fdr,edr'!$A:$A,J104)*M104/1000</f>
        <v>5.5237096215092674</v>
      </c>
      <c r="O104" s="287"/>
      <c r="P104" s="284">
        <f>KC!I52+KC!E52</f>
        <v>1016795.8886720592</v>
      </c>
      <c r="Q104" s="550">
        <f>'fdr,edr'!P104/l_pi_c!G104*100</f>
        <v>999656.19526457717</v>
      </c>
      <c r="R104" s="545">
        <f>Q104/Pop!G104/10</f>
        <v>11.805103864721037</v>
      </c>
      <c r="S104" s="422">
        <f t="shared" si="18"/>
        <v>5.52560935217064E-6</v>
      </c>
      <c r="T104" s="423">
        <f t="shared" si="17"/>
        <v>0</v>
      </c>
      <c r="U104" s="590">
        <f t="shared" si="23"/>
        <v>5.5256093521706396E-4</v>
      </c>
      <c r="V104" s="202"/>
      <c r="W104" s="202"/>
      <c r="X104" s="202"/>
    </row>
    <row r="105" spans="1:24">
      <c r="A105" s="202"/>
      <c r="B105" s="202"/>
      <c r="C105" s="202"/>
      <c r="D105" s="202"/>
      <c r="E105" s="202"/>
      <c r="F105" s="202"/>
      <c r="G105" s="202"/>
      <c r="H105" s="271" t="str">
        <f t="shared" si="21"/>
        <v>200503</v>
      </c>
      <c r="I105" s="539">
        <f t="shared" si="19"/>
        <v>38534</v>
      </c>
      <c r="J105" s="274">
        <f t="shared" si="22"/>
        <v>2005</v>
      </c>
      <c r="K105" s="275">
        <f t="shared" si="20"/>
        <v>3</v>
      </c>
      <c r="L105" s="290">
        <v>229885.90497693027</v>
      </c>
      <c r="M105" s="291">
        <v>0.97340165303020609</v>
      </c>
      <c r="N105" s="286">
        <f>SUMIFS('fdr,edr'!$D:$D,'fdr,edr'!$A:$A,J105)*M105/1000</f>
        <v>220.01182669834336</v>
      </c>
      <c r="O105" s="287"/>
      <c r="P105" s="284">
        <f>KC!I53+KC!E53</f>
        <v>1020182.5030328808</v>
      </c>
      <c r="Q105" s="550">
        <f>'fdr,edr'!P105/l_pi_c!G105*100</f>
        <v>1006964.9257163957</v>
      </c>
      <c r="R105" s="545">
        <f>Q105/Pop!G105/10</f>
        <v>11.91312218532835</v>
      </c>
      <c r="S105" s="422">
        <f t="shared" si="18"/>
        <v>2.1849005966301956E-4</v>
      </c>
      <c r="T105" s="423">
        <f t="shared" si="17"/>
        <v>0</v>
      </c>
      <c r="U105" s="590">
        <f t="shared" si="23"/>
        <v>2.1849005966301956E-2</v>
      </c>
      <c r="V105" s="202"/>
      <c r="W105" s="202"/>
      <c r="X105" s="202"/>
    </row>
    <row r="106" spans="1:24">
      <c r="A106" s="202"/>
      <c r="B106" s="202"/>
      <c r="C106" s="202"/>
      <c r="D106" s="202"/>
      <c r="E106" s="202"/>
      <c r="F106" s="202"/>
      <c r="G106" s="202"/>
      <c r="H106" s="271" t="str">
        <f t="shared" si="21"/>
        <v>200504</v>
      </c>
      <c r="I106" s="539">
        <f t="shared" si="19"/>
        <v>38626</v>
      </c>
      <c r="J106" s="274">
        <f t="shared" si="22"/>
        <v>2005</v>
      </c>
      <c r="K106" s="275">
        <f t="shared" si="20"/>
        <v>4</v>
      </c>
      <c r="L106" s="290">
        <v>445.36346437369127</v>
      </c>
      <c r="M106" s="291">
        <v>1.8857943137667147E-3</v>
      </c>
      <c r="N106" s="286">
        <f>SUMIFS('fdr,edr'!$D:$D,'fdr,edr'!$A:$A,J106)*M106/1000</f>
        <v>0.42623417625970367</v>
      </c>
      <c r="O106" s="287"/>
      <c r="P106" s="284">
        <f>KC!I54+KC!E54</f>
        <v>1022638.5342081222</v>
      </c>
      <c r="Q106" s="550">
        <f>'fdr,edr'!P106/l_pi_c!G106*100</f>
        <v>1011020.9564237192</v>
      </c>
      <c r="R106" s="545">
        <f>Q106/Pop!G106/10</f>
        <v>11.983792263921748</v>
      </c>
      <c r="S106" s="422">
        <f t="shared" si="18"/>
        <v>4.2158787466426046E-7</v>
      </c>
      <c r="T106" s="423">
        <f t="shared" si="17"/>
        <v>0</v>
      </c>
      <c r="U106" s="590">
        <f t="shared" si="23"/>
        <v>4.2158787466426049E-5</v>
      </c>
      <c r="V106" s="202"/>
      <c r="W106" s="202"/>
      <c r="X106" s="202"/>
    </row>
    <row r="107" spans="1:24">
      <c r="A107" s="202"/>
      <c r="B107" s="202"/>
      <c r="C107" s="202"/>
      <c r="D107" s="202"/>
      <c r="E107" s="202"/>
      <c r="F107" s="202"/>
      <c r="G107" s="202"/>
      <c r="H107" s="271" t="str">
        <f t="shared" si="21"/>
        <v>200601</v>
      </c>
      <c r="I107" s="539">
        <f t="shared" si="19"/>
        <v>38718</v>
      </c>
      <c r="J107" s="274">
        <f t="shared" si="22"/>
        <v>2006</v>
      </c>
      <c r="K107" s="275">
        <f t="shared" si="20"/>
        <v>1</v>
      </c>
      <c r="L107" s="290">
        <v>2649.2033605327074</v>
      </c>
      <c r="M107" s="291">
        <v>3.0575722871434691E-2</v>
      </c>
      <c r="N107" s="286">
        <f>SUMIFS('fdr,edr'!$D:$D,'fdr,edr'!$A:$A,J107)*M107/1000</f>
        <v>2.5164666296591758</v>
      </c>
      <c r="O107" s="287"/>
      <c r="P107" s="284">
        <f>KC!I55+KC!E55</f>
        <v>1025174.6238826567</v>
      </c>
      <c r="Q107" s="550">
        <f>'fdr,edr'!P107/l_pi_c!G107*100</f>
        <v>1015424.3839411982</v>
      </c>
      <c r="R107" s="545">
        <f>Q107/Pop!G107/10</f>
        <v>12.058339363353271</v>
      </c>
      <c r="S107" s="422">
        <f t="shared" si="18"/>
        <v>2.4782412845867809E-6</v>
      </c>
      <c r="T107" s="423">
        <f t="shared" si="17"/>
        <v>0</v>
      </c>
      <c r="U107" s="590">
        <f t="shared" si="23"/>
        <v>2.4782412845867811E-4</v>
      </c>
      <c r="V107" s="202"/>
      <c r="W107" s="202"/>
      <c r="X107" s="202"/>
    </row>
    <row r="108" spans="1:24">
      <c r="A108" s="202"/>
      <c r="B108" s="202"/>
      <c r="C108" s="202"/>
      <c r="D108" s="202"/>
      <c r="E108" s="202"/>
      <c r="F108" s="202"/>
      <c r="G108" s="202"/>
      <c r="H108" s="271" t="str">
        <f t="shared" si="21"/>
        <v>200602</v>
      </c>
      <c r="I108" s="539">
        <f t="shared" si="19"/>
        <v>38808</v>
      </c>
      <c r="J108" s="274">
        <f t="shared" si="22"/>
        <v>2006</v>
      </c>
      <c r="K108" s="275">
        <f t="shared" si="20"/>
        <v>2</v>
      </c>
      <c r="L108" s="290">
        <v>46183.790558183769</v>
      </c>
      <c r="M108" s="291">
        <v>0.53302921259146385</v>
      </c>
      <c r="N108" s="286">
        <f>SUMIFS('fdr,edr'!$D:$D,'fdr,edr'!$A:$A,J108)*M108/1000</f>
        <v>43.869779686323596</v>
      </c>
      <c r="O108" s="287"/>
      <c r="P108" s="284">
        <f>KC!I56+KC!E56</f>
        <v>1025658.930899729</v>
      </c>
      <c r="Q108" s="550">
        <f>'fdr,edr'!P108/l_pi_c!G108*100</f>
        <v>1018393.7733600879</v>
      </c>
      <c r="R108" s="545">
        <f>Q108/Pop!G108/10</f>
        <v>12.118285374620932</v>
      </c>
      <c r="S108" s="422">
        <f t="shared" si="18"/>
        <v>4.3077423324751556E-5</v>
      </c>
      <c r="T108" s="423">
        <f t="shared" si="17"/>
        <v>0</v>
      </c>
      <c r="U108" s="590">
        <f t="shared" si="23"/>
        <v>4.3077423324751557E-3</v>
      </c>
      <c r="V108" s="202"/>
      <c r="W108" s="202"/>
      <c r="X108" s="202"/>
    </row>
    <row r="109" spans="1:24">
      <c r="A109" s="202"/>
      <c r="B109" s="202"/>
      <c r="C109" s="202"/>
      <c r="D109" s="202"/>
      <c r="E109" s="202"/>
      <c r="F109" s="202"/>
      <c r="G109" s="202"/>
      <c r="H109" s="271" t="str">
        <f t="shared" si="21"/>
        <v>200603</v>
      </c>
      <c r="I109" s="539">
        <f t="shared" si="19"/>
        <v>38899</v>
      </c>
      <c r="J109" s="274">
        <f t="shared" si="22"/>
        <v>2006</v>
      </c>
      <c r="K109" s="275">
        <f t="shared" si="20"/>
        <v>3</v>
      </c>
      <c r="L109" s="290">
        <v>30714.817125915488</v>
      </c>
      <c r="M109" s="291">
        <v>0.35449439272187333</v>
      </c>
      <c r="N109" s="286">
        <f>SUMIFS('fdr,edr'!$D:$D,'fdr,edr'!$A:$A,J109)*M109/1000</f>
        <v>29.175869804841366</v>
      </c>
      <c r="O109" s="287"/>
      <c r="P109" s="284">
        <f>KC!I57+KC!E57</f>
        <v>1028516.0595354445</v>
      </c>
      <c r="Q109" s="550">
        <f>'fdr,edr'!P109/l_pi_c!G109*100</f>
        <v>1022602.981317293</v>
      </c>
      <c r="R109" s="545">
        <f>Q109/Pop!G109/10</f>
        <v>12.196289576360783</v>
      </c>
      <c r="S109" s="422">
        <f t="shared" si="18"/>
        <v>2.8530984495329456E-5</v>
      </c>
      <c r="T109" s="423">
        <f t="shared" si="17"/>
        <v>0</v>
      </c>
      <c r="U109" s="590">
        <f t="shared" si="23"/>
        <v>2.8530984495329457E-3</v>
      </c>
      <c r="V109" s="202"/>
      <c r="W109" s="202"/>
      <c r="X109" s="202"/>
    </row>
    <row r="110" spans="1:24">
      <c r="A110" s="202"/>
      <c r="B110" s="202"/>
      <c r="C110" s="202"/>
      <c r="D110" s="202"/>
      <c r="E110" s="202"/>
      <c r="F110" s="202"/>
      <c r="G110" s="202"/>
      <c r="H110" s="271" t="str">
        <f t="shared" si="21"/>
        <v>200604</v>
      </c>
      <c r="I110" s="539">
        <f t="shared" si="19"/>
        <v>38991</v>
      </c>
      <c r="J110" s="274">
        <f t="shared" si="22"/>
        <v>2006</v>
      </c>
      <c r="K110" s="275">
        <f t="shared" si="20"/>
        <v>4</v>
      </c>
      <c r="L110" s="290">
        <v>7096.2029553680322</v>
      </c>
      <c r="M110" s="291">
        <v>8.1900671815228143E-2</v>
      </c>
      <c r="N110" s="286">
        <f>SUMIFS('fdr,edr'!$D:$D,'fdr,edr'!$A:$A,J110)*M110/1000</f>
        <v>6.7406520014687281</v>
      </c>
      <c r="O110" s="287"/>
      <c r="P110" s="284">
        <f>KC!I58+KC!E58</f>
        <v>1030994.9979121401</v>
      </c>
      <c r="Q110" s="550">
        <f>'fdr,edr'!P110/l_pi_c!G110*100</f>
        <v>1024391.6508822262</v>
      </c>
      <c r="R110" s="545">
        <f>Q110/Pop!G110/10</f>
        <v>12.248503128464844</v>
      </c>
      <c r="S110" s="422">
        <f t="shared" si="18"/>
        <v>6.5801512494401401E-6</v>
      </c>
      <c r="T110" s="423">
        <f t="shared" si="17"/>
        <v>0</v>
      </c>
      <c r="U110" s="590">
        <f t="shared" si="23"/>
        <v>6.5801512494401398E-4</v>
      </c>
      <c r="V110" s="202"/>
      <c r="W110" s="202"/>
      <c r="X110" s="202"/>
    </row>
    <row r="111" spans="1:24">
      <c r="A111" s="202"/>
      <c r="B111" s="202"/>
      <c r="C111" s="202"/>
      <c r="D111" s="202"/>
      <c r="E111" s="202"/>
      <c r="F111" s="202"/>
      <c r="G111" s="202"/>
      <c r="H111" s="271" t="str">
        <f t="shared" si="21"/>
        <v>200701</v>
      </c>
      <c r="I111" s="539">
        <f t="shared" si="19"/>
        <v>39083</v>
      </c>
      <c r="J111" s="274">
        <f t="shared" si="22"/>
        <v>2007</v>
      </c>
      <c r="K111" s="275">
        <f t="shared" si="20"/>
        <v>1</v>
      </c>
      <c r="L111" s="290">
        <v>13.366627772583973</v>
      </c>
      <c r="M111" s="291">
        <v>2.4317172310536219E-4</v>
      </c>
      <c r="N111" s="286">
        <f>SUMIFS('fdr,edr'!$D:$D,'fdr,edr'!$A:$A,J111)*M111/1000</f>
        <v>1.1102658463173286E-2</v>
      </c>
      <c r="O111" s="287"/>
      <c r="P111" s="284">
        <f>KC!I59+KC!E59</f>
        <v>1033669.2333624756</v>
      </c>
      <c r="Q111" s="550">
        <f>'fdr,edr'!P111/l_pi_c!G111*100</f>
        <v>1029740.9398509366</v>
      </c>
      <c r="R111" s="545">
        <f>Q111/Pop!G111/10</f>
        <v>12.344115119063014</v>
      </c>
      <c r="S111" s="422">
        <f t="shared" si="18"/>
        <v>1.078199189087353E-8</v>
      </c>
      <c r="T111" s="423">
        <f t="shared" si="17"/>
        <v>0</v>
      </c>
      <c r="U111" s="590">
        <f t="shared" si="23"/>
        <v>1.0781991890873531E-6</v>
      </c>
      <c r="V111" s="202"/>
      <c r="W111" s="202"/>
      <c r="X111" s="202"/>
    </row>
    <row r="112" spans="1:24">
      <c r="A112" s="202"/>
      <c r="B112" s="202"/>
      <c r="C112" s="202"/>
      <c r="D112" s="202"/>
      <c r="E112" s="202"/>
      <c r="F112" s="202"/>
      <c r="G112" s="202"/>
      <c r="H112" s="271" t="str">
        <f t="shared" si="21"/>
        <v>200702</v>
      </c>
      <c r="I112" s="539">
        <f t="shared" si="19"/>
        <v>39173</v>
      </c>
      <c r="J112" s="274">
        <f t="shared" si="22"/>
        <v>2007</v>
      </c>
      <c r="K112" s="275">
        <f t="shared" si="20"/>
        <v>2</v>
      </c>
      <c r="L112" s="290">
        <v>204.97464185500212</v>
      </c>
      <c r="M112" s="291">
        <v>3.7289911637263871E-3</v>
      </c>
      <c r="N112" s="286">
        <f>SUMIFS('fdr,edr'!$D:$D,'fdr,edr'!$A:$A,J112)*M112/1000</f>
        <v>0.17025711202904342</v>
      </c>
      <c r="O112" s="287"/>
      <c r="P112" s="284">
        <f>KC!I60+KC!E60</f>
        <v>1033732.3953260632</v>
      </c>
      <c r="Q112" s="550">
        <f>'fdr,edr'!P112/l_pi_c!G112*100</f>
        <v>1029807.0462626991</v>
      </c>
      <c r="R112" s="545">
        <f>Q112/Pop!G112/10</f>
        <v>12.375443316311303</v>
      </c>
      <c r="S112" s="422">
        <f t="shared" si="18"/>
        <v>1.6532913874198877E-7</v>
      </c>
      <c r="T112" s="423">
        <f t="shared" si="17"/>
        <v>0</v>
      </c>
      <c r="U112" s="590">
        <f t="shared" si="23"/>
        <v>1.6532913874198877E-5</v>
      </c>
      <c r="V112" s="202"/>
      <c r="W112" s="202"/>
      <c r="X112" s="202"/>
    </row>
    <row r="113" spans="1:24">
      <c r="A113" s="202"/>
      <c r="B113" s="202"/>
      <c r="C113" s="202"/>
      <c r="D113" s="202"/>
      <c r="E113" s="202"/>
      <c r="F113" s="202"/>
      <c r="G113" s="202"/>
      <c r="H113" s="271" t="str">
        <f t="shared" si="21"/>
        <v>200703</v>
      </c>
      <c r="I113" s="539">
        <f t="shared" si="19"/>
        <v>39264</v>
      </c>
      <c r="J113" s="274">
        <f t="shared" si="22"/>
        <v>2007</v>
      </c>
      <c r="K113" s="275">
        <f t="shared" si="20"/>
        <v>3</v>
      </c>
      <c r="L113" s="290">
        <v>52171.280944147613</v>
      </c>
      <c r="M113" s="291">
        <v>0.94912348122863999</v>
      </c>
      <c r="N113" s="286">
        <f>SUMIFS('fdr,edr'!$D:$D,'fdr,edr'!$A:$A,J113)*M113/1000</f>
        <v>43.334782995693146</v>
      </c>
      <c r="O113" s="287"/>
      <c r="P113" s="284">
        <f>KC!I61+KC!E61</f>
        <v>1035291.3873649298</v>
      </c>
      <c r="Q113" s="550">
        <f>'fdr,edr'!P113/l_pi_c!G113*100</f>
        <v>1036587.8247867519</v>
      </c>
      <c r="R113" s="545">
        <f>Q113/Pop!G113/10</f>
        <v>12.483996284063656</v>
      </c>
      <c r="S113" s="422">
        <f t="shared" si="18"/>
        <v>4.1805220898294879E-5</v>
      </c>
      <c r="T113" s="423">
        <f t="shared" si="17"/>
        <v>0</v>
      </c>
      <c r="U113" s="590">
        <f t="shared" si="23"/>
        <v>4.1805220898294875E-3</v>
      </c>
      <c r="V113" s="202"/>
      <c r="W113" s="202"/>
      <c r="X113" s="202"/>
    </row>
    <row r="114" spans="1:24">
      <c r="A114" s="202"/>
      <c r="B114" s="202"/>
      <c r="C114" s="202"/>
      <c r="D114" s="202"/>
      <c r="E114" s="202"/>
      <c r="F114" s="202"/>
      <c r="G114" s="202"/>
      <c r="H114" s="271" t="str">
        <f t="shared" si="21"/>
        <v>200704</v>
      </c>
      <c r="I114" s="539">
        <f t="shared" si="19"/>
        <v>39356</v>
      </c>
      <c r="J114" s="274">
        <f t="shared" si="22"/>
        <v>2007</v>
      </c>
      <c r="K114" s="275">
        <f t="shared" si="20"/>
        <v>4</v>
      </c>
      <c r="L114" s="290">
        <v>2578.2317862247924</v>
      </c>
      <c r="M114" s="291">
        <v>4.6904355884528307E-2</v>
      </c>
      <c r="N114" s="286">
        <f>SUMIFS('fdr,edr'!$D:$D,'fdr,edr'!$A:$A,J114)*M114/1000</f>
        <v>2.1415444080865114</v>
      </c>
      <c r="O114" s="287"/>
      <c r="P114" s="284">
        <f>KC!I62+KC!E62</f>
        <v>1035635.6967655631</v>
      </c>
      <c r="Q114" s="550">
        <f>'fdr,edr'!P114/l_pi_c!G114*100</f>
        <v>1041151.9750416457</v>
      </c>
      <c r="R114" s="545">
        <f>Q114/Pop!G114/10</f>
        <v>12.563930432312054</v>
      </c>
      <c r="S114" s="422">
        <f t="shared" si="18"/>
        <v>2.0568989536814262E-6</v>
      </c>
      <c r="T114" s="423">
        <f t="shared" si="17"/>
        <v>0</v>
      </c>
      <c r="U114" s="590">
        <f t="shared" si="23"/>
        <v>2.0568989536814261E-4</v>
      </c>
      <c r="V114" s="202"/>
      <c r="W114" s="202"/>
      <c r="X114" s="202"/>
    </row>
    <row r="115" spans="1:24">
      <c r="A115" s="202"/>
      <c r="B115" s="202"/>
      <c r="C115" s="202"/>
      <c r="D115" s="202"/>
      <c r="E115" s="202"/>
      <c r="F115" s="202"/>
      <c r="G115" s="202"/>
      <c r="H115" s="271" t="str">
        <f t="shared" si="21"/>
        <v>200801</v>
      </c>
      <c r="I115" s="539">
        <f t="shared" si="19"/>
        <v>39448</v>
      </c>
      <c r="J115" s="274">
        <f t="shared" si="22"/>
        <v>2008</v>
      </c>
      <c r="K115" s="275">
        <f t="shared" si="20"/>
        <v>1</v>
      </c>
      <c r="L115" s="290">
        <v>124.92070585233907</v>
      </c>
      <c r="M115" s="291">
        <v>1.2263276836681765E-3</v>
      </c>
      <c r="N115" s="286">
        <f>SUMIFS('fdr,edr'!$D:$D,'fdr,edr'!$A:$A,J115)*M115/1000</f>
        <v>0.12247357557000527</v>
      </c>
      <c r="O115" s="287"/>
      <c r="P115" s="284">
        <f>KC!I63+KC!E63</f>
        <v>1036442.8335387185</v>
      </c>
      <c r="Q115" s="550">
        <f>'fdr,edr'!P115/l_pi_c!G115*100</f>
        <v>1043566.2474289171</v>
      </c>
      <c r="R115" s="545">
        <f>Q115/Pop!G115/10</f>
        <v>12.618421573975123</v>
      </c>
      <c r="S115" s="422">
        <f t="shared" si="18"/>
        <v>1.173606140211502E-7</v>
      </c>
      <c r="T115" s="423">
        <f t="shared" si="17"/>
        <v>0</v>
      </c>
      <c r="U115" s="590">
        <f t="shared" si="23"/>
        <v>1.173606140211502E-5</v>
      </c>
      <c r="V115" s="202"/>
      <c r="W115" s="202"/>
      <c r="X115" s="202"/>
    </row>
    <row r="116" spans="1:24">
      <c r="A116" s="202"/>
      <c r="B116" s="202"/>
      <c r="C116" s="202"/>
      <c r="D116" s="202"/>
      <c r="E116" s="202"/>
      <c r="F116" s="202"/>
      <c r="G116" s="202"/>
      <c r="H116" s="271" t="str">
        <f t="shared" si="21"/>
        <v>200802</v>
      </c>
      <c r="I116" s="539">
        <f t="shared" si="19"/>
        <v>39539</v>
      </c>
      <c r="J116" s="274">
        <f t="shared" si="22"/>
        <v>2008</v>
      </c>
      <c r="K116" s="275">
        <f t="shared" si="20"/>
        <v>2</v>
      </c>
      <c r="L116" s="290">
        <v>63282.666944113917</v>
      </c>
      <c r="M116" s="291">
        <v>0.62123637422968336</v>
      </c>
      <c r="N116" s="286">
        <f>SUMIFS('fdr,edr'!$D:$D,'fdr,edr'!$A:$A,J116)*M116/1000</f>
        <v>62.042993108065986</v>
      </c>
      <c r="O116" s="287"/>
      <c r="P116" s="284">
        <f>KC!I64+KC!E64</f>
        <v>1034990.6800743595</v>
      </c>
      <c r="Q116" s="550">
        <f>'fdr,edr'!P116/l_pi_c!G116*100</f>
        <v>1043731.414979978</v>
      </c>
      <c r="R116" s="545">
        <f>Q116/Pop!G116/10</f>
        <v>12.648244930691508</v>
      </c>
      <c r="S116" s="422">
        <f t="shared" si="18"/>
        <v>5.9443447056976975E-5</v>
      </c>
      <c r="T116" s="423">
        <f t="shared" si="17"/>
        <v>0</v>
      </c>
      <c r="U116" s="590">
        <f t="shared" si="23"/>
        <v>5.9443447056976972E-3</v>
      </c>
      <c r="V116" s="202"/>
      <c r="W116" s="202"/>
      <c r="X116" s="202"/>
    </row>
    <row r="117" spans="1:24">
      <c r="A117" s="202"/>
      <c r="B117" s="202"/>
      <c r="C117" s="202"/>
      <c r="D117" s="202"/>
      <c r="E117" s="202"/>
      <c r="F117" s="202"/>
      <c r="G117" s="202"/>
      <c r="H117" s="271" t="str">
        <f t="shared" si="21"/>
        <v>200803</v>
      </c>
      <c r="I117" s="539">
        <f t="shared" si="19"/>
        <v>39630</v>
      </c>
      <c r="J117" s="274">
        <f t="shared" si="22"/>
        <v>2008</v>
      </c>
      <c r="K117" s="275">
        <f t="shared" si="20"/>
        <v>3</v>
      </c>
      <c r="L117" s="290">
        <v>38208.206895879222</v>
      </c>
      <c r="M117" s="291">
        <v>0.37508419072754279</v>
      </c>
      <c r="N117" s="286">
        <f>SUMIFS('fdr,edr'!$D:$D,'fdr,edr'!$A:$A,J117)*M117/1000</f>
        <v>37.4597284151452</v>
      </c>
      <c r="O117" s="287"/>
      <c r="P117" s="284">
        <f>KC!I65+KC!E65</f>
        <v>1035530.0635955847</v>
      </c>
      <c r="Q117" s="550">
        <f>'fdr,edr'!P117/l_pi_c!G117*100</f>
        <v>1052115.6514831989</v>
      </c>
      <c r="R117" s="545">
        <f>Q117/Pop!G117/10</f>
        <v>12.780177062318167</v>
      </c>
      <c r="S117" s="422">
        <f t="shared" si="18"/>
        <v>3.5604192716206722E-5</v>
      </c>
      <c r="T117" s="423">
        <f t="shared" si="17"/>
        <v>0</v>
      </c>
      <c r="U117" s="590">
        <f t="shared" si="23"/>
        <v>3.5604192716206721E-3</v>
      </c>
      <c r="V117" s="202"/>
      <c r="W117" s="202"/>
      <c r="X117" s="202"/>
    </row>
    <row r="118" spans="1:24">
      <c r="A118" s="202"/>
      <c r="B118" s="202"/>
      <c r="C118" s="202"/>
      <c r="D118" s="202"/>
      <c r="E118" s="202"/>
      <c r="F118" s="202"/>
      <c r="G118" s="202"/>
      <c r="H118" s="271" t="str">
        <f t="shared" si="21"/>
        <v>200804</v>
      </c>
      <c r="I118" s="539">
        <f t="shared" si="19"/>
        <v>39722</v>
      </c>
      <c r="J118" s="274">
        <f t="shared" si="22"/>
        <v>2008</v>
      </c>
      <c r="K118" s="275">
        <f t="shared" si="20"/>
        <v>4</v>
      </c>
      <c r="L118" s="290">
        <v>249.88745415452482</v>
      </c>
      <c r="M118" s="291">
        <v>2.4531073591057373E-3</v>
      </c>
      <c r="N118" s="286">
        <f>SUMIFS('fdr,edr'!$D:$D,'fdr,edr'!$A:$A,J118)*M118/1000</f>
        <v>0.24499229164271788</v>
      </c>
      <c r="O118" s="287"/>
      <c r="P118" s="284">
        <f>KC!I66+KC!E66</f>
        <v>1035059.5447628553</v>
      </c>
      <c r="Q118" s="550">
        <f>'fdr,edr'!P118/l_pi_c!G118*100</f>
        <v>1038406.7311298959</v>
      </c>
      <c r="R118" s="545">
        <f>Q118/Pop!G118/10</f>
        <v>12.644350296358922</v>
      </c>
      <c r="S118" s="422">
        <f t="shared" si="18"/>
        <v>2.3593095489292568E-7</v>
      </c>
      <c r="T118" s="423">
        <f t="shared" si="17"/>
        <v>0</v>
      </c>
      <c r="U118" s="590">
        <f t="shared" si="23"/>
        <v>2.3593095489292569E-5</v>
      </c>
      <c r="V118" s="202"/>
      <c r="W118" s="202"/>
      <c r="X118" s="202"/>
    </row>
    <row r="119" spans="1:24">
      <c r="A119" s="202"/>
      <c r="B119" s="202"/>
      <c r="C119" s="202"/>
      <c r="D119" s="202"/>
      <c r="E119" s="202"/>
      <c r="F119" s="202"/>
      <c r="G119" s="202"/>
      <c r="H119" s="271" t="str">
        <f t="shared" si="21"/>
        <v>200901</v>
      </c>
      <c r="I119" s="539">
        <f t="shared" si="19"/>
        <v>39814</v>
      </c>
      <c r="J119" s="274">
        <f t="shared" si="22"/>
        <v>2009</v>
      </c>
      <c r="K119" s="275">
        <f t="shared" si="20"/>
        <v>1</v>
      </c>
      <c r="L119" s="290">
        <v>1656.5913261298176</v>
      </c>
      <c r="M119" s="291">
        <v>9.4422330755895949E-3</v>
      </c>
      <c r="N119" s="286">
        <f>SUMIFS('fdr,edr'!$D:$D,'fdr,edr'!$A:$A,J119)*M119/1000</f>
        <v>1.5865929393606315</v>
      </c>
      <c r="O119" s="287"/>
      <c r="P119" s="284">
        <f>KC!I67+KC!E67</f>
        <v>1032607.0265923806</v>
      </c>
      <c r="Q119" s="550">
        <f>'fdr,edr'!P119/l_pi_c!G119*100</f>
        <v>1035259.4407327446</v>
      </c>
      <c r="R119" s="545">
        <f>Q119/Pop!G119/10</f>
        <v>12.637187240649542</v>
      </c>
      <c r="S119" s="422">
        <f t="shared" si="18"/>
        <v>1.5325558762716129E-6</v>
      </c>
      <c r="T119" s="423">
        <f t="shared" si="17"/>
        <v>0</v>
      </c>
      <c r="U119" s="590">
        <f t="shared" si="23"/>
        <v>1.5325558762716129E-4</v>
      </c>
      <c r="V119" s="202"/>
      <c r="W119" s="202"/>
      <c r="X119" s="202"/>
    </row>
    <row r="120" spans="1:24">
      <c r="A120" s="202"/>
      <c r="B120" s="202"/>
      <c r="C120" s="202"/>
      <c r="D120" s="202"/>
      <c r="E120" s="202"/>
      <c r="F120" s="202"/>
      <c r="G120" s="202"/>
      <c r="H120" s="271" t="str">
        <f t="shared" si="21"/>
        <v>200902</v>
      </c>
      <c r="I120" s="539">
        <f t="shared" si="19"/>
        <v>39904</v>
      </c>
      <c r="J120" s="274">
        <f t="shared" si="22"/>
        <v>2009</v>
      </c>
      <c r="K120" s="275">
        <f t="shared" si="20"/>
        <v>2</v>
      </c>
      <c r="L120" s="290">
        <v>31391.229658115222</v>
      </c>
      <c r="M120" s="291">
        <v>0.17892361398133819</v>
      </c>
      <c r="N120" s="286">
        <f>SUMIFS('fdr,edr'!$D:$D,'fdr,edr'!$A:$A,J120)*M120/1000</f>
        <v>30.064809918913411</v>
      </c>
      <c r="O120" s="287"/>
      <c r="P120" s="284">
        <f>KC!I68+KC!E68</f>
        <v>1027763.2487141938</v>
      </c>
      <c r="Q120" s="550">
        <f>'fdr,edr'!P120/l_pi_c!G120*100</f>
        <v>1038549.5458248059</v>
      </c>
      <c r="R120" s="545">
        <f>Q120/Pop!G120/10</f>
        <v>12.706798030038293</v>
      </c>
      <c r="S120" s="422">
        <f t="shared" si="18"/>
        <v>2.8948845088595397E-5</v>
      </c>
      <c r="T120" s="423">
        <f t="shared" si="17"/>
        <v>0</v>
      </c>
      <c r="U120" s="590">
        <f t="shared" si="23"/>
        <v>2.8948845088595399E-3</v>
      </c>
      <c r="V120" s="202"/>
      <c r="W120" s="202"/>
      <c r="X120" s="202"/>
    </row>
    <row r="121" spans="1:24">
      <c r="A121" s="202"/>
      <c r="B121" s="202"/>
      <c r="C121" s="202"/>
      <c r="D121" s="202"/>
      <c r="E121" s="202"/>
      <c r="F121" s="202"/>
      <c r="G121" s="202"/>
      <c r="H121" s="271" t="str">
        <f t="shared" si="21"/>
        <v>200903</v>
      </c>
      <c r="I121" s="539">
        <f t="shared" si="19"/>
        <v>39995</v>
      </c>
      <c r="J121" s="274">
        <f t="shared" si="22"/>
        <v>2009</v>
      </c>
      <c r="K121" s="275">
        <f t="shared" si="20"/>
        <v>3</v>
      </c>
      <c r="L121" s="290">
        <v>122451.6882059722</v>
      </c>
      <c r="M121" s="291">
        <v>0.69794967672649078</v>
      </c>
      <c r="N121" s="286">
        <f>SUMIFS('fdr,edr'!$D:$D,'fdr,edr'!$A:$A,J121)*M121/1000</f>
        <v>117.27755714758602</v>
      </c>
      <c r="O121" s="287"/>
      <c r="P121" s="284">
        <f>KC!I69+KC!E69</f>
        <v>1024072.5322850909</v>
      </c>
      <c r="Q121" s="550">
        <f>'fdr,edr'!P121/l_pi_c!G121*100</f>
        <v>1043618.6240675377</v>
      </c>
      <c r="R121" s="545">
        <f>Q121/Pop!G121/10</f>
        <v>12.795542015677194</v>
      </c>
      <c r="S121" s="422">
        <f t="shared" si="18"/>
        <v>1.1237587605565423E-4</v>
      </c>
      <c r="T121" s="423">
        <f t="shared" si="17"/>
        <v>0</v>
      </c>
      <c r="U121" s="590">
        <f t="shared" si="23"/>
        <v>1.1237587605565423E-2</v>
      </c>
      <c r="V121" s="202"/>
      <c r="W121" s="202"/>
      <c r="X121" s="202"/>
    </row>
    <row r="122" spans="1:24">
      <c r="A122" s="202"/>
      <c r="B122" s="202"/>
      <c r="C122" s="202"/>
      <c r="D122" s="202"/>
      <c r="E122" s="202"/>
      <c r="F122" s="202"/>
      <c r="G122" s="202"/>
      <c r="H122" s="271" t="str">
        <f t="shared" si="21"/>
        <v>200904</v>
      </c>
      <c r="I122" s="539">
        <f t="shared" si="19"/>
        <v>40087</v>
      </c>
      <c r="J122" s="274">
        <f t="shared" si="22"/>
        <v>2009</v>
      </c>
      <c r="K122" s="275">
        <f t="shared" si="20"/>
        <v>4</v>
      </c>
      <c r="L122" s="290">
        <v>19945.35780978277</v>
      </c>
      <c r="M122" s="291">
        <v>0.11368447621658129</v>
      </c>
      <c r="N122" s="286">
        <f>SUMIFS('fdr,edr'!$D:$D,'fdr,edr'!$A:$A,J122)*M122/1000</f>
        <v>19.102577307315276</v>
      </c>
      <c r="O122" s="287"/>
      <c r="P122" s="284">
        <f>KC!I70+KC!E70</f>
        <v>1019948.5391274818</v>
      </c>
      <c r="Q122" s="550">
        <f>'fdr,edr'!P122/l_pi_c!G122*100</f>
        <v>1046288.2234570312</v>
      </c>
      <c r="R122" s="545">
        <f>Q122/Pop!G122/10</f>
        <v>12.851624364975232</v>
      </c>
      <c r="S122" s="422">
        <f t="shared" si="18"/>
        <v>1.8257471391772552E-5</v>
      </c>
      <c r="T122" s="423">
        <f t="shared" si="17"/>
        <v>0</v>
      </c>
      <c r="U122" s="590">
        <f t="shared" si="23"/>
        <v>1.8257471391772552E-3</v>
      </c>
      <c r="V122" s="202"/>
      <c r="W122" s="202"/>
      <c r="X122" s="202"/>
    </row>
    <row r="123" spans="1:24">
      <c r="A123" s="202"/>
      <c r="B123" s="202"/>
      <c r="C123" s="202"/>
      <c r="D123" s="202"/>
      <c r="E123" s="202"/>
      <c r="F123" s="202"/>
      <c r="G123" s="202"/>
      <c r="H123" s="271" t="str">
        <f t="shared" si="21"/>
        <v>201001</v>
      </c>
      <c r="I123" s="539">
        <f t="shared" si="19"/>
        <v>40179</v>
      </c>
      <c r="J123" s="274">
        <f t="shared" si="22"/>
        <v>2010</v>
      </c>
      <c r="K123" s="275">
        <f t="shared" si="20"/>
        <v>1</v>
      </c>
      <c r="L123" s="290">
        <v>53.091480997350246</v>
      </c>
      <c r="M123" s="291">
        <v>4.790888512794951E-4</v>
      </c>
      <c r="N123" s="286">
        <f>SUMIFS('fdr,edr'!$D:$D,'fdr,edr'!$A:$A,J123)*M123/1000</f>
        <v>5.1657011843314372E-2</v>
      </c>
      <c r="O123" s="287"/>
      <c r="P123" s="284">
        <f>KC!I71+KC!E71</f>
        <v>1016752.1005007655</v>
      </c>
      <c r="Q123" s="550">
        <f>'fdr,edr'!P123/l_pi_c!G123*100</f>
        <v>1043168.8234077569</v>
      </c>
      <c r="R123" s="545">
        <f>Q123/Pop!G123/10</f>
        <v>12.833582279850816</v>
      </c>
      <c r="S123" s="422">
        <f t="shared" si="18"/>
        <v>4.9519321018974247E-8</v>
      </c>
      <c r="T123" s="423">
        <f t="shared" si="17"/>
        <v>0</v>
      </c>
      <c r="U123" s="590">
        <f t="shared" si="23"/>
        <v>4.9519321018974249E-6</v>
      </c>
      <c r="V123" s="202"/>
      <c r="W123" s="202"/>
      <c r="X123" s="202"/>
    </row>
    <row r="124" spans="1:24">
      <c r="A124" s="202"/>
      <c r="B124" s="202"/>
      <c r="C124" s="202"/>
      <c r="D124" s="202"/>
      <c r="E124" s="202"/>
      <c r="F124" s="202"/>
      <c r="G124" s="202"/>
      <c r="H124" s="271" t="str">
        <f t="shared" si="21"/>
        <v>201002</v>
      </c>
      <c r="I124" s="539">
        <f t="shared" si="19"/>
        <v>40269</v>
      </c>
      <c r="J124" s="274">
        <f t="shared" si="22"/>
        <v>2010</v>
      </c>
      <c r="K124" s="275">
        <f t="shared" si="20"/>
        <v>2</v>
      </c>
      <c r="L124" s="290">
        <v>21422.540024064474</v>
      </c>
      <c r="M124" s="291">
        <v>0.19331350150375895</v>
      </c>
      <c r="N124" s="286">
        <f>SUMIFS('fdr,edr'!$D:$D,'fdr,edr'!$A:$A,J124)*M124/1000</f>
        <v>20.843728277088474</v>
      </c>
      <c r="O124" s="287"/>
      <c r="P124" s="284">
        <f>KC!I72+KC!E72</f>
        <v>1011785.32558928</v>
      </c>
      <c r="Q124" s="550">
        <f>'fdr,edr'!P124/l_pi_c!G124*100</f>
        <v>1043092.6898982192</v>
      </c>
      <c r="R124" s="545">
        <f>Q124/Pop!G124/10</f>
        <v>12.849551594446286</v>
      </c>
      <c r="S124" s="422">
        <f t="shared" si="18"/>
        <v>1.9982623288369819E-5</v>
      </c>
      <c r="T124" s="423">
        <f t="shared" si="17"/>
        <v>0</v>
      </c>
      <c r="U124" s="590">
        <f t="shared" si="23"/>
        <v>1.9982623288369817E-3</v>
      </c>
      <c r="V124" s="202"/>
      <c r="W124" s="202"/>
      <c r="X124" s="202"/>
    </row>
    <row r="125" spans="1:24">
      <c r="A125" s="202"/>
      <c r="B125" s="202"/>
      <c r="C125" s="202"/>
      <c r="D125" s="202"/>
      <c r="E125" s="202"/>
      <c r="F125" s="202"/>
      <c r="G125" s="202"/>
      <c r="H125" s="271" t="str">
        <f t="shared" si="21"/>
        <v>201003</v>
      </c>
      <c r="I125" s="539">
        <f t="shared" si="19"/>
        <v>40360</v>
      </c>
      <c r="J125" s="274">
        <f t="shared" si="22"/>
        <v>2010</v>
      </c>
      <c r="K125" s="275">
        <f t="shared" si="20"/>
        <v>3</v>
      </c>
      <c r="L125" s="290">
        <v>73084.184746067389</v>
      </c>
      <c r="M125" s="291">
        <v>0.65949974381839782</v>
      </c>
      <c r="N125" s="286">
        <f>SUMIFS('fdr,edr'!$D:$D,'fdr,edr'!$A:$A,J125)*M125/1000</f>
        <v>71.109536333616347</v>
      </c>
      <c r="O125" s="287"/>
      <c r="P125" s="284">
        <f>KC!I73+KC!E73</f>
        <v>1008876.0384150797</v>
      </c>
      <c r="Q125" s="550">
        <f>'fdr,edr'!P125/l_pi_c!G125*100</f>
        <v>1046986.9652589298</v>
      </c>
      <c r="R125" s="545">
        <f>Q125/Pop!G125/10</f>
        <v>12.909826662176034</v>
      </c>
      <c r="S125" s="422">
        <f t="shared" si="18"/>
        <v>6.7918263257489832E-5</v>
      </c>
      <c r="T125" s="423">
        <f t="shared" si="17"/>
        <v>0</v>
      </c>
      <c r="U125" s="590">
        <f t="shared" si="23"/>
        <v>6.7918263257489833E-3</v>
      </c>
      <c r="V125" s="202"/>
      <c r="W125" s="202"/>
      <c r="X125" s="202"/>
    </row>
    <row r="126" spans="1:24">
      <c r="A126" s="202"/>
      <c r="B126" s="202"/>
      <c r="C126" s="202"/>
      <c r="D126" s="202"/>
      <c r="E126" s="202"/>
      <c r="F126" s="202"/>
      <c r="G126" s="202"/>
      <c r="H126" s="271" t="str">
        <f t="shared" si="21"/>
        <v>201004</v>
      </c>
      <c r="I126" s="539">
        <f t="shared" si="19"/>
        <v>40452</v>
      </c>
      <c r="J126" s="274">
        <f t="shared" si="22"/>
        <v>2010</v>
      </c>
      <c r="K126" s="275">
        <f t="shared" si="20"/>
        <v>4</v>
      </c>
      <c r="L126" s="290">
        <v>16257.792748870796</v>
      </c>
      <c r="M126" s="291">
        <v>0.14670766582656367</v>
      </c>
      <c r="N126" s="286">
        <f>SUMIFS('fdr,edr'!$D:$D,'fdr,edr'!$A:$A,J126)*M126/1000</f>
        <v>15.818526377451864</v>
      </c>
      <c r="O126" s="287"/>
      <c r="P126" s="284">
        <f>KC!I74+KC!E74</f>
        <v>1006009.3140354494</v>
      </c>
      <c r="Q126" s="550">
        <f>'fdr,edr'!P126/l_pi_c!G126*100</f>
        <v>1047114.437662178</v>
      </c>
      <c r="R126" s="545">
        <f>Q126/Pop!G126/10</f>
        <v>12.921747251724984</v>
      </c>
      <c r="S126" s="422">
        <f t="shared" si="18"/>
        <v>1.5106778980880852E-5</v>
      </c>
      <c r="T126" s="423">
        <f t="shared" si="17"/>
        <v>0</v>
      </c>
      <c r="U126" s="590">
        <f t="shared" si="23"/>
        <v>1.5106778980880852E-3</v>
      </c>
      <c r="V126" s="202"/>
      <c r="W126" s="202"/>
      <c r="X126" s="202"/>
    </row>
    <row r="127" spans="1:24">
      <c r="A127" s="202"/>
      <c r="B127" s="202"/>
      <c r="C127" s="202"/>
      <c r="D127" s="202"/>
      <c r="E127" s="202"/>
      <c r="F127" s="202"/>
      <c r="G127" s="202"/>
      <c r="H127" s="271" t="str">
        <f t="shared" si="21"/>
        <v>201101</v>
      </c>
      <c r="I127" s="539">
        <f t="shared" si="19"/>
        <v>40544</v>
      </c>
      <c r="J127" s="274">
        <f t="shared" si="22"/>
        <v>2011</v>
      </c>
      <c r="K127" s="275">
        <f t="shared" si="20"/>
        <v>1</v>
      </c>
      <c r="L127" s="290">
        <v>10.044609921664026</v>
      </c>
      <c r="M127" s="291">
        <v>3.1122213920878934E-5</v>
      </c>
      <c r="N127" s="286">
        <f>SUMIFS('fdr,edr'!$D:$D,'fdr,edr'!$A:$A,J127)*M127/1000</f>
        <v>1.061060868622511E-2</v>
      </c>
      <c r="O127" s="287"/>
      <c r="P127" s="284">
        <f>KC!I75+KC!E75</f>
        <v>998522.58707081131</v>
      </c>
      <c r="Q127" s="550">
        <f>'fdr,edr'!P127/l_pi_c!G127*100</f>
        <v>1041851.7940334299</v>
      </c>
      <c r="R127" s="545">
        <f>Q127/Pop!G127/10</f>
        <v>12.867488447572114</v>
      </c>
      <c r="S127" s="422">
        <f t="shared" si="18"/>
        <v>1.0184374348627026E-8</v>
      </c>
      <c r="T127" s="423">
        <f t="shared" si="17"/>
        <v>0</v>
      </c>
      <c r="U127" s="590">
        <f t="shared" si="23"/>
        <v>1.0184374348627025E-6</v>
      </c>
      <c r="V127" s="202"/>
      <c r="W127" s="202"/>
      <c r="X127" s="202"/>
    </row>
    <row r="128" spans="1:24">
      <c r="A128" s="202"/>
      <c r="B128" s="202"/>
      <c r="C128" s="202"/>
      <c r="D128" s="202"/>
      <c r="E128" s="202"/>
      <c r="F128" s="202"/>
      <c r="G128" s="202"/>
      <c r="H128" s="271" t="str">
        <f t="shared" si="21"/>
        <v>201102</v>
      </c>
      <c r="I128" s="539">
        <f t="shared" si="19"/>
        <v>40634</v>
      </c>
      <c r="J128" s="274">
        <f t="shared" si="22"/>
        <v>2011</v>
      </c>
      <c r="K128" s="275">
        <f t="shared" si="20"/>
        <v>2</v>
      </c>
      <c r="L128" s="290">
        <v>64662.797531032928</v>
      </c>
      <c r="M128" s="291">
        <v>0.20035117671845831</v>
      </c>
      <c r="N128" s="286">
        <f>SUMIFS('fdr,edr'!$D:$D,'fdr,edr'!$A:$A,J128)*M128/1000</f>
        <v>68.306449579351096</v>
      </c>
      <c r="O128" s="287">
        <f>10438.4+1345.8</f>
        <v>11784.199999999999</v>
      </c>
      <c r="P128" s="284">
        <f>KC!I76+KC!E76</f>
        <v>994461.48461574037</v>
      </c>
      <c r="Q128" s="550">
        <f>'fdr,edr'!P128/l_pi_c!G128*100</f>
        <v>1045050.3250142258</v>
      </c>
      <c r="R128" s="545">
        <f>Q128/Pop!G128/10</f>
        <v>12.923348361740299</v>
      </c>
      <c r="S128" s="422">
        <f t="shared" si="18"/>
        <v>6.5361875829684344E-5</v>
      </c>
      <c r="T128" s="423">
        <f t="shared" si="17"/>
        <v>1.1276203373114673E-2</v>
      </c>
      <c r="U128" s="590">
        <f t="shared" si="23"/>
        <v>6.5361875829684345E-3</v>
      </c>
      <c r="V128" s="202"/>
      <c r="W128" s="202"/>
      <c r="X128" s="202"/>
    </row>
    <row r="129" spans="1:24">
      <c r="A129" s="202"/>
      <c r="B129" s="202"/>
      <c r="C129" s="202"/>
      <c r="D129" s="202"/>
      <c r="E129" s="202"/>
      <c r="F129" s="202"/>
      <c r="G129" s="202"/>
      <c r="H129" s="271" t="str">
        <f t="shared" si="21"/>
        <v>201103</v>
      </c>
      <c r="I129" s="539">
        <f t="shared" si="19"/>
        <v>40725</v>
      </c>
      <c r="J129" s="274">
        <f t="shared" si="22"/>
        <v>2011</v>
      </c>
      <c r="K129" s="275">
        <f t="shared" si="20"/>
        <v>3</v>
      </c>
      <c r="L129" s="290">
        <v>254887.88900830786</v>
      </c>
      <c r="M129" s="291">
        <v>0.78974449674235314</v>
      </c>
      <c r="N129" s="286">
        <f>SUMIFS('fdr,edr'!$D:$D,'fdr,edr'!$A:$A,J129)*M129/1000</f>
        <v>269.2504408052805</v>
      </c>
      <c r="O129" s="287"/>
      <c r="P129" s="284">
        <f>KC!I77+KC!E77</f>
        <v>992745.44953169755</v>
      </c>
      <c r="Q129" s="550">
        <f>'fdr,edr'!P129/l_pi_c!G129*100</f>
        <v>1046900.9970820096</v>
      </c>
      <c r="R129" s="545">
        <f>Q129/Pop!G129/10</f>
        <v>12.95807466788742</v>
      </c>
      <c r="S129" s="422">
        <f t="shared" si="18"/>
        <v>2.5718806415864806E-4</v>
      </c>
      <c r="T129" s="423">
        <f t="shared" si="17"/>
        <v>0</v>
      </c>
      <c r="U129" s="590">
        <f t="shared" si="23"/>
        <v>2.5718806415864805E-2</v>
      </c>
      <c r="V129" s="202"/>
      <c r="W129" s="202"/>
      <c r="X129" s="202"/>
    </row>
    <row r="130" spans="1:24">
      <c r="A130" s="202"/>
      <c r="B130" s="202"/>
      <c r="C130" s="202"/>
      <c r="D130" s="202"/>
      <c r="E130" s="202"/>
      <c r="F130" s="202"/>
      <c r="G130" s="202"/>
      <c r="H130" s="271" t="str">
        <f t="shared" si="21"/>
        <v>201104</v>
      </c>
      <c r="I130" s="539">
        <f t="shared" si="19"/>
        <v>40817</v>
      </c>
      <c r="J130" s="274">
        <f t="shared" si="22"/>
        <v>2011</v>
      </c>
      <c r="K130" s="275">
        <f t="shared" si="20"/>
        <v>4</v>
      </c>
      <c r="L130" s="290">
        <v>3186.5498507375551</v>
      </c>
      <c r="M130" s="291">
        <v>9.8732043252675924E-3</v>
      </c>
      <c r="N130" s="286">
        <f>SUMIFS('fdr,edr'!$D:$D,'fdr,edr'!$A:$A,J130)*M130/1000</f>
        <v>3.3661071747944935</v>
      </c>
      <c r="O130" s="287"/>
      <c r="P130" s="284">
        <f>KC!I78+KC!E78</f>
        <v>991528.9511650597</v>
      </c>
      <c r="Q130" s="550">
        <f>'fdr,edr'!P130/l_pi_c!G130*100</f>
        <v>1045928.0565468478</v>
      </c>
      <c r="R130" s="545">
        <f>Q130/Pop!G130/10</f>
        <v>12.954502468946496</v>
      </c>
      <c r="S130" s="422">
        <f t="shared" si="18"/>
        <v>3.2182970460776842E-6</v>
      </c>
      <c r="T130" s="423">
        <f t="shared" si="17"/>
        <v>0</v>
      </c>
      <c r="U130" s="590">
        <f t="shared" si="23"/>
        <v>3.2182970460776844E-4</v>
      </c>
      <c r="V130" s="202"/>
      <c r="W130" s="202"/>
      <c r="X130" s="202"/>
    </row>
    <row r="131" spans="1:24">
      <c r="A131" s="202"/>
      <c r="B131" s="202"/>
      <c r="C131" s="202"/>
      <c r="D131" s="202"/>
      <c r="E131" s="202"/>
      <c r="F131" s="202"/>
      <c r="G131" s="202"/>
      <c r="H131" s="271" t="str">
        <f t="shared" si="21"/>
        <v>201201</v>
      </c>
      <c r="I131" s="539">
        <f t="shared" si="19"/>
        <v>40909</v>
      </c>
      <c r="J131" s="274">
        <f t="shared" si="22"/>
        <v>2012</v>
      </c>
      <c r="K131" s="275">
        <f t="shared" si="20"/>
        <v>1</v>
      </c>
      <c r="L131" s="290">
        <v>448.50785585367379</v>
      </c>
      <c r="M131" s="291">
        <v>2.6492443377170291E-3</v>
      </c>
      <c r="N131" s="286">
        <f>SUMIFS('fdr,edr'!$D:$D,'fdr,edr'!$A:$A,J131)*M131/1000</f>
        <v>0.4612580245623415</v>
      </c>
      <c r="O131" s="287"/>
      <c r="P131" s="284">
        <f>KC!I79+KC!E79</f>
        <v>991703.41722232208</v>
      </c>
      <c r="Q131" s="550">
        <f>'fdr,edr'!P131/l_pi_c!G131*100</f>
        <v>1045126.2972685605</v>
      </c>
      <c r="R131" s="545">
        <f>Q131/Pop!G131/10</f>
        <v>12.961306820910568</v>
      </c>
      <c r="S131" s="422">
        <f t="shared" si="18"/>
        <v>4.4134189883829369E-7</v>
      </c>
      <c r="T131" s="423">
        <f t="shared" ref="T131:T162" si="24">O131/$Q131</f>
        <v>0</v>
      </c>
      <c r="U131" s="590">
        <f t="shared" si="23"/>
        <v>4.4134189883829371E-5</v>
      </c>
      <c r="V131" s="202"/>
      <c r="W131" s="202"/>
      <c r="X131" s="202"/>
    </row>
    <row r="132" spans="1:24">
      <c r="A132" s="202"/>
      <c r="B132" s="202"/>
      <c r="C132" s="202"/>
      <c r="D132" s="202"/>
      <c r="E132" s="202"/>
      <c r="F132" s="202"/>
      <c r="G132" s="202"/>
      <c r="H132" s="271" t="str">
        <f t="shared" si="21"/>
        <v>201202</v>
      </c>
      <c r="I132" s="539">
        <f t="shared" si="19"/>
        <v>41000</v>
      </c>
      <c r="J132" s="274">
        <f t="shared" si="22"/>
        <v>2012</v>
      </c>
      <c r="K132" s="275">
        <f t="shared" si="20"/>
        <v>2</v>
      </c>
      <c r="L132" s="290">
        <v>121029.6539027517</v>
      </c>
      <c r="M132" s="291">
        <v>0.71489745633870205</v>
      </c>
      <c r="N132" s="286">
        <f>SUMIFS('fdr,edr'!$D:$D,'fdr,edr'!$A:$A,J132)*M132/1000</f>
        <v>124.47028149906119</v>
      </c>
      <c r="O132" s="287"/>
      <c r="P132" s="284">
        <f>KC!I80+KC!E80</f>
        <v>988822.74229978048</v>
      </c>
      <c r="Q132" s="550">
        <f>'fdr,edr'!P132/l_pi_c!G132*100</f>
        <v>1047588.6229187683</v>
      </c>
      <c r="R132" s="545">
        <f>Q132/Pop!G132/10</f>
        <v>13.013523266071662</v>
      </c>
      <c r="S132" s="422">
        <f t="shared" ref="S132:S162" si="25">N132/$Q132</f>
        <v>1.1881599205637117E-4</v>
      </c>
      <c r="T132" s="423">
        <f t="shared" si="24"/>
        <v>0</v>
      </c>
      <c r="U132" s="590">
        <f t="shared" si="23"/>
        <v>1.1881599205637116E-2</v>
      </c>
      <c r="V132" s="202"/>
      <c r="W132" s="202"/>
      <c r="X132" s="202"/>
    </row>
    <row r="133" spans="1:24">
      <c r="A133" s="202"/>
      <c r="B133" s="202"/>
      <c r="C133" s="202"/>
      <c r="D133" s="202"/>
      <c r="E133" s="202"/>
      <c r="F133" s="202"/>
      <c r="G133" s="202"/>
      <c r="H133" s="271" t="str">
        <f t="shared" si="21"/>
        <v>201203</v>
      </c>
      <c r="I133" s="539">
        <f t="shared" ref="I133:I166" si="26">EDATE(I132,3)</f>
        <v>41091</v>
      </c>
      <c r="J133" s="274">
        <f t="shared" si="22"/>
        <v>2012</v>
      </c>
      <c r="K133" s="275">
        <f t="shared" ref="K133:K166" si="27">IF(K132=4,1,K132+1)</f>
        <v>3</v>
      </c>
      <c r="L133" s="290">
        <v>47329.445318402424</v>
      </c>
      <c r="M133" s="291">
        <v>0.27956537077462723</v>
      </c>
      <c r="N133" s="286">
        <f>SUMIFS('fdr,edr'!$D:$D,'fdr,edr'!$A:$A,J133)*M133/1000</f>
        <v>48.674925458429612</v>
      </c>
      <c r="O133" s="287"/>
      <c r="P133" s="284">
        <f>KC!I81+KC!E81</f>
        <v>987728.9134505142</v>
      </c>
      <c r="Q133" s="550">
        <f>'fdr,edr'!P133/l_pi_c!G133*100</f>
        <v>1048308.0917053896</v>
      </c>
      <c r="R133" s="545">
        <f>Q133/Pop!G133/10</f>
        <v>13.060587948737183</v>
      </c>
      <c r="S133" s="422">
        <f t="shared" si="25"/>
        <v>4.6431889483219721E-5</v>
      </c>
      <c r="T133" s="423">
        <f t="shared" si="24"/>
        <v>0</v>
      </c>
      <c r="U133" s="590">
        <f t="shared" si="23"/>
        <v>4.6431889483219725E-3</v>
      </c>
      <c r="V133" s="202"/>
      <c r="W133" s="202"/>
      <c r="X133" s="202"/>
    </row>
    <row r="134" spans="1:24">
      <c r="A134" s="202"/>
      <c r="B134" s="202"/>
      <c r="C134" s="202"/>
      <c r="D134" s="202"/>
      <c r="E134" s="202"/>
      <c r="F134" s="202"/>
      <c r="G134" s="202"/>
      <c r="H134" s="271" t="str">
        <f t="shared" si="21"/>
        <v>201204</v>
      </c>
      <c r="I134" s="539">
        <f t="shared" si="26"/>
        <v>41183</v>
      </c>
      <c r="J134" s="274">
        <f t="shared" si="22"/>
        <v>2012</v>
      </c>
      <c r="K134" s="275">
        <f t="shared" si="27"/>
        <v>4</v>
      </c>
      <c r="L134" s="290">
        <v>488.91626299220439</v>
      </c>
      <c r="M134" s="291">
        <v>2.887928548953771E-3</v>
      </c>
      <c r="N134" s="286">
        <f>SUMIFS('fdr,edr'!$D:$D,'fdr,edr'!$A:$A,J134)*M134/1000</f>
        <v>0.50281516076222632</v>
      </c>
      <c r="O134" s="287"/>
      <c r="P134" s="284">
        <f>KC!I82+KC!E82</f>
        <v>986710.35228246474</v>
      </c>
      <c r="Q134" s="550">
        <f>'fdr,edr'!P134/l_pi_c!G134*100</f>
        <v>1047227.5676929443</v>
      </c>
      <c r="R134" s="545">
        <f>Q134/Pop!G134/10</f>
        <v>13.099395914866871</v>
      </c>
      <c r="S134" s="422">
        <f t="shared" si="25"/>
        <v>4.8013934723847511E-7</v>
      </c>
      <c r="T134" s="423">
        <f t="shared" si="24"/>
        <v>0</v>
      </c>
      <c r="U134" s="590">
        <f t="shared" si="23"/>
        <v>4.8013934723847513E-5</v>
      </c>
      <c r="V134" s="202"/>
      <c r="W134" s="202"/>
      <c r="X134" s="202"/>
    </row>
    <row r="135" spans="1:24">
      <c r="A135" s="202"/>
      <c r="B135" s="202"/>
      <c r="C135" s="202"/>
      <c r="D135" s="202"/>
      <c r="E135" s="202"/>
      <c r="F135" s="202"/>
      <c r="G135" s="202"/>
      <c r="H135" s="271" t="str">
        <f t="shared" ref="H135:H162" si="28">J135&amp;"0"&amp;K135</f>
        <v>201301</v>
      </c>
      <c r="I135" s="539">
        <f t="shared" si="26"/>
        <v>41275</v>
      </c>
      <c r="J135" s="274">
        <f t="shared" ref="J135:J162" si="29">IF(K134=4,J134+1,J134)</f>
        <v>2013</v>
      </c>
      <c r="K135" s="275">
        <f t="shared" si="27"/>
        <v>1</v>
      </c>
      <c r="L135" s="290">
        <v>3.7692770373866438</v>
      </c>
      <c r="M135" s="291">
        <v>1.8793603351919351E-5</v>
      </c>
      <c r="N135" s="286">
        <f>SUMIFS('fdr,edr'!$D:$D,'fdr,edr'!$A:$A,J135)*M135/1000</f>
        <v>3.5121344247509723E-3</v>
      </c>
      <c r="O135" s="287"/>
      <c r="P135" s="284">
        <f>KC!I83+KC!E83</f>
        <v>986636.74946618942</v>
      </c>
      <c r="Q135" s="550">
        <f>'fdr,edr'!P135/l_pi_c!G135*100</f>
        <v>1049469.221567505</v>
      </c>
      <c r="R135" s="545">
        <f>Q135/Pop!G135/10</f>
        <v>13.178653031290779</v>
      </c>
      <c r="S135" s="422">
        <f t="shared" si="25"/>
        <v>3.3465816362915236E-9</v>
      </c>
      <c r="T135" s="423">
        <f t="shared" si="24"/>
        <v>0</v>
      </c>
      <c r="U135" s="590">
        <f t="shared" si="23"/>
        <v>3.3465816362915237E-7</v>
      </c>
      <c r="V135" s="202"/>
      <c r="W135" s="202"/>
      <c r="X135" s="202"/>
    </row>
    <row r="136" spans="1:24">
      <c r="A136" s="202"/>
      <c r="B136" s="202"/>
      <c r="C136" s="202"/>
      <c r="D136" s="202"/>
      <c r="E136" s="202"/>
      <c r="F136" s="202"/>
      <c r="G136" s="202"/>
      <c r="H136" s="271" t="str">
        <f t="shared" si="28"/>
        <v>201302</v>
      </c>
      <c r="I136" s="539">
        <f t="shared" si="26"/>
        <v>41365</v>
      </c>
      <c r="J136" s="274">
        <f t="shared" si="29"/>
        <v>2013</v>
      </c>
      <c r="K136" s="275">
        <f t="shared" si="27"/>
        <v>2</v>
      </c>
      <c r="L136" s="290">
        <v>6780.2518031105883</v>
      </c>
      <c r="M136" s="291">
        <v>3.3806313982732435E-2</v>
      </c>
      <c r="N136" s="286">
        <f>SUMIFS('fdr,edr'!$D:$D,'fdr,edr'!$A:$A,J136)*M136/1000</f>
        <v>6.317698468429624</v>
      </c>
      <c r="O136" s="287"/>
      <c r="P136" s="284">
        <f>KC!I84+KC!E84</f>
        <v>984338.91820123186</v>
      </c>
      <c r="Q136" s="550">
        <f>'fdr,edr'!P136/l_pi_c!G136*100</f>
        <v>1046661.501247049</v>
      </c>
      <c r="R136" s="545">
        <f>Q136/Pop!G136/10</f>
        <v>13.191757227369454</v>
      </c>
      <c r="S136" s="422">
        <f t="shared" si="25"/>
        <v>6.0360474335803674E-6</v>
      </c>
      <c r="T136" s="423">
        <f t="shared" si="24"/>
        <v>0</v>
      </c>
      <c r="U136" s="590">
        <f t="shared" ref="U136:U166" si="30">S136*100</f>
        <v>6.0360474335803679E-4</v>
      </c>
      <c r="V136" s="202"/>
      <c r="W136" s="202"/>
      <c r="X136" s="202"/>
    </row>
    <row r="137" spans="1:24">
      <c r="A137" s="202"/>
      <c r="B137" s="202"/>
      <c r="C137" s="202"/>
      <c r="D137" s="202"/>
      <c r="E137" s="202"/>
      <c r="F137" s="202"/>
      <c r="G137" s="202"/>
      <c r="H137" s="271" t="str">
        <f t="shared" si="28"/>
        <v>201303</v>
      </c>
      <c r="I137" s="539">
        <f t="shared" si="26"/>
        <v>41456</v>
      </c>
      <c r="J137" s="274">
        <f t="shared" si="29"/>
        <v>2013</v>
      </c>
      <c r="K137" s="275">
        <f t="shared" si="27"/>
        <v>3</v>
      </c>
      <c r="L137" s="290">
        <v>157003.39288577068</v>
      </c>
      <c r="M137" s="291">
        <v>0.78281841889937442</v>
      </c>
      <c r="N137" s="286">
        <f>SUMIFS('fdr,edr'!$D:$D,'fdr,edr'!$A:$A,J137)*M137/1000</f>
        <v>146.29251590886821</v>
      </c>
      <c r="O137" s="287"/>
      <c r="P137" s="284">
        <f>KC!I85+KC!E85</f>
        <v>984293.54415723088</v>
      </c>
      <c r="Q137" s="550">
        <f>'fdr,edr'!P137/l_pi_c!G137*100</f>
        <v>1045832.7342649578</v>
      </c>
      <c r="R137" s="545">
        <f>Q137/Pop!G137/10</f>
        <v>13.22948100471676</v>
      </c>
      <c r="S137" s="422">
        <f t="shared" si="25"/>
        <v>1.39881370238126E-4</v>
      </c>
      <c r="T137" s="423">
        <f t="shared" si="24"/>
        <v>0</v>
      </c>
      <c r="U137" s="590">
        <f t="shared" si="30"/>
        <v>1.3988137023812601E-2</v>
      </c>
      <c r="V137" s="202"/>
      <c r="W137" s="202"/>
      <c r="X137" s="202"/>
    </row>
    <row r="138" spans="1:24">
      <c r="A138" s="202"/>
      <c r="B138" s="202"/>
      <c r="C138" s="202"/>
      <c r="D138" s="202"/>
      <c r="E138" s="202"/>
      <c r="F138" s="202"/>
      <c r="G138" s="202"/>
      <c r="H138" s="271" t="str">
        <f t="shared" si="28"/>
        <v>201304</v>
      </c>
      <c r="I138" s="539">
        <f t="shared" si="26"/>
        <v>41548</v>
      </c>
      <c r="J138" s="274">
        <f t="shared" si="29"/>
        <v>2013</v>
      </c>
      <c r="K138" s="275">
        <f t="shared" si="27"/>
        <v>4</v>
      </c>
      <c r="L138" s="290">
        <v>36774.286034081364</v>
      </c>
      <c r="M138" s="291">
        <v>0.18335647351454121</v>
      </c>
      <c r="N138" s="286">
        <f>SUMIFS('fdr,edr'!$D:$D,'fdr,edr'!$A:$A,J138)*M138/1000</f>
        <v>34.265519526652803</v>
      </c>
      <c r="O138" s="287"/>
      <c r="P138" s="284">
        <f>KC!I86+KC!E86</f>
        <v>984543.68415936118</v>
      </c>
      <c r="Q138" s="550">
        <f>'fdr,edr'!P138/l_pi_c!G138*100</f>
        <v>1045800.3302445962</v>
      </c>
      <c r="R138" s="545">
        <f>Q138/Pop!G138/10</f>
        <v>13.277241028782537</v>
      </c>
      <c r="S138" s="422">
        <f t="shared" si="25"/>
        <v>3.2764877324755324E-5</v>
      </c>
      <c r="T138" s="423">
        <f t="shared" si="24"/>
        <v>0</v>
      </c>
      <c r="U138" s="590">
        <f t="shared" si="30"/>
        <v>3.2764877324755323E-3</v>
      </c>
      <c r="V138" s="202"/>
      <c r="W138" s="202"/>
      <c r="X138" s="202"/>
    </row>
    <row r="139" spans="1:24">
      <c r="A139" s="202"/>
      <c r="B139" s="202"/>
      <c r="C139" s="202"/>
      <c r="D139" s="202"/>
      <c r="E139" s="202"/>
      <c r="F139" s="202"/>
      <c r="G139" s="202"/>
      <c r="H139" s="271" t="str">
        <f t="shared" si="28"/>
        <v>201401</v>
      </c>
      <c r="I139" s="539">
        <f t="shared" si="26"/>
        <v>41640</v>
      </c>
      <c r="J139" s="274">
        <f t="shared" si="29"/>
        <v>2014</v>
      </c>
      <c r="K139" s="275">
        <f t="shared" si="27"/>
        <v>1</v>
      </c>
      <c r="L139" s="290">
        <v>776.3786546514948</v>
      </c>
      <c r="M139" s="291">
        <v>5.8932121260552549E-3</v>
      </c>
      <c r="N139" s="286">
        <f>SUMIFS('fdr,edr'!$D:$D,'fdr,edr'!$A:$A,J139)*M139/1000</f>
        <v>0.80465952311383016</v>
      </c>
      <c r="O139" s="287"/>
      <c r="P139" s="284">
        <f>KC!I87+KC!E87</f>
        <v>986232.94237433246</v>
      </c>
      <c r="Q139" s="550">
        <f>'fdr,edr'!P139/l_pi_c!G139*100</f>
        <v>1047700.6076837799</v>
      </c>
      <c r="R139" s="545">
        <f>Q139/Pop!G139/10</f>
        <v>13.350118442046801</v>
      </c>
      <c r="S139" s="422">
        <f t="shared" si="25"/>
        <v>7.6802429741139833E-7</v>
      </c>
      <c r="T139" s="423">
        <f t="shared" si="24"/>
        <v>0</v>
      </c>
      <c r="U139" s="590">
        <f t="shared" si="30"/>
        <v>7.6802429741139837E-5</v>
      </c>
      <c r="V139" s="202"/>
      <c r="W139" s="202"/>
      <c r="X139" s="202"/>
    </row>
    <row r="140" spans="1:24">
      <c r="A140" s="202"/>
      <c r="B140" s="202"/>
      <c r="C140" s="202"/>
      <c r="D140" s="202"/>
      <c r="E140" s="202"/>
      <c r="F140" s="202"/>
      <c r="G140" s="202"/>
      <c r="H140" s="271" t="str">
        <f t="shared" si="28"/>
        <v>201402</v>
      </c>
      <c r="I140" s="539">
        <f t="shared" si="26"/>
        <v>41730</v>
      </c>
      <c r="J140" s="274">
        <f t="shared" si="29"/>
        <v>2014</v>
      </c>
      <c r="K140" s="275">
        <f t="shared" si="27"/>
        <v>2</v>
      </c>
      <c r="L140" s="290">
        <v>6131.9715085639909</v>
      </c>
      <c r="M140" s="291">
        <v>4.654559812327147E-2</v>
      </c>
      <c r="N140" s="286">
        <f>SUMIFS('fdr,edr'!$D:$D,'fdr,edr'!$A:$A,J140)*M140/1000</f>
        <v>6.355338648566482</v>
      </c>
      <c r="O140" s="287"/>
      <c r="P140" s="284">
        <f>KC!I88+KC!E88</f>
        <v>984185.66018695245</v>
      </c>
      <c r="Q140" s="550">
        <f>'fdr,edr'!P140/l_pi_c!G140*100</f>
        <v>1038224.8657940353</v>
      </c>
      <c r="R140" s="545">
        <f>Q140/Pop!G140/10</f>
        <v>13.278678945547563</v>
      </c>
      <c r="S140" s="422">
        <f t="shared" si="25"/>
        <v>6.1213508344417409E-6</v>
      </c>
      <c r="T140" s="423">
        <f t="shared" si="24"/>
        <v>0</v>
      </c>
      <c r="U140" s="590">
        <f t="shared" si="30"/>
        <v>6.1213508344417408E-4</v>
      </c>
      <c r="V140" s="202"/>
      <c r="W140" s="202"/>
      <c r="X140" s="202"/>
    </row>
    <row r="141" spans="1:24">
      <c r="A141" s="202"/>
      <c r="B141" s="202"/>
      <c r="C141" s="202"/>
      <c r="D141" s="202"/>
      <c r="E141" s="202"/>
      <c r="F141" s="202"/>
      <c r="G141" s="202"/>
      <c r="H141" s="271" t="str">
        <f t="shared" si="28"/>
        <v>201403</v>
      </c>
      <c r="I141" s="539">
        <f t="shared" si="26"/>
        <v>41821</v>
      </c>
      <c r="J141" s="274">
        <f t="shared" si="29"/>
        <v>2014</v>
      </c>
      <c r="K141" s="275">
        <f t="shared" si="27"/>
        <v>3</v>
      </c>
      <c r="L141" s="290">
        <v>97233.227495338215</v>
      </c>
      <c r="M141" s="291">
        <v>0.73806258311961837</v>
      </c>
      <c r="N141" s="286">
        <f>SUMIFS('fdr,edr'!$D:$D,'fdr,edr'!$A:$A,J141)*M141/1000</f>
        <v>100.77510760820446</v>
      </c>
      <c r="O141" s="287"/>
      <c r="P141" s="284">
        <f>KC!I89+KC!E89</f>
        <v>983807.27524719457</v>
      </c>
      <c r="Q141" s="550">
        <f>'fdr,edr'!P141/l_pi_c!G141*100</f>
        <v>1037972.0031194204</v>
      </c>
      <c r="R141" s="545">
        <f>Q141/Pop!G141/10</f>
        <v>13.323893340476284</v>
      </c>
      <c r="S141" s="422">
        <f t="shared" si="25"/>
        <v>9.7088464144836988E-5</v>
      </c>
      <c r="T141" s="423">
        <f t="shared" si="24"/>
        <v>0</v>
      </c>
      <c r="U141" s="590">
        <f t="shared" si="30"/>
        <v>9.7088464144836992E-3</v>
      </c>
      <c r="V141" s="202"/>
      <c r="W141" s="202"/>
      <c r="X141" s="202"/>
    </row>
    <row r="142" spans="1:24">
      <c r="A142" s="202"/>
      <c r="B142" s="202"/>
      <c r="C142" s="202"/>
      <c r="D142" s="202"/>
      <c r="E142" s="202"/>
      <c r="F142" s="202"/>
      <c r="G142" s="202"/>
      <c r="H142" s="271" t="str">
        <f t="shared" si="28"/>
        <v>201404</v>
      </c>
      <c r="I142" s="539">
        <f t="shared" si="26"/>
        <v>41913</v>
      </c>
      <c r="J142" s="274">
        <f t="shared" si="29"/>
        <v>2014</v>
      </c>
      <c r="K142" s="275">
        <f t="shared" si="27"/>
        <v>4</v>
      </c>
      <c r="L142" s="290">
        <v>27599.591341446332</v>
      </c>
      <c r="M142" s="291">
        <v>0.20949860663105493</v>
      </c>
      <c r="N142" s="286">
        <f>SUMIFS('fdr,edr'!$D:$D,'fdr,edr'!$A:$A,J142)*M142/1000</f>
        <v>28.604951815572232</v>
      </c>
      <c r="O142" s="287"/>
      <c r="P142" s="284">
        <f>KC!I90+KC!E90</f>
        <v>983547.02860199392</v>
      </c>
      <c r="Q142" s="550">
        <f>'fdr,edr'!P142/l_pi_c!G142*100</f>
        <v>1035020.7817815758</v>
      </c>
      <c r="R142" s="545">
        <f>Q142/Pop!G142/10</f>
        <v>13.330881925725199</v>
      </c>
      <c r="S142" s="422">
        <f t="shared" si="25"/>
        <v>2.7637079679052127E-5</v>
      </c>
      <c r="T142" s="423">
        <f t="shared" si="24"/>
        <v>0</v>
      </c>
      <c r="U142" s="590">
        <f t="shared" si="30"/>
        <v>2.7637079679052128E-3</v>
      </c>
      <c r="V142" s="202"/>
      <c r="W142" s="202"/>
      <c r="X142" s="202"/>
    </row>
    <row r="143" spans="1:24">
      <c r="A143" s="202"/>
      <c r="B143" s="202"/>
      <c r="C143" s="202"/>
      <c r="D143" s="202"/>
      <c r="E143" s="202"/>
      <c r="F143" s="202"/>
      <c r="G143" s="202"/>
      <c r="H143" s="271" t="str">
        <f t="shared" si="28"/>
        <v>201501</v>
      </c>
      <c r="I143" s="539">
        <f t="shared" si="26"/>
        <v>42005</v>
      </c>
      <c r="J143" s="274">
        <f t="shared" si="29"/>
        <v>2015</v>
      </c>
      <c r="K143" s="275">
        <f t="shared" si="27"/>
        <v>1</v>
      </c>
      <c r="L143" s="290">
        <v>82.135519372849501</v>
      </c>
      <c r="M143" s="291">
        <v>3.7136548197712343E-4</v>
      </c>
      <c r="N143" s="286">
        <f>SUMIFS('fdr,edr'!$D:$D,'fdr,edr'!$A:$A,J143)*M143/1000</f>
        <v>7.9196494473692328E-2</v>
      </c>
      <c r="O143" s="287"/>
      <c r="P143" s="284">
        <f>KC!I91+KC!E91</f>
        <v>985245.25573361432</v>
      </c>
      <c r="Q143" s="550">
        <f>'fdr,edr'!P143/l_pi_c!G143*100</f>
        <v>1028511.7138893424</v>
      </c>
      <c r="R143" s="545">
        <f>Q143/Pop!G143/10</f>
        <v>13.288360417465077</v>
      </c>
      <c r="S143" s="422">
        <f t="shared" si="25"/>
        <v>7.7001062218541808E-8</v>
      </c>
      <c r="T143" s="423">
        <f t="shared" si="24"/>
        <v>0</v>
      </c>
      <c r="U143" s="590">
        <f t="shared" si="30"/>
        <v>7.7001062218541808E-6</v>
      </c>
      <c r="V143" s="202"/>
      <c r="W143" s="202"/>
      <c r="X143" s="202"/>
    </row>
    <row r="144" spans="1:24">
      <c r="A144" s="202"/>
      <c r="B144" s="202"/>
      <c r="C144" s="202"/>
      <c r="D144" s="202"/>
      <c r="E144" s="202"/>
      <c r="F144" s="202"/>
      <c r="G144" s="202"/>
      <c r="H144" s="271" t="str">
        <f t="shared" si="28"/>
        <v>201502</v>
      </c>
      <c r="I144" s="539">
        <f t="shared" si="26"/>
        <v>42095</v>
      </c>
      <c r="J144" s="274">
        <f t="shared" si="29"/>
        <v>2015</v>
      </c>
      <c r="K144" s="275">
        <f t="shared" si="27"/>
        <v>2</v>
      </c>
      <c r="L144" s="290">
        <v>2906.3636729798582</v>
      </c>
      <c r="M144" s="291">
        <v>1.3140759983722048E-2</v>
      </c>
      <c r="N144" s="286">
        <f>SUMIFS('fdr,edr'!$D:$D,'fdr,edr'!$A:$A,J144)*M144/1000</f>
        <v>2.8023663370390168</v>
      </c>
      <c r="O144" s="287"/>
      <c r="P144" s="284">
        <f>KC!I92+KC!E92</f>
        <v>983801.00067485496</v>
      </c>
      <c r="Q144" s="550">
        <f>'fdr,edr'!P144/l_pi_c!G144*100</f>
        <v>1021211.8265628698</v>
      </c>
      <c r="R144" s="545">
        <f>Q144/Pop!G144/10</f>
        <v>13.232369950172346</v>
      </c>
      <c r="S144" s="422">
        <f t="shared" si="25"/>
        <v>2.744157739017814E-6</v>
      </c>
      <c r="T144" s="423">
        <f t="shared" si="24"/>
        <v>0</v>
      </c>
      <c r="U144" s="590">
        <f t="shared" si="30"/>
        <v>2.7441577390178138E-4</v>
      </c>
      <c r="V144" s="202"/>
      <c r="W144" s="202"/>
      <c r="X144" s="202"/>
    </row>
    <row r="145" spans="1:24">
      <c r="A145" s="202"/>
      <c r="B145" s="202"/>
      <c r="C145" s="202"/>
      <c r="D145" s="202"/>
      <c r="E145" s="202"/>
      <c r="F145" s="202"/>
      <c r="G145" s="202"/>
      <c r="H145" s="271" t="str">
        <f t="shared" si="28"/>
        <v>201503</v>
      </c>
      <c r="I145" s="539">
        <f t="shared" si="26"/>
        <v>42186</v>
      </c>
      <c r="J145" s="274">
        <f t="shared" si="29"/>
        <v>2015</v>
      </c>
      <c r="K145" s="275">
        <f t="shared" si="27"/>
        <v>3</v>
      </c>
      <c r="L145" s="290">
        <v>214904.99800540355</v>
      </c>
      <c r="M145" s="291">
        <v>0.97166608031397761</v>
      </c>
      <c r="N145" s="286">
        <f>SUMIFS('fdr,edr'!$D:$D,'fdr,edr'!$A:$A,J145)*M145/1000</f>
        <v>207.21513197772262</v>
      </c>
      <c r="O145" s="287"/>
      <c r="P145" s="284">
        <f>KC!I93+KC!E93</f>
        <v>984456.45934875135</v>
      </c>
      <c r="Q145" s="550">
        <f>'fdr,edr'!P145/l_pi_c!G145*100</f>
        <v>1019322.4487892878</v>
      </c>
      <c r="R145" s="545">
        <f>Q145/Pop!G145/10</f>
        <v>13.243185225193347</v>
      </c>
      <c r="S145" s="422">
        <f t="shared" si="25"/>
        <v>2.0328712687908013E-4</v>
      </c>
      <c r="T145" s="423">
        <f t="shared" si="24"/>
        <v>0</v>
      </c>
      <c r="U145" s="590">
        <f t="shared" si="30"/>
        <v>2.0328712687908014E-2</v>
      </c>
      <c r="V145" s="202"/>
      <c r="W145" s="202"/>
      <c r="X145" s="202"/>
    </row>
    <row r="146" spans="1:24">
      <c r="A146" s="202"/>
      <c r="B146" s="202"/>
      <c r="C146" s="202"/>
      <c r="D146" s="202"/>
      <c r="E146" s="202"/>
      <c r="F146" s="202"/>
      <c r="G146" s="202"/>
      <c r="H146" s="271" t="str">
        <f t="shared" si="28"/>
        <v>201504</v>
      </c>
      <c r="I146" s="539">
        <f t="shared" si="26"/>
        <v>42278</v>
      </c>
      <c r="J146" s="274">
        <f t="shared" si="29"/>
        <v>2015</v>
      </c>
      <c r="K146" s="275">
        <f t="shared" si="27"/>
        <v>4</v>
      </c>
      <c r="L146" s="290">
        <v>3278.1608022437258</v>
      </c>
      <c r="M146" s="291">
        <v>1.4821794220323321E-2</v>
      </c>
      <c r="N146" s="286">
        <f>SUMIFS('fdr,edr'!$D:$D,'fdr,edr'!$A:$A,J146)*M146/1000</f>
        <v>3.1608595871932716</v>
      </c>
      <c r="O146" s="287"/>
      <c r="P146" s="284">
        <f>KC!I94+KC!E94</f>
        <v>985105</v>
      </c>
      <c r="Q146" s="550">
        <f>'fdr,edr'!P146/l_pi_c!G146*100</f>
        <v>1019808.01274041</v>
      </c>
      <c r="R146" s="545">
        <f>Q146/Pop!G146/10</f>
        <v>13.283386475189285</v>
      </c>
      <c r="S146" s="422">
        <f t="shared" si="25"/>
        <v>3.0994653382840813E-6</v>
      </c>
      <c r="T146" s="423">
        <f t="shared" si="24"/>
        <v>0</v>
      </c>
      <c r="U146" s="590">
        <f t="shared" si="30"/>
        <v>3.0994653382840814E-4</v>
      </c>
      <c r="V146" s="202"/>
      <c r="W146" s="202"/>
      <c r="X146" s="202"/>
    </row>
    <row r="147" spans="1:24">
      <c r="A147" s="202"/>
      <c r="B147" s="202"/>
      <c r="C147" s="202"/>
      <c r="D147" s="202"/>
      <c r="E147" s="202"/>
      <c r="F147" s="202"/>
      <c r="G147" s="202"/>
      <c r="H147" s="271" t="str">
        <f t="shared" si="28"/>
        <v>201601</v>
      </c>
      <c r="I147" s="539">
        <f t="shared" si="26"/>
        <v>42370</v>
      </c>
      <c r="J147" s="274">
        <f t="shared" si="29"/>
        <v>2016</v>
      </c>
      <c r="K147" s="275">
        <f t="shared" si="27"/>
        <v>1</v>
      </c>
      <c r="L147" s="290">
        <v>137.76727545306966</v>
      </c>
      <c r="M147" s="291">
        <v>8.4191367268669976E-4</v>
      </c>
      <c r="N147" s="286">
        <f>SUMIFS('fdr,edr'!$D:$D,'fdr,edr'!$A:$A,J147)*M147/1000</f>
        <v>0.13763521653897037</v>
      </c>
      <c r="O147" s="287"/>
      <c r="P147" s="284">
        <f>KC!I95+KC!E95</f>
        <v>987158.75363081857</v>
      </c>
      <c r="Q147" s="550">
        <f>'fdr,edr'!P147/l_pi_c!G147*100</f>
        <v>1018904.6279843609</v>
      </c>
      <c r="R147" s="545">
        <f>Q147/Pop!G147/10</f>
        <v>13.303918613569206</v>
      </c>
      <c r="S147" s="422">
        <f t="shared" si="25"/>
        <v>1.3508155008702435E-7</v>
      </c>
      <c r="T147" s="423">
        <f t="shared" si="24"/>
        <v>0</v>
      </c>
      <c r="U147" s="590">
        <f t="shared" si="30"/>
        <v>1.3508155008702434E-5</v>
      </c>
      <c r="V147" s="202"/>
      <c r="W147" s="202"/>
      <c r="X147" s="202"/>
    </row>
    <row r="148" spans="1:24">
      <c r="A148" s="202"/>
      <c r="B148" s="202"/>
      <c r="C148" s="202"/>
      <c r="D148" s="202"/>
      <c r="E148" s="202"/>
      <c r="F148" s="202"/>
      <c r="G148" s="202"/>
      <c r="H148" s="271" t="str">
        <f t="shared" si="28"/>
        <v>201602</v>
      </c>
      <c r="I148" s="539">
        <f t="shared" si="26"/>
        <v>42461</v>
      </c>
      <c r="J148" s="274">
        <f t="shared" si="29"/>
        <v>2016</v>
      </c>
      <c r="K148" s="275">
        <f t="shared" si="27"/>
        <v>2</v>
      </c>
      <c r="L148" s="290">
        <v>7644.7253545649201</v>
      </c>
      <c r="M148" s="291">
        <v>4.6717907273526448E-2</v>
      </c>
      <c r="N148" s="286">
        <f>SUMIFS('fdr,edr'!$D:$D,'fdr,edr'!$A:$A,J148)*M148/1000</f>
        <v>7.6373973869790692</v>
      </c>
      <c r="O148" s="287">
        <f>((1.6+3.1)/2+0.1)*1000</f>
        <v>2450</v>
      </c>
      <c r="P148" s="284">
        <f>KC!I96+KC!E96</f>
        <v>985435.90093450749</v>
      </c>
      <c r="Q148" s="550">
        <f>'fdr,edr'!P148/l_pi_c!G148*100</f>
        <v>1018329.5319985622</v>
      </c>
      <c r="R148" s="545">
        <f>Q148/Pop!G148/10</f>
        <v>13.326061945680735</v>
      </c>
      <c r="S148" s="422">
        <f t="shared" si="25"/>
        <v>7.4999272308149591E-6</v>
      </c>
      <c r="T148" s="423">
        <f t="shared" si="24"/>
        <v>2.4059009613436795E-3</v>
      </c>
      <c r="U148" s="590">
        <f t="shared" si="30"/>
        <v>7.4999272308149594E-4</v>
      </c>
      <c r="V148" s="202"/>
      <c r="W148" s="202"/>
      <c r="X148" s="202"/>
    </row>
    <row r="149" spans="1:24">
      <c r="A149" s="202"/>
      <c r="B149" s="202"/>
      <c r="C149" s="202"/>
      <c r="D149" s="202"/>
      <c r="E149" s="202"/>
      <c r="F149" s="202"/>
      <c r="G149" s="202"/>
      <c r="H149" s="271" t="str">
        <f t="shared" si="28"/>
        <v>201603</v>
      </c>
      <c r="I149" s="539">
        <f t="shared" si="26"/>
        <v>42552</v>
      </c>
      <c r="J149" s="274">
        <f t="shared" si="29"/>
        <v>2016</v>
      </c>
      <c r="K149" s="275">
        <f t="shared" si="27"/>
        <v>3</v>
      </c>
      <c r="L149" s="290">
        <v>155801.13549737091</v>
      </c>
      <c r="M149" s="291">
        <v>0.95212092831169515</v>
      </c>
      <c r="N149" s="286">
        <f>SUMIFS('fdr,edr'!$D:$D,'fdr,edr'!$A:$A,J149)*M149/1000</f>
        <v>155.65178995285353</v>
      </c>
      <c r="O149" s="287"/>
      <c r="P149" s="284">
        <f>KC!I97+KC!E97</f>
        <v>986002.78125398606</v>
      </c>
      <c r="Q149" s="550">
        <f>'fdr,edr'!P149/l_pi_c!G149*100</f>
        <v>1020133.6254514186</v>
      </c>
      <c r="R149" s="545">
        <f>Q149/Pop!G149/10</f>
        <v>13.370448159438126</v>
      </c>
      <c r="S149" s="422">
        <f t="shared" si="25"/>
        <v>1.525798053014635E-4</v>
      </c>
      <c r="T149" s="423">
        <f t="shared" si="24"/>
        <v>0</v>
      </c>
      <c r="U149" s="590">
        <f t="shared" si="30"/>
        <v>1.525798053014635E-2</v>
      </c>
      <c r="V149" s="202"/>
      <c r="W149" s="202"/>
      <c r="X149" s="202"/>
    </row>
    <row r="150" spans="1:24">
      <c r="A150" s="202"/>
      <c r="B150" s="202"/>
      <c r="C150" s="202"/>
      <c r="D150" s="202"/>
      <c r="E150" s="202"/>
      <c r="F150" s="202"/>
      <c r="G150" s="202"/>
      <c r="H150" s="271" t="str">
        <f t="shared" si="28"/>
        <v>201604</v>
      </c>
      <c r="I150" s="539">
        <f t="shared" si="26"/>
        <v>42644</v>
      </c>
      <c r="J150" s="274">
        <f t="shared" si="29"/>
        <v>2016</v>
      </c>
      <c r="K150" s="275">
        <f t="shared" si="27"/>
        <v>4</v>
      </c>
      <c r="L150" s="290">
        <v>52.240872611085521</v>
      </c>
      <c r="M150" s="291">
        <v>3.1925074209179365E-4</v>
      </c>
      <c r="N150" s="286">
        <f>SUMIFS('fdr,edr'!$D:$D,'fdr,edr'!$A:$A,J150)*M150/1000</f>
        <v>5.2190796329283987E-2</v>
      </c>
      <c r="O150" s="287"/>
      <c r="P150" s="284">
        <f>KC!I98+KC!E98</f>
        <v>987828.38256600488</v>
      </c>
      <c r="Q150" s="550">
        <f>'fdr,edr'!P150/l_pi_c!G150*100</f>
        <v>1022065.3249538423</v>
      </c>
      <c r="R150" s="545">
        <f>Q150/Pop!G150/10</f>
        <v>13.40887369975486</v>
      </c>
      <c r="S150" s="422">
        <f t="shared" si="25"/>
        <v>5.1064051440783379E-8</v>
      </c>
      <c r="T150" s="423">
        <f t="shared" si="24"/>
        <v>0</v>
      </c>
      <c r="U150" s="590">
        <f t="shared" si="30"/>
        <v>5.1064051440783378E-6</v>
      </c>
      <c r="V150" s="202"/>
      <c r="W150" s="202"/>
      <c r="X150" s="202"/>
    </row>
    <row r="151" spans="1:24">
      <c r="H151" s="271" t="str">
        <f t="shared" si="28"/>
        <v>201701</v>
      </c>
      <c r="I151" s="539">
        <f t="shared" si="26"/>
        <v>42736</v>
      </c>
      <c r="J151" s="274">
        <f t="shared" si="29"/>
        <v>2017</v>
      </c>
      <c r="K151" s="275">
        <f t="shared" si="27"/>
        <v>1</v>
      </c>
      <c r="L151" s="290">
        <v>3.9007906559758494</v>
      </c>
      <c r="M151" s="291">
        <v>2.1768123140013132E-5</v>
      </c>
      <c r="N151" s="286">
        <f>SUMIFS('fdr,edr'!$D:$D,'fdr,edr'!$A:$A,J151)*M151/1000</f>
        <v>4.0448268021091253E-3</v>
      </c>
      <c r="O151" s="287"/>
      <c r="P151" s="284">
        <f>KC!I99+KC!E99</f>
        <v>990803.58226692246</v>
      </c>
      <c r="Q151" s="550">
        <f>'fdr,edr'!P151/l_pi_c!G151*100</f>
        <v>1029115.2803770134</v>
      </c>
      <c r="R151" s="545">
        <f>Q151/Pop!G151/10</f>
        <v>13.514416131135594</v>
      </c>
      <c r="S151" s="422">
        <f t="shared" si="25"/>
        <v>3.9303923275022354E-9</v>
      </c>
      <c r="T151" s="423">
        <f t="shared" si="24"/>
        <v>0</v>
      </c>
      <c r="U151" s="590">
        <f t="shared" si="30"/>
        <v>3.9303923275022354E-7</v>
      </c>
    </row>
    <row r="152" spans="1:24">
      <c r="H152" s="271" t="str">
        <f t="shared" si="28"/>
        <v>201702</v>
      </c>
      <c r="I152" s="539">
        <f t="shared" si="26"/>
        <v>42826</v>
      </c>
      <c r="J152" s="274">
        <f t="shared" si="29"/>
        <v>2017</v>
      </c>
      <c r="K152" s="275">
        <f t="shared" si="27"/>
        <v>2</v>
      </c>
      <c r="L152" s="290">
        <v>7019.1439230023043</v>
      </c>
      <c r="M152" s="291">
        <v>3.9169902393843048E-2</v>
      </c>
      <c r="N152" s="286">
        <f>SUMIFS('fdr,edr'!$D:$D,'fdr,edr'!$A:$A,J152)*M152/1000</f>
        <v>7.2783248247703165</v>
      </c>
      <c r="O152" s="287"/>
      <c r="P152" s="284">
        <f>KC!I100+KC!E100</f>
        <v>989906.62540602614</v>
      </c>
      <c r="Q152" s="550">
        <f>'fdr,edr'!P152/l_pi_c!G152*100</f>
        <v>1025068.73282218</v>
      </c>
      <c r="R152" s="545">
        <f>Q152/Pop!G152/10</f>
        <v>13.472899703579017</v>
      </c>
      <c r="S152" s="422">
        <f t="shared" si="25"/>
        <v>7.1003285845349224E-6</v>
      </c>
      <c r="T152" s="423">
        <f t="shared" si="24"/>
        <v>0</v>
      </c>
      <c r="U152" s="590">
        <f t="shared" si="30"/>
        <v>7.1003285845349219E-4</v>
      </c>
    </row>
    <row r="153" spans="1:24">
      <c r="H153" s="271" t="str">
        <f t="shared" si="28"/>
        <v>201703</v>
      </c>
      <c r="I153" s="539">
        <f t="shared" si="26"/>
        <v>42917</v>
      </c>
      <c r="J153" s="274">
        <f t="shared" si="29"/>
        <v>2017</v>
      </c>
      <c r="K153" s="275">
        <f t="shared" si="27"/>
        <v>3</v>
      </c>
      <c r="L153" s="290">
        <v>82500.681327502054</v>
      </c>
      <c r="M153" s="291">
        <v>0.46038999491572957</v>
      </c>
      <c r="N153" s="286">
        <f>SUMIFS('fdr,edr'!$D:$D,'fdr,edr'!$A:$A,J153)*M153/1000</f>
        <v>85.547007377729472</v>
      </c>
      <c r="O153" s="287"/>
      <c r="P153" s="284">
        <f>KC!I101+KC!E101</f>
        <v>990820.47097632568</v>
      </c>
      <c r="Q153" s="550">
        <f>'fdr,edr'!P153/l_pi_c!G153*100</f>
        <v>1021630.3615081564</v>
      </c>
      <c r="R153" s="545">
        <f>Q153/Pop!G153/10</f>
        <v>13.446264402983161</v>
      </c>
      <c r="S153" s="422">
        <f t="shared" si="25"/>
        <v>8.3735772350620861E-5</v>
      </c>
      <c r="T153" s="423">
        <f t="shared" si="24"/>
        <v>0</v>
      </c>
      <c r="U153" s="590">
        <f t="shared" si="30"/>
        <v>8.3735772350620862E-3</v>
      </c>
    </row>
    <row r="154" spans="1:24">
      <c r="H154" s="271" t="str">
        <f t="shared" si="28"/>
        <v>201704</v>
      </c>
      <c r="I154" s="539">
        <f t="shared" si="26"/>
        <v>43009</v>
      </c>
      <c r="J154" s="274">
        <f t="shared" si="29"/>
        <v>2017</v>
      </c>
      <c r="K154" s="275">
        <f t="shared" si="27"/>
        <v>4</v>
      </c>
      <c r="L154" s="290">
        <v>89673.654958839659</v>
      </c>
      <c r="M154" s="291">
        <v>0.50041833456728735</v>
      </c>
      <c r="N154" s="286">
        <f>SUMIFS('fdr,edr'!$D:$D,'fdr,edr'!$A:$A,J154)*M154/1000</f>
        <v>92.984842051171626</v>
      </c>
      <c r="O154" s="287"/>
      <c r="P154" s="284">
        <f>KC!I102+KC!E102</f>
        <v>991952.98037142889</v>
      </c>
      <c r="Q154" s="550">
        <f>'fdr,edr'!P154/l_pi_c!G154*100</f>
        <v>1024717.4840121572</v>
      </c>
      <c r="R154" s="545">
        <f>Q154/Pop!G154/10</f>
        <v>13.5105062798829</v>
      </c>
      <c r="S154" s="422">
        <f t="shared" si="25"/>
        <v>9.074192985085093E-5</v>
      </c>
      <c r="T154" s="423">
        <f t="shared" si="24"/>
        <v>0</v>
      </c>
      <c r="U154" s="590">
        <f t="shared" si="30"/>
        <v>9.0741929850850934E-3</v>
      </c>
    </row>
    <row r="155" spans="1:24">
      <c r="H155" s="271" t="str">
        <f t="shared" si="28"/>
        <v>201801</v>
      </c>
      <c r="I155" s="539">
        <f t="shared" si="26"/>
        <v>43101</v>
      </c>
      <c r="J155" s="274">
        <f t="shared" si="29"/>
        <v>2018</v>
      </c>
      <c r="K155" s="275">
        <f t="shared" si="27"/>
        <v>1</v>
      </c>
      <c r="L155" s="290">
        <v>642.97946713618046</v>
      </c>
      <c r="M155" s="291">
        <v>7.6575631522569616E-4</v>
      </c>
      <c r="N155" s="286">
        <f>SUMIFS('fdr,edr'!$D:$D,'fdr,edr'!$A:$A,J155)*M155/1000</f>
        <v>0.63006340497101287</v>
      </c>
      <c r="O155" s="287"/>
      <c r="P155" s="284">
        <f>KC!I103+KC!E103</f>
        <v>995411.80390929477</v>
      </c>
      <c r="Q155" s="550">
        <f>'fdr,edr'!P155/l_pi_c!G155*100</f>
        <v>1028753.76547169</v>
      </c>
      <c r="R155" s="545">
        <f>Q155/Pop!G155/10</f>
        <v>13.586338344619179</v>
      </c>
      <c r="S155" s="422">
        <f t="shared" si="25"/>
        <v>6.1245307294902088E-7</v>
      </c>
      <c r="T155" s="423">
        <f t="shared" si="24"/>
        <v>0</v>
      </c>
      <c r="U155" s="590">
        <f t="shared" si="30"/>
        <v>6.124530729490209E-5</v>
      </c>
    </row>
    <row r="156" spans="1:24">
      <c r="H156" s="271" t="str">
        <f t="shared" si="28"/>
        <v>201802</v>
      </c>
      <c r="I156" s="539">
        <f t="shared" si="26"/>
        <v>43191</v>
      </c>
      <c r="J156" s="274">
        <f t="shared" si="29"/>
        <v>2018</v>
      </c>
      <c r="K156" s="275">
        <f t="shared" si="27"/>
        <v>2</v>
      </c>
      <c r="L156" s="290">
        <v>50399.464807861252</v>
      </c>
      <c r="M156" s="291">
        <v>6.0023236251245622E-2</v>
      </c>
      <c r="N156" s="286">
        <f>SUMIFS('fdr,edr'!$D:$D,'fdr,edr'!$A:$A,J156)*M156/1000</f>
        <v>49.387048931738661</v>
      </c>
      <c r="O156" s="287"/>
      <c r="P156" s="284">
        <f>KC!I104+KC!E104</f>
        <v>995277.52729340561</v>
      </c>
      <c r="Q156" s="550">
        <f>'fdr,edr'!P156/l_pi_c!G156*100</f>
        <v>1029547.7181993993</v>
      </c>
      <c r="R156" s="545">
        <f>Q156/Pop!G156/10</f>
        <v>13.620182694687662</v>
      </c>
      <c r="S156" s="422">
        <f t="shared" si="25"/>
        <v>4.7969655081274769E-5</v>
      </c>
      <c r="T156" s="423">
        <f t="shared" si="24"/>
        <v>0</v>
      </c>
      <c r="U156" s="590">
        <f t="shared" si="30"/>
        <v>4.796965508127477E-3</v>
      </c>
    </row>
    <row r="157" spans="1:24">
      <c r="H157" s="271" t="str">
        <f t="shared" si="28"/>
        <v>201803</v>
      </c>
      <c r="I157" s="539">
        <f t="shared" si="26"/>
        <v>43282</v>
      </c>
      <c r="J157" s="274">
        <f t="shared" si="29"/>
        <v>2018</v>
      </c>
      <c r="K157" s="275">
        <f t="shared" si="27"/>
        <v>3</v>
      </c>
      <c r="L157" s="290">
        <v>788181.23407550703</v>
      </c>
      <c r="M157" s="291">
        <v>0.9386843412339817</v>
      </c>
      <c r="N157" s="286">
        <f>SUMIFS('fdr,edr'!$D:$D,'fdr,edr'!$A:$A,J157)*M157/1000</f>
        <v>772.34838351485041</v>
      </c>
      <c r="O157" s="287"/>
      <c r="P157" s="284">
        <f>KC!I105+KC!E105</f>
        <v>995417.06476793298</v>
      </c>
      <c r="Q157" s="550">
        <f>'fdr,edr'!P157/l_pi_c!G157*100</f>
        <v>1029299.6827834717</v>
      </c>
      <c r="R157" s="545">
        <f>Q157/Pop!G157/10</f>
        <v>13.63850256455552</v>
      </c>
      <c r="S157" s="422">
        <f t="shared" si="25"/>
        <v>7.503629860510948E-4</v>
      </c>
      <c r="T157" s="423">
        <f t="shared" si="24"/>
        <v>0</v>
      </c>
      <c r="U157" s="590">
        <f t="shared" si="30"/>
        <v>7.5036298605109478E-2</v>
      </c>
    </row>
    <row r="158" spans="1:24">
      <c r="H158" s="271" t="str">
        <f t="shared" si="28"/>
        <v>201804</v>
      </c>
      <c r="I158" s="539">
        <f t="shared" si="26"/>
        <v>43374</v>
      </c>
      <c r="J158" s="274">
        <f t="shared" si="29"/>
        <v>2018</v>
      </c>
      <c r="K158" s="275">
        <f t="shared" si="27"/>
        <v>4</v>
      </c>
      <c r="L158" s="290">
        <v>442.22364949550843</v>
      </c>
      <c r="M158" s="291">
        <v>5.2666619954695791E-4</v>
      </c>
      <c r="N158" s="286">
        <f>SUMIFS('fdr,edr'!$D:$D,'fdr,edr'!$A:$A,J158)*M158/1000</f>
        <v>0.43334033604658678</v>
      </c>
      <c r="O158" s="287"/>
      <c r="P158" s="284">
        <f>KC!I106+KC!E106</f>
        <v>996413.98294759472</v>
      </c>
      <c r="Q158" s="550">
        <f>'fdr,edr'!P158/l_pi_c!G158*100</f>
        <v>1032327.5155040346</v>
      </c>
      <c r="R158" s="545">
        <f>Q158/Pop!G158/10</f>
        <v>13.699471967290231</v>
      </c>
      <c r="S158" s="422">
        <f t="shared" si="25"/>
        <v>4.1977020813497165E-7</v>
      </c>
      <c r="T158" s="423">
        <f t="shared" si="24"/>
        <v>0</v>
      </c>
      <c r="U158" s="590">
        <f t="shared" si="30"/>
        <v>4.1977020813497167E-5</v>
      </c>
    </row>
    <row r="159" spans="1:24">
      <c r="H159" s="271" t="str">
        <f t="shared" si="28"/>
        <v>201901</v>
      </c>
      <c r="I159" s="539">
        <f t="shared" si="26"/>
        <v>43466</v>
      </c>
      <c r="J159" s="274">
        <f t="shared" si="29"/>
        <v>2019</v>
      </c>
      <c r="K159" s="275">
        <f t="shared" si="27"/>
        <v>1</v>
      </c>
      <c r="L159" s="290">
        <v>1.1916908671457844</v>
      </c>
      <c r="M159" s="291">
        <v>7.3788599915105169E-7</v>
      </c>
      <c r="N159" s="286">
        <f>SUMIFS('fdr,edr'!$D:$D,'fdr,edr'!$A:$A,J159)*M159/1000</f>
        <v>9.4877608788292904E-4</v>
      </c>
      <c r="O159" s="287"/>
      <c r="P159" s="284">
        <f>KC!I107+KC!E107</f>
        <v>999543.1887466209</v>
      </c>
      <c r="Q159" s="550">
        <f>'fdr,edr'!P159/l_pi_c!G159*100</f>
        <v>1031497.0863359864</v>
      </c>
      <c r="R159" s="545">
        <f>Q159/Pop!G159/10</f>
        <v>13.707931385616684</v>
      </c>
      <c r="S159" s="422">
        <f t="shared" si="25"/>
        <v>9.1980491312205914E-10</v>
      </c>
      <c r="T159" s="423">
        <f t="shared" si="24"/>
        <v>0</v>
      </c>
      <c r="U159" s="590">
        <f t="shared" si="30"/>
        <v>9.1980491312205917E-8</v>
      </c>
    </row>
    <row r="160" spans="1:24">
      <c r="H160" s="271" t="str">
        <f t="shared" si="28"/>
        <v>201902</v>
      </c>
      <c r="I160" s="539">
        <f t="shared" si="26"/>
        <v>43556</v>
      </c>
      <c r="J160" s="274">
        <f t="shared" si="29"/>
        <v>2019</v>
      </c>
      <c r="K160" s="275">
        <f t="shared" si="27"/>
        <v>2</v>
      </c>
      <c r="L160" s="290">
        <v>3978.598988720245</v>
      </c>
      <c r="M160" s="291">
        <v>2.4635184937219622E-3</v>
      </c>
      <c r="N160" s="286">
        <f>SUMIFS('fdr,edr'!$D:$D,'fdr,edr'!$A:$A,J160)*M160/1000</f>
        <v>3.1675996584701398</v>
      </c>
      <c r="O160" s="287"/>
      <c r="P160" s="284">
        <f>KC!I108+KC!E108</f>
        <v>998630.17834757408</v>
      </c>
      <c r="Q160" s="550">
        <f>'fdr,edr'!P160/l_pi_c!G160*100</f>
        <v>1028605.6934930093</v>
      </c>
      <c r="R160" s="545">
        <f>Q160/Pop!G160/10</f>
        <v>13.687114885046238</v>
      </c>
      <c r="S160" s="422">
        <f t="shared" si="25"/>
        <v>3.0795081910478147E-6</v>
      </c>
      <c r="T160" s="423">
        <f t="shared" si="24"/>
        <v>0</v>
      </c>
      <c r="U160" s="590">
        <f t="shared" si="30"/>
        <v>3.0795081910478148E-4</v>
      </c>
    </row>
    <row r="161" spans="8:22">
      <c r="H161" s="271" t="str">
        <f t="shared" si="28"/>
        <v>201903</v>
      </c>
      <c r="I161" s="539">
        <f t="shared" si="26"/>
        <v>43647</v>
      </c>
      <c r="J161" s="274">
        <f t="shared" si="29"/>
        <v>2019</v>
      </c>
      <c r="K161" s="275">
        <f t="shared" si="27"/>
        <v>3</v>
      </c>
      <c r="L161" s="290">
        <v>151296.10426859627</v>
      </c>
      <c r="M161" s="291">
        <v>9.3681406935073513E-2</v>
      </c>
      <c r="N161" s="286">
        <f>SUMIFS('fdr,edr'!$D:$D,'fdr,edr'!$A:$A,J161)*M161/1000</f>
        <v>120.45584125662842</v>
      </c>
      <c r="O161" s="287"/>
      <c r="P161" s="284">
        <f>KC!I109+KC!E109</f>
        <v>999835.09644386615</v>
      </c>
      <c r="Q161" s="550">
        <f>'fdr,edr'!P161/l_pi_c!G161*100</f>
        <v>1028368.6521473043</v>
      </c>
      <c r="R161" s="545">
        <f>Q161/Pop!G161/10</f>
        <v>13.701661011120828</v>
      </c>
      <c r="S161" s="422">
        <f t="shared" si="25"/>
        <v>1.1713293769224525E-4</v>
      </c>
      <c r="T161" s="423">
        <f t="shared" si="24"/>
        <v>0</v>
      </c>
      <c r="U161" s="590">
        <f t="shared" si="30"/>
        <v>1.1713293769224526E-2</v>
      </c>
    </row>
    <row r="162" spans="8:22">
      <c r="H162" s="271" t="str">
        <f t="shared" si="28"/>
        <v>201904</v>
      </c>
      <c r="I162" s="539">
        <f t="shared" si="26"/>
        <v>43739</v>
      </c>
      <c r="J162" s="274">
        <f t="shared" si="29"/>
        <v>2019</v>
      </c>
      <c r="K162" s="275">
        <f t="shared" si="27"/>
        <v>4</v>
      </c>
      <c r="L162" s="290">
        <v>1459730.8520518157</v>
      </c>
      <c r="M162" s="291">
        <v>0.90385433668520532</v>
      </c>
      <c r="N162" s="286">
        <f>SUMIFS('fdr,edr'!$D:$D,'fdr,edr'!$A:$A,J162)*M162/1000</f>
        <v>1162.1786869012806</v>
      </c>
      <c r="O162" s="287"/>
      <c r="P162" s="284">
        <f>KC!I110+KC!E110</f>
        <v>999970.46852462587</v>
      </c>
      <c r="Q162" s="550">
        <f>'fdr,edr'!P162/l_pi_c!G162*100</f>
        <v>1031062.3846111472</v>
      </c>
      <c r="R162" s="545">
        <f>Q162/Pop!G162/10</f>
        <v>13.755140206040881</v>
      </c>
      <c r="S162" s="422">
        <f t="shared" si="25"/>
        <v>1.1271662163677733E-3</v>
      </c>
      <c r="T162" s="423">
        <f t="shared" si="24"/>
        <v>0</v>
      </c>
      <c r="U162" s="590">
        <f t="shared" si="30"/>
        <v>0.11271662163677733</v>
      </c>
      <c r="V162" s="201">
        <f>(R162/R126)^(1/9)</f>
        <v>1.0069687094583037</v>
      </c>
    </row>
    <row r="163" spans="8:22">
      <c r="H163" s="271" t="str">
        <f t="shared" ref="H163:H166" si="31">J163&amp;"0"&amp;K163</f>
        <v>202001</v>
      </c>
      <c r="I163" s="539">
        <f t="shared" si="26"/>
        <v>43831</v>
      </c>
      <c r="J163" s="274">
        <f t="shared" ref="J163:J166" si="32">IF(K162=4,J162+1,J162)</f>
        <v>2020</v>
      </c>
      <c r="K163" s="275">
        <f t="shared" si="27"/>
        <v>1</v>
      </c>
      <c r="L163" s="290"/>
      <c r="M163" s="291"/>
      <c r="N163" s="286"/>
      <c r="O163" s="287"/>
      <c r="P163" s="284" t="e">
        <f>KC!I111+KC!E111</f>
        <v>#N/A</v>
      </c>
      <c r="Q163" s="550" t="e">
        <f>'fdr,edr'!P163/l_pi_c!G163*100</f>
        <v>#N/A</v>
      </c>
      <c r="R163" s="545" t="e">
        <f>Q163/Pop!G163/10</f>
        <v>#N/A</v>
      </c>
      <c r="S163" s="422" t="e">
        <f t="shared" ref="S163:T166" si="33">N163/$Q163</f>
        <v>#N/A</v>
      </c>
      <c r="T163" s="423" t="e">
        <f t="shared" si="33"/>
        <v>#N/A</v>
      </c>
      <c r="U163" s="590" t="e">
        <f t="shared" si="30"/>
        <v>#N/A</v>
      </c>
    </row>
    <row r="164" spans="8:22">
      <c r="H164" s="271" t="str">
        <f t="shared" si="31"/>
        <v>202002</v>
      </c>
      <c r="I164" s="539">
        <f t="shared" si="26"/>
        <v>43922</v>
      </c>
      <c r="J164" s="274">
        <f t="shared" si="32"/>
        <v>2020</v>
      </c>
      <c r="K164" s="275">
        <f t="shared" si="27"/>
        <v>2</v>
      </c>
      <c r="L164" s="290"/>
      <c r="M164" s="291"/>
      <c r="N164" s="286"/>
      <c r="O164" s="287"/>
      <c r="P164" s="284" t="e">
        <f>KC!I112+KC!E112</f>
        <v>#N/A</v>
      </c>
      <c r="Q164" s="550" t="e">
        <f>'fdr,edr'!P164/l_pi_c!G164*100</f>
        <v>#N/A</v>
      </c>
      <c r="R164" s="545" t="e">
        <f>Q164/Pop!G164/10</f>
        <v>#N/A</v>
      </c>
      <c r="S164" s="422" t="e">
        <f t="shared" si="33"/>
        <v>#N/A</v>
      </c>
      <c r="T164" s="423" t="e">
        <f t="shared" si="33"/>
        <v>#N/A</v>
      </c>
      <c r="U164" s="590" t="e">
        <f t="shared" si="30"/>
        <v>#N/A</v>
      </c>
    </row>
    <row r="165" spans="8:22">
      <c r="H165" s="271" t="str">
        <f t="shared" si="31"/>
        <v>202003</v>
      </c>
      <c r="I165" s="539">
        <f t="shared" si="26"/>
        <v>44013</v>
      </c>
      <c r="J165" s="274">
        <f t="shared" si="32"/>
        <v>2020</v>
      </c>
      <c r="K165" s="275">
        <f t="shared" si="27"/>
        <v>3</v>
      </c>
      <c r="L165" s="290"/>
      <c r="M165" s="291"/>
      <c r="N165" s="286"/>
      <c r="O165" s="287"/>
      <c r="P165" s="284" t="e">
        <f>KC!I113+KC!E113</f>
        <v>#N/A</v>
      </c>
      <c r="Q165" s="550" t="e">
        <f>'fdr,edr'!P165/l_pi_c!G165*100</f>
        <v>#N/A</v>
      </c>
      <c r="R165" s="545" t="e">
        <f>Q165/Pop!G165/10</f>
        <v>#N/A</v>
      </c>
      <c r="S165" s="422" t="e">
        <f t="shared" si="33"/>
        <v>#N/A</v>
      </c>
      <c r="T165" s="423" t="e">
        <f t="shared" si="33"/>
        <v>#N/A</v>
      </c>
      <c r="U165" s="590" t="e">
        <f t="shared" si="30"/>
        <v>#N/A</v>
      </c>
    </row>
    <row r="166" spans="8:22">
      <c r="H166" s="276" t="str">
        <f t="shared" si="31"/>
        <v>202004</v>
      </c>
      <c r="I166" s="540">
        <f t="shared" si="26"/>
        <v>44105</v>
      </c>
      <c r="J166" s="277">
        <f t="shared" si="32"/>
        <v>2020</v>
      </c>
      <c r="K166" s="278">
        <f t="shared" si="27"/>
        <v>4</v>
      </c>
      <c r="L166" s="292"/>
      <c r="M166" s="293"/>
      <c r="N166" s="288"/>
      <c r="O166" s="289"/>
      <c r="P166" s="285" t="e">
        <f>KC!I114+KC!E114</f>
        <v>#N/A</v>
      </c>
      <c r="Q166" s="551" t="e">
        <f>'fdr,edr'!P166/l_pi_c!G166*100</f>
        <v>#N/A</v>
      </c>
      <c r="R166" s="546" t="e">
        <f>Q166/Pop!G166/10</f>
        <v>#N/A</v>
      </c>
      <c r="S166" s="424" t="e">
        <f t="shared" si="33"/>
        <v>#N/A</v>
      </c>
      <c r="T166" s="425" t="e">
        <f t="shared" si="33"/>
        <v>#N/A</v>
      </c>
      <c r="U166" s="590" t="e">
        <f t="shared" si="30"/>
        <v>#N/A</v>
      </c>
    </row>
    <row r="167" spans="8:22">
      <c r="H167"/>
      <c r="I167"/>
      <c r="J167"/>
      <c r="K167"/>
      <c r="L167"/>
      <c r="M167"/>
      <c r="N167"/>
      <c r="O167"/>
      <c r="P167"/>
      <c r="Q167"/>
      <c r="R167"/>
      <c r="S167"/>
      <c r="T167"/>
      <c r="U167"/>
    </row>
    <row r="168" spans="8:22">
      <c r="H168" s="640" t="s">
        <v>1221</v>
      </c>
      <c r="I168"/>
      <c r="J168"/>
      <c r="K168"/>
      <c r="L168"/>
      <c r="M168"/>
      <c r="N168"/>
      <c r="O168"/>
      <c r="P168"/>
      <c r="Q168"/>
      <c r="R168"/>
      <c r="S168"/>
      <c r="T168"/>
      <c r="U168"/>
    </row>
    <row r="169" spans="8:22">
      <c r="H169" s="641" t="s">
        <v>1223</v>
      </c>
      <c r="I169" s="642"/>
      <c r="J169" s="643" t="s">
        <v>1222</v>
      </c>
      <c r="K169" s="644"/>
      <c r="L169" s="645"/>
      <c r="M169" s="646"/>
      <c r="N169" s="647">
        <f>MLIT!$P$24/10/C$42*C$33</f>
        <v>5320.7709591323237</v>
      </c>
      <c r="O169" s="648"/>
      <c r="P169" s="649">
        <f>IF($J169="全国",P$162,P$162*INDEX(PrefStock!$AR:$AR,MATCH($J169,PrefStock!$C:$C,0))/100)</f>
        <v>999970.46852462587</v>
      </c>
      <c r="Q169" s="650">
        <f>IF($J169="全国",Q$162,Q$162*INDEX(PrefStock!$AR:$AR,MATCH($J169,PrefStock!$C:$C,0))/100)</f>
        <v>1031062.3846111472</v>
      </c>
      <c r="R169" s="651"/>
      <c r="S169" s="652">
        <f t="shared" ref="S169:S178" si="34">0+(N169/$Q169)</f>
        <v>5.1604743209975488E-3</v>
      </c>
      <c r="T169" s="653"/>
      <c r="U169" s="590"/>
    </row>
    <row r="170" spans="8:22">
      <c r="H170" s="271" t="s">
        <v>1223</v>
      </c>
      <c r="I170" s="539"/>
      <c r="J170" s="274" t="s">
        <v>1225</v>
      </c>
      <c r="K170" s="275"/>
      <c r="L170" s="290"/>
      <c r="M170" s="291"/>
      <c r="N170" s="286">
        <f>MLIT!$P$24/10/C$42*C$33</f>
        <v>5320.7709591323237</v>
      </c>
      <c r="O170" s="287"/>
      <c r="P170" s="284">
        <f>IF($J170="全国",P$162,P$162*INDEX(PrefStock!$AR:$AR,MATCH($J170,PrefStock!$C:$C,0))/100)</f>
        <v>134657.02407719454</v>
      </c>
      <c r="Q170" s="550">
        <f>IF($J170="全国",Q$162,Q$162*INDEX(PrefStock!$AR:$AR,MATCH($J170,PrefStock!$C:$C,0))/100)</f>
        <v>138843.89261466847</v>
      </c>
      <c r="R170" s="545"/>
      <c r="S170" s="422">
        <f t="shared" si="34"/>
        <v>3.8321966194789607E-2</v>
      </c>
      <c r="T170" s="423"/>
      <c r="U170" s="590"/>
    </row>
    <row r="171" spans="8:22">
      <c r="H171" s="271" t="s">
        <v>1224</v>
      </c>
      <c r="I171" s="539"/>
      <c r="J171" s="274" t="s">
        <v>1222</v>
      </c>
      <c r="K171" s="275"/>
      <c r="L171" s="290"/>
      <c r="M171" s="291"/>
      <c r="N171" s="286">
        <f>MLIT!$Z$24/10/C$42*C$33</f>
        <v>9277.5954232022523</v>
      </c>
      <c r="O171" s="287"/>
      <c r="P171" s="284">
        <f>IF($J171="全国",P$162,P$162*INDEX(PrefStock!$AR:$AR,MATCH($J171,PrefStock!$C:$C,0))/100)</f>
        <v>999970.46852462587</v>
      </c>
      <c r="Q171" s="550">
        <f>IF($J171="全国",Q$162,Q$162*INDEX(PrefStock!$AR:$AR,MATCH($J171,PrefStock!$C:$C,0))/100)</f>
        <v>1031062.3846111472</v>
      </c>
      <c r="R171" s="545"/>
      <c r="S171" s="422">
        <f t="shared" si="34"/>
        <v>8.9980931917142785E-3</v>
      </c>
      <c r="T171" s="423"/>
      <c r="U171" s="590"/>
    </row>
    <row r="172" spans="8:22">
      <c r="H172" s="271" t="s">
        <v>1224</v>
      </c>
      <c r="I172" s="539"/>
      <c r="J172" s="274" t="s">
        <v>1225</v>
      </c>
      <c r="K172" s="275"/>
      <c r="L172" s="290"/>
      <c r="M172" s="291"/>
      <c r="N172" s="286">
        <f>MLIT!$Z$24/10/C$42*C$33</f>
        <v>9277.5954232022523</v>
      </c>
      <c r="O172" s="287"/>
      <c r="P172" s="284">
        <f>IF($J172="全国",P$162,P$162*INDEX(PrefStock!$AR:$AR,MATCH($J172,PrefStock!$C:$C,0))/100)</f>
        <v>134657.02407719454</v>
      </c>
      <c r="Q172" s="550">
        <f>IF($J172="全国",Q$162,Q$162*INDEX(PrefStock!$AR:$AR,MATCH($J172,PrefStock!$C:$C,0))/100)</f>
        <v>138843.89261466847</v>
      </c>
      <c r="R172" s="545"/>
      <c r="S172" s="422">
        <f t="shared" si="34"/>
        <v>6.6820335043113743E-2</v>
      </c>
      <c r="T172" s="423"/>
      <c r="U172" s="590"/>
    </row>
    <row r="173" spans="8:22">
      <c r="H173" s="271" t="s">
        <v>1226</v>
      </c>
      <c r="I173" s="539"/>
      <c r="J173" s="274" t="s">
        <v>1222</v>
      </c>
      <c r="K173" s="275"/>
      <c r="L173" s="290"/>
      <c r="M173" s="291"/>
      <c r="N173" s="286">
        <f>MLIT!$P$45/10/C$42*C$33</f>
        <v>639.12814415013781</v>
      </c>
      <c r="O173" s="287"/>
      <c r="P173" s="284">
        <f>IF($J173="全国",P$162,P$162*INDEX(PrefStock!$AR:$AR,MATCH($J173,PrefStock!$C:$C,0))/100)</f>
        <v>999970.46852462587</v>
      </c>
      <c r="Q173" s="550">
        <f>IF($J173="全国",Q$162,Q$162*INDEX(PrefStock!$AR:$AR,MATCH($J173,PrefStock!$C:$C,0))/100)</f>
        <v>1031062.3846111472</v>
      </c>
      <c r="R173" s="545"/>
      <c r="S173" s="422">
        <f t="shared" si="34"/>
        <v>6.1987339824367399E-4</v>
      </c>
      <c r="T173" s="423"/>
      <c r="U173" s="590"/>
    </row>
    <row r="174" spans="8:22">
      <c r="H174" s="271" t="s">
        <v>1226</v>
      </c>
      <c r="I174" s="539"/>
      <c r="J174" s="274" t="s">
        <v>1227</v>
      </c>
      <c r="K174" s="275"/>
      <c r="L174" s="290"/>
      <c r="M174" s="291"/>
      <c r="N174" s="286">
        <f>MLIT!$P$45/10/C$42*C$33</f>
        <v>639.12814415013781</v>
      </c>
      <c r="O174" s="287"/>
      <c r="P174" s="284">
        <f>IF($J174="全国",P$162,P$162*INDEX(PrefStock!$AR:$AR,MATCH($J174,PrefStock!$C:$C,0))/100)</f>
        <v>34644.027806877137</v>
      </c>
      <c r="Q174" s="550">
        <f>IF($J174="全国",Q$162,Q$162*INDEX(PrefStock!$AR:$AR,MATCH($J174,PrefStock!$C:$C,0))/100)</f>
        <v>35721.208823092333</v>
      </c>
      <c r="R174" s="545"/>
      <c r="S174" s="422">
        <f t="shared" si="34"/>
        <v>1.7892119701642544E-2</v>
      </c>
      <c r="T174" s="423"/>
      <c r="U174" s="590"/>
    </row>
    <row r="175" spans="8:22">
      <c r="H175" s="271" t="s">
        <v>1230</v>
      </c>
      <c r="I175" s="539"/>
      <c r="J175" s="274" t="s">
        <v>1222</v>
      </c>
      <c r="K175" s="275"/>
      <c r="L175" s="290"/>
      <c r="M175" s="291"/>
      <c r="N175" s="286">
        <f>MLIT!$Z$44/10/C$42*C$33</f>
        <v>1409.1328902852092</v>
      </c>
      <c r="O175" s="287"/>
      <c r="P175" s="284">
        <f>IF($J175="全国",P$162,P$162*INDEX(PrefStock!$AR:$AR,MATCH($J175,PrefStock!$C:$C,0))/100)</f>
        <v>999970.46852462587</v>
      </c>
      <c r="Q175" s="550">
        <f>IF($J175="全国",Q$162,Q$162*INDEX(PrefStock!$AR:$AR,MATCH($J175,PrefStock!$C:$C,0))/100)</f>
        <v>1031062.3846111472</v>
      </c>
      <c r="R175" s="545"/>
      <c r="S175" s="422">
        <f t="shared" si="34"/>
        <v>1.3666805339006202E-3</v>
      </c>
      <c r="T175" s="423"/>
      <c r="U175" s="590"/>
    </row>
    <row r="176" spans="8:22">
      <c r="H176" s="271" t="s">
        <v>1230</v>
      </c>
      <c r="I176" s="539"/>
      <c r="J176" s="274" t="s">
        <v>1227</v>
      </c>
      <c r="K176" s="275"/>
      <c r="L176" s="290"/>
      <c r="M176" s="291"/>
      <c r="N176" s="286">
        <f>MLIT!$Z$44/10/C$42*C$33</f>
        <v>1409.1328902852092</v>
      </c>
      <c r="O176" s="287"/>
      <c r="P176" s="284">
        <f>IF($J176="全国",P$162,P$162*INDEX(PrefStock!$AR:$AR,MATCH($J176,PrefStock!$C:$C,0))/100)</f>
        <v>34644.027806877137</v>
      </c>
      <c r="Q176" s="550">
        <f>IF($J176="全国",Q$162,Q$162*INDEX(PrefStock!$AR:$AR,MATCH($J176,PrefStock!$C:$C,0))/100)</f>
        <v>35721.208823092333</v>
      </c>
      <c r="R176" s="545"/>
      <c r="S176" s="422">
        <f t="shared" si="34"/>
        <v>3.9448074035340626E-2</v>
      </c>
      <c r="T176" s="423"/>
      <c r="U176" s="590"/>
    </row>
    <row r="177" spans="7:21">
      <c r="H177" s="271" t="s">
        <v>1228</v>
      </c>
      <c r="I177" s="539"/>
      <c r="J177" s="274" t="s">
        <v>1222</v>
      </c>
      <c r="K177" s="275"/>
      <c r="L177" s="290"/>
      <c r="M177" s="291"/>
      <c r="N177" s="286">
        <f>MLIT!$P$5/10/C$42*C$33</f>
        <v>5320.7976976012651</v>
      </c>
      <c r="O177" s="287"/>
      <c r="P177" s="284">
        <f>IF($J177="全国",P$162,P$162*INDEX(PrefStock!$AR:$AR,MATCH($J177,PrefStock!$C:$C,0))/100)</f>
        <v>999970.46852462587</v>
      </c>
      <c r="Q177" s="550">
        <f>IF($J177="全国",Q$162,Q$162*INDEX(PrefStock!$AR:$AR,MATCH($J177,PrefStock!$C:$C,0))/100)</f>
        <v>1031062.3846111472</v>
      </c>
      <c r="R177" s="545"/>
      <c r="S177" s="422">
        <f t="shared" si="34"/>
        <v>5.1605002539278355E-3</v>
      </c>
      <c r="T177" s="423"/>
      <c r="U177" s="590"/>
    </row>
    <row r="178" spans="7:21">
      <c r="H178" s="271" t="s">
        <v>1229</v>
      </c>
      <c r="I178" s="539"/>
      <c r="J178" s="274" t="s">
        <v>1222</v>
      </c>
      <c r="K178" s="275"/>
      <c r="L178" s="290"/>
      <c r="M178" s="291"/>
      <c r="N178" s="286">
        <f>MLIT!$Z$5/10/C$42*C$33</f>
        <v>9289.4137519941578</v>
      </c>
      <c r="O178" s="287"/>
      <c r="P178" s="284">
        <f>IF($J178="全国",P$162,P$162*INDEX(PrefStock!$AR:$AR,MATCH($J178,PrefStock!$C:$C,0))/100)</f>
        <v>999970.46852462587</v>
      </c>
      <c r="Q178" s="550">
        <f>IF($J178="全国",Q$162,Q$162*INDEX(PrefStock!$AR:$AR,MATCH($J178,PrefStock!$C:$C,0))/100)</f>
        <v>1031062.3846111472</v>
      </c>
      <c r="R178" s="545"/>
      <c r="S178" s="422">
        <f t="shared" si="34"/>
        <v>9.0095554746646572E-3</v>
      </c>
      <c r="T178" s="423"/>
      <c r="U178" s="590"/>
    </row>
    <row r="179" spans="7:21">
      <c r="H179" s="271" t="s">
        <v>1228</v>
      </c>
      <c r="I179" s="539"/>
      <c r="J179" s="274" t="s">
        <v>1222</v>
      </c>
      <c r="K179" s="275"/>
      <c r="L179" s="290"/>
      <c r="M179" s="291"/>
      <c r="N179" s="286">
        <f>MLIT!$P$5/10/C$42*C$33</f>
        <v>5320.7976976012651</v>
      </c>
      <c r="O179" s="287"/>
      <c r="P179" s="284">
        <f>P$162*(INDEX(PrefStock!$AR:$AR,MATCH("東京",PrefStock!$C:$C,0))+INDEX(PrefStock!$AR:$AR,MATCH("埼玉",PrefStock!$C:$C,0)))/100</f>
        <v>169301.05188407167</v>
      </c>
      <c r="Q179" s="550">
        <f>Q$162*(INDEX(PrefStock!$AR:$AR,MATCH("東京",PrefStock!$C:$C,0))+INDEX(PrefStock!$AR:$AR,MATCH("埼玉",PrefStock!$C:$C,0)))/100</f>
        <v>174565.10143776081</v>
      </c>
      <c r="R179" s="545"/>
      <c r="S179" s="422">
        <f t="shared" ref="S179:S180" si="35">0+(N179/$Q179)</f>
        <v>3.0480305936168659E-2</v>
      </c>
      <c r="T179" s="423"/>
      <c r="U179" s="590"/>
    </row>
    <row r="180" spans="7:21">
      <c r="H180" s="276" t="s">
        <v>1229</v>
      </c>
      <c r="I180" s="540"/>
      <c r="J180" s="277" t="s">
        <v>1222</v>
      </c>
      <c r="K180" s="278"/>
      <c r="L180" s="292"/>
      <c r="M180" s="293"/>
      <c r="N180" s="288">
        <f>MLIT!$Z$5/10/C$42*C$33</f>
        <v>9289.4137519941578</v>
      </c>
      <c r="O180" s="289"/>
      <c r="P180" s="285">
        <f>P$162*(INDEX(PrefStock!$AR:$AR,MATCH("東京",PrefStock!$C:$C,0))+INDEX(PrefStock!$AR:$AR,MATCH("埼玉",PrefStock!$C:$C,0)))/100</f>
        <v>169301.05188407167</v>
      </c>
      <c r="Q180" s="551">
        <f>Q$162*(INDEX(PrefStock!$AR:$AR,MATCH("東京",PrefStock!$C:$C,0))+INDEX(PrefStock!$AR:$AR,MATCH("埼玉",PrefStock!$C:$C,0)))/100</f>
        <v>174565.10143776081</v>
      </c>
      <c r="R180" s="546"/>
      <c r="S180" s="424">
        <f t="shared" si="35"/>
        <v>5.3214609767268932E-2</v>
      </c>
      <c r="T180" s="425"/>
      <c r="U180" s="590"/>
    </row>
    <row r="181" spans="7:21">
      <c r="H181" s="276" t="s">
        <v>1224</v>
      </c>
      <c r="I181" s="540"/>
      <c r="J181" s="277" t="s">
        <v>1222</v>
      </c>
      <c r="K181" s="278"/>
      <c r="L181" s="292"/>
      <c r="M181" s="293"/>
      <c r="N181" s="288">
        <f>N171-1000</f>
        <v>8277.5954232022523</v>
      </c>
      <c r="O181" s="289"/>
      <c r="P181" s="285">
        <f>P171</f>
        <v>999970.46852462587</v>
      </c>
      <c r="Q181" s="285">
        <f>Q171</f>
        <v>1031062.3846111472</v>
      </c>
      <c r="R181" s="546"/>
      <c r="S181" s="424">
        <f t="shared" ref="S181" si="36">0+(N181/$Q181)</f>
        <v>8.0282197728744099E-3</v>
      </c>
      <c r="T181" s="425"/>
      <c r="U181" s="590"/>
    </row>
    <row r="182" spans="7:21">
      <c r="H182" s="640" t="s">
        <v>1387</v>
      </c>
      <c r="I182"/>
      <c r="J182"/>
      <c r="K182"/>
      <c r="L182"/>
      <c r="M182"/>
      <c r="N182"/>
      <c r="O182"/>
      <c r="P182"/>
      <c r="Q182"/>
      <c r="R182"/>
      <c r="S182"/>
      <c r="T182"/>
    </row>
    <row r="183" spans="7:21">
      <c r="G183" s="201" t="s">
        <v>1352</v>
      </c>
      <c r="H183" s="641" t="s">
        <v>1231</v>
      </c>
      <c r="I183" s="642" t="s">
        <v>1239</v>
      </c>
      <c r="J183" s="643" t="s">
        <v>1249</v>
      </c>
      <c r="K183" s="644"/>
      <c r="L183" s="645"/>
      <c r="M183" s="646"/>
      <c r="N183" s="647">
        <f>MLIT2!M25/1000/C$42*C$33</f>
        <v>125.22276935446426</v>
      </c>
      <c r="O183" s="648"/>
      <c r="P183" s="649">
        <f>P$162</f>
        <v>999970.46852462587</v>
      </c>
      <c r="Q183" s="650">
        <f t="shared" ref="Q183:Q191" si="37">Q$162</f>
        <v>1031062.3846111472</v>
      </c>
      <c r="R183" s="651"/>
      <c r="S183" s="652">
        <f t="shared" ref="S183:S191" si="38">0+(N183/$Q183)</f>
        <v>1.2145023543041048E-4</v>
      </c>
      <c r="T183" s="653"/>
    </row>
    <row r="184" spans="7:21">
      <c r="G184" s="201" t="s">
        <v>1353</v>
      </c>
      <c r="H184" s="271" t="s">
        <v>1232</v>
      </c>
      <c r="I184" s="539" t="s">
        <v>1240</v>
      </c>
      <c r="J184" s="274" t="s">
        <v>1250</v>
      </c>
      <c r="K184" s="275"/>
      <c r="L184" s="290"/>
      <c r="M184" s="291"/>
      <c r="N184" s="286">
        <f>MLIT2!M26/1000/C$42*C$33</f>
        <v>9925.8594573140708</v>
      </c>
      <c r="O184" s="287"/>
      <c r="P184" s="284">
        <f t="shared" ref="P184:P191" si="39">P$162</f>
        <v>999970.46852462587</v>
      </c>
      <c r="Q184" s="550">
        <f t="shared" si="37"/>
        <v>1031062.3846111472</v>
      </c>
      <c r="R184" s="545"/>
      <c r="S184" s="422">
        <f t="shared" si="38"/>
        <v>9.6268272467892324E-3</v>
      </c>
      <c r="T184" s="423"/>
    </row>
    <row r="185" spans="7:21">
      <c r="G185" s="201" t="s">
        <v>1354</v>
      </c>
      <c r="H185" s="271" t="s">
        <v>1232</v>
      </c>
      <c r="I185" s="539" t="s">
        <v>1241</v>
      </c>
      <c r="J185" s="274" t="s">
        <v>1250</v>
      </c>
      <c r="K185" s="275"/>
      <c r="L185" s="290"/>
      <c r="M185" s="291"/>
      <c r="N185" s="286">
        <f>MLIT2!M27/1000/C$42*C$33</f>
        <v>12226.709515427197</v>
      </c>
      <c r="O185" s="287"/>
      <c r="P185" s="284">
        <f t="shared" si="39"/>
        <v>999970.46852462587</v>
      </c>
      <c r="Q185" s="550">
        <f t="shared" si="37"/>
        <v>1031062.3846111472</v>
      </c>
      <c r="R185" s="545"/>
      <c r="S185" s="422">
        <f t="shared" si="38"/>
        <v>1.1858360558889319E-2</v>
      </c>
      <c r="T185" s="423"/>
    </row>
    <row r="186" spans="7:21">
      <c r="G186" s="201" t="s">
        <v>1355</v>
      </c>
      <c r="H186" s="271" t="s">
        <v>1233</v>
      </c>
      <c r="I186" s="539" t="s">
        <v>1242</v>
      </c>
      <c r="J186" s="274" t="s">
        <v>1248</v>
      </c>
      <c r="K186" s="275"/>
      <c r="L186" s="290"/>
      <c r="M186" s="291"/>
      <c r="N186" s="286">
        <f>MLIT2!M28/1000/C$42*C$33</f>
        <v>1210.7584446469834</v>
      </c>
      <c r="O186" s="287"/>
      <c r="P186" s="284">
        <f t="shared" si="39"/>
        <v>999970.46852462587</v>
      </c>
      <c r="Q186" s="550">
        <f t="shared" si="37"/>
        <v>1031062.3846111472</v>
      </c>
      <c r="R186" s="545"/>
      <c r="S186" s="422">
        <f t="shared" si="38"/>
        <v>1.1742824320990107E-3</v>
      </c>
      <c r="T186" s="423"/>
    </row>
    <row r="187" spans="7:21">
      <c r="G187" s="201" t="s">
        <v>1356</v>
      </c>
      <c r="H187" s="271" t="s">
        <v>1234</v>
      </c>
      <c r="I187" s="539" t="s">
        <v>1243</v>
      </c>
      <c r="J187" s="274" t="s">
        <v>1250</v>
      </c>
      <c r="K187" s="275"/>
      <c r="L187" s="290"/>
      <c r="M187" s="291"/>
      <c r="N187" s="286">
        <f>MLIT2!M29/1000/C$42*C$33</f>
        <v>2905.2541924857292</v>
      </c>
      <c r="O187" s="287"/>
      <c r="P187" s="284">
        <f t="shared" si="39"/>
        <v>999970.46852462587</v>
      </c>
      <c r="Q187" s="550">
        <f t="shared" si="37"/>
        <v>1031062.3846111472</v>
      </c>
      <c r="R187" s="545"/>
      <c r="S187" s="422">
        <f t="shared" si="38"/>
        <v>2.8177288162649933E-3</v>
      </c>
      <c r="T187" s="423"/>
    </row>
    <row r="188" spans="7:21">
      <c r="G188" s="201" t="s">
        <v>1357</v>
      </c>
      <c r="H188" s="271" t="s">
        <v>1235</v>
      </c>
      <c r="I188" s="539" t="s">
        <v>1244</v>
      </c>
      <c r="J188" s="274" t="s">
        <v>1250</v>
      </c>
      <c r="K188" s="275"/>
      <c r="L188" s="290"/>
      <c r="M188" s="291"/>
      <c r="N188" s="286">
        <f>MLIT2!M30/1000/C$42*C$33</f>
        <v>4193.3548518308016</v>
      </c>
      <c r="O188" s="287"/>
      <c r="P188" s="284">
        <f t="shared" si="39"/>
        <v>999970.46852462587</v>
      </c>
      <c r="Q188" s="550">
        <f t="shared" si="37"/>
        <v>1031062.3846111472</v>
      </c>
      <c r="R188" s="545"/>
      <c r="S188" s="422">
        <f t="shared" si="38"/>
        <v>4.0670234065538864E-3</v>
      </c>
      <c r="T188" s="423"/>
    </row>
    <row r="189" spans="7:21">
      <c r="G189" s="201" t="s">
        <v>1358</v>
      </c>
      <c r="H189" s="271" t="s">
        <v>1236</v>
      </c>
      <c r="I189" s="539" t="s">
        <v>1245</v>
      </c>
      <c r="J189" s="274" t="s">
        <v>1248</v>
      </c>
      <c r="K189" s="275"/>
      <c r="L189" s="290"/>
      <c r="M189" s="291"/>
      <c r="N189" s="286">
        <f>MLIT2!M31/1000/C$42*C$33</f>
        <v>1186.9564674655994</v>
      </c>
      <c r="O189" s="287"/>
      <c r="P189" s="284">
        <f t="shared" si="39"/>
        <v>999970.46852462587</v>
      </c>
      <c r="Q189" s="550">
        <f t="shared" si="37"/>
        <v>1031062.3846111472</v>
      </c>
      <c r="R189" s="545"/>
      <c r="S189" s="422">
        <f t="shared" si="38"/>
        <v>1.1511975271149531E-3</v>
      </c>
      <c r="T189" s="423"/>
    </row>
    <row r="190" spans="7:21">
      <c r="G190" s="201" t="s">
        <v>1359</v>
      </c>
      <c r="H190" s="271" t="s">
        <v>1237</v>
      </c>
      <c r="I190" s="539" t="s">
        <v>1246</v>
      </c>
      <c r="J190" s="274" t="s">
        <v>1248</v>
      </c>
      <c r="K190" s="275"/>
      <c r="L190" s="290"/>
      <c r="M190" s="291"/>
      <c r="N190" s="286">
        <f>MLIT2!M32/1000/C$42*C$33</f>
        <v>821.15669092560006</v>
      </c>
      <c r="O190" s="287"/>
      <c r="P190" s="284">
        <f t="shared" si="39"/>
        <v>999970.46852462587</v>
      </c>
      <c r="Q190" s="550">
        <f t="shared" si="37"/>
        <v>1031062.3846111472</v>
      </c>
      <c r="R190" s="545"/>
      <c r="S190" s="422">
        <f t="shared" si="38"/>
        <v>7.9641804723124432E-4</v>
      </c>
      <c r="T190" s="423"/>
    </row>
    <row r="191" spans="7:21">
      <c r="G191" s="201" t="s">
        <v>1360</v>
      </c>
      <c r="H191" s="276" t="s">
        <v>1238</v>
      </c>
      <c r="I191" s="540" t="s">
        <v>1247</v>
      </c>
      <c r="J191" s="277" t="s">
        <v>1248</v>
      </c>
      <c r="K191" s="278"/>
      <c r="L191" s="292"/>
      <c r="M191" s="293"/>
      <c r="N191" s="288">
        <f>MLIT2!M33/1000/C$42*C$33</f>
        <v>112.04415458252532</v>
      </c>
      <c r="O191" s="289"/>
      <c r="P191" s="285">
        <f t="shared" si="39"/>
        <v>999970.46852462587</v>
      </c>
      <c r="Q191" s="551">
        <f t="shared" si="37"/>
        <v>1031062.3846111472</v>
      </c>
      <c r="R191" s="546"/>
      <c r="S191" s="424">
        <f t="shared" si="38"/>
        <v>1.0866864726597646E-4</v>
      </c>
      <c r="T191" s="425"/>
    </row>
    <row r="193" spans="7:20">
      <c r="H193" s="640" t="s">
        <v>1388</v>
      </c>
      <c r="I193"/>
      <c r="J193"/>
      <c r="K193"/>
      <c r="L193"/>
      <c r="M193"/>
      <c r="N193"/>
      <c r="O193"/>
      <c r="P193"/>
      <c r="Q193"/>
      <c r="R193"/>
      <c r="S193"/>
      <c r="T193"/>
    </row>
    <row r="194" spans="7:20">
      <c r="G194" s="201" t="s">
        <v>1361</v>
      </c>
      <c r="H194" s="641" t="s">
        <v>1231</v>
      </c>
      <c r="I194" s="642" t="s">
        <v>1239</v>
      </c>
      <c r="J194" s="643" t="s">
        <v>1249</v>
      </c>
      <c r="K194" s="644"/>
      <c r="L194" s="645"/>
      <c r="M194" s="646"/>
      <c r="N194" s="647">
        <f>MLIT2!L25/1000/C$42*C$33</f>
        <v>118.32160339892933</v>
      </c>
      <c r="O194" s="648"/>
      <c r="P194" s="649">
        <f>P$162</f>
        <v>999970.46852462587</v>
      </c>
      <c r="Q194" s="650">
        <f t="shared" ref="Q194:Q202" si="40">Q$162</f>
        <v>1031062.3846111472</v>
      </c>
      <c r="R194" s="651"/>
      <c r="S194" s="652">
        <f t="shared" ref="S194:S202" si="41">0+(N194/$Q194)</f>
        <v>1.147569780111345E-4</v>
      </c>
      <c r="T194" s="653"/>
    </row>
    <row r="195" spans="7:20">
      <c r="G195" s="201" t="s">
        <v>1362</v>
      </c>
      <c r="H195" s="271" t="s">
        <v>1232</v>
      </c>
      <c r="I195" s="539" t="s">
        <v>1240</v>
      </c>
      <c r="J195" s="274" t="s">
        <v>1250</v>
      </c>
      <c r="K195" s="275"/>
      <c r="L195" s="290"/>
      <c r="M195" s="291"/>
      <c r="N195" s="286">
        <f>MLIT2!L26/1000/C$42*C$33</f>
        <v>9991.6558741712633</v>
      </c>
      <c r="O195" s="287"/>
      <c r="P195" s="284">
        <f t="shared" ref="P195:P202" si="42">P$162</f>
        <v>999970.46852462587</v>
      </c>
      <c r="Q195" s="550">
        <f t="shared" si="40"/>
        <v>1031062.3846111472</v>
      </c>
      <c r="R195" s="545"/>
      <c r="S195" s="422">
        <f t="shared" si="41"/>
        <v>9.6906414425539308E-3</v>
      </c>
      <c r="T195" s="423"/>
    </row>
    <row r="196" spans="7:20">
      <c r="G196" s="201" t="s">
        <v>1363</v>
      </c>
      <c r="H196" s="271" t="s">
        <v>1232</v>
      </c>
      <c r="I196" s="539" t="s">
        <v>1241</v>
      </c>
      <c r="J196" s="274" t="s">
        <v>1250</v>
      </c>
      <c r="K196" s="275"/>
      <c r="L196" s="290"/>
      <c r="M196" s="291"/>
      <c r="N196" s="286">
        <f>MLIT2!L27/1000/C$42*C$33</f>
        <v>12307.757779260523</v>
      </c>
      <c r="O196" s="287"/>
      <c r="P196" s="284">
        <f t="shared" si="42"/>
        <v>999970.46852462587</v>
      </c>
      <c r="Q196" s="550">
        <f t="shared" si="40"/>
        <v>1031062.3846111472</v>
      </c>
      <c r="R196" s="545"/>
      <c r="S196" s="422">
        <f t="shared" si="41"/>
        <v>1.1936967115624381E-2</v>
      </c>
      <c r="T196" s="423"/>
    </row>
    <row r="197" spans="7:20">
      <c r="G197" s="201" t="s">
        <v>1364</v>
      </c>
      <c r="H197" s="271" t="s">
        <v>1233</v>
      </c>
      <c r="I197" s="539" t="s">
        <v>1242</v>
      </c>
      <c r="J197" s="274" t="s">
        <v>1248</v>
      </c>
      <c r="K197" s="275"/>
      <c r="L197" s="290"/>
      <c r="M197" s="291"/>
      <c r="N197" s="286">
        <f>MLIT2!L28/1000/C$42*C$33</f>
        <v>1140.9895626416164</v>
      </c>
      <c r="O197" s="287"/>
      <c r="P197" s="284">
        <f t="shared" si="42"/>
        <v>999970.46852462587</v>
      </c>
      <c r="Q197" s="550">
        <f t="shared" si="40"/>
        <v>1031062.3846111472</v>
      </c>
      <c r="R197" s="545"/>
      <c r="S197" s="422">
        <f t="shared" si="41"/>
        <v>1.1066154479798299E-3</v>
      </c>
      <c r="T197" s="423"/>
    </row>
    <row r="198" spans="7:20">
      <c r="G198" s="201" t="s">
        <v>1365</v>
      </c>
      <c r="H198" s="271" t="s">
        <v>1234</v>
      </c>
      <c r="I198" s="539" t="s">
        <v>1243</v>
      </c>
      <c r="J198" s="274" t="s">
        <v>1250</v>
      </c>
      <c r="K198" s="275"/>
      <c r="L198" s="290"/>
      <c r="M198" s="291"/>
      <c r="N198" s="286">
        <f>MLIT2!L29/1000/C$42*C$33</f>
        <v>2955.2968484328521</v>
      </c>
      <c r="O198" s="287"/>
      <c r="P198" s="284">
        <f t="shared" si="42"/>
        <v>999970.46852462587</v>
      </c>
      <c r="Q198" s="550">
        <f t="shared" si="40"/>
        <v>1031062.3846111472</v>
      </c>
      <c r="R198" s="545"/>
      <c r="S198" s="422">
        <f t="shared" si="41"/>
        <v>2.8662638580762567E-3</v>
      </c>
      <c r="T198" s="423"/>
    </row>
    <row r="199" spans="7:20">
      <c r="G199" s="201" t="s">
        <v>1366</v>
      </c>
      <c r="H199" s="271" t="s">
        <v>1235</v>
      </c>
      <c r="I199" s="539" t="s">
        <v>1244</v>
      </c>
      <c r="J199" s="274" t="s">
        <v>1250</v>
      </c>
      <c r="K199" s="275"/>
      <c r="L199" s="290"/>
      <c r="M199" s="291"/>
      <c r="N199" s="286">
        <f>MLIT2!L30/1000/C$42*C$33</f>
        <v>4290.2177165506664</v>
      </c>
      <c r="O199" s="287"/>
      <c r="P199" s="284">
        <f t="shared" si="42"/>
        <v>999970.46852462587</v>
      </c>
      <c r="Q199" s="550">
        <f t="shared" si="40"/>
        <v>1031062.3846111472</v>
      </c>
      <c r="R199" s="545"/>
      <c r="S199" s="422">
        <f t="shared" si="41"/>
        <v>4.1609681243183656E-3</v>
      </c>
      <c r="T199" s="423"/>
    </row>
    <row r="200" spans="7:20">
      <c r="G200" s="201" t="s">
        <v>1367</v>
      </c>
      <c r="H200" s="271" t="s">
        <v>1236</v>
      </c>
      <c r="I200" s="539" t="s">
        <v>1245</v>
      </c>
      <c r="J200" s="274" t="s">
        <v>1248</v>
      </c>
      <c r="K200" s="275"/>
      <c r="L200" s="290"/>
      <c r="M200" s="291"/>
      <c r="N200" s="286">
        <f>MLIT2!L31/1000/C$42*C$33</f>
        <v>1208.558165628288</v>
      </c>
      <c r="O200" s="287"/>
      <c r="P200" s="284">
        <f t="shared" si="42"/>
        <v>999970.46852462587</v>
      </c>
      <c r="Q200" s="550">
        <f t="shared" si="40"/>
        <v>1031062.3846111472</v>
      </c>
      <c r="R200" s="545"/>
      <c r="S200" s="422">
        <f t="shared" si="41"/>
        <v>1.1721484399647467E-3</v>
      </c>
      <c r="T200" s="423"/>
    </row>
    <row r="201" spans="7:20">
      <c r="G201" s="201" t="s">
        <v>1368</v>
      </c>
      <c r="H201" s="271" t="s">
        <v>1237</v>
      </c>
      <c r="I201" s="539" t="s">
        <v>1246</v>
      </c>
      <c r="J201" s="274" t="s">
        <v>1248</v>
      </c>
      <c r="K201" s="275"/>
      <c r="L201" s="290"/>
      <c r="M201" s="291"/>
      <c r="N201" s="286">
        <f>MLIT2!L32/1000/C$42*C$33</f>
        <v>860.83783279478598</v>
      </c>
      <c r="O201" s="287"/>
      <c r="P201" s="284">
        <f t="shared" si="42"/>
        <v>999970.46852462587</v>
      </c>
      <c r="Q201" s="550">
        <f t="shared" si="40"/>
        <v>1031062.3846111472</v>
      </c>
      <c r="R201" s="545"/>
      <c r="S201" s="422">
        <f t="shared" si="41"/>
        <v>8.3490373195938146E-4</v>
      </c>
      <c r="T201" s="423"/>
    </row>
    <row r="202" spans="7:20">
      <c r="G202" s="201" t="s">
        <v>1369</v>
      </c>
      <c r="H202" s="276" t="s">
        <v>1238</v>
      </c>
      <c r="I202" s="540" t="s">
        <v>1247</v>
      </c>
      <c r="J202" s="277" t="s">
        <v>1248</v>
      </c>
      <c r="K202" s="278"/>
      <c r="L202" s="292"/>
      <c r="M202" s="293"/>
      <c r="N202" s="288">
        <f>MLIT2!L33/1000/C$42*C$33</f>
        <v>112.36126068040041</v>
      </c>
      <c r="O202" s="289"/>
      <c r="P202" s="285">
        <f t="shared" si="42"/>
        <v>999970.46852462587</v>
      </c>
      <c r="Q202" s="551">
        <f t="shared" si="40"/>
        <v>1031062.3846111472</v>
      </c>
      <c r="R202" s="546"/>
      <c r="S202" s="424">
        <f t="shared" si="41"/>
        <v>1.0897620004125755E-4</v>
      </c>
      <c r="T202" s="425"/>
    </row>
    <row r="204" spans="7:20">
      <c r="H204" s="640" t="s">
        <v>1390</v>
      </c>
      <c r="I204"/>
      <c r="J204"/>
      <c r="K204"/>
      <c r="L204"/>
      <c r="M204"/>
      <c r="N204"/>
      <c r="O204"/>
      <c r="P204"/>
      <c r="Q204"/>
      <c r="R204"/>
      <c r="S204"/>
      <c r="T204"/>
    </row>
    <row r="205" spans="7:20">
      <c r="G205" s="201" t="s">
        <v>1361</v>
      </c>
      <c r="H205" s="641" t="s">
        <v>1231</v>
      </c>
      <c r="I205" s="642" t="s">
        <v>1239</v>
      </c>
      <c r="J205" s="643" t="s">
        <v>1249</v>
      </c>
      <c r="K205" s="644"/>
      <c r="L205" s="645"/>
      <c r="M205" s="646"/>
      <c r="N205" s="647">
        <f>MLIT2!M4/1000/C$42*C$33</f>
        <v>125.22276935446426</v>
      </c>
      <c r="O205" s="648"/>
      <c r="P205" s="649">
        <f>P$162</f>
        <v>999970.46852462587</v>
      </c>
      <c r="Q205" s="650">
        <f t="shared" ref="Q205:Q213" si="43">Q$162</f>
        <v>1031062.3846111472</v>
      </c>
      <c r="R205" s="651"/>
      <c r="S205" s="652">
        <f t="shared" ref="S205:S213" si="44">0+(N205/$Q205)</f>
        <v>1.2145023543041048E-4</v>
      </c>
      <c r="T205" s="653"/>
    </row>
    <row r="206" spans="7:20">
      <c r="G206" s="201" t="s">
        <v>1362</v>
      </c>
      <c r="H206" s="271" t="s">
        <v>1232</v>
      </c>
      <c r="I206" s="539" t="s">
        <v>1240</v>
      </c>
      <c r="J206" s="274" t="s">
        <v>1250</v>
      </c>
      <c r="K206" s="275"/>
      <c r="L206" s="290"/>
      <c r="M206" s="291"/>
      <c r="N206" s="286">
        <f>MLIT2!M5/1000/C$42*C$33</f>
        <v>9925.8594573140708</v>
      </c>
      <c r="O206" s="287"/>
      <c r="P206" s="284">
        <f t="shared" ref="P206:P213" si="45">P$162</f>
        <v>999970.46852462587</v>
      </c>
      <c r="Q206" s="550">
        <f t="shared" si="43"/>
        <v>1031062.3846111472</v>
      </c>
      <c r="R206" s="545"/>
      <c r="S206" s="422">
        <f t="shared" si="44"/>
        <v>9.6268272467892324E-3</v>
      </c>
      <c r="T206" s="423"/>
    </row>
    <row r="207" spans="7:20">
      <c r="G207" s="201" t="s">
        <v>1363</v>
      </c>
      <c r="H207" s="271" t="s">
        <v>1232</v>
      </c>
      <c r="I207" s="539" t="s">
        <v>1241</v>
      </c>
      <c r="J207" s="274" t="s">
        <v>1250</v>
      </c>
      <c r="K207" s="275"/>
      <c r="L207" s="290"/>
      <c r="M207" s="291"/>
      <c r="N207" s="286">
        <f>MLIT2!M6/1000/C$42*C$33</f>
        <v>12226.709515427197</v>
      </c>
      <c r="O207" s="287"/>
      <c r="P207" s="284">
        <f t="shared" si="45"/>
        <v>999970.46852462587</v>
      </c>
      <c r="Q207" s="550">
        <f t="shared" si="43"/>
        <v>1031062.3846111472</v>
      </c>
      <c r="R207" s="545"/>
      <c r="S207" s="422">
        <f t="shared" si="44"/>
        <v>1.1858360558889319E-2</v>
      </c>
      <c r="T207" s="423"/>
    </row>
    <row r="208" spans="7:20">
      <c r="G208" s="201" t="s">
        <v>1364</v>
      </c>
      <c r="H208" s="271" t="s">
        <v>1233</v>
      </c>
      <c r="I208" s="539" t="s">
        <v>1242</v>
      </c>
      <c r="J208" s="274" t="s">
        <v>1248</v>
      </c>
      <c r="K208" s="275"/>
      <c r="L208" s="290"/>
      <c r="M208" s="291"/>
      <c r="N208" s="286">
        <f>MLIT2!M7/1000/C$42*C$33</f>
        <v>1210.7584446469834</v>
      </c>
      <c r="O208" s="287"/>
      <c r="P208" s="284">
        <f t="shared" si="45"/>
        <v>999970.46852462587</v>
      </c>
      <c r="Q208" s="550">
        <f t="shared" si="43"/>
        <v>1031062.3846111472</v>
      </c>
      <c r="R208" s="545"/>
      <c r="S208" s="422">
        <f t="shared" si="44"/>
        <v>1.1742824320990107E-3</v>
      </c>
      <c r="T208" s="423"/>
    </row>
    <row r="209" spans="7:20">
      <c r="G209" s="201" t="s">
        <v>1365</v>
      </c>
      <c r="H209" s="271" t="s">
        <v>1234</v>
      </c>
      <c r="I209" s="539" t="s">
        <v>1243</v>
      </c>
      <c r="J209" s="274" t="s">
        <v>1250</v>
      </c>
      <c r="K209" s="275"/>
      <c r="L209" s="290"/>
      <c r="M209" s="291"/>
      <c r="N209" s="286">
        <f>MLIT2!M8/1000/C$42*C$33</f>
        <v>2905.2541924857292</v>
      </c>
      <c r="O209" s="287"/>
      <c r="P209" s="284">
        <f t="shared" si="45"/>
        <v>999970.46852462587</v>
      </c>
      <c r="Q209" s="550">
        <f t="shared" si="43"/>
        <v>1031062.3846111472</v>
      </c>
      <c r="R209" s="545"/>
      <c r="S209" s="422">
        <f t="shared" si="44"/>
        <v>2.8177288162649933E-3</v>
      </c>
      <c r="T209" s="423"/>
    </row>
    <row r="210" spans="7:20">
      <c r="G210" s="201" t="s">
        <v>1366</v>
      </c>
      <c r="H210" s="271" t="s">
        <v>1235</v>
      </c>
      <c r="I210" s="539" t="s">
        <v>1244</v>
      </c>
      <c r="J210" s="274" t="s">
        <v>1250</v>
      </c>
      <c r="K210" s="275"/>
      <c r="L210" s="290"/>
      <c r="M210" s="291"/>
      <c r="N210" s="286">
        <f>MLIT2!M9/1000/C$42*C$33</f>
        <v>4193.3548518308016</v>
      </c>
      <c r="O210" s="287"/>
      <c r="P210" s="284">
        <f t="shared" si="45"/>
        <v>999970.46852462587</v>
      </c>
      <c r="Q210" s="550">
        <f t="shared" si="43"/>
        <v>1031062.3846111472</v>
      </c>
      <c r="R210" s="545"/>
      <c r="S210" s="422">
        <f t="shared" si="44"/>
        <v>4.0670234065538864E-3</v>
      </c>
      <c r="T210" s="423"/>
    </row>
    <row r="211" spans="7:20">
      <c r="G211" s="201" t="s">
        <v>1367</v>
      </c>
      <c r="H211" s="271" t="s">
        <v>1236</v>
      </c>
      <c r="I211" s="539" t="s">
        <v>1245</v>
      </c>
      <c r="J211" s="274" t="s">
        <v>1248</v>
      </c>
      <c r="K211" s="275"/>
      <c r="L211" s="290"/>
      <c r="M211" s="291"/>
      <c r="N211" s="286">
        <f>MLIT2!M10/1000/C$42*C$33</f>
        <v>1186.9564674655994</v>
      </c>
      <c r="O211" s="287"/>
      <c r="P211" s="284">
        <f t="shared" si="45"/>
        <v>999970.46852462587</v>
      </c>
      <c r="Q211" s="550">
        <f t="shared" si="43"/>
        <v>1031062.3846111472</v>
      </c>
      <c r="R211" s="545"/>
      <c r="S211" s="422">
        <f t="shared" si="44"/>
        <v>1.1511975271149531E-3</v>
      </c>
      <c r="T211" s="423"/>
    </row>
    <row r="212" spans="7:20">
      <c r="G212" s="201" t="s">
        <v>1368</v>
      </c>
      <c r="H212" s="271" t="s">
        <v>1237</v>
      </c>
      <c r="I212" s="539" t="s">
        <v>1246</v>
      </c>
      <c r="J212" s="274" t="s">
        <v>1248</v>
      </c>
      <c r="K212" s="275"/>
      <c r="L212" s="290"/>
      <c r="M212" s="291"/>
      <c r="N212" s="286">
        <f>MLIT2!M11/1000/C$42*C$33</f>
        <v>821.15669092560006</v>
      </c>
      <c r="O212" s="287"/>
      <c r="P212" s="284">
        <f t="shared" si="45"/>
        <v>999970.46852462587</v>
      </c>
      <c r="Q212" s="550">
        <f t="shared" si="43"/>
        <v>1031062.3846111472</v>
      </c>
      <c r="R212" s="545"/>
      <c r="S212" s="422">
        <f t="shared" si="44"/>
        <v>7.9641804723124432E-4</v>
      </c>
      <c r="T212" s="423"/>
    </row>
    <row r="213" spans="7:20">
      <c r="G213" s="201" t="s">
        <v>1369</v>
      </c>
      <c r="H213" s="276" t="s">
        <v>1238</v>
      </c>
      <c r="I213" s="540" t="s">
        <v>1247</v>
      </c>
      <c r="J213" s="277" t="s">
        <v>1248</v>
      </c>
      <c r="K213" s="278"/>
      <c r="L213" s="292"/>
      <c r="M213" s="293"/>
      <c r="N213" s="288">
        <f>MLIT2!M12/1000/C$42*C$33</f>
        <v>112.04415458252532</v>
      </c>
      <c r="O213" s="289"/>
      <c r="P213" s="285">
        <f t="shared" si="45"/>
        <v>999970.46852462587</v>
      </c>
      <c r="Q213" s="551">
        <f t="shared" si="43"/>
        <v>1031062.3846111472</v>
      </c>
      <c r="R213" s="546"/>
      <c r="S213" s="424">
        <f t="shared" si="44"/>
        <v>1.0866864726597646E-4</v>
      </c>
      <c r="T213" s="425"/>
    </row>
    <row r="215" spans="7:20">
      <c r="H215" s="640" t="s">
        <v>1389</v>
      </c>
      <c r="I215"/>
      <c r="J215"/>
      <c r="K215"/>
      <c r="L215"/>
      <c r="M215"/>
      <c r="N215"/>
      <c r="O215"/>
      <c r="P215"/>
      <c r="Q215"/>
      <c r="R215"/>
      <c r="S215"/>
      <c r="T215"/>
    </row>
    <row r="216" spans="7:20">
      <c r="G216" s="201" t="s">
        <v>1377</v>
      </c>
      <c r="H216" s="641" t="s">
        <v>1370</v>
      </c>
      <c r="I216" s="642" t="s">
        <v>1386</v>
      </c>
      <c r="J216" s="642" t="s">
        <v>1386</v>
      </c>
      <c r="K216" s="644"/>
      <c r="L216" s="645"/>
      <c r="M216" s="646"/>
      <c r="N216" s="647">
        <f t="shared" ref="N216:N223" si="46">1000/C$42*C$33</f>
        <v>979.74763062300281</v>
      </c>
      <c r="O216" s="648"/>
      <c r="P216" s="649">
        <f>P$162</f>
        <v>999970.46852462587</v>
      </c>
      <c r="Q216" s="650">
        <f t="shared" ref="Q216:Q223" si="47">Q$162</f>
        <v>1031062.3846111472</v>
      </c>
      <c r="R216" s="651"/>
      <c r="S216" s="652">
        <f t="shared" ref="S216:S223" si="48">0+(N216/$Q216)</f>
        <v>9.5023118411259166E-4</v>
      </c>
      <c r="T216" s="653"/>
    </row>
    <row r="217" spans="7:20">
      <c r="G217" s="201" t="s">
        <v>1379</v>
      </c>
      <c r="H217" s="271" t="s">
        <v>1378</v>
      </c>
      <c r="I217" s="539" t="s">
        <v>967</v>
      </c>
      <c r="J217" s="539" t="s">
        <v>967</v>
      </c>
      <c r="K217" s="275"/>
      <c r="L217" s="290"/>
      <c r="M217" s="291"/>
      <c r="N217" s="286">
        <f t="shared" si="46"/>
        <v>979.74763062300281</v>
      </c>
      <c r="O217" s="287"/>
      <c r="P217" s="284">
        <f t="shared" ref="P217:P223" si="49">P$162</f>
        <v>999970.46852462587</v>
      </c>
      <c r="Q217" s="550">
        <f t="shared" si="47"/>
        <v>1031062.3846111472</v>
      </c>
      <c r="R217" s="545"/>
      <c r="S217" s="422">
        <f t="shared" si="48"/>
        <v>9.5023118411259166E-4</v>
      </c>
      <c r="T217" s="423"/>
    </row>
    <row r="218" spans="7:20">
      <c r="G218" s="201" t="s">
        <v>1380</v>
      </c>
      <c r="H218" s="271" t="s">
        <v>1376</v>
      </c>
      <c r="I218" s="539" t="s">
        <v>967</v>
      </c>
      <c r="J218" s="539" t="s">
        <v>967</v>
      </c>
      <c r="K218" s="275"/>
      <c r="L218" s="290"/>
      <c r="M218" s="291"/>
      <c r="N218" s="286">
        <f t="shared" si="46"/>
        <v>979.74763062300281</v>
      </c>
      <c r="O218" s="287"/>
      <c r="P218" s="284">
        <f t="shared" si="49"/>
        <v>999970.46852462587</v>
      </c>
      <c r="Q218" s="550">
        <f t="shared" si="47"/>
        <v>1031062.3846111472</v>
      </c>
      <c r="R218" s="545"/>
      <c r="S218" s="422">
        <f t="shared" si="48"/>
        <v>9.5023118411259166E-4</v>
      </c>
      <c r="T218" s="423"/>
    </row>
    <row r="219" spans="7:20">
      <c r="G219" s="201" t="s">
        <v>1381</v>
      </c>
      <c r="H219" s="271" t="s">
        <v>1375</v>
      </c>
      <c r="I219" s="539" t="s">
        <v>967</v>
      </c>
      <c r="J219" s="539" t="s">
        <v>967</v>
      </c>
      <c r="K219" s="275"/>
      <c r="L219" s="290"/>
      <c r="M219" s="291"/>
      <c r="N219" s="286">
        <f t="shared" si="46"/>
        <v>979.74763062300281</v>
      </c>
      <c r="O219" s="287"/>
      <c r="P219" s="284">
        <f t="shared" si="49"/>
        <v>999970.46852462587</v>
      </c>
      <c r="Q219" s="550">
        <f t="shared" si="47"/>
        <v>1031062.3846111472</v>
      </c>
      <c r="R219" s="545"/>
      <c r="S219" s="422">
        <f t="shared" si="48"/>
        <v>9.5023118411259166E-4</v>
      </c>
      <c r="T219" s="423"/>
    </row>
    <row r="220" spans="7:20">
      <c r="G220" s="201" t="s">
        <v>1382</v>
      </c>
      <c r="H220" s="271" t="s">
        <v>1374</v>
      </c>
      <c r="I220" s="539" t="s">
        <v>967</v>
      </c>
      <c r="J220" s="539" t="s">
        <v>967</v>
      </c>
      <c r="K220" s="275"/>
      <c r="L220" s="290"/>
      <c r="M220" s="291"/>
      <c r="N220" s="286">
        <f t="shared" si="46"/>
        <v>979.74763062300281</v>
      </c>
      <c r="O220" s="287"/>
      <c r="P220" s="284">
        <f t="shared" si="49"/>
        <v>999970.46852462587</v>
      </c>
      <c r="Q220" s="550">
        <f t="shared" si="47"/>
        <v>1031062.3846111472</v>
      </c>
      <c r="R220" s="545"/>
      <c r="S220" s="422">
        <f t="shared" si="48"/>
        <v>9.5023118411259166E-4</v>
      </c>
      <c r="T220" s="423"/>
    </row>
    <row r="221" spans="7:20">
      <c r="G221" s="201" t="s">
        <v>1383</v>
      </c>
      <c r="H221" s="271" t="s">
        <v>1373</v>
      </c>
      <c r="I221" s="539" t="s">
        <v>967</v>
      </c>
      <c r="J221" s="539" t="s">
        <v>967</v>
      </c>
      <c r="K221" s="275"/>
      <c r="L221" s="290"/>
      <c r="M221" s="291"/>
      <c r="N221" s="286">
        <f t="shared" si="46"/>
        <v>979.74763062300281</v>
      </c>
      <c r="O221" s="287"/>
      <c r="P221" s="284">
        <f t="shared" si="49"/>
        <v>999970.46852462587</v>
      </c>
      <c r="Q221" s="550">
        <f t="shared" si="47"/>
        <v>1031062.3846111472</v>
      </c>
      <c r="R221" s="545"/>
      <c r="S221" s="422">
        <f t="shared" si="48"/>
        <v>9.5023118411259166E-4</v>
      </c>
      <c r="T221" s="423"/>
    </row>
    <row r="222" spans="7:20">
      <c r="G222" s="201" t="s">
        <v>1384</v>
      </c>
      <c r="H222" s="271" t="s">
        <v>1372</v>
      </c>
      <c r="I222" s="539" t="s">
        <v>967</v>
      </c>
      <c r="J222" s="539" t="s">
        <v>967</v>
      </c>
      <c r="K222" s="275"/>
      <c r="L222" s="290"/>
      <c r="M222" s="291"/>
      <c r="N222" s="286">
        <f t="shared" si="46"/>
        <v>979.74763062300281</v>
      </c>
      <c r="O222" s="287"/>
      <c r="P222" s="284">
        <f t="shared" si="49"/>
        <v>999970.46852462587</v>
      </c>
      <c r="Q222" s="550">
        <f t="shared" si="47"/>
        <v>1031062.3846111472</v>
      </c>
      <c r="R222" s="545"/>
      <c r="S222" s="422">
        <f t="shared" si="48"/>
        <v>9.5023118411259166E-4</v>
      </c>
      <c r="T222" s="423"/>
    </row>
    <row r="223" spans="7:20">
      <c r="G223" s="201" t="s">
        <v>1385</v>
      </c>
      <c r="H223" s="276" t="s">
        <v>1371</v>
      </c>
      <c r="I223" s="540" t="s">
        <v>967</v>
      </c>
      <c r="J223" s="540" t="s">
        <v>967</v>
      </c>
      <c r="K223" s="278"/>
      <c r="L223" s="292"/>
      <c r="M223" s="293"/>
      <c r="N223" s="288">
        <f t="shared" si="46"/>
        <v>979.74763062300281</v>
      </c>
      <c r="O223" s="289"/>
      <c r="P223" s="285">
        <f t="shared" si="49"/>
        <v>999970.46852462587</v>
      </c>
      <c r="Q223" s="551">
        <f t="shared" si="47"/>
        <v>1031062.3846111472</v>
      </c>
      <c r="R223" s="546"/>
      <c r="S223" s="424">
        <f t="shared" si="48"/>
        <v>9.5023118411259166E-4</v>
      </c>
      <c r="T223" s="425"/>
    </row>
    <row r="225" spans="6:20">
      <c r="H225" s="640" t="s">
        <v>1391</v>
      </c>
      <c r="I225"/>
      <c r="J225"/>
      <c r="K225"/>
      <c r="L225"/>
      <c r="M225"/>
      <c r="N225"/>
      <c r="O225"/>
      <c r="P225"/>
      <c r="Q225"/>
      <c r="R225"/>
      <c r="S225"/>
      <c r="T225"/>
    </row>
    <row r="226" spans="6:20">
      <c r="F226" s="201">
        <v>0.1</v>
      </c>
      <c r="G226" s="201" t="str">
        <f>"pub"&amp;TEXT(1-F226,"0.0")&amp;":pri"&amp;TEXT(F226,"0.0")</f>
        <v>pub0.9:pri0.1</v>
      </c>
      <c r="H226" s="641" t="str">
        <f>"公共"&amp;TEXT(1-F226,"0.0")&amp;":民間"&amp;TEXT(F226,"0.0")</f>
        <v>公共0.9:民間0.1</v>
      </c>
      <c r="I226" s="642" t="s">
        <v>1392</v>
      </c>
      <c r="J226" s="643" t="s">
        <v>1392</v>
      </c>
      <c r="K226" s="644"/>
      <c r="L226" s="645"/>
      <c r="M226" s="646"/>
      <c r="N226" s="647">
        <f>2000*F226/C$42*C$33</f>
        <v>195.94952612460054</v>
      </c>
      <c r="O226" s="648"/>
      <c r="P226" s="649">
        <f>P$162</f>
        <v>999970.46852462587</v>
      </c>
      <c r="Q226" s="650">
        <f t="shared" ref="Q226:Q234" si="50">Q$162</f>
        <v>1031062.3846111472</v>
      </c>
      <c r="R226" s="651"/>
      <c r="S226" s="652">
        <f t="shared" ref="S226:S234" si="51">0+(N226/$Q226)</f>
        <v>1.900462368225183E-4</v>
      </c>
      <c r="T226" s="653"/>
    </row>
    <row r="227" spans="6:20">
      <c r="F227" s="201">
        <f>F226+0.1</f>
        <v>0.2</v>
      </c>
      <c r="G227" s="201" t="str">
        <f t="shared" ref="G227:G234" si="52">"pub"&amp;TEXT(1-F227,"0.0")&amp;":pri"&amp;TEXT(F227,"0.0")</f>
        <v>pub0.8:pri0.2</v>
      </c>
      <c r="H227" s="271" t="str">
        <f t="shared" ref="H227:H234" si="53">"公共"&amp;TEXT(1-F227,"0.0")&amp;":民間"&amp;TEXT(F227,"0.0")</f>
        <v>公共0.8:民間0.2</v>
      </c>
      <c r="I227" s="539" t="s">
        <v>1392</v>
      </c>
      <c r="J227" s="274" t="s">
        <v>1392</v>
      </c>
      <c r="K227" s="275"/>
      <c r="L227" s="290"/>
      <c r="M227" s="291"/>
      <c r="N227" s="286">
        <f t="shared" ref="N227:N234" si="54">2000*F227/C$42*C$33</f>
        <v>391.89905224920108</v>
      </c>
      <c r="O227" s="287"/>
      <c r="P227" s="284">
        <f t="shared" ref="P227:P234" si="55">P$162</f>
        <v>999970.46852462587</v>
      </c>
      <c r="Q227" s="550">
        <f t="shared" si="50"/>
        <v>1031062.3846111472</v>
      </c>
      <c r="R227" s="545"/>
      <c r="S227" s="422">
        <f t="shared" si="51"/>
        <v>3.8009247364503661E-4</v>
      </c>
      <c r="T227" s="423"/>
    </row>
    <row r="228" spans="6:20">
      <c r="F228" s="201">
        <f t="shared" ref="F228:F234" si="56">F227+0.1</f>
        <v>0.30000000000000004</v>
      </c>
      <c r="G228" s="201" t="str">
        <f t="shared" si="52"/>
        <v>pub0.7:pri0.3</v>
      </c>
      <c r="H228" s="271" t="str">
        <f t="shared" si="53"/>
        <v>公共0.7:民間0.3</v>
      </c>
      <c r="I228" s="539" t="s">
        <v>1392</v>
      </c>
      <c r="J228" s="274" t="s">
        <v>1392</v>
      </c>
      <c r="K228" s="275"/>
      <c r="L228" s="290"/>
      <c r="M228" s="291"/>
      <c r="N228" s="286">
        <f t="shared" si="54"/>
        <v>587.84857837380184</v>
      </c>
      <c r="O228" s="287"/>
      <c r="P228" s="284">
        <f t="shared" si="55"/>
        <v>999970.46852462587</v>
      </c>
      <c r="Q228" s="550">
        <f t="shared" si="50"/>
        <v>1031062.3846111472</v>
      </c>
      <c r="R228" s="545"/>
      <c r="S228" s="422">
        <f t="shared" si="51"/>
        <v>5.701387104675551E-4</v>
      </c>
      <c r="T228" s="423"/>
    </row>
    <row r="229" spans="6:20">
      <c r="F229" s="201">
        <f t="shared" si="56"/>
        <v>0.4</v>
      </c>
      <c r="G229" s="201" t="str">
        <f t="shared" si="52"/>
        <v>pub0.6:pri0.4</v>
      </c>
      <c r="H229" s="271" t="str">
        <f t="shared" si="53"/>
        <v>公共0.6:民間0.4</v>
      </c>
      <c r="I229" s="539" t="s">
        <v>1392</v>
      </c>
      <c r="J229" s="274" t="s">
        <v>1392</v>
      </c>
      <c r="K229" s="275"/>
      <c r="L229" s="290"/>
      <c r="M229" s="291"/>
      <c r="N229" s="286">
        <f t="shared" si="54"/>
        <v>783.79810449840215</v>
      </c>
      <c r="O229" s="287"/>
      <c r="P229" s="284">
        <f t="shared" si="55"/>
        <v>999970.46852462587</v>
      </c>
      <c r="Q229" s="550">
        <f t="shared" si="50"/>
        <v>1031062.3846111472</v>
      </c>
      <c r="R229" s="545"/>
      <c r="S229" s="422">
        <f t="shared" si="51"/>
        <v>7.6018494729007322E-4</v>
      </c>
      <c r="T229" s="423"/>
    </row>
    <row r="230" spans="6:20">
      <c r="F230" s="201">
        <f t="shared" si="56"/>
        <v>0.5</v>
      </c>
      <c r="G230" s="201" t="str">
        <f t="shared" si="52"/>
        <v>pub0.5:pri0.5</v>
      </c>
      <c r="H230" s="271" t="str">
        <f t="shared" si="53"/>
        <v>公共0.5:民間0.5</v>
      </c>
      <c r="I230" s="539" t="s">
        <v>1392</v>
      </c>
      <c r="J230" s="274" t="s">
        <v>1392</v>
      </c>
      <c r="K230" s="275"/>
      <c r="L230" s="290"/>
      <c r="M230" s="291"/>
      <c r="N230" s="286">
        <f t="shared" si="54"/>
        <v>979.74763062300281</v>
      </c>
      <c r="O230" s="287"/>
      <c r="P230" s="284">
        <f t="shared" si="55"/>
        <v>999970.46852462587</v>
      </c>
      <c r="Q230" s="550">
        <f t="shared" si="50"/>
        <v>1031062.3846111472</v>
      </c>
      <c r="R230" s="545"/>
      <c r="S230" s="422">
        <f t="shared" si="51"/>
        <v>9.5023118411259166E-4</v>
      </c>
      <c r="T230" s="423"/>
    </row>
    <row r="231" spans="6:20">
      <c r="F231" s="201">
        <f t="shared" si="56"/>
        <v>0.6</v>
      </c>
      <c r="G231" s="201" t="str">
        <f t="shared" si="52"/>
        <v>pub0.4:pri0.6</v>
      </c>
      <c r="H231" s="271" t="str">
        <f t="shared" si="53"/>
        <v>公共0.4:民間0.6</v>
      </c>
      <c r="I231" s="539" t="s">
        <v>1392</v>
      </c>
      <c r="J231" s="274" t="s">
        <v>1392</v>
      </c>
      <c r="K231" s="275"/>
      <c r="L231" s="290"/>
      <c r="M231" s="291"/>
      <c r="N231" s="286">
        <f t="shared" si="54"/>
        <v>1175.6971567476035</v>
      </c>
      <c r="O231" s="287"/>
      <c r="P231" s="284">
        <f t="shared" si="55"/>
        <v>999970.46852462587</v>
      </c>
      <c r="Q231" s="550">
        <f t="shared" si="50"/>
        <v>1031062.3846111472</v>
      </c>
      <c r="R231" s="545"/>
      <c r="S231" s="422">
        <f t="shared" si="51"/>
        <v>1.14027742093511E-3</v>
      </c>
      <c r="T231" s="423"/>
    </row>
    <row r="232" spans="6:20">
      <c r="F232" s="201">
        <f t="shared" si="56"/>
        <v>0.7</v>
      </c>
      <c r="G232" s="201" t="str">
        <f t="shared" si="52"/>
        <v>pub0.3:pri0.7</v>
      </c>
      <c r="H232" s="271" t="str">
        <f t="shared" si="53"/>
        <v>公共0.3:民間0.7</v>
      </c>
      <c r="I232" s="539" t="s">
        <v>1392</v>
      </c>
      <c r="J232" s="274" t="s">
        <v>1392</v>
      </c>
      <c r="K232" s="275"/>
      <c r="L232" s="290"/>
      <c r="M232" s="291"/>
      <c r="N232" s="286">
        <f t="shared" si="54"/>
        <v>1371.6466828722039</v>
      </c>
      <c r="O232" s="287"/>
      <c r="P232" s="284">
        <f t="shared" si="55"/>
        <v>999970.46852462587</v>
      </c>
      <c r="Q232" s="550">
        <f t="shared" si="50"/>
        <v>1031062.3846111472</v>
      </c>
      <c r="R232" s="545"/>
      <c r="S232" s="422">
        <f t="shared" si="51"/>
        <v>1.3303236577576283E-3</v>
      </c>
      <c r="T232" s="423"/>
    </row>
    <row r="233" spans="6:20">
      <c r="F233" s="201">
        <f t="shared" si="56"/>
        <v>0.79999999999999993</v>
      </c>
      <c r="G233" s="201" t="str">
        <f t="shared" si="52"/>
        <v>pub0.2:pri0.8</v>
      </c>
      <c r="H233" s="271" t="str">
        <f t="shared" si="53"/>
        <v>公共0.2:民間0.8</v>
      </c>
      <c r="I233" s="539" t="s">
        <v>1392</v>
      </c>
      <c r="J233" s="274" t="s">
        <v>1392</v>
      </c>
      <c r="K233" s="275"/>
      <c r="L233" s="290"/>
      <c r="M233" s="291"/>
      <c r="N233" s="286">
        <f t="shared" si="54"/>
        <v>1567.5962089968041</v>
      </c>
      <c r="O233" s="287"/>
      <c r="P233" s="284">
        <f t="shared" si="55"/>
        <v>999970.46852462587</v>
      </c>
      <c r="Q233" s="550">
        <f t="shared" si="50"/>
        <v>1031062.3846111472</v>
      </c>
      <c r="R233" s="545"/>
      <c r="S233" s="422">
        <f t="shared" si="51"/>
        <v>1.5203698945801462E-3</v>
      </c>
      <c r="T233" s="423"/>
    </row>
    <row r="234" spans="6:20">
      <c r="F234" s="201">
        <f t="shared" si="56"/>
        <v>0.89999999999999991</v>
      </c>
      <c r="G234" s="201" t="str">
        <f t="shared" si="52"/>
        <v>pub0.1:pri0.9</v>
      </c>
      <c r="H234" s="276" t="str">
        <f t="shared" si="53"/>
        <v>公共0.1:民間0.9</v>
      </c>
      <c r="I234" s="540" t="s">
        <v>1392</v>
      </c>
      <c r="J234" s="277" t="s">
        <v>1392</v>
      </c>
      <c r="K234" s="278"/>
      <c r="L234" s="292"/>
      <c r="M234" s="293"/>
      <c r="N234" s="288">
        <f t="shared" si="54"/>
        <v>1763.545735121405</v>
      </c>
      <c r="O234" s="289"/>
      <c r="P234" s="285">
        <f t="shared" si="55"/>
        <v>999970.46852462587</v>
      </c>
      <c r="Q234" s="551">
        <f t="shared" si="50"/>
        <v>1031062.3846111472</v>
      </c>
      <c r="R234" s="546"/>
      <c r="S234" s="424">
        <f t="shared" si="51"/>
        <v>1.7104161314026648E-3</v>
      </c>
      <c r="T234" s="425"/>
    </row>
  </sheetData>
  <phoneticPr fontId="2"/>
  <hyperlinks>
    <hyperlink ref="W12" r:id="rId1" xr:uid="{00000000-0004-0000-0F00-000000000000}"/>
  </hyperlinks>
  <pageMargins left="0.7" right="0.7" top="0.75" bottom="0.75" header="0.3" footer="0.3"/>
  <pageSetup paperSize="9" orientation="portrait" verticalDpi="0" r:id="rId2"/>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79998168889431442"/>
  </sheetPr>
  <dimension ref="A1:X234"/>
  <sheetViews>
    <sheetView showGridLines="0" zoomScale="70" zoomScaleNormal="70" workbookViewId="0">
      <pane xSplit="1" ySplit="2" topLeftCell="D165" activePane="bottomRight" state="frozen"/>
      <selection pane="topRight" activeCell="B1" sqref="B1"/>
      <selection pane="bottomLeft" activeCell="A3" sqref="A3"/>
      <selection pane="bottomRight" activeCell="R181" sqref="R181"/>
    </sheetView>
  </sheetViews>
  <sheetFormatPr baseColWidth="10" defaultColWidth="9" defaultRowHeight="15"/>
  <cols>
    <col min="1" max="1" width="9" style="201"/>
    <col min="2" max="2" width="11.6640625" style="201" bestFit="1" customWidth="1"/>
    <col min="3" max="3" width="15.1640625" style="201" bestFit="1" customWidth="1"/>
    <col min="4" max="4" width="11.6640625" style="201" bestFit="1" customWidth="1"/>
    <col min="5" max="6" width="11.6640625" style="201" customWidth="1"/>
    <col min="7" max="7" width="18.1640625" style="201" bestFit="1" customWidth="1"/>
    <col min="8" max="8" width="14.6640625" style="201" bestFit="1" customWidth="1"/>
    <col min="9" max="9" width="15.1640625" style="201" bestFit="1" customWidth="1"/>
    <col min="10" max="10" width="12.6640625" style="201" bestFit="1" customWidth="1"/>
    <col min="11" max="11" width="2.5" style="201" bestFit="1" customWidth="1"/>
    <col min="12" max="12" width="12.6640625" style="201" bestFit="1" customWidth="1"/>
    <col min="13" max="13" width="9.1640625" style="201" bestFit="1" customWidth="1"/>
    <col min="14" max="14" width="12" style="201" bestFit="1" customWidth="1"/>
    <col min="15" max="15" width="12" style="201" customWidth="1"/>
    <col min="16" max="16" width="14.1640625" style="201" bestFit="1" customWidth="1"/>
    <col min="17" max="18" width="14.1640625" style="201" customWidth="1"/>
    <col min="19" max="20" width="11.5" style="201" bestFit="1" customWidth="1"/>
    <col min="21" max="21" width="11.5" style="201" customWidth="1"/>
    <col min="22" max="16384" width="9" style="201"/>
  </cols>
  <sheetData>
    <row r="1" spans="1:24" ht="48">
      <c r="A1" s="637" t="s">
        <v>1143</v>
      </c>
      <c r="B1" s="261" t="s">
        <v>692</v>
      </c>
      <c r="C1" s="262" t="s">
        <v>693</v>
      </c>
      <c r="D1" s="263" t="s">
        <v>694</v>
      </c>
      <c r="E1" s="639" t="s">
        <v>1144</v>
      </c>
      <c r="F1" s="263" t="s">
        <v>1014</v>
      </c>
      <c r="G1" s="202"/>
      <c r="H1" s="268"/>
      <c r="I1" s="269"/>
      <c r="J1" s="269"/>
      <c r="K1" s="270"/>
      <c r="L1" s="261" t="s">
        <v>1016</v>
      </c>
      <c r="M1" s="263" t="s">
        <v>706</v>
      </c>
      <c r="N1" s="261" t="s">
        <v>709</v>
      </c>
      <c r="O1" s="263" t="s">
        <v>708</v>
      </c>
      <c r="P1" s="638" t="s">
        <v>1145</v>
      </c>
      <c r="Q1" s="541"/>
      <c r="R1" s="541"/>
      <c r="S1" s="261" t="s">
        <v>710</v>
      </c>
      <c r="T1" s="263" t="s">
        <v>711</v>
      </c>
      <c r="U1" s="588"/>
      <c r="V1" s="202"/>
      <c r="W1" s="202"/>
      <c r="X1" s="202"/>
    </row>
    <row r="2" spans="1:24">
      <c r="A2" s="264"/>
      <c r="B2" s="265" t="s">
        <v>690</v>
      </c>
      <c r="C2" s="266" t="s">
        <v>691</v>
      </c>
      <c r="D2" s="267" t="s">
        <v>690</v>
      </c>
      <c r="E2" s="518" t="s">
        <v>707</v>
      </c>
      <c r="F2" s="267" t="s">
        <v>1012</v>
      </c>
      <c r="G2" s="202"/>
      <c r="H2" s="279" t="s">
        <v>639</v>
      </c>
      <c r="I2" s="280"/>
      <c r="J2" s="280" t="s">
        <v>640</v>
      </c>
      <c r="K2" s="281" t="s">
        <v>641</v>
      </c>
      <c r="L2" s="265" t="s">
        <v>690</v>
      </c>
      <c r="M2" s="267" t="s">
        <v>139</v>
      </c>
      <c r="N2" s="265" t="s">
        <v>707</v>
      </c>
      <c r="O2" s="267" t="s">
        <v>707</v>
      </c>
      <c r="P2" s="283" t="s">
        <v>707</v>
      </c>
      <c r="Q2" s="542" t="s">
        <v>1019</v>
      </c>
      <c r="R2" s="542" t="s">
        <v>1018</v>
      </c>
      <c r="S2" s="265" t="s">
        <v>1012</v>
      </c>
      <c r="T2" s="267" t="s">
        <v>1012</v>
      </c>
      <c r="U2" s="589"/>
      <c r="V2" s="202"/>
      <c r="W2" s="202"/>
      <c r="X2" s="202"/>
    </row>
    <row r="3" spans="1:24">
      <c r="A3" s="207">
        <v>1980</v>
      </c>
      <c r="B3" s="547">
        <f>Flood!I6</f>
        <v>194026</v>
      </c>
      <c r="C3" s="416">
        <f>Flood!AA106</f>
        <v>127985</v>
      </c>
      <c r="D3" s="417">
        <f t="shared" ref="D3:D42" si="0">B3/C3*$C$33</f>
        <v>217525.60562565926</v>
      </c>
      <c r="E3" s="519">
        <f t="shared" ref="E3:E43" si="1">AVERAGEIFS($P$3:$P$166,$J$3:$J$166,$A3)</f>
        <v>277831.15838159656</v>
      </c>
      <c r="F3" s="521">
        <f t="shared" ref="F3:F43" si="2">D3/1000/E3</f>
        <v>7.8294172220558288E-4</v>
      </c>
      <c r="G3" s="202"/>
      <c r="H3" s="271" t="str">
        <f>J3&amp;"0"&amp;K3</f>
        <v>198001</v>
      </c>
      <c r="I3" s="539">
        <v>29221</v>
      </c>
      <c r="J3" s="272">
        <v>1980</v>
      </c>
      <c r="K3" s="273">
        <v>1</v>
      </c>
      <c r="L3" s="290"/>
      <c r="M3" s="291"/>
      <c r="N3" s="286">
        <f>SUMIFS('fdr,edr (TFP)'!$D:$D,'fdr,edr (TFP)'!$A:$A,J3)*M3/1000</f>
        <v>0</v>
      </c>
      <c r="O3" s="287"/>
      <c r="P3" s="310">
        <f>P4*KC_prev!I7/KC_prev!I8</f>
        <v>273181.37638117344</v>
      </c>
      <c r="Q3" s="548">
        <f>'fdr,edr (TFP)'!P3/l_pi_c!G3*100</f>
        <v>300917.83760334953</v>
      </c>
      <c r="R3" s="543">
        <f>Q3/Pop!G3/10</f>
        <v>3.8363687452862174</v>
      </c>
      <c r="S3" s="422"/>
      <c r="T3" s="423"/>
      <c r="U3" s="590"/>
      <c r="V3" s="202"/>
      <c r="W3" s="202"/>
      <c r="X3" s="202"/>
    </row>
    <row r="4" spans="1:24">
      <c r="A4" s="208">
        <f t="shared" ref="A4:A10" si="3">A3+1</f>
        <v>1981</v>
      </c>
      <c r="B4" s="547">
        <f>Flood!I7</f>
        <v>497578</v>
      </c>
      <c r="C4" s="416">
        <f>Flood!AA107</f>
        <v>133637</v>
      </c>
      <c r="D4" s="417">
        <f t="shared" si="0"/>
        <v>534249.32397464779</v>
      </c>
      <c r="E4" s="519">
        <f t="shared" si="1"/>
        <v>293670.49513589864</v>
      </c>
      <c r="F4" s="521">
        <f t="shared" si="2"/>
        <v>1.8192134818563205E-3</v>
      </c>
      <c r="G4" s="202"/>
      <c r="H4" s="271" t="str">
        <f t="shared" ref="H4:H67" si="4">J4&amp;"0"&amp;K4</f>
        <v>198002</v>
      </c>
      <c r="I4" s="539">
        <f>EDATE(I3,3)</f>
        <v>29312</v>
      </c>
      <c r="J4" s="274">
        <f>IF(K3=4,J3+1,J3)</f>
        <v>1980</v>
      </c>
      <c r="K4" s="275">
        <f>IF(K3=4,1,K3+1)</f>
        <v>2</v>
      </c>
      <c r="L4" s="290"/>
      <c r="M4" s="291"/>
      <c r="N4" s="286">
        <f>SUMIFS('fdr,edr (TFP)'!$D:$D,'fdr,edr (TFP)'!$A:$A,J4)*M4/1000</f>
        <v>0</v>
      </c>
      <c r="O4" s="287"/>
      <c r="P4" s="310">
        <f>P5*KC_prev!I8/KC_prev!I9</f>
        <v>274954.88220514782</v>
      </c>
      <c r="Q4" s="548">
        <f>'fdr,edr (TFP)'!P4/l_pi_c!G4*100</f>
        <v>295125.99446139554</v>
      </c>
      <c r="R4" s="543">
        <f>Q4/Pop!G4/10</f>
        <v>3.7533709572168528</v>
      </c>
      <c r="S4" s="422"/>
      <c r="T4" s="423"/>
      <c r="U4" s="590"/>
      <c r="V4" s="202"/>
      <c r="W4" s="202"/>
      <c r="X4" s="202"/>
    </row>
    <row r="5" spans="1:24">
      <c r="A5" s="208">
        <f t="shared" si="3"/>
        <v>1982</v>
      </c>
      <c r="B5" s="547">
        <f>Flood!I8</f>
        <v>469597</v>
      </c>
      <c r="C5" s="416">
        <f>Flood!AA108</f>
        <v>136462</v>
      </c>
      <c r="D5" s="417">
        <f t="shared" si="0"/>
        <v>493768.19291817507</v>
      </c>
      <c r="E5" s="519">
        <f t="shared" si="1"/>
        <v>308558.38644247886</v>
      </c>
      <c r="F5" s="521">
        <f t="shared" si="2"/>
        <v>1.6002423353682622E-3</v>
      </c>
      <c r="G5" s="202"/>
      <c r="H5" s="271" t="str">
        <f t="shared" si="4"/>
        <v>198003</v>
      </c>
      <c r="I5" s="539">
        <f t="shared" ref="I5:I68" si="5">EDATE(I4,3)</f>
        <v>29403</v>
      </c>
      <c r="J5" s="274">
        <f t="shared" ref="J5:J68" si="6">IF(K4=4,J4+1,J4)</f>
        <v>1980</v>
      </c>
      <c r="K5" s="275">
        <f t="shared" ref="K5:K68" si="7">IF(K4=4,1,K4+1)</f>
        <v>3</v>
      </c>
      <c r="L5" s="290"/>
      <c r="M5" s="291"/>
      <c r="N5" s="286">
        <f>SUMIFS('fdr,edr (TFP)'!$D:$D,'fdr,edr (TFP)'!$A:$A,J5)*M5/1000</f>
        <v>0</v>
      </c>
      <c r="O5" s="287"/>
      <c r="P5" s="310">
        <f>P6*KC_prev!I9/KC_prev!I10</f>
        <v>278745.222189878</v>
      </c>
      <c r="Q5" s="548">
        <f>'fdr,edr (TFP)'!P5/l_pi_c!G5*100</f>
        <v>296044.72740777431</v>
      </c>
      <c r="R5" s="543">
        <f>Q5/Pop!G5/10</f>
        <v>3.756158057172621</v>
      </c>
      <c r="S5" s="422"/>
      <c r="T5" s="423"/>
      <c r="U5" s="590"/>
      <c r="V5" s="202"/>
      <c r="W5" s="202"/>
      <c r="X5" s="202"/>
    </row>
    <row r="6" spans="1:24">
      <c r="A6" s="208">
        <f t="shared" si="3"/>
        <v>1983</v>
      </c>
      <c r="B6" s="547">
        <f>Flood!I9</f>
        <v>435791</v>
      </c>
      <c r="C6" s="416">
        <f>Flood!AA109</f>
        <v>139620</v>
      </c>
      <c r="D6" s="417">
        <f t="shared" si="0"/>
        <v>447857.80995559378</v>
      </c>
      <c r="E6" s="519">
        <f t="shared" si="1"/>
        <v>322632.94535019994</v>
      </c>
      <c r="F6" s="521">
        <f t="shared" si="2"/>
        <v>1.3881341518593808E-3</v>
      </c>
      <c r="G6" s="202"/>
      <c r="H6" s="271" t="str">
        <f t="shared" si="4"/>
        <v>198004</v>
      </c>
      <c r="I6" s="539">
        <f t="shared" si="5"/>
        <v>29495</v>
      </c>
      <c r="J6" s="274">
        <f t="shared" si="6"/>
        <v>1980</v>
      </c>
      <c r="K6" s="275">
        <f t="shared" si="7"/>
        <v>4</v>
      </c>
      <c r="L6" s="290"/>
      <c r="M6" s="291"/>
      <c r="N6" s="286">
        <f>SUMIFS('fdr,edr (TFP)'!$D:$D,'fdr,edr (TFP)'!$A:$A,J6)*M6/1000</f>
        <v>0</v>
      </c>
      <c r="O6" s="287"/>
      <c r="P6" s="310">
        <f>P7*KC_prev!I10/KC_prev!I11</f>
        <v>284443.15275018691</v>
      </c>
      <c r="Q6" s="548">
        <f>'fdr,edr (TFP)'!P6/l_pi_c!G6*100</f>
        <v>299306.72925764235</v>
      </c>
      <c r="R6" s="543">
        <f>Q6/Pop!G6/10</f>
        <v>3.7899387644233</v>
      </c>
      <c r="S6" s="422"/>
      <c r="T6" s="423"/>
      <c r="U6" s="590"/>
      <c r="V6" s="202"/>
      <c r="W6" s="202"/>
      <c r="X6" s="202"/>
    </row>
    <row r="7" spans="1:24">
      <c r="A7" s="208">
        <f t="shared" si="3"/>
        <v>1984</v>
      </c>
      <c r="B7" s="547">
        <f>Flood!I10</f>
        <v>450175</v>
      </c>
      <c r="C7" s="416">
        <f>Flood!AA110</f>
        <v>144108</v>
      </c>
      <c r="D7" s="417">
        <f t="shared" si="0"/>
        <v>448231.95138368447</v>
      </c>
      <c r="E7" s="519">
        <f t="shared" si="1"/>
        <v>336177.68725658883</v>
      </c>
      <c r="F7" s="521">
        <f t="shared" si="2"/>
        <v>1.3333185644815559E-3</v>
      </c>
      <c r="G7" s="202"/>
      <c r="H7" s="271" t="str">
        <f t="shared" si="4"/>
        <v>198101</v>
      </c>
      <c r="I7" s="539">
        <f t="shared" si="5"/>
        <v>29587</v>
      </c>
      <c r="J7" s="272">
        <f t="shared" si="6"/>
        <v>1981</v>
      </c>
      <c r="K7" s="273">
        <f t="shared" si="7"/>
        <v>1</v>
      </c>
      <c r="L7" s="290">
        <v>3331.4301866881833</v>
      </c>
      <c r="M7" s="291">
        <v>1.0676360528807976E-2</v>
      </c>
      <c r="N7" s="286">
        <f>SUMIFS('fdr,edr (TFP)'!$D:$D,'fdr,edr (TFP)'!$A:$A,J7)*M7/1000</f>
        <v>5.7038383950252749</v>
      </c>
      <c r="O7" s="287"/>
      <c r="P7" s="310">
        <f>P8*KC_prev!I11/KC_prev!I12</f>
        <v>288923.48250819446</v>
      </c>
      <c r="Q7" s="548">
        <f>'fdr,edr (TFP)'!P7/l_pi_c!G7*100</f>
        <v>303136.29682087793</v>
      </c>
      <c r="R7" s="543">
        <f>Q7/Pop!G7/10</f>
        <v>3.8323240086991341</v>
      </c>
      <c r="S7" s="422">
        <f t="shared" ref="S7:T67" si="8">N7/$Q7</f>
        <v>1.8816085222534901E-5</v>
      </c>
      <c r="T7" s="423">
        <f t="shared" si="8"/>
        <v>0</v>
      </c>
      <c r="U7" s="590">
        <f>S7*100</f>
        <v>1.8816085222534901E-3</v>
      </c>
      <c r="V7" s="202"/>
      <c r="W7" t="s">
        <v>148</v>
      </c>
    </row>
    <row r="8" spans="1:24">
      <c r="A8" s="208">
        <f t="shared" si="3"/>
        <v>1985</v>
      </c>
      <c r="B8" s="547">
        <f>Flood!I11</f>
        <v>515016</v>
      </c>
      <c r="C8" s="416">
        <f>Flood!AA111</f>
        <v>147433</v>
      </c>
      <c r="D8" s="417">
        <f t="shared" si="0"/>
        <v>501228.25809689827</v>
      </c>
      <c r="E8" s="519">
        <f t="shared" si="1"/>
        <v>348319.76646638406</v>
      </c>
      <c r="F8" s="521">
        <f t="shared" si="2"/>
        <v>1.4389888440203443E-3</v>
      </c>
      <c r="G8" s="202"/>
      <c r="H8" s="271" t="str">
        <f t="shared" si="4"/>
        <v>198102</v>
      </c>
      <c r="I8" s="539">
        <f t="shared" si="5"/>
        <v>29677</v>
      </c>
      <c r="J8" s="274">
        <f t="shared" si="6"/>
        <v>1981</v>
      </c>
      <c r="K8" s="275">
        <f t="shared" si="7"/>
        <v>2</v>
      </c>
      <c r="L8" s="290">
        <v>18117.188807998144</v>
      </c>
      <c r="M8" s="291">
        <v>5.806084133342139E-2</v>
      </c>
      <c r="N8" s="286">
        <f>SUMIFS('fdr,edr (TFP)'!$D:$D,'fdr,edr (TFP)'!$A:$A,J8)*M8/1000</f>
        <v>31.018965231779664</v>
      </c>
      <c r="O8" s="287"/>
      <c r="P8" s="310">
        <f>P9*KC_prev!I12/KC_prev!I13</f>
        <v>290733.43483117438</v>
      </c>
      <c r="Q8" s="548">
        <f>'fdr,edr (TFP)'!P8/l_pi_c!G8*100</f>
        <v>303532.8827704381</v>
      </c>
      <c r="R8" s="543">
        <f>Q8/Pop!G8/10</f>
        <v>3.8328017985965381</v>
      </c>
      <c r="S8" s="422">
        <f t="shared" si="8"/>
        <v>1.0219309667097685E-4</v>
      </c>
      <c r="T8" s="423">
        <f t="shared" si="8"/>
        <v>0</v>
      </c>
      <c r="U8" s="590">
        <f t="shared" ref="U8:U71" si="9">S8*100</f>
        <v>1.0219309667097685E-2</v>
      </c>
      <c r="V8" s="202"/>
      <c r="W8" t="s">
        <v>713</v>
      </c>
    </row>
    <row r="9" spans="1:24">
      <c r="A9" s="208">
        <f t="shared" si="3"/>
        <v>1986</v>
      </c>
      <c r="B9" s="547">
        <f>Flood!I12</f>
        <v>715401</v>
      </c>
      <c r="C9" s="416">
        <f>Flood!AA112</f>
        <v>149926</v>
      </c>
      <c r="D9" s="417">
        <f t="shared" si="0"/>
        <v>684671.29040993552</v>
      </c>
      <c r="E9" s="519">
        <f t="shared" si="1"/>
        <v>361421.77932169585</v>
      </c>
      <c r="F9" s="521">
        <f t="shared" si="2"/>
        <v>1.8943830438079947E-3</v>
      </c>
      <c r="G9" s="202"/>
      <c r="H9" s="271" t="str">
        <f t="shared" si="4"/>
        <v>198103</v>
      </c>
      <c r="I9" s="539">
        <f t="shared" si="5"/>
        <v>29768</v>
      </c>
      <c r="J9" s="274">
        <f t="shared" si="6"/>
        <v>1981</v>
      </c>
      <c r="K9" s="275">
        <f t="shared" si="7"/>
        <v>3</v>
      </c>
      <c r="L9" s="290">
        <v>229660.99455758685</v>
      </c>
      <c r="M9" s="291">
        <v>0.73600328984798913</v>
      </c>
      <c r="N9" s="286">
        <f>SUMIFS('fdr,edr (TFP)'!$D:$D,'fdr,edr (TFP)'!$A:$A,J9)*M9/1000</f>
        <v>393.20926004440497</v>
      </c>
      <c r="O9" s="287"/>
      <c r="P9" s="310">
        <f>P10*KC_prev!I13/KC_prev!I14</f>
        <v>294792.51979015017</v>
      </c>
      <c r="Q9" s="548">
        <f>'fdr,edr (TFP)'!P9/l_pi_c!G9*100</f>
        <v>306574.98830481299</v>
      </c>
      <c r="R9" s="543">
        <f>Q9/Pop!G9/10</f>
        <v>3.8669021997737572</v>
      </c>
      <c r="S9" s="422">
        <f t="shared" si="8"/>
        <v>1.2825875398989027E-3</v>
      </c>
      <c r="T9" s="423">
        <f t="shared" si="8"/>
        <v>0</v>
      </c>
      <c r="U9" s="590">
        <f t="shared" si="9"/>
        <v>0.12825875398989026</v>
      </c>
      <c r="V9" s="202"/>
      <c r="W9" t="s">
        <v>714</v>
      </c>
    </row>
    <row r="10" spans="1:24">
      <c r="A10" s="208">
        <f t="shared" si="3"/>
        <v>1987</v>
      </c>
      <c r="B10" s="547">
        <f>Flood!I13</f>
        <v>470206</v>
      </c>
      <c r="C10" s="416">
        <f>Flood!AA113</f>
        <v>150258</v>
      </c>
      <c r="D10" s="417">
        <f t="shared" si="0"/>
        <v>449014.21632126073</v>
      </c>
      <c r="E10" s="519">
        <f t="shared" si="1"/>
        <v>376249.96550819464</v>
      </c>
      <c r="F10" s="521">
        <f t="shared" si="2"/>
        <v>1.1933933753715687E-3</v>
      </c>
      <c r="G10" s="202"/>
      <c r="H10" s="271" t="str">
        <f t="shared" si="4"/>
        <v>198104</v>
      </c>
      <c r="I10" s="539">
        <f t="shared" si="5"/>
        <v>29860</v>
      </c>
      <c r="J10" s="274">
        <f t="shared" si="6"/>
        <v>1981</v>
      </c>
      <c r="K10" s="275">
        <f t="shared" si="7"/>
        <v>4</v>
      </c>
      <c r="L10" s="290">
        <v>60928.386447726843</v>
      </c>
      <c r="M10" s="291">
        <v>0.1952595082897815</v>
      </c>
      <c r="N10" s="286">
        <f>SUMIFS('fdr,edr (TFP)'!$D:$D,'fdr,edr (TFP)'!$A:$A,J10)*M10/1000</f>
        <v>104.31726030343791</v>
      </c>
      <c r="O10" s="287"/>
      <c r="P10" s="310">
        <f>P11*KC_prev!I14/KC_prev!I15</f>
        <v>300232.54341407563</v>
      </c>
      <c r="Q10" s="548">
        <f>'fdr,edr (TFP)'!P10/l_pi_c!G10*100</f>
        <v>309723.20429866924</v>
      </c>
      <c r="R10" s="543">
        <f>Q10/Pop!G10/10</f>
        <v>3.9004412398648656</v>
      </c>
      <c r="S10" s="422">
        <f t="shared" si="8"/>
        <v>3.3680802360175669E-4</v>
      </c>
      <c r="T10" s="423">
        <f t="shared" si="8"/>
        <v>0</v>
      </c>
      <c r="U10" s="590">
        <f t="shared" si="9"/>
        <v>3.368080236017567E-2</v>
      </c>
      <c r="V10" s="202"/>
      <c r="W10" t="s">
        <v>939</v>
      </c>
      <c r="X10" s="202"/>
    </row>
    <row r="11" spans="1:24">
      <c r="A11" s="208">
        <f>A10+1</f>
        <v>1988</v>
      </c>
      <c r="B11" s="547">
        <f>Flood!I14</f>
        <v>221277</v>
      </c>
      <c r="C11" s="416">
        <f>Flood!AA114</f>
        <v>151422</v>
      </c>
      <c r="D11" s="417">
        <f t="shared" si="0"/>
        <v>209679.91191504538</v>
      </c>
      <c r="E11" s="519">
        <f t="shared" si="1"/>
        <v>392901.60360908142</v>
      </c>
      <c r="F11" s="521">
        <f t="shared" si="2"/>
        <v>5.3367028790156585E-4</v>
      </c>
      <c r="G11" s="202"/>
      <c r="H11" s="271" t="str">
        <f t="shared" si="4"/>
        <v>198201</v>
      </c>
      <c r="I11" s="539">
        <f t="shared" si="5"/>
        <v>29952</v>
      </c>
      <c r="J11" s="272">
        <f t="shared" si="6"/>
        <v>1982</v>
      </c>
      <c r="K11" s="273">
        <f t="shared" si="7"/>
        <v>1</v>
      </c>
      <c r="L11" s="290">
        <v>4.3727384834065273</v>
      </c>
      <c r="M11" s="291">
        <v>8.0614767845938356E-6</v>
      </c>
      <c r="N11" s="286">
        <f>SUMIFS('fdr,edr (TFP)'!$D:$D,'fdr,edr (TFP)'!$A:$A,J11)*M11/1000</f>
        <v>3.980500824180719E-3</v>
      </c>
      <c r="O11" s="287"/>
      <c r="P11" s="310">
        <f>P12*KC_prev!I15/KC_prev!I16</f>
        <v>304163.01059629786</v>
      </c>
      <c r="Q11" s="548">
        <f>'fdr,edr (TFP)'!P11/l_pi_c!G11*100</f>
        <v>311203.83563752018</v>
      </c>
      <c r="R11" s="543">
        <f>Q11/Pop!G11/10</f>
        <v>3.9110153332276973</v>
      </c>
      <c r="S11" s="422">
        <f t="shared" si="8"/>
        <v>1.2790654768204957E-8</v>
      </c>
      <c r="T11" s="423">
        <f t="shared" si="8"/>
        <v>0</v>
      </c>
      <c r="U11" s="590">
        <f t="shared" si="9"/>
        <v>1.2790654768204957E-6</v>
      </c>
      <c r="V11" s="202"/>
      <c r="W11" s="420" t="s">
        <v>940</v>
      </c>
      <c r="X11" s="202"/>
    </row>
    <row r="12" spans="1:24">
      <c r="A12" s="208">
        <f t="shared" ref="A12:A43" si="10">A11+1</f>
        <v>1989</v>
      </c>
      <c r="B12" s="547">
        <f>Flood!I15</f>
        <v>616026</v>
      </c>
      <c r="C12" s="416">
        <f>Flood!AA115</f>
        <v>154912</v>
      </c>
      <c r="D12" s="417">
        <f t="shared" si="0"/>
        <v>570589.15149246028</v>
      </c>
      <c r="E12" s="519">
        <f t="shared" si="1"/>
        <v>408838.26690250408</v>
      </c>
      <c r="F12" s="521">
        <f t="shared" si="2"/>
        <v>1.3956353836822447E-3</v>
      </c>
      <c r="G12" s="202"/>
      <c r="H12" s="271" t="str">
        <f t="shared" si="4"/>
        <v>198202</v>
      </c>
      <c r="I12" s="539">
        <f t="shared" si="5"/>
        <v>30042</v>
      </c>
      <c r="J12" s="274">
        <f t="shared" si="6"/>
        <v>1982</v>
      </c>
      <c r="K12" s="275">
        <f t="shared" si="7"/>
        <v>2</v>
      </c>
      <c r="L12" s="290">
        <v>944.0797478997722</v>
      </c>
      <c r="M12" s="291">
        <v>1.7404829946679572E-3</v>
      </c>
      <c r="N12" s="286">
        <f>SUMIFS('fdr,edr (TFP)'!$D:$D,'fdr,edr (TFP)'!$A:$A,J12)*M12/1000</f>
        <v>0.85939514308201093</v>
      </c>
      <c r="O12" s="287"/>
      <c r="P12" s="310">
        <f>P13*KC_prev!I16/KC_prev!I17</f>
        <v>305828.80742452713</v>
      </c>
      <c r="Q12" s="548">
        <f>'fdr,edr (TFP)'!P12/l_pi_c!G12*100</f>
        <v>313425.75667830178</v>
      </c>
      <c r="R12" s="543">
        <f>Q12/Pop!G12/10</f>
        <v>3.9292276331360703</v>
      </c>
      <c r="S12" s="422">
        <f t="shared" si="8"/>
        <v>2.7419416712586538E-6</v>
      </c>
      <c r="T12" s="423">
        <f t="shared" si="8"/>
        <v>0</v>
      </c>
      <c r="U12" s="590">
        <f t="shared" si="9"/>
        <v>2.741941671258654E-4</v>
      </c>
      <c r="V12" s="202"/>
      <c r="W12" s="6" t="s">
        <v>727</v>
      </c>
      <c r="X12" s="202"/>
    </row>
    <row r="13" spans="1:24">
      <c r="A13" s="208">
        <f t="shared" si="10"/>
        <v>1990</v>
      </c>
      <c r="B13" s="547">
        <f>Flood!I16</f>
        <v>242221</v>
      </c>
      <c r="C13" s="416">
        <f>Flood!AA116</f>
        <v>158735</v>
      </c>
      <c r="D13" s="417">
        <f t="shared" si="0"/>
        <v>218951.85312627963</v>
      </c>
      <c r="E13" s="519">
        <f t="shared" si="1"/>
        <v>425632.14226135158</v>
      </c>
      <c r="F13" s="521">
        <f t="shared" si="2"/>
        <v>5.1441569229946998E-4</v>
      </c>
      <c r="G13" s="202"/>
      <c r="H13" s="271" t="str">
        <f t="shared" si="4"/>
        <v>198203</v>
      </c>
      <c r="I13" s="539">
        <f t="shared" si="5"/>
        <v>30133</v>
      </c>
      <c r="J13" s="274">
        <f t="shared" si="6"/>
        <v>1982</v>
      </c>
      <c r="K13" s="275">
        <f t="shared" si="7"/>
        <v>3</v>
      </c>
      <c r="L13" s="290">
        <v>522802.62025777024</v>
      </c>
      <c r="M13" s="291">
        <v>0.96382649045353841</v>
      </c>
      <c r="N13" s="286">
        <f>SUMIFS('fdr,edr (TFP)'!$D:$D,'fdr,edr (TFP)'!$A:$A,J13)*M13/1000</f>
        <v>475.9068644779104</v>
      </c>
      <c r="O13" s="287"/>
      <c r="P13" s="310">
        <f>P14*KC_prev!I17/KC_prev!I18</f>
        <v>309555.74968335568</v>
      </c>
      <c r="Q13" s="548">
        <f>'fdr,edr (TFP)'!P13/l_pi_c!G13*100</f>
        <v>315957.81889104599</v>
      </c>
      <c r="R13" s="543">
        <f>Q13/Pop!G13/10</f>
        <v>3.9502614168028884</v>
      </c>
      <c r="S13" s="422">
        <f t="shared" si="8"/>
        <v>1.506235440376998E-3</v>
      </c>
      <c r="T13" s="423">
        <f t="shared" si="8"/>
        <v>0</v>
      </c>
      <c r="U13" s="590">
        <f t="shared" si="9"/>
        <v>0.15062354403769979</v>
      </c>
      <c r="V13" s="202"/>
      <c r="W13" s="202" t="s">
        <v>712</v>
      </c>
      <c r="X13" s="202"/>
    </row>
    <row r="14" spans="1:24">
      <c r="A14" s="208">
        <f t="shared" si="10"/>
        <v>1991</v>
      </c>
      <c r="B14" s="547">
        <f>Flood!I17</f>
        <v>576652</v>
      </c>
      <c r="C14" s="416">
        <f>Flood!AA117</f>
        <v>163389</v>
      </c>
      <c r="D14" s="417">
        <f t="shared" si="0"/>
        <v>506407.95201635361</v>
      </c>
      <c r="E14" s="519">
        <f t="shared" si="1"/>
        <v>442449.85171231185</v>
      </c>
      <c r="F14" s="521">
        <f t="shared" si="2"/>
        <v>1.1445544620628065E-3</v>
      </c>
      <c r="G14" s="202"/>
      <c r="H14" s="271" t="str">
        <f t="shared" si="4"/>
        <v>198204</v>
      </c>
      <c r="I14" s="539">
        <f t="shared" si="5"/>
        <v>30225</v>
      </c>
      <c r="J14" s="274">
        <f t="shared" si="6"/>
        <v>1982</v>
      </c>
      <c r="K14" s="275">
        <f t="shared" si="7"/>
        <v>4</v>
      </c>
      <c r="L14" s="290">
        <v>18672.927255846633</v>
      </c>
      <c r="M14" s="291">
        <v>3.4424965075008904E-2</v>
      </c>
      <c r="N14" s="286">
        <f>SUMIFS('fdr,edr (TFP)'!$D:$D,'fdr,edr (TFP)'!$A:$A,J14)*M14/1000</f>
        <v>16.997952796358437</v>
      </c>
      <c r="O14" s="287"/>
      <c r="P14" s="310">
        <f>P15*KC_prev!I18/KC_prev!I19</f>
        <v>314685.97806573461</v>
      </c>
      <c r="Q14" s="548">
        <f>'fdr,edr (TFP)'!P14/l_pi_c!G14*100</f>
        <v>321712.29533538583</v>
      </c>
      <c r="R14" s="543">
        <f>Q14/Pop!G14/10</f>
        <v>4.0118337964902784</v>
      </c>
      <c r="S14" s="422">
        <f t="shared" si="8"/>
        <v>5.2835881757761327E-5</v>
      </c>
      <c r="T14" s="423">
        <f t="shared" si="8"/>
        <v>0</v>
      </c>
      <c r="U14" s="590">
        <f t="shared" si="9"/>
        <v>5.2835881757761329E-3</v>
      </c>
      <c r="V14" s="202"/>
      <c r="W14" s="202" t="s">
        <v>941</v>
      </c>
      <c r="X14" s="202"/>
    </row>
    <row r="15" spans="1:24">
      <c r="A15" s="208">
        <f t="shared" si="10"/>
        <v>1992</v>
      </c>
      <c r="B15" s="547">
        <f>Flood!I18</f>
        <v>121895</v>
      </c>
      <c r="C15" s="416">
        <f>Flood!AA118</f>
        <v>166049</v>
      </c>
      <c r="D15" s="417">
        <f t="shared" si="0"/>
        <v>105331.71515636951</v>
      </c>
      <c r="E15" s="519">
        <f t="shared" si="1"/>
        <v>461533.23859157995</v>
      </c>
      <c r="F15" s="521">
        <f t="shared" si="2"/>
        <v>2.2822129881219598E-4</v>
      </c>
      <c r="G15" s="202"/>
      <c r="H15" s="271" t="str">
        <f t="shared" si="4"/>
        <v>198301</v>
      </c>
      <c r="I15" s="539">
        <f t="shared" si="5"/>
        <v>30317</v>
      </c>
      <c r="J15" s="272">
        <f t="shared" si="6"/>
        <v>1983</v>
      </c>
      <c r="K15" s="273">
        <f t="shared" si="7"/>
        <v>1</v>
      </c>
      <c r="L15" s="290">
        <v>136.85640185310552</v>
      </c>
      <c r="M15" s="291">
        <v>5.4489945354578378E-4</v>
      </c>
      <c r="N15" s="286">
        <f>SUMIFS('fdr,edr (TFP)'!$D:$D,'fdr,edr (TFP)'!$A:$A,J15)*M15/1000</f>
        <v>0.24403747591101452</v>
      </c>
      <c r="O15" s="287"/>
      <c r="P15" s="310">
        <f>P16*KC_prev!I19/KC_prev!I20</f>
        <v>318368.99270207761</v>
      </c>
      <c r="Q15" s="548">
        <f>'fdr,edr (TFP)'!P15/l_pi_c!G15*100</f>
        <v>323085.26163863781</v>
      </c>
      <c r="R15" s="543">
        <f>Q15/Pop!G15/10</f>
        <v>4.0187580377241208</v>
      </c>
      <c r="S15" s="422">
        <f t="shared" si="8"/>
        <v>7.5533459704504842E-7</v>
      </c>
      <c r="T15" s="423">
        <f t="shared" si="8"/>
        <v>0</v>
      </c>
      <c r="U15" s="590">
        <f t="shared" si="9"/>
        <v>7.5533459704504847E-5</v>
      </c>
      <c r="V15" s="202"/>
      <c r="W15" s="202" t="s">
        <v>942</v>
      </c>
      <c r="X15" s="202"/>
    </row>
    <row r="16" spans="1:24">
      <c r="A16" s="208">
        <f t="shared" si="10"/>
        <v>1993</v>
      </c>
      <c r="B16" s="547">
        <f>Flood!I19</f>
        <v>260143</v>
      </c>
      <c r="C16" s="416">
        <f>Flood!AA119</f>
        <v>166880</v>
      </c>
      <c r="D16" s="417">
        <f t="shared" si="0"/>
        <v>223674.96703020137</v>
      </c>
      <c r="E16" s="519">
        <f t="shared" si="1"/>
        <v>481676.01969391364</v>
      </c>
      <c r="F16" s="521">
        <f t="shared" si="2"/>
        <v>4.6436807705797377E-4</v>
      </c>
      <c r="G16" s="202"/>
      <c r="H16" s="271" t="str">
        <f t="shared" si="4"/>
        <v>198302</v>
      </c>
      <c r="I16" s="539">
        <f t="shared" si="5"/>
        <v>30407</v>
      </c>
      <c r="J16" s="274">
        <f t="shared" si="6"/>
        <v>1983</v>
      </c>
      <c r="K16" s="275">
        <f t="shared" si="7"/>
        <v>2</v>
      </c>
      <c r="L16" s="290">
        <v>27761.112783549099</v>
      </c>
      <c r="M16" s="291">
        <v>0.11053202466783629</v>
      </c>
      <c r="N16" s="286">
        <f>SUMIFS('fdr,edr (TFP)'!$D:$D,'fdr,edr (TFP)'!$A:$A,J16)*M16/1000</f>
        <v>49.502630497694831</v>
      </c>
      <c r="O16" s="287"/>
      <c r="P16" s="310">
        <f>P17*KC_prev!I20/KC_prev!I21</f>
        <v>319933.12298044947</v>
      </c>
      <c r="Q16" s="548">
        <f>'fdr,edr (TFP)'!P16/l_pi_c!G16*100</f>
        <v>324330.72880712315</v>
      </c>
      <c r="R16" s="543">
        <f>Q16/Pop!G16/10</f>
        <v>4.0240307274422547</v>
      </c>
      <c r="S16" s="422">
        <f t="shared" si="8"/>
        <v>1.5263009669100346E-4</v>
      </c>
      <c r="T16" s="423">
        <f t="shared" si="8"/>
        <v>0</v>
      </c>
      <c r="U16" s="590">
        <f t="shared" si="9"/>
        <v>1.5263009669100346E-2</v>
      </c>
      <c r="V16" s="202"/>
      <c r="W16" s="202"/>
      <c r="X16" s="202"/>
    </row>
    <row r="17" spans="1:24">
      <c r="A17" s="208">
        <f t="shared" si="10"/>
        <v>1994</v>
      </c>
      <c r="B17" s="547">
        <f>Flood!I20</f>
        <v>483288</v>
      </c>
      <c r="C17" s="416">
        <f>Flood!AA120</f>
        <v>165941</v>
      </c>
      <c r="D17" s="417">
        <f t="shared" si="0"/>
        <v>417889.86427706236</v>
      </c>
      <c r="E17" s="519">
        <f t="shared" si="1"/>
        <v>495465.7613126064</v>
      </c>
      <c r="F17" s="521">
        <f t="shared" si="2"/>
        <v>8.4342833936692813E-4</v>
      </c>
      <c r="G17" s="202"/>
      <c r="H17" s="271" t="str">
        <f t="shared" si="4"/>
        <v>198303</v>
      </c>
      <c r="I17" s="539">
        <f t="shared" si="5"/>
        <v>30498</v>
      </c>
      <c r="J17" s="274">
        <f t="shared" si="6"/>
        <v>1983</v>
      </c>
      <c r="K17" s="275">
        <f t="shared" si="7"/>
        <v>3</v>
      </c>
      <c r="L17" s="290">
        <v>222665.61117839348</v>
      </c>
      <c r="M17" s="291">
        <v>0.88655238784353119</v>
      </c>
      <c r="N17" s="286">
        <f>SUMIFS('fdr,edr (TFP)'!$D:$D,'fdr,edr (TFP)'!$A:$A,J17)*M17/1000</f>
        <v>397.04941083050608</v>
      </c>
      <c r="O17" s="287"/>
      <c r="P17" s="310">
        <f>P18*KC_prev!I21/KC_prev!I22</f>
        <v>323611.53384849703</v>
      </c>
      <c r="Q17" s="548">
        <f>'fdr,edr (TFP)'!P17/l_pi_c!G17*100</f>
        <v>328068.05179225933</v>
      </c>
      <c r="R17" s="543">
        <f>Q17/Pop!G17/10</f>
        <v>4.0600387990585398</v>
      </c>
      <c r="S17" s="422">
        <f t="shared" si="8"/>
        <v>1.2102653966498617E-3</v>
      </c>
      <c r="T17" s="423">
        <f t="shared" si="8"/>
        <v>0</v>
      </c>
      <c r="U17" s="590">
        <f t="shared" si="9"/>
        <v>0.12102653966498617</v>
      </c>
      <c r="V17" s="202"/>
      <c r="W17" s="202"/>
      <c r="X17" s="202"/>
    </row>
    <row r="18" spans="1:24">
      <c r="A18" s="208">
        <f t="shared" si="10"/>
        <v>1995</v>
      </c>
      <c r="B18" s="547">
        <f>Flood!I21</f>
        <v>515902</v>
      </c>
      <c r="C18" s="416">
        <f>Flood!AA121</f>
        <v>164953</v>
      </c>
      <c r="D18" s="417">
        <f t="shared" si="0"/>
        <v>448762.4618648949</v>
      </c>
      <c r="E18" s="519">
        <f t="shared" si="1"/>
        <v>514951.35046744719</v>
      </c>
      <c r="F18" s="521">
        <f t="shared" si="2"/>
        <v>8.7146574420579864E-4</v>
      </c>
      <c r="G18" s="202"/>
      <c r="H18" s="271" t="str">
        <f t="shared" si="4"/>
        <v>198304</v>
      </c>
      <c r="I18" s="539">
        <f t="shared" si="5"/>
        <v>30590</v>
      </c>
      <c r="J18" s="274">
        <f t="shared" si="6"/>
        <v>1983</v>
      </c>
      <c r="K18" s="275">
        <f t="shared" si="7"/>
        <v>4</v>
      </c>
      <c r="L18" s="290">
        <v>595.4196362043424</v>
      </c>
      <c r="M18" s="291">
        <v>2.3706880350867075E-3</v>
      </c>
      <c r="N18" s="286">
        <f>SUMIFS('fdr,edr (TFP)'!$D:$D,'fdr,edr (TFP)'!$A:$A,J18)*M18/1000</f>
        <v>1.0617311514818628</v>
      </c>
      <c r="O18" s="287"/>
      <c r="P18" s="310">
        <f>P19*KC_prev!I22/KC_prev!I23</f>
        <v>328618.13186977577</v>
      </c>
      <c r="Q18" s="548">
        <f>'fdr,edr (TFP)'!P18/l_pi_c!G18*100</f>
        <v>331996.09686176921</v>
      </c>
      <c r="R18" s="543">
        <f>Q18/Pop!G18/10</f>
        <v>4.0978248862211766</v>
      </c>
      <c r="S18" s="422">
        <f t="shared" si="8"/>
        <v>3.1980229933966003E-6</v>
      </c>
      <c r="T18" s="423">
        <f t="shared" si="8"/>
        <v>0</v>
      </c>
      <c r="U18" s="590">
        <f t="shared" si="9"/>
        <v>3.1980229933966005E-4</v>
      </c>
      <c r="V18" s="202"/>
      <c r="W18" s="202"/>
      <c r="X18" s="202"/>
    </row>
    <row r="19" spans="1:24">
      <c r="A19" s="208">
        <f t="shared" si="10"/>
        <v>1996</v>
      </c>
      <c r="B19" s="547">
        <f>Flood!I22</f>
        <v>201508.80000000002</v>
      </c>
      <c r="C19" s="416">
        <f>Flood!AA122</f>
        <v>164247</v>
      </c>
      <c r="D19" s="417">
        <f t="shared" si="0"/>
        <v>176037.86782589636</v>
      </c>
      <c r="E19" s="519">
        <f t="shared" si="1"/>
        <v>537754.61071579077</v>
      </c>
      <c r="F19" s="521">
        <f t="shared" si="2"/>
        <v>3.2735724495523542E-4</v>
      </c>
      <c r="G19" s="202"/>
      <c r="H19" s="271" t="str">
        <f t="shared" si="4"/>
        <v>198401</v>
      </c>
      <c r="I19" s="539">
        <f t="shared" si="5"/>
        <v>30682</v>
      </c>
      <c r="J19" s="272">
        <f t="shared" si="6"/>
        <v>1984</v>
      </c>
      <c r="K19" s="273">
        <f t="shared" si="7"/>
        <v>1</v>
      </c>
      <c r="L19" s="290">
        <v>14.695115552505744</v>
      </c>
      <c r="M19" s="291">
        <v>6.0056052770876393E-4</v>
      </c>
      <c r="N19" s="286">
        <f>SUMIFS('fdr,edr (TFP)'!$D:$D,'fdr,edr (TFP)'!$A:$A,J19)*M19/1000</f>
        <v>0.26919041725891457</v>
      </c>
      <c r="O19" s="287"/>
      <c r="P19" s="310">
        <f>P20*KC_prev!I23/KC_prev!I24</f>
        <v>331997.01006310194</v>
      </c>
      <c r="Q19" s="548">
        <f>'fdr,edr (TFP)'!P19/l_pi_c!G19*100</f>
        <v>333399.13913104555</v>
      </c>
      <c r="R19" s="543">
        <f>Q19/Pop!G19/10</f>
        <v>4.1039422582332392</v>
      </c>
      <c r="S19" s="422">
        <f t="shared" si="8"/>
        <v>8.0741185463321441E-7</v>
      </c>
      <c r="T19" s="423">
        <f t="shared" si="8"/>
        <v>0</v>
      </c>
      <c r="U19" s="590">
        <f t="shared" si="9"/>
        <v>8.0741185463321436E-5</v>
      </c>
      <c r="V19" s="202"/>
      <c r="W19" s="202"/>
      <c r="X19" s="202"/>
    </row>
    <row r="20" spans="1:24">
      <c r="A20" s="208">
        <f t="shared" si="10"/>
        <v>1997</v>
      </c>
      <c r="B20" s="547">
        <f>Flood!I23</f>
        <v>222848.7</v>
      </c>
      <c r="C20" s="416">
        <f>Flood!AA123</f>
        <v>165094</v>
      </c>
      <c r="D20" s="417">
        <f t="shared" si="0"/>
        <v>193681.59090094129</v>
      </c>
      <c r="E20" s="519">
        <f t="shared" si="1"/>
        <v>554751.38155815855</v>
      </c>
      <c r="F20" s="521">
        <f t="shared" si="2"/>
        <v>3.4913223714186684E-4</v>
      </c>
      <c r="G20" s="202"/>
      <c r="H20" s="271" t="str">
        <f t="shared" si="4"/>
        <v>198402</v>
      </c>
      <c r="I20" s="539">
        <f t="shared" si="5"/>
        <v>30773</v>
      </c>
      <c r="J20" s="274">
        <f t="shared" si="6"/>
        <v>1984</v>
      </c>
      <c r="K20" s="275">
        <f t="shared" si="7"/>
        <v>2</v>
      </c>
      <c r="L20" s="290">
        <v>16590.602557038063</v>
      </c>
      <c r="M20" s="291">
        <v>0.67802536094805932</v>
      </c>
      <c r="N20" s="286">
        <f>SUMIFS('fdr,edr (TFP)'!$D:$D,'fdr,edr (TFP)'!$A:$A,J20)*M20/1000</f>
        <v>303.91263062537564</v>
      </c>
      <c r="O20" s="287"/>
      <c r="P20" s="310">
        <f>P21*KC_prev!I24/KC_prev!I25</f>
        <v>333915.05502918496</v>
      </c>
      <c r="Q20" s="548">
        <f>'fdr,edr (TFP)'!P20/l_pi_c!G20*100</f>
        <v>334470.47557038977</v>
      </c>
      <c r="R20" s="543">
        <f>Q20/Pop!G20/10</f>
        <v>4.1061364299288261</v>
      </c>
      <c r="S20" s="422">
        <f t="shared" si="8"/>
        <v>9.0863813945639817E-4</v>
      </c>
      <c r="T20" s="423">
        <f t="shared" si="8"/>
        <v>0</v>
      </c>
      <c r="U20" s="590">
        <f t="shared" si="9"/>
        <v>9.0863813945639818E-2</v>
      </c>
      <c r="V20" s="202"/>
      <c r="W20" s="202"/>
      <c r="X20" s="202"/>
    </row>
    <row r="21" spans="1:24">
      <c r="A21" s="208">
        <f t="shared" si="10"/>
        <v>1998</v>
      </c>
      <c r="B21" s="547">
        <f>Flood!I24</f>
        <v>207675.01500000001</v>
      </c>
      <c r="C21" s="416">
        <f>Flood!AA124</f>
        <v>165094</v>
      </c>
      <c r="D21" s="417">
        <f t="shared" si="0"/>
        <v>180493.88349843121</v>
      </c>
      <c r="E21" s="519">
        <f t="shared" si="1"/>
        <v>568368.99946490279</v>
      </c>
      <c r="F21" s="521">
        <f t="shared" si="2"/>
        <v>3.1756461676896375E-4</v>
      </c>
      <c r="G21" s="202"/>
      <c r="H21" s="271" t="str">
        <f t="shared" si="4"/>
        <v>198403</v>
      </c>
      <c r="I21" s="539">
        <f t="shared" si="5"/>
        <v>30864</v>
      </c>
      <c r="J21" s="274">
        <f t="shared" si="6"/>
        <v>1984</v>
      </c>
      <c r="K21" s="275">
        <f t="shared" si="7"/>
        <v>3</v>
      </c>
      <c r="L21" s="290">
        <v>7840.1860292355923</v>
      </c>
      <c r="M21" s="291">
        <v>0.32041301357781654</v>
      </c>
      <c r="N21" s="286">
        <f>SUMIFS('fdr,edr (TFP)'!$D:$D,'fdr,edr (TFP)'!$A:$A,J21)*M21/1000</f>
        <v>143.61935032471172</v>
      </c>
      <c r="O21" s="287"/>
      <c r="P21" s="310">
        <f>P22*KC_prev!I25/KC_prev!I26</f>
        <v>337159.94438274624</v>
      </c>
      <c r="Q21" s="548">
        <f>'fdr,edr (TFP)'!P21/l_pi_c!G21*100</f>
        <v>336276.20949491771</v>
      </c>
      <c r="R21" s="543">
        <f>Q21/Pop!G21/10</f>
        <v>4.1180320510715385</v>
      </c>
      <c r="S21" s="422">
        <f t="shared" si="8"/>
        <v>4.2708745450778702E-4</v>
      </c>
      <c r="T21" s="423">
        <f t="shared" si="8"/>
        <v>0</v>
      </c>
      <c r="U21" s="590">
        <f t="shared" si="9"/>
        <v>4.2708745450778705E-2</v>
      </c>
      <c r="V21" s="202"/>
      <c r="W21" s="202"/>
      <c r="X21" s="202"/>
    </row>
    <row r="22" spans="1:24">
      <c r="A22" s="208">
        <f t="shared" si="10"/>
        <v>1999</v>
      </c>
      <c r="B22" s="547">
        <f>Flood!I25</f>
        <v>166671.20500000002</v>
      </c>
      <c r="C22" s="416">
        <f>Flood!AA125</f>
        <v>162976</v>
      </c>
      <c r="D22" s="417">
        <f t="shared" si="0"/>
        <v>146739.3022324146</v>
      </c>
      <c r="E22" s="519">
        <f t="shared" si="1"/>
        <v>584789.18074071908</v>
      </c>
      <c r="F22" s="521">
        <f t="shared" si="2"/>
        <v>2.5092684178347534E-4</v>
      </c>
      <c r="G22" s="202"/>
      <c r="H22" s="271" t="str">
        <f t="shared" si="4"/>
        <v>198404</v>
      </c>
      <c r="I22" s="539">
        <f t="shared" si="5"/>
        <v>30956</v>
      </c>
      <c r="J22" s="274">
        <f t="shared" si="6"/>
        <v>1984</v>
      </c>
      <c r="K22" s="275">
        <f t="shared" si="7"/>
        <v>4</v>
      </c>
      <c r="L22" s="290">
        <v>23.516298173839086</v>
      </c>
      <c r="M22" s="291">
        <v>9.6106494641542712E-4</v>
      </c>
      <c r="N22" s="286">
        <f>SUMIFS('fdr,edr (TFP)'!$D:$D,'fdr,edr (TFP)'!$A:$A,J22)*M22/1000</f>
        <v>0.43078001633824303</v>
      </c>
      <c r="O22" s="287"/>
      <c r="P22" s="310">
        <f>P23*KC_prev!I26/KC_prev!I27</f>
        <v>341638.73955132207</v>
      </c>
      <c r="Q22" s="548">
        <f>'fdr,edr (TFP)'!P22/l_pi_c!G22*100</f>
        <v>338614.89120057988</v>
      </c>
      <c r="R22" s="543">
        <f>Q22/Pop!G22/10</f>
        <v>4.1368982715223641</v>
      </c>
      <c r="S22" s="422">
        <f t="shared" si="8"/>
        <v>1.2721827289133269E-6</v>
      </c>
      <c r="T22" s="423">
        <f t="shared" si="8"/>
        <v>0</v>
      </c>
      <c r="U22" s="590">
        <f t="shared" si="9"/>
        <v>1.272182728913327E-4</v>
      </c>
      <c r="V22" s="202"/>
      <c r="W22" s="202"/>
      <c r="X22" s="202"/>
    </row>
    <row r="23" spans="1:24">
      <c r="A23" s="208">
        <f t="shared" si="10"/>
        <v>2000</v>
      </c>
      <c r="B23" s="290">
        <f>Flood!U6</f>
        <v>201508.69299999997</v>
      </c>
      <c r="C23" s="416">
        <f>Flood!AA126</f>
        <v>160857</v>
      </c>
      <c r="D23" s="417">
        <f t="shared" si="0"/>
        <v>179747.70338746835</v>
      </c>
      <c r="E23" s="519">
        <f t="shared" si="1"/>
        <v>598624.6686889074</v>
      </c>
      <c r="F23" s="521">
        <f t="shared" si="2"/>
        <v>3.0026778512343507E-4</v>
      </c>
      <c r="G23" s="202"/>
      <c r="H23" s="271" t="str">
        <f t="shared" si="4"/>
        <v>198501</v>
      </c>
      <c r="I23" s="539">
        <f t="shared" si="5"/>
        <v>31048</v>
      </c>
      <c r="J23" s="274">
        <f t="shared" si="6"/>
        <v>1985</v>
      </c>
      <c r="K23" s="275">
        <f t="shared" si="7"/>
        <v>1</v>
      </c>
      <c r="L23" s="290">
        <v>1078.3814627385684</v>
      </c>
      <c r="M23" s="291">
        <v>1.1035309326946801E-2</v>
      </c>
      <c r="N23" s="286">
        <f>SUMIFS('fdr,edr (TFP)'!$D:$D,'fdr,edr (TFP)'!$A:$A,J23)*M23/1000</f>
        <v>5.5312088715060002</v>
      </c>
      <c r="O23" s="287"/>
      <c r="P23" s="310">
        <f>P24*KC_prev!I27/KC_prev!I28</f>
        <v>344463.15140056756</v>
      </c>
      <c r="Q23" s="548">
        <f>'fdr,edr (TFP)'!P23/l_pi_c!G23*100</f>
        <v>339985.99562230514</v>
      </c>
      <c r="R23" s="543">
        <f>Q23/Pop!G23/10</f>
        <v>4.1441351106004811</v>
      </c>
      <c r="S23" s="422">
        <f t="shared" si="8"/>
        <v>1.6268931493433312E-5</v>
      </c>
      <c r="T23" s="423">
        <f t="shared" si="8"/>
        <v>0</v>
      </c>
      <c r="U23" s="590">
        <f t="shared" si="9"/>
        <v>1.6268931493433312E-3</v>
      </c>
      <c r="V23" s="202"/>
      <c r="W23" s="202"/>
      <c r="X23" s="202"/>
    </row>
    <row r="24" spans="1:24">
      <c r="A24" s="208">
        <f t="shared" si="10"/>
        <v>2001</v>
      </c>
      <c r="B24" s="290">
        <f>Flood!U7</f>
        <v>222848.7</v>
      </c>
      <c r="C24" s="416">
        <f>Flood!AA127</f>
        <v>159021</v>
      </c>
      <c r="D24" s="417">
        <f t="shared" si="0"/>
        <v>201078.27625407968</v>
      </c>
      <c r="E24" s="519">
        <f t="shared" si="1"/>
        <v>610550.88986617373</v>
      </c>
      <c r="F24" s="521">
        <f t="shared" si="2"/>
        <v>3.2933909292664191E-4</v>
      </c>
      <c r="G24" s="202"/>
      <c r="H24" s="271" t="str">
        <f t="shared" si="4"/>
        <v>198502</v>
      </c>
      <c r="I24" s="539">
        <f t="shared" si="5"/>
        <v>31138</v>
      </c>
      <c r="J24" s="274">
        <f t="shared" si="6"/>
        <v>1985</v>
      </c>
      <c r="K24" s="275">
        <f t="shared" si="7"/>
        <v>2</v>
      </c>
      <c r="L24" s="290">
        <v>62026.876380678812</v>
      </c>
      <c r="M24" s="291">
        <v>0.63473435986818405</v>
      </c>
      <c r="N24" s="286">
        <f>SUMIFS('fdr,edr (TFP)'!$D:$D,'fdr,edr (TFP)'!$A:$A,J24)*M24/1000</f>
        <v>318.14679755097967</v>
      </c>
      <c r="O24" s="287"/>
      <c r="P24" s="310">
        <f>P25*KC_prev!I28/KC_prev!I29</f>
        <v>345898.08843114908</v>
      </c>
      <c r="Q24" s="548">
        <f>'fdr,edr (TFP)'!P24/l_pi_c!G24*100</f>
        <v>340845.33596932003</v>
      </c>
      <c r="R24" s="543">
        <f>Q24/Pop!G24/10</f>
        <v>4.1453252191744188</v>
      </c>
      <c r="S24" s="422">
        <f t="shared" si="8"/>
        <v>9.3340516644070052E-4</v>
      </c>
      <c r="T24" s="423">
        <f t="shared" si="8"/>
        <v>0</v>
      </c>
      <c r="U24" s="590">
        <f t="shared" si="9"/>
        <v>9.3340516644070046E-2</v>
      </c>
      <c r="V24" s="202"/>
      <c r="W24" s="202"/>
      <c r="X24" s="202"/>
    </row>
    <row r="25" spans="1:24">
      <c r="A25" s="208">
        <f t="shared" si="10"/>
        <v>2002</v>
      </c>
      <c r="B25" s="290">
        <f>Flood!U8</f>
        <v>207675.01500000001</v>
      </c>
      <c r="C25" s="416">
        <f>Flood!AA128</f>
        <v>156903</v>
      </c>
      <c r="D25" s="417">
        <f t="shared" si="0"/>
        <v>189916.42736142714</v>
      </c>
      <c r="E25" s="519">
        <f t="shared" si="1"/>
        <v>619661.93330773036</v>
      </c>
      <c r="F25" s="521">
        <f t="shared" si="2"/>
        <v>3.0648393446997934E-4</v>
      </c>
      <c r="G25" s="202"/>
      <c r="H25" s="271" t="str">
        <f t="shared" si="4"/>
        <v>198503</v>
      </c>
      <c r="I25" s="539">
        <f t="shared" si="5"/>
        <v>31229</v>
      </c>
      <c r="J25" s="274">
        <f t="shared" si="6"/>
        <v>1985</v>
      </c>
      <c r="K25" s="275">
        <f t="shared" si="7"/>
        <v>3</v>
      </c>
      <c r="L25" s="290">
        <v>32604.860840655085</v>
      </c>
      <c r="M25" s="291">
        <v>0.33365255002154176</v>
      </c>
      <c r="N25" s="286">
        <f>SUMIFS('fdr,edr (TFP)'!$D:$D,'fdr,edr (TFP)'!$A:$A,J25)*M25/1000</f>
        <v>167.2360864568856</v>
      </c>
      <c r="O25" s="287"/>
      <c r="P25" s="310">
        <f>P26*KC_prev!I29/KC_prev!I30</f>
        <v>349178.75290083949</v>
      </c>
      <c r="Q25" s="548">
        <f>'fdr,edr (TFP)'!P25/l_pi_c!G25*100</f>
        <v>344775.85466655955</v>
      </c>
      <c r="R25" s="543">
        <f>Q25/Pop!G25/10</f>
        <v>4.1834467006962281</v>
      </c>
      <c r="S25" s="422">
        <f t="shared" si="8"/>
        <v>4.8505741975064749E-4</v>
      </c>
      <c r="T25" s="423">
        <f t="shared" si="8"/>
        <v>0</v>
      </c>
      <c r="U25" s="590">
        <f t="shared" si="9"/>
        <v>4.8505741975064749E-2</v>
      </c>
      <c r="V25" s="202"/>
      <c r="W25" s="202"/>
      <c r="X25" s="202"/>
    </row>
    <row r="26" spans="1:24">
      <c r="A26" s="208">
        <f t="shared" si="10"/>
        <v>2003</v>
      </c>
      <c r="B26" s="290">
        <f>Flood!U9</f>
        <v>166606.68099999998</v>
      </c>
      <c r="C26" s="416">
        <f>Flood!AA129</f>
        <v>154361</v>
      </c>
      <c r="D26" s="417">
        <f t="shared" si="0"/>
        <v>154868.95154842216</v>
      </c>
      <c r="E26" s="519">
        <f t="shared" si="1"/>
        <v>627060.69739424414</v>
      </c>
      <c r="F26" s="521">
        <f t="shared" si="2"/>
        <v>2.469760139520486E-4</v>
      </c>
      <c r="G26" s="202"/>
      <c r="H26" s="271" t="str">
        <f t="shared" si="4"/>
        <v>198504</v>
      </c>
      <c r="I26" s="539">
        <f t="shared" si="5"/>
        <v>31321</v>
      </c>
      <c r="J26" s="274">
        <f t="shared" si="6"/>
        <v>1985</v>
      </c>
      <c r="K26" s="275">
        <f t="shared" si="7"/>
        <v>4</v>
      </c>
      <c r="L26" s="290">
        <v>2010.881315927543</v>
      </c>
      <c r="M26" s="291">
        <v>2.0577780783327462E-2</v>
      </c>
      <c r="N26" s="286">
        <f>SUMIFS('fdr,edr (TFP)'!$D:$D,'fdr,edr (TFP)'!$A:$A,J26)*M26/1000</f>
        <v>10.31416521752705</v>
      </c>
      <c r="O26" s="287"/>
      <c r="P26" s="310">
        <f>P27*KC_prev!I30/KC_prev!I31</f>
        <v>353739.07313298009</v>
      </c>
      <c r="Q26" s="548">
        <f>'fdr,edr (TFP)'!P26/l_pi_c!G26*100</f>
        <v>348090.4525225297</v>
      </c>
      <c r="R26" s="543">
        <f>Q26/Pop!G26/10</f>
        <v>4.2133553979880372</v>
      </c>
      <c r="S26" s="422">
        <f t="shared" si="8"/>
        <v>2.963070415399997E-5</v>
      </c>
      <c r="T26" s="423">
        <f t="shared" si="8"/>
        <v>0</v>
      </c>
      <c r="U26" s="590">
        <f t="shared" si="9"/>
        <v>2.9630704153999969E-3</v>
      </c>
      <c r="V26" s="202"/>
      <c r="W26" s="202"/>
      <c r="X26" s="202"/>
    </row>
    <row r="27" spans="1:24">
      <c r="A27" s="208">
        <f t="shared" si="10"/>
        <v>2004</v>
      </c>
      <c r="B27" s="290">
        <f>Flood!U10</f>
        <v>659724.14500000002</v>
      </c>
      <c r="C27" s="416">
        <f>Flood!AA130</f>
        <v>152666</v>
      </c>
      <c r="D27" s="417">
        <f t="shared" si="0"/>
        <v>620054.09632445988</v>
      </c>
      <c r="E27" s="519">
        <f t="shared" si="1"/>
        <v>632146.04461183748</v>
      </c>
      <c r="F27" s="521">
        <f t="shared" si="2"/>
        <v>9.8087159068629081E-4</v>
      </c>
      <c r="G27" s="202"/>
      <c r="H27" s="271" t="str">
        <f t="shared" si="4"/>
        <v>198601</v>
      </c>
      <c r="I27" s="539">
        <f t="shared" si="5"/>
        <v>31413</v>
      </c>
      <c r="J27" s="274">
        <f t="shared" si="6"/>
        <v>1986</v>
      </c>
      <c r="K27" s="275">
        <f t="shared" si="7"/>
        <v>1</v>
      </c>
      <c r="L27" s="290">
        <v>36.771430889341374</v>
      </c>
      <c r="M27" s="291">
        <v>1.2878172011410719E-4</v>
      </c>
      <c r="N27" s="286">
        <f>SUMIFS('fdr,edr (TFP)'!$D:$D,'fdr,edr (TFP)'!$A:$A,J27)*M27/1000</f>
        <v>8.8173146491736909E-2</v>
      </c>
      <c r="O27" s="287"/>
      <c r="P27" s="310">
        <f>P28*KC_prev!I31/KC_prev!I32</f>
        <v>357239.85527429567</v>
      </c>
      <c r="Q27" s="548">
        <f>'fdr,edr (TFP)'!P27/l_pi_c!G27*100</f>
        <v>348325.85549938964</v>
      </c>
      <c r="R27" s="543">
        <f>Q27/Pop!G27/10</f>
        <v>4.2055924170192771</v>
      </c>
      <c r="S27" s="422">
        <f t="shared" si="8"/>
        <v>2.531340843628285E-7</v>
      </c>
      <c r="T27" s="423">
        <f t="shared" si="8"/>
        <v>0</v>
      </c>
      <c r="U27" s="590">
        <f t="shared" si="9"/>
        <v>2.5313408436282852E-5</v>
      </c>
      <c r="V27" s="202"/>
      <c r="W27" s="202"/>
      <c r="X27" s="202"/>
    </row>
    <row r="28" spans="1:24">
      <c r="A28" s="208">
        <f t="shared" si="10"/>
        <v>2005</v>
      </c>
      <c r="B28" s="290">
        <f>Flood!U11</f>
        <v>220079.462</v>
      </c>
      <c r="C28" s="416">
        <f>Flood!AA131</f>
        <v>150830</v>
      </c>
      <c r="D28" s="417">
        <f t="shared" si="0"/>
        <v>209363.66561381688</v>
      </c>
      <c r="E28" s="519">
        <f t="shared" si="1"/>
        <v>634434.25599746674</v>
      </c>
      <c r="F28" s="521">
        <f t="shared" si="2"/>
        <v>3.3000056922312978E-4</v>
      </c>
      <c r="G28" s="202"/>
      <c r="H28" s="271" t="str">
        <f t="shared" si="4"/>
        <v>198602</v>
      </c>
      <c r="I28" s="539">
        <f t="shared" si="5"/>
        <v>31503</v>
      </c>
      <c r="J28" s="274">
        <f t="shared" si="6"/>
        <v>1986</v>
      </c>
      <c r="K28" s="275">
        <f t="shared" si="7"/>
        <v>2</v>
      </c>
      <c r="L28" s="290">
        <v>8172.5883546287378</v>
      </c>
      <c r="M28" s="291">
        <v>2.8622220039815838E-2</v>
      </c>
      <c r="N28" s="286">
        <f>SUMIFS('fdr,edr (TFP)'!$D:$D,'fdr,edr (TFP)'!$A:$A,J28)*M28/1000</f>
        <v>19.596812329057826</v>
      </c>
      <c r="O28" s="287"/>
      <c r="P28" s="310">
        <f>P29*KC_prev!I32/KC_prev!I33</f>
        <v>358727.2560810771</v>
      </c>
      <c r="Q28" s="548">
        <f>'fdr,edr (TFP)'!P28/l_pi_c!G28*100</f>
        <v>347858.88719026715</v>
      </c>
      <c r="R28" s="543">
        <f>Q28/Pop!G28/10</f>
        <v>4.1888699508121983</v>
      </c>
      <c r="S28" s="422">
        <f t="shared" si="8"/>
        <v>5.6335522968366842E-5</v>
      </c>
      <c r="T28" s="423">
        <f t="shared" si="8"/>
        <v>0</v>
      </c>
      <c r="U28" s="590">
        <f t="shared" si="9"/>
        <v>5.6335522968366846E-3</v>
      </c>
      <c r="V28" s="202"/>
      <c r="W28" s="202"/>
      <c r="X28" s="202"/>
    </row>
    <row r="29" spans="1:24">
      <c r="A29" s="208">
        <f t="shared" si="10"/>
        <v>2006</v>
      </c>
      <c r="B29" s="290">
        <f>Flood!U12</f>
        <v>253469.02899999998</v>
      </c>
      <c r="C29" s="416">
        <f>Flood!AA132</f>
        <v>149559</v>
      </c>
      <c r="D29" s="417">
        <f t="shared" si="0"/>
        <v>243176.65332807787</v>
      </c>
      <c r="E29" s="519">
        <f t="shared" si="1"/>
        <v>636245.54276401259</v>
      </c>
      <c r="F29" s="521">
        <f t="shared" si="2"/>
        <v>3.8220566901208704E-4</v>
      </c>
      <c r="G29" s="202"/>
      <c r="H29" s="271" t="str">
        <f t="shared" si="4"/>
        <v>198603</v>
      </c>
      <c r="I29" s="539">
        <f t="shared" si="5"/>
        <v>31594</v>
      </c>
      <c r="J29" s="274">
        <f t="shared" si="6"/>
        <v>1986</v>
      </c>
      <c r="K29" s="275">
        <f t="shared" si="7"/>
        <v>3</v>
      </c>
      <c r="L29" s="290">
        <v>274469.25573676435</v>
      </c>
      <c r="M29" s="291">
        <v>0.96125230966916009</v>
      </c>
      <c r="N29" s="286">
        <f>SUMIFS('fdr,edr (TFP)'!$D:$D,'fdr,edr (TFP)'!$A:$A,J29)*M29/1000</f>
        <v>658.1418592707148</v>
      </c>
      <c r="O29" s="287"/>
      <c r="P29" s="310">
        <f>P30*KC_prev!I33/KC_prev!I34</f>
        <v>362284.62620769063</v>
      </c>
      <c r="Q29" s="548">
        <f>'fdr,edr (TFP)'!P29/l_pi_c!G29*100</f>
        <v>350091.7444011711</v>
      </c>
      <c r="R29" s="543">
        <f>Q29/Pop!G29/10</f>
        <v>4.2048853296107058</v>
      </c>
      <c r="S29" s="422">
        <f t="shared" si="8"/>
        <v>1.8799125366308217E-3</v>
      </c>
      <c r="T29" s="423">
        <f t="shared" si="8"/>
        <v>0</v>
      </c>
      <c r="U29" s="590">
        <f t="shared" si="9"/>
        <v>0.18799125366308217</v>
      </c>
      <c r="V29" s="202"/>
    </row>
    <row r="30" spans="1:24">
      <c r="A30" s="208">
        <f t="shared" si="10"/>
        <v>2007</v>
      </c>
      <c r="B30" s="290">
        <f>Flood!U13</f>
        <v>151141.348</v>
      </c>
      <c r="C30" s="416">
        <f>Flood!AA133</f>
        <v>148429</v>
      </c>
      <c r="D30" s="417">
        <f t="shared" si="0"/>
        <v>146108.02106817398</v>
      </c>
      <c r="E30" s="519">
        <f t="shared" si="1"/>
        <v>636539.45196869667</v>
      </c>
      <c r="F30" s="521">
        <f t="shared" si="2"/>
        <v>2.2953490253634618E-4</v>
      </c>
      <c r="G30" s="202"/>
      <c r="H30" s="271" t="str">
        <f t="shared" si="4"/>
        <v>198604</v>
      </c>
      <c r="I30" s="539">
        <f t="shared" si="5"/>
        <v>31686</v>
      </c>
      <c r="J30" s="274">
        <f t="shared" si="6"/>
        <v>1986</v>
      </c>
      <c r="K30" s="275">
        <f t="shared" si="7"/>
        <v>4</v>
      </c>
      <c r="L30" s="290">
        <v>2854.3844777176037</v>
      </c>
      <c r="M30" s="291">
        <v>9.9966885709098525E-3</v>
      </c>
      <c r="N30" s="286">
        <f>SUMIFS('fdr,edr (TFP)'!$D:$D,'fdr,edr (TFP)'!$A:$A,J30)*M30/1000</f>
        <v>6.8444456636711033</v>
      </c>
      <c r="O30" s="287"/>
      <c r="P30" s="310">
        <f>P31*KC_prev!I34/KC_prev!I35</f>
        <v>367435.37972371996</v>
      </c>
      <c r="Q30" s="548">
        <f>'fdr,edr (TFP)'!P30/l_pi_c!G30*100</f>
        <v>356308.74622783141</v>
      </c>
      <c r="R30" s="543">
        <f>Q30/Pop!G30/10</f>
        <v>4.2690097244827481</v>
      </c>
      <c r="S30" s="422">
        <f t="shared" si="8"/>
        <v>1.9209311407962519E-5</v>
      </c>
      <c r="T30" s="423">
        <f t="shared" si="8"/>
        <v>0</v>
      </c>
      <c r="U30" s="590">
        <f t="shared" si="9"/>
        <v>1.9209311407962519E-3</v>
      </c>
      <c r="V30" s="202"/>
      <c r="W30" s="420"/>
      <c r="X30" s="202"/>
    </row>
    <row r="31" spans="1:24">
      <c r="A31" s="208">
        <f t="shared" si="10"/>
        <v>2008</v>
      </c>
      <c r="B31" s="290">
        <f>Flood!U14</f>
        <v>60606.061999999998</v>
      </c>
      <c r="C31" s="416">
        <f>Flood!AA134</f>
        <v>147158</v>
      </c>
      <c r="D31" s="417">
        <f t="shared" si="0"/>
        <v>59093.772762146808</v>
      </c>
      <c r="E31" s="519">
        <f t="shared" si="1"/>
        <v>635826.34703106119</v>
      </c>
      <c r="F31" s="521">
        <f t="shared" si="2"/>
        <v>9.29401133471117E-5</v>
      </c>
      <c r="G31" s="202"/>
      <c r="H31" s="271" t="str">
        <f t="shared" si="4"/>
        <v>198701</v>
      </c>
      <c r="I31" s="539">
        <f t="shared" si="5"/>
        <v>31778</v>
      </c>
      <c r="J31" s="274">
        <f t="shared" si="6"/>
        <v>1987</v>
      </c>
      <c r="K31" s="275">
        <f t="shared" si="7"/>
        <v>1</v>
      </c>
      <c r="L31" s="290">
        <v>218.66008319986801</v>
      </c>
      <c r="M31" s="291">
        <v>2.5217691727487113E-3</v>
      </c>
      <c r="N31" s="286">
        <f>SUMIFS('fdr,edr (TFP)'!$D:$D,'fdr,edr (TFP)'!$A:$A,J31)*M31/1000</f>
        <v>1.1323102088448767</v>
      </c>
      <c r="O31" s="287"/>
      <c r="P31" s="310">
        <f>P32*KC_prev!I35/KC_prev!I36</f>
        <v>371426.07954114076</v>
      </c>
      <c r="Q31" s="548">
        <f>'fdr,edr (TFP)'!P31/l_pi_c!G31*100</f>
        <v>360717.36088939238</v>
      </c>
      <c r="R31" s="543">
        <f>Q31/Pop!G31/10</f>
        <v>4.3116205457225636</v>
      </c>
      <c r="S31" s="422">
        <f t="shared" si="8"/>
        <v>3.1390510455416635E-6</v>
      </c>
      <c r="T31" s="423">
        <f t="shared" si="8"/>
        <v>0</v>
      </c>
      <c r="U31" s="590">
        <f t="shared" si="9"/>
        <v>3.1390510455416633E-4</v>
      </c>
      <c r="V31" s="202"/>
      <c r="W31" s="420"/>
      <c r="X31" s="202"/>
    </row>
    <row r="32" spans="1:24">
      <c r="A32" s="208">
        <f t="shared" si="10"/>
        <v>2009</v>
      </c>
      <c r="B32" s="290">
        <f>Flood!U15</f>
        <v>105442.56299999999</v>
      </c>
      <c r="C32" s="416">
        <f>Flood!AA135</f>
        <v>146311</v>
      </c>
      <c r="D32" s="417">
        <f t="shared" si="0"/>
        <v>103406.65838260963</v>
      </c>
      <c r="E32" s="519">
        <f t="shared" si="1"/>
        <v>635044.01040781732</v>
      </c>
      <c r="F32" s="521">
        <f t="shared" si="2"/>
        <v>1.628338456671738E-4</v>
      </c>
      <c r="G32" s="202"/>
      <c r="H32" s="271" t="str">
        <f t="shared" si="4"/>
        <v>198702</v>
      </c>
      <c r="I32" s="539">
        <f t="shared" si="5"/>
        <v>31868</v>
      </c>
      <c r="J32" s="274">
        <f t="shared" si="6"/>
        <v>1987</v>
      </c>
      <c r="K32" s="275">
        <f t="shared" si="7"/>
        <v>2</v>
      </c>
      <c r="L32" s="290">
        <v>18352.83056347715</v>
      </c>
      <c r="M32" s="291">
        <v>0.21166004178893943</v>
      </c>
      <c r="N32" s="286">
        <f>SUMIFS('fdr,edr (TFP)'!$D:$D,'fdr,edr (TFP)'!$A:$A,J32)*M32/1000</f>
        <v>95.038367790385934</v>
      </c>
      <c r="O32" s="287"/>
      <c r="P32" s="310">
        <f>P33*KC_prev!I36/KC_prev!I37</f>
        <v>373130.14519332582</v>
      </c>
      <c r="Q32" s="548">
        <f>'fdr,edr (TFP)'!P32/l_pi_c!G32*100</f>
        <v>363455.45215391892</v>
      </c>
      <c r="R32" s="543">
        <f>Q32/Pop!G32/10</f>
        <v>4.3342320014379947</v>
      </c>
      <c r="S32" s="422">
        <f t="shared" si="8"/>
        <v>2.614856022303893E-4</v>
      </c>
      <c r="T32" s="423">
        <f t="shared" si="8"/>
        <v>0</v>
      </c>
      <c r="U32" s="590">
        <f t="shared" si="9"/>
        <v>2.6148560223038929E-2</v>
      </c>
      <c r="V32" s="202"/>
      <c r="W32" s="202"/>
      <c r="X32" s="202"/>
    </row>
    <row r="33" spans="1:24">
      <c r="A33" s="208">
        <f t="shared" si="10"/>
        <v>2010</v>
      </c>
      <c r="B33" s="290">
        <f>Flood!U16</f>
        <v>92230.903999999995</v>
      </c>
      <c r="C33" s="416">
        <f>Flood!AA136</f>
        <v>143486</v>
      </c>
      <c r="D33" s="417">
        <f t="shared" si="0"/>
        <v>92230.903999999995</v>
      </c>
      <c r="E33" s="519">
        <f t="shared" si="1"/>
        <v>635801.43321302778</v>
      </c>
      <c r="F33" s="521">
        <f t="shared" si="2"/>
        <v>1.4506243487673559E-4</v>
      </c>
      <c r="G33" s="202"/>
      <c r="H33" s="271" t="str">
        <f t="shared" si="4"/>
        <v>198703</v>
      </c>
      <c r="I33" s="539">
        <f t="shared" si="5"/>
        <v>31959</v>
      </c>
      <c r="J33" s="274">
        <f t="shared" si="6"/>
        <v>1987</v>
      </c>
      <c r="K33" s="275">
        <f t="shared" si="7"/>
        <v>3</v>
      </c>
      <c r="L33" s="290">
        <v>65068.057311253433</v>
      </c>
      <c r="M33" s="291">
        <v>0.75041872598292492</v>
      </c>
      <c r="N33" s="286">
        <f>SUMIFS('fdr,edr (TFP)'!$D:$D,'fdr,edr (TFP)'!$A:$A,J33)*M33/1000</f>
        <v>336.94867616002193</v>
      </c>
      <c r="O33" s="287"/>
      <c r="P33" s="310">
        <f>P34*KC_prev!I37/KC_prev!I38</f>
        <v>377086.50857220992</v>
      </c>
      <c r="Q33" s="548">
        <f>'fdr,edr (TFP)'!P33/l_pi_c!G33*100</f>
        <v>365887.27593416581</v>
      </c>
      <c r="R33" s="543">
        <f>Q33/Pop!G33/10</f>
        <v>4.3525911558704973</v>
      </c>
      <c r="S33" s="422">
        <f t="shared" si="8"/>
        <v>9.2090842814837104E-4</v>
      </c>
      <c r="T33" s="423">
        <f t="shared" si="8"/>
        <v>0</v>
      </c>
      <c r="U33" s="590">
        <f t="shared" si="9"/>
        <v>9.2090842814837107E-2</v>
      </c>
      <c r="V33" s="202"/>
      <c r="W33" s="202"/>
      <c r="X33" s="202"/>
    </row>
    <row r="34" spans="1:24">
      <c r="A34" s="208">
        <f t="shared" si="10"/>
        <v>2011</v>
      </c>
      <c r="B34" s="290">
        <f>Flood!U17</f>
        <v>371945.10499999998</v>
      </c>
      <c r="C34" s="416">
        <f>Flood!AA137</f>
        <v>141227</v>
      </c>
      <c r="D34" s="417">
        <f t="shared" si="0"/>
        <v>377894.56220149121</v>
      </c>
      <c r="E34" s="519">
        <f t="shared" si="1"/>
        <v>632228.11041431152</v>
      </c>
      <c r="F34" s="521">
        <f t="shared" si="2"/>
        <v>5.9771869674356856E-4</v>
      </c>
      <c r="G34" s="202"/>
      <c r="H34" s="271" t="str">
        <f t="shared" si="4"/>
        <v>198704</v>
      </c>
      <c r="I34" s="539">
        <f t="shared" si="5"/>
        <v>32051</v>
      </c>
      <c r="J34" s="274">
        <f t="shared" si="6"/>
        <v>1987</v>
      </c>
      <c r="K34" s="275">
        <f t="shared" si="7"/>
        <v>4</v>
      </c>
      <c r="L34" s="290">
        <v>3069.4520420695508</v>
      </c>
      <c r="M34" s="291">
        <v>3.5399463055386993E-2</v>
      </c>
      <c r="N34" s="286">
        <f>SUMIFS('fdr,edr (TFP)'!$D:$D,'fdr,edr (TFP)'!$A:$A,J34)*M34/1000</f>
        <v>15.894862162008012</v>
      </c>
      <c r="O34" s="287"/>
      <c r="P34" s="310">
        <f>P35*KC_prev!I38/KC_prev!I39</f>
        <v>383357.1287261023</v>
      </c>
      <c r="Q34" s="548">
        <f>'fdr,edr (TFP)'!P34/l_pi_c!G34*100</f>
        <v>372624.80203286046</v>
      </c>
      <c r="R34" s="543">
        <f>Q34/Pop!G34/10</f>
        <v>4.4220808706646491</v>
      </c>
      <c r="S34" s="422">
        <f t="shared" si="8"/>
        <v>4.2656479319930778E-5</v>
      </c>
      <c r="T34" s="423">
        <f t="shared" si="8"/>
        <v>0</v>
      </c>
      <c r="U34" s="590">
        <f t="shared" si="9"/>
        <v>4.2656479319930782E-3</v>
      </c>
      <c r="V34" s="202"/>
      <c r="W34" s="202"/>
      <c r="X34" s="202"/>
    </row>
    <row r="35" spans="1:24">
      <c r="A35" s="208">
        <f t="shared" si="10"/>
        <v>2012</v>
      </c>
      <c r="B35" s="290">
        <f>Flood!U18</f>
        <v>170699.35800000001</v>
      </c>
      <c r="C35" s="416">
        <f>Flood!AA138</f>
        <v>140097</v>
      </c>
      <c r="D35" s="417">
        <f t="shared" si="0"/>
        <v>174828.6407416861</v>
      </c>
      <c r="E35" s="519">
        <f t="shared" si="1"/>
        <v>632160.72539314034</v>
      </c>
      <c r="F35" s="521">
        <f t="shared" si="2"/>
        <v>2.7655726418777488E-4</v>
      </c>
      <c r="G35" s="202"/>
      <c r="H35" s="271" t="str">
        <f t="shared" si="4"/>
        <v>198801</v>
      </c>
      <c r="I35" s="539">
        <f t="shared" si="5"/>
        <v>32143</v>
      </c>
      <c r="J35" s="274">
        <f t="shared" si="6"/>
        <v>1988</v>
      </c>
      <c r="K35" s="275">
        <f t="shared" si="7"/>
        <v>1</v>
      </c>
      <c r="L35" s="290">
        <v>40.303348640359324</v>
      </c>
      <c r="M35" s="291">
        <v>4.538103235000093E-4</v>
      </c>
      <c r="N35" s="286">
        <f>SUMIFS('fdr,edr (TFP)'!$D:$D,'fdr,edr (TFP)'!$A:$A,J35)*M35/1000</f>
        <v>9.5154908657620191E-2</v>
      </c>
      <c r="O35" s="287"/>
      <c r="P35" s="310">
        <f>P36*KC_prev!I39/KC_prev!I40</f>
        <v>388193.57914412906</v>
      </c>
      <c r="Q35" s="548">
        <f>'fdr,edr (TFP)'!P35/l_pi_c!G35*100</f>
        <v>375241.95640946826</v>
      </c>
      <c r="R35" s="543">
        <f>Q35/Pop!G35/10</f>
        <v>4.4426171620249439</v>
      </c>
      <c r="S35" s="422">
        <f t="shared" si="8"/>
        <v>2.5358280712561386E-7</v>
      </c>
      <c r="T35" s="423">
        <f t="shared" si="8"/>
        <v>0</v>
      </c>
      <c r="U35" s="590">
        <f t="shared" si="9"/>
        <v>2.5358280712561387E-5</v>
      </c>
      <c r="V35" s="202"/>
      <c r="W35" s="202"/>
      <c r="X35" s="202"/>
    </row>
    <row r="36" spans="1:24">
      <c r="A36" s="208">
        <f t="shared" si="10"/>
        <v>2013</v>
      </c>
      <c r="B36" s="290">
        <f>Flood!U19</f>
        <v>190745.49</v>
      </c>
      <c r="C36" s="416">
        <f>Flood!AA139</f>
        <v>139673</v>
      </c>
      <c r="D36" s="417">
        <f t="shared" si="0"/>
        <v>195952.742320563</v>
      </c>
      <c r="E36" s="519">
        <f t="shared" si="1"/>
        <v>632388.99297394161</v>
      </c>
      <c r="F36" s="521">
        <f t="shared" si="2"/>
        <v>3.0986108945232302E-4</v>
      </c>
      <c r="G36" s="202"/>
      <c r="H36" s="271" t="str">
        <f t="shared" si="4"/>
        <v>198802</v>
      </c>
      <c r="I36" s="539">
        <f t="shared" si="5"/>
        <v>32234</v>
      </c>
      <c r="J36" s="274">
        <f t="shared" si="6"/>
        <v>1988</v>
      </c>
      <c r="K36" s="275">
        <f t="shared" si="7"/>
        <v>2</v>
      </c>
      <c r="L36" s="290">
        <v>47808.739914908321</v>
      </c>
      <c r="M36" s="291">
        <v>0.53832002696634784</v>
      </c>
      <c r="N36" s="286">
        <f>SUMIFS('fdr,edr (TFP)'!$D:$D,'fdr,edr (TFP)'!$A:$A,J36)*M36/1000</f>
        <v>112.87489583640867</v>
      </c>
      <c r="O36" s="287"/>
      <c r="P36" s="310">
        <f>P37*KC_prev!I40/KC_prev!I41</f>
        <v>390183.55798982817</v>
      </c>
      <c r="Q36" s="548">
        <f>'fdr,edr (TFP)'!P36/l_pi_c!G36*100</f>
        <v>378564.57311030477</v>
      </c>
      <c r="R36" s="543">
        <f>Q36/Pop!G36/10</f>
        <v>4.470941746595031</v>
      </c>
      <c r="S36" s="422">
        <f t="shared" si="8"/>
        <v>2.9816550161845069E-4</v>
      </c>
      <c r="T36" s="423">
        <f t="shared" si="8"/>
        <v>0</v>
      </c>
      <c r="U36" s="590">
        <f t="shared" si="9"/>
        <v>2.9816550161845069E-2</v>
      </c>
      <c r="V36" s="202"/>
      <c r="W36" s="202"/>
      <c r="X36" s="202"/>
    </row>
    <row r="37" spans="1:24">
      <c r="A37" s="208">
        <f t="shared" si="10"/>
        <v>2014</v>
      </c>
      <c r="B37" s="290">
        <f>Flood!U20</f>
        <v>151999.93599999999</v>
      </c>
      <c r="C37" s="416">
        <f>Flood!AA140</f>
        <v>141933</v>
      </c>
      <c r="D37" s="417">
        <f t="shared" si="0"/>
        <v>153663.08622304891</v>
      </c>
      <c r="E37" s="519">
        <f t="shared" si="1"/>
        <v>633689.02326737158</v>
      </c>
      <c r="F37" s="521">
        <f t="shared" si="2"/>
        <v>2.4248973957406557E-4</v>
      </c>
      <c r="G37" s="202"/>
      <c r="H37" s="271" t="str">
        <f t="shared" si="4"/>
        <v>198803</v>
      </c>
      <c r="I37" s="539">
        <f t="shared" si="5"/>
        <v>32325</v>
      </c>
      <c r="J37" s="274">
        <f t="shared" si="6"/>
        <v>1988</v>
      </c>
      <c r="K37" s="275">
        <f t="shared" si="7"/>
        <v>3</v>
      </c>
      <c r="L37" s="290">
        <v>33772.170851205956</v>
      </c>
      <c r="M37" s="291">
        <v>0.38027013378079244</v>
      </c>
      <c r="N37" s="286">
        <f>SUMIFS('fdr,edr (TFP)'!$D:$D,'fdr,edr (TFP)'!$A:$A,J37)*M37/1000</f>
        <v>79.735008155079072</v>
      </c>
      <c r="O37" s="287"/>
      <c r="P37" s="310">
        <f>P38*KC_prev!I41/KC_prev!I42</f>
        <v>393856.98144222237</v>
      </c>
      <c r="Q37" s="548">
        <f>'fdr,edr (TFP)'!P37/l_pi_c!G37*100</f>
        <v>380127.20985340117</v>
      </c>
      <c r="R37" s="543">
        <f>Q37/Pop!G37/10</f>
        <v>4.479000926176024</v>
      </c>
      <c r="S37" s="422">
        <f t="shared" si="8"/>
        <v>2.097587494087294E-4</v>
      </c>
      <c r="T37" s="423">
        <f t="shared" si="8"/>
        <v>0</v>
      </c>
      <c r="U37" s="590">
        <f t="shared" si="9"/>
        <v>2.0975874940872941E-2</v>
      </c>
      <c r="V37" s="202"/>
      <c r="W37" s="202"/>
      <c r="X37" s="202"/>
    </row>
    <row r="38" spans="1:24">
      <c r="A38" s="208">
        <f t="shared" si="10"/>
        <v>2015</v>
      </c>
      <c r="B38" s="290">
        <f>Flood!U21</f>
        <v>160465.946</v>
      </c>
      <c r="C38" s="416">
        <f>Flood!AA141</f>
        <v>145040</v>
      </c>
      <c r="D38" s="417">
        <f t="shared" si="0"/>
        <v>158746.66800714284</v>
      </c>
      <c r="E38" s="519">
        <f t="shared" si="1"/>
        <v>634074.93373403128</v>
      </c>
      <c r="F38" s="521">
        <f t="shared" si="2"/>
        <v>2.5035947576778142E-4</v>
      </c>
      <c r="G38" s="202"/>
      <c r="H38" s="271" t="str">
        <f t="shared" si="4"/>
        <v>198804</v>
      </c>
      <c r="I38" s="539">
        <f t="shared" si="5"/>
        <v>32417</v>
      </c>
      <c r="J38" s="274">
        <f t="shared" si="6"/>
        <v>1988</v>
      </c>
      <c r="K38" s="275">
        <f t="shared" si="7"/>
        <v>4</v>
      </c>
      <c r="L38" s="290">
        <v>7189.7858852453701</v>
      </c>
      <c r="M38" s="291">
        <v>8.0956028929359769E-2</v>
      </c>
      <c r="N38" s="286">
        <f>SUMIFS('fdr,edr (TFP)'!$D:$D,'fdr,edr (TFP)'!$A:$A,J38)*M38/1000</f>
        <v>16.97485301490002</v>
      </c>
      <c r="O38" s="287"/>
      <c r="P38" s="310">
        <f>P39*KC_prev!I42/KC_prev!I43</f>
        <v>399372.29586014594</v>
      </c>
      <c r="Q38" s="548">
        <f>'fdr,edr (TFP)'!P38/l_pi_c!G38*100</f>
        <v>384175.83685722837</v>
      </c>
      <c r="R38" s="543">
        <f>Q38/Pop!G38/10</f>
        <v>4.5167857213083105</v>
      </c>
      <c r="S38" s="422">
        <f t="shared" si="8"/>
        <v>4.4185113654632063E-5</v>
      </c>
      <c r="T38" s="423">
        <f t="shared" si="8"/>
        <v>0</v>
      </c>
      <c r="U38" s="590">
        <f t="shared" si="9"/>
        <v>4.4185113654632065E-3</v>
      </c>
      <c r="V38" s="202"/>
      <c r="W38" s="202"/>
      <c r="X38" s="202"/>
    </row>
    <row r="39" spans="1:24">
      <c r="A39" s="208">
        <f t="shared" si="10"/>
        <v>2016</v>
      </c>
      <c r="B39" s="290">
        <f>Flood!U22</f>
        <v>280787.43800000002</v>
      </c>
      <c r="C39" s="416">
        <f>Flood!AA142</f>
        <v>145605</v>
      </c>
      <c r="D39" s="417">
        <f t="shared" si="0"/>
        <v>276701.11829173448</v>
      </c>
      <c r="E39" s="519">
        <f t="shared" si="1"/>
        <v>634878.47663857485</v>
      </c>
      <c r="F39" s="521">
        <f t="shared" si="2"/>
        <v>4.3583320032639181E-4</v>
      </c>
      <c r="G39" s="202"/>
      <c r="H39" s="271" t="str">
        <f t="shared" si="4"/>
        <v>198901</v>
      </c>
      <c r="I39" s="539">
        <f t="shared" si="5"/>
        <v>32509</v>
      </c>
      <c r="J39" s="274">
        <f t="shared" si="6"/>
        <v>1989</v>
      </c>
      <c r="K39" s="275">
        <f t="shared" si="7"/>
        <v>1</v>
      </c>
      <c r="L39" s="290">
        <v>1036.6921248451551</v>
      </c>
      <c r="M39" s="291">
        <v>7.5719042373270243E-3</v>
      </c>
      <c r="N39" s="286">
        <f>SUMIFS('fdr,edr (TFP)'!$D:$D,'fdr,edr (TFP)'!$A:$A,J39)*M39/1000</f>
        <v>4.3204464139585914</v>
      </c>
      <c r="O39" s="287"/>
      <c r="P39" s="310">
        <f>P40*KC_prev!I43/KC_prev!I44</f>
        <v>404026.70560682437</v>
      </c>
      <c r="Q39" s="548">
        <f>'fdr,edr (TFP)'!P39/l_pi_c!G39*100</f>
        <v>386991.54039521271</v>
      </c>
      <c r="R39" s="543">
        <f>Q39/Pop!G39/10</f>
        <v>4.5395050013938354</v>
      </c>
      <c r="S39" s="422">
        <f t="shared" si="8"/>
        <v>1.1164188265062235E-5</v>
      </c>
      <c r="T39" s="423">
        <f t="shared" si="8"/>
        <v>0</v>
      </c>
      <c r="U39" s="590">
        <f t="shared" si="9"/>
        <v>1.1164188265062234E-3</v>
      </c>
      <c r="V39" s="202"/>
      <c r="W39" s="202"/>
      <c r="X39" s="202"/>
    </row>
    <row r="40" spans="1:24">
      <c r="A40" s="208">
        <f t="shared" si="10"/>
        <v>2017</v>
      </c>
      <c r="B40" s="290">
        <f>Flood!U23</f>
        <v>332400.77100000001</v>
      </c>
      <c r="C40" s="416">
        <f>Flood!AA143</f>
        <v>145464</v>
      </c>
      <c r="D40" s="417">
        <f t="shared" si="0"/>
        <v>327880.82981154101</v>
      </c>
      <c r="E40" s="519">
        <f t="shared" si="1"/>
        <v>635901.33644710353</v>
      </c>
      <c r="F40" s="521">
        <f t="shared" si="2"/>
        <v>5.156158841298728E-4</v>
      </c>
      <c r="G40" s="202"/>
      <c r="H40" s="271" t="str">
        <f t="shared" si="4"/>
        <v>198902</v>
      </c>
      <c r="I40" s="539">
        <f t="shared" si="5"/>
        <v>32599</v>
      </c>
      <c r="J40" s="274">
        <f t="shared" si="6"/>
        <v>1989</v>
      </c>
      <c r="K40" s="275">
        <f t="shared" si="7"/>
        <v>2</v>
      </c>
      <c r="L40" s="290">
        <v>5014.6899903404037</v>
      </c>
      <c r="M40" s="291">
        <v>3.6626835949401464E-2</v>
      </c>
      <c r="N40" s="286">
        <f>SUMIFS('fdr,edr (TFP)'!$D:$D,'fdr,edr (TFP)'!$A:$A,J40)*M40/1000</f>
        <v>20.898875246222524</v>
      </c>
      <c r="O40" s="287"/>
      <c r="P40" s="310">
        <f>P41*KC_prev!I44/KC_prev!I45</f>
        <v>405780.06994450628</v>
      </c>
      <c r="Q40" s="548">
        <f>'fdr,edr (TFP)'!P40/l_pi_c!G40*100</f>
        <v>390309.36882901314</v>
      </c>
      <c r="R40" s="543">
        <f>Q40/Pop!G40/10</f>
        <v>4.5686583791011302</v>
      </c>
      <c r="S40" s="422">
        <f t="shared" si="8"/>
        <v>5.3544385339563576E-5</v>
      </c>
      <c r="T40" s="423">
        <f t="shared" si="8"/>
        <v>0</v>
      </c>
      <c r="U40" s="590">
        <f t="shared" si="9"/>
        <v>5.3544385339563579E-3</v>
      </c>
      <c r="V40" s="202"/>
      <c r="W40" s="202"/>
      <c r="X40" s="202"/>
    </row>
    <row r="41" spans="1:24">
      <c r="A41" s="208">
        <f t="shared" si="10"/>
        <v>2018</v>
      </c>
      <c r="B41" s="290">
        <f>Flood!U24</f>
        <v>531111.91899999999</v>
      </c>
      <c r="C41" s="416">
        <f>Flood!AA144</f>
        <v>145464</v>
      </c>
      <c r="D41" s="417">
        <f t="shared" si="0"/>
        <v>523889.93022076943</v>
      </c>
      <c r="E41" s="519">
        <f t="shared" si="1"/>
        <v>637506.79604336806</v>
      </c>
      <c r="F41" s="521">
        <f t="shared" si="2"/>
        <v>8.217793652902964E-4</v>
      </c>
      <c r="G41" s="202"/>
      <c r="H41" s="271" t="str">
        <f t="shared" si="4"/>
        <v>198903</v>
      </c>
      <c r="I41" s="539">
        <f t="shared" si="5"/>
        <v>32690</v>
      </c>
      <c r="J41" s="274">
        <f t="shared" si="6"/>
        <v>1989</v>
      </c>
      <c r="K41" s="275">
        <f t="shared" si="7"/>
        <v>3</v>
      </c>
      <c r="L41" s="290">
        <v>130828.73308612172</v>
      </c>
      <c r="M41" s="291">
        <v>0.95556107225845388</v>
      </c>
      <c r="N41" s="286">
        <f>SUMIFS('fdr,edr (TFP)'!$D:$D,'fdr,edr (TFP)'!$A:$A,J41)*M41/1000</f>
        <v>545.23278141917672</v>
      </c>
      <c r="O41" s="287"/>
      <c r="P41" s="310">
        <f>P42*KC_prev!I45/KC_prev!I46</f>
        <v>409767.98831858195</v>
      </c>
      <c r="Q41" s="548">
        <f>'fdr,edr (TFP)'!P41/l_pi_c!G41*100</f>
        <v>391521.50802627893</v>
      </c>
      <c r="R41" s="543">
        <f>Q41/Pop!G41/10</f>
        <v>4.5735748239887091</v>
      </c>
      <c r="S41" s="422">
        <f t="shared" si="8"/>
        <v>1.3925998195291501E-3</v>
      </c>
      <c r="T41" s="423">
        <f t="shared" si="8"/>
        <v>0</v>
      </c>
      <c r="U41" s="590">
        <f t="shared" si="9"/>
        <v>0.139259981952915</v>
      </c>
      <c r="V41" s="202"/>
      <c r="W41" s="202"/>
      <c r="X41" s="202"/>
    </row>
    <row r="42" spans="1:24">
      <c r="A42" s="208">
        <f t="shared" si="10"/>
        <v>2019</v>
      </c>
      <c r="B42" s="290">
        <f>Flood!U25</f>
        <v>534246.08600000001</v>
      </c>
      <c r="C42" s="416">
        <f>Flood!AA145</f>
        <v>146452</v>
      </c>
      <c r="D42" s="417">
        <f t="shared" si="0"/>
        <v>523426.33692811296</v>
      </c>
      <c r="E42" s="519">
        <f t="shared" si="1"/>
        <v>639315.05887586228</v>
      </c>
      <c r="F42" s="521">
        <f t="shared" si="2"/>
        <v>8.1872987294946264E-4</v>
      </c>
      <c r="G42" s="202"/>
      <c r="H42" s="271" t="str">
        <f t="shared" si="4"/>
        <v>198904</v>
      </c>
      <c r="I42" s="539">
        <f t="shared" si="5"/>
        <v>32782</v>
      </c>
      <c r="J42" s="274">
        <f t="shared" si="6"/>
        <v>1989</v>
      </c>
      <c r="K42" s="275">
        <f t="shared" si="7"/>
        <v>4</v>
      </c>
      <c r="L42" s="290">
        <v>32.884798692744624</v>
      </c>
      <c r="M42" s="291">
        <v>2.401875548176186E-4</v>
      </c>
      <c r="N42" s="286">
        <f>SUMIFS('fdr,edr (TFP)'!$D:$D,'fdr,edr (TFP)'!$A:$A,J42)*M42/1000</f>
        <v>0.13704841310243379</v>
      </c>
      <c r="O42" s="287"/>
      <c r="P42" s="310">
        <f>P43*KC_prev!I46/KC_prev!I47</f>
        <v>415778.30374010367</v>
      </c>
      <c r="Q42" s="548">
        <f>'fdr,edr (TFP)'!P42/l_pi_c!G42*100</f>
        <v>395015.49225112965</v>
      </c>
      <c r="R42" s="543">
        <f>Q42/Pop!G42/10</f>
        <v>4.605542861458809</v>
      </c>
      <c r="S42" s="422">
        <f t="shared" si="8"/>
        <v>3.4694440038646829E-7</v>
      </c>
      <c r="T42" s="423">
        <f t="shared" si="8"/>
        <v>0</v>
      </c>
      <c r="U42" s="590">
        <f t="shared" si="9"/>
        <v>3.4694440038646827E-5</v>
      </c>
      <c r="V42" s="202"/>
      <c r="W42" s="202"/>
      <c r="X42" s="202"/>
    </row>
    <row r="43" spans="1:24">
      <c r="A43" s="209">
        <f t="shared" si="10"/>
        <v>2020</v>
      </c>
      <c r="B43" s="292"/>
      <c r="C43" s="418"/>
      <c r="D43" s="419"/>
      <c r="E43" s="520" t="e">
        <f t="shared" si="1"/>
        <v>#N/A</v>
      </c>
      <c r="F43" s="522" t="e">
        <f t="shared" si="2"/>
        <v>#N/A</v>
      </c>
      <c r="G43" s="202"/>
      <c r="H43" s="271" t="str">
        <f t="shared" si="4"/>
        <v>199001</v>
      </c>
      <c r="I43" s="539">
        <f t="shared" si="5"/>
        <v>32874</v>
      </c>
      <c r="J43" s="274">
        <f t="shared" si="6"/>
        <v>1990</v>
      </c>
      <c r="K43" s="275">
        <f t="shared" si="7"/>
        <v>1</v>
      </c>
      <c r="L43" s="290">
        <v>94.959501216661252</v>
      </c>
      <c r="M43" s="291">
        <v>2.898632825194711E-4</v>
      </c>
      <c r="N43" s="286">
        <f>SUMIFS('fdr,edr (TFP)'!$D:$D,'fdr,edr (TFP)'!$A:$A,J43)*M43/1000</f>
        <v>6.3466102860904539E-2</v>
      </c>
      <c r="O43" s="287"/>
      <c r="P43" s="310">
        <f>P44*KC_prev!I47/KC_prev!I48</f>
        <v>420673.73993941565</v>
      </c>
      <c r="Q43" s="548">
        <f>'fdr,edr (TFP)'!P43/l_pi_c!G43*100</f>
        <v>397134.87267542776</v>
      </c>
      <c r="R43" s="543">
        <f>Q43/Pop!G43/10</f>
        <v>4.622640210397539</v>
      </c>
      <c r="S43" s="422">
        <f t="shared" si="8"/>
        <v>1.5980994676530058E-7</v>
      </c>
      <c r="T43" s="423">
        <f t="shared" si="8"/>
        <v>0</v>
      </c>
      <c r="U43" s="590">
        <f t="shared" si="9"/>
        <v>1.5980994676530059E-5</v>
      </c>
      <c r="V43" s="202"/>
      <c r="W43" s="202"/>
      <c r="X43" s="202"/>
    </row>
    <row r="44" spans="1:24">
      <c r="A44"/>
      <c r="B44"/>
      <c r="C44"/>
      <c r="D44"/>
      <c r="E44"/>
      <c r="F44"/>
      <c r="G44" s="202"/>
      <c r="H44" s="271" t="str">
        <f t="shared" si="4"/>
        <v>199002</v>
      </c>
      <c r="I44" s="539">
        <f t="shared" si="5"/>
        <v>32964</v>
      </c>
      <c r="J44" s="274">
        <f t="shared" si="6"/>
        <v>1990</v>
      </c>
      <c r="K44" s="275">
        <f t="shared" si="7"/>
        <v>2</v>
      </c>
      <c r="L44" s="290">
        <v>14763.960472926246</v>
      </c>
      <c r="M44" s="291">
        <v>4.5066896843801593E-2</v>
      </c>
      <c r="N44" s="286">
        <f>SUMIFS('fdr,edr (TFP)'!$D:$D,'fdr,edr (TFP)'!$A:$A,J44)*M44/1000</f>
        <v>9.8674805786012421</v>
      </c>
      <c r="O44" s="287"/>
      <c r="P44" s="310">
        <f>P45*KC_prev!I48/KC_prev!I49</f>
        <v>422491.65294507303</v>
      </c>
      <c r="Q44" s="548">
        <f>'fdr,edr (TFP)'!P44/l_pi_c!G44*100</f>
        <v>396365.9873791798</v>
      </c>
      <c r="R44" s="543">
        <f>Q44/Pop!G44/10</f>
        <v>4.60675671259715</v>
      </c>
      <c r="S44" s="422">
        <f t="shared" si="8"/>
        <v>2.4894872145428585E-5</v>
      </c>
      <c r="T44" s="423">
        <f t="shared" si="8"/>
        <v>0</v>
      </c>
      <c r="U44" s="590">
        <f t="shared" si="9"/>
        <v>2.4894872145428586E-3</v>
      </c>
      <c r="V44" s="202"/>
      <c r="W44" s="202"/>
      <c r="X44" s="202"/>
    </row>
    <row r="45" spans="1:24">
      <c r="A45" s="202"/>
      <c r="B45" s="202"/>
      <c r="C45" s="202"/>
      <c r="D45" s="202"/>
      <c r="E45" s="202"/>
      <c r="F45" s="202"/>
      <c r="G45" s="202"/>
      <c r="H45" s="271" t="str">
        <f t="shared" si="4"/>
        <v>199003</v>
      </c>
      <c r="I45" s="539">
        <f t="shared" si="5"/>
        <v>33055</v>
      </c>
      <c r="J45" s="274">
        <f t="shared" si="6"/>
        <v>1990</v>
      </c>
      <c r="K45" s="275">
        <f t="shared" si="7"/>
        <v>3</v>
      </c>
      <c r="L45" s="290">
        <v>239729.24796298251</v>
      </c>
      <c r="M45" s="291">
        <v>0.73177202744491776</v>
      </c>
      <c r="N45" s="286">
        <f>SUMIFS('fdr,edr (TFP)'!$D:$D,'fdr,edr (TFP)'!$A:$A,J45)*M45/1000</f>
        <v>160.2228414750395</v>
      </c>
      <c r="O45" s="287"/>
      <c r="P45" s="310">
        <f>P46*KC_prev!I49/KC_prev!I50</f>
        <v>426483.50370456773</v>
      </c>
      <c r="Q45" s="548">
        <f>'fdr,edr (TFP)'!P45/l_pi_c!G45*100</f>
        <v>398901.09931972605</v>
      </c>
      <c r="R45" s="543">
        <f>Q45/Pop!G45/10</f>
        <v>4.6299280788837383</v>
      </c>
      <c r="S45" s="422">
        <f t="shared" si="8"/>
        <v>4.0166056636163378E-4</v>
      </c>
      <c r="T45" s="423">
        <f t="shared" si="8"/>
        <v>0</v>
      </c>
      <c r="U45" s="590">
        <f t="shared" si="9"/>
        <v>4.0166056636163378E-2</v>
      </c>
      <c r="V45" s="202"/>
      <c r="W45" s="202"/>
      <c r="X45" s="202"/>
    </row>
    <row r="46" spans="1:24">
      <c r="A46" s="202"/>
      <c r="B46" s="202"/>
      <c r="C46" s="202"/>
      <c r="D46" s="202"/>
      <c r="E46" s="202"/>
      <c r="F46" s="202"/>
      <c r="G46" s="202"/>
      <c r="H46" s="271" t="str">
        <f t="shared" si="4"/>
        <v>199004</v>
      </c>
      <c r="I46" s="539">
        <f t="shared" si="5"/>
        <v>33147</v>
      </c>
      <c r="J46" s="274">
        <f t="shared" si="6"/>
        <v>1990</v>
      </c>
      <c r="K46" s="275">
        <f t="shared" si="7"/>
        <v>4</v>
      </c>
      <c r="L46" s="290">
        <v>73012.832062874586</v>
      </c>
      <c r="M46" s="291">
        <v>0.22287121242876115</v>
      </c>
      <c r="N46" s="286">
        <f>SUMIFS('fdr,edr (TFP)'!$D:$D,'fdr,edr (TFP)'!$A:$A,J46)*M46/1000</f>
        <v>48.798064969777982</v>
      </c>
      <c r="O46" s="287"/>
      <c r="P46" s="310">
        <f>P47*KC_prev!I50/KC_prev!I51</f>
        <v>432879.67245634994</v>
      </c>
      <c r="Q46" s="548">
        <f>'fdr,edr (TFP)'!P46/l_pi_c!G46*100</f>
        <v>400201.30174357345</v>
      </c>
      <c r="R46" s="543">
        <f>Q46/Pop!G46/10</f>
        <v>4.6384614695138016</v>
      </c>
      <c r="S46" s="422">
        <f t="shared" si="8"/>
        <v>1.2193379870874344E-4</v>
      </c>
      <c r="T46" s="423">
        <f t="shared" si="8"/>
        <v>0</v>
      </c>
      <c r="U46" s="590">
        <f t="shared" si="9"/>
        <v>1.2193379870874344E-2</v>
      </c>
      <c r="V46" s="202"/>
      <c r="W46" s="202"/>
      <c r="X46" s="202"/>
    </row>
    <row r="47" spans="1:24">
      <c r="A47" s="202"/>
      <c r="B47" s="202"/>
      <c r="C47" s="202"/>
      <c r="D47" s="202"/>
      <c r="E47" s="202"/>
      <c r="F47" s="202"/>
      <c r="G47" s="202"/>
      <c r="H47" s="271" t="str">
        <f t="shared" si="4"/>
        <v>199101</v>
      </c>
      <c r="I47" s="539">
        <f t="shared" si="5"/>
        <v>33239</v>
      </c>
      <c r="J47" s="274">
        <f t="shared" si="6"/>
        <v>1991</v>
      </c>
      <c r="K47" s="275">
        <f t="shared" si="7"/>
        <v>1</v>
      </c>
      <c r="L47" s="290">
        <v>1276.5544420453341</v>
      </c>
      <c r="M47" s="291">
        <v>4.3590131671253736E-3</v>
      </c>
      <c r="N47" s="286">
        <f>SUMIFS('fdr,edr (TFP)'!$D:$D,'fdr,edr (TFP)'!$A:$A,J47)*M47/1000</f>
        <v>2.2074389307762798</v>
      </c>
      <c r="O47" s="287"/>
      <c r="P47" s="310">
        <f>P48*KC_prev!I51/KC_prev!I52</f>
        <v>437521.8054875739</v>
      </c>
      <c r="Q47" s="548">
        <f>'fdr,edr (TFP)'!P47/l_pi_c!G47*100</f>
        <v>401794.14496618253</v>
      </c>
      <c r="R47" s="543">
        <f>Q47/Pop!G47/10</f>
        <v>4.6506493792364481</v>
      </c>
      <c r="S47" s="422">
        <f t="shared" si="8"/>
        <v>5.4939549479051551E-6</v>
      </c>
      <c r="T47" s="423">
        <f t="shared" si="8"/>
        <v>0</v>
      </c>
      <c r="U47" s="590">
        <f t="shared" si="9"/>
        <v>5.4939549479051547E-4</v>
      </c>
      <c r="V47" s="202"/>
      <c r="W47" s="202"/>
      <c r="X47" s="202"/>
    </row>
    <row r="48" spans="1:24">
      <c r="A48" s="202"/>
      <c r="B48" s="202"/>
      <c r="C48" s="202"/>
      <c r="D48" s="202"/>
      <c r="E48" s="202"/>
      <c r="F48" s="202"/>
      <c r="G48" s="202"/>
      <c r="H48" s="271" t="str">
        <f t="shared" si="4"/>
        <v>199102</v>
      </c>
      <c r="I48" s="539">
        <f t="shared" si="5"/>
        <v>33329</v>
      </c>
      <c r="J48" s="274">
        <f t="shared" si="6"/>
        <v>1991</v>
      </c>
      <c r="K48" s="275">
        <f t="shared" si="7"/>
        <v>2</v>
      </c>
      <c r="L48" s="290">
        <v>37298.284977465468</v>
      </c>
      <c r="M48" s="291">
        <v>0.12736136428891348</v>
      </c>
      <c r="N48" s="286">
        <f>SUMIFS('fdr,edr (TFP)'!$D:$D,'fdr,edr (TFP)'!$A:$A,J48)*M48/1000</f>
        <v>64.496807655557433</v>
      </c>
      <c r="O48" s="287"/>
      <c r="P48" s="310">
        <f>P49*KC_prev!I52/KC_prev!I53</f>
        <v>439316.89147543319</v>
      </c>
      <c r="Q48" s="548">
        <f>'fdr,edr (TFP)'!P48/l_pi_c!G48*100</f>
        <v>400210.0085915376</v>
      </c>
      <c r="R48" s="543">
        <f>Q48/Pop!G48/10</f>
        <v>4.6266978727700705</v>
      </c>
      <c r="S48" s="422">
        <f t="shared" si="8"/>
        <v>1.611574080381987E-4</v>
      </c>
      <c r="T48" s="423">
        <f t="shared" si="8"/>
        <v>0</v>
      </c>
      <c r="U48" s="590">
        <f t="shared" si="9"/>
        <v>1.6115740803819872E-2</v>
      </c>
      <c r="V48" s="202"/>
      <c r="W48" s="202"/>
      <c r="X48" s="202"/>
    </row>
    <row r="49" spans="1:24">
      <c r="A49" s="202"/>
      <c r="B49" s="202"/>
      <c r="C49" s="202"/>
      <c r="D49" s="202"/>
      <c r="E49" s="202"/>
      <c r="F49" s="202"/>
      <c r="G49" s="202"/>
      <c r="H49" s="271" t="str">
        <f t="shared" si="4"/>
        <v>199103</v>
      </c>
      <c r="I49" s="539">
        <f t="shared" si="5"/>
        <v>33420</v>
      </c>
      <c r="J49" s="274">
        <f t="shared" si="6"/>
        <v>1991</v>
      </c>
      <c r="K49" s="275">
        <f t="shared" si="7"/>
        <v>3</v>
      </c>
      <c r="L49" s="290">
        <v>240688.7719765259</v>
      </c>
      <c r="M49" s="291">
        <v>0.82187291953166386</v>
      </c>
      <c r="N49" s="286">
        <f>SUMIFS('fdr,edr (TFP)'!$D:$D,'fdr,edr (TFP)'!$A:$A,J49)*M49/1000</f>
        <v>416.20298199773129</v>
      </c>
      <c r="O49" s="287"/>
      <c r="P49" s="310">
        <f>P50*KC_prev!I53/KC_prev!I54</f>
        <v>443216.37913350074</v>
      </c>
      <c r="Q49" s="548">
        <f>'fdr,edr (TFP)'!P49/l_pi_c!G49*100</f>
        <v>401784.29153056047</v>
      </c>
      <c r="R49" s="543">
        <f>Q49/Pop!G49/10</f>
        <v>4.6405089895892386</v>
      </c>
      <c r="S49" s="422">
        <f t="shared" si="8"/>
        <v>1.0358866455735343E-3</v>
      </c>
      <c r="T49" s="423">
        <f t="shared" si="8"/>
        <v>0</v>
      </c>
      <c r="U49" s="590">
        <f t="shared" si="9"/>
        <v>0.10358866455735342</v>
      </c>
      <c r="V49" s="202"/>
      <c r="W49" s="202"/>
      <c r="X49" s="202"/>
    </row>
    <row r="50" spans="1:24">
      <c r="A50" s="202"/>
      <c r="B50" s="202"/>
      <c r="C50" s="202"/>
      <c r="D50" s="202"/>
      <c r="E50" s="202"/>
      <c r="F50" s="202"/>
      <c r="G50" s="202"/>
      <c r="H50" s="271" t="str">
        <f t="shared" si="4"/>
        <v>199104</v>
      </c>
      <c r="I50" s="539">
        <f t="shared" si="5"/>
        <v>33512</v>
      </c>
      <c r="J50" s="274">
        <f t="shared" si="6"/>
        <v>1991</v>
      </c>
      <c r="K50" s="275">
        <f t="shared" si="7"/>
        <v>4</v>
      </c>
      <c r="L50" s="290">
        <v>13590.388603963291</v>
      </c>
      <c r="M50" s="291">
        <v>4.6406703012297219E-2</v>
      </c>
      <c r="N50" s="286">
        <f>SUMIFS('fdr,edr (TFP)'!$D:$D,'fdr,edr (TFP)'!$A:$A,J50)*M50/1000</f>
        <v>23.500723432288581</v>
      </c>
      <c r="O50" s="287"/>
      <c r="P50" s="310">
        <f>P51*KC_prev!I54/KC_prev!I55</f>
        <v>449744.3307527398</v>
      </c>
      <c r="Q50" s="548">
        <f>'fdr,edr (TFP)'!P50/l_pi_c!G50*100</f>
        <v>404159.05180355848</v>
      </c>
      <c r="R50" s="543">
        <f>Q50/Pop!G50/10</f>
        <v>4.6661554211575194</v>
      </c>
      <c r="S50" s="422">
        <f t="shared" si="8"/>
        <v>5.8147215378244472E-5</v>
      </c>
      <c r="T50" s="423">
        <f t="shared" si="8"/>
        <v>0</v>
      </c>
      <c r="U50" s="590">
        <f t="shared" si="9"/>
        <v>5.8147215378244474E-3</v>
      </c>
      <c r="V50" s="202"/>
      <c r="W50" s="202"/>
      <c r="X50" s="202"/>
    </row>
    <row r="51" spans="1:24">
      <c r="A51" s="202"/>
      <c r="B51" s="202"/>
      <c r="C51" s="202"/>
      <c r="D51" s="202"/>
      <c r="E51" s="202"/>
      <c r="F51" s="202"/>
      <c r="G51" s="202"/>
      <c r="H51" s="271" t="str">
        <f t="shared" si="4"/>
        <v>199201</v>
      </c>
      <c r="I51" s="539">
        <f t="shared" si="5"/>
        <v>33604</v>
      </c>
      <c r="J51" s="274">
        <f t="shared" si="6"/>
        <v>1992</v>
      </c>
      <c r="K51" s="275">
        <f t="shared" si="7"/>
        <v>1</v>
      </c>
      <c r="L51" s="290">
        <v>14.355150984539067</v>
      </c>
      <c r="M51" s="291">
        <v>3.4598228494225419E-4</v>
      </c>
      <c r="N51" s="286">
        <f>SUMIFS('fdr,edr (TFP)'!$D:$D,'fdr,edr (TFP)'!$A:$A,J51)*M51/1000</f>
        <v>3.6442907486687388E-2</v>
      </c>
      <c r="O51" s="287"/>
      <c r="P51" s="310">
        <f>P52*KC_prev!I55/KC_prev!I56</f>
        <v>454974.30744818627</v>
      </c>
      <c r="Q51" s="548">
        <f>'fdr,edr (TFP)'!P51/l_pi_c!G51*100</f>
        <v>408884.20533616666</v>
      </c>
      <c r="R51" s="543">
        <f>Q51/Pop!G51/10</f>
        <v>4.7188853403846007</v>
      </c>
      <c r="S51" s="422">
        <f t="shared" si="8"/>
        <v>8.9127696817551633E-8</v>
      </c>
      <c r="T51" s="423">
        <f t="shared" si="8"/>
        <v>0</v>
      </c>
      <c r="U51" s="590">
        <f t="shared" si="9"/>
        <v>8.912769681755163E-6</v>
      </c>
      <c r="V51" s="202"/>
      <c r="W51" s="202"/>
      <c r="X51" s="202"/>
    </row>
    <row r="52" spans="1:24">
      <c r="A52" s="202"/>
      <c r="B52" s="202"/>
      <c r="C52" s="202"/>
      <c r="D52" s="202"/>
      <c r="E52" s="202"/>
      <c r="F52" s="202"/>
      <c r="G52" s="202"/>
      <c r="H52" s="271" t="str">
        <f t="shared" si="4"/>
        <v>199202</v>
      </c>
      <c r="I52" s="539">
        <f t="shared" si="5"/>
        <v>33695</v>
      </c>
      <c r="J52" s="274">
        <f t="shared" si="6"/>
        <v>1992</v>
      </c>
      <c r="K52" s="275">
        <f t="shared" si="7"/>
        <v>2</v>
      </c>
      <c r="L52" s="290">
        <v>2933.8824867891262</v>
      </c>
      <c r="M52" s="291">
        <v>7.071129851748878E-2</v>
      </c>
      <c r="N52" s="286">
        <f>SUMIFS('fdr,edr (TFP)'!$D:$D,'fdr,edr (TFP)'!$A:$A,J52)*M52/1000</f>
        <v>7.448142353781142</v>
      </c>
      <c r="O52" s="287"/>
      <c r="P52" s="310">
        <f>P53*KC_prev!I56/KC_prev!I57</f>
        <v>458100.74567997985</v>
      </c>
      <c r="Q52" s="548">
        <f>'fdr,edr (TFP)'!P52/l_pi_c!G52*100</f>
        <v>408251.85522171494</v>
      </c>
      <c r="R52" s="543">
        <f>Q52/Pop!G52/10</f>
        <v>4.7097454428867023</v>
      </c>
      <c r="S52" s="422">
        <f t="shared" si="8"/>
        <v>1.824398899482325E-5</v>
      </c>
      <c r="T52" s="423">
        <f t="shared" si="8"/>
        <v>0</v>
      </c>
      <c r="U52" s="590">
        <f t="shared" si="9"/>
        <v>1.8243988994823251E-3</v>
      </c>
      <c r="V52" s="202"/>
      <c r="W52" s="202"/>
      <c r="X52" s="202"/>
    </row>
    <row r="53" spans="1:24">
      <c r="A53" s="202"/>
      <c r="B53" s="202"/>
      <c r="C53" s="202"/>
      <c r="D53" s="202"/>
      <c r="E53" s="202"/>
      <c r="F53" s="202"/>
      <c r="G53" s="202"/>
      <c r="H53" s="271" t="str">
        <f t="shared" si="4"/>
        <v>199203</v>
      </c>
      <c r="I53" s="539">
        <f t="shared" si="5"/>
        <v>33786</v>
      </c>
      <c r="J53" s="274">
        <f t="shared" si="6"/>
        <v>1992</v>
      </c>
      <c r="K53" s="275">
        <f t="shared" si="7"/>
        <v>3</v>
      </c>
      <c r="L53" s="290">
        <v>30377.614390091741</v>
      </c>
      <c r="M53" s="291">
        <v>0.73214948760193166</v>
      </c>
      <c r="N53" s="286">
        <f>SUMIFS('fdr,edr (TFP)'!$D:$D,'fdr,edr (TFP)'!$A:$A,J53)*M53/1000</f>
        <v>77.118561279968546</v>
      </c>
      <c r="O53" s="287"/>
      <c r="P53" s="310">
        <f>P54*KC_prev!I57/KC_prev!I58</f>
        <v>462800.80946225463</v>
      </c>
      <c r="Q53" s="548">
        <f>'fdr,edr (TFP)'!P53/l_pi_c!G53*100</f>
        <v>413167.21178491646</v>
      </c>
      <c r="R53" s="543">
        <f>Q53/Pop!G53/10</f>
        <v>4.7641531497554492</v>
      </c>
      <c r="S53" s="422">
        <f t="shared" si="8"/>
        <v>1.8665218119997954E-4</v>
      </c>
      <c r="T53" s="423">
        <f t="shared" si="8"/>
        <v>0</v>
      </c>
      <c r="U53" s="590">
        <f t="shared" si="9"/>
        <v>1.8665218119997953E-2</v>
      </c>
      <c r="V53" s="202"/>
      <c r="W53" s="202"/>
      <c r="X53" s="202"/>
    </row>
    <row r="54" spans="1:24">
      <c r="A54" s="202"/>
      <c r="B54" s="202"/>
      <c r="C54" s="202"/>
      <c r="D54" s="202"/>
      <c r="E54" s="202"/>
      <c r="F54" s="202"/>
      <c r="G54" s="202"/>
      <c r="H54" s="271" t="str">
        <f t="shared" si="4"/>
        <v>199204</v>
      </c>
      <c r="I54" s="539">
        <f t="shared" si="5"/>
        <v>33878</v>
      </c>
      <c r="J54" s="274">
        <f t="shared" si="6"/>
        <v>1992</v>
      </c>
      <c r="K54" s="275">
        <f t="shared" si="7"/>
        <v>4</v>
      </c>
      <c r="L54" s="290">
        <v>8165.1479721345904</v>
      </c>
      <c r="M54" s="291">
        <v>0.19679323159563741</v>
      </c>
      <c r="N54" s="286">
        <f>SUMIFS('fdr,edr (TFP)'!$D:$D,'fdr,edr (TFP)'!$A:$A,J54)*M54/1000</f>
        <v>20.728568615133135</v>
      </c>
      <c r="O54" s="287"/>
      <c r="P54" s="310">
        <f>P55*KC_prev!I58/KC_prev!I59</f>
        <v>470257.09177589894</v>
      </c>
      <c r="Q54" s="548">
        <f>'fdr,edr (TFP)'!P54/l_pi_c!G54*100</f>
        <v>419302.67759726878</v>
      </c>
      <c r="R54" s="543">
        <f>Q54/Pop!G54/10</f>
        <v>4.8309388290779012</v>
      </c>
      <c r="S54" s="422">
        <f t="shared" si="8"/>
        <v>4.9435812654271862E-5</v>
      </c>
      <c r="T54" s="423">
        <f t="shared" si="8"/>
        <v>0</v>
      </c>
      <c r="U54" s="590">
        <f t="shared" si="9"/>
        <v>4.9435812654271861E-3</v>
      </c>
      <c r="V54" s="202"/>
      <c r="W54" s="202"/>
      <c r="X54" s="202"/>
    </row>
    <row r="55" spans="1:24">
      <c r="A55" s="202"/>
      <c r="B55" s="202"/>
      <c r="C55" s="202"/>
      <c r="D55" s="202"/>
      <c r="E55" s="202"/>
      <c r="F55" s="202"/>
      <c r="G55" s="202"/>
      <c r="H55" s="271" t="str">
        <f t="shared" si="4"/>
        <v>199301</v>
      </c>
      <c r="I55" s="539">
        <f t="shared" si="5"/>
        <v>33970</v>
      </c>
      <c r="J55" s="274">
        <f t="shared" si="6"/>
        <v>1993</v>
      </c>
      <c r="K55" s="275">
        <f t="shared" si="7"/>
        <v>1</v>
      </c>
      <c r="L55" s="290">
        <v>57.344391506091291</v>
      </c>
      <c r="M55" s="291">
        <v>1.6399292918613603E-4</v>
      </c>
      <c r="N55" s="286">
        <f>SUMIFS('fdr,edr (TFP)'!$D:$D,'fdr,edr (TFP)'!$A:$A,J55)*M55/1000</f>
        <v>3.6681113028895124E-2</v>
      </c>
      <c r="O55" s="287"/>
      <c r="P55" s="310">
        <f>P56*KC_prev!I59/KC_prev!I60</f>
        <v>476526.75281139638</v>
      </c>
      <c r="Q55" s="548">
        <f>'fdr,edr (TFP)'!P55/l_pi_c!G55*100</f>
        <v>423626.82840702601</v>
      </c>
      <c r="R55" s="543">
        <f>Q55/Pop!G55/10</f>
        <v>4.8775042888951967</v>
      </c>
      <c r="S55" s="422">
        <f t="shared" si="8"/>
        <v>8.6588267241779702E-8</v>
      </c>
      <c r="T55" s="423">
        <f t="shared" si="8"/>
        <v>0</v>
      </c>
      <c r="U55" s="590">
        <f t="shared" si="9"/>
        <v>8.6588267241779709E-6</v>
      </c>
      <c r="V55" s="202"/>
      <c r="W55" s="202"/>
      <c r="X55" s="202"/>
    </row>
    <row r="56" spans="1:24">
      <c r="A56" s="202"/>
      <c r="B56" s="202"/>
      <c r="C56" s="202"/>
      <c r="D56" s="202"/>
      <c r="E56" s="202"/>
      <c r="F56" s="202"/>
      <c r="G56" s="202"/>
      <c r="H56" s="271" t="str">
        <f t="shared" si="4"/>
        <v>199302</v>
      </c>
      <c r="I56" s="539">
        <f t="shared" si="5"/>
        <v>34060</v>
      </c>
      <c r="J56" s="274">
        <f t="shared" si="6"/>
        <v>1993</v>
      </c>
      <c r="K56" s="275">
        <f t="shared" si="7"/>
        <v>2</v>
      </c>
      <c r="L56" s="290">
        <v>21598.637163646439</v>
      </c>
      <c r="M56" s="291">
        <v>6.176757101901887E-2</v>
      </c>
      <c r="N56" s="286">
        <f>SUMIFS('fdr,edr (TFP)'!$D:$D,'fdr,edr (TFP)'!$A:$A,J56)*M56/1000</f>
        <v>13.815859411214667</v>
      </c>
      <c r="O56" s="287"/>
      <c r="P56" s="310">
        <f>P57*KC_prev!I60/KC_prev!I61</f>
        <v>480064.07736355695</v>
      </c>
      <c r="Q56" s="548">
        <f>'fdr,edr (TFP)'!P56/l_pi_c!G56*100</f>
        <v>427589.48243933381</v>
      </c>
      <c r="R56" s="543">
        <f>Q56/Pop!G56/10</f>
        <v>4.920571730635424</v>
      </c>
      <c r="S56" s="422">
        <f t="shared" si="8"/>
        <v>3.2311036586768374E-5</v>
      </c>
      <c r="T56" s="423">
        <f t="shared" si="8"/>
        <v>0</v>
      </c>
      <c r="U56" s="590">
        <f t="shared" si="9"/>
        <v>3.2311036586768374E-3</v>
      </c>
      <c r="V56" s="202"/>
      <c r="W56" s="202"/>
      <c r="X56" s="202"/>
    </row>
    <row r="57" spans="1:24">
      <c r="A57" s="202"/>
      <c r="B57" s="202"/>
      <c r="C57" s="202"/>
      <c r="D57" s="202"/>
      <c r="E57" s="202"/>
      <c r="F57" s="202"/>
      <c r="G57" s="202"/>
      <c r="H57" s="271" t="str">
        <f t="shared" si="4"/>
        <v>199303</v>
      </c>
      <c r="I57" s="539">
        <f t="shared" si="5"/>
        <v>34151</v>
      </c>
      <c r="J57" s="274">
        <f t="shared" si="6"/>
        <v>1993</v>
      </c>
      <c r="K57" s="275">
        <f t="shared" si="7"/>
        <v>3</v>
      </c>
      <c r="L57" s="290">
        <v>316169.56209138676</v>
      </c>
      <c r="M57" s="291">
        <v>0.90417861703802038</v>
      </c>
      <c r="N57" s="286">
        <f>SUMIFS('fdr,edr (TFP)'!$D:$D,'fdr,edr (TFP)'!$A:$A,J57)*M57/1000</f>
        <v>202.2421223553923</v>
      </c>
      <c r="O57" s="287"/>
      <c r="P57" s="310">
        <f>P58*KC_prev!I61/KC_prev!I62</f>
        <v>485657.46401882381</v>
      </c>
      <c r="Q57" s="548">
        <f>'fdr,edr (TFP)'!P57/l_pi_c!G57*100</f>
        <v>431191.40615876013</v>
      </c>
      <c r="R57" s="543">
        <f>Q57/Pop!G57/10</f>
        <v>4.9600079951544673</v>
      </c>
      <c r="S57" s="422">
        <f t="shared" si="8"/>
        <v>4.6903096737723219E-4</v>
      </c>
      <c r="T57" s="423">
        <f t="shared" si="8"/>
        <v>0</v>
      </c>
      <c r="U57" s="590">
        <f t="shared" si="9"/>
        <v>4.6903096737723221E-2</v>
      </c>
      <c r="V57" s="202"/>
      <c r="W57" s="202"/>
      <c r="X57" s="202"/>
    </row>
    <row r="58" spans="1:24">
      <c r="A58" s="202"/>
      <c r="B58" s="202"/>
      <c r="C58" s="202"/>
      <c r="D58" s="202"/>
      <c r="E58" s="202"/>
      <c r="F58" s="202"/>
      <c r="G58" s="202"/>
      <c r="H58" s="271" t="str">
        <f t="shared" si="4"/>
        <v>199304</v>
      </c>
      <c r="I58" s="539">
        <f t="shared" si="5"/>
        <v>34243</v>
      </c>
      <c r="J58" s="274">
        <f t="shared" si="6"/>
        <v>1993</v>
      </c>
      <c r="K58" s="275">
        <f t="shared" si="7"/>
        <v>4</v>
      </c>
      <c r="L58" s="290">
        <v>11850.456353460686</v>
      </c>
      <c r="M58" s="291">
        <v>3.3889819013774719E-2</v>
      </c>
      <c r="N58" s="286">
        <f>SUMIFS('fdr,edr (TFP)'!$D:$D,'fdr,edr (TFP)'!$A:$A,J58)*M58/1000</f>
        <v>7.580304150565552</v>
      </c>
      <c r="O58" s="287"/>
      <c r="P58" s="516">
        <f>P59*KC_prev!P62/KC_prev!P63</f>
        <v>484455.78458187735</v>
      </c>
      <c r="Q58" s="549">
        <f>'fdr,edr (TFP)'!P58/l_pi_c!G58*100</f>
        <v>429141.66067619727</v>
      </c>
      <c r="R58" s="544">
        <f>Q58/Pop!G58/10</f>
        <v>4.9355623304697236</v>
      </c>
      <c r="S58" s="422">
        <f t="shared" si="8"/>
        <v>1.7663873832760234E-5</v>
      </c>
      <c r="T58" s="423">
        <f t="shared" si="8"/>
        <v>0</v>
      </c>
      <c r="U58" s="590">
        <f t="shared" si="9"/>
        <v>1.7663873832760235E-3</v>
      </c>
      <c r="V58" s="202"/>
      <c r="W58" s="202"/>
      <c r="X58" s="202"/>
    </row>
    <row r="59" spans="1:24">
      <c r="A59" s="202"/>
      <c r="B59" s="202"/>
      <c r="C59" s="202"/>
      <c r="D59" s="202"/>
      <c r="E59" s="202"/>
      <c r="F59" s="202"/>
      <c r="G59" s="202"/>
      <c r="H59" s="271" t="str">
        <f t="shared" si="4"/>
        <v>199401</v>
      </c>
      <c r="I59" s="539">
        <f t="shared" si="5"/>
        <v>34335</v>
      </c>
      <c r="J59" s="274">
        <f t="shared" si="6"/>
        <v>1994</v>
      </c>
      <c r="K59" s="275">
        <f t="shared" si="7"/>
        <v>1</v>
      </c>
      <c r="L59" s="290">
        <v>623.14752852806794</v>
      </c>
      <c r="M59" s="291">
        <v>6.7206005967091727E-3</v>
      </c>
      <c r="N59" s="286">
        <f>SUMIFS('fdr,edr (TFP)'!$D:$D,'fdr,edr (TFP)'!$A:$A,J59)*M59/1000</f>
        <v>2.8084708712191406</v>
      </c>
      <c r="O59" s="287"/>
      <c r="P59" s="284">
        <f>KC!J7</f>
        <v>488038.67905997077</v>
      </c>
      <c r="Q59" s="550">
        <f>'fdr,edr (TFP)'!P59/l_pi_c!G59*100</f>
        <v>432989.21338482469</v>
      </c>
      <c r="R59" s="545">
        <f>Q59/Pop!G59/10</f>
        <v>4.9792404079366026</v>
      </c>
      <c r="S59" s="422">
        <f t="shared" si="8"/>
        <v>6.4862374959975651E-6</v>
      </c>
      <c r="T59" s="423">
        <f t="shared" si="8"/>
        <v>0</v>
      </c>
      <c r="U59" s="590">
        <f t="shared" si="9"/>
        <v>6.4862374959975648E-4</v>
      </c>
      <c r="V59" s="202"/>
      <c r="W59" s="202"/>
      <c r="X59" s="202"/>
    </row>
    <row r="60" spans="1:24">
      <c r="A60" s="202"/>
      <c r="B60" s="202"/>
      <c r="C60" s="202"/>
      <c r="D60" s="202"/>
      <c r="E60" s="202"/>
      <c r="F60" s="202"/>
      <c r="G60" s="202"/>
      <c r="H60" s="271" t="str">
        <f t="shared" si="4"/>
        <v>199402</v>
      </c>
      <c r="I60" s="539">
        <f t="shared" si="5"/>
        <v>34425</v>
      </c>
      <c r="J60" s="274">
        <f t="shared" si="6"/>
        <v>1994</v>
      </c>
      <c r="K60" s="275">
        <f t="shared" si="7"/>
        <v>2</v>
      </c>
      <c r="L60" s="290">
        <v>17796.67127323147</v>
      </c>
      <c r="M60" s="291">
        <v>0.19193580027643353</v>
      </c>
      <c r="N60" s="286">
        <f>SUMIFS('fdr,edr (TFP)'!$D:$D,'fdr,edr (TFP)'!$A:$A,J60)*M60/1000</f>
        <v>80.208025527428148</v>
      </c>
      <c r="O60" s="287"/>
      <c r="P60" s="284">
        <f>KC!J8</f>
        <v>492222.15019254287</v>
      </c>
      <c r="Q60" s="550">
        <f>'fdr,edr (TFP)'!P60/l_pi_c!G60*100</f>
        <v>435250.04279975517</v>
      </c>
      <c r="R60" s="545">
        <f>Q60/Pop!G60/10</f>
        <v>5.0048315643223127</v>
      </c>
      <c r="S60" s="422">
        <f t="shared" si="8"/>
        <v>1.8428033920798333E-4</v>
      </c>
      <c r="T60" s="423">
        <f t="shared" si="8"/>
        <v>0</v>
      </c>
      <c r="U60" s="590">
        <f t="shared" si="9"/>
        <v>1.8428033920798333E-2</v>
      </c>
      <c r="V60" s="202"/>
      <c r="W60" s="202"/>
      <c r="X60" s="202"/>
    </row>
    <row r="61" spans="1:24">
      <c r="A61" s="202"/>
      <c r="B61" s="202"/>
      <c r="C61" s="202"/>
      <c r="D61" s="202"/>
      <c r="E61" s="202"/>
      <c r="F61" s="202"/>
      <c r="G61" s="202"/>
      <c r="H61" s="271" t="str">
        <f t="shared" si="4"/>
        <v>199403</v>
      </c>
      <c r="I61" s="539">
        <f t="shared" si="5"/>
        <v>34516</v>
      </c>
      <c r="J61" s="274">
        <f t="shared" si="6"/>
        <v>1994</v>
      </c>
      <c r="K61" s="275">
        <f t="shared" si="7"/>
        <v>3</v>
      </c>
      <c r="L61" s="290">
        <v>74234.635857514266</v>
      </c>
      <c r="M61" s="291">
        <v>0.80061512755887776</v>
      </c>
      <c r="N61" s="286">
        <f>SUMIFS('fdr,edr (TFP)'!$D:$D,'fdr,edr (TFP)'!$A:$A,J61)*M61/1000</f>
        <v>334.56894699374237</v>
      </c>
      <c r="O61" s="287"/>
      <c r="P61" s="284">
        <f>KC!J9</f>
        <v>497174.43919454381</v>
      </c>
      <c r="Q61" s="550">
        <f>'fdr,edr (TFP)'!P61/l_pi_c!G61*100</f>
        <v>441186.2692902062</v>
      </c>
      <c r="R61" s="545">
        <f>Q61/Pop!G61/10</f>
        <v>5.0725965783203986</v>
      </c>
      <c r="S61" s="422">
        <f t="shared" si="8"/>
        <v>7.5833943683697818E-4</v>
      </c>
      <c r="T61" s="423">
        <f t="shared" si="8"/>
        <v>0</v>
      </c>
      <c r="U61" s="590">
        <f t="shared" si="9"/>
        <v>7.5833943683697821E-2</v>
      </c>
      <c r="V61" s="202"/>
      <c r="W61" s="202"/>
      <c r="X61" s="202"/>
    </row>
    <row r="62" spans="1:24">
      <c r="A62" s="202"/>
      <c r="B62" s="202"/>
      <c r="C62" s="202"/>
      <c r="D62" s="202"/>
      <c r="E62" s="202"/>
      <c r="F62" s="202"/>
      <c r="G62" s="202"/>
      <c r="H62" s="271" t="str">
        <f t="shared" si="4"/>
        <v>199404</v>
      </c>
      <c r="I62" s="539">
        <f t="shared" si="5"/>
        <v>34608</v>
      </c>
      <c r="J62" s="274">
        <f t="shared" si="6"/>
        <v>1994</v>
      </c>
      <c r="K62" s="275">
        <f t="shared" si="7"/>
        <v>4</v>
      </c>
      <c r="L62" s="290">
        <v>67.545340726196585</v>
      </c>
      <c r="M62" s="291">
        <v>7.2847156797951494E-4</v>
      </c>
      <c r="N62" s="286">
        <f>SUMIFS('fdr,edr (TFP)'!$D:$D,'fdr,edr (TFP)'!$A:$A,J62)*M62/1000</f>
        <v>0.30442088467265832</v>
      </c>
      <c r="O62" s="287"/>
      <c r="P62" s="284">
        <f>KC!J10</f>
        <v>504427.77680336818</v>
      </c>
      <c r="Q62" s="550">
        <f>'fdr,edr (TFP)'!P62/l_pi_c!G62*100</f>
        <v>447135.68003666576</v>
      </c>
      <c r="R62" s="545">
        <f>Q62/Pop!G62/10</f>
        <v>5.1404671325874407</v>
      </c>
      <c r="S62" s="422">
        <f t="shared" si="8"/>
        <v>6.8082440803582349E-7</v>
      </c>
      <c r="T62" s="423">
        <f t="shared" si="8"/>
        <v>0</v>
      </c>
      <c r="U62" s="590">
        <f t="shared" si="9"/>
        <v>6.8082440803582346E-5</v>
      </c>
      <c r="V62" s="202"/>
      <c r="W62" s="202"/>
      <c r="X62" s="202"/>
    </row>
    <row r="63" spans="1:24">
      <c r="A63" s="202"/>
      <c r="B63" s="202"/>
      <c r="C63" s="202"/>
      <c r="D63" s="202"/>
      <c r="E63" s="202"/>
      <c r="F63" s="202"/>
      <c r="G63" s="202"/>
      <c r="H63" s="271" t="str">
        <f t="shared" si="4"/>
        <v>199501</v>
      </c>
      <c r="I63" s="539">
        <f t="shared" si="5"/>
        <v>34700</v>
      </c>
      <c r="J63" s="274">
        <f t="shared" si="6"/>
        <v>1995</v>
      </c>
      <c r="K63" s="275">
        <f t="shared" si="7"/>
        <v>1</v>
      </c>
      <c r="L63" s="290">
        <v>37.830913353359506</v>
      </c>
      <c r="M63" s="291">
        <v>3.787731306186029E-4</v>
      </c>
      <c r="N63" s="286">
        <f>SUMIFS('fdr,edr (TFP)'!$D:$D,'fdr,edr (TFP)'!$A:$A,J63)*M63/1000</f>
        <v>0.16997916258467763</v>
      </c>
      <c r="O63" s="287">
        <v>2200</v>
      </c>
      <c r="P63" s="284">
        <f>KC!J11</f>
        <v>507730.36177467403</v>
      </c>
      <c r="Q63" s="550">
        <f>'fdr,edr (TFP)'!P63/l_pi_c!G63*100</f>
        <v>452067.79595371208</v>
      </c>
      <c r="R63" s="545">
        <f>Q63/Pop!G63/10</f>
        <v>5.1970693123932872</v>
      </c>
      <c r="S63" s="422">
        <f t="shared" si="8"/>
        <v>3.7600369702530648E-7</v>
      </c>
      <c r="T63" s="423">
        <f t="shared" si="8"/>
        <v>4.8665267017278567E-3</v>
      </c>
      <c r="U63" s="590">
        <f t="shared" si="9"/>
        <v>3.7600369702530646E-5</v>
      </c>
      <c r="V63" s="202"/>
      <c r="W63" s="202"/>
      <c r="X63" s="202"/>
    </row>
    <row r="64" spans="1:24">
      <c r="A64" s="202"/>
      <c r="B64" s="202"/>
      <c r="C64" s="202"/>
      <c r="D64" s="202"/>
      <c r="E64" s="202"/>
      <c r="F64" s="202"/>
      <c r="G64" s="202"/>
      <c r="H64" s="271" t="str">
        <f t="shared" si="4"/>
        <v>199502</v>
      </c>
      <c r="I64" s="539">
        <f t="shared" si="5"/>
        <v>34790</v>
      </c>
      <c r="J64" s="274">
        <f t="shared" si="6"/>
        <v>1995</v>
      </c>
      <c r="K64" s="275">
        <f t="shared" si="7"/>
        <v>2</v>
      </c>
      <c r="L64" s="290">
        <v>18508.437463977778</v>
      </c>
      <c r="M64" s="291">
        <v>0.18531138108160278</v>
      </c>
      <c r="N64" s="286">
        <f>SUMIFS('fdr,edr (TFP)'!$D:$D,'fdr,edr (TFP)'!$A:$A,J64)*M64/1000</f>
        <v>83.160791585763775</v>
      </c>
      <c r="O64" s="287"/>
      <c r="P64" s="284">
        <f>KC!J12</f>
        <v>511220.93065113365</v>
      </c>
      <c r="Q64" s="550">
        <f>'fdr,edr (TFP)'!P64/l_pi_c!G64*100</f>
        <v>456076.61840924883</v>
      </c>
      <c r="R64" s="545">
        <f>Q64/Pop!G64/10</f>
        <v>5.2437333167470328</v>
      </c>
      <c r="S64" s="422">
        <f t="shared" si="8"/>
        <v>1.8233951978468131E-4</v>
      </c>
      <c r="T64" s="423">
        <f t="shared" si="8"/>
        <v>0</v>
      </c>
      <c r="U64" s="590">
        <f t="shared" si="9"/>
        <v>1.8233951978468131E-2</v>
      </c>
      <c r="V64" s="202"/>
      <c r="W64" s="202"/>
      <c r="X64" s="202"/>
    </row>
    <row r="65" spans="1:24">
      <c r="A65" s="202"/>
      <c r="B65" s="202"/>
      <c r="C65" s="202"/>
      <c r="D65" s="202"/>
      <c r="E65" s="202"/>
      <c r="F65" s="202"/>
      <c r="G65" s="202"/>
      <c r="H65" s="271" t="str">
        <f t="shared" si="4"/>
        <v>199503</v>
      </c>
      <c r="I65" s="539">
        <f t="shared" si="5"/>
        <v>34881</v>
      </c>
      <c r="J65" s="274">
        <f t="shared" si="6"/>
        <v>1995</v>
      </c>
      <c r="K65" s="275">
        <f t="shared" si="7"/>
        <v>3</v>
      </c>
      <c r="L65" s="290">
        <v>80763.175310830076</v>
      </c>
      <c r="M65" s="291">
        <v>0.80862231544472063</v>
      </c>
      <c r="N65" s="286">
        <f>SUMIFS('fdr,edr (TFP)'!$D:$D,'fdr,edr (TFP)'!$A:$A,J65)*M65/1000</f>
        <v>362.87934099786446</v>
      </c>
      <c r="O65" s="287"/>
      <c r="P65" s="284">
        <f>KC!J13</f>
        <v>516474.93273046077</v>
      </c>
      <c r="Q65" s="550">
        <f>'fdr,edr (TFP)'!P65/l_pi_c!G65*100</f>
        <v>460237.88596391224</v>
      </c>
      <c r="R65" s="545">
        <f>Q65/Pop!G65/10</f>
        <v>5.2926000657083101</v>
      </c>
      <c r="S65" s="422">
        <f t="shared" si="8"/>
        <v>7.884603855196706E-4</v>
      </c>
      <c r="T65" s="423">
        <f t="shared" si="8"/>
        <v>0</v>
      </c>
      <c r="U65" s="590">
        <f t="shared" si="9"/>
        <v>7.8846038551967063E-2</v>
      </c>
      <c r="V65" s="202"/>
      <c r="W65" s="202"/>
      <c r="X65" s="202"/>
    </row>
    <row r="66" spans="1:24">
      <c r="A66" s="202"/>
      <c r="B66" s="202"/>
      <c r="C66" s="202"/>
      <c r="D66" s="202"/>
      <c r="E66" s="202"/>
      <c r="F66" s="202"/>
      <c r="G66" s="202"/>
      <c r="H66" s="271" t="str">
        <f t="shared" si="4"/>
        <v>199504</v>
      </c>
      <c r="I66" s="539">
        <f t="shared" si="5"/>
        <v>34973</v>
      </c>
      <c r="J66" s="274">
        <f t="shared" si="6"/>
        <v>1995</v>
      </c>
      <c r="K66" s="275">
        <f t="shared" si="7"/>
        <v>4</v>
      </c>
      <c r="L66" s="290">
        <v>568.05631183878108</v>
      </c>
      <c r="M66" s="291">
        <v>5.6875303430580582E-3</v>
      </c>
      <c r="N66" s="286">
        <f>SUMIFS('fdr,edr (TFP)'!$D:$D,'fdr,edr (TFP)'!$A:$A,J66)*M66/1000</f>
        <v>2.5523501186820243</v>
      </c>
      <c r="O66" s="287"/>
      <c r="P66" s="284">
        <f>KC!J14</f>
        <v>524379.17671352008</v>
      </c>
      <c r="Q66" s="550">
        <f>'fdr,edr (TFP)'!P66/l_pi_c!G66*100</f>
        <v>467022.16675431858</v>
      </c>
      <c r="R66" s="545">
        <f>Q66/Pop!G66/10</f>
        <v>5.3723849141809188</v>
      </c>
      <c r="S66" s="422">
        <f t="shared" si="8"/>
        <v>5.4651584022664006E-6</v>
      </c>
      <c r="T66" s="423">
        <f t="shared" si="8"/>
        <v>0</v>
      </c>
      <c r="U66" s="590">
        <f t="shared" si="9"/>
        <v>5.4651584022664002E-4</v>
      </c>
      <c r="V66" s="202"/>
      <c r="W66" s="202"/>
      <c r="X66" s="202"/>
    </row>
    <row r="67" spans="1:24">
      <c r="A67" s="202"/>
      <c r="B67" s="202"/>
      <c r="C67" s="202"/>
      <c r="D67" s="202"/>
      <c r="E67" s="202"/>
      <c r="F67" s="202"/>
      <c r="G67" s="202"/>
      <c r="H67" s="271" t="str">
        <f t="shared" si="4"/>
        <v>199601</v>
      </c>
      <c r="I67" s="539">
        <f t="shared" si="5"/>
        <v>35065</v>
      </c>
      <c r="J67" s="274">
        <f t="shared" si="6"/>
        <v>1996</v>
      </c>
      <c r="K67" s="275">
        <f t="shared" si="7"/>
        <v>1</v>
      </c>
      <c r="L67" s="290">
        <v>280.2908169492901</v>
      </c>
      <c r="M67" s="291">
        <v>7.0587285548974546E-3</v>
      </c>
      <c r="N67" s="286">
        <f>SUMIFS('fdr,edr (TFP)'!$D:$D,'fdr,edr (TFP)'!$A:$A,J67)*M67/1000</f>
        <v>1.2426035243659184</v>
      </c>
      <c r="O67" s="287"/>
      <c r="P67" s="284">
        <f>KC!J15</f>
        <v>530967.3598878067</v>
      </c>
      <c r="Q67" s="550">
        <f>'fdr,edr (TFP)'!P67/l_pi_c!G67*100</f>
        <v>474823.54794046405</v>
      </c>
      <c r="R67" s="545">
        <f>Q67/Pop!G67/10</f>
        <v>5.4640486148145806</v>
      </c>
      <c r="S67" s="422">
        <f t="shared" si="8"/>
        <v>2.6169795701070047E-6</v>
      </c>
      <c r="T67" s="423">
        <f t="shared" si="8"/>
        <v>0</v>
      </c>
      <c r="U67" s="590">
        <f t="shared" si="9"/>
        <v>2.6169795701070048E-4</v>
      </c>
      <c r="V67" s="202"/>
      <c r="W67" s="202"/>
      <c r="X67" s="202"/>
    </row>
    <row r="68" spans="1:24">
      <c r="A68" s="202"/>
      <c r="B68" s="202"/>
      <c r="C68" s="202"/>
      <c r="D68" s="202"/>
      <c r="E68" s="202"/>
      <c r="F68" s="202"/>
      <c r="G68" s="202"/>
      <c r="H68" s="271" t="str">
        <f t="shared" ref="H68:H131" si="11">J68&amp;"0"&amp;K68</f>
        <v>199602</v>
      </c>
      <c r="I68" s="539">
        <f t="shared" si="5"/>
        <v>35156</v>
      </c>
      <c r="J68" s="274">
        <f t="shared" si="6"/>
        <v>1996</v>
      </c>
      <c r="K68" s="275">
        <f t="shared" si="7"/>
        <v>2</v>
      </c>
      <c r="L68" s="290">
        <v>8189.065331795462</v>
      </c>
      <c r="M68" s="291">
        <v>0.20623005036202571</v>
      </c>
      <c r="N68" s="286">
        <f>SUMIFS('fdr,edr (TFP)'!$D:$D,'fdr,edr (TFP)'!$A:$A,J68)*M68/1000</f>
        <v>36.304298347358234</v>
      </c>
      <c r="O68" s="287"/>
      <c r="P68" s="284">
        <f>KC!J16</f>
        <v>535271.65574841877</v>
      </c>
      <c r="Q68" s="550">
        <f>'fdr,edr (TFP)'!P68/l_pi_c!G68*100</f>
        <v>478566.86044364085</v>
      </c>
      <c r="R68" s="545">
        <f>Q68/Pop!G68/10</f>
        <v>5.5086128318010568</v>
      </c>
      <c r="S68" s="422">
        <f t="shared" ref="S68:T131" si="12">N68/$Q68</f>
        <v>7.5860452003934074E-5</v>
      </c>
      <c r="T68" s="423">
        <f t="shared" si="12"/>
        <v>0</v>
      </c>
      <c r="U68" s="590">
        <f t="shared" si="9"/>
        <v>7.5860452003934072E-3</v>
      </c>
      <c r="V68" s="202"/>
      <c r="W68" s="202"/>
      <c r="X68" s="202"/>
    </row>
    <row r="69" spans="1:24">
      <c r="A69" s="202"/>
      <c r="B69" s="202"/>
      <c r="C69" s="202"/>
      <c r="D69" s="202"/>
      <c r="E69" s="202"/>
      <c r="F69" s="202"/>
      <c r="G69" s="202"/>
      <c r="H69" s="271" t="str">
        <f t="shared" si="11"/>
        <v>199603</v>
      </c>
      <c r="I69" s="539">
        <f t="shared" ref="I69:I132" si="13">EDATE(I68,3)</f>
        <v>35247</v>
      </c>
      <c r="J69" s="274">
        <f t="shared" ref="J69:J132" si="14">IF(K68=4,J68+1,J68)</f>
        <v>1996</v>
      </c>
      <c r="K69" s="275">
        <f t="shared" ref="K69:K132" si="15">IF(K68=4,1,K68+1)</f>
        <v>3</v>
      </c>
      <c r="L69" s="290">
        <v>31158.450195735186</v>
      </c>
      <c r="M69" s="291">
        <v>0.78468158363810137</v>
      </c>
      <c r="N69" s="286">
        <f>SUMIFS('fdr,edr (TFP)'!$D:$D,'fdr,edr (TFP)'!$A:$A,J69)*M69/1000</f>
        <v>138.13367290589912</v>
      </c>
      <c r="O69" s="287"/>
      <c r="P69" s="284">
        <f>KC!J17</f>
        <v>540374.74071134755</v>
      </c>
      <c r="Q69" s="550">
        <f>'fdr,edr (TFP)'!P69/l_pi_c!G69*100</f>
        <v>483598.13653345918</v>
      </c>
      <c r="R69" s="545">
        <f>Q69/Pop!G69/10</f>
        <v>5.5662590970347239</v>
      </c>
      <c r="S69" s="422">
        <f t="shared" si="12"/>
        <v>2.856373142710444E-4</v>
      </c>
      <c r="T69" s="423">
        <f t="shared" si="12"/>
        <v>0</v>
      </c>
      <c r="U69" s="590">
        <f t="shared" si="9"/>
        <v>2.8563731427104441E-2</v>
      </c>
      <c r="V69" s="202"/>
      <c r="W69" s="202"/>
      <c r="X69" s="202"/>
    </row>
    <row r="70" spans="1:24">
      <c r="A70" s="202"/>
      <c r="B70" s="202"/>
      <c r="C70" s="202"/>
      <c r="D70" s="202"/>
      <c r="E70" s="202"/>
      <c r="F70" s="202"/>
      <c r="G70" s="202"/>
      <c r="H70" s="271" t="str">
        <f t="shared" si="11"/>
        <v>199604</v>
      </c>
      <c r="I70" s="539">
        <f t="shared" si="13"/>
        <v>35339</v>
      </c>
      <c r="J70" s="274">
        <f t="shared" si="14"/>
        <v>1996</v>
      </c>
      <c r="K70" s="275">
        <f t="shared" si="15"/>
        <v>4</v>
      </c>
      <c r="L70" s="290">
        <v>80.59365552006831</v>
      </c>
      <c r="M70" s="291">
        <v>2.0296374449755798E-3</v>
      </c>
      <c r="N70" s="286">
        <f>SUMIFS('fdr,edr (TFP)'!$D:$D,'fdr,edr (TFP)'!$A:$A,J70)*M70/1000</f>
        <v>0.35729304827310115</v>
      </c>
      <c r="O70" s="287"/>
      <c r="P70" s="284">
        <f>KC!J18</f>
        <v>544404.68651559018</v>
      </c>
      <c r="Q70" s="550">
        <f>'fdr,edr (TFP)'!P70/l_pi_c!G70*100</f>
        <v>488127.92223559372</v>
      </c>
      <c r="R70" s="545">
        <f>Q70/Pop!G70/10</f>
        <v>5.6161887170274039</v>
      </c>
      <c r="S70" s="422">
        <f t="shared" si="12"/>
        <v>7.31966011361781E-7</v>
      </c>
      <c r="T70" s="423">
        <f t="shared" si="12"/>
        <v>0</v>
      </c>
      <c r="U70" s="590">
        <f t="shared" si="9"/>
        <v>7.3196601136178103E-5</v>
      </c>
      <c r="V70" s="202"/>
      <c r="W70" s="202"/>
      <c r="X70" s="202"/>
    </row>
    <row r="71" spans="1:24">
      <c r="A71" s="202"/>
      <c r="B71" s="202"/>
      <c r="C71" s="202"/>
      <c r="D71" s="202"/>
      <c r="E71" s="202"/>
      <c r="F71" s="202"/>
      <c r="G71" s="202"/>
      <c r="H71" s="271" t="str">
        <f t="shared" si="11"/>
        <v>199701</v>
      </c>
      <c r="I71" s="539">
        <f t="shared" si="13"/>
        <v>35431</v>
      </c>
      <c r="J71" s="274">
        <f t="shared" si="14"/>
        <v>1997</v>
      </c>
      <c r="K71" s="275">
        <f t="shared" si="15"/>
        <v>1</v>
      </c>
      <c r="L71" s="290">
        <v>0.92344480843038623</v>
      </c>
      <c r="M71" s="291">
        <v>3.8922792477078483E-6</v>
      </c>
      <c r="N71" s="286">
        <f>SUMIFS('fdr,edr (TFP)'!$D:$D,'fdr,edr (TFP)'!$A:$A,J71)*M71/1000</f>
        <v>7.5386283692677506E-4</v>
      </c>
      <c r="O71" s="287"/>
      <c r="P71" s="284">
        <f>KC!J19</f>
        <v>549129.14167049294</v>
      </c>
      <c r="Q71" s="550">
        <f>'fdr,edr (TFP)'!P71/l_pi_c!G71*100</f>
        <v>492663.38517455891</v>
      </c>
      <c r="R71" s="545">
        <f>Q71/Pop!G71/10</f>
        <v>5.6661262894817295</v>
      </c>
      <c r="S71" s="422">
        <f t="shared" si="12"/>
        <v>1.5301783319246849E-9</v>
      </c>
      <c r="T71" s="423">
        <f t="shared" si="12"/>
        <v>0</v>
      </c>
      <c r="U71" s="590">
        <f t="shared" si="9"/>
        <v>1.5301783319246849E-7</v>
      </c>
      <c r="V71" s="202"/>
      <c r="W71" s="202"/>
      <c r="X71" s="202"/>
    </row>
    <row r="72" spans="1:24">
      <c r="A72" s="202"/>
      <c r="B72" s="202"/>
      <c r="C72" s="202"/>
      <c r="D72" s="202"/>
      <c r="E72" s="202"/>
      <c r="F72" s="202"/>
      <c r="G72" s="202"/>
      <c r="H72" s="271" t="str">
        <f t="shared" si="11"/>
        <v>199702</v>
      </c>
      <c r="I72" s="539">
        <f t="shared" si="13"/>
        <v>35521</v>
      </c>
      <c r="J72" s="274">
        <f t="shared" si="14"/>
        <v>1997</v>
      </c>
      <c r="K72" s="275">
        <f t="shared" si="15"/>
        <v>2</v>
      </c>
      <c r="L72" s="290">
        <v>12952.81264174802</v>
      </c>
      <c r="M72" s="291">
        <v>5.4595535525959152E-2</v>
      </c>
      <c r="N72" s="286">
        <f>SUMIFS('fdr,edr (TFP)'!$D:$D,'fdr,edr (TFP)'!$A:$A,J72)*M72/1000</f>
        <v>10.574150176756627</v>
      </c>
      <c r="O72" s="287"/>
      <c r="P72" s="284">
        <f>KC!J20</f>
        <v>552367.54490126844</v>
      </c>
      <c r="Q72" s="550">
        <f>'fdr,edr (TFP)'!P72/l_pi_c!G72*100</f>
        <v>494784.56981303619</v>
      </c>
      <c r="R72" s="545">
        <f>Q72/Pop!G72/10</f>
        <v>5.6888409331810887</v>
      </c>
      <c r="S72" s="422">
        <f t="shared" si="12"/>
        <v>2.1371220571313028E-5</v>
      </c>
      <c r="T72" s="423">
        <f t="shared" si="12"/>
        <v>0</v>
      </c>
      <c r="U72" s="590">
        <f t="shared" ref="U72:U135" si="16">S72*100</f>
        <v>2.1371220571313027E-3</v>
      </c>
      <c r="V72" s="202"/>
      <c r="W72" s="202"/>
      <c r="X72" s="202"/>
    </row>
    <row r="73" spans="1:24">
      <c r="A73" s="202"/>
      <c r="B73" s="202"/>
      <c r="C73" s="202"/>
      <c r="D73" s="202"/>
      <c r="E73" s="202"/>
      <c r="F73" s="202"/>
      <c r="G73" s="202"/>
      <c r="H73" s="271" t="str">
        <f t="shared" si="11"/>
        <v>199703</v>
      </c>
      <c r="I73" s="539">
        <f t="shared" si="13"/>
        <v>35612</v>
      </c>
      <c r="J73" s="274">
        <f t="shared" si="14"/>
        <v>1997</v>
      </c>
      <c r="K73" s="275">
        <f t="shared" si="15"/>
        <v>3</v>
      </c>
      <c r="L73" s="290">
        <v>186840.65285234549</v>
      </c>
      <c r="M73" s="291">
        <v>0.78752513316034656</v>
      </c>
      <c r="N73" s="286">
        <f>SUMIFS('fdr,edr (TFP)'!$D:$D,'fdr,edr (TFP)'!$A:$A,J73)*M73/1000</f>
        <v>152.52912066497157</v>
      </c>
      <c r="O73" s="287"/>
      <c r="P73" s="284">
        <f>KC!J21</f>
        <v>556862.03816446022</v>
      </c>
      <c r="Q73" s="550">
        <f>'fdr,edr (TFP)'!P73/l_pi_c!G73*100</f>
        <v>499756.34865015134</v>
      </c>
      <c r="R73" s="545">
        <f>Q73/Pop!G73/10</f>
        <v>5.7463623926121503</v>
      </c>
      <c r="S73" s="422">
        <f t="shared" si="12"/>
        <v>3.0520696951015188E-4</v>
      </c>
      <c r="T73" s="423">
        <f t="shared" si="12"/>
        <v>0</v>
      </c>
      <c r="U73" s="590">
        <f t="shared" si="16"/>
        <v>3.0520696951015187E-2</v>
      </c>
      <c r="V73" s="202"/>
      <c r="W73" s="202"/>
      <c r="X73" s="202"/>
    </row>
    <row r="74" spans="1:24">
      <c r="A74" s="202"/>
      <c r="B74" s="202"/>
      <c r="C74" s="202"/>
      <c r="D74" s="202"/>
      <c r="E74" s="202"/>
      <c r="F74" s="202"/>
      <c r="G74" s="202"/>
      <c r="H74" s="271" t="str">
        <f t="shared" si="11"/>
        <v>199704</v>
      </c>
      <c r="I74" s="539">
        <f t="shared" si="13"/>
        <v>35704</v>
      </c>
      <c r="J74" s="274">
        <f t="shared" si="14"/>
        <v>1997</v>
      </c>
      <c r="K74" s="275">
        <f t="shared" si="15"/>
        <v>4</v>
      </c>
      <c r="L74" s="290">
        <v>37456.011061098085</v>
      </c>
      <c r="M74" s="291">
        <v>0.15787543903444665</v>
      </c>
      <c r="N74" s="286">
        <f>SUMIFS('fdr,edr (TFP)'!$D:$D,'fdr,edr (TFP)'!$A:$A,J74)*M74/1000</f>
        <v>30.577566196376193</v>
      </c>
      <c r="O74" s="287"/>
      <c r="P74" s="284">
        <f>KC!J22</f>
        <v>560646.80149641249</v>
      </c>
      <c r="Q74" s="550">
        <f>'fdr,edr (TFP)'!P74/l_pi_c!G74*100</f>
        <v>502514.08279704722</v>
      </c>
      <c r="R74" s="545">
        <f>Q74/Pop!G74/10</f>
        <v>5.7792623199441921</v>
      </c>
      <c r="S74" s="422">
        <f t="shared" si="12"/>
        <v>6.0849172676272444E-5</v>
      </c>
      <c r="T74" s="423">
        <f t="shared" si="12"/>
        <v>0</v>
      </c>
      <c r="U74" s="590">
        <f t="shared" si="16"/>
        <v>6.0849172676272446E-3</v>
      </c>
      <c r="V74" s="202"/>
      <c r="W74" s="202"/>
      <c r="X74" s="202"/>
    </row>
    <row r="75" spans="1:24">
      <c r="A75" s="202"/>
      <c r="B75" s="202"/>
      <c r="C75" s="202"/>
      <c r="D75" s="202"/>
      <c r="E75" s="202"/>
      <c r="F75" s="202"/>
      <c r="G75" s="202"/>
      <c r="H75" s="271" t="str">
        <f t="shared" si="11"/>
        <v>199801</v>
      </c>
      <c r="I75" s="539">
        <f t="shared" si="13"/>
        <v>35796</v>
      </c>
      <c r="J75" s="274">
        <f t="shared" si="14"/>
        <v>1998</v>
      </c>
      <c r="K75" s="275">
        <f t="shared" si="15"/>
        <v>1</v>
      </c>
      <c r="L75" s="290">
        <v>1551.8429803318002</v>
      </c>
      <c r="M75" s="291">
        <v>2.8052139966355714E-3</v>
      </c>
      <c r="N75" s="286">
        <f>SUMIFS('fdr,edr (TFP)'!$D:$D,'fdr,edr (TFP)'!$A:$A,J75)*M75/1000</f>
        <v>0.5063239682969094</v>
      </c>
      <c r="O75" s="287"/>
      <c r="P75" s="284">
        <f>KC!J23</f>
        <v>563144.12842519255</v>
      </c>
      <c r="Q75" s="550">
        <f>'fdr,edr (TFP)'!P75/l_pi_c!G75*100</f>
        <v>505058.0378063696</v>
      </c>
      <c r="R75" s="545">
        <f>Q75/Pop!G75/10</f>
        <v>5.8102550917068978</v>
      </c>
      <c r="S75" s="422">
        <f t="shared" si="12"/>
        <v>1.0025065049871064E-6</v>
      </c>
      <c r="T75" s="423">
        <f t="shared" si="12"/>
        <v>0</v>
      </c>
      <c r="U75" s="590">
        <f t="shared" si="16"/>
        <v>1.0025065049871064E-4</v>
      </c>
      <c r="V75" s="202"/>
      <c r="W75" s="202"/>
      <c r="X75" s="202"/>
    </row>
    <row r="76" spans="1:24">
      <c r="A76" s="202"/>
      <c r="B76" s="202"/>
      <c r="C76" s="202"/>
      <c r="D76" s="202"/>
      <c r="E76" s="202"/>
      <c r="F76" s="202"/>
      <c r="G76" s="202"/>
      <c r="H76" s="271" t="str">
        <f t="shared" si="11"/>
        <v>199802</v>
      </c>
      <c r="I76" s="539">
        <f t="shared" si="13"/>
        <v>35886</v>
      </c>
      <c r="J76" s="274">
        <f t="shared" si="14"/>
        <v>1998</v>
      </c>
      <c r="K76" s="275">
        <f t="shared" si="15"/>
        <v>2</v>
      </c>
      <c r="L76" s="290">
        <v>229235.92048524856</v>
      </c>
      <c r="M76" s="291">
        <v>0.41438200953769572</v>
      </c>
      <c r="N76" s="286">
        <f>SUMIFS('fdr,edr (TFP)'!$D:$D,'fdr,edr (TFP)'!$A:$A,J76)*M76/1000</f>
        <v>74.793418153342657</v>
      </c>
      <c r="O76" s="287"/>
      <c r="P76" s="284">
        <f>KC!J24</f>
        <v>565351.99035081966</v>
      </c>
      <c r="Q76" s="550">
        <f>'fdr,edr (TFP)'!P76/l_pi_c!G76*100</f>
        <v>507848.73660455766</v>
      </c>
      <c r="R76" s="545">
        <f>Q76/Pop!G76/10</f>
        <v>5.84406844972073</v>
      </c>
      <c r="S76" s="422">
        <f t="shared" si="12"/>
        <v>1.4727499107983688E-4</v>
      </c>
      <c r="T76" s="423">
        <f t="shared" si="12"/>
        <v>0</v>
      </c>
      <c r="U76" s="590">
        <f t="shared" si="16"/>
        <v>1.4727499107983688E-2</v>
      </c>
      <c r="V76" s="202"/>
      <c r="W76" s="202"/>
      <c r="X76" s="202"/>
    </row>
    <row r="77" spans="1:24">
      <c r="A77" s="202"/>
      <c r="B77" s="202"/>
      <c r="C77" s="202"/>
      <c r="D77" s="202"/>
      <c r="E77" s="202"/>
      <c r="F77" s="202"/>
      <c r="G77" s="202"/>
      <c r="H77" s="271" t="str">
        <f t="shared" si="11"/>
        <v>199803</v>
      </c>
      <c r="I77" s="539">
        <f t="shared" si="13"/>
        <v>35977</v>
      </c>
      <c r="J77" s="274">
        <f t="shared" si="14"/>
        <v>1998</v>
      </c>
      <c r="K77" s="275">
        <f t="shared" si="15"/>
        <v>3</v>
      </c>
      <c r="L77" s="290">
        <v>275699.95297551958</v>
      </c>
      <c r="M77" s="291">
        <v>0.49837346739380556</v>
      </c>
      <c r="N77" s="286">
        <f>SUMIFS('fdr,edr (TFP)'!$D:$D,'fdr,edr (TFP)'!$A:$A,J77)*M77/1000</f>
        <v>89.953362562486745</v>
      </c>
      <c r="O77" s="287"/>
      <c r="P77" s="284">
        <f>KC!J25</f>
        <v>568993.61758929642</v>
      </c>
      <c r="Q77" s="550">
        <f>'fdr,edr (TFP)'!P77/l_pi_c!G77*100</f>
        <v>512851.14956545358</v>
      </c>
      <c r="R77" s="545">
        <f>Q77/Pop!G77/10</f>
        <v>5.9031149613782867</v>
      </c>
      <c r="S77" s="422">
        <f t="shared" si="12"/>
        <v>1.7539857839590604E-4</v>
      </c>
      <c r="T77" s="423">
        <f t="shared" si="12"/>
        <v>0</v>
      </c>
      <c r="U77" s="590">
        <f t="shared" si="16"/>
        <v>1.7539857839590604E-2</v>
      </c>
      <c r="V77" s="202"/>
      <c r="W77" s="202"/>
      <c r="X77" s="202"/>
    </row>
    <row r="78" spans="1:24">
      <c r="A78" s="202"/>
      <c r="B78" s="202"/>
      <c r="C78" s="202"/>
      <c r="D78" s="202"/>
      <c r="E78" s="202"/>
      <c r="F78" s="202"/>
      <c r="G78" s="202"/>
      <c r="H78" s="271" t="str">
        <f t="shared" si="11"/>
        <v>199804</v>
      </c>
      <c r="I78" s="539">
        <f t="shared" si="13"/>
        <v>36069</v>
      </c>
      <c r="J78" s="274">
        <f t="shared" si="14"/>
        <v>1998</v>
      </c>
      <c r="K78" s="275">
        <f t="shared" si="15"/>
        <v>4</v>
      </c>
      <c r="L78" s="290">
        <v>46711.783558900184</v>
      </c>
      <c r="M78" s="291">
        <v>8.4439309071863172E-2</v>
      </c>
      <c r="N78" s="286">
        <f>SUMIFS('fdr,edr (TFP)'!$D:$D,'fdr,edr (TFP)'!$A:$A,J78)*M78/1000</f>
        <v>15.240778814304896</v>
      </c>
      <c r="O78" s="287"/>
      <c r="P78" s="284">
        <f>KC!J26</f>
        <v>575986.26149430277</v>
      </c>
      <c r="Q78" s="550">
        <f>'fdr,edr (TFP)'!P78/l_pi_c!G78*100</f>
        <v>518133.30454852124</v>
      </c>
      <c r="R78" s="545">
        <f>Q78/Pop!G78/10</f>
        <v>5.9662514257670676</v>
      </c>
      <c r="S78" s="422">
        <f t="shared" si="12"/>
        <v>2.9414783185159361E-5</v>
      </c>
      <c r="T78" s="423">
        <f t="shared" si="12"/>
        <v>0</v>
      </c>
      <c r="U78" s="590">
        <f t="shared" si="16"/>
        <v>2.9414783185159363E-3</v>
      </c>
      <c r="V78" s="202"/>
      <c r="W78" s="202"/>
      <c r="X78" s="202"/>
    </row>
    <row r="79" spans="1:24">
      <c r="A79" s="202"/>
      <c r="B79" s="202"/>
      <c r="C79" s="202"/>
      <c r="D79" s="202"/>
      <c r="E79" s="202"/>
      <c r="F79" s="202"/>
      <c r="G79" s="202"/>
      <c r="H79" s="271" t="str">
        <f t="shared" si="11"/>
        <v>199901</v>
      </c>
      <c r="I79" s="539">
        <f t="shared" si="13"/>
        <v>36161</v>
      </c>
      <c r="J79" s="274">
        <f t="shared" si="14"/>
        <v>1999</v>
      </c>
      <c r="K79" s="275">
        <f t="shared" si="15"/>
        <v>1</v>
      </c>
      <c r="L79" s="290">
        <v>26.500442705743652</v>
      </c>
      <c r="M79" s="291">
        <v>6.7878128535830867E-5</v>
      </c>
      <c r="N79" s="286">
        <f>SUMIFS('fdr,edr (TFP)'!$D:$D,'fdr,edr (TFP)'!$A:$A,J79)*M79/1000</f>
        <v>9.9603892181899713E-3</v>
      </c>
      <c r="O79" s="287"/>
      <c r="P79" s="284">
        <f>KC!J27</f>
        <v>580096.9183950841</v>
      </c>
      <c r="Q79" s="550">
        <f>'fdr,edr (TFP)'!P79/l_pi_c!G79*100</f>
        <v>524592.16370181134</v>
      </c>
      <c r="R79" s="545">
        <f>Q79/Pop!G79/10</f>
        <v>6.0432823873412289</v>
      </c>
      <c r="S79" s="422">
        <f t="shared" si="12"/>
        <v>1.8986919567963001E-8</v>
      </c>
      <c r="T79" s="423">
        <f t="shared" si="12"/>
        <v>0</v>
      </c>
      <c r="U79" s="590">
        <f t="shared" si="16"/>
        <v>1.8986919567963001E-6</v>
      </c>
      <c r="V79" s="202"/>
      <c r="W79" s="202"/>
      <c r="X79" s="202"/>
    </row>
    <row r="80" spans="1:24">
      <c r="A80" s="202"/>
      <c r="B80" s="202"/>
      <c r="C80" s="202"/>
      <c r="D80" s="202"/>
      <c r="E80" s="202"/>
      <c r="F80" s="202"/>
      <c r="G80" s="202"/>
      <c r="H80" s="271" t="str">
        <f t="shared" si="11"/>
        <v>199902</v>
      </c>
      <c r="I80" s="539">
        <f t="shared" si="13"/>
        <v>36251</v>
      </c>
      <c r="J80" s="274">
        <f t="shared" si="14"/>
        <v>1999</v>
      </c>
      <c r="K80" s="275">
        <f t="shared" si="15"/>
        <v>2</v>
      </c>
      <c r="L80" s="290">
        <v>51118.146927074675</v>
      </c>
      <c r="M80" s="291">
        <v>0.13093381820664543</v>
      </c>
      <c r="N80" s="286">
        <f>SUMIFS('fdr,edr (TFP)'!$D:$D,'fdr,edr (TFP)'!$A:$A,J80)*M80/1000</f>
        <v>19.213137122268975</v>
      </c>
      <c r="O80" s="287"/>
      <c r="P80" s="284">
        <f>KC!J28</f>
        <v>583264.31724505476</v>
      </c>
      <c r="Q80" s="550">
        <f>'fdr,edr (TFP)'!P80/l_pi_c!G80*100</f>
        <v>529509.67481360654</v>
      </c>
      <c r="R80" s="545">
        <f>Q80/Pop!G80/10</f>
        <v>6.1024119463495197</v>
      </c>
      <c r="S80" s="422">
        <f t="shared" si="12"/>
        <v>3.628477067776376E-5</v>
      </c>
      <c r="T80" s="423">
        <f t="shared" si="12"/>
        <v>0</v>
      </c>
      <c r="U80" s="590">
        <f t="shared" si="16"/>
        <v>3.6284770677763758E-3</v>
      </c>
      <c r="V80" s="202"/>
      <c r="W80" s="202"/>
      <c r="X80" s="202"/>
    </row>
    <row r="81" spans="1:24">
      <c r="A81" s="202"/>
      <c r="B81" s="202"/>
      <c r="C81" s="202"/>
      <c r="D81" s="202"/>
      <c r="E81" s="202"/>
      <c r="F81" s="202"/>
      <c r="G81" s="202"/>
      <c r="H81" s="271" t="str">
        <f t="shared" si="11"/>
        <v>199903</v>
      </c>
      <c r="I81" s="539">
        <f t="shared" si="13"/>
        <v>36342</v>
      </c>
      <c r="J81" s="274">
        <f t="shared" si="14"/>
        <v>1999</v>
      </c>
      <c r="K81" s="275">
        <f t="shared" si="15"/>
        <v>3</v>
      </c>
      <c r="L81" s="290">
        <v>330177.99575597374</v>
      </c>
      <c r="M81" s="291">
        <v>0.84571660498220669</v>
      </c>
      <c r="N81" s="286">
        <f>SUMIFS('fdr,edr (TFP)'!$D:$D,'fdr,edr (TFP)'!$A:$A,J81)*M81/1000</f>
        <v>124.09986450145563</v>
      </c>
      <c r="O81" s="287"/>
      <c r="P81" s="284">
        <f>KC!J29</f>
        <v>584757.67226867995</v>
      </c>
      <c r="Q81" s="550">
        <f>'fdr,edr (TFP)'!P81/l_pi_c!G81*100</f>
        <v>534111.89152266318</v>
      </c>
      <c r="R81" s="545">
        <f>Q81/Pop!G81/10</f>
        <v>6.1575896456111492</v>
      </c>
      <c r="S81" s="422">
        <f t="shared" si="12"/>
        <v>2.3234806502373087E-4</v>
      </c>
      <c r="T81" s="423">
        <f t="shared" si="12"/>
        <v>0</v>
      </c>
      <c r="U81" s="590">
        <f t="shared" si="16"/>
        <v>2.3234806502373088E-2</v>
      </c>
      <c r="V81" s="202"/>
      <c r="W81" s="202"/>
      <c r="X81" s="202"/>
    </row>
    <row r="82" spans="1:24">
      <c r="A82" s="202"/>
      <c r="B82" s="202"/>
      <c r="C82" s="202"/>
      <c r="D82" s="202"/>
      <c r="E82" s="202"/>
      <c r="F82" s="202"/>
      <c r="G82" s="202"/>
      <c r="H82" s="271" t="str">
        <f t="shared" si="11"/>
        <v>199904</v>
      </c>
      <c r="I82" s="539">
        <f t="shared" si="13"/>
        <v>36434</v>
      </c>
      <c r="J82" s="274">
        <f t="shared" si="14"/>
        <v>1999</v>
      </c>
      <c r="K82" s="275">
        <f t="shared" si="15"/>
        <v>4</v>
      </c>
      <c r="L82" s="290">
        <v>9089.4568742458359</v>
      </c>
      <c r="M82" s="291">
        <v>2.3281698682612133E-2</v>
      </c>
      <c r="N82" s="286">
        <f>SUMIFS('fdr,edr (TFP)'!$D:$D,'fdr,edr (TFP)'!$A:$A,J82)*M82/1000</f>
        <v>3.4163402194718304</v>
      </c>
      <c r="O82" s="287"/>
      <c r="P82" s="284">
        <f>KC!J30</f>
        <v>591037.81505405775</v>
      </c>
      <c r="Q82" s="550">
        <f>'fdr,edr (TFP)'!P82/l_pi_c!G82*100</f>
        <v>540793.5634508403</v>
      </c>
      <c r="R82" s="545">
        <f>Q82/Pop!G82/10</f>
        <v>6.2376166144360834</v>
      </c>
      <c r="S82" s="422">
        <f t="shared" si="12"/>
        <v>6.3172723389530238E-6</v>
      </c>
      <c r="T82" s="423">
        <f t="shared" si="12"/>
        <v>0</v>
      </c>
      <c r="U82" s="590">
        <f t="shared" si="16"/>
        <v>6.3172723389530233E-4</v>
      </c>
      <c r="V82" s="202"/>
      <c r="W82" s="202"/>
      <c r="X82" s="202"/>
    </row>
    <row r="83" spans="1:24">
      <c r="A83" s="202"/>
      <c r="B83" s="202"/>
      <c r="C83" s="202"/>
      <c r="D83" s="202"/>
      <c r="E83" s="202"/>
      <c r="F83" s="202"/>
      <c r="G83" s="202"/>
      <c r="H83" s="271" t="str">
        <f t="shared" si="11"/>
        <v>200001</v>
      </c>
      <c r="I83" s="539">
        <f t="shared" si="13"/>
        <v>36526</v>
      </c>
      <c r="J83" s="274">
        <f t="shared" si="14"/>
        <v>2000</v>
      </c>
      <c r="K83" s="275">
        <f t="shared" si="15"/>
        <v>1</v>
      </c>
      <c r="L83" s="290">
        <v>44.918989748839408</v>
      </c>
      <c r="M83" s="291">
        <v>5.7120742874510803E-5</v>
      </c>
      <c r="N83" s="286">
        <f>SUMIFS('fdr,edr (TFP)'!$D:$D,'fdr,edr (TFP)'!$A:$A,J83)*M83/1000</f>
        <v>1.0267322347479414E-2</v>
      </c>
      <c r="O83" s="287"/>
      <c r="P83" s="284">
        <f>KC!J31</f>
        <v>594270.58198695653</v>
      </c>
      <c r="Q83" s="550">
        <f>'fdr,edr (TFP)'!P83/l_pi_c!G83*100</f>
        <v>545394.95965385763</v>
      </c>
      <c r="R83" s="545">
        <f>Q83/Pop!G83/10</f>
        <v>6.2940576882206143</v>
      </c>
      <c r="S83" s="422">
        <f t="shared" si="12"/>
        <v>1.8825480811182618E-8</v>
      </c>
      <c r="T83" s="423">
        <f t="shared" si="12"/>
        <v>0</v>
      </c>
      <c r="U83" s="590">
        <f t="shared" si="16"/>
        <v>1.8825480811182617E-6</v>
      </c>
      <c r="V83" s="202"/>
      <c r="W83" s="202"/>
      <c r="X83" s="202"/>
    </row>
    <row r="84" spans="1:24">
      <c r="A84" s="202"/>
      <c r="B84" s="202"/>
      <c r="C84" s="202"/>
      <c r="D84" s="202"/>
      <c r="E84" s="202"/>
      <c r="F84" s="202"/>
      <c r="G84" s="202"/>
      <c r="H84" s="271" t="str">
        <f t="shared" si="11"/>
        <v>200002</v>
      </c>
      <c r="I84" s="539">
        <f t="shared" si="13"/>
        <v>36617</v>
      </c>
      <c r="J84" s="274">
        <f t="shared" si="14"/>
        <v>2000</v>
      </c>
      <c r="K84" s="275">
        <f t="shared" si="15"/>
        <v>2</v>
      </c>
      <c r="L84" s="290">
        <v>21882.629278337117</v>
      </c>
      <c r="M84" s="291">
        <v>2.782680660039626E-2</v>
      </c>
      <c r="N84" s="286">
        <f>SUMIFS('fdr,edr (TFP)'!$D:$D,'fdr,edr (TFP)'!$A:$A,J84)*M84/1000</f>
        <v>5.0018045790284731</v>
      </c>
      <c r="O84" s="287"/>
      <c r="P84" s="284">
        <f>KC!J32</f>
        <v>596450.89275162667</v>
      </c>
      <c r="Q84" s="550">
        <f>'fdr,edr (TFP)'!P84/l_pi_c!G84*100</f>
        <v>549810.69119143661</v>
      </c>
      <c r="R84" s="545">
        <f>Q84/Pop!G84/10</f>
        <v>6.3496475639728231</v>
      </c>
      <c r="S84" s="422">
        <f t="shared" si="12"/>
        <v>9.0973214220145327E-6</v>
      </c>
      <c r="T84" s="423">
        <f t="shared" si="12"/>
        <v>0</v>
      </c>
      <c r="U84" s="590">
        <f t="shared" si="16"/>
        <v>9.0973214220145331E-4</v>
      </c>
      <c r="V84" s="202"/>
      <c r="W84" s="202"/>
      <c r="X84" s="202"/>
    </row>
    <row r="85" spans="1:24">
      <c r="A85" s="202"/>
      <c r="B85" s="202"/>
      <c r="C85" s="202"/>
      <c r="D85" s="202"/>
      <c r="E85" s="202"/>
      <c r="F85" s="202"/>
      <c r="G85" s="202"/>
      <c r="H85" s="271" t="str">
        <f t="shared" si="11"/>
        <v>200003</v>
      </c>
      <c r="I85" s="539">
        <f t="shared" si="13"/>
        <v>36708</v>
      </c>
      <c r="J85" s="274">
        <f t="shared" si="14"/>
        <v>2000</v>
      </c>
      <c r="K85" s="275">
        <f t="shared" si="15"/>
        <v>3</v>
      </c>
      <c r="L85" s="290">
        <v>753298.50464507891</v>
      </c>
      <c r="M85" s="291">
        <v>0.95792381868287213</v>
      </c>
      <c r="N85" s="286">
        <f>SUMIFS('fdr,edr (TFP)'!$D:$D,'fdr,edr (TFP)'!$A:$A,J85)*M85/1000</f>
        <v>172.18460642839992</v>
      </c>
      <c r="O85" s="287"/>
      <c r="P85" s="284">
        <f>KC!J33</f>
        <v>599527.67865264788</v>
      </c>
      <c r="Q85" s="550">
        <f>'fdr,edr (TFP)'!P85/l_pi_c!G85*100</f>
        <v>553780.65842785791</v>
      </c>
      <c r="R85" s="545">
        <f>Q85/Pop!G85/10</f>
        <v>6.4014409921292126</v>
      </c>
      <c r="S85" s="422">
        <f t="shared" si="12"/>
        <v>3.1092564142131508E-4</v>
      </c>
      <c r="T85" s="423">
        <f t="shared" si="12"/>
        <v>0</v>
      </c>
      <c r="U85" s="590">
        <f t="shared" si="16"/>
        <v>3.1092564142131508E-2</v>
      </c>
      <c r="V85" s="202"/>
      <c r="W85" s="202"/>
      <c r="X85" s="202"/>
    </row>
    <row r="86" spans="1:24">
      <c r="A86" s="202"/>
      <c r="B86" s="202"/>
      <c r="C86" s="202"/>
      <c r="D86" s="202"/>
      <c r="E86" s="202"/>
      <c r="F86" s="202"/>
      <c r="G86" s="202"/>
      <c r="H86" s="271" t="str">
        <f t="shared" si="11"/>
        <v>200004</v>
      </c>
      <c r="I86" s="539">
        <f t="shared" si="13"/>
        <v>36800</v>
      </c>
      <c r="J86" s="274">
        <f t="shared" si="14"/>
        <v>2000</v>
      </c>
      <c r="K86" s="275">
        <f t="shared" si="15"/>
        <v>4</v>
      </c>
      <c r="L86" s="290">
        <v>11160.599086835151</v>
      </c>
      <c r="M86" s="291">
        <v>1.4192253973857063E-2</v>
      </c>
      <c r="N86" s="286">
        <f>SUMIFS('fdr,edr (TFP)'!$D:$D,'fdr,edr (TFP)'!$A:$A,J86)*M86/1000</f>
        <v>2.551025057692478</v>
      </c>
      <c r="O86" s="287"/>
      <c r="P86" s="284">
        <f>KC!J34</f>
        <v>604249.52136439865</v>
      </c>
      <c r="Q86" s="550">
        <f>'fdr,edr (TFP)'!P86/l_pi_c!G86*100</f>
        <v>559970.30557790655</v>
      </c>
      <c r="R86" s="545">
        <f>Q86/Pop!G86/10</f>
        <v>6.4797420182781611</v>
      </c>
      <c r="S86" s="422">
        <f t="shared" si="12"/>
        <v>4.5556434551645411E-6</v>
      </c>
      <c r="T86" s="423">
        <f t="shared" si="12"/>
        <v>0</v>
      </c>
      <c r="U86" s="590">
        <f t="shared" si="16"/>
        <v>4.5556434551645409E-4</v>
      </c>
      <c r="V86" s="202"/>
      <c r="W86" s="202"/>
      <c r="X86" s="202"/>
    </row>
    <row r="87" spans="1:24">
      <c r="A87" s="202"/>
      <c r="B87" s="202"/>
      <c r="C87" s="202"/>
      <c r="D87" s="202"/>
      <c r="E87" s="202"/>
      <c r="F87" s="202"/>
      <c r="G87" s="202"/>
      <c r="H87" s="271" t="str">
        <f t="shared" si="11"/>
        <v>200101</v>
      </c>
      <c r="I87" s="539">
        <f t="shared" si="13"/>
        <v>36892</v>
      </c>
      <c r="J87" s="274">
        <f t="shared" si="14"/>
        <v>2001</v>
      </c>
      <c r="K87" s="275">
        <f t="shared" si="15"/>
        <v>1</v>
      </c>
      <c r="L87" s="290">
        <v>102.61011839261482</v>
      </c>
      <c r="M87" s="291">
        <v>1.8731341520230491E-3</v>
      </c>
      <c r="N87" s="286">
        <f>SUMIFS('fdr,edr (TFP)'!$D:$D,'fdr,edr (TFP)'!$A:$A,J87)*M87/1000</f>
        <v>0.37664658648144195</v>
      </c>
      <c r="O87" s="287"/>
      <c r="P87" s="284">
        <f>KC!J35</f>
        <v>606876.78043950722</v>
      </c>
      <c r="Q87" s="550">
        <f>'fdr,edr (TFP)'!P87/l_pi_c!G87*100</f>
        <v>561691.60374647414</v>
      </c>
      <c r="R87" s="545">
        <f>Q87/Pop!G87/10</f>
        <v>6.505567526006824</v>
      </c>
      <c r="S87" s="422">
        <f t="shared" si="12"/>
        <v>6.7055762266912151E-7</v>
      </c>
      <c r="T87" s="423">
        <f t="shared" si="12"/>
        <v>0</v>
      </c>
      <c r="U87" s="590">
        <f t="shared" si="16"/>
        <v>6.7055762266912149E-5</v>
      </c>
      <c r="V87" s="202"/>
      <c r="W87" s="202"/>
      <c r="X87" s="202"/>
    </row>
    <row r="88" spans="1:24">
      <c r="A88" s="202"/>
      <c r="B88" s="202"/>
      <c r="C88" s="202"/>
      <c r="D88" s="202"/>
      <c r="E88" s="202"/>
      <c r="F88" s="202"/>
      <c r="G88" s="202"/>
      <c r="H88" s="271" t="str">
        <f t="shared" si="11"/>
        <v>200102</v>
      </c>
      <c r="I88" s="539">
        <f t="shared" si="13"/>
        <v>36982</v>
      </c>
      <c r="J88" s="274">
        <f t="shared" si="14"/>
        <v>2001</v>
      </c>
      <c r="K88" s="275">
        <f t="shared" si="15"/>
        <v>2</v>
      </c>
      <c r="L88" s="290">
        <v>20840.487125217431</v>
      </c>
      <c r="M88" s="291">
        <v>0.38044033854122367</v>
      </c>
      <c r="N88" s="286">
        <f>SUMIFS('fdr,edr (TFP)'!$D:$D,'fdr,edr (TFP)'!$A:$A,J88)*M88/1000</f>
        <v>76.498287491387771</v>
      </c>
      <c r="O88" s="287"/>
      <c r="P88" s="284">
        <f>KC!J36</f>
        <v>608563.24706585903</v>
      </c>
      <c r="Q88" s="550">
        <f>'fdr,edr (TFP)'!P88/l_pi_c!G88*100</f>
        <v>567655.62124855816</v>
      </c>
      <c r="R88" s="545">
        <f>Q88/Pop!G88/10</f>
        <v>6.5798933161227904</v>
      </c>
      <c r="S88" s="422">
        <f t="shared" si="12"/>
        <v>1.3476178976811653E-4</v>
      </c>
      <c r="T88" s="423">
        <f t="shared" si="12"/>
        <v>0</v>
      </c>
      <c r="U88" s="590">
        <f t="shared" si="16"/>
        <v>1.3476178976811653E-2</v>
      </c>
      <c r="V88" s="202"/>
      <c r="W88" s="202"/>
      <c r="X88" s="202"/>
    </row>
    <row r="89" spans="1:24">
      <c r="A89" s="202"/>
      <c r="B89" s="202"/>
      <c r="C89" s="202"/>
      <c r="D89" s="202"/>
      <c r="E89" s="202"/>
      <c r="F89" s="202"/>
      <c r="G89" s="202"/>
      <c r="H89" s="271" t="str">
        <f t="shared" si="11"/>
        <v>200103</v>
      </c>
      <c r="I89" s="539">
        <f t="shared" si="13"/>
        <v>37073</v>
      </c>
      <c r="J89" s="274">
        <f t="shared" si="14"/>
        <v>2001</v>
      </c>
      <c r="K89" s="275">
        <f t="shared" si="15"/>
        <v>3</v>
      </c>
      <c r="L89" s="290">
        <v>32841.644759098665</v>
      </c>
      <c r="M89" s="291">
        <v>0.59951988527579803</v>
      </c>
      <c r="N89" s="286">
        <f>SUMIFS('fdr,edr (TFP)'!$D:$D,'fdr,edr (TFP)'!$A:$A,J89)*M89/1000</f>
        <v>120.55042511130107</v>
      </c>
      <c r="O89" s="287"/>
      <c r="P89" s="284">
        <f>KC!J37</f>
        <v>611247.337010502</v>
      </c>
      <c r="Q89" s="550">
        <f>'fdr,edr (TFP)'!P89/l_pi_c!G89*100</f>
        <v>571772.93284243101</v>
      </c>
      <c r="R89" s="545">
        <f>Q89/Pop!G89/10</f>
        <v>6.6334279980881776</v>
      </c>
      <c r="S89" s="422">
        <f t="shared" si="12"/>
        <v>2.1083618721161519E-4</v>
      </c>
      <c r="T89" s="423">
        <f t="shared" si="12"/>
        <v>0</v>
      </c>
      <c r="U89" s="590">
        <f t="shared" si="16"/>
        <v>2.1083618721161518E-2</v>
      </c>
      <c r="V89" s="202"/>
      <c r="W89" s="202"/>
      <c r="X89" s="202"/>
    </row>
    <row r="90" spans="1:24">
      <c r="A90" s="202"/>
      <c r="B90" s="202"/>
      <c r="C90" s="202"/>
      <c r="D90" s="202"/>
      <c r="E90" s="202"/>
      <c r="F90" s="202"/>
      <c r="G90" s="202"/>
      <c r="H90" s="271" t="str">
        <f t="shared" si="11"/>
        <v>200104</v>
      </c>
      <c r="I90" s="539">
        <f t="shared" si="13"/>
        <v>37165</v>
      </c>
      <c r="J90" s="274">
        <f t="shared" si="14"/>
        <v>2001</v>
      </c>
      <c r="K90" s="275">
        <f t="shared" si="15"/>
        <v>4</v>
      </c>
      <c r="L90" s="290">
        <v>995.16699729130562</v>
      </c>
      <c r="M90" s="291">
        <v>1.816664203095528E-2</v>
      </c>
      <c r="N90" s="286">
        <f>SUMIFS('fdr,edr (TFP)'!$D:$D,'fdr,edr (TFP)'!$A:$A,J90)*M90/1000</f>
        <v>3.6529170649094014</v>
      </c>
      <c r="O90" s="287"/>
      <c r="P90" s="284">
        <f>KC!J38</f>
        <v>615516.19494882668</v>
      </c>
      <c r="Q90" s="550">
        <f>'fdr,edr (TFP)'!P90/l_pi_c!G90*100</f>
        <v>577100.645675965</v>
      </c>
      <c r="R90" s="545">
        <f>Q90/Pop!G90/10</f>
        <v>6.7032951617808276</v>
      </c>
      <c r="S90" s="422">
        <f t="shared" si="12"/>
        <v>6.3297746974978605E-6</v>
      </c>
      <c r="T90" s="423">
        <f t="shared" si="12"/>
        <v>0</v>
      </c>
      <c r="U90" s="590">
        <f t="shared" si="16"/>
        <v>6.3297746974978601E-4</v>
      </c>
      <c r="V90" s="202"/>
      <c r="W90" s="202"/>
      <c r="X90" s="202"/>
    </row>
    <row r="91" spans="1:24">
      <c r="A91" s="202"/>
      <c r="B91" s="202"/>
      <c r="C91" s="202"/>
      <c r="D91" s="202"/>
      <c r="E91" s="202"/>
      <c r="F91" s="202"/>
      <c r="G91" s="202"/>
      <c r="H91" s="271" t="str">
        <f t="shared" si="11"/>
        <v>200201</v>
      </c>
      <c r="I91" s="539">
        <f t="shared" si="13"/>
        <v>37257</v>
      </c>
      <c r="J91" s="274">
        <f t="shared" si="14"/>
        <v>2002</v>
      </c>
      <c r="K91" s="275">
        <f t="shared" si="15"/>
        <v>1</v>
      </c>
      <c r="L91" s="290">
        <v>265.67977312177794</v>
      </c>
      <c r="M91" s="291">
        <v>3.0441930646785353E-3</v>
      </c>
      <c r="N91" s="286">
        <f>SUMIFS('fdr,edr (TFP)'!$D:$D,'fdr,edr (TFP)'!$A:$A,J91)*M91/1000</f>
        <v>0.5781422710421813</v>
      </c>
      <c r="O91" s="287"/>
      <c r="P91" s="284">
        <f>KC!J39</f>
        <v>616648.77338751848</v>
      </c>
      <c r="Q91" s="550">
        <f>'fdr,edr (TFP)'!P91/l_pi_c!G91*100</f>
        <v>577505.67561034171</v>
      </c>
      <c r="R91" s="545">
        <f>Q91/Pop!G91/10</f>
        <v>6.7169613146803453</v>
      </c>
      <c r="S91" s="422">
        <f t="shared" si="12"/>
        <v>1.0011023189186267E-6</v>
      </c>
      <c r="T91" s="423">
        <f t="shared" si="12"/>
        <v>0</v>
      </c>
      <c r="U91" s="590">
        <f t="shared" si="16"/>
        <v>1.0011023189186267E-4</v>
      </c>
      <c r="V91" s="202"/>
      <c r="W91" s="202"/>
      <c r="X91" s="202"/>
    </row>
    <row r="92" spans="1:24">
      <c r="A92" s="202"/>
      <c r="B92" s="202"/>
      <c r="C92" s="202"/>
      <c r="D92" s="202"/>
      <c r="E92" s="202"/>
      <c r="F92" s="202"/>
      <c r="G92" s="202"/>
      <c r="H92" s="271" t="str">
        <f t="shared" si="11"/>
        <v>200202</v>
      </c>
      <c r="I92" s="539">
        <f t="shared" si="13"/>
        <v>37347</v>
      </c>
      <c r="J92" s="274">
        <f t="shared" si="14"/>
        <v>2002</v>
      </c>
      <c r="K92" s="275">
        <f t="shared" si="15"/>
        <v>2</v>
      </c>
      <c r="L92" s="290">
        <v>1298.1222583055587</v>
      </c>
      <c r="M92" s="291">
        <v>1.4874052056749118E-2</v>
      </c>
      <c r="N92" s="286">
        <f>SUMIFS('fdr,edr (TFP)'!$D:$D,'fdr,edr (TFP)'!$A:$A,J92)*M92/1000</f>
        <v>2.8248268270056798</v>
      </c>
      <c r="O92" s="287"/>
      <c r="P92" s="284">
        <f>KC!J40</f>
        <v>617942.20452525304</v>
      </c>
      <c r="Q92" s="550">
        <f>'fdr,edr (TFP)'!P92/l_pi_c!G92*100</f>
        <v>584720.20642149041</v>
      </c>
      <c r="R92" s="545">
        <f>Q92/Pop!G92/10</f>
        <v>6.8108525667534305</v>
      </c>
      <c r="S92" s="422">
        <f t="shared" si="12"/>
        <v>4.8310744112876243E-6</v>
      </c>
      <c r="T92" s="423">
        <f t="shared" si="12"/>
        <v>0</v>
      </c>
      <c r="U92" s="590">
        <f t="shared" si="16"/>
        <v>4.8310744112876241E-4</v>
      </c>
      <c r="V92" s="202"/>
      <c r="W92" s="202"/>
      <c r="X92" s="202"/>
    </row>
    <row r="93" spans="1:24">
      <c r="A93" s="202"/>
      <c r="B93" s="202"/>
      <c r="C93" s="202"/>
      <c r="D93" s="202"/>
      <c r="E93" s="202"/>
      <c r="F93" s="202"/>
      <c r="G93" s="202"/>
      <c r="H93" s="271" t="str">
        <f t="shared" si="11"/>
        <v>200203</v>
      </c>
      <c r="I93" s="539">
        <f t="shared" si="13"/>
        <v>37438</v>
      </c>
      <c r="J93" s="274">
        <f t="shared" si="14"/>
        <v>2002</v>
      </c>
      <c r="K93" s="275">
        <f t="shared" si="15"/>
        <v>3</v>
      </c>
      <c r="L93" s="290">
        <v>75349.853285200486</v>
      </c>
      <c r="M93" s="291">
        <v>0.86336832533432362</v>
      </c>
      <c r="N93" s="286">
        <f>SUMIFS('fdr,edr (TFP)'!$D:$D,'fdr,edr (TFP)'!$A:$A,J93)*M93/1000</f>
        <v>163.96782784451307</v>
      </c>
      <c r="O93" s="287"/>
      <c r="P93" s="284">
        <f>KC!J41</f>
        <v>620142.63197204436</v>
      </c>
      <c r="Q93" s="550">
        <f>'fdr,edr (TFP)'!P93/l_pi_c!G93*100</f>
        <v>588763.93127548404</v>
      </c>
      <c r="R93" s="545">
        <f>Q93/Pop!G93/10</f>
        <v>6.8700909429798971</v>
      </c>
      <c r="S93" s="422">
        <f t="shared" si="12"/>
        <v>2.7849502854106076E-4</v>
      </c>
      <c r="T93" s="423">
        <f t="shared" si="12"/>
        <v>0</v>
      </c>
      <c r="U93" s="590">
        <f t="shared" si="16"/>
        <v>2.7849502854106076E-2</v>
      </c>
      <c r="V93" s="202"/>
      <c r="W93" s="202"/>
      <c r="X93" s="202"/>
    </row>
    <row r="94" spans="1:24">
      <c r="A94" s="202"/>
      <c r="B94" s="202"/>
      <c r="C94" s="202"/>
      <c r="D94" s="202"/>
      <c r="E94" s="202"/>
      <c r="F94" s="202"/>
      <c r="G94" s="202"/>
      <c r="H94" s="271" t="str">
        <f t="shared" si="11"/>
        <v>200204</v>
      </c>
      <c r="I94" s="539">
        <f t="shared" si="13"/>
        <v>37530</v>
      </c>
      <c r="J94" s="274">
        <f t="shared" si="14"/>
        <v>2002</v>
      </c>
      <c r="K94" s="275">
        <f t="shared" si="15"/>
        <v>4</v>
      </c>
      <c r="L94" s="290">
        <v>10360.629683372179</v>
      </c>
      <c r="M94" s="291">
        <v>0.11871342954424867</v>
      </c>
      <c r="N94" s="286">
        <f>SUMIFS('fdr,edr (TFP)'!$D:$D,'fdr,edr (TFP)'!$A:$A,J94)*M94/1000</f>
        <v>22.5456304188662</v>
      </c>
      <c r="O94" s="287"/>
      <c r="P94" s="284">
        <f>KC!J42</f>
        <v>623914.12334610557</v>
      </c>
      <c r="Q94" s="550">
        <f>'fdr,edr (TFP)'!P94/l_pi_c!G94*100</f>
        <v>593657.09884582809</v>
      </c>
      <c r="R94" s="545">
        <f>Q94/Pop!G94/10</f>
        <v>6.9358991982143383</v>
      </c>
      <c r="S94" s="422">
        <f t="shared" si="12"/>
        <v>3.7977530232012383E-5</v>
      </c>
      <c r="T94" s="423">
        <f t="shared" si="12"/>
        <v>0</v>
      </c>
      <c r="U94" s="590">
        <f t="shared" si="16"/>
        <v>3.7977530232012383E-3</v>
      </c>
      <c r="V94" s="202"/>
      <c r="W94" s="202"/>
      <c r="X94" s="202"/>
    </row>
    <row r="95" spans="1:24">
      <c r="A95" s="202"/>
      <c r="B95" s="202"/>
      <c r="C95" s="202"/>
      <c r="D95" s="202"/>
      <c r="E95" s="202"/>
      <c r="F95" s="202"/>
      <c r="G95" s="202"/>
      <c r="H95" s="271" t="str">
        <f t="shared" si="11"/>
        <v>200301</v>
      </c>
      <c r="I95" s="539">
        <f t="shared" si="13"/>
        <v>37622</v>
      </c>
      <c r="J95" s="274">
        <f t="shared" si="14"/>
        <v>2003</v>
      </c>
      <c r="K95" s="275">
        <f t="shared" si="15"/>
        <v>1</v>
      </c>
      <c r="L95" s="290">
        <v>260.79050034738975</v>
      </c>
      <c r="M95" s="291">
        <v>2.3904924849398965E-3</v>
      </c>
      <c r="N95" s="286">
        <f>SUMIFS('fdr,edr (TFP)'!$D:$D,'fdr,edr (TFP)'!$A:$A,J95)*M95/1000</f>
        <v>0.37021306482702415</v>
      </c>
      <c r="O95" s="287"/>
      <c r="P95" s="284">
        <f>KC!J43</f>
        <v>624862.32107068074</v>
      </c>
      <c r="Q95" s="550">
        <f>'fdr,edr (TFP)'!P95/l_pi_c!G95*100</f>
        <v>598473.64208854327</v>
      </c>
      <c r="R95" s="545">
        <f>Q95/Pop!G95/10</f>
        <v>6.9988958744741741</v>
      </c>
      <c r="S95" s="422">
        <f t="shared" si="12"/>
        <v>6.1859543811329909E-7</v>
      </c>
      <c r="T95" s="423">
        <f t="shared" si="12"/>
        <v>0</v>
      </c>
      <c r="U95" s="590">
        <f t="shared" si="16"/>
        <v>6.1859543811329903E-5</v>
      </c>
      <c r="V95" s="202"/>
      <c r="W95" s="202"/>
      <c r="X95" s="202"/>
    </row>
    <row r="96" spans="1:24">
      <c r="A96" s="202"/>
      <c r="B96" s="202"/>
      <c r="C96" s="202"/>
      <c r="D96" s="202"/>
      <c r="E96" s="202"/>
      <c r="F96" s="202"/>
      <c r="G96" s="202"/>
      <c r="H96" s="271" t="str">
        <f t="shared" si="11"/>
        <v>200302</v>
      </c>
      <c r="I96" s="539">
        <f t="shared" si="13"/>
        <v>37712</v>
      </c>
      <c r="J96" s="274">
        <f t="shared" si="14"/>
        <v>2003</v>
      </c>
      <c r="K96" s="275">
        <f t="shared" si="15"/>
        <v>2</v>
      </c>
      <c r="L96" s="290">
        <v>19507.338258970089</v>
      </c>
      <c r="M96" s="291">
        <v>0.17881075210612157</v>
      </c>
      <c r="N96" s="286">
        <f>SUMIFS('fdr,edr (TFP)'!$D:$D,'fdr,edr (TFP)'!$A:$A,J96)*M96/1000</f>
        <v>27.692233704259866</v>
      </c>
      <c r="O96" s="287"/>
      <c r="P96" s="284">
        <f>KC!J44</f>
        <v>625764.90940651286</v>
      </c>
      <c r="Q96" s="550">
        <f>'fdr,edr (TFP)'!P96/l_pi_c!G96*100</f>
        <v>599785.46925138426</v>
      </c>
      <c r="R96" s="545">
        <f>Q96/Pop!G96/10</f>
        <v>7.0204517433204128</v>
      </c>
      <c r="S96" s="422">
        <f t="shared" si="12"/>
        <v>4.6170231064156368E-5</v>
      </c>
      <c r="T96" s="423">
        <f t="shared" si="12"/>
        <v>0</v>
      </c>
      <c r="U96" s="590">
        <f t="shared" si="16"/>
        <v>4.6170231064156372E-3</v>
      </c>
      <c r="V96" s="202"/>
      <c r="W96" s="202"/>
      <c r="X96" s="202"/>
    </row>
    <row r="97" spans="1:24">
      <c r="A97" s="202"/>
      <c r="B97" s="202"/>
      <c r="C97" s="202"/>
      <c r="D97" s="202"/>
      <c r="E97" s="202"/>
      <c r="F97" s="202"/>
      <c r="G97" s="202"/>
      <c r="H97" s="271" t="str">
        <f t="shared" si="11"/>
        <v>200303</v>
      </c>
      <c r="I97" s="539">
        <f t="shared" si="13"/>
        <v>37803</v>
      </c>
      <c r="J97" s="274">
        <f t="shared" si="14"/>
        <v>2003</v>
      </c>
      <c r="K97" s="275">
        <f t="shared" si="15"/>
        <v>3</v>
      </c>
      <c r="L97" s="290">
        <v>87661.30065645068</v>
      </c>
      <c r="M97" s="291">
        <v>0.80353264463300289</v>
      </c>
      <c r="N97" s="286">
        <f>SUMIFS('fdr,edr (TFP)'!$D:$D,'fdr,edr (TFP)'!$A:$A,J97)*M97/1000</f>
        <v>124.44225820924405</v>
      </c>
      <c r="O97" s="287"/>
      <c r="P97" s="284">
        <f>KC!J45</f>
        <v>627331.16813438328</v>
      </c>
      <c r="Q97" s="550">
        <f>'fdr,edr (TFP)'!P97/l_pi_c!G97*100</f>
        <v>603265.09980496904</v>
      </c>
      <c r="R97" s="545">
        <f>Q97/Pop!G97/10</f>
        <v>7.0653615284570419</v>
      </c>
      <c r="S97" s="422">
        <f t="shared" si="12"/>
        <v>2.0628121575319916E-4</v>
      </c>
      <c r="T97" s="423">
        <f t="shared" si="12"/>
        <v>0</v>
      </c>
      <c r="U97" s="590">
        <f t="shared" si="16"/>
        <v>2.0628121575319916E-2</v>
      </c>
      <c r="V97" s="202"/>
      <c r="W97" s="202"/>
      <c r="X97" s="202"/>
    </row>
    <row r="98" spans="1:24">
      <c r="A98" s="202"/>
      <c r="B98" s="202"/>
      <c r="C98" s="202"/>
      <c r="D98" s="202"/>
      <c r="E98" s="202"/>
      <c r="F98" s="202"/>
      <c r="G98" s="202"/>
      <c r="H98" s="271" t="str">
        <f t="shared" si="11"/>
        <v>200304</v>
      </c>
      <c r="I98" s="539">
        <f t="shared" si="13"/>
        <v>37895</v>
      </c>
      <c r="J98" s="274">
        <f t="shared" si="14"/>
        <v>2003</v>
      </c>
      <c r="K98" s="275">
        <f t="shared" si="15"/>
        <v>4</v>
      </c>
      <c r="L98" s="290">
        <v>1665.454584231846</v>
      </c>
      <c r="M98" s="291">
        <v>1.5266110775935616E-2</v>
      </c>
      <c r="N98" s="286">
        <f>SUMIFS('fdr,edr (TFP)'!$D:$D,'fdr,edr (TFP)'!$A:$A,J98)*M98/1000</f>
        <v>2.3642465700912183</v>
      </c>
      <c r="O98" s="287"/>
      <c r="P98" s="284">
        <f>KC!J46</f>
        <v>630284.39096540003</v>
      </c>
      <c r="Q98" s="550">
        <f>'fdr,edr (TFP)'!P98/l_pi_c!G98*100</f>
        <v>610311.76373285928</v>
      </c>
      <c r="R98" s="545">
        <f>Q98/Pop!G98/10</f>
        <v>7.1508456354062488</v>
      </c>
      <c r="S98" s="422">
        <f t="shared" si="12"/>
        <v>3.8738341788313901E-6</v>
      </c>
      <c r="T98" s="423">
        <f t="shared" si="12"/>
        <v>0</v>
      </c>
      <c r="U98" s="590">
        <f t="shared" si="16"/>
        <v>3.87383417883139E-4</v>
      </c>
      <c r="V98" s="202"/>
      <c r="W98" s="202"/>
      <c r="X98" s="202"/>
    </row>
    <row r="99" spans="1:24">
      <c r="A99" s="202"/>
      <c r="B99" s="202"/>
      <c r="C99" s="202"/>
      <c r="D99" s="202"/>
      <c r="E99" s="202"/>
      <c r="F99" s="202"/>
      <c r="G99" s="202"/>
      <c r="H99" s="271" t="str">
        <f t="shared" si="11"/>
        <v>200401</v>
      </c>
      <c r="I99" s="539">
        <f t="shared" si="13"/>
        <v>37987</v>
      </c>
      <c r="J99" s="274">
        <f t="shared" si="14"/>
        <v>2004</v>
      </c>
      <c r="K99" s="275">
        <f t="shared" si="15"/>
        <v>1</v>
      </c>
      <c r="L99" s="290">
        <v>36.370854740287818</v>
      </c>
      <c r="M99" s="291">
        <v>2.7132680179170712E-5</v>
      </c>
      <c r="N99" s="286">
        <f>SUMIFS('fdr,edr (TFP)'!$D:$D,'fdr,edr (TFP)'!$A:$A,J99)*M99/1000</f>
        <v>1.6823729489356277E-2</v>
      </c>
      <c r="O99" s="287"/>
      <c r="P99" s="284">
        <f>KC!J47</f>
        <v>631329.70592405112</v>
      </c>
      <c r="Q99" s="550">
        <f>'fdr,edr (TFP)'!P99/l_pi_c!G99*100</f>
        <v>612287.83614224102</v>
      </c>
      <c r="R99" s="545">
        <f>Q99/Pop!G99/10</f>
        <v>7.1809283062841684</v>
      </c>
      <c r="S99" s="422">
        <f t="shared" si="12"/>
        <v>2.7476831150779131E-8</v>
      </c>
      <c r="T99" s="423">
        <f t="shared" si="12"/>
        <v>0</v>
      </c>
      <c r="U99" s="590">
        <f t="shared" si="16"/>
        <v>2.7476831150779133E-6</v>
      </c>
      <c r="V99" s="202"/>
      <c r="W99" s="202"/>
      <c r="X99" s="202"/>
    </row>
    <row r="100" spans="1:24">
      <c r="A100" s="202"/>
      <c r="B100" s="202"/>
      <c r="C100" s="202"/>
      <c r="D100" s="202"/>
      <c r="E100" s="202"/>
      <c r="F100" s="202"/>
      <c r="G100" s="202"/>
      <c r="H100" s="271" t="str">
        <f t="shared" si="11"/>
        <v>200402</v>
      </c>
      <c r="I100" s="539">
        <f t="shared" si="13"/>
        <v>38078</v>
      </c>
      <c r="J100" s="274">
        <f t="shared" si="14"/>
        <v>2004</v>
      </c>
      <c r="K100" s="275">
        <f t="shared" si="15"/>
        <v>2</v>
      </c>
      <c r="L100" s="290">
        <v>25788.057220947689</v>
      </c>
      <c r="M100" s="291">
        <v>1.9237906670449355E-2</v>
      </c>
      <c r="N100" s="286">
        <f>SUMIFS('fdr,edr (TFP)'!$D:$D,'fdr,edr (TFP)'!$A:$A,J100)*M100/1000</f>
        <v>11.928542835719774</v>
      </c>
      <c r="O100" s="287"/>
      <c r="P100" s="284">
        <f>KC!J48</f>
        <v>631529.21584619069</v>
      </c>
      <c r="Q100" s="550">
        <f>'fdr,edr (TFP)'!P100/l_pi_c!G100*100</f>
        <v>614659.54672624927</v>
      </c>
      <c r="R100" s="545">
        <f>Q100/Pop!G100/10</f>
        <v>7.2169845329909759</v>
      </c>
      <c r="S100" s="422">
        <f t="shared" si="12"/>
        <v>1.9406747848060978E-5</v>
      </c>
      <c r="T100" s="423">
        <f t="shared" si="12"/>
        <v>0</v>
      </c>
      <c r="U100" s="590">
        <f t="shared" si="16"/>
        <v>1.9406747848060978E-3</v>
      </c>
      <c r="V100" s="202"/>
      <c r="W100" s="202"/>
      <c r="X100" s="202"/>
    </row>
    <row r="101" spans="1:24">
      <c r="A101" s="202"/>
      <c r="B101" s="202"/>
      <c r="C101" s="202"/>
      <c r="D101" s="202"/>
      <c r="E101" s="202"/>
      <c r="F101" s="202"/>
      <c r="G101" s="202"/>
      <c r="H101" s="271" t="str">
        <f t="shared" si="11"/>
        <v>200403</v>
      </c>
      <c r="I101" s="539">
        <f t="shared" si="13"/>
        <v>38169</v>
      </c>
      <c r="J101" s="274">
        <f t="shared" si="14"/>
        <v>2004</v>
      </c>
      <c r="K101" s="275">
        <f t="shared" si="15"/>
        <v>3</v>
      </c>
      <c r="L101" s="290">
        <v>537371.84413112269</v>
      </c>
      <c r="M101" s="291">
        <v>0.4008797287887314</v>
      </c>
      <c r="N101" s="286">
        <f>SUMIFS('fdr,edr (TFP)'!$D:$D,'fdr,edr (TFP)'!$A:$A,J101)*M101/1000</f>
        <v>248.56711796889144</v>
      </c>
      <c r="O101" s="287"/>
      <c r="P101" s="284">
        <f>KC!J49</f>
        <v>632358.43160750798</v>
      </c>
      <c r="Q101" s="550">
        <f>'fdr,edr (TFP)'!P101/l_pi_c!G101*100</f>
        <v>615919.43134712579</v>
      </c>
      <c r="R101" s="545">
        <f>Q101/Pop!G101/10</f>
        <v>7.2397466046176859</v>
      </c>
      <c r="S101" s="422">
        <f t="shared" si="12"/>
        <v>4.0357083299877511E-4</v>
      </c>
      <c r="T101" s="423">
        <f t="shared" si="12"/>
        <v>0</v>
      </c>
      <c r="U101" s="590">
        <f t="shared" si="16"/>
        <v>4.0357083299877514E-2</v>
      </c>
      <c r="V101" s="202"/>
      <c r="W101" s="202"/>
      <c r="X101" s="202"/>
    </row>
    <row r="102" spans="1:24">
      <c r="A102" s="202"/>
      <c r="B102" s="202"/>
      <c r="C102" s="202"/>
      <c r="D102" s="202"/>
      <c r="E102" s="202"/>
      <c r="F102" s="202"/>
      <c r="G102" s="202"/>
      <c r="H102" s="271" t="str">
        <f t="shared" si="11"/>
        <v>200404</v>
      </c>
      <c r="I102" s="539">
        <f t="shared" si="13"/>
        <v>38261</v>
      </c>
      <c r="J102" s="274">
        <f t="shared" si="14"/>
        <v>2004</v>
      </c>
      <c r="K102" s="275">
        <f t="shared" si="15"/>
        <v>4</v>
      </c>
      <c r="L102" s="290">
        <v>777285.18779318919</v>
      </c>
      <c r="M102" s="291">
        <v>0.57985523186064003</v>
      </c>
      <c r="N102" s="286">
        <f>SUMIFS('fdr,edr (TFP)'!$D:$D,'fdr,edr (TFP)'!$A:$A,J102)*M102/1000</f>
        <v>359.5416117903593</v>
      </c>
      <c r="O102" s="287">
        <v>1200</v>
      </c>
      <c r="P102" s="284">
        <f>KC!J50</f>
        <v>633366.82506960048</v>
      </c>
      <c r="Q102" s="550">
        <f>'fdr,edr (TFP)'!P102/l_pi_c!G102*100</f>
        <v>616387.59173211432</v>
      </c>
      <c r="R102" s="545">
        <f>Q102/Pop!G102/10</f>
        <v>7.2564563638360653</v>
      </c>
      <c r="S102" s="422">
        <f t="shared" si="12"/>
        <v>5.8330442827379011E-4</v>
      </c>
      <c r="T102" s="423">
        <f t="shared" si="12"/>
        <v>1.9468269901862772E-3</v>
      </c>
      <c r="U102" s="590">
        <f t="shared" si="16"/>
        <v>5.8330442827379009E-2</v>
      </c>
      <c r="V102" s="202"/>
      <c r="W102" s="202"/>
      <c r="X102" s="202"/>
    </row>
    <row r="103" spans="1:24">
      <c r="A103" s="202"/>
      <c r="B103" s="202"/>
      <c r="C103" s="202"/>
      <c r="D103" s="202"/>
      <c r="E103" s="202"/>
      <c r="F103" s="202"/>
      <c r="G103" s="202"/>
      <c r="H103" s="271" t="str">
        <f t="shared" si="11"/>
        <v>200501</v>
      </c>
      <c r="I103" s="539">
        <f t="shared" si="13"/>
        <v>38353</v>
      </c>
      <c r="J103" s="274">
        <f t="shared" si="14"/>
        <v>2005</v>
      </c>
      <c r="K103" s="275">
        <f t="shared" si="15"/>
        <v>1</v>
      </c>
      <c r="L103" s="290">
        <v>64.691167551852487</v>
      </c>
      <c r="M103" s="291">
        <v>2.739206191773546E-4</v>
      </c>
      <c r="N103" s="286">
        <f>SUMIFS('fdr,edr (TFP)'!$D:$D,'fdr,edr (TFP)'!$A:$A,J103)*M103/1000</f>
        <v>5.7349024918177345E-2</v>
      </c>
      <c r="O103" s="287"/>
      <c r="P103" s="284">
        <f>KC!J51</f>
        <v>634263.34041248483</v>
      </c>
      <c r="Q103" s="550">
        <f>'fdr,edr (TFP)'!P103/l_pi_c!G103*100</f>
        <v>620478.90932183678</v>
      </c>
      <c r="R103" s="545">
        <f>Q103/Pop!G103/10</f>
        <v>7.31567422415654</v>
      </c>
      <c r="S103" s="422">
        <f t="shared" si="12"/>
        <v>9.2427033468160839E-8</v>
      </c>
      <c r="T103" s="423">
        <f t="shared" si="12"/>
        <v>0</v>
      </c>
      <c r="U103" s="590">
        <f t="shared" si="16"/>
        <v>9.2427033468160837E-6</v>
      </c>
      <c r="V103" s="202"/>
      <c r="W103" s="202"/>
      <c r="X103" s="202"/>
    </row>
    <row r="104" spans="1:24">
      <c r="A104" s="202"/>
      <c r="B104" s="202"/>
      <c r="C104" s="202"/>
      <c r="D104" s="202"/>
      <c r="E104" s="202"/>
      <c r="F104" s="202"/>
      <c r="G104" s="202"/>
      <c r="H104" s="271" t="str">
        <f t="shared" si="11"/>
        <v>200502</v>
      </c>
      <c r="I104" s="539">
        <f t="shared" si="13"/>
        <v>38443</v>
      </c>
      <c r="J104" s="274">
        <f t="shared" si="14"/>
        <v>2005</v>
      </c>
      <c r="K104" s="275">
        <f t="shared" si="15"/>
        <v>2</v>
      </c>
      <c r="L104" s="290">
        <v>5771.6123911442273</v>
      </c>
      <c r="M104" s="291">
        <v>2.4438632036849775E-2</v>
      </c>
      <c r="N104" s="286">
        <f>SUMIFS('fdr,edr (TFP)'!$D:$D,'fdr,edr (TFP)'!$A:$A,J104)*M104/1000</f>
        <v>5.1165615858221294</v>
      </c>
      <c r="O104" s="287"/>
      <c r="P104" s="284">
        <f>KC!J52</f>
        <v>633797.92932894873</v>
      </c>
      <c r="Q104" s="550">
        <f>'fdr,edr (TFP)'!P104/l_pi_c!G104*100</f>
        <v>623114.26871228125</v>
      </c>
      <c r="R104" s="545">
        <f>Q104/Pop!G104/10</f>
        <v>7.3584585346277915</v>
      </c>
      <c r="S104" s="422">
        <f t="shared" si="12"/>
        <v>8.2112733454105304E-6</v>
      </c>
      <c r="T104" s="423">
        <f t="shared" si="12"/>
        <v>0</v>
      </c>
      <c r="U104" s="590">
        <f t="shared" si="16"/>
        <v>8.2112733454105301E-4</v>
      </c>
      <c r="V104" s="202"/>
      <c r="W104" s="202"/>
      <c r="X104" s="202"/>
    </row>
    <row r="105" spans="1:24">
      <c r="A105" s="202"/>
      <c r="B105" s="202"/>
      <c r="C105" s="202"/>
      <c r="D105" s="202"/>
      <c r="E105" s="202"/>
      <c r="F105" s="202"/>
      <c r="G105" s="202"/>
      <c r="H105" s="271" t="str">
        <f t="shared" si="11"/>
        <v>200503</v>
      </c>
      <c r="I105" s="539">
        <f t="shared" si="13"/>
        <v>38534</v>
      </c>
      <c r="J105" s="274">
        <f t="shared" si="14"/>
        <v>2005</v>
      </c>
      <c r="K105" s="275">
        <f t="shared" si="15"/>
        <v>3</v>
      </c>
      <c r="L105" s="290">
        <v>229885.90497693027</v>
      </c>
      <c r="M105" s="291">
        <v>0.97340165303020609</v>
      </c>
      <c r="N105" s="286">
        <f>SUMIFS('fdr,edr (TFP)'!$D:$D,'fdr,edr (TFP)'!$A:$A,J105)*M105/1000</f>
        <v>203.79493819295266</v>
      </c>
      <c r="O105" s="287"/>
      <c r="P105" s="284">
        <f>KC!J53</f>
        <v>634085.0708928376</v>
      </c>
      <c r="Q105" s="550">
        <f>'fdr,edr (TFP)'!P105/l_pi_c!G105*100</f>
        <v>625869.80703089223</v>
      </c>
      <c r="R105" s="545">
        <f>Q105/Pop!G105/10</f>
        <v>7.4044917482725108</v>
      </c>
      <c r="S105" s="422">
        <f t="shared" si="12"/>
        <v>3.2561874035711964E-4</v>
      </c>
      <c r="T105" s="423">
        <f t="shared" si="12"/>
        <v>0</v>
      </c>
      <c r="U105" s="590">
        <f t="shared" si="16"/>
        <v>3.2561874035711966E-2</v>
      </c>
      <c r="V105" s="202"/>
      <c r="W105" s="202"/>
      <c r="X105" s="202"/>
    </row>
    <row r="106" spans="1:24">
      <c r="A106" s="202"/>
      <c r="B106" s="202"/>
      <c r="C106" s="202"/>
      <c r="D106" s="202"/>
      <c r="E106" s="202"/>
      <c r="F106" s="202"/>
      <c r="G106" s="202"/>
      <c r="H106" s="271" t="str">
        <f t="shared" si="11"/>
        <v>200504</v>
      </c>
      <c r="I106" s="539">
        <f t="shared" si="13"/>
        <v>38626</v>
      </c>
      <c r="J106" s="274">
        <f t="shared" si="14"/>
        <v>2005</v>
      </c>
      <c r="K106" s="275">
        <f t="shared" si="15"/>
        <v>4</v>
      </c>
      <c r="L106" s="290">
        <v>445.36346437369127</v>
      </c>
      <c r="M106" s="291">
        <v>1.8857943137667147E-3</v>
      </c>
      <c r="N106" s="286">
        <f>SUMIFS('fdr,edr (TFP)'!$D:$D,'fdr,edr (TFP)'!$A:$A,J106)*M106/1000</f>
        <v>0.39481681012389175</v>
      </c>
      <c r="O106" s="287"/>
      <c r="P106" s="284">
        <f>KC!J54</f>
        <v>635590.6833555958</v>
      </c>
      <c r="Q106" s="550">
        <f>'fdr,edr (TFP)'!P106/l_pi_c!G106*100</f>
        <v>628370.12207619578</v>
      </c>
      <c r="R106" s="545">
        <f>Q106/Pop!G106/10</f>
        <v>7.4481710393551399</v>
      </c>
      <c r="S106" s="422">
        <f t="shared" si="12"/>
        <v>6.2831887808315699E-7</v>
      </c>
      <c r="T106" s="423">
        <f t="shared" si="12"/>
        <v>0</v>
      </c>
      <c r="U106" s="590">
        <f t="shared" si="16"/>
        <v>6.2831887808315696E-5</v>
      </c>
      <c r="V106" s="202"/>
      <c r="W106" s="202"/>
      <c r="X106" s="202"/>
    </row>
    <row r="107" spans="1:24">
      <c r="A107" s="202"/>
      <c r="B107" s="202"/>
      <c r="C107" s="202"/>
      <c r="D107" s="202"/>
      <c r="E107" s="202"/>
      <c r="F107" s="202"/>
      <c r="G107" s="202"/>
      <c r="H107" s="271" t="str">
        <f t="shared" si="11"/>
        <v>200601</v>
      </c>
      <c r="I107" s="539">
        <f t="shared" si="13"/>
        <v>38718</v>
      </c>
      <c r="J107" s="274">
        <f t="shared" si="14"/>
        <v>2006</v>
      </c>
      <c r="K107" s="275">
        <f t="shared" si="15"/>
        <v>1</v>
      </c>
      <c r="L107" s="290">
        <v>2649.2033605327074</v>
      </c>
      <c r="M107" s="291">
        <v>3.0575722871434691E-2</v>
      </c>
      <c r="N107" s="286">
        <f>SUMIFS('fdr,edr (TFP)'!$D:$D,'fdr,edr (TFP)'!$A:$A,J107)*M107/1000</f>
        <v>7.4353019609622555</v>
      </c>
      <c r="O107" s="287"/>
      <c r="P107" s="284">
        <f>KC!J55</f>
        <v>636413.95158806257</v>
      </c>
      <c r="Q107" s="550">
        <f>'fdr,edr (TFP)'!P107/l_pi_c!G107*100</f>
        <v>630361.1401103707</v>
      </c>
      <c r="R107" s="545">
        <f>Q107/Pop!G107/10</f>
        <v>7.4856470547011185</v>
      </c>
      <c r="S107" s="422">
        <f t="shared" si="12"/>
        <v>1.1795305084416212E-5</v>
      </c>
      <c r="T107" s="423">
        <f t="shared" si="12"/>
        <v>0</v>
      </c>
      <c r="U107" s="590">
        <f t="shared" si="16"/>
        <v>1.1795305084416213E-3</v>
      </c>
      <c r="V107" s="202"/>
      <c r="W107" s="202"/>
      <c r="X107" s="202"/>
    </row>
    <row r="108" spans="1:24">
      <c r="A108" s="202"/>
      <c r="B108" s="202"/>
      <c r="C108" s="202"/>
      <c r="D108" s="202"/>
      <c r="E108" s="202"/>
      <c r="F108" s="202"/>
      <c r="G108" s="202"/>
      <c r="H108" s="271" t="str">
        <f t="shared" si="11"/>
        <v>200602</v>
      </c>
      <c r="I108" s="539">
        <f t="shared" si="13"/>
        <v>38808</v>
      </c>
      <c r="J108" s="274">
        <f t="shared" si="14"/>
        <v>2006</v>
      </c>
      <c r="K108" s="275">
        <f t="shared" si="15"/>
        <v>2</v>
      </c>
      <c r="L108" s="290">
        <v>46183.790558183769</v>
      </c>
      <c r="M108" s="291">
        <v>0.53302921259146385</v>
      </c>
      <c r="N108" s="286">
        <f>SUMIFS('fdr,edr (TFP)'!$D:$D,'fdr,edr (TFP)'!$A:$A,J108)*M108/1000</f>
        <v>129.62026004409273</v>
      </c>
      <c r="O108" s="287"/>
      <c r="P108" s="284">
        <f>KC!J56</f>
        <v>635883.71473958844</v>
      </c>
      <c r="Q108" s="550">
        <f>'fdr,edr (TFP)'!P108/l_pi_c!G108*100</f>
        <v>631379.492892251</v>
      </c>
      <c r="R108" s="545">
        <f>Q108/Pop!G108/10</f>
        <v>7.5130436523656838</v>
      </c>
      <c r="S108" s="422">
        <f t="shared" si="12"/>
        <v>2.0529691176747369E-4</v>
      </c>
      <c r="T108" s="423">
        <f t="shared" si="12"/>
        <v>0</v>
      </c>
      <c r="U108" s="590">
        <f t="shared" si="16"/>
        <v>2.0529691176747369E-2</v>
      </c>
      <c r="V108" s="202"/>
      <c r="W108" s="202"/>
      <c r="X108" s="202"/>
    </row>
    <row r="109" spans="1:24">
      <c r="A109" s="202"/>
      <c r="B109" s="202"/>
      <c r="C109" s="202"/>
      <c r="D109" s="202"/>
      <c r="E109" s="202"/>
      <c r="F109" s="202"/>
      <c r="G109" s="202"/>
      <c r="H109" s="271" t="str">
        <f t="shared" si="11"/>
        <v>200603</v>
      </c>
      <c r="I109" s="539">
        <f t="shared" si="13"/>
        <v>38899</v>
      </c>
      <c r="J109" s="274">
        <f t="shared" si="14"/>
        <v>2006</v>
      </c>
      <c r="K109" s="275">
        <f t="shared" si="15"/>
        <v>3</v>
      </c>
      <c r="L109" s="290">
        <v>30714.817125915488</v>
      </c>
      <c r="M109" s="291">
        <v>0.35449439272187333</v>
      </c>
      <c r="N109" s="286">
        <f>SUMIFS('fdr,edr (TFP)'!$D:$D,'fdr,edr (TFP)'!$A:$A,J109)*M109/1000</f>
        <v>86.20476004567449</v>
      </c>
      <c r="O109" s="287"/>
      <c r="P109" s="284">
        <f>KC!J57</f>
        <v>635708.51557727845</v>
      </c>
      <c r="Q109" s="550">
        <f>'fdr,edr (TFP)'!P109/l_pi_c!G109*100</f>
        <v>632053.74116544158</v>
      </c>
      <c r="R109" s="545">
        <f>Q109/Pop!G109/10</f>
        <v>7.5383219058737065</v>
      </c>
      <c r="S109" s="422">
        <f t="shared" si="12"/>
        <v>1.363883392047041E-4</v>
      </c>
      <c r="T109" s="423">
        <f t="shared" si="12"/>
        <v>0</v>
      </c>
      <c r="U109" s="590">
        <f t="shared" si="16"/>
        <v>1.3638833920470409E-2</v>
      </c>
      <c r="V109" s="202"/>
      <c r="W109" s="202"/>
      <c r="X109" s="202"/>
    </row>
    <row r="110" spans="1:24">
      <c r="A110" s="202"/>
      <c r="B110" s="202"/>
      <c r="C110" s="202"/>
      <c r="D110" s="202"/>
      <c r="E110" s="202"/>
      <c r="F110" s="202"/>
      <c r="G110" s="202"/>
      <c r="H110" s="271" t="str">
        <f t="shared" si="11"/>
        <v>200604</v>
      </c>
      <c r="I110" s="539">
        <f t="shared" si="13"/>
        <v>38991</v>
      </c>
      <c r="J110" s="274">
        <f t="shared" si="14"/>
        <v>2006</v>
      </c>
      <c r="K110" s="275">
        <f t="shared" si="15"/>
        <v>4</v>
      </c>
      <c r="L110" s="290">
        <v>7096.2029553680322</v>
      </c>
      <c r="M110" s="291">
        <v>8.1900671815228143E-2</v>
      </c>
      <c r="N110" s="286">
        <f>SUMIFS('fdr,edr (TFP)'!$D:$D,'fdr,edr (TFP)'!$A:$A,J110)*M110/1000</f>
        <v>19.916331277348409</v>
      </c>
      <c r="O110" s="287"/>
      <c r="P110" s="284">
        <f>KC!J58</f>
        <v>636975.98915112054</v>
      </c>
      <c r="Q110" s="550">
        <f>'fdr,edr (TFP)'!P110/l_pi_c!G110*100</f>
        <v>632896.2666358751</v>
      </c>
      <c r="R110" s="545">
        <f>Q110/Pop!G110/10</f>
        <v>7.5674493200008355</v>
      </c>
      <c r="S110" s="422">
        <f t="shared" si="12"/>
        <v>3.1468555476259259E-5</v>
      </c>
      <c r="T110" s="423">
        <f t="shared" si="12"/>
        <v>0</v>
      </c>
      <c r="U110" s="590">
        <f t="shared" si="16"/>
        <v>3.146855547625926E-3</v>
      </c>
      <c r="V110" s="202"/>
      <c r="W110" s="202"/>
      <c r="X110" s="202"/>
    </row>
    <row r="111" spans="1:24">
      <c r="A111" s="202"/>
      <c r="B111" s="202"/>
      <c r="C111" s="202"/>
      <c r="D111" s="202"/>
      <c r="E111" s="202"/>
      <c r="F111" s="202"/>
      <c r="G111" s="202"/>
      <c r="H111" s="271" t="str">
        <f t="shared" si="11"/>
        <v>200701</v>
      </c>
      <c r="I111" s="539">
        <f t="shared" si="13"/>
        <v>39083</v>
      </c>
      <c r="J111" s="274">
        <f t="shared" si="14"/>
        <v>2007</v>
      </c>
      <c r="K111" s="275">
        <f t="shared" si="15"/>
        <v>1</v>
      </c>
      <c r="L111" s="290">
        <v>13.366627772583973</v>
      </c>
      <c r="M111" s="291">
        <v>2.4317172310536219E-4</v>
      </c>
      <c r="N111" s="286">
        <f>SUMIFS('fdr,edr (TFP)'!$D:$D,'fdr,edr (TFP)'!$A:$A,J111)*M111/1000</f>
        <v>3.5529339242662432E-2</v>
      </c>
      <c r="O111" s="287"/>
      <c r="P111" s="284">
        <f>KC!J59</f>
        <v>637025.41086792143</v>
      </c>
      <c r="Q111" s="550">
        <f>'fdr,edr (TFP)'!P111/l_pi_c!G111*100</f>
        <v>634604.49834829685</v>
      </c>
      <c r="R111" s="545">
        <f>Q111/Pop!G111/10</f>
        <v>7.6073803415260857</v>
      </c>
      <c r="S111" s="422">
        <f t="shared" si="12"/>
        <v>5.598658587377753E-8</v>
      </c>
      <c r="T111" s="423">
        <f t="shared" si="12"/>
        <v>0</v>
      </c>
      <c r="U111" s="590">
        <f t="shared" si="16"/>
        <v>5.5986585873777531E-6</v>
      </c>
      <c r="V111" s="202"/>
      <c r="W111" s="202"/>
      <c r="X111" s="202"/>
    </row>
    <row r="112" spans="1:24">
      <c r="A112" s="202"/>
      <c r="B112" s="202"/>
      <c r="C112" s="202"/>
      <c r="D112" s="202"/>
      <c r="E112" s="202"/>
      <c r="F112" s="202"/>
      <c r="G112" s="202"/>
      <c r="H112" s="271" t="str">
        <f t="shared" si="11"/>
        <v>200702</v>
      </c>
      <c r="I112" s="539">
        <f t="shared" si="13"/>
        <v>39173</v>
      </c>
      <c r="J112" s="274">
        <f t="shared" si="14"/>
        <v>2007</v>
      </c>
      <c r="K112" s="275">
        <f t="shared" si="15"/>
        <v>2</v>
      </c>
      <c r="L112" s="290">
        <v>204.97464185500212</v>
      </c>
      <c r="M112" s="291">
        <v>3.7289911637263871E-3</v>
      </c>
      <c r="N112" s="286">
        <f>SUMIFS('fdr,edr (TFP)'!$D:$D,'fdr,edr (TFP)'!$A:$A,J112)*M112/1000</f>
        <v>0.54483551951276954</v>
      </c>
      <c r="O112" s="287"/>
      <c r="P112" s="284">
        <f>KC!J60</f>
        <v>636196.91836599226</v>
      </c>
      <c r="Q112" s="550">
        <f>'fdr,edr (TFP)'!P112/l_pi_c!G112*100</f>
        <v>633781.11424791068</v>
      </c>
      <c r="R112" s="545">
        <f>Q112/Pop!G112/10</f>
        <v>7.6163027654433453</v>
      </c>
      <c r="S112" s="422">
        <f t="shared" si="12"/>
        <v>8.5965881163768937E-7</v>
      </c>
      <c r="T112" s="423">
        <f t="shared" si="12"/>
        <v>0</v>
      </c>
      <c r="U112" s="590">
        <f t="shared" si="16"/>
        <v>8.5965881163768939E-5</v>
      </c>
      <c r="V112" s="202"/>
      <c r="W112" s="202"/>
      <c r="X112" s="202"/>
    </row>
    <row r="113" spans="1:24">
      <c r="A113" s="202"/>
      <c r="B113" s="202"/>
      <c r="C113" s="202"/>
      <c r="D113" s="202"/>
      <c r="E113" s="202"/>
      <c r="F113" s="202"/>
      <c r="G113" s="202"/>
      <c r="H113" s="271" t="str">
        <f t="shared" si="11"/>
        <v>200703</v>
      </c>
      <c r="I113" s="539">
        <f t="shared" si="13"/>
        <v>39264</v>
      </c>
      <c r="J113" s="274">
        <f t="shared" si="14"/>
        <v>2007</v>
      </c>
      <c r="K113" s="275">
        <f t="shared" si="15"/>
        <v>3</v>
      </c>
      <c r="L113" s="290">
        <v>52171.280944147613</v>
      </c>
      <c r="M113" s="291">
        <v>0.94912348122863999</v>
      </c>
      <c r="N113" s="286">
        <f>SUMIFS('fdr,edr (TFP)'!$D:$D,'fdr,edr (TFP)'!$A:$A,J113)*M113/1000</f>
        <v>138.67455359165277</v>
      </c>
      <c r="O113" s="287"/>
      <c r="P113" s="284">
        <f>KC!J61</f>
        <v>635900.47523331933</v>
      </c>
      <c r="Q113" s="550">
        <f>'fdr,edr (TFP)'!P113/l_pi_c!G113*100</f>
        <v>636696.77778418397</v>
      </c>
      <c r="R113" s="545">
        <f>Q113/Pop!G113/10</f>
        <v>7.667966011049991</v>
      </c>
      <c r="S113" s="422">
        <f t="shared" si="12"/>
        <v>2.1780313397260222E-4</v>
      </c>
      <c r="T113" s="423">
        <f t="shared" si="12"/>
        <v>0</v>
      </c>
      <c r="U113" s="590">
        <f t="shared" si="16"/>
        <v>2.178031339726022E-2</v>
      </c>
      <c r="V113" s="202"/>
      <c r="W113" s="202"/>
      <c r="X113" s="202"/>
    </row>
    <row r="114" spans="1:24">
      <c r="A114" s="202"/>
      <c r="B114" s="202"/>
      <c r="C114" s="202"/>
      <c r="D114" s="202"/>
      <c r="E114" s="202"/>
      <c r="F114" s="202"/>
      <c r="G114" s="202"/>
      <c r="H114" s="271" t="str">
        <f t="shared" si="11"/>
        <v>200704</v>
      </c>
      <c r="I114" s="539">
        <f t="shared" si="13"/>
        <v>39356</v>
      </c>
      <c r="J114" s="274">
        <f t="shared" si="14"/>
        <v>2007</v>
      </c>
      <c r="K114" s="275">
        <f t="shared" si="15"/>
        <v>4</v>
      </c>
      <c r="L114" s="290">
        <v>2578.2317862247924</v>
      </c>
      <c r="M114" s="291">
        <v>4.6904355884528307E-2</v>
      </c>
      <c r="N114" s="286">
        <f>SUMIFS('fdr,edr (TFP)'!$D:$D,'fdr,edr (TFP)'!$A:$A,J114)*M114/1000</f>
        <v>6.8531026177657921</v>
      </c>
      <c r="O114" s="287"/>
      <c r="P114" s="284">
        <f>KC!J62</f>
        <v>637035.00340755377</v>
      </c>
      <c r="Q114" s="550">
        <f>'fdr,edr (TFP)'!P114/l_pi_c!G114*100</f>
        <v>640428.14866256597</v>
      </c>
      <c r="R114" s="545">
        <f>Q114/Pop!G114/10</f>
        <v>7.7282614830260794</v>
      </c>
      <c r="S114" s="422">
        <f t="shared" si="12"/>
        <v>1.0700814185131345E-5</v>
      </c>
      <c r="T114" s="423">
        <f t="shared" si="12"/>
        <v>0</v>
      </c>
      <c r="U114" s="590">
        <f t="shared" si="16"/>
        <v>1.0700814185131346E-3</v>
      </c>
      <c r="V114" s="202"/>
      <c r="W114" s="202"/>
      <c r="X114" s="202"/>
    </row>
    <row r="115" spans="1:24">
      <c r="A115" s="202"/>
      <c r="B115" s="202"/>
      <c r="C115" s="202"/>
      <c r="D115" s="202"/>
      <c r="E115" s="202"/>
      <c r="F115" s="202"/>
      <c r="G115" s="202"/>
      <c r="H115" s="271" t="str">
        <f t="shared" si="11"/>
        <v>200801</v>
      </c>
      <c r="I115" s="539">
        <f t="shared" si="13"/>
        <v>39448</v>
      </c>
      <c r="J115" s="274">
        <f t="shared" si="14"/>
        <v>2008</v>
      </c>
      <c r="K115" s="275">
        <f t="shared" si="15"/>
        <v>1</v>
      </c>
      <c r="L115" s="290">
        <v>124.92070585233907</v>
      </c>
      <c r="M115" s="291">
        <v>1.2263276836681765E-3</v>
      </c>
      <c r="N115" s="286">
        <f>SUMIFS('fdr,edr (TFP)'!$D:$D,'fdr,edr (TFP)'!$A:$A,J115)*M115/1000</f>
        <v>7.2468329470617085E-2</v>
      </c>
      <c r="O115" s="287"/>
      <c r="P115" s="284">
        <f>KC!J63</f>
        <v>636654.7966396868</v>
      </c>
      <c r="Q115" s="550">
        <f>'fdr,edr (TFP)'!P115/l_pi_c!G115*100</f>
        <v>641030.48961076979</v>
      </c>
      <c r="R115" s="545">
        <f>Q115/Pop!G115/10</f>
        <v>7.7511063428978373</v>
      </c>
      <c r="S115" s="422">
        <f t="shared" si="12"/>
        <v>1.130497388893615E-7</v>
      </c>
      <c r="T115" s="423">
        <f t="shared" si="12"/>
        <v>0</v>
      </c>
      <c r="U115" s="590">
        <f t="shared" si="16"/>
        <v>1.130497388893615E-5</v>
      </c>
      <c r="V115" s="202"/>
      <c r="W115" s="202"/>
      <c r="X115" s="202"/>
    </row>
    <row r="116" spans="1:24">
      <c r="A116" s="202"/>
      <c r="B116" s="202"/>
      <c r="C116" s="202"/>
      <c r="D116" s="202"/>
      <c r="E116" s="202"/>
      <c r="F116" s="202"/>
      <c r="G116" s="202"/>
      <c r="H116" s="271" t="str">
        <f t="shared" si="11"/>
        <v>200802</v>
      </c>
      <c r="I116" s="539">
        <f t="shared" si="13"/>
        <v>39539</v>
      </c>
      <c r="J116" s="274">
        <f t="shared" si="14"/>
        <v>2008</v>
      </c>
      <c r="K116" s="275">
        <f t="shared" si="15"/>
        <v>2</v>
      </c>
      <c r="L116" s="290">
        <v>63282.666944113917</v>
      </c>
      <c r="M116" s="291">
        <v>0.62123637422968336</v>
      </c>
      <c r="N116" s="286">
        <f>SUMIFS('fdr,edr (TFP)'!$D:$D,'fdr,edr (TFP)'!$A:$A,J116)*M116/1000</f>
        <v>36.711201130308901</v>
      </c>
      <c r="O116" s="287"/>
      <c r="P116" s="284">
        <f>KC!J64</f>
        <v>635618.81503327645</v>
      </c>
      <c r="Q116" s="550">
        <f>'fdr,edr (TFP)'!P116/l_pi_c!G116*100</f>
        <v>640986.76246525731</v>
      </c>
      <c r="R116" s="545">
        <f>Q116/Pop!G116/10</f>
        <v>7.7676665209383176</v>
      </c>
      <c r="S116" s="422">
        <f t="shared" si="12"/>
        <v>5.7272947399282238E-5</v>
      </c>
      <c r="T116" s="423">
        <f t="shared" si="12"/>
        <v>0</v>
      </c>
      <c r="U116" s="590">
        <f t="shared" si="16"/>
        <v>5.7272947399282237E-3</v>
      </c>
      <c r="V116" s="202"/>
      <c r="W116" s="202"/>
      <c r="X116" s="202"/>
    </row>
    <row r="117" spans="1:24">
      <c r="A117" s="202"/>
      <c r="B117" s="202"/>
      <c r="C117" s="202"/>
      <c r="D117" s="202"/>
      <c r="E117" s="202"/>
      <c r="F117" s="202"/>
      <c r="G117" s="202"/>
      <c r="H117" s="271" t="str">
        <f t="shared" si="11"/>
        <v>200803</v>
      </c>
      <c r="I117" s="539">
        <f t="shared" si="13"/>
        <v>39630</v>
      </c>
      <c r="J117" s="274">
        <f t="shared" si="14"/>
        <v>2008</v>
      </c>
      <c r="K117" s="275">
        <f t="shared" si="15"/>
        <v>3</v>
      </c>
      <c r="L117" s="290">
        <v>38208.206895879222</v>
      </c>
      <c r="M117" s="291">
        <v>0.37508419072754279</v>
      </c>
      <c r="N117" s="286">
        <f>SUMIFS('fdr,edr (TFP)'!$D:$D,'fdr,edr (TFP)'!$A:$A,J117)*M117/1000</f>
        <v>22.165139933527147</v>
      </c>
      <c r="O117" s="287"/>
      <c r="P117" s="284">
        <f>KC!J65</f>
        <v>635144.58805410878</v>
      </c>
      <c r="Q117" s="550">
        <f>'fdr,edr (TFP)'!P117/l_pi_c!G117*100</f>
        <v>645317.39399847388</v>
      </c>
      <c r="R117" s="545">
        <f>Q117/Pop!G117/10</f>
        <v>7.8387490434799698</v>
      </c>
      <c r="S117" s="422">
        <f t="shared" si="12"/>
        <v>3.4347656114131594E-5</v>
      </c>
      <c r="T117" s="423">
        <f t="shared" si="12"/>
        <v>0</v>
      </c>
      <c r="U117" s="590">
        <f t="shared" si="16"/>
        <v>3.4347656114131595E-3</v>
      </c>
      <c r="V117" s="202"/>
      <c r="W117" s="202"/>
      <c r="X117" s="202"/>
    </row>
    <row r="118" spans="1:24">
      <c r="A118" s="202"/>
      <c r="B118" s="202"/>
      <c r="C118" s="202"/>
      <c r="D118" s="202"/>
      <c r="E118" s="202"/>
      <c r="F118" s="202"/>
      <c r="G118" s="202"/>
      <c r="H118" s="271" t="str">
        <f t="shared" si="11"/>
        <v>200804</v>
      </c>
      <c r="I118" s="539">
        <f t="shared" si="13"/>
        <v>39722</v>
      </c>
      <c r="J118" s="274">
        <f t="shared" si="14"/>
        <v>2008</v>
      </c>
      <c r="K118" s="275">
        <f t="shared" si="15"/>
        <v>4</v>
      </c>
      <c r="L118" s="290">
        <v>249.88745415452482</v>
      </c>
      <c r="M118" s="291">
        <v>2.4531073591057373E-3</v>
      </c>
      <c r="N118" s="286">
        <f>SUMIFS('fdr,edr (TFP)'!$D:$D,'fdr,edr (TFP)'!$A:$A,J118)*M118/1000</f>
        <v>0.14496336884014452</v>
      </c>
      <c r="O118" s="287"/>
      <c r="P118" s="284">
        <f>KC!J66</f>
        <v>635887.18839717272</v>
      </c>
      <c r="Q118" s="550">
        <f>'fdr,edr (TFP)'!P118/l_pi_c!G118*100</f>
        <v>637943.52702884679</v>
      </c>
      <c r="R118" s="545">
        <f>Q118/Pop!G118/10</f>
        <v>7.7680365344611957</v>
      </c>
      <c r="S118" s="422">
        <f t="shared" si="12"/>
        <v>2.2723542554823902E-7</v>
      </c>
      <c r="T118" s="423">
        <f t="shared" si="12"/>
        <v>0</v>
      </c>
      <c r="U118" s="590">
        <f t="shared" si="16"/>
        <v>2.2723542554823902E-5</v>
      </c>
      <c r="V118" s="202"/>
      <c r="W118" s="202"/>
      <c r="X118" s="202"/>
    </row>
    <row r="119" spans="1:24">
      <c r="A119" s="202"/>
      <c r="B119" s="202"/>
      <c r="C119" s="202"/>
      <c r="D119" s="202"/>
      <c r="E119" s="202"/>
      <c r="F119" s="202"/>
      <c r="G119" s="202"/>
      <c r="H119" s="271" t="str">
        <f t="shared" si="11"/>
        <v>200901</v>
      </c>
      <c r="I119" s="539">
        <f t="shared" si="13"/>
        <v>39814</v>
      </c>
      <c r="J119" s="274">
        <f t="shared" si="14"/>
        <v>2009</v>
      </c>
      <c r="K119" s="275">
        <f t="shared" si="15"/>
        <v>1</v>
      </c>
      <c r="L119" s="290">
        <v>1656.5913261298176</v>
      </c>
      <c r="M119" s="291">
        <v>9.4422330755895949E-3</v>
      </c>
      <c r="N119" s="286">
        <f>SUMIFS('fdr,edr (TFP)'!$D:$D,'fdr,edr (TFP)'!$A:$A,J119)*M119/1000</f>
        <v>0.97638977001647076</v>
      </c>
      <c r="O119" s="287"/>
      <c r="P119" s="284">
        <f>KC!J67</f>
        <v>635097.4414827975</v>
      </c>
      <c r="Q119" s="550">
        <f>'fdr,edr (TFP)'!P119/l_pi_c!G119*100</f>
        <v>636728.78950863564</v>
      </c>
      <c r="R119" s="545">
        <f>Q119/Pop!G119/10</f>
        <v>7.7724101012182674</v>
      </c>
      <c r="S119" s="422">
        <f t="shared" si="12"/>
        <v>1.5334468711081086E-6</v>
      </c>
      <c r="T119" s="423">
        <f t="shared" si="12"/>
        <v>0</v>
      </c>
      <c r="U119" s="590">
        <f t="shared" si="16"/>
        <v>1.5334468711081085E-4</v>
      </c>
      <c r="V119" s="202"/>
      <c r="W119" s="202"/>
      <c r="X119" s="202"/>
    </row>
    <row r="120" spans="1:24">
      <c r="A120" s="202"/>
      <c r="B120" s="202"/>
      <c r="C120" s="202"/>
      <c r="D120" s="202"/>
      <c r="E120" s="202"/>
      <c r="F120" s="202"/>
      <c r="G120" s="202"/>
      <c r="H120" s="271" t="str">
        <f t="shared" si="11"/>
        <v>200902</v>
      </c>
      <c r="I120" s="539">
        <f t="shared" si="13"/>
        <v>39904</v>
      </c>
      <c r="J120" s="274">
        <f t="shared" si="14"/>
        <v>2009</v>
      </c>
      <c r="K120" s="275">
        <f t="shared" si="15"/>
        <v>2</v>
      </c>
      <c r="L120" s="290">
        <v>31391.229658115222</v>
      </c>
      <c r="M120" s="291">
        <v>0.17892361398133819</v>
      </c>
      <c r="N120" s="286">
        <f>SUMIFS('fdr,edr (TFP)'!$D:$D,'fdr,edr (TFP)'!$A:$A,J120)*M120/1000</f>
        <v>18.501893027550157</v>
      </c>
      <c r="O120" s="287"/>
      <c r="P120" s="284">
        <f>KC!J68</f>
        <v>634551.62893603346</v>
      </c>
      <c r="Q120" s="550">
        <f>'fdr,edr (TFP)'!P120/l_pi_c!G120*100</f>
        <v>641211.2000097119</v>
      </c>
      <c r="R120" s="545">
        <f>Q120/Pop!G120/10</f>
        <v>7.8453081471919957</v>
      </c>
      <c r="S120" s="422">
        <f t="shared" si="12"/>
        <v>2.8854600523618309E-5</v>
      </c>
      <c r="T120" s="423">
        <f t="shared" si="12"/>
        <v>0</v>
      </c>
      <c r="U120" s="590">
        <f t="shared" si="16"/>
        <v>2.8854600523618309E-3</v>
      </c>
      <c r="V120" s="202"/>
      <c r="W120" s="202"/>
      <c r="X120" s="202"/>
    </row>
    <row r="121" spans="1:24">
      <c r="A121" s="202"/>
      <c r="B121" s="202"/>
      <c r="C121" s="202"/>
      <c r="D121" s="202"/>
      <c r="E121" s="202"/>
      <c r="F121" s="202"/>
      <c r="G121" s="202"/>
      <c r="H121" s="271" t="str">
        <f t="shared" si="11"/>
        <v>200903</v>
      </c>
      <c r="I121" s="539">
        <f t="shared" si="13"/>
        <v>39995</v>
      </c>
      <c r="J121" s="274">
        <f t="shared" si="14"/>
        <v>2009</v>
      </c>
      <c r="K121" s="275">
        <f t="shared" si="15"/>
        <v>3</v>
      </c>
      <c r="L121" s="290">
        <v>122451.6882059722</v>
      </c>
      <c r="M121" s="291">
        <v>0.69794967672649078</v>
      </c>
      <c r="N121" s="286">
        <f>SUMIFS('fdr,edr (TFP)'!$D:$D,'fdr,edr (TFP)'!$A:$A,J121)*M121/1000</f>
        <v>72.172643789509067</v>
      </c>
      <c r="O121" s="287"/>
      <c r="P121" s="284">
        <f>KC!J69</f>
        <v>634568.02422479447</v>
      </c>
      <c r="Q121" s="550">
        <f>'fdr,edr (TFP)'!P121/l_pi_c!G121*100</f>
        <v>646679.78823825484</v>
      </c>
      <c r="R121" s="545">
        <f>Q121/Pop!G121/10</f>
        <v>7.9287760971926931</v>
      </c>
      <c r="S121" s="422">
        <f t="shared" si="12"/>
        <v>1.1160491653238225E-4</v>
      </c>
      <c r="T121" s="423">
        <f t="shared" si="12"/>
        <v>0</v>
      </c>
      <c r="U121" s="590">
        <f t="shared" si="16"/>
        <v>1.1160491653238225E-2</v>
      </c>
      <c r="V121" s="202"/>
      <c r="W121" s="202"/>
      <c r="X121" s="202"/>
    </row>
    <row r="122" spans="1:24">
      <c r="A122" s="202"/>
      <c r="B122" s="202"/>
      <c r="C122" s="202"/>
      <c r="D122" s="202"/>
      <c r="E122" s="202"/>
      <c r="F122" s="202"/>
      <c r="G122" s="202"/>
      <c r="H122" s="271" t="str">
        <f t="shared" si="11"/>
        <v>200904</v>
      </c>
      <c r="I122" s="539">
        <f t="shared" si="13"/>
        <v>40087</v>
      </c>
      <c r="J122" s="274">
        <f t="shared" si="14"/>
        <v>2009</v>
      </c>
      <c r="K122" s="275">
        <f t="shared" si="15"/>
        <v>4</v>
      </c>
      <c r="L122" s="290">
        <v>19945.35780978277</v>
      </c>
      <c r="M122" s="291">
        <v>0.11368447621658129</v>
      </c>
      <c r="N122" s="286">
        <f>SUMIFS('fdr,edr (TFP)'!$D:$D,'fdr,edr (TFP)'!$A:$A,J122)*M122/1000</f>
        <v>11.755731795533931</v>
      </c>
      <c r="O122" s="287"/>
      <c r="P122" s="284">
        <f>KC!J70</f>
        <v>635958.94698764407</v>
      </c>
      <c r="Q122" s="550">
        <f>'fdr,edr (TFP)'!P122/l_pi_c!G122*100</f>
        <v>652382.2833302177</v>
      </c>
      <c r="R122" s="545">
        <f>Q122/Pop!G122/10</f>
        <v>8.0132528109919239</v>
      </c>
      <c r="S122" s="422">
        <f t="shared" si="12"/>
        <v>1.801969810633792E-5</v>
      </c>
      <c r="T122" s="423">
        <f t="shared" si="12"/>
        <v>0</v>
      </c>
      <c r="U122" s="590">
        <f t="shared" si="16"/>
        <v>1.8019698106337919E-3</v>
      </c>
      <c r="V122" s="202"/>
      <c r="W122" s="202"/>
      <c r="X122" s="202"/>
    </row>
    <row r="123" spans="1:24">
      <c r="A123" s="202"/>
      <c r="B123" s="202"/>
      <c r="C123" s="202"/>
      <c r="D123" s="202"/>
      <c r="E123" s="202"/>
      <c r="F123" s="202"/>
      <c r="G123" s="202"/>
      <c r="H123" s="271" t="str">
        <f t="shared" si="11"/>
        <v>201001</v>
      </c>
      <c r="I123" s="539">
        <f t="shared" si="13"/>
        <v>40179</v>
      </c>
      <c r="J123" s="274">
        <f t="shared" si="14"/>
        <v>2010</v>
      </c>
      <c r="K123" s="275">
        <f t="shared" si="15"/>
        <v>1</v>
      </c>
      <c r="L123" s="290">
        <v>53.091480997350246</v>
      </c>
      <c r="M123" s="291">
        <v>4.790888512794951E-4</v>
      </c>
      <c r="N123" s="286">
        <f>SUMIFS('fdr,edr (TFP)'!$D:$D,'fdr,edr (TFP)'!$A:$A,J123)*M123/1000</f>
        <v>4.4186797849829387E-2</v>
      </c>
      <c r="O123" s="287"/>
      <c r="P123" s="284">
        <f>KC!J71</f>
        <v>636247.22429750639</v>
      </c>
      <c r="Q123" s="550">
        <f>'fdr,edr (TFP)'!P123/l_pi_c!G123*100</f>
        <v>652777.86791882932</v>
      </c>
      <c r="R123" s="545">
        <f>Q123/Pop!G123/10</f>
        <v>8.0307983620857044</v>
      </c>
      <c r="S123" s="422">
        <f t="shared" si="12"/>
        <v>6.7690404380137259E-8</v>
      </c>
      <c r="T123" s="423">
        <f t="shared" si="12"/>
        <v>0</v>
      </c>
      <c r="U123" s="590">
        <f t="shared" si="16"/>
        <v>6.7690404380137256E-6</v>
      </c>
      <c r="V123" s="202"/>
      <c r="W123" s="202"/>
      <c r="X123" s="202"/>
    </row>
    <row r="124" spans="1:24">
      <c r="A124" s="202"/>
      <c r="B124" s="202"/>
      <c r="C124" s="202"/>
      <c r="D124" s="202"/>
      <c r="E124" s="202"/>
      <c r="F124" s="202"/>
      <c r="G124" s="202"/>
      <c r="H124" s="271" t="str">
        <f t="shared" si="11"/>
        <v>201002</v>
      </c>
      <c r="I124" s="539">
        <f t="shared" si="13"/>
        <v>40269</v>
      </c>
      <c r="J124" s="274">
        <f t="shared" si="14"/>
        <v>2010</v>
      </c>
      <c r="K124" s="275">
        <f t="shared" si="15"/>
        <v>2</v>
      </c>
      <c r="L124" s="290">
        <v>21422.540024064474</v>
      </c>
      <c r="M124" s="291">
        <v>0.19331350150375895</v>
      </c>
      <c r="N124" s="286">
        <f>SUMIFS('fdr,edr (TFP)'!$D:$D,'fdr,edr (TFP)'!$A:$A,J124)*M124/1000</f>
        <v>17.829478999097045</v>
      </c>
      <c r="O124" s="287"/>
      <c r="P124" s="284">
        <f>KC!J72</f>
        <v>635463.93399508065</v>
      </c>
      <c r="Q124" s="550">
        <f>'fdr,edr (TFP)'!P124/l_pi_c!G124*100</f>
        <v>655126.90042048204</v>
      </c>
      <c r="R124" s="545">
        <f>Q124/Pop!G124/10</f>
        <v>8.0703153127111484</v>
      </c>
      <c r="S124" s="422">
        <f t="shared" si="12"/>
        <v>2.7215305901274237E-5</v>
      </c>
      <c r="T124" s="423">
        <f t="shared" si="12"/>
        <v>0</v>
      </c>
      <c r="U124" s="590">
        <f t="shared" si="16"/>
        <v>2.7215305901274237E-3</v>
      </c>
      <c r="V124" s="202"/>
      <c r="W124" s="202"/>
      <c r="X124" s="202"/>
    </row>
    <row r="125" spans="1:24">
      <c r="A125" s="202"/>
      <c r="B125" s="202"/>
      <c r="C125" s="202"/>
      <c r="D125" s="202"/>
      <c r="E125" s="202"/>
      <c r="F125" s="202"/>
      <c r="G125" s="202"/>
      <c r="H125" s="271" t="str">
        <f t="shared" si="11"/>
        <v>201003</v>
      </c>
      <c r="I125" s="539">
        <f t="shared" si="13"/>
        <v>40360</v>
      </c>
      <c r="J125" s="274">
        <f t="shared" si="14"/>
        <v>2010</v>
      </c>
      <c r="K125" s="275">
        <f t="shared" si="15"/>
        <v>3</v>
      </c>
      <c r="L125" s="290">
        <v>73084.184746067389</v>
      </c>
      <c r="M125" s="291">
        <v>0.65949974381839782</v>
      </c>
      <c r="N125" s="286">
        <f>SUMIFS('fdr,edr (TFP)'!$D:$D,'fdr,edr (TFP)'!$A:$A,J125)*M125/1000</f>
        <v>60.82625756013924</v>
      </c>
      <c r="O125" s="287"/>
      <c r="P125" s="284">
        <f>KC!J73</f>
        <v>635315.37174272933</v>
      </c>
      <c r="Q125" s="550">
        <f>'fdr,edr (TFP)'!P125/l_pi_c!G125*100</f>
        <v>659314.80946681055</v>
      </c>
      <c r="R125" s="545">
        <f>Q125/Pop!G125/10</f>
        <v>8.1296522196120495</v>
      </c>
      <c r="S125" s="422">
        <f t="shared" si="12"/>
        <v>9.2256774285609606E-5</v>
      </c>
      <c r="T125" s="423">
        <f t="shared" si="12"/>
        <v>0</v>
      </c>
      <c r="U125" s="590">
        <f t="shared" si="16"/>
        <v>9.2256774285609609E-3</v>
      </c>
      <c r="V125" s="202"/>
      <c r="W125" s="202"/>
      <c r="X125" s="202"/>
    </row>
    <row r="126" spans="1:24">
      <c r="A126" s="202"/>
      <c r="B126" s="202"/>
      <c r="C126" s="202"/>
      <c r="D126" s="202"/>
      <c r="E126" s="202"/>
      <c r="F126" s="202"/>
      <c r="G126" s="202"/>
      <c r="H126" s="271" t="str">
        <f t="shared" si="11"/>
        <v>201004</v>
      </c>
      <c r="I126" s="539">
        <f t="shared" si="13"/>
        <v>40452</v>
      </c>
      <c r="J126" s="274">
        <f t="shared" si="14"/>
        <v>2010</v>
      </c>
      <c r="K126" s="275">
        <f t="shared" si="15"/>
        <v>4</v>
      </c>
      <c r="L126" s="290">
        <v>16257.792748870796</v>
      </c>
      <c r="M126" s="291">
        <v>0.14670766582656367</v>
      </c>
      <c r="N126" s="286">
        <f>SUMIFS('fdr,edr (TFP)'!$D:$D,'fdr,edr (TFP)'!$A:$A,J126)*M126/1000</f>
        <v>13.530980642913873</v>
      </c>
      <c r="O126" s="287"/>
      <c r="P126" s="284">
        <f>KC!J74</f>
        <v>636179.20281679486</v>
      </c>
      <c r="Q126" s="550">
        <f>'fdr,edr (TFP)'!P126/l_pi_c!G126*100</f>
        <v>662173.22137676261</v>
      </c>
      <c r="R126" s="545">
        <f>Q126/Pop!G126/10</f>
        <v>8.1714421038778138</v>
      </c>
      <c r="S126" s="422">
        <f t="shared" si="12"/>
        <v>2.0434200910119604E-5</v>
      </c>
      <c r="T126" s="423">
        <f t="shared" si="12"/>
        <v>0</v>
      </c>
      <c r="U126" s="590">
        <f t="shared" si="16"/>
        <v>2.0434200910119603E-3</v>
      </c>
      <c r="V126" s="202"/>
      <c r="W126" s="202"/>
      <c r="X126" s="202"/>
    </row>
    <row r="127" spans="1:24">
      <c r="A127" s="202"/>
      <c r="B127" s="202"/>
      <c r="C127" s="202"/>
      <c r="D127" s="202"/>
      <c r="E127" s="202"/>
      <c r="F127" s="202"/>
      <c r="G127" s="202"/>
      <c r="H127" s="271" t="str">
        <f t="shared" si="11"/>
        <v>201101</v>
      </c>
      <c r="I127" s="539">
        <f t="shared" si="13"/>
        <v>40544</v>
      </c>
      <c r="J127" s="274">
        <f t="shared" si="14"/>
        <v>2011</v>
      </c>
      <c r="K127" s="275">
        <f t="shared" si="15"/>
        <v>1</v>
      </c>
      <c r="L127" s="290">
        <v>10.044609921664026</v>
      </c>
      <c r="M127" s="291">
        <v>3.1122213920878934E-5</v>
      </c>
      <c r="N127" s="286">
        <f>SUMIFS('fdr,edr (TFP)'!$D:$D,'fdr,edr (TFP)'!$A:$A,J127)*M127/1000</f>
        <v>1.17609154043717E-2</v>
      </c>
      <c r="O127" s="287"/>
      <c r="P127" s="284">
        <f>KC!J75</f>
        <v>632905.85793941608</v>
      </c>
      <c r="Q127" s="550">
        <f>'fdr,edr (TFP)'!P127/l_pi_c!G127*100</f>
        <v>660369.74234383146</v>
      </c>
      <c r="R127" s="545">
        <f>Q127/Pop!G127/10</f>
        <v>8.1559585340242471</v>
      </c>
      <c r="S127" s="422">
        <f t="shared" si="12"/>
        <v>1.7809591582177915E-8</v>
      </c>
      <c r="T127" s="423">
        <f t="shared" si="12"/>
        <v>0</v>
      </c>
      <c r="U127" s="590">
        <f t="shared" si="16"/>
        <v>1.7809591582177915E-6</v>
      </c>
      <c r="V127" s="202"/>
      <c r="W127" s="202"/>
      <c r="X127" s="202"/>
    </row>
    <row r="128" spans="1:24">
      <c r="A128" s="202"/>
      <c r="B128" s="202"/>
      <c r="C128" s="202"/>
      <c r="D128" s="202"/>
      <c r="E128" s="202"/>
      <c r="F128" s="202"/>
      <c r="G128" s="202"/>
      <c r="H128" s="271" t="str">
        <f t="shared" si="11"/>
        <v>201102</v>
      </c>
      <c r="I128" s="539">
        <f t="shared" si="13"/>
        <v>40634</v>
      </c>
      <c r="J128" s="274">
        <f t="shared" si="14"/>
        <v>2011</v>
      </c>
      <c r="K128" s="275">
        <f t="shared" si="15"/>
        <v>2</v>
      </c>
      <c r="L128" s="290">
        <v>64662.797531032928</v>
      </c>
      <c r="M128" s="291">
        <v>0.20035117671845831</v>
      </c>
      <c r="N128" s="286">
        <f>SUMIFS('fdr,edr (TFP)'!$D:$D,'fdr,edr (TFP)'!$A:$A,J128)*M128/1000</f>
        <v>75.711620212575411</v>
      </c>
      <c r="O128" s="287">
        <v>2166.9</v>
      </c>
      <c r="P128" s="284">
        <f>KC!J76</f>
        <v>632018.96558731433</v>
      </c>
      <c r="Q128" s="550">
        <f>'fdr,edr (TFP)'!P128/l_pi_c!G128*100</f>
        <v>664170.1419511399</v>
      </c>
      <c r="R128" s="545">
        <f>Q128/Pop!G128/10</f>
        <v>8.2132907004112408</v>
      </c>
      <c r="S128" s="422">
        <f t="shared" si="12"/>
        <v>1.1399431475518691E-4</v>
      </c>
      <c r="T128" s="423">
        <f t="shared" si="12"/>
        <v>3.2625676210530545E-3</v>
      </c>
      <c r="U128" s="590">
        <f t="shared" si="16"/>
        <v>1.1399431475518692E-2</v>
      </c>
      <c r="V128" s="202"/>
      <c r="W128" s="202"/>
      <c r="X128" s="202"/>
    </row>
    <row r="129" spans="1:24">
      <c r="A129" s="202"/>
      <c r="B129" s="202"/>
      <c r="C129" s="202"/>
      <c r="D129" s="202"/>
      <c r="E129" s="202"/>
      <c r="F129" s="202"/>
      <c r="G129" s="202"/>
      <c r="H129" s="271" t="str">
        <f t="shared" si="11"/>
        <v>201103</v>
      </c>
      <c r="I129" s="539">
        <f t="shared" si="13"/>
        <v>40725</v>
      </c>
      <c r="J129" s="274">
        <f t="shared" si="14"/>
        <v>2011</v>
      </c>
      <c r="K129" s="275">
        <f t="shared" si="15"/>
        <v>3</v>
      </c>
      <c r="L129" s="290">
        <v>254887.88900830786</v>
      </c>
      <c r="M129" s="291">
        <v>0.78974449674235314</v>
      </c>
      <c r="N129" s="286">
        <f>SUMIFS('fdr,edr (TFP)'!$D:$D,'fdr,edr (TFP)'!$A:$A,J129)*M129/1000</f>
        <v>298.44015084748855</v>
      </c>
      <c r="O129" s="287"/>
      <c r="P129" s="284">
        <f>KC!J77</f>
        <v>631719.4197154108</v>
      </c>
      <c r="Q129" s="550">
        <f>'fdr,edr (TFP)'!P129/l_pi_c!G129*100</f>
        <v>666180.53065678221</v>
      </c>
      <c r="R129" s="545">
        <f>Q129/Pop!G129/10</f>
        <v>8.2456861561926864</v>
      </c>
      <c r="S129" s="422">
        <f t="shared" si="12"/>
        <v>4.4798690011738817E-4</v>
      </c>
      <c r="T129" s="423">
        <f t="shared" si="12"/>
        <v>0</v>
      </c>
      <c r="U129" s="590">
        <f t="shared" si="16"/>
        <v>4.4798690011738813E-2</v>
      </c>
      <c r="V129" s="202"/>
      <c r="W129" s="202"/>
      <c r="X129" s="202"/>
    </row>
    <row r="130" spans="1:24">
      <c r="A130" s="202"/>
      <c r="B130" s="202"/>
      <c r="C130" s="202"/>
      <c r="D130" s="202"/>
      <c r="E130" s="202"/>
      <c r="F130" s="202"/>
      <c r="G130" s="202"/>
      <c r="H130" s="271" t="str">
        <f t="shared" si="11"/>
        <v>201104</v>
      </c>
      <c r="I130" s="539">
        <f t="shared" si="13"/>
        <v>40817</v>
      </c>
      <c r="J130" s="274">
        <f t="shared" si="14"/>
        <v>2011</v>
      </c>
      <c r="K130" s="275">
        <f t="shared" si="15"/>
        <v>4</v>
      </c>
      <c r="L130" s="290">
        <v>3186.5498507375551</v>
      </c>
      <c r="M130" s="291">
        <v>9.8732043252675924E-3</v>
      </c>
      <c r="N130" s="286">
        <f>SUMIFS('fdr,edr (TFP)'!$D:$D,'fdr,edr (TFP)'!$A:$A,J130)*M130/1000</f>
        <v>3.7310302260228663</v>
      </c>
      <c r="O130" s="287"/>
      <c r="P130" s="284">
        <f>KC!J78</f>
        <v>632268.19841510511</v>
      </c>
      <c r="Q130" s="550">
        <f>'fdr,edr (TFP)'!P130/l_pi_c!G130*100</f>
        <v>666956.87222006277</v>
      </c>
      <c r="R130" s="545">
        <f>Q130/Pop!G130/10</f>
        <v>8.2606967025830418</v>
      </c>
      <c r="S130" s="422">
        <f t="shared" si="12"/>
        <v>5.5941101762751028E-6</v>
      </c>
      <c r="T130" s="423">
        <f t="shared" si="12"/>
        <v>0</v>
      </c>
      <c r="U130" s="590">
        <f t="shared" si="16"/>
        <v>5.5941101762751024E-4</v>
      </c>
      <c r="V130" s="202"/>
      <c r="W130" s="202"/>
      <c r="X130" s="202"/>
    </row>
    <row r="131" spans="1:24">
      <c r="A131" s="202"/>
      <c r="B131" s="202"/>
      <c r="C131" s="202"/>
      <c r="D131" s="202"/>
      <c r="E131" s="202"/>
      <c r="F131" s="202"/>
      <c r="G131" s="202"/>
      <c r="H131" s="271" t="str">
        <f t="shared" si="11"/>
        <v>201201</v>
      </c>
      <c r="I131" s="539">
        <f t="shared" si="13"/>
        <v>40909</v>
      </c>
      <c r="J131" s="274">
        <f t="shared" si="14"/>
        <v>2012</v>
      </c>
      <c r="K131" s="275">
        <f t="shared" si="15"/>
        <v>1</v>
      </c>
      <c r="L131" s="290">
        <v>448.50785585367379</v>
      </c>
      <c r="M131" s="291">
        <v>2.6492443377170291E-3</v>
      </c>
      <c r="N131" s="286">
        <f>SUMIFS('fdr,edr (TFP)'!$D:$D,'fdr,edr (TFP)'!$A:$A,J131)*M131/1000</f>
        <v>0.46316378655567658</v>
      </c>
      <c r="O131" s="287"/>
      <c r="P131" s="284">
        <f>KC!J79</f>
        <v>632651.01080057502</v>
      </c>
      <c r="Q131" s="550">
        <f>'fdr,edr (TFP)'!P131/l_pi_c!G131*100</f>
        <v>666731.80398347648</v>
      </c>
      <c r="R131" s="545">
        <f>Q131/Pop!G131/10</f>
        <v>8.2685848602931351</v>
      </c>
      <c r="S131" s="422">
        <f t="shared" si="12"/>
        <v>6.9467780566105273E-7</v>
      </c>
      <c r="T131" s="423">
        <f t="shared" si="12"/>
        <v>0</v>
      </c>
      <c r="U131" s="590">
        <f t="shared" si="16"/>
        <v>6.9467780566105273E-5</v>
      </c>
      <c r="V131" s="202"/>
      <c r="W131" s="202"/>
      <c r="X131" s="202"/>
    </row>
    <row r="132" spans="1:24">
      <c r="A132" s="202"/>
      <c r="B132" s="202"/>
      <c r="C132" s="202"/>
      <c r="D132" s="202"/>
      <c r="E132" s="202"/>
      <c r="F132" s="202"/>
      <c r="G132" s="202"/>
      <c r="H132" s="271" t="str">
        <f t="shared" ref="H132:H166" si="17">J132&amp;"0"&amp;K132</f>
        <v>201202</v>
      </c>
      <c r="I132" s="539">
        <f t="shared" si="13"/>
        <v>41000</v>
      </c>
      <c r="J132" s="274">
        <f t="shared" si="14"/>
        <v>2012</v>
      </c>
      <c r="K132" s="275">
        <f t="shared" si="15"/>
        <v>2</v>
      </c>
      <c r="L132" s="290">
        <v>121029.6539027517</v>
      </c>
      <c r="M132" s="291">
        <v>0.71489745633870205</v>
      </c>
      <c r="N132" s="286">
        <f>SUMIFS('fdr,edr (TFP)'!$D:$D,'fdr,edr (TFP)'!$A:$A,J132)*M132/1000</f>
        <v>124.98455056138417</v>
      </c>
      <c r="O132" s="287"/>
      <c r="P132" s="284">
        <f>KC!J80</f>
        <v>631824.48749015864</v>
      </c>
      <c r="Q132" s="550">
        <f>'fdr,edr (TFP)'!P132/l_pi_c!G132*100</f>
        <v>669373.90946000966</v>
      </c>
      <c r="R132" s="545">
        <f>Q132/Pop!G132/10</f>
        <v>8.3152038442237259</v>
      </c>
      <c r="S132" s="422">
        <f t="shared" ref="S132:T162" si="18">N132/$Q132</f>
        <v>1.8671858701844297E-4</v>
      </c>
      <c r="T132" s="423">
        <f t="shared" si="18"/>
        <v>0</v>
      </c>
      <c r="U132" s="590">
        <f t="shared" si="16"/>
        <v>1.8671858701844297E-2</v>
      </c>
      <c r="V132" s="202"/>
      <c r="W132" s="202"/>
      <c r="X132" s="202"/>
    </row>
    <row r="133" spans="1:24">
      <c r="A133" s="202"/>
      <c r="B133" s="202"/>
      <c r="C133" s="202"/>
      <c r="D133" s="202"/>
      <c r="E133" s="202"/>
      <c r="F133" s="202"/>
      <c r="G133" s="202"/>
      <c r="H133" s="271" t="str">
        <f t="shared" si="17"/>
        <v>201203</v>
      </c>
      <c r="I133" s="539">
        <f t="shared" ref="I133:I166" si="19">EDATE(I132,3)</f>
        <v>41091</v>
      </c>
      <c r="J133" s="274">
        <f t="shared" ref="J133:J166" si="20">IF(K132=4,J132+1,J132)</f>
        <v>2012</v>
      </c>
      <c r="K133" s="275">
        <f t="shared" ref="K133:K166" si="21">IF(K132=4,1,K132+1)</f>
        <v>3</v>
      </c>
      <c r="L133" s="290">
        <v>47329.445318402424</v>
      </c>
      <c r="M133" s="291">
        <v>0.27956537077462723</v>
      </c>
      <c r="N133" s="286">
        <f>SUMIFS('fdr,edr (TFP)'!$D:$D,'fdr,edr (TFP)'!$A:$A,J133)*M133/1000</f>
        <v>48.876033770973578</v>
      </c>
      <c r="O133" s="287"/>
      <c r="P133" s="284">
        <f>KC!J81</f>
        <v>631694.11080126977</v>
      </c>
      <c r="Q133" s="550">
        <f>'fdr,edr (TFP)'!P133/l_pi_c!G133*100</f>
        <v>670437.03876426932</v>
      </c>
      <c r="R133" s="545">
        <f>Q133/Pop!G133/10</f>
        <v>8.3527943532582025</v>
      </c>
      <c r="S133" s="422">
        <f t="shared" si="18"/>
        <v>7.2901750567153187E-5</v>
      </c>
      <c r="T133" s="423">
        <f t="shared" si="18"/>
        <v>0</v>
      </c>
      <c r="U133" s="590">
        <f t="shared" si="16"/>
        <v>7.2901750567153185E-3</v>
      </c>
      <c r="V133" s="202"/>
      <c r="W133" s="202"/>
      <c r="X133" s="202"/>
    </row>
    <row r="134" spans="1:24">
      <c r="A134" s="202"/>
      <c r="B134" s="202"/>
      <c r="C134" s="202"/>
      <c r="D134" s="202"/>
      <c r="E134" s="202"/>
      <c r="F134" s="202"/>
      <c r="G134" s="202"/>
      <c r="H134" s="271" t="str">
        <f t="shared" si="17"/>
        <v>201204</v>
      </c>
      <c r="I134" s="539">
        <f t="shared" si="19"/>
        <v>41183</v>
      </c>
      <c r="J134" s="274">
        <f t="shared" si="20"/>
        <v>2012</v>
      </c>
      <c r="K134" s="275">
        <f t="shared" si="21"/>
        <v>4</v>
      </c>
      <c r="L134" s="290">
        <v>488.91626299220439</v>
      </c>
      <c r="M134" s="291">
        <v>2.887928548953771E-3</v>
      </c>
      <c r="N134" s="286">
        <f>SUMIFS('fdr,edr (TFP)'!$D:$D,'fdr,edr (TFP)'!$A:$A,J134)*M134/1000</f>
        <v>0.50489262277269764</v>
      </c>
      <c r="O134" s="287"/>
      <c r="P134" s="284">
        <f>KC!J82</f>
        <v>632473.29248055804</v>
      </c>
      <c r="Q134" s="550">
        <f>'fdr,edr (TFP)'!P134/l_pi_c!G134*100</f>
        <v>671264.33424259291</v>
      </c>
      <c r="R134" s="545">
        <f>Q134/Pop!G134/10</f>
        <v>8.3966059995390392</v>
      </c>
      <c r="S134" s="422">
        <f t="shared" si="18"/>
        <v>7.5215171880445975E-7</v>
      </c>
      <c r="T134" s="423">
        <f t="shared" si="18"/>
        <v>0</v>
      </c>
      <c r="U134" s="590">
        <f t="shared" si="16"/>
        <v>7.521517188044597E-5</v>
      </c>
      <c r="V134" s="202"/>
      <c r="W134" s="202"/>
      <c r="X134" s="202"/>
    </row>
    <row r="135" spans="1:24">
      <c r="A135" s="202"/>
      <c r="B135" s="202"/>
      <c r="C135" s="202"/>
      <c r="D135" s="202"/>
      <c r="E135" s="202"/>
      <c r="F135" s="202"/>
      <c r="G135" s="202"/>
      <c r="H135" s="271" t="str">
        <f t="shared" si="17"/>
        <v>201301</v>
      </c>
      <c r="I135" s="539">
        <f t="shared" si="19"/>
        <v>41275</v>
      </c>
      <c r="J135" s="274">
        <f t="shared" si="20"/>
        <v>2013</v>
      </c>
      <c r="K135" s="275">
        <f t="shared" si="21"/>
        <v>1</v>
      </c>
      <c r="L135" s="290">
        <v>3.7692770373866438</v>
      </c>
      <c r="M135" s="291">
        <v>1.8793603351919351E-5</v>
      </c>
      <c r="N135" s="286">
        <f>SUMIFS('fdr,edr (TFP)'!$D:$D,'fdr,edr (TFP)'!$A:$A,J135)*M135/1000</f>
        <v>3.6826581148935219E-3</v>
      </c>
      <c r="O135" s="287"/>
      <c r="P135" s="284">
        <f>KC!J83</f>
        <v>632372.17565392179</v>
      </c>
      <c r="Q135" s="550">
        <f>'fdr,edr (TFP)'!P135/l_pi_c!G135*100</f>
        <v>672643.8431201101</v>
      </c>
      <c r="R135" s="545">
        <f>Q135/Pop!G135/10</f>
        <v>8.4466887069576853</v>
      </c>
      <c r="S135" s="422">
        <f t="shared" si="18"/>
        <v>5.4749005027849946E-9</v>
      </c>
      <c r="T135" s="423">
        <f t="shared" si="18"/>
        <v>0</v>
      </c>
      <c r="U135" s="590">
        <f t="shared" si="16"/>
        <v>5.4749005027849941E-7</v>
      </c>
      <c r="V135" s="202"/>
      <c r="W135" s="202"/>
      <c r="X135" s="202"/>
    </row>
    <row r="136" spans="1:24">
      <c r="A136" s="202"/>
      <c r="B136" s="202"/>
      <c r="C136" s="202"/>
      <c r="D136" s="202"/>
      <c r="E136" s="202"/>
      <c r="F136" s="202"/>
      <c r="G136" s="202"/>
      <c r="H136" s="271" t="str">
        <f t="shared" si="17"/>
        <v>201302</v>
      </c>
      <c r="I136" s="539">
        <f t="shared" si="19"/>
        <v>41365</v>
      </c>
      <c r="J136" s="274">
        <f t="shared" si="20"/>
        <v>2013</v>
      </c>
      <c r="K136" s="275">
        <f t="shared" si="21"/>
        <v>2</v>
      </c>
      <c r="L136" s="290">
        <v>6780.2518031105883</v>
      </c>
      <c r="M136" s="291">
        <v>3.3806313982732435E-2</v>
      </c>
      <c r="N136" s="286">
        <f>SUMIFS('fdr,edr (TFP)'!$D:$D,'fdr,edr (TFP)'!$A:$A,J136)*M136/1000</f>
        <v>6.624439932666415</v>
      </c>
      <c r="O136" s="287"/>
      <c r="P136" s="284">
        <f>KC!J84</f>
        <v>631612.19888601231</v>
      </c>
      <c r="Q136" s="550">
        <f>'fdr,edr (TFP)'!P136/l_pi_c!G136*100</f>
        <v>671602.18911189644</v>
      </c>
      <c r="R136" s="545">
        <f>Q136/Pop!G136/10</f>
        <v>8.4646402123114175</v>
      </c>
      <c r="S136" s="422">
        <f t="shared" si="18"/>
        <v>9.8636365992587747E-6</v>
      </c>
      <c r="T136" s="423">
        <f t="shared" si="18"/>
        <v>0</v>
      </c>
      <c r="U136" s="590">
        <f t="shared" ref="U136:U166" si="22">S136*100</f>
        <v>9.8636365992587748E-4</v>
      </c>
      <c r="V136" s="202"/>
      <c r="W136" s="202"/>
      <c r="X136" s="202"/>
    </row>
    <row r="137" spans="1:24">
      <c r="A137" s="202"/>
      <c r="B137" s="202"/>
      <c r="C137" s="202"/>
      <c r="D137" s="202"/>
      <c r="E137" s="202"/>
      <c r="F137" s="202"/>
      <c r="G137" s="202"/>
      <c r="H137" s="271" t="str">
        <f t="shared" si="17"/>
        <v>201303</v>
      </c>
      <c r="I137" s="539">
        <f t="shared" si="19"/>
        <v>41456</v>
      </c>
      <c r="J137" s="274">
        <f t="shared" si="20"/>
        <v>2013</v>
      </c>
      <c r="K137" s="275">
        <f t="shared" si="21"/>
        <v>3</v>
      </c>
      <c r="L137" s="290">
        <v>157003.39288577068</v>
      </c>
      <c r="M137" s="291">
        <v>0.78281841889937442</v>
      </c>
      <c r="N137" s="286">
        <f>SUMIFS('fdr,edr (TFP)'!$D:$D,'fdr,edr (TFP)'!$A:$A,J137)*M137/1000</f>
        <v>153.39541592237967</v>
      </c>
      <c r="O137" s="287"/>
      <c r="P137" s="284">
        <f>KC!J85</f>
        <v>631980.43590807659</v>
      </c>
      <c r="Q137" s="550">
        <f>'fdr,edr (TFP)'!P137/l_pi_c!G137*100</f>
        <v>671492.59609704837</v>
      </c>
      <c r="R137" s="545">
        <f>Q137/Pop!G137/10</f>
        <v>8.4941867411689209</v>
      </c>
      <c r="S137" s="422">
        <f t="shared" si="18"/>
        <v>2.2843947470749178E-4</v>
      </c>
      <c r="T137" s="423">
        <f t="shared" si="18"/>
        <v>0</v>
      </c>
      <c r="U137" s="590">
        <f t="shared" si="22"/>
        <v>2.2843947470749179E-2</v>
      </c>
      <c r="V137" s="202"/>
      <c r="W137" s="202"/>
      <c r="X137" s="202"/>
    </row>
    <row r="138" spans="1:24">
      <c r="A138" s="202"/>
      <c r="B138" s="202"/>
      <c r="C138" s="202"/>
      <c r="D138" s="202"/>
      <c r="E138" s="202"/>
      <c r="F138" s="202"/>
      <c r="G138" s="202"/>
      <c r="H138" s="271" t="str">
        <f t="shared" si="17"/>
        <v>201304</v>
      </c>
      <c r="I138" s="539">
        <f t="shared" si="19"/>
        <v>41548</v>
      </c>
      <c r="J138" s="274">
        <f t="shared" si="20"/>
        <v>2013</v>
      </c>
      <c r="K138" s="275">
        <f t="shared" si="21"/>
        <v>4</v>
      </c>
      <c r="L138" s="290">
        <v>36774.286034081364</v>
      </c>
      <c r="M138" s="291">
        <v>0.18335647351454121</v>
      </c>
      <c r="N138" s="286">
        <f>SUMIFS('fdr,edr (TFP)'!$D:$D,'fdr,edr (TFP)'!$A:$A,J138)*M138/1000</f>
        <v>35.929203807402033</v>
      </c>
      <c r="O138" s="287"/>
      <c r="P138" s="284">
        <f>KC!J86</f>
        <v>633591.16144775576</v>
      </c>
      <c r="Q138" s="550">
        <f>'fdr,edr (TFP)'!P138/l_pi_c!G138*100</f>
        <v>673012.13398964657</v>
      </c>
      <c r="R138" s="545">
        <f>Q138/Pop!G138/10</f>
        <v>8.5444076272053717</v>
      </c>
      <c r="S138" s="422">
        <f t="shared" si="18"/>
        <v>5.3385670172708592E-5</v>
      </c>
      <c r="T138" s="423">
        <f t="shared" si="18"/>
        <v>0</v>
      </c>
      <c r="U138" s="590">
        <f t="shared" si="22"/>
        <v>5.338567017270859E-3</v>
      </c>
      <c r="V138" s="202"/>
      <c r="W138" s="202"/>
      <c r="X138" s="202"/>
    </row>
    <row r="139" spans="1:24">
      <c r="A139" s="202"/>
      <c r="B139" s="202"/>
      <c r="C139" s="202"/>
      <c r="D139" s="202"/>
      <c r="E139" s="202"/>
      <c r="F139" s="202"/>
      <c r="G139" s="202"/>
      <c r="H139" s="271" t="str">
        <f t="shared" si="17"/>
        <v>201401</v>
      </c>
      <c r="I139" s="539">
        <f t="shared" si="19"/>
        <v>41640</v>
      </c>
      <c r="J139" s="274">
        <f t="shared" si="20"/>
        <v>2014</v>
      </c>
      <c r="K139" s="275">
        <f t="shared" si="21"/>
        <v>1</v>
      </c>
      <c r="L139" s="290">
        <v>776.3786546514948</v>
      </c>
      <c r="M139" s="291">
        <v>5.8932121260552549E-3</v>
      </c>
      <c r="N139" s="286">
        <f>SUMIFS('fdr,edr (TFP)'!$D:$D,'fdr,edr (TFP)'!$A:$A,J139)*M139/1000</f>
        <v>0.90556916305674595</v>
      </c>
      <c r="O139" s="287"/>
      <c r="P139" s="284">
        <f>KC!J87</f>
        <v>633742.28446440154</v>
      </c>
      <c r="Q139" s="550">
        <f>'fdr,edr (TFP)'!P139/l_pi_c!G139*100</f>
        <v>673240.72034114285</v>
      </c>
      <c r="R139" s="545">
        <f>Q139/Pop!G139/10</f>
        <v>8.5786371513453403</v>
      </c>
      <c r="S139" s="422">
        <f t="shared" si="18"/>
        <v>1.3450897066919514E-6</v>
      </c>
      <c r="T139" s="423">
        <f t="shared" si="18"/>
        <v>0</v>
      </c>
      <c r="U139" s="590">
        <f t="shared" si="22"/>
        <v>1.3450897066919515E-4</v>
      </c>
      <c r="V139" s="202"/>
      <c r="W139" s="202"/>
      <c r="X139" s="202"/>
    </row>
    <row r="140" spans="1:24">
      <c r="A140" s="202"/>
      <c r="B140" s="202"/>
      <c r="C140" s="202"/>
      <c r="D140" s="202"/>
      <c r="E140" s="202"/>
      <c r="F140" s="202"/>
      <c r="G140" s="202"/>
      <c r="H140" s="271" t="str">
        <f t="shared" si="17"/>
        <v>201402</v>
      </c>
      <c r="I140" s="539">
        <f t="shared" si="19"/>
        <v>41730</v>
      </c>
      <c r="J140" s="274">
        <f t="shared" si="20"/>
        <v>2014</v>
      </c>
      <c r="K140" s="275">
        <f t="shared" si="21"/>
        <v>2</v>
      </c>
      <c r="L140" s="290">
        <v>6131.9715085639909</v>
      </c>
      <c r="M140" s="291">
        <v>4.654559812327147E-2</v>
      </c>
      <c r="N140" s="286">
        <f>SUMIFS('fdr,edr (TFP)'!$D:$D,'fdr,edr (TFP)'!$A:$A,J140)*M140/1000</f>
        <v>7.1523402577196471</v>
      </c>
      <c r="O140" s="287"/>
      <c r="P140" s="284">
        <f>KC!J88</f>
        <v>633004.7070007486</v>
      </c>
      <c r="Q140" s="550">
        <f>'fdr,edr (TFP)'!P140/l_pi_c!G140*100</f>
        <v>667761.43319138093</v>
      </c>
      <c r="R140" s="545">
        <f>Q140/Pop!G140/10</f>
        <v>8.5405291047287477</v>
      </c>
      <c r="S140" s="422">
        <f t="shared" si="18"/>
        <v>1.0710921449202324E-5</v>
      </c>
      <c r="T140" s="423">
        <f t="shared" si="18"/>
        <v>0</v>
      </c>
      <c r="U140" s="590">
        <f t="shared" si="22"/>
        <v>1.0710921449202325E-3</v>
      </c>
      <c r="V140" s="202"/>
      <c r="W140" s="202"/>
      <c r="X140" s="202"/>
    </row>
    <row r="141" spans="1:24">
      <c r="A141" s="202"/>
      <c r="B141" s="202"/>
      <c r="C141" s="202"/>
      <c r="D141" s="202"/>
      <c r="E141" s="202"/>
      <c r="F141" s="202"/>
      <c r="G141" s="202"/>
      <c r="H141" s="271" t="str">
        <f t="shared" si="17"/>
        <v>201403</v>
      </c>
      <c r="I141" s="539">
        <f t="shared" si="19"/>
        <v>41821</v>
      </c>
      <c r="J141" s="274">
        <f t="shared" si="20"/>
        <v>2014</v>
      </c>
      <c r="K141" s="275">
        <f t="shared" si="21"/>
        <v>3</v>
      </c>
      <c r="L141" s="290">
        <v>97233.227495338215</v>
      </c>
      <c r="M141" s="291">
        <v>0.73806258311961837</v>
      </c>
      <c r="N141" s="286">
        <f>SUMIFS('fdr,edr (TFP)'!$D:$D,'fdr,edr (TFP)'!$A:$A,J141)*M141/1000</f>
        <v>113.41297434791612</v>
      </c>
      <c r="O141" s="287"/>
      <c r="P141" s="284">
        <f>KC!J89</f>
        <v>633297.05317441083</v>
      </c>
      <c r="Q141" s="550">
        <f>'fdr,edr (TFP)'!P141/l_pi_c!G141*100</f>
        <v>668164.00670334813</v>
      </c>
      <c r="R141" s="545">
        <f>Q141/Pop!G141/10</f>
        <v>8.5768652068705542</v>
      </c>
      <c r="S141" s="422">
        <f t="shared" si="18"/>
        <v>1.6973822775561342E-4</v>
      </c>
      <c r="T141" s="423">
        <f t="shared" si="18"/>
        <v>0</v>
      </c>
      <c r="U141" s="590">
        <f t="shared" si="22"/>
        <v>1.6973822775561344E-2</v>
      </c>
      <c r="V141" s="202"/>
      <c r="W141" s="202"/>
      <c r="X141" s="202"/>
    </row>
    <row r="142" spans="1:24">
      <c r="A142" s="202"/>
      <c r="B142" s="202"/>
      <c r="C142" s="202"/>
      <c r="D142" s="202"/>
      <c r="E142" s="202"/>
      <c r="F142" s="202"/>
      <c r="G142" s="202"/>
      <c r="H142" s="271" t="str">
        <f t="shared" si="17"/>
        <v>201404</v>
      </c>
      <c r="I142" s="539">
        <f t="shared" si="19"/>
        <v>41913</v>
      </c>
      <c r="J142" s="274">
        <f t="shared" si="20"/>
        <v>2014</v>
      </c>
      <c r="K142" s="275">
        <f t="shared" si="21"/>
        <v>4</v>
      </c>
      <c r="L142" s="290">
        <v>27599.591341446332</v>
      </c>
      <c r="M142" s="291">
        <v>0.20949860663105493</v>
      </c>
      <c r="N142" s="286">
        <f>SUMIFS('fdr,edr (TFP)'!$D:$D,'fdr,edr (TFP)'!$A:$A,J142)*M142/1000</f>
        <v>32.192202454356398</v>
      </c>
      <c r="O142" s="287"/>
      <c r="P142" s="284">
        <f>KC!J90</f>
        <v>634712.04842992558</v>
      </c>
      <c r="Q142" s="550">
        <f>'fdr,edr (TFP)'!P142/l_pi_c!G142*100</f>
        <v>667929.58696229965</v>
      </c>
      <c r="R142" s="545">
        <f>Q142/Pop!G142/10</f>
        <v>8.602813214210304</v>
      </c>
      <c r="S142" s="422">
        <f t="shared" si="18"/>
        <v>4.8197000226871879E-5</v>
      </c>
      <c r="T142" s="423">
        <f t="shared" si="18"/>
        <v>0</v>
      </c>
      <c r="U142" s="590">
        <f t="shared" si="22"/>
        <v>4.8197000226871877E-3</v>
      </c>
      <c r="V142" s="202"/>
      <c r="W142" s="202"/>
      <c r="X142" s="202"/>
    </row>
    <row r="143" spans="1:24">
      <c r="A143" s="202"/>
      <c r="B143" s="202"/>
      <c r="C143" s="202"/>
      <c r="D143" s="202"/>
      <c r="E143" s="202"/>
      <c r="F143" s="202"/>
      <c r="G143" s="202"/>
      <c r="H143" s="271" t="str">
        <f t="shared" si="17"/>
        <v>201501</v>
      </c>
      <c r="I143" s="539">
        <f t="shared" si="19"/>
        <v>42005</v>
      </c>
      <c r="J143" s="274">
        <f t="shared" si="20"/>
        <v>2015</v>
      </c>
      <c r="K143" s="275">
        <f t="shared" si="21"/>
        <v>1</v>
      </c>
      <c r="L143" s="290">
        <v>82.135519372849501</v>
      </c>
      <c r="M143" s="291">
        <v>3.7136548197712343E-4</v>
      </c>
      <c r="N143" s="286">
        <f>SUMIFS('fdr,edr (TFP)'!$D:$D,'fdr,edr (TFP)'!$A:$A,J143)*M143/1000</f>
        <v>5.8953032876735E-2</v>
      </c>
      <c r="O143" s="287"/>
      <c r="P143" s="284">
        <f>KC!J91</f>
        <v>634392.49631788989</v>
      </c>
      <c r="Q143" s="550">
        <f>'fdr,edr (TFP)'!P143/l_pi_c!G143*100</f>
        <v>662251.46466766193</v>
      </c>
      <c r="R143" s="545">
        <f>Q143/Pop!G143/10</f>
        <v>8.556281888341088</v>
      </c>
      <c r="S143" s="422">
        <f t="shared" si="18"/>
        <v>8.9019105312691816E-8</v>
      </c>
      <c r="T143" s="423">
        <f t="shared" si="18"/>
        <v>0</v>
      </c>
      <c r="U143" s="590">
        <f t="shared" si="22"/>
        <v>8.9019105312691824E-6</v>
      </c>
      <c r="V143" s="202"/>
      <c r="W143" s="202"/>
      <c r="X143" s="202"/>
    </row>
    <row r="144" spans="1:24">
      <c r="A144" s="202"/>
      <c r="B144" s="202"/>
      <c r="C144" s="202"/>
      <c r="D144" s="202"/>
      <c r="E144" s="202"/>
      <c r="F144" s="202"/>
      <c r="G144" s="202"/>
      <c r="H144" s="271" t="str">
        <f t="shared" si="17"/>
        <v>201502</v>
      </c>
      <c r="I144" s="539">
        <f t="shared" si="19"/>
        <v>42095</v>
      </c>
      <c r="J144" s="274">
        <f t="shared" si="20"/>
        <v>2015</v>
      </c>
      <c r="K144" s="275">
        <f t="shared" si="21"/>
        <v>2</v>
      </c>
      <c r="L144" s="290">
        <v>2906.3636729798582</v>
      </c>
      <c r="M144" s="291">
        <v>1.3140759983722048E-2</v>
      </c>
      <c r="N144" s="286">
        <f>SUMIFS('fdr,edr (TFP)'!$D:$D,'fdr,edr (TFP)'!$A:$A,J144)*M144/1000</f>
        <v>2.0860518624974715</v>
      </c>
      <c r="O144" s="287"/>
      <c r="P144" s="284">
        <f>KC!J92</f>
        <v>633575.17462932807</v>
      </c>
      <c r="Q144" s="550">
        <f>'fdr,edr (TFP)'!P144/l_pi_c!G144*100</f>
        <v>657668.02524522215</v>
      </c>
      <c r="R144" s="545">
        <f>Q144/Pop!G144/10</f>
        <v>8.5217448408665728</v>
      </c>
      <c r="S144" s="422">
        <f t="shared" si="18"/>
        <v>3.1718918700960921E-6</v>
      </c>
      <c r="T144" s="423">
        <f t="shared" si="18"/>
        <v>0</v>
      </c>
      <c r="U144" s="590">
        <f t="shared" si="22"/>
        <v>3.1718918700960919E-4</v>
      </c>
      <c r="V144" s="202"/>
      <c r="W144" s="202"/>
      <c r="X144" s="202"/>
    </row>
    <row r="145" spans="1:24">
      <c r="A145" s="202"/>
      <c r="B145" s="202"/>
      <c r="C145" s="202"/>
      <c r="D145" s="202"/>
      <c r="E145" s="202"/>
      <c r="F145" s="202"/>
      <c r="G145" s="202"/>
      <c r="H145" s="271" t="str">
        <f t="shared" si="17"/>
        <v>201503</v>
      </c>
      <c r="I145" s="539">
        <f t="shared" si="19"/>
        <v>42186</v>
      </c>
      <c r="J145" s="274">
        <f t="shared" si="20"/>
        <v>2015</v>
      </c>
      <c r="K145" s="275">
        <f t="shared" si="21"/>
        <v>3</v>
      </c>
      <c r="L145" s="290">
        <v>214904.99800540355</v>
      </c>
      <c r="M145" s="291">
        <v>0.97166608031397761</v>
      </c>
      <c r="N145" s="286">
        <f>SUMIFS('fdr,edr (TFP)'!$D:$D,'fdr,edr (TFP)'!$A:$A,J145)*M145/1000</f>
        <v>154.24875266540479</v>
      </c>
      <c r="O145" s="287"/>
      <c r="P145" s="284">
        <f>KC!J93</f>
        <v>633589.97189667437</v>
      </c>
      <c r="Q145" s="550">
        <f>'fdr,edr (TFP)'!P145/l_pi_c!G145*100</f>
        <v>656029.50292925339</v>
      </c>
      <c r="R145" s="545">
        <f>Q145/Pop!G145/10</f>
        <v>8.523230534952706</v>
      </c>
      <c r="S145" s="422">
        <f t="shared" si="18"/>
        <v>2.3512471920342747E-4</v>
      </c>
      <c r="T145" s="423">
        <f t="shared" si="18"/>
        <v>0</v>
      </c>
      <c r="U145" s="590">
        <f t="shared" si="22"/>
        <v>2.3512471920342747E-2</v>
      </c>
      <c r="V145" s="202"/>
      <c r="W145" s="202"/>
      <c r="X145" s="202"/>
    </row>
    <row r="146" spans="1:24">
      <c r="A146" s="202"/>
      <c r="B146" s="202"/>
      <c r="C146" s="202"/>
      <c r="D146" s="202"/>
      <c r="E146" s="202"/>
      <c r="F146" s="202"/>
      <c r="G146" s="202"/>
      <c r="H146" s="271" t="str">
        <f t="shared" si="17"/>
        <v>201504</v>
      </c>
      <c r="I146" s="539">
        <f t="shared" si="19"/>
        <v>42278</v>
      </c>
      <c r="J146" s="274">
        <f t="shared" si="20"/>
        <v>2015</v>
      </c>
      <c r="K146" s="275">
        <f t="shared" si="21"/>
        <v>4</v>
      </c>
      <c r="L146" s="290">
        <v>3278.1608022437258</v>
      </c>
      <c r="M146" s="291">
        <v>1.4821794220323321E-2</v>
      </c>
      <c r="N146" s="286">
        <f>SUMIFS('fdr,edr (TFP)'!$D:$D,'fdr,edr (TFP)'!$A:$A,J146)*M146/1000</f>
        <v>2.3529104463638548</v>
      </c>
      <c r="O146" s="287"/>
      <c r="P146" s="284">
        <f>KC!J94</f>
        <v>634742.09209223278</v>
      </c>
      <c r="Q146" s="550">
        <f>'fdr,edr (TFP)'!P146/l_pi_c!G146*100</f>
        <v>657102.61498953938</v>
      </c>
      <c r="R146" s="545">
        <f>Q146/Pop!G146/10</f>
        <v>8.5590109900277795</v>
      </c>
      <c r="S146" s="422">
        <f t="shared" si="18"/>
        <v>3.5807351739139124E-6</v>
      </c>
      <c r="T146" s="423">
        <f t="shared" si="18"/>
        <v>0</v>
      </c>
      <c r="U146" s="590">
        <f t="shared" si="22"/>
        <v>3.5807351739139122E-4</v>
      </c>
      <c r="V146" s="202"/>
      <c r="W146" s="202"/>
      <c r="X146" s="202"/>
    </row>
    <row r="147" spans="1:24">
      <c r="A147" s="202"/>
      <c r="B147" s="202"/>
      <c r="C147" s="202"/>
      <c r="D147" s="202"/>
      <c r="E147" s="202"/>
      <c r="F147" s="202"/>
      <c r="G147" s="202"/>
      <c r="H147" s="271" t="str">
        <f t="shared" si="17"/>
        <v>201601</v>
      </c>
      <c r="I147" s="539">
        <f t="shared" si="19"/>
        <v>42370</v>
      </c>
      <c r="J147" s="274">
        <f t="shared" si="20"/>
        <v>2016</v>
      </c>
      <c r="K147" s="275">
        <f t="shared" si="21"/>
        <v>1</v>
      </c>
      <c r="L147" s="290">
        <v>137.76727545306966</v>
      </c>
      <c r="M147" s="291">
        <v>8.4191367268669976E-4</v>
      </c>
      <c r="N147" s="286">
        <f>SUMIFS('fdr,edr (TFP)'!$D:$D,'fdr,edr (TFP)'!$A:$A,J147)*M147/1000</f>
        <v>0.23295845473751114</v>
      </c>
      <c r="O147" s="287"/>
      <c r="P147" s="284">
        <f>KC!J95</f>
        <v>635432.68030525499</v>
      </c>
      <c r="Q147" s="550">
        <f>'fdr,edr (TFP)'!P147/l_pi_c!G147*100</f>
        <v>655867.45430174773</v>
      </c>
      <c r="R147" s="545">
        <f>Q147/Pop!G147/10</f>
        <v>8.5637134170060936</v>
      </c>
      <c r="S147" s="422">
        <f t="shared" si="18"/>
        <v>3.5519136253760955E-7</v>
      </c>
      <c r="T147" s="423">
        <f t="shared" si="18"/>
        <v>0</v>
      </c>
      <c r="U147" s="590">
        <f t="shared" si="22"/>
        <v>3.5519136253760956E-5</v>
      </c>
      <c r="V147" s="202"/>
      <c r="W147" s="202"/>
      <c r="X147" s="202"/>
    </row>
    <row r="148" spans="1:24">
      <c r="A148" s="202"/>
      <c r="B148" s="202"/>
      <c r="C148" s="202"/>
      <c r="D148" s="202"/>
      <c r="E148" s="202"/>
      <c r="F148" s="202"/>
      <c r="G148" s="202"/>
      <c r="H148" s="271" t="str">
        <f t="shared" si="17"/>
        <v>201602</v>
      </c>
      <c r="I148" s="539">
        <f t="shared" si="19"/>
        <v>42461</v>
      </c>
      <c r="J148" s="274">
        <f t="shared" si="20"/>
        <v>2016</v>
      </c>
      <c r="K148" s="275">
        <f t="shared" si="21"/>
        <v>2</v>
      </c>
      <c r="L148" s="290">
        <v>7644.7253545649201</v>
      </c>
      <c r="M148" s="291">
        <v>4.6717907273526448E-2</v>
      </c>
      <c r="N148" s="286">
        <f>SUMIFS('fdr,edr (TFP)'!$D:$D,'fdr,edr (TFP)'!$A:$A,J148)*M148/1000</f>
        <v>12.926897186834324</v>
      </c>
      <c r="O148" s="287">
        <f>(0.4+0.7)/2*1000</f>
        <v>550</v>
      </c>
      <c r="P148" s="284">
        <f>KC!J96</f>
        <v>634548.89378834283</v>
      </c>
      <c r="Q148" s="550">
        <f>'fdr,edr (TFP)'!P148/l_pi_c!G148*100</f>
        <v>655729.99464389717</v>
      </c>
      <c r="R148" s="545">
        <f>Q148/Pop!G148/10</f>
        <v>8.5810125835354931</v>
      </c>
      <c r="S148" s="422">
        <f t="shared" si="18"/>
        <v>1.9713750007507962E-5</v>
      </c>
      <c r="T148" s="423">
        <f t="shared" si="18"/>
        <v>8.3875986227941997E-4</v>
      </c>
      <c r="U148" s="590">
        <f t="shared" si="22"/>
        <v>1.9713750007507962E-3</v>
      </c>
      <c r="V148" s="202"/>
      <c r="W148" s="202"/>
      <c r="X148" s="202"/>
    </row>
    <row r="149" spans="1:24">
      <c r="A149" s="202"/>
      <c r="B149" s="202"/>
      <c r="C149" s="202"/>
      <c r="D149" s="202"/>
      <c r="E149" s="202"/>
      <c r="F149" s="202"/>
      <c r="G149" s="202"/>
      <c r="H149" s="271" t="str">
        <f t="shared" si="17"/>
        <v>201603</v>
      </c>
      <c r="I149" s="539">
        <f t="shared" si="19"/>
        <v>42552</v>
      </c>
      <c r="J149" s="274">
        <f t="shared" si="20"/>
        <v>2016</v>
      </c>
      <c r="K149" s="275">
        <f t="shared" si="21"/>
        <v>3</v>
      </c>
      <c r="L149" s="290">
        <v>155801.13549737091</v>
      </c>
      <c r="M149" s="291">
        <v>0.95212092831169515</v>
      </c>
      <c r="N149" s="286">
        <f>SUMIFS('fdr,edr (TFP)'!$D:$D,'fdr,edr (TFP)'!$A:$A,J149)*M149/1000</f>
        <v>263.45292561281042</v>
      </c>
      <c r="O149" s="287"/>
      <c r="P149" s="284">
        <f>KC!J97</f>
        <v>634673.89871982683</v>
      </c>
      <c r="Q149" s="550">
        <f>'fdr,edr (TFP)'!P149/l_pi_c!G149*100</f>
        <v>656643.36611406086</v>
      </c>
      <c r="R149" s="545">
        <f>Q149/Pop!G149/10</f>
        <v>8.6063392744082314</v>
      </c>
      <c r="S149" s="422">
        <f t="shared" si="18"/>
        <v>4.0121158486972042E-4</v>
      </c>
      <c r="T149" s="423">
        <f t="shared" si="18"/>
        <v>0</v>
      </c>
      <c r="U149" s="590">
        <f t="shared" si="22"/>
        <v>4.0121158486972043E-2</v>
      </c>
      <c r="V149" s="202"/>
      <c r="W149" s="202"/>
      <c r="X149" s="202"/>
    </row>
    <row r="150" spans="1:24">
      <c r="A150" s="202"/>
      <c r="B150" s="202"/>
      <c r="C150" s="202"/>
      <c r="D150" s="202"/>
      <c r="E150" s="202"/>
      <c r="F150" s="202"/>
      <c r="G150" s="202"/>
      <c r="H150" s="271" t="str">
        <f t="shared" si="17"/>
        <v>201604</v>
      </c>
      <c r="I150" s="539">
        <f t="shared" si="19"/>
        <v>42644</v>
      </c>
      <c r="J150" s="274">
        <f t="shared" si="20"/>
        <v>2016</v>
      </c>
      <c r="K150" s="275">
        <f t="shared" si="21"/>
        <v>4</v>
      </c>
      <c r="L150" s="290">
        <v>52.240872611085521</v>
      </c>
      <c r="M150" s="291">
        <v>3.1925074209179365E-4</v>
      </c>
      <c r="N150" s="286">
        <f>SUMIFS('fdr,edr (TFP)'!$D:$D,'fdr,edr (TFP)'!$A:$A,J150)*M150/1000</f>
        <v>8.8337037352265418E-2</v>
      </c>
      <c r="O150" s="287"/>
      <c r="P150" s="284">
        <f>KC!J98</f>
        <v>634858.43374087487</v>
      </c>
      <c r="Q150" s="550">
        <f>'fdr,edr (TFP)'!P150/l_pi_c!G150*100</f>
        <v>656861.86268058419</v>
      </c>
      <c r="R150" s="545">
        <f>Q150/Pop!G150/10</f>
        <v>8.6176270144645066</v>
      </c>
      <c r="S150" s="422">
        <f t="shared" si="18"/>
        <v>1.3448343155708759E-7</v>
      </c>
      <c r="T150" s="423">
        <f t="shared" si="18"/>
        <v>0</v>
      </c>
      <c r="U150" s="590">
        <f t="shared" si="22"/>
        <v>1.3448343155708759E-5</v>
      </c>
      <c r="V150" s="202"/>
      <c r="W150" s="202"/>
      <c r="X150" s="202"/>
    </row>
    <row r="151" spans="1:24">
      <c r="H151" s="271" t="str">
        <f t="shared" si="17"/>
        <v>201701</v>
      </c>
      <c r="I151" s="539">
        <f t="shared" si="19"/>
        <v>42736</v>
      </c>
      <c r="J151" s="274">
        <f t="shared" si="20"/>
        <v>2017</v>
      </c>
      <c r="K151" s="275">
        <f t="shared" si="21"/>
        <v>1</v>
      </c>
      <c r="L151" s="290">
        <v>3.9007906559758494</v>
      </c>
      <c r="M151" s="291">
        <v>2.1768123140013132E-5</v>
      </c>
      <c r="N151" s="286">
        <f>SUMIFS('fdr,edr (TFP)'!$D:$D,'fdr,edr (TFP)'!$A:$A,J151)*M151/1000</f>
        <v>7.1373502785873136E-3</v>
      </c>
      <c r="O151" s="287"/>
      <c r="P151" s="284">
        <f>KC!J99</f>
        <v>635954.19996954163</v>
      </c>
      <c r="Q151" s="550">
        <f>'fdr,edr (TFP)'!P151/l_pi_c!G151*100</f>
        <v>660544.83100594988</v>
      </c>
      <c r="R151" s="545">
        <f>Q151/Pop!G151/10</f>
        <v>8.6743223909907421</v>
      </c>
      <c r="S151" s="422">
        <f t="shared" si="18"/>
        <v>1.0805247340619979E-8</v>
      </c>
      <c r="T151" s="423">
        <f t="shared" si="18"/>
        <v>0</v>
      </c>
      <c r="U151" s="590">
        <f t="shared" si="22"/>
        <v>1.080524734061998E-6</v>
      </c>
    </row>
    <row r="152" spans="1:24">
      <c r="H152" s="271" t="str">
        <f t="shared" si="17"/>
        <v>201702</v>
      </c>
      <c r="I152" s="539">
        <f t="shared" si="19"/>
        <v>42826</v>
      </c>
      <c r="J152" s="274">
        <f t="shared" si="20"/>
        <v>2017</v>
      </c>
      <c r="K152" s="275">
        <f t="shared" si="21"/>
        <v>2</v>
      </c>
      <c r="L152" s="290">
        <v>7019.1439230023043</v>
      </c>
      <c r="M152" s="291">
        <v>3.9169902393843048E-2</v>
      </c>
      <c r="N152" s="286">
        <f>SUMIFS('fdr,edr (TFP)'!$D:$D,'fdr,edr (TFP)'!$A:$A,J152)*M152/1000</f>
        <v>12.843060100530325</v>
      </c>
      <c r="O152" s="287"/>
      <c r="P152" s="284">
        <f>KC!J100</f>
        <v>635429.27880996838</v>
      </c>
      <c r="Q152" s="550">
        <f>'fdr,edr (TFP)'!P152/l_pi_c!G152*100</f>
        <v>658000.12739654188</v>
      </c>
      <c r="R152" s="545">
        <f>Q152/Pop!G152/10</f>
        <v>8.6483661412133586</v>
      </c>
      <c r="S152" s="422">
        <f t="shared" si="18"/>
        <v>1.9518324641281554E-5</v>
      </c>
      <c r="T152" s="423">
        <f t="shared" si="18"/>
        <v>0</v>
      </c>
      <c r="U152" s="590">
        <f t="shared" si="22"/>
        <v>1.9518324641281555E-3</v>
      </c>
    </row>
    <row r="153" spans="1:24">
      <c r="H153" s="271" t="str">
        <f t="shared" si="17"/>
        <v>201703</v>
      </c>
      <c r="I153" s="539">
        <f t="shared" si="19"/>
        <v>42917</v>
      </c>
      <c r="J153" s="274">
        <f t="shared" si="20"/>
        <v>2017</v>
      </c>
      <c r="K153" s="275">
        <f t="shared" si="21"/>
        <v>3</v>
      </c>
      <c r="L153" s="290">
        <v>82500.681327502054</v>
      </c>
      <c r="M153" s="291">
        <v>0.46038999491572957</v>
      </c>
      <c r="N153" s="286">
        <f>SUMIFS('fdr,edr (TFP)'!$D:$D,'fdr,edr (TFP)'!$A:$A,J153)*M153/1000</f>
        <v>150.95305356990056</v>
      </c>
      <c r="O153" s="287"/>
      <c r="P153" s="284">
        <f>KC!J101</f>
        <v>635569.175251081</v>
      </c>
      <c r="Q153" s="550">
        <f>'fdr,edr (TFP)'!P153/l_pi_c!G153*100</f>
        <v>655332.40914510458</v>
      </c>
      <c r="R153" s="545">
        <f>Q153/Pop!G153/10</f>
        <v>8.6252065103085389</v>
      </c>
      <c r="S153" s="422">
        <f t="shared" si="18"/>
        <v>2.3034577790349497E-4</v>
      </c>
      <c r="T153" s="423">
        <f t="shared" si="18"/>
        <v>0</v>
      </c>
      <c r="U153" s="590">
        <f t="shared" si="22"/>
        <v>2.3034577790349498E-2</v>
      </c>
    </row>
    <row r="154" spans="1:24">
      <c r="H154" s="271" t="str">
        <f t="shared" si="17"/>
        <v>201704</v>
      </c>
      <c r="I154" s="539">
        <f t="shared" si="19"/>
        <v>43009</v>
      </c>
      <c r="J154" s="274">
        <f t="shared" si="20"/>
        <v>2017</v>
      </c>
      <c r="K154" s="275">
        <f t="shared" si="21"/>
        <v>4</v>
      </c>
      <c r="L154" s="290">
        <v>89673.654958839659</v>
      </c>
      <c r="M154" s="291">
        <v>0.50041833456728735</v>
      </c>
      <c r="N154" s="286">
        <f>SUMIFS('fdr,edr (TFP)'!$D:$D,'fdr,edr (TFP)'!$A:$A,J154)*M154/1000</f>
        <v>164.07757879083152</v>
      </c>
      <c r="O154" s="287"/>
      <c r="P154" s="284">
        <f>KC!J102</f>
        <v>636652.69175782287</v>
      </c>
      <c r="Q154" s="550">
        <f>'fdr,edr (TFP)'!P154/l_pi_c!G154*100</f>
        <v>657681.5205932057</v>
      </c>
      <c r="R154" s="545">
        <f>Q154/Pop!G154/10</f>
        <v>8.671278135459259</v>
      </c>
      <c r="S154" s="422">
        <f t="shared" si="18"/>
        <v>2.4947877301286994E-4</v>
      </c>
      <c r="T154" s="423">
        <f t="shared" si="18"/>
        <v>0</v>
      </c>
      <c r="U154" s="590">
        <f t="shared" si="22"/>
        <v>2.4947877301286996E-2</v>
      </c>
    </row>
    <row r="155" spans="1:24">
      <c r="H155" s="271" t="str">
        <f t="shared" si="17"/>
        <v>201801</v>
      </c>
      <c r="I155" s="539">
        <f t="shared" si="19"/>
        <v>43101</v>
      </c>
      <c r="J155" s="274">
        <f t="shared" si="20"/>
        <v>2018</v>
      </c>
      <c r="K155" s="275">
        <f t="shared" si="21"/>
        <v>1</v>
      </c>
      <c r="L155" s="290">
        <v>642.97946713618046</v>
      </c>
      <c r="M155" s="291">
        <v>7.6575631522569616E-4</v>
      </c>
      <c r="N155" s="286">
        <f>SUMIFS('fdr,edr (TFP)'!$D:$D,'fdr,edr (TFP)'!$A:$A,J155)*M155/1000</f>
        <v>0.40117202254970347</v>
      </c>
      <c r="O155" s="287"/>
      <c r="P155" s="284">
        <f>KC!J103</f>
        <v>638096.4433751941</v>
      </c>
      <c r="Q155" s="550">
        <f>'fdr,edr (TFP)'!P155/l_pi_c!G155*100</f>
        <v>659469.89605534286</v>
      </c>
      <c r="R155" s="545">
        <f>Q155/Pop!G155/10</f>
        <v>8.709354402013405</v>
      </c>
      <c r="S155" s="422">
        <f t="shared" si="18"/>
        <v>6.0832499701553777E-7</v>
      </c>
      <c r="T155" s="423">
        <f t="shared" si="18"/>
        <v>0</v>
      </c>
      <c r="U155" s="590">
        <f t="shared" si="22"/>
        <v>6.083249970155378E-5</v>
      </c>
    </row>
    <row r="156" spans="1:24">
      <c r="H156" s="271" t="str">
        <f t="shared" si="17"/>
        <v>201802</v>
      </c>
      <c r="I156" s="539">
        <f t="shared" si="19"/>
        <v>43191</v>
      </c>
      <c r="J156" s="274">
        <f t="shared" si="20"/>
        <v>2018</v>
      </c>
      <c r="K156" s="275">
        <f t="shared" si="21"/>
        <v>2</v>
      </c>
      <c r="L156" s="290">
        <v>50399.464807861252</v>
      </c>
      <c r="M156" s="291">
        <v>6.0023236251245622E-2</v>
      </c>
      <c r="N156" s="286">
        <f>SUMIFS('fdr,edr (TFP)'!$D:$D,'fdr,edr (TFP)'!$A:$A,J156)*M156/1000</f>
        <v>31.445569051289826</v>
      </c>
      <c r="O156" s="287"/>
      <c r="P156" s="284">
        <f>KC!J104</f>
        <v>636823.24596540746</v>
      </c>
      <c r="Q156" s="550">
        <f>'fdr,edr (TFP)'!P156/l_pi_c!G156*100</f>
        <v>658750.85270235268</v>
      </c>
      <c r="R156" s="545">
        <f>Q156/Pop!G156/10</f>
        <v>8.7148043801012047</v>
      </c>
      <c r="S156" s="422">
        <f t="shared" si="18"/>
        <v>4.7735147396458953E-5</v>
      </c>
      <c r="T156" s="423">
        <f t="shared" si="18"/>
        <v>0</v>
      </c>
      <c r="U156" s="590">
        <f t="shared" si="22"/>
        <v>4.7735147396458953E-3</v>
      </c>
    </row>
    <row r="157" spans="1:24">
      <c r="H157" s="271" t="str">
        <f t="shared" si="17"/>
        <v>201803</v>
      </c>
      <c r="I157" s="539">
        <f t="shared" si="19"/>
        <v>43282</v>
      </c>
      <c r="J157" s="274">
        <f t="shared" si="20"/>
        <v>2018</v>
      </c>
      <c r="K157" s="275">
        <f t="shared" si="21"/>
        <v>3</v>
      </c>
      <c r="L157" s="290">
        <v>788181.23407550703</v>
      </c>
      <c r="M157" s="291">
        <v>0.9386843412339817</v>
      </c>
      <c r="N157" s="286">
        <f>SUMIFS('fdr,edr (TFP)'!$D:$D,'fdr,edr (TFP)'!$A:$A,J157)*M157/1000</f>
        <v>491.76727402839958</v>
      </c>
      <c r="O157" s="287"/>
      <c r="P157" s="284">
        <f>KC!J105</f>
        <v>637037.79826185014</v>
      </c>
      <c r="Q157" s="550">
        <f>'fdr,edr (TFP)'!P157/l_pi_c!G157*100</f>
        <v>658721.682478762</v>
      </c>
      <c r="R157" s="545">
        <f>Q157/Pop!G157/10</f>
        <v>8.7282426159115367</v>
      </c>
      <c r="S157" s="422">
        <f t="shared" si="18"/>
        <v>7.4654787766797819E-4</v>
      </c>
      <c r="T157" s="423">
        <f t="shared" si="18"/>
        <v>0</v>
      </c>
      <c r="U157" s="590">
        <f t="shared" si="22"/>
        <v>7.465478776679782E-2</v>
      </c>
    </row>
    <row r="158" spans="1:24">
      <c r="H158" s="271" t="str">
        <f t="shared" si="17"/>
        <v>201804</v>
      </c>
      <c r="I158" s="539">
        <f t="shared" si="19"/>
        <v>43374</v>
      </c>
      <c r="J158" s="274">
        <f t="shared" si="20"/>
        <v>2018</v>
      </c>
      <c r="K158" s="275">
        <f t="shared" si="21"/>
        <v>4</v>
      </c>
      <c r="L158" s="290">
        <v>442.22364949550843</v>
      </c>
      <c r="M158" s="291">
        <v>5.2666619954695791E-4</v>
      </c>
      <c r="N158" s="286">
        <f>SUMIFS('fdr,edr (TFP)'!$D:$D,'fdr,edr (TFP)'!$A:$A,J158)*M158/1000</f>
        <v>0.2759151185302936</v>
      </c>
      <c r="O158" s="287"/>
      <c r="P158" s="284">
        <f>KC!J106</f>
        <v>638069.69657102041</v>
      </c>
      <c r="Q158" s="550">
        <f>'fdr,edr (TFP)'!P158/l_pi_c!G158*100</f>
        <v>661067.503921428</v>
      </c>
      <c r="R158" s="545">
        <f>Q158/Pop!G158/10</f>
        <v>8.7726768902758501</v>
      </c>
      <c r="S158" s="422">
        <f t="shared" si="18"/>
        <v>4.1737812990893564E-7</v>
      </c>
      <c r="T158" s="423">
        <f t="shared" si="18"/>
        <v>0</v>
      </c>
      <c r="U158" s="590">
        <f t="shared" si="22"/>
        <v>4.1737812990893563E-5</v>
      </c>
    </row>
    <row r="159" spans="1:24">
      <c r="H159" s="271" t="str">
        <f t="shared" si="17"/>
        <v>201901</v>
      </c>
      <c r="I159" s="539">
        <f t="shared" si="19"/>
        <v>43466</v>
      </c>
      <c r="J159" s="274">
        <f t="shared" si="20"/>
        <v>2019</v>
      </c>
      <c r="K159" s="275">
        <f t="shared" si="21"/>
        <v>1</v>
      </c>
      <c r="L159" s="290">
        <v>1.1916908671457844</v>
      </c>
      <c r="M159" s="291">
        <v>7.3788599915105169E-7</v>
      </c>
      <c r="N159" s="286">
        <f>SUMIFS('fdr,edr (TFP)'!$D:$D,'fdr,edr (TFP)'!$A:$A,J159)*M159/1000</f>
        <v>3.8622896560617565E-4</v>
      </c>
      <c r="O159" s="287"/>
      <c r="P159" s="284">
        <f>KC!J107</f>
        <v>639223.95008935954</v>
      </c>
      <c r="Q159" s="550">
        <f>'fdr,edr (TFP)'!P159/l_pi_c!G159*100</f>
        <v>659658.98167957808</v>
      </c>
      <c r="R159" s="545">
        <f>Q159/Pop!G159/10</f>
        <v>8.7664426575258627</v>
      </c>
      <c r="S159" s="422">
        <f t="shared" si="18"/>
        <v>5.854979259477165E-10</v>
      </c>
      <c r="T159" s="423">
        <f t="shared" si="18"/>
        <v>0</v>
      </c>
      <c r="U159" s="590">
        <f t="shared" si="22"/>
        <v>5.8549792594771651E-8</v>
      </c>
    </row>
    <row r="160" spans="1:24">
      <c r="H160" s="271" t="str">
        <f t="shared" si="17"/>
        <v>201902</v>
      </c>
      <c r="I160" s="539">
        <f t="shared" si="19"/>
        <v>43556</v>
      </c>
      <c r="J160" s="274">
        <f t="shared" si="20"/>
        <v>2019</v>
      </c>
      <c r="K160" s="275">
        <f t="shared" si="21"/>
        <v>2</v>
      </c>
      <c r="L160" s="290">
        <v>3978.598988720245</v>
      </c>
      <c r="M160" s="291">
        <v>2.4635184937219622E-3</v>
      </c>
      <c r="N160" s="286">
        <f>SUMIFS('fdr,edr (TFP)'!$D:$D,'fdr,edr (TFP)'!$A:$A,J160)*M160/1000</f>
        <v>1.289470461123549</v>
      </c>
      <c r="O160" s="287"/>
      <c r="P160" s="284">
        <f>KC!J108</f>
        <v>638732.09468396439</v>
      </c>
      <c r="Q160" s="550">
        <f>'fdr,edr (TFP)'!P160/l_pi_c!G160*100</f>
        <v>657904.68128630007</v>
      </c>
      <c r="R160" s="545">
        <f>Q160/Pop!G160/10</f>
        <v>8.7543915157577512</v>
      </c>
      <c r="S160" s="422">
        <f t="shared" si="18"/>
        <v>1.9599654749415146E-6</v>
      </c>
      <c r="T160" s="423">
        <f t="shared" si="18"/>
        <v>0</v>
      </c>
      <c r="U160" s="590">
        <f t="shared" si="22"/>
        <v>1.9599654749415145E-4</v>
      </c>
    </row>
    <row r="161" spans="8:22">
      <c r="H161" s="271" t="str">
        <f t="shared" si="17"/>
        <v>201903</v>
      </c>
      <c r="I161" s="539">
        <f t="shared" si="19"/>
        <v>43647</v>
      </c>
      <c r="J161" s="274">
        <f t="shared" si="20"/>
        <v>2019</v>
      </c>
      <c r="K161" s="275">
        <f t="shared" si="21"/>
        <v>3</v>
      </c>
      <c r="L161" s="290">
        <v>151296.10426859627</v>
      </c>
      <c r="M161" s="291">
        <v>9.3681406935073513E-2</v>
      </c>
      <c r="N161" s="286">
        <f>SUMIFS('fdr,edr (TFP)'!$D:$D,'fdr,edr (TFP)'!$A:$A,J161)*M161/1000</f>
        <v>49.035315670297443</v>
      </c>
      <c r="O161" s="287"/>
      <c r="P161" s="284">
        <f>KC!J109</f>
        <v>639011.19786870375</v>
      </c>
      <c r="Q161" s="550">
        <f>'fdr,edr (TFP)'!P161/l_pi_c!G161*100</f>
        <v>657247.46670379268</v>
      </c>
      <c r="R161" s="545">
        <f>Q161/Pop!G161/10</f>
        <v>8.756958869165679</v>
      </c>
      <c r="S161" s="422">
        <f t="shared" si="18"/>
        <v>7.4607082042047037E-5</v>
      </c>
      <c r="T161" s="423">
        <f t="shared" si="18"/>
        <v>0</v>
      </c>
      <c r="U161" s="590">
        <f t="shared" si="22"/>
        <v>7.4607082042047034E-3</v>
      </c>
    </row>
    <row r="162" spans="8:22">
      <c r="H162" s="271" t="str">
        <f t="shared" si="17"/>
        <v>201904</v>
      </c>
      <c r="I162" s="539">
        <f t="shared" si="19"/>
        <v>43739</v>
      </c>
      <c r="J162" s="274">
        <f t="shared" si="20"/>
        <v>2019</v>
      </c>
      <c r="K162" s="275">
        <f t="shared" si="21"/>
        <v>4</v>
      </c>
      <c r="L162" s="290">
        <v>1459730.8520518157</v>
      </c>
      <c r="M162" s="291">
        <v>0.90385433668520532</v>
      </c>
      <c r="N162" s="286">
        <f>SUMIFS('fdr,edr (TFP)'!$D:$D,'fdr,edr (TFP)'!$A:$A,J162)*M162/1000</f>
        <v>473.1011645677263</v>
      </c>
      <c r="O162" s="287"/>
      <c r="P162" s="284">
        <f>KC!J110</f>
        <v>640292.99286142143</v>
      </c>
      <c r="Q162" s="550">
        <f>'fdr,edr (TFP)'!P162/l_pi_c!G162*100</f>
        <v>660201.51679434057</v>
      </c>
      <c r="R162" s="545">
        <f>Q162/Pop!G162/10</f>
        <v>8.8075799905859817</v>
      </c>
      <c r="S162" s="422">
        <f t="shared" si="18"/>
        <v>7.1660114757825081E-4</v>
      </c>
      <c r="T162" s="423">
        <f t="shared" si="18"/>
        <v>0</v>
      </c>
      <c r="U162" s="590">
        <f t="shared" si="22"/>
        <v>7.1660114757825077E-2</v>
      </c>
      <c r="V162" s="201">
        <f>(R162/R126)^(1/9)</f>
        <v>1.0083644893608046</v>
      </c>
    </row>
    <row r="163" spans="8:22">
      <c r="H163" s="271" t="str">
        <f t="shared" si="17"/>
        <v>202001</v>
      </c>
      <c r="I163" s="539">
        <f t="shared" si="19"/>
        <v>43831</v>
      </c>
      <c r="J163" s="274">
        <f t="shared" si="20"/>
        <v>2020</v>
      </c>
      <c r="K163" s="275">
        <f t="shared" si="21"/>
        <v>1</v>
      </c>
      <c r="L163" s="290"/>
      <c r="M163" s="291"/>
      <c r="N163" s="286"/>
      <c r="O163" s="287"/>
      <c r="P163" s="284" t="e">
        <f>KC!J111</f>
        <v>#N/A</v>
      </c>
      <c r="Q163" s="550" t="e">
        <f>'fdr,edr (TFP)'!P163/l_pi_c!G163*100</f>
        <v>#N/A</v>
      </c>
      <c r="R163" s="545" t="e">
        <f>Q163/Pop!G163/10</f>
        <v>#N/A</v>
      </c>
      <c r="S163" s="422" t="e">
        <f t="shared" ref="S163:T166" si="23">N163/$Q163</f>
        <v>#N/A</v>
      </c>
      <c r="T163" s="423" t="e">
        <f t="shared" si="23"/>
        <v>#N/A</v>
      </c>
      <c r="U163" s="590" t="e">
        <f t="shared" si="22"/>
        <v>#N/A</v>
      </c>
    </row>
    <row r="164" spans="8:22">
      <c r="H164" s="271" t="str">
        <f t="shared" si="17"/>
        <v>202002</v>
      </c>
      <c r="I164" s="539">
        <f t="shared" si="19"/>
        <v>43922</v>
      </c>
      <c r="J164" s="274">
        <f t="shared" si="20"/>
        <v>2020</v>
      </c>
      <c r="K164" s="275">
        <f t="shared" si="21"/>
        <v>2</v>
      </c>
      <c r="L164" s="290"/>
      <c r="M164" s="291"/>
      <c r="N164" s="286"/>
      <c r="O164" s="287"/>
      <c r="P164" s="284" t="e">
        <f>KC!J112</f>
        <v>#N/A</v>
      </c>
      <c r="Q164" s="550" t="e">
        <f>'fdr,edr (TFP)'!P164/l_pi_c!G164*100</f>
        <v>#N/A</v>
      </c>
      <c r="R164" s="545" t="e">
        <f>Q164/Pop!G164/10</f>
        <v>#N/A</v>
      </c>
      <c r="S164" s="422" t="e">
        <f t="shared" si="23"/>
        <v>#N/A</v>
      </c>
      <c r="T164" s="423" t="e">
        <f t="shared" si="23"/>
        <v>#N/A</v>
      </c>
      <c r="U164" s="590" t="e">
        <f t="shared" si="22"/>
        <v>#N/A</v>
      </c>
    </row>
    <row r="165" spans="8:22">
      <c r="H165" s="271" t="str">
        <f t="shared" si="17"/>
        <v>202003</v>
      </c>
      <c r="I165" s="539">
        <f t="shared" si="19"/>
        <v>44013</v>
      </c>
      <c r="J165" s="274">
        <f t="shared" si="20"/>
        <v>2020</v>
      </c>
      <c r="K165" s="275">
        <f t="shared" si="21"/>
        <v>3</v>
      </c>
      <c r="L165" s="290"/>
      <c r="M165" s="291"/>
      <c r="N165" s="286"/>
      <c r="O165" s="287"/>
      <c r="P165" s="284" t="e">
        <f>KC!J113</f>
        <v>#N/A</v>
      </c>
      <c r="Q165" s="550" t="e">
        <f>'fdr,edr (TFP)'!P165/l_pi_c!G165*100</f>
        <v>#N/A</v>
      </c>
      <c r="R165" s="545" t="e">
        <f>Q165/Pop!G165/10</f>
        <v>#N/A</v>
      </c>
      <c r="S165" s="422" t="e">
        <f t="shared" si="23"/>
        <v>#N/A</v>
      </c>
      <c r="T165" s="423" t="e">
        <f t="shared" si="23"/>
        <v>#N/A</v>
      </c>
      <c r="U165" s="590" t="e">
        <f t="shared" si="22"/>
        <v>#N/A</v>
      </c>
    </row>
    <row r="166" spans="8:22">
      <c r="H166" s="276" t="str">
        <f t="shared" si="17"/>
        <v>202004</v>
      </c>
      <c r="I166" s="540">
        <f t="shared" si="19"/>
        <v>44105</v>
      </c>
      <c r="J166" s="277">
        <f t="shared" si="20"/>
        <v>2020</v>
      </c>
      <c r="K166" s="278">
        <f t="shared" si="21"/>
        <v>4</v>
      </c>
      <c r="L166" s="292"/>
      <c r="M166" s="293"/>
      <c r="N166" s="288"/>
      <c r="O166" s="289"/>
      <c r="P166" s="285" t="e">
        <f>KC!J114</f>
        <v>#N/A</v>
      </c>
      <c r="Q166" s="551" t="e">
        <f>'fdr,edr (TFP)'!P166/l_pi_c!G166*100</f>
        <v>#N/A</v>
      </c>
      <c r="R166" s="546" t="e">
        <f>Q166/Pop!G166/10</f>
        <v>#N/A</v>
      </c>
      <c r="S166" s="424" t="e">
        <f t="shared" si="23"/>
        <v>#N/A</v>
      </c>
      <c r="T166" s="425" t="e">
        <f t="shared" si="23"/>
        <v>#N/A</v>
      </c>
      <c r="U166" s="590" t="e">
        <f t="shared" si="22"/>
        <v>#N/A</v>
      </c>
    </row>
    <row r="167" spans="8:22">
      <c r="H167"/>
      <c r="I167"/>
      <c r="J167"/>
      <c r="K167"/>
      <c r="L167"/>
      <c r="M167"/>
      <c r="N167"/>
      <c r="O167"/>
      <c r="P167"/>
      <c r="Q167"/>
      <c r="R167"/>
      <c r="S167"/>
      <c r="T167"/>
      <c r="U167"/>
    </row>
    <row r="168" spans="8:22">
      <c r="H168" s="640" t="s">
        <v>1221</v>
      </c>
      <c r="I168"/>
      <c r="J168"/>
      <c r="K168"/>
      <c r="L168"/>
      <c r="M168"/>
      <c r="N168"/>
      <c r="O168"/>
      <c r="P168"/>
      <c r="Q168"/>
      <c r="R168"/>
      <c r="S168"/>
      <c r="T168"/>
      <c r="U168"/>
    </row>
    <row r="169" spans="8:22">
      <c r="H169" s="641" t="s">
        <v>1223</v>
      </c>
      <c r="I169" s="642"/>
      <c r="J169" s="643" t="s">
        <v>1222</v>
      </c>
      <c r="K169" s="644"/>
      <c r="L169" s="645"/>
      <c r="M169" s="646"/>
      <c r="N169" s="647">
        <f>MLIT!$Q$24/10/C$42*C$33</f>
        <v>7878.2686024721688</v>
      </c>
      <c r="O169" s="648"/>
      <c r="P169" s="649">
        <f>IF($J169="全国",P$162,P$162*INDEX(PrefStock!$CX:$CX,MATCH($J169,PrefStock!$AT:$AT,0))/100)</f>
        <v>640292.99286142143</v>
      </c>
      <c r="Q169" s="650">
        <f>IF($J169="全国",Q$162,Q$162*INDEX(PrefStock!$CX:$CX,MATCH($J169,PrefStock!$AT:$AT,0))/100)</f>
        <v>660201.51679434057</v>
      </c>
      <c r="R169" s="651"/>
      <c r="S169" s="652">
        <f t="shared" ref="S169:S180" si="24">0+(N169/$Q169)</f>
        <v>1.1933127086295878E-2</v>
      </c>
      <c r="T169" s="653"/>
      <c r="U169"/>
    </row>
    <row r="170" spans="8:22">
      <c r="H170" s="271" t="s">
        <v>1223</v>
      </c>
      <c r="I170" s="539"/>
      <c r="J170" s="274" t="s">
        <v>1225</v>
      </c>
      <c r="K170" s="275"/>
      <c r="L170" s="290"/>
      <c r="M170" s="291"/>
      <c r="N170" s="286">
        <f>MLIT!$Q$24/10/C$42*C$33</f>
        <v>7878.2686024721688</v>
      </c>
      <c r="O170" s="287"/>
      <c r="P170" s="284">
        <f>IF($J170="全国",P$162,P$162*INDEX(PrefStock!$CX:$CX,MATCH($J170,PrefStock!$AT:$AT,0))/100)</f>
        <v>54153.032511851874</v>
      </c>
      <c r="Q170" s="550">
        <f>IF($J170="全国",Q$162,Q$162*INDEX(PrefStock!$CX:$CX,MATCH($J170,PrefStock!$AT:$AT,0))/100)</f>
        <v>55836.803778790738</v>
      </c>
      <c r="R170" s="545"/>
      <c r="S170" s="422">
        <f t="shared" si="24"/>
        <v>0.14109454820665576</v>
      </c>
      <c r="T170" s="423"/>
      <c r="U170"/>
    </row>
    <row r="171" spans="8:22">
      <c r="H171" s="271" t="s">
        <v>1224</v>
      </c>
      <c r="I171" s="539"/>
      <c r="J171" s="274" t="s">
        <v>1222</v>
      </c>
      <c r="K171" s="275"/>
      <c r="L171" s="290"/>
      <c r="M171" s="291"/>
      <c r="N171" s="286">
        <f>MLIT!$AA$24/10/C$42*C$33</f>
        <v>13736.992118332617</v>
      </c>
      <c r="O171" s="287"/>
      <c r="P171" s="284">
        <f>IF($J171="全国",P$162,P$162*INDEX(PrefStock!$CX:$CX,MATCH($J171,PrefStock!$AT:$AT,0))/100)</f>
        <v>640292.99286142143</v>
      </c>
      <c r="Q171" s="550">
        <f>IF($J171="全国",Q$162,Q$162*INDEX(PrefStock!$CX:$CX,MATCH($J171,PrefStock!$AT:$AT,0))/100)</f>
        <v>660201.51679434057</v>
      </c>
      <c r="R171" s="545"/>
      <c r="S171" s="422">
        <f t="shared" si="24"/>
        <v>2.0807271369253501E-2</v>
      </c>
      <c r="T171" s="423"/>
    </row>
    <row r="172" spans="8:22">
      <c r="H172" s="271" t="s">
        <v>1224</v>
      </c>
      <c r="I172" s="539"/>
      <c r="J172" s="274" t="s">
        <v>1225</v>
      </c>
      <c r="K172" s="275"/>
      <c r="L172" s="290"/>
      <c r="M172" s="291"/>
      <c r="N172" s="286">
        <f>MLIT!$AA$24/10/C$42*C$33</f>
        <v>13736.992118332617</v>
      </c>
      <c r="O172" s="287"/>
      <c r="P172" s="284">
        <f>IF($J172="全国",P$162,P$162*INDEX(PrefStock!$CX:$CX,MATCH($J172,PrefStock!$AT:$AT,0))/100)</f>
        <v>54153.032511851874</v>
      </c>
      <c r="Q172" s="550">
        <f>IF($J172="全国",Q$162,Q$162*INDEX(PrefStock!$CX:$CX,MATCH($J172,PrefStock!$AT:$AT,0))/100)</f>
        <v>55836.803778790738</v>
      </c>
      <c r="R172" s="545"/>
      <c r="S172" s="422">
        <f t="shared" si="24"/>
        <v>0.24602038778499222</v>
      </c>
      <c r="T172" s="423"/>
    </row>
    <row r="173" spans="8:22">
      <c r="H173" s="271" t="s">
        <v>1226</v>
      </c>
      <c r="I173" s="539"/>
      <c r="J173" s="274" t="s">
        <v>1222</v>
      </c>
      <c r="K173" s="275"/>
      <c r="L173" s="290"/>
      <c r="M173" s="291"/>
      <c r="N173" s="286">
        <f>MLIT!$Q$45/10/C$42*C$33</f>
        <v>946.33338470849117</v>
      </c>
      <c r="O173" s="287"/>
      <c r="P173" s="284">
        <f>IF($J173="全国",P$162,P$162*INDEX(PrefStock!$CX:$CX,MATCH($J173,PrefStock!$AT:$AT,0))/100)</f>
        <v>640292.99286142143</v>
      </c>
      <c r="Q173" s="550">
        <f>IF($J173="全国",Q$162,Q$162*INDEX(PrefStock!$CX:$CX,MATCH($J173,PrefStock!$AT:$AT,0))/100)</f>
        <v>660201.51679434057</v>
      </c>
      <c r="R173" s="545"/>
      <c r="S173" s="422">
        <f t="shared" si="24"/>
        <v>1.4334008035962807E-3</v>
      </c>
      <c r="T173" s="423"/>
    </row>
    <row r="174" spans="8:22">
      <c r="H174" s="271" t="s">
        <v>1226</v>
      </c>
      <c r="I174" s="539"/>
      <c r="J174" s="274" t="s">
        <v>1227</v>
      </c>
      <c r="K174" s="275"/>
      <c r="L174" s="290"/>
      <c r="M174" s="291"/>
      <c r="N174" s="286">
        <f>MLIT!$Q$45/10/C$42*C$33</f>
        <v>946.33338470849117</v>
      </c>
      <c r="O174" s="287"/>
      <c r="P174" s="284">
        <f>IF($J174="全国",P$162,P$162*INDEX(PrefStock!$CX:$CX,MATCH($J174,PrefStock!$AT:$AT,0))/100)</f>
        <v>21316.481953987473</v>
      </c>
      <c r="Q174" s="550">
        <f>IF($J174="全国",Q$162,Q$162*INDEX(PrefStock!$CX:$CX,MATCH($J174,PrefStock!$AT:$AT,0))/100)</f>
        <v>21979.271795322573</v>
      </c>
      <c r="R174" s="545"/>
      <c r="S174" s="422">
        <f t="shared" si="24"/>
        <v>4.3055720568043625E-2</v>
      </c>
      <c r="T174" s="423"/>
    </row>
    <row r="175" spans="8:22">
      <c r="H175" s="271" t="s">
        <v>1230</v>
      </c>
      <c r="I175" s="539"/>
      <c r="J175" s="274" t="s">
        <v>1222</v>
      </c>
      <c r="K175" s="275"/>
      <c r="L175" s="290"/>
      <c r="M175" s="291"/>
      <c r="N175" s="286">
        <f>MLIT!$AA$44/10/C$42*C$33</f>
        <v>2086.4509093725746</v>
      </c>
      <c r="O175" s="287"/>
      <c r="P175" s="284">
        <f>IF($J175="全国",P$162,P$162*INDEX(PrefStock!$CX:$CX,MATCH($J175,PrefStock!$AT:$AT,0))/100)</f>
        <v>640292.99286142143</v>
      </c>
      <c r="Q175" s="550">
        <f>IF($J175="全国",Q$162,Q$162*INDEX(PrefStock!$CX:$CX,MATCH($J175,PrefStock!$AT:$AT,0))/100)</f>
        <v>660201.51679434057</v>
      </c>
      <c r="R175" s="545"/>
      <c r="S175" s="422">
        <f t="shared" si="24"/>
        <v>3.1603243196160744E-3</v>
      </c>
      <c r="T175" s="423"/>
    </row>
    <row r="176" spans="8:22">
      <c r="H176" s="271" t="s">
        <v>1230</v>
      </c>
      <c r="I176" s="539"/>
      <c r="J176" s="274" t="s">
        <v>1227</v>
      </c>
      <c r="K176" s="275"/>
      <c r="L176" s="290"/>
      <c r="M176" s="291"/>
      <c r="N176" s="286">
        <f>MLIT!$AA$44/10/C$42*C$33</f>
        <v>2086.4509093725746</v>
      </c>
      <c r="O176" s="287"/>
      <c r="P176" s="284">
        <f>IF($J176="全国",P$162,P$162*INDEX(PrefStock!$CX:$CX,MATCH($J176,PrefStock!$AT:$AT,0))/100)</f>
        <v>21316.481953987473</v>
      </c>
      <c r="Q176" s="550">
        <f>IF($J176="全国",Q$162,Q$162*INDEX(PrefStock!$CX:$CX,MATCH($J176,PrefStock!$AT:$AT,0))/100)</f>
        <v>21979.271795322573</v>
      </c>
      <c r="R176" s="545"/>
      <c r="S176" s="422">
        <f t="shared" si="24"/>
        <v>9.4928118128854211E-2</v>
      </c>
      <c r="T176" s="423"/>
    </row>
    <row r="177" spans="7:21">
      <c r="H177" s="271" t="s">
        <v>1228</v>
      </c>
      <c r="I177" s="539"/>
      <c r="J177" s="274" t="s">
        <v>1222</v>
      </c>
      <c r="K177" s="275"/>
      <c r="L177" s="290"/>
      <c r="M177" s="291"/>
      <c r="N177" s="286">
        <f>MLIT!$Q$5/10/C$42*C$33</f>
        <v>7878.3081931333654</v>
      </c>
      <c r="O177" s="287"/>
      <c r="P177" s="284">
        <f>IF($J177="全国",P$162,P$162*INDEX(PrefStock!$CX:$CX,MATCH($J177,PrefStock!$AT:$AT,0))/100)</f>
        <v>640292.99286142143</v>
      </c>
      <c r="Q177" s="550">
        <f>IF($J177="全国",Q$162,Q$162*INDEX(PrefStock!$CX:$CX,MATCH($J177,PrefStock!$AT:$AT,0))/100)</f>
        <v>660201.51679434057</v>
      </c>
      <c r="R177" s="545"/>
      <c r="S177" s="422">
        <f t="shared" si="24"/>
        <v>1.1933187053836379E-2</v>
      </c>
      <c r="T177" s="423"/>
    </row>
    <row r="178" spans="7:21">
      <c r="H178" s="271" t="s">
        <v>1229</v>
      </c>
      <c r="I178" s="539"/>
      <c r="J178" s="274" t="s">
        <v>1222</v>
      </c>
      <c r="K178" s="275"/>
      <c r="L178" s="290"/>
      <c r="M178" s="291"/>
      <c r="N178" s="286">
        <f>MLIT!$AA$5/10/C$42*C$33</f>
        <v>13754.491080300744</v>
      </c>
      <c r="O178" s="287"/>
      <c r="P178" s="284">
        <f>IF($J178="全国",P$162,P$162*INDEX(PrefStock!$CX:$CX,MATCH($J178,PrefStock!$AT:$AT,0))/100)</f>
        <v>640292.99286142143</v>
      </c>
      <c r="Q178" s="550">
        <f>IF($J178="全国",Q$162,Q$162*INDEX(PrefStock!$CX:$CX,MATCH($J178,PrefStock!$AT:$AT,0))/100)</f>
        <v>660201.51679434057</v>
      </c>
      <c r="R178" s="545"/>
      <c r="S178" s="422">
        <f t="shared" si="24"/>
        <v>2.0833776855113478E-2</v>
      </c>
      <c r="T178" s="423"/>
    </row>
    <row r="179" spans="7:21">
      <c r="H179" s="271" t="s">
        <v>1228</v>
      </c>
      <c r="I179" s="539"/>
      <c r="J179" s="274" t="s">
        <v>1222</v>
      </c>
      <c r="K179" s="275"/>
      <c r="L179" s="290"/>
      <c r="M179" s="291"/>
      <c r="N179" s="286">
        <f>MLIT!$Q$5/10/C$42*C$33</f>
        <v>7878.3081931333654</v>
      </c>
      <c r="O179" s="287"/>
      <c r="P179" s="284">
        <f>IF($J179="全国",P$162,P$162*INDEX(PrefStock!$CX:$CX,MATCH($J179,PrefStock!$AT:$AT,0))/100)</f>
        <v>640292.99286142143</v>
      </c>
      <c r="Q179" s="550">
        <f>Q$162*(INDEX(PrefStock!$CX:$CX,MATCH("東京",PrefStock!$AT:$AT,0))+INDEX(PrefStock!$CX:$CX,MATCH("埼玉",PrefStock!$AT:$AT,0)))/100</f>
        <v>77816.075574113318</v>
      </c>
      <c r="R179" s="545"/>
      <c r="S179" s="422">
        <f t="shared" si="24"/>
        <v>0.10124268199094587</v>
      </c>
      <c r="T179" s="423"/>
    </row>
    <row r="180" spans="7:21">
      <c r="H180" s="276" t="s">
        <v>1229</v>
      </c>
      <c r="I180" s="540"/>
      <c r="J180" s="277" t="s">
        <v>1222</v>
      </c>
      <c r="K180" s="278"/>
      <c r="L180" s="292"/>
      <c r="M180" s="293"/>
      <c r="N180" s="288">
        <f>MLIT!$AA$5/10/C$42*C$33</f>
        <v>13754.491080300744</v>
      </c>
      <c r="O180" s="289"/>
      <c r="P180" s="285">
        <f>IF($J180="全国",P$162,P$162*INDEX(PrefStock!$CX:$CX,MATCH($J180,PrefStock!$AT:$AT,0))/100)</f>
        <v>640292.99286142143</v>
      </c>
      <c r="Q180" s="551">
        <f>Q$162*(INDEX(PrefStock!$CX:$CX,MATCH("東京",PrefStock!$AT:$AT,0))+INDEX(PrefStock!$CX:$CX,MATCH("埼玉",PrefStock!$AT:$AT,0)))/100</f>
        <v>77816.075574113318</v>
      </c>
      <c r="R180" s="546"/>
      <c r="S180" s="424">
        <f t="shared" si="24"/>
        <v>0.17675642184243459</v>
      </c>
      <c r="T180" s="425"/>
    </row>
    <row r="181" spans="7:21">
      <c r="H181" s="271" t="s">
        <v>1224</v>
      </c>
      <c r="I181" s="539"/>
      <c r="J181" s="274" t="s">
        <v>1222</v>
      </c>
      <c r="K181" s="275"/>
      <c r="L181" s="290"/>
      <c r="M181" s="291"/>
      <c r="N181" s="286">
        <f>N171-1000</f>
        <v>12736.992118332617</v>
      </c>
      <c r="O181" s="287"/>
      <c r="P181" s="284">
        <f>IF($J181="全国",P$162,P$162*INDEX(PrefStock!$CX:$CX,MATCH($J181,PrefStock!$AT:$AT,0))/100)</f>
        <v>640292.99286142143</v>
      </c>
      <c r="Q181" s="550">
        <f>IF($J181="全国",Q$162,Q$162*INDEX(PrefStock!$CX:$CX,MATCH($J181,PrefStock!$AT:$AT,0))/100)</f>
        <v>660201.51679434057</v>
      </c>
      <c r="R181" s="545"/>
      <c r="S181" s="422">
        <f t="shared" ref="S181" si="25">0+(N181/$Q181)</f>
        <v>1.9292582331797821E-2</v>
      </c>
      <c r="T181" s="423"/>
    </row>
    <row r="182" spans="7:21">
      <c r="H182" s="640" t="s">
        <v>1387</v>
      </c>
      <c r="I182"/>
      <c r="J182"/>
      <c r="K182"/>
      <c r="L182"/>
      <c r="M182"/>
      <c r="N182"/>
      <c r="O182"/>
      <c r="P182"/>
      <c r="Q182"/>
      <c r="R182"/>
      <c r="S182"/>
      <c r="T182"/>
    </row>
    <row r="183" spans="7:21">
      <c r="G183" s="201" t="s">
        <v>1352</v>
      </c>
      <c r="H183" s="641" t="s">
        <v>1231</v>
      </c>
      <c r="I183" s="642" t="s">
        <v>1239</v>
      </c>
      <c r="J183" s="643" t="s">
        <v>1249</v>
      </c>
      <c r="K183" s="644"/>
      <c r="L183" s="645"/>
      <c r="M183" s="646"/>
      <c r="N183" s="647">
        <f>MLIT2!O25/1000/C$42*C$33</f>
        <v>122.21742288995712</v>
      </c>
      <c r="O183" s="648"/>
      <c r="P183" s="649">
        <f>P$162</f>
        <v>640292.99286142143</v>
      </c>
      <c r="Q183" s="650">
        <f t="shared" ref="Q183:Q191" si="26">Q$162</f>
        <v>660201.51679434057</v>
      </c>
      <c r="R183" s="651"/>
      <c r="S183" s="652">
        <f t="shared" ref="S183:S191" si="27">0+(N183/$Q183)</f>
        <v>1.8512139063750301E-4</v>
      </c>
      <c r="T183" s="653"/>
    </row>
    <row r="184" spans="7:21">
      <c r="G184" s="201" t="s">
        <v>1353</v>
      </c>
      <c r="H184" s="271" t="s">
        <v>1232</v>
      </c>
      <c r="I184" s="539" t="s">
        <v>1240</v>
      </c>
      <c r="J184" s="274" t="s">
        <v>1250</v>
      </c>
      <c r="K184" s="275"/>
      <c r="L184" s="290"/>
      <c r="M184" s="291"/>
      <c r="N184" s="286">
        <f>MLIT2!O26/1000/C$42*C$33</f>
        <v>2885.6428535941468</v>
      </c>
      <c r="O184" s="287"/>
      <c r="P184" s="284">
        <f t="shared" ref="P184:P191" si="28">P$162</f>
        <v>640292.99286142143</v>
      </c>
      <c r="Q184" s="550">
        <f t="shared" si="26"/>
        <v>660201.51679434057</v>
      </c>
      <c r="R184" s="545"/>
      <c r="S184" s="422">
        <f t="shared" si="27"/>
        <v>4.3708515963513817E-3</v>
      </c>
      <c r="T184" s="423"/>
      <c r="U184" s="808"/>
    </row>
    <row r="185" spans="7:21">
      <c r="G185" s="201" t="s">
        <v>1354</v>
      </c>
      <c r="H185" s="271" t="s">
        <v>1232</v>
      </c>
      <c r="I185" s="539" t="s">
        <v>1241</v>
      </c>
      <c r="J185" s="274" t="s">
        <v>1250</v>
      </c>
      <c r="K185" s="275"/>
      <c r="L185" s="290"/>
      <c r="M185" s="291"/>
      <c r="N185" s="286">
        <f>MLIT2!O27/1000/C$42*C$33</f>
        <v>3554.5452852615058</v>
      </c>
      <c r="O185" s="287"/>
      <c r="P185" s="284">
        <f t="shared" si="28"/>
        <v>640292.99286142143</v>
      </c>
      <c r="Q185" s="550">
        <f t="shared" si="26"/>
        <v>660201.51679434057</v>
      </c>
      <c r="R185" s="545"/>
      <c r="S185" s="422">
        <f t="shared" si="27"/>
        <v>5.3840307767253773E-3</v>
      </c>
      <c r="T185" s="423"/>
    </row>
    <row r="186" spans="7:21">
      <c r="G186" s="201" t="s">
        <v>1355</v>
      </c>
      <c r="H186" s="271" t="s">
        <v>1233</v>
      </c>
      <c r="I186" s="539" t="s">
        <v>1242</v>
      </c>
      <c r="J186" s="274" t="s">
        <v>1248</v>
      </c>
      <c r="K186" s="275"/>
      <c r="L186" s="290"/>
      <c r="M186" s="291"/>
      <c r="N186" s="286">
        <f>MLIT2!O28/1000/C$42*C$33</f>
        <v>462.62135606635627</v>
      </c>
      <c r="O186" s="287"/>
      <c r="P186" s="284">
        <f t="shared" si="28"/>
        <v>640292.99286142143</v>
      </c>
      <c r="Q186" s="550">
        <f t="shared" si="26"/>
        <v>660201.51679434057</v>
      </c>
      <c r="R186" s="545"/>
      <c r="S186" s="422">
        <f t="shared" si="27"/>
        <v>7.0072749652659084E-4</v>
      </c>
      <c r="T186" s="423"/>
    </row>
    <row r="187" spans="7:21">
      <c r="G187" s="201" t="s">
        <v>1356</v>
      </c>
      <c r="H187" s="271" t="s">
        <v>1234</v>
      </c>
      <c r="I187" s="539" t="s">
        <v>1243</v>
      </c>
      <c r="J187" s="274" t="s">
        <v>1250</v>
      </c>
      <c r="K187" s="275"/>
      <c r="L187" s="290"/>
      <c r="M187" s="291"/>
      <c r="N187" s="286">
        <f>MLIT2!O29/1000/C$42*C$33</f>
        <v>1434.5561371508481</v>
      </c>
      <c r="O187" s="287"/>
      <c r="P187" s="284">
        <f t="shared" si="28"/>
        <v>640292.99286142143</v>
      </c>
      <c r="Q187" s="550">
        <f t="shared" si="26"/>
        <v>660201.51679434057</v>
      </c>
      <c r="R187" s="545"/>
      <c r="S187" s="422">
        <f t="shared" si="27"/>
        <v>2.1729064545571572E-3</v>
      </c>
      <c r="T187" s="423"/>
    </row>
    <row r="188" spans="7:21">
      <c r="G188" s="201" t="s">
        <v>1357</v>
      </c>
      <c r="H188" s="271" t="s">
        <v>1235</v>
      </c>
      <c r="I188" s="539" t="s">
        <v>1244</v>
      </c>
      <c r="J188" s="274" t="s">
        <v>1250</v>
      </c>
      <c r="K188" s="275"/>
      <c r="L188" s="290"/>
      <c r="M188" s="291"/>
      <c r="N188" s="286">
        <f>MLIT2!O30/1000/C$42*C$33</f>
        <v>2094.6594495670706</v>
      </c>
      <c r="O188" s="287"/>
      <c r="P188" s="284">
        <f t="shared" si="28"/>
        <v>640292.99286142143</v>
      </c>
      <c r="Q188" s="550">
        <f t="shared" si="26"/>
        <v>660201.51679434057</v>
      </c>
      <c r="R188" s="545"/>
      <c r="S188" s="422">
        <f t="shared" si="27"/>
        <v>3.1727577054621917E-3</v>
      </c>
      <c r="T188" s="423"/>
    </row>
    <row r="189" spans="7:21">
      <c r="G189" s="201" t="s">
        <v>1358</v>
      </c>
      <c r="H189" s="271" t="s">
        <v>1236</v>
      </c>
      <c r="I189" s="539" t="s">
        <v>1245</v>
      </c>
      <c r="J189" s="274" t="s">
        <v>1248</v>
      </c>
      <c r="K189" s="275"/>
      <c r="L189" s="290"/>
      <c r="M189" s="291"/>
      <c r="N189" s="286">
        <f>MLIT2!O31/1000/C$42*C$33</f>
        <v>549.13790592517682</v>
      </c>
      <c r="O189" s="287"/>
      <c r="P189" s="284">
        <f t="shared" si="28"/>
        <v>640292.99286142143</v>
      </c>
      <c r="Q189" s="550">
        <f t="shared" si="26"/>
        <v>660201.51679434057</v>
      </c>
      <c r="R189" s="545"/>
      <c r="S189" s="422">
        <f t="shared" si="27"/>
        <v>8.3177316615623412E-4</v>
      </c>
      <c r="T189" s="423"/>
    </row>
    <row r="190" spans="7:21">
      <c r="G190" s="201" t="s">
        <v>1359</v>
      </c>
      <c r="H190" s="271" t="s">
        <v>1237</v>
      </c>
      <c r="I190" s="539" t="s">
        <v>1246</v>
      </c>
      <c r="J190" s="274" t="s">
        <v>1248</v>
      </c>
      <c r="K190" s="275"/>
      <c r="L190" s="290"/>
      <c r="M190" s="291"/>
      <c r="N190" s="286">
        <f>MLIT2!O32/1000/C$42*C$33</f>
        <v>732.88639574720719</v>
      </c>
      <c r="O190" s="287"/>
      <c r="P190" s="284">
        <f t="shared" si="28"/>
        <v>640292.99286142143</v>
      </c>
      <c r="Q190" s="550">
        <f t="shared" si="26"/>
        <v>660201.51679434057</v>
      </c>
      <c r="R190" s="545"/>
      <c r="S190" s="422">
        <f t="shared" si="27"/>
        <v>1.1100949893387002E-3</v>
      </c>
      <c r="T190" s="423"/>
    </row>
    <row r="191" spans="7:21">
      <c r="G191" s="201" t="s">
        <v>1360</v>
      </c>
      <c r="H191" s="276" t="s">
        <v>1238</v>
      </c>
      <c r="I191" s="540" t="s">
        <v>1247</v>
      </c>
      <c r="J191" s="277" t="s">
        <v>1248</v>
      </c>
      <c r="K191" s="278"/>
      <c r="L191" s="292"/>
      <c r="M191" s="293"/>
      <c r="N191" s="288">
        <f>MLIT2!O33/1000/C$42*C$33</f>
        <v>108.66168953852457</v>
      </c>
      <c r="O191" s="289"/>
      <c r="P191" s="285">
        <f t="shared" si="28"/>
        <v>640292.99286142143</v>
      </c>
      <c r="Q191" s="551">
        <f t="shared" si="26"/>
        <v>660201.51679434057</v>
      </c>
      <c r="R191" s="546"/>
      <c r="S191" s="424">
        <f t="shared" si="27"/>
        <v>1.6458866993541578E-4</v>
      </c>
      <c r="T191" s="425"/>
    </row>
    <row r="193" spans="7:20">
      <c r="H193" s="640" t="s">
        <v>1388</v>
      </c>
      <c r="I193"/>
      <c r="J193"/>
      <c r="K193"/>
      <c r="L193"/>
      <c r="M193"/>
      <c r="N193"/>
      <c r="O193"/>
      <c r="P193"/>
      <c r="Q193"/>
      <c r="R193"/>
      <c r="S193"/>
      <c r="T193"/>
    </row>
    <row r="194" spans="7:20">
      <c r="G194" s="201" t="s">
        <v>1361</v>
      </c>
      <c r="H194" s="641" t="s">
        <v>1231</v>
      </c>
      <c r="I194" s="642" t="s">
        <v>1239</v>
      </c>
      <c r="J194" s="643" t="s">
        <v>1249</v>
      </c>
      <c r="K194" s="644"/>
      <c r="L194" s="645"/>
      <c r="M194" s="646"/>
      <c r="N194" s="647">
        <f>MLIT2!N25/1000/C$42*C$33</f>
        <v>129.11858884549204</v>
      </c>
      <c r="O194" s="648"/>
      <c r="P194" s="649">
        <f>P$162</f>
        <v>640292.99286142143</v>
      </c>
      <c r="Q194" s="650">
        <f t="shared" ref="Q194:Q202" si="29">Q$162</f>
        <v>660201.51679434057</v>
      </c>
      <c r="R194" s="651"/>
      <c r="S194" s="652">
        <f t="shared" ref="S194:S202" si="30">0+(N194/$Q194)</f>
        <v>1.9557451105601411E-4</v>
      </c>
      <c r="T194" s="653"/>
    </row>
    <row r="195" spans="7:20">
      <c r="G195" s="201" t="s">
        <v>1362</v>
      </c>
      <c r="H195" s="271" t="s">
        <v>1232</v>
      </c>
      <c r="I195" s="539" t="s">
        <v>1240</v>
      </c>
      <c r="J195" s="274" t="s">
        <v>1250</v>
      </c>
      <c r="K195" s="275"/>
      <c r="L195" s="290"/>
      <c r="M195" s="291"/>
      <c r="N195" s="286">
        <f>MLIT2!N26/1000/C$42*C$33</f>
        <v>2819.8464367369511</v>
      </c>
      <c r="O195" s="287"/>
      <c r="P195" s="284">
        <f t="shared" ref="P195:P202" si="31">P$162</f>
        <v>640292.99286142143</v>
      </c>
      <c r="Q195" s="550">
        <f t="shared" si="29"/>
        <v>660201.51679434057</v>
      </c>
      <c r="R195" s="545"/>
      <c r="S195" s="422">
        <f t="shared" si="30"/>
        <v>4.271190485033923E-3</v>
      </c>
      <c r="T195" s="423"/>
    </row>
    <row r="196" spans="7:20">
      <c r="G196" s="201" t="s">
        <v>1363</v>
      </c>
      <c r="H196" s="271" t="s">
        <v>1232</v>
      </c>
      <c r="I196" s="539" t="s">
        <v>1241</v>
      </c>
      <c r="J196" s="274" t="s">
        <v>1250</v>
      </c>
      <c r="K196" s="275"/>
      <c r="L196" s="290"/>
      <c r="M196" s="291"/>
      <c r="N196" s="286">
        <f>MLIT2!N27/1000/C$42*C$33</f>
        <v>3473.4970214281811</v>
      </c>
      <c r="O196" s="287"/>
      <c r="P196" s="284">
        <f t="shared" si="31"/>
        <v>640292.99286142143</v>
      </c>
      <c r="Q196" s="550">
        <f t="shared" si="29"/>
        <v>660201.51679434057</v>
      </c>
      <c r="R196" s="545"/>
      <c r="S196" s="422">
        <f t="shared" si="30"/>
        <v>5.261267859992225E-3</v>
      </c>
      <c r="T196" s="423"/>
    </row>
    <row r="197" spans="7:20">
      <c r="G197" s="201" t="s">
        <v>1364</v>
      </c>
      <c r="H197" s="271" t="s">
        <v>1233</v>
      </c>
      <c r="I197" s="539" t="s">
        <v>1242</v>
      </c>
      <c r="J197" s="274" t="s">
        <v>1248</v>
      </c>
      <c r="K197" s="275"/>
      <c r="L197" s="290"/>
      <c r="M197" s="291"/>
      <c r="N197" s="286">
        <f>MLIT2!N28/1000/C$42*C$33</f>
        <v>532.39023807172327</v>
      </c>
      <c r="O197" s="287"/>
      <c r="P197" s="284">
        <f t="shared" si="31"/>
        <v>640292.99286142143</v>
      </c>
      <c r="Q197" s="550">
        <f t="shared" si="29"/>
        <v>660201.51679434057</v>
      </c>
      <c r="R197" s="545"/>
      <c r="S197" s="422">
        <f t="shared" si="30"/>
        <v>8.0640565725565913E-4</v>
      </c>
      <c r="T197" s="423"/>
    </row>
    <row r="198" spans="7:20">
      <c r="G198" s="201" t="s">
        <v>1365</v>
      </c>
      <c r="H198" s="271" t="s">
        <v>1234</v>
      </c>
      <c r="I198" s="539" t="s">
        <v>1243</v>
      </c>
      <c r="J198" s="274" t="s">
        <v>1250</v>
      </c>
      <c r="K198" s="275"/>
      <c r="L198" s="290"/>
      <c r="M198" s="291"/>
      <c r="N198" s="286">
        <f>MLIT2!N29/1000/C$42*C$33</f>
        <v>1384.5134812037256</v>
      </c>
      <c r="O198" s="287"/>
      <c r="P198" s="284">
        <f t="shared" si="31"/>
        <v>640292.99286142143</v>
      </c>
      <c r="Q198" s="550">
        <f t="shared" si="29"/>
        <v>660201.51679434057</v>
      </c>
      <c r="R198" s="545"/>
      <c r="S198" s="422">
        <f t="shared" si="30"/>
        <v>2.0971073921888846E-3</v>
      </c>
      <c r="T198" s="423"/>
    </row>
    <row r="199" spans="7:20">
      <c r="G199" s="201" t="s">
        <v>1366</v>
      </c>
      <c r="H199" s="271" t="s">
        <v>1235</v>
      </c>
      <c r="I199" s="539" t="s">
        <v>1244</v>
      </c>
      <c r="J199" s="274" t="s">
        <v>1250</v>
      </c>
      <c r="K199" s="275"/>
      <c r="L199" s="290"/>
      <c r="M199" s="291"/>
      <c r="N199" s="286">
        <f>MLIT2!N30/1000/C$42*C$33</f>
        <v>1997.7965848472063</v>
      </c>
      <c r="O199" s="287"/>
      <c r="P199" s="284">
        <f t="shared" si="31"/>
        <v>640292.99286142143</v>
      </c>
      <c r="Q199" s="550">
        <f t="shared" si="29"/>
        <v>660201.51679434057</v>
      </c>
      <c r="R199" s="545"/>
      <c r="S199" s="422">
        <f t="shared" si="30"/>
        <v>3.0260405861344607E-3</v>
      </c>
      <c r="T199" s="423"/>
    </row>
    <row r="200" spans="7:20">
      <c r="G200" s="201" t="s">
        <v>1367</v>
      </c>
      <c r="H200" s="271" t="s">
        <v>1236</v>
      </c>
      <c r="I200" s="539" t="s">
        <v>1245</v>
      </c>
      <c r="J200" s="274" t="s">
        <v>1248</v>
      </c>
      <c r="K200" s="275"/>
      <c r="L200" s="290"/>
      <c r="M200" s="291"/>
      <c r="N200" s="286">
        <f>MLIT2!N31/1000/C$42*C$33</f>
        <v>527.53620776248874</v>
      </c>
      <c r="O200" s="287"/>
      <c r="P200" s="284">
        <f t="shared" si="31"/>
        <v>640292.99286142143</v>
      </c>
      <c r="Q200" s="550">
        <f t="shared" si="29"/>
        <v>660201.51679434057</v>
      </c>
      <c r="R200" s="545"/>
      <c r="S200" s="422">
        <f t="shared" si="30"/>
        <v>7.9905331075878392E-4</v>
      </c>
      <c r="T200" s="423"/>
    </row>
    <row r="201" spans="7:20">
      <c r="G201" s="201" t="s">
        <v>1368</v>
      </c>
      <c r="H201" s="271" t="s">
        <v>1237</v>
      </c>
      <c r="I201" s="539" t="s">
        <v>1246</v>
      </c>
      <c r="J201" s="274" t="s">
        <v>1248</v>
      </c>
      <c r="K201" s="275"/>
      <c r="L201" s="290"/>
      <c r="M201" s="291"/>
      <c r="N201" s="286">
        <f>MLIT2!N32/1000/C$42*C$33</f>
        <v>693.20525387802149</v>
      </c>
      <c r="O201" s="287"/>
      <c r="P201" s="284">
        <f t="shared" si="31"/>
        <v>640292.99286142143</v>
      </c>
      <c r="Q201" s="550">
        <f t="shared" si="29"/>
        <v>660201.51679434057</v>
      </c>
      <c r="R201" s="545"/>
      <c r="S201" s="422">
        <f t="shared" si="30"/>
        <v>1.0499903987557209E-3</v>
      </c>
      <c r="T201" s="423"/>
    </row>
    <row r="202" spans="7:20">
      <c r="G202" s="201" t="s">
        <v>1369</v>
      </c>
      <c r="H202" s="276" t="s">
        <v>1238</v>
      </c>
      <c r="I202" s="540" t="s">
        <v>1247</v>
      </c>
      <c r="J202" s="277" t="s">
        <v>1248</v>
      </c>
      <c r="K202" s="278"/>
      <c r="L202" s="292"/>
      <c r="M202" s="293"/>
      <c r="N202" s="288">
        <f>MLIT2!N33/1000/C$42*C$33</f>
        <v>108.3445834406495</v>
      </c>
      <c r="O202" s="289"/>
      <c r="P202" s="285">
        <f t="shared" si="31"/>
        <v>640292.99286142143</v>
      </c>
      <c r="Q202" s="551">
        <f t="shared" si="29"/>
        <v>660201.51679434057</v>
      </c>
      <c r="R202" s="546"/>
      <c r="S202" s="424">
        <f t="shared" si="30"/>
        <v>1.6410835280525405E-4</v>
      </c>
      <c r="T202" s="425"/>
    </row>
    <row r="204" spans="7:20">
      <c r="H204" s="640" t="s">
        <v>1390</v>
      </c>
      <c r="I204"/>
      <c r="J204"/>
      <c r="K204"/>
      <c r="L204"/>
      <c r="M204"/>
      <c r="N204"/>
      <c r="O204"/>
      <c r="P204"/>
      <c r="Q204"/>
      <c r="R204"/>
      <c r="S204"/>
      <c r="T204"/>
    </row>
    <row r="205" spans="7:20">
      <c r="G205" s="201" t="s">
        <v>1361</v>
      </c>
      <c r="H205" s="641" t="s">
        <v>1231</v>
      </c>
      <c r="I205" s="642" t="s">
        <v>1239</v>
      </c>
      <c r="J205" s="643" t="s">
        <v>1249</v>
      </c>
      <c r="K205" s="644"/>
      <c r="L205" s="645"/>
      <c r="M205" s="646"/>
      <c r="N205" s="647">
        <f>MLIT2!O4/1000/C$42*C$33</f>
        <v>68.677732170403957</v>
      </c>
      <c r="O205" s="648"/>
      <c r="P205" s="649">
        <f>P$162</f>
        <v>640292.99286142143</v>
      </c>
      <c r="Q205" s="650">
        <f t="shared" ref="Q205:Q213" si="32">Q$162</f>
        <v>660201.51679434057</v>
      </c>
      <c r="R205" s="651"/>
      <c r="S205" s="652">
        <f t="shared" ref="S205:S213" si="33">0+(N205/$Q205)</f>
        <v>1.040254080358282E-4</v>
      </c>
      <c r="T205" s="653"/>
    </row>
    <row r="206" spans="7:20">
      <c r="G206" s="201" t="s">
        <v>1362</v>
      </c>
      <c r="H206" s="271" t="s">
        <v>1232</v>
      </c>
      <c r="I206" s="539" t="s">
        <v>1240</v>
      </c>
      <c r="J206" s="274" t="s">
        <v>1250</v>
      </c>
      <c r="K206" s="275"/>
      <c r="L206" s="290"/>
      <c r="M206" s="291"/>
      <c r="N206" s="286">
        <f>MLIT2!O5/1000/C$42*C$33</f>
        <v>6448.508872910169</v>
      </c>
      <c r="O206" s="287"/>
      <c r="P206" s="284">
        <f t="shared" ref="P206:P213" si="34">P$162</f>
        <v>640292.99286142143</v>
      </c>
      <c r="Q206" s="550">
        <f t="shared" si="32"/>
        <v>660201.51679434057</v>
      </c>
      <c r="R206" s="545"/>
      <c r="S206" s="422">
        <f t="shared" si="33"/>
        <v>9.7674856977327182E-3</v>
      </c>
      <c r="T206" s="423"/>
    </row>
    <row r="207" spans="7:20">
      <c r="G207" s="201" t="s">
        <v>1363</v>
      </c>
      <c r="H207" s="271" t="s">
        <v>1232</v>
      </c>
      <c r="I207" s="539" t="s">
        <v>1241</v>
      </c>
      <c r="J207" s="274" t="s">
        <v>1250</v>
      </c>
      <c r="K207" s="275"/>
      <c r="L207" s="290"/>
      <c r="M207" s="291"/>
      <c r="N207" s="286">
        <f>MLIT2!O6/1000/C$42*C$33</f>
        <v>8166.3690308814894</v>
      </c>
      <c r="O207" s="287"/>
      <c r="P207" s="284">
        <f t="shared" si="34"/>
        <v>640292.99286142143</v>
      </c>
      <c r="Q207" s="550">
        <f t="shared" si="32"/>
        <v>660201.51679434057</v>
      </c>
      <c r="R207" s="545"/>
      <c r="S207" s="422">
        <f t="shared" si="33"/>
        <v>1.2369509646893762E-2</v>
      </c>
      <c r="T207" s="423"/>
    </row>
    <row r="208" spans="7:20">
      <c r="G208" s="201" t="s">
        <v>1364</v>
      </c>
      <c r="H208" s="271" t="s">
        <v>1233</v>
      </c>
      <c r="I208" s="539" t="s">
        <v>1242</v>
      </c>
      <c r="J208" s="274" t="s">
        <v>1248</v>
      </c>
      <c r="K208" s="275"/>
      <c r="L208" s="290"/>
      <c r="M208" s="291"/>
      <c r="N208" s="286">
        <f>MLIT2!O7/1000/C$42*C$33</f>
        <v>737.45600238002885</v>
      </c>
      <c r="O208" s="287"/>
      <c r="P208" s="284">
        <f t="shared" si="34"/>
        <v>640292.99286142143</v>
      </c>
      <c r="Q208" s="550">
        <f t="shared" si="32"/>
        <v>660201.51679434057</v>
      </c>
      <c r="R208" s="545"/>
      <c r="S208" s="422">
        <f t="shared" si="33"/>
        <v>1.1170165224109198E-3</v>
      </c>
      <c r="T208" s="423"/>
    </row>
    <row r="209" spans="7:20">
      <c r="G209" s="201" t="s">
        <v>1365</v>
      </c>
      <c r="H209" s="271" t="s">
        <v>1234</v>
      </c>
      <c r="I209" s="539" t="s">
        <v>1243</v>
      </c>
      <c r="J209" s="274" t="s">
        <v>1250</v>
      </c>
      <c r="K209" s="275"/>
      <c r="L209" s="290"/>
      <c r="M209" s="291"/>
      <c r="N209" s="286">
        <f>MLIT2!O8/1000/C$42*C$33</f>
        <v>1937.7637533804934</v>
      </c>
      <c r="O209" s="287"/>
      <c r="P209" s="284">
        <f t="shared" si="34"/>
        <v>640292.99286142143</v>
      </c>
      <c r="Q209" s="550">
        <f t="shared" si="32"/>
        <v>660201.51679434057</v>
      </c>
      <c r="R209" s="545"/>
      <c r="S209" s="422">
        <f t="shared" si="33"/>
        <v>2.9351095144244063E-3</v>
      </c>
      <c r="T209" s="423"/>
    </row>
    <row r="210" spans="7:20">
      <c r="G210" s="201" t="s">
        <v>1366</v>
      </c>
      <c r="H210" s="271" t="s">
        <v>1235</v>
      </c>
      <c r="I210" s="539" t="s">
        <v>1244</v>
      </c>
      <c r="J210" s="274" t="s">
        <v>1250</v>
      </c>
      <c r="K210" s="275"/>
      <c r="L210" s="290"/>
      <c r="M210" s="291"/>
      <c r="N210" s="286">
        <f>MLIT2!O9/1000/C$42*C$33</f>
        <v>2837.318652358967</v>
      </c>
      <c r="O210" s="287"/>
      <c r="P210" s="284">
        <f t="shared" si="34"/>
        <v>640292.99286142143</v>
      </c>
      <c r="Q210" s="550">
        <f t="shared" si="32"/>
        <v>660201.51679434057</v>
      </c>
      <c r="R210" s="545"/>
      <c r="S210" s="422">
        <f t="shared" si="33"/>
        <v>4.2976554584966522E-3</v>
      </c>
      <c r="T210" s="423"/>
    </row>
    <row r="211" spans="7:20">
      <c r="G211" s="201" t="s">
        <v>1367</v>
      </c>
      <c r="H211" s="271" t="s">
        <v>1236</v>
      </c>
      <c r="I211" s="539" t="s">
        <v>1245</v>
      </c>
      <c r="J211" s="274" t="s">
        <v>1248</v>
      </c>
      <c r="K211" s="275"/>
      <c r="L211" s="290"/>
      <c r="M211" s="291"/>
      <c r="N211" s="286">
        <f>MLIT2!O10/1000/C$42*C$33</f>
        <v>821.74661852844611</v>
      </c>
      <c r="O211" s="287"/>
      <c r="P211" s="284">
        <f t="shared" si="34"/>
        <v>640292.99286142143</v>
      </c>
      <c r="Q211" s="550">
        <f t="shared" si="32"/>
        <v>660201.51679434057</v>
      </c>
      <c r="R211" s="545"/>
      <c r="S211" s="422">
        <f t="shared" si="33"/>
        <v>1.2446905946513123E-3</v>
      </c>
      <c r="T211" s="423"/>
    </row>
    <row r="212" spans="7:20">
      <c r="G212" s="201" t="s">
        <v>1368</v>
      </c>
      <c r="H212" s="271" t="s">
        <v>1237</v>
      </c>
      <c r="I212" s="539" t="s">
        <v>1246</v>
      </c>
      <c r="J212" s="274" t="s">
        <v>1248</v>
      </c>
      <c r="K212" s="275"/>
      <c r="L212" s="290"/>
      <c r="M212" s="291"/>
      <c r="N212" s="286">
        <f>MLIT2!O11/1000/C$42*C$33</f>
        <v>646.26032284000223</v>
      </c>
      <c r="O212" s="287"/>
      <c r="P212" s="284">
        <f t="shared" si="34"/>
        <v>640292.99286142143</v>
      </c>
      <c r="Q212" s="550">
        <f t="shared" si="32"/>
        <v>660201.51679434057</v>
      </c>
      <c r="R212" s="545"/>
      <c r="S212" s="422">
        <f t="shared" si="33"/>
        <v>9.7888342634832042E-4</v>
      </c>
      <c r="T212" s="423"/>
    </row>
    <row r="213" spans="7:20">
      <c r="G213" s="201" t="s">
        <v>1369</v>
      </c>
      <c r="H213" s="276" t="s">
        <v>1238</v>
      </c>
      <c r="I213" s="540" t="s">
        <v>1247</v>
      </c>
      <c r="J213" s="277" t="s">
        <v>1248</v>
      </c>
      <c r="K213" s="278"/>
      <c r="L213" s="292"/>
      <c r="M213" s="293"/>
      <c r="N213" s="288">
        <f>MLIT2!O12/1000/C$42*C$33</f>
        <v>77.421401722612174</v>
      </c>
      <c r="O213" s="289"/>
      <c r="P213" s="285">
        <f t="shared" si="34"/>
        <v>640292.99286142143</v>
      </c>
      <c r="Q213" s="551">
        <f t="shared" si="32"/>
        <v>660201.51679434057</v>
      </c>
      <c r="R213" s="546"/>
      <c r="S213" s="424">
        <f t="shared" si="33"/>
        <v>1.17269348453693E-4</v>
      </c>
      <c r="T213" s="425"/>
    </row>
    <row r="215" spans="7:20">
      <c r="H215" s="640" t="s">
        <v>1389</v>
      </c>
      <c r="I215"/>
      <c r="J215"/>
      <c r="K215"/>
      <c r="L215"/>
      <c r="M215"/>
      <c r="N215"/>
      <c r="O215"/>
      <c r="P215"/>
      <c r="Q215"/>
      <c r="R215"/>
      <c r="S215"/>
      <c r="T215"/>
    </row>
    <row r="216" spans="7:20">
      <c r="G216" s="201" t="s">
        <v>1377</v>
      </c>
      <c r="H216" s="641" t="s">
        <v>1370</v>
      </c>
      <c r="I216" s="642" t="s">
        <v>1386</v>
      </c>
      <c r="J216" s="642" t="s">
        <v>1386</v>
      </c>
      <c r="K216" s="644"/>
      <c r="L216" s="645"/>
      <c r="M216" s="646"/>
      <c r="N216" s="647">
        <f>1000*0.3/C$42*C$33</f>
        <v>293.92428918690086</v>
      </c>
      <c r="O216" s="648"/>
      <c r="P216" s="649">
        <f>P$162</f>
        <v>640292.99286142143</v>
      </c>
      <c r="Q216" s="650">
        <f t="shared" ref="Q216:Q223" si="35">Q$162</f>
        <v>660201.51679434057</v>
      </c>
      <c r="R216" s="651"/>
      <c r="S216" s="652">
        <f t="shared" ref="S216:S223" si="36">0+(N216/$Q216)</f>
        <v>4.4520389867335196E-4</v>
      </c>
      <c r="T216" s="653"/>
    </row>
    <row r="217" spans="7:20">
      <c r="G217" s="201" t="s">
        <v>1379</v>
      </c>
      <c r="H217" s="271" t="s">
        <v>1378</v>
      </c>
      <c r="I217" s="539" t="s">
        <v>967</v>
      </c>
      <c r="J217" s="539" t="s">
        <v>967</v>
      </c>
      <c r="K217" s="275"/>
      <c r="L217" s="290"/>
      <c r="M217" s="291"/>
      <c r="N217" s="286">
        <f>1000*0.4/C$42*C$33</f>
        <v>391.89905224920108</v>
      </c>
      <c r="O217" s="287"/>
      <c r="P217" s="284">
        <f t="shared" ref="P217:P223" si="37">P$162</f>
        <v>640292.99286142143</v>
      </c>
      <c r="Q217" s="550">
        <f t="shared" si="35"/>
        <v>660201.51679434057</v>
      </c>
      <c r="R217" s="545"/>
      <c r="S217" s="422">
        <f t="shared" si="36"/>
        <v>5.936051982311358E-4</v>
      </c>
      <c r="T217" s="423"/>
    </row>
    <row r="218" spans="7:20">
      <c r="G218" s="201" t="s">
        <v>1380</v>
      </c>
      <c r="H218" s="271" t="s">
        <v>1376</v>
      </c>
      <c r="I218" s="539" t="s">
        <v>967</v>
      </c>
      <c r="J218" s="539" t="s">
        <v>967</v>
      </c>
      <c r="K218" s="275"/>
      <c r="L218" s="290"/>
      <c r="M218" s="291"/>
      <c r="N218" s="286">
        <f>1000*0.5/C$42*C$33</f>
        <v>489.8738153115014</v>
      </c>
      <c r="O218" s="287"/>
      <c r="P218" s="284">
        <f t="shared" si="37"/>
        <v>640292.99286142143</v>
      </c>
      <c r="Q218" s="550">
        <f t="shared" si="35"/>
        <v>660201.51679434057</v>
      </c>
      <c r="R218" s="545"/>
      <c r="S218" s="422">
        <f t="shared" si="36"/>
        <v>7.4200649778891981E-4</v>
      </c>
      <c r="T218" s="423"/>
    </row>
    <row r="219" spans="7:20">
      <c r="G219" s="201" t="s">
        <v>1381</v>
      </c>
      <c r="H219" s="271" t="s">
        <v>1375</v>
      </c>
      <c r="I219" s="539" t="s">
        <v>967</v>
      </c>
      <c r="J219" s="539" t="s">
        <v>967</v>
      </c>
      <c r="K219" s="275"/>
      <c r="L219" s="290"/>
      <c r="M219" s="291"/>
      <c r="N219" s="286">
        <f>1000*0.6/C$42*C$33</f>
        <v>587.84857837380173</v>
      </c>
      <c r="O219" s="287"/>
      <c r="P219" s="284">
        <f t="shared" si="37"/>
        <v>640292.99286142143</v>
      </c>
      <c r="Q219" s="550">
        <f t="shared" si="35"/>
        <v>660201.51679434057</v>
      </c>
      <c r="R219" s="545"/>
      <c r="S219" s="422">
        <f t="shared" si="36"/>
        <v>8.9040779734670392E-4</v>
      </c>
      <c r="T219" s="423"/>
    </row>
    <row r="220" spans="7:20">
      <c r="G220" s="201" t="s">
        <v>1382</v>
      </c>
      <c r="H220" s="271" t="s">
        <v>1374</v>
      </c>
      <c r="I220" s="539" t="s">
        <v>967</v>
      </c>
      <c r="J220" s="539" t="s">
        <v>967</v>
      </c>
      <c r="K220" s="275"/>
      <c r="L220" s="290"/>
      <c r="M220" s="291"/>
      <c r="N220" s="286">
        <f>1000*0.7/C$42*C$33</f>
        <v>685.82334143610194</v>
      </c>
      <c r="O220" s="287"/>
      <c r="P220" s="284">
        <f t="shared" si="37"/>
        <v>640292.99286142143</v>
      </c>
      <c r="Q220" s="550">
        <f t="shared" si="35"/>
        <v>660201.51679434057</v>
      </c>
      <c r="R220" s="545"/>
      <c r="S220" s="422">
        <f t="shared" si="36"/>
        <v>1.0388090969044878E-3</v>
      </c>
      <c r="T220" s="423"/>
    </row>
    <row r="221" spans="7:20">
      <c r="G221" s="201" t="s">
        <v>1383</v>
      </c>
      <c r="H221" s="271" t="s">
        <v>1373</v>
      </c>
      <c r="I221" s="539" t="s">
        <v>967</v>
      </c>
      <c r="J221" s="539" t="s">
        <v>967</v>
      </c>
      <c r="K221" s="275"/>
      <c r="L221" s="290"/>
      <c r="M221" s="291"/>
      <c r="N221" s="286">
        <f>1000*0.8/C$42*C$33</f>
        <v>783.79810449840215</v>
      </c>
      <c r="O221" s="287"/>
      <c r="P221" s="284">
        <f t="shared" si="37"/>
        <v>640292.99286142143</v>
      </c>
      <c r="Q221" s="550">
        <f t="shared" si="35"/>
        <v>660201.51679434057</v>
      </c>
      <c r="R221" s="545"/>
      <c r="S221" s="422">
        <f t="shared" si="36"/>
        <v>1.1872103964622716E-3</v>
      </c>
      <c r="T221" s="423"/>
    </row>
    <row r="222" spans="7:20">
      <c r="G222" s="201" t="s">
        <v>1384</v>
      </c>
      <c r="H222" s="271" t="s">
        <v>1372</v>
      </c>
      <c r="I222" s="539" t="s">
        <v>967</v>
      </c>
      <c r="J222" s="539" t="s">
        <v>967</v>
      </c>
      <c r="K222" s="275"/>
      <c r="L222" s="290"/>
      <c r="M222" s="291"/>
      <c r="N222" s="286">
        <f>1000*0.9/C$42*C$33</f>
        <v>881.77286756070248</v>
      </c>
      <c r="O222" s="287"/>
      <c r="P222" s="284">
        <f t="shared" si="37"/>
        <v>640292.99286142143</v>
      </c>
      <c r="Q222" s="550">
        <f t="shared" si="35"/>
        <v>660201.51679434057</v>
      </c>
      <c r="R222" s="545"/>
      <c r="S222" s="422">
        <f t="shared" si="36"/>
        <v>1.3356116960200556E-3</v>
      </c>
      <c r="T222" s="423"/>
    </row>
    <row r="223" spans="7:20">
      <c r="G223" s="201" t="s">
        <v>1385</v>
      </c>
      <c r="H223" s="276" t="s">
        <v>1371</v>
      </c>
      <c r="I223" s="540" t="s">
        <v>967</v>
      </c>
      <c r="J223" s="540" t="s">
        <v>967</v>
      </c>
      <c r="K223" s="278"/>
      <c r="L223" s="292"/>
      <c r="M223" s="293"/>
      <c r="N223" s="288">
        <f>1000*1/C$42*C$33</f>
        <v>979.74763062300281</v>
      </c>
      <c r="O223" s="289"/>
      <c r="P223" s="285">
        <f t="shared" si="37"/>
        <v>640292.99286142143</v>
      </c>
      <c r="Q223" s="551">
        <f t="shared" si="35"/>
        <v>660201.51679434057</v>
      </c>
      <c r="R223" s="546"/>
      <c r="S223" s="424">
        <f t="shared" si="36"/>
        <v>1.4840129955778396E-3</v>
      </c>
      <c r="T223" s="425"/>
    </row>
    <row r="225" spans="6:20">
      <c r="H225" s="640" t="s">
        <v>1391</v>
      </c>
      <c r="I225"/>
      <c r="J225"/>
      <c r="K225"/>
      <c r="L225"/>
      <c r="M225"/>
      <c r="N225"/>
      <c r="O225"/>
      <c r="P225"/>
      <c r="Q225"/>
      <c r="R225"/>
      <c r="S225"/>
      <c r="T225"/>
    </row>
    <row r="226" spans="6:20">
      <c r="F226" s="201">
        <f>1-'fdr,edr'!F226</f>
        <v>0.9</v>
      </c>
      <c r="G226" s="201" t="str">
        <f>"pub"&amp;TEXT(1-F226,"0.0")&amp;":pri"&amp;TEXT(F226,"0.0")</f>
        <v>pub0.1:pri0.9</v>
      </c>
      <c r="H226" s="641" t="str">
        <f>"公共"&amp;TEXT(1-F226,"0.0")&amp;":民間"&amp;TEXT(F226,"0.0")</f>
        <v>公共0.1:民間0.9</v>
      </c>
      <c r="I226" s="642" t="s">
        <v>1392</v>
      </c>
      <c r="J226" s="643" t="s">
        <v>1392</v>
      </c>
      <c r="K226" s="644"/>
      <c r="L226" s="645"/>
      <c r="M226" s="646"/>
      <c r="N226" s="647">
        <f>2000*F226/C$42*C$33</f>
        <v>1763.545735121405</v>
      </c>
      <c r="O226" s="648"/>
      <c r="P226" s="649">
        <f>P$162</f>
        <v>640292.99286142143</v>
      </c>
      <c r="Q226" s="650">
        <f t="shared" ref="Q226:Q234" si="38">Q$162</f>
        <v>660201.51679434057</v>
      </c>
      <c r="R226" s="651"/>
      <c r="S226" s="652">
        <f t="shared" ref="S226:S234" si="39">0+(N226/$Q226)</f>
        <v>2.6712233920401112E-3</v>
      </c>
      <c r="T226" s="653"/>
    </row>
    <row r="227" spans="6:20">
      <c r="F227" s="201">
        <f>1-'fdr,edr'!F227</f>
        <v>0.8</v>
      </c>
      <c r="G227" s="201" t="str">
        <f t="shared" ref="G227:G234" si="40">"pub"&amp;TEXT(1-F227,"0.0")&amp;":pri"&amp;TEXT(F227,"0.0")</f>
        <v>pub0.2:pri0.8</v>
      </c>
      <c r="H227" s="271" t="str">
        <f t="shared" ref="H227:H234" si="41">"公共"&amp;TEXT(1-F227,"0.0")&amp;":民間"&amp;TEXT(F227,"0.0")</f>
        <v>公共0.2:民間0.8</v>
      </c>
      <c r="I227" s="539" t="s">
        <v>1392</v>
      </c>
      <c r="J227" s="274" t="s">
        <v>1392</v>
      </c>
      <c r="K227" s="275"/>
      <c r="L227" s="290"/>
      <c r="M227" s="291"/>
      <c r="N227" s="286">
        <f t="shared" ref="N227:N234" si="42">2000*F227/C$42*C$33</f>
        <v>1567.5962089968043</v>
      </c>
      <c r="O227" s="287"/>
      <c r="P227" s="284">
        <f t="shared" ref="P227:P234" si="43">P$162</f>
        <v>640292.99286142143</v>
      </c>
      <c r="Q227" s="550">
        <f t="shared" si="38"/>
        <v>660201.51679434057</v>
      </c>
      <c r="R227" s="545"/>
      <c r="S227" s="422">
        <f t="shared" si="39"/>
        <v>2.3744207929245432E-3</v>
      </c>
      <c r="T227" s="423"/>
    </row>
    <row r="228" spans="6:20">
      <c r="F228" s="201">
        <f>1-'fdr,edr'!F228</f>
        <v>0.7</v>
      </c>
      <c r="G228" s="201" t="str">
        <f t="shared" si="40"/>
        <v>pub0.3:pri0.7</v>
      </c>
      <c r="H228" s="271" t="str">
        <f t="shared" si="41"/>
        <v>公共0.3:民間0.7</v>
      </c>
      <c r="I228" s="539" t="s">
        <v>1392</v>
      </c>
      <c r="J228" s="274" t="s">
        <v>1392</v>
      </c>
      <c r="K228" s="275"/>
      <c r="L228" s="290"/>
      <c r="M228" s="291"/>
      <c r="N228" s="286">
        <f t="shared" si="42"/>
        <v>1371.6466828722039</v>
      </c>
      <c r="O228" s="287"/>
      <c r="P228" s="284">
        <f t="shared" si="43"/>
        <v>640292.99286142143</v>
      </c>
      <c r="Q228" s="550">
        <f t="shared" si="38"/>
        <v>660201.51679434057</v>
      </c>
      <c r="R228" s="545"/>
      <c r="S228" s="422">
        <f t="shared" si="39"/>
        <v>2.0776181938089756E-3</v>
      </c>
      <c r="T228" s="423"/>
    </row>
    <row r="229" spans="6:20">
      <c r="F229" s="201">
        <f>1-'fdr,edr'!F229</f>
        <v>0.6</v>
      </c>
      <c r="G229" s="201" t="str">
        <f t="shared" si="40"/>
        <v>pub0.4:pri0.6</v>
      </c>
      <c r="H229" s="271" t="str">
        <f t="shared" si="41"/>
        <v>公共0.4:民間0.6</v>
      </c>
      <c r="I229" s="539" t="s">
        <v>1392</v>
      </c>
      <c r="J229" s="274" t="s">
        <v>1392</v>
      </c>
      <c r="K229" s="275"/>
      <c r="L229" s="290"/>
      <c r="M229" s="291"/>
      <c r="N229" s="286">
        <f t="shared" si="42"/>
        <v>1175.6971567476035</v>
      </c>
      <c r="O229" s="287"/>
      <c r="P229" s="284">
        <f t="shared" si="43"/>
        <v>640292.99286142143</v>
      </c>
      <c r="Q229" s="550">
        <f t="shared" si="38"/>
        <v>660201.51679434057</v>
      </c>
      <c r="R229" s="545"/>
      <c r="S229" s="422">
        <f t="shared" si="39"/>
        <v>1.7808155946934078E-3</v>
      </c>
      <c r="T229" s="423"/>
    </row>
    <row r="230" spans="6:20">
      <c r="F230" s="201">
        <f>1-'fdr,edr'!F230</f>
        <v>0.5</v>
      </c>
      <c r="G230" s="201" t="str">
        <f t="shared" si="40"/>
        <v>pub0.5:pri0.5</v>
      </c>
      <c r="H230" s="271" t="str">
        <f t="shared" si="41"/>
        <v>公共0.5:民間0.5</v>
      </c>
      <c r="I230" s="539" t="s">
        <v>1392</v>
      </c>
      <c r="J230" s="274" t="s">
        <v>1392</v>
      </c>
      <c r="K230" s="275"/>
      <c r="L230" s="290"/>
      <c r="M230" s="291"/>
      <c r="N230" s="286">
        <f t="shared" si="42"/>
        <v>979.74763062300281</v>
      </c>
      <c r="O230" s="287"/>
      <c r="P230" s="284">
        <f t="shared" si="43"/>
        <v>640292.99286142143</v>
      </c>
      <c r="Q230" s="550">
        <f t="shared" si="38"/>
        <v>660201.51679434057</v>
      </c>
      <c r="R230" s="545"/>
      <c r="S230" s="422">
        <f t="shared" si="39"/>
        <v>1.4840129955778396E-3</v>
      </c>
      <c r="T230" s="423"/>
    </row>
    <row r="231" spans="6:20">
      <c r="F231" s="201">
        <f>1-'fdr,edr'!F231</f>
        <v>0.4</v>
      </c>
      <c r="G231" s="201" t="str">
        <f t="shared" si="40"/>
        <v>pub0.6:pri0.4</v>
      </c>
      <c r="H231" s="271" t="str">
        <f t="shared" si="41"/>
        <v>公共0.6:民間0.4</v>
      </c>
      <c r="I231" s="539" t="s">
        <v>1392</v>
      </c>
      <c r="J231" s="274" t="s">
        <v>1392</v>
      </c>
      <c r="K231" s="275"/>
      <c r="L231" s="290"/>
      <c r="M231" s="291"/>
      <c r="N231" s="286">
        <f t="shared" si="42"/>
        <v>783.79810449840215</v>
      </c>
      <c r="O231" s="287"/>
      <c r="P231" s="284">
        <f t="shared" si="43"/>
        <v>640292.99286142143</v>
      </c>
      <c r="Q231" s="550">
        <f t="shared" si="38"/>
        <v>660201.51679434057</v>
      </c>
      <c r="R231" s="545"/>
      <c r="S231" s="422">
        <f t="shared" si="39"/>
        <v>1.1872103964622716E-3</v>
      </c>
      <c r="T231" s="423"/>
    </row>
    <row r="232" spans="6:20">
      <c r="F232" s="201">
        <f>1-'fdr,edr'!F232</f>
        <v>0.30000000000000004</v>
      </c>
      <c r="G232" s="201" t="str">
        <f t="shared" si="40"/>
        <v>pub0.7:pri0.3</v>
      </c>
      <c r="H232" s="271" t="str">
        <f t="shared" si="41"/>
        <v>公共0.7:民間0.3</v>
      </c>
      <c r="I232" s="539" t="s">
        <v>1392</v>
      </c>
      <c r="J232" s="274" t="s">
        <v>1392</v>
      </c>
      <c r="K232" s="275"/>
      <c r="L232" s="290"/>
      <c r="M232" s="291"/>
      <c r="N232" s="286">
        <f t="shared" si="42"/>
        <v>587.84857837380184</v>
      </c>
      <c r="O232" s="287"/>
      <c r="P232" s="284">
        <f t="shared" si="43"/>
        <v>640292.99286142143</v>
      </c>
      <c r="Q232" s="550">
        <f t="shared" si="38"/>
        <v>660201.51679434057</v>
      </c>
      <c r="R232" s="545"/>
      <c r="S232" s="422">
        <f t="shared" si="39"/>
        <v>8.9040779734670403E-4</v>
      </c>
      <c r="T232" s="423"/>
    </row>
    <row r="233" spans="6:20">
      <c r="F233" s="201">
        <f>1-'fdr,edr'!F233</f>
        <v>0.20000000000000007</v>
      </c>
      <c r="G233" s="201" t="str">
        <f t="shared" si="40"/>
        <v>pub0.8:pri0.2</v>
      </c>
      <c r="H233" s="271" t="str">
        <f t="shared" si="41"/>
        <v>公共0.8:民間0.2</v>
      </c>
      <c r="I233" s="539" t="s">
        <v>1392</v>
      </c>
      <c r="J233" s="274" t="s">
        <v>1392</v>
      </c>
      <c r="K233" s="275"/>
      <c r="L233" s="290"/>
      <c r="M233" s="291"/>
      <c r="N233" s="286">
        <f t="shared" si="42"/>
        <v>391.89905224920119</v>
      </c>
      <c r="O233" s="287"/>
      <c r="P233" s="284">
        <f t="shared" si="43"/>
        <v>640292.99286142143</v>
      </c>
      <c r="Q233" s="550">
        <f t="shared" si="38"/>
        <v>660201.51679434057</v>
      </c>
      <c r="R233" s="545"/>
      <c r="S233" s="422">
        <f t="shared" si="39"/>
        <v>5.9360519823113602E-4</v>
      </c>
      <c r="T233" s="423"/>
    </row>
    <row r="234" spans="6:20">
      <c r="F234" s="201">
        <f>1-'fdr,edr'!F234</f>
        <v>0.10000000000000009</v>
      </c>
      <c r="G234" s="201" t="str">
        <f t="shared" si="40"/>
        <v>pub0.9:pri0.1</v>
      </c>
      <c r="H234" s="276" t="str">
        <f t="shared" si="41"/>
        <v>公共0.9:民間0.1</v>
      </c>
      <c r="I234" s="540" t="s">
        <v>1392</v>
      </c>
      <c r="J234" s="277" t="s">
        <v>1392</v>
      </c>
      <c r="K234" s="278"/>
      <c r="L234" s="292"/>
      <c r="M234" s="293"/>
      <c r="N234" s="288">
        <f t="shared" si="42"/>
        <v>195.94952612460074</v>
      </c>
      <c r="O234" s="289"/>
      <c r="P234" s="285">
        <f t="shared" si="43"/>
        <v>640292.99286142143</v>
      </c>
      <c r="Q234" s="551">
        <f t="shared" si="38"/>
        <v>660201.51679434057</v>
      </c>
      <c r="R234" s="546"/>
      <c r="S234" s="424">
        <f t="shared" si="39"/>
        <v>2.9680259911556823E-4</v>
      </c>
      <c r="T234" s="425"/>
    </row>
  </sheetData>
  <phoneticPr fontId="2"/>
  <hyperlinks>
    <hyperlink ref="W12" r:id="rId1" xr:uid="{00000000-0004-0000-1000-000000000000}"/>
  </hyperlinks>
  <pageMargins left="0.7" right="0.7" top="0.75" bottom="0.75" header="0.3" footer="0.3"/>
  <pageSetup paperSize="9" orientation="portrait" verticalDpi="0" r:id="rId2"/>
  <drawing r:id="rId3"/>
  <legacy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tint="-0.749992370372631"/>
  </sheetPr>
  <dimension ref="A1"/>
  <sheetViews>
    <sheetView workbookViewId="0"/>
  </sheetViews>
  <sheetFormatPr baseColWidth="10" defaultColWidth="8.83203125" defaultRowHeight="15"/>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71"/>
  <sheetViews>
    <sheetView workbookViewId="0">
      <pane xSplit="1" ySplit="7" topLeftCell="B8" activePane="bottomRight" state="frozen"/>
      <selection pane="topRight" activeCell="B1" sqref="B1"/>
      <selection pane="bottomLeft" activeCell="A8" sqref="A8"/>
      <selection pane="bottomRight"/>
    </sheetView>
  </sheetViews>
  <sheetFormatPr baseColWidth="10" defaultColWidth="8.83203125" defaultRowHeight="15"/>
  <cols>
    <col min="1" max="1" width="12.5" customWidth="1"/>
    <col min="2" max="2" width="27.6640625" bestFit="1" customWidth="1"/>
    <col min="3" max="3" width="19.83203125" bestFit="1" customWidth="1"/>
    <col min="4" max="4" width="27" bestFit="1" customWidth="1"/>
    <col min="5" max="5" width="22.6640625" bestFit="1" customWidth="1"/>
  </cols>
  <sheetData>
    <row r="1" spans="1:30">
      <c r="A1" t="s">
        <v>11</v>
      </c>
      <c r="Q1" t="s">
        <v>12</v>
      </c>
      <c r="AD1" t="s">
        <v>13</v>
      </c>
    </row>
    <row r="2" spans="1:30">
      <c r="A2" t="s">
        <v>14</v>
      </c>
      <c r="Q2" t="s">
        <v>15</v>
      </c>
      <c r="AD2" t="s">
        <v>16</v>
      </c>
    </row>
    <row r="3" spans="1:30">
      <c r="B3" t="s">
        <v>17</v>
      </c>
      <c r="C3" t="s">
        <v>18</v>
      </c>
      <c r="F3" t="s">
        <v>19</v>
      </c>
      <c r="G3" t="s">
        <v>20</v>
      </c>
      <c r="H3" t="s">
        <v>21</v>
      </c>
      <c r="I3" t="s">
        <v>22</v>
      </c>
      <c r="J3" t="s">
        <v>23</v>
      </c>
      <c r="K3" t="s">
        <v>24</v>
      </c>
      <c r="L3" t="s">
        <v>25</v>
      </c>
      <c r="O3" t="s">
        <v>26</v>
      </c>
      <c r="Q3" t="s">
        <v>27</v>
      </c>
      <c r="R3" t="s">
        <v>28</v>
      </c>
      <c r="S3" t="s">
        <v>29</v>
      </c>
      <c r="V3" t="s">
        <v>30</v>
      </c>
      <c r="X3" t="s">
        <v>31</v>
      </c>
      <c r="Y3" t="s">
        <v>32</v>
      </c>
      <c r="Z3" t="s">
        <v>33</v>
      </c>
      <c r="AB3" t="s">
        <v>34</v>
      </c>
      <c r="AD3" t="s">
        <v>35</v>
      </c>
    </row>
    <row r="4" spans="1:30">
      <c r="D4" t="s">
        <v>36</v>
      </c>
      <c r="L4" t="s">
        <v>37</v>
      </c>
      <c r="M4" t="s">
        <v>38</v>
      </c>
      <c r="N4" t="s">
        <v>39</v>
      </c>
      <c r="S4" t="s">
        <v>40</v>
      </c>
      <c r="T4" t="s">
        <v>41</v>
      </c>
      <c r="U4" t="s">
        <v>42</v>
      </c>
    </row>
    <row r="5" spans="1:30">
      <c r="E5" t="s">
        <v>43</v>
      </c>
    </row>
    <row r="6" spans="1:30">
      <c r="B6" t="s">
        <v>44</v>
      </c>
      <c r="C6" t="s">
        <v>45</v>
      </c>
      <c r="D6" t="s">
        <v>46</v>
      </c>
      <c r="E6" t="s">
        <v>47</v>
      </c>
      <c r="F6" t="s">
        <v>48</v>
      </c>
      <c r="G6" t="s">
        <v>49</v>
      </c>
      <c r="H6" t="s">
        <v>50</v>
      </c>
      <c r="I6" t="s">
        <v>51</v>
      </c>
      <c r="J6" t="s">
        <v>52</v>
      </c>
      <c r="K6" t="s">
        <v>53</v>
      </c>
      <c r="L6" t="s">
        <v>54</v>
      </c>
      <c r="O6" t="s">
        <v>55</v>
      </c>
      <c r="Q6" t="s">
        <v>56</v>
      </c>
      <c r="R6" t="s">
        <v>57</v>
      </c>
      <c r="S6" t="s">
        <v>58</v>
      </c>
      <c r="V6" t="s">
        <v>59</v>
      </c>
      <c r="X6" t="s">
        <v>60</v>
      </c>
      <c r="Y6" t="s">
        <v>61</v>
      </c>
      <c r="Z6" t="s">
        <v>62</v>
      </c>
      <c r="AB6" t="s">
        <v>63</v>
      </c>
      <c r="AD6" t="s">
        <v>64</v>
      </c>
    </row>
    <row r="7" spans="1:30">
      <c r="L7" t="s">
        <v>65</v>
      </c>
      <c r="M7" t="s">
        <v>66</v>
      </c>
      <c r="N7" t="s">
        <v>67</v>
      </c>
      <c r="S7" t="s">
        <v>68</v>
      </c>
      <c r="T7" t="s">
        <v>69</v>
      </c>
      <c r="U7" t="s">
        <v>70</v>
      </c>
    </row>
    <row r="8" spans="1:30">
      <c r="A8" t="s">
        <v>71</v>
      </c>
      <c r="B8" s="1">
        <v>257829.7</v>
      </c>
      <c r="C8" s="1">
        <v>150976.5</v>
      </c>
      <c r="D8" s="1">
        <v>148698.4</v>
      </c>
      <c r="E8" s="1">
        <v>124490.4</v>
      </c>
      <c r="F8" s="1">
        <v>21445.4</v>
      </c>
      <c r="G8" s="1">
        <v>35327</v>
      </c>
      <c r="H8">
        <v>284.7</v>
      </c>
      <c r="I8" s="1">
        <v>43597.4</v>
      </c>
      <c r="J8" s="1">
        <v>28191.599999999999</v>
      </c>
      <c r="K8">
        <v>-383.8</v>
      </c>
      <c r="L8" s="1">
        <v>-6422.7</v>
      </c>
      <c r="M8" s="1">
        <v>16522.8</v>
      </c>
      <c r="N8" s="1">
        <v>22945.5</v>
      </c>
      <c r="O8" s="1">
        <v>-15186.4</v>
      </c>
      <c r="Q8" s="1">
        <v>4343.3999999999996</v>
      </c>
      <c r="R8" s="1">
        <v>262173.09999999998</v>
      </c>
      <c r="S8">
        <v>183.5</v>
      </c>
      <c r="T8" s="1">
        <v>3007.3</v>
      </c>
      <c r="U8" s="1">
        <v>2823.8</v>
      </c>
      <c r="V8" s="1">
        <v>262356.7</v>
      </c>
      <c r="X8" s="1">
        <v>275622.90000000002</v>
      </c>
      <c r="Y8" s="1">
        <v>205121.3</v>
      </c>
      <c r="Z8" s="1">
        <v>70917.600000000006</v>
      </c>
      <c r="AB8" s="1">
        <v>80838</v>
      </c>
      <c r="AD8" s="1">
        <v>258046</v>
      </c>
    </row>
    <row r="9" spans="1:30">
      <c r="A9" t="s">
        <v>72</v>
      </c>
      <c r="B9" s="1">
        <v>255945.60000000001</v>
      </c>
      <c r="C9" s="1">
        <v>150439.6</v>
      </c>
      <c r="D9" s="1">
        <v>148153.29999999999</v>
      </c>
      <c r="E9" s="1">
        <v>123679.8</v>
      </c>
      <c r="F9" s="1">
        <v>21145.1</v>
      </c>
      <c r="G9" s="1">
        <v>35615.4</v>
      </c>
      <c r="H9">
        <v>620.4</v>
      </c>
      <c r="I9" s="1">
        <v>43955.6</v>
      </c>
      <c r="J9" s="1">
        <v>26909.1</v>
      </c>
      <c r="K9">
        <v>-291.60000000000002</v>
      </c>
      <c r="L9" s="1">
        <v>-7311.4</v>
      </c>
      <c r="M9" s="1">
        <v>16745.400000000001</v>
      </c>
      <c r="N9" s="1">
        <v>24056.799999999999</v>
      </c>
      <c r="O9" s="1">
        <v>-15136.5</v>
      </c>
      <c r="Q9" s="1">
        <v>4657.3999999999996</v>
      </c>
      <c r="R9" s="1">
        <v>260603</v>
      </c>
      <c r="S9">
        <v>77.2</v>
      </c>
      <c r="T9" s="1">
        <v>2786.2</v>
      </c>
      <c r="U9" s="1">
        <v>2709</v>
      </c>
      <c r="V9" s="1">
        <v>260680.2</v>
      </c>
      <c r="X9" s="1">
        <v>275032.8</v>
      </c>
      <c r="Y9" s="1">
        <v>205332.6</v>
      </c>
      <c r="Z9" s="1">
        <v>70053.399999999994</v>
      </c>
      <c r="AB9" s="1">
        <v>79889.5</v>
      </c>
      <c r="AD9" s="1">
        <v>255514.3</v>
      </c>
    </row>
    <row r="10" spans="1:30">
      <c r="A10" t="s">
        <v>73</v>
      </c>
      <c r="B10" s="1">
        <v>261316.6</v>
      </c>
      <c r="C10" s="1">
        <v>152332.1</v>
      </c>
      <c r="D10" s="1">
        <v>150005.9</v>
      </c>
      <c r="E10" s="1">
        <v>125271.3</v>
      </c>
      <c r="F10" s="1">
        <v>20518.900000000001</v>
      </c>
      <c r="G10" s="1">
        <v>35435.699999999997</v>
      </c>
      <c r="H10" s="1">
        <v>1792.6</v>
      </c>
      <c r="I10" s="1">
        <v>44399.8</v>
      </c>
      <c r="J10" s="1">
        <v>26983</v>
      </c>
      <c r="K10">
        <v>-341</v>
      </c>
      <c r="L10" s="1">
        <v>-5992.3</v>
      </c>
      <c r="M10" s="1">
        <v>16581.7</v>
      </c>
      <c r="N10" s="1">
        <v>22574.1</v>
      </c>
      <c r="O10" s="1">
        <v>-13812.2</v>
      </c>
      <c r="Q10" s="1">
        <v>4775.5</v>
      </c>
      <c r="R10" s="1">
        <v>266092.2</v>
      </c>
      <c r="S10">
        <v>241.9</v>
      </c>
      <c r="T10" s="1">
        <v>2689.6</v>
      </c>
      <c r="U10" s="1">
        <v>2447.6999999999998</v>
      </c>
      <c r="V10" s="1">
        <v>266334.09999999998</v>
      </c>
      <c r="X10" s="1">
        <v>278551.5</v>
      </c>
      <c r="Y10" s="1">
        <v>208358.39999999999</v>
      </c>
      <c r="Z10" s="1">
        <v>70512.800000000003</v>
      </c>
      <c r="AB10" s="1">
        <v>79272.800000000003</v>
      </c>
      <c r="AD10" s="1">
        <v>258969.1</v>
      </c>
    </row>
    <row r="11" spans="1:30">
      <c r="A11" t="s">
        <v>74</v>
      </c>
      <c r="B11" s="1">
        <v>266772.3</v>
      </c>
      <c r="C11" s="1">
        <v>153105.1</v>
      </c>
      <c r="D11" s="1">
        <v>150751.70000000001</v>
      </c>
      <c r="E11" s="1">
        <v>125830.1</v>
      </c>
      <c r="F11" s="1">
        <v>20022.599999999999</v>
      </c>
      <c r="G11" s="1">
        <v>36388</v>
      </c>
      <c r="H11" s="1">
        <v>1579.3</v>
      </c>
      <c r="I11" s="1">
        <v>44887</v>
      </c>
      <c r="J11" s="1">
        <v>28750.9</v>
      </c>
      <c r="K11">
        <v>-609.70000000000005</v>
      </c>
      <c r="L11" s="1">
        <v>-4703.5</v>
      </c>
      <c r="M11" s="1">
        <v>17710.7</v>
      </c>
      <c r="N11" s="1">
        <v>22414.2</v>
      </c>
      <c r="O11" s="1">
        <v>-12647.4</v>
      </c>
      <c r="Q11" s="1">
        <v>4924.3999999999996</v>
      </c>
      <c r="R11" s="1">
        <v>271696.8</v>
      </c>
      <c r="S11">
        <v>287</v>
      </c>
      <c r="T11" s="1">
        <v>2751.5</v>
      </c>
      <c r="U11" s="1">
        <v>2464.5</v>
      </c>
      <c r="V11" s="1">
        <v>271983.8</v>
      </c>
      <c r="X11" s="1">
        <v>281629.3</v>
      </c>
      <c r="Y11" s="1">
        <v>209539.8</v>
      </c>
      <c r="Z11" s="1">
        <v>72519.100000000006</v>
      </c>
      <c r="AB11" s="1">
        <v>81486.3</v>
      </c>
      <c r="AD11" s="1">
        <v>265035.59999999998</v>
      </c>
    </row>
    <row r="12" spans="1:30">
      <c r="A12" t="s">
        <v>75</v>
      </c>
      <c r="B12" s="1">
        <v>268719.09999999998</v>
      </c>
      <c r="C12" s="1">
        <v>153426.4</v>
      </c>
      <c r="D12" s="1">
        <v>151057.29999999999</v>
      </c>
      <c r="E12" s="1">
        <v>125975.8</v>
      </c>
      <c r="F12" s="1">
        <v>20073.099999999999</v>
      </c>
      <c r="G12" s="1">
        <v>36626.400000000001</v>
      </c>
      <c r="H12" s="1">
        <v>1395.6</v>
      </c>
      <c r="I12" s="1">
        <v>45503</v>
      </c>
      <c r="J12" s="1">
        <v>29276.2</v>
      </c>
      <c r="K12">
        <v>-326</v>
      </c>
      <c r="L12" s="1">
        <v>-4611</v>
      </c>
      <c r="M12" s="1">
        <v>18235.599999999999</v>
      </c>
      <c r="N12" s="1">
        <v>22846.6</v>
      </c>
      <c r="O12" s="1">
        <v>-12644.7</v>
      </c>
      <c r="Q12" s="1">
        <v>5159.1000000000004</v>
      </c>
      <c r="R12" s="1">
        <v>273878.2</v>
      </c>
      <c r="S12">
        <v>-291.5</v>
      </c>
      <c r="T12" s="1">
        <v>3120.1</v>
      </c>
      <c r="U12" s="1">
        <v>3411.6</v>
      </c>
      <c r="V12" s="1">
        <v>273586.7</v>
      </c>
      <c r="X12" s="1">
        <v>283292</v>
      </c>
      <c r="Y12" s="1">
        <v>209867.9</v>
      </c>
      <c r="Z12" s="1">
        <v>73942.600000000006</v>
      </c>
      <c r="AB12" s="1">
        <v>82238.8</v>
      </c>
      <c r="AD12" s="1">
        <v>267046.59999999998</v>
      </c>
    </row>
    <row r="13" spans="1:30">
      <c r="A13" t="s">
        <v>72</v>
      </c>
      <c r="B13" s="1">
        <v>271310.7</v>
      </c>
      <c r="C13" s="1">
        <v>154594.9</v>
      </c>
      <c r="D13" s="1">
        <v>152207.5</v>
      </c>
      <c r="E13" s="1">
        <v>126921.2</v>
      </c>
      <c r="F13" s="1">
        <v>20410.5</v>
      </c>
      <c r="G13" s="1">
        <v>36668.1</v>
      </c>
      <c r="H13" s="1">
        <v>1936.3</v>
      </c>
      <c r="I13" s="1">
        <v>46528.1</v>
      </c>
      <c r="J13" s="1">
        <v>28085.4</v>
      </c>
      <c r="K13">
        <v>-347</v>
      </c>
      <c r="L13" s="1">
        <v>-4522.8999999999996</v>
      </c>
      <c r="M13" s="1">
        <v>19109.8</v>
      </c>
      <c r="N13" s="1">
        <v>23632.7</v>
      </c>
      <c r="O13" s="1">
        <v>-12042.7</v>
      </c>
      <c r="Q13" s="1">
        <v>5083.6000000000004</v>
      </c>
      <c r="R13" s="1">
        <v>276394.3</v>
      </c>
      <c r="S13">
        <v>-181.4</v>
      </c>
      <c r="T13" s="1">
        <v>3568.6</v>
      </c>
      <c r="U13" s="1">
        <v>3750.1</v>
      </c>
      <c r="V13" s="1">
        <v>276212.90000000002</v>
      </c>
      <c r="X13" s="1">
        <v>285486.7</v>
      </c>
      <c r="Y13" s="1">
        <v>212230.3</v>
      </c>
      <c r="Z13" s="1">
        <v>73708.899999999994</v>
      </c>
      <c r="AB13" s="1">
        <v>81552.2</v>
      </c>
      <c r="AD13" s="1">
        <v>268749.59999999998</v>
      </c>
    </row>
    <row r="14" spans="1:30">
      <c r="A14" t="s">
        <v>73</v>
      </c>
      <c r="B14" s="1">
        <v>272295.40000000002</v>
      </c>
      <c r="C14" s="1">
        <v>156314.70000000001</v>
      </c>
      <c r="D14" s="1">
        <v>153886</v>
      </c>
      <c r="E14" s="1">
        <v>128370.3</v>
      </c>
      <c r="F14" s="1">
        <v>20551.2</v>
      </c>
      <c r="G14" s="1">
        <v>37076.400000000001</v>
      </c>
      <c r="H14">
        <v>26.6</v>
      </c>
      <c r="I14" s="1">
        <v>46942.8</v>
      </c>
      <c r="J14" s="1">
        <v>28655.7</v>
      </c>
      <c r="K14">
        <v>-304.60000000000002</v>
      </c>
      <c r="L14" s="1">
        <v>-3984.6</v>
      </c>
      <c r="M14" s="1">
        <v>19653.7</v>
      </c>
      <c r="N14" s="1">
        <v>23638.400000000001</v>
      </c>
      <c r="O14" s="1">
        <v>-12982.7</v>
      </c>
      <c r="Q14" s="1">
        <v>5453.4</v>
      </c>
      <c r="R14" s="1">
        <v>277748.8</v>
      </c>
      <c r="S14">
        <v>-304.5</v>
      </c>
      <c r="T14" s="1">
        <v>4008.7</v>
      </c>
      <c r="U14" s="1">
        <v>4313.2</v>
      </c>
      <c r="V14" s="1">
        <v>277444.3</v>
      </c>
      <c r="X14" s="1">
        <v>285374.5</v>
      </c>
      <c r="Y14" s="1">
        <v>211181.5</v>
      </c>
      <c r="Z14" s="1">
        <v>74737.399999999994</v>
      </c>
      <c r="AB14" s="1">
        <v>82610.2</v>
      </c>
      <c r="AD14" s="1">
        <v>272897.7</v>
      </c>
    </row>
    <row r="15" spans="1:30">
      <c r="A15" t="s">
        <v>74</v>
      </c>
      <c r="B15" s="1">
        <v>273812.5</v>
      </c>
      <c r="C15" s="1">
        <v>157713.79999999999</v>
      </c>
      <c r="D15" s="1">
        <v>155272.70000000001</v>
      </c>
      <c r="E15" s="1">
        <v>129541.7</v>
      </c>
      <c r="F15" s="1">
        <v>19684.5</v>
      </c>
      <c r="G15" s="1">
        <v>37775.199999999997</v>
      </c>
      <c r="H15">
        <v>282.10000000000002</v>
      </c>
      <c r="I15" s="1">
        <v>47495.3</v>
      </c>
      <c r="J15" s="1">
        <v>28283.599999999999</v>
      </c>
      <c r="K15">
        <v>-15.9</v>
      </c>
      <c r="L15" s="1">
        <v>-4456.8</v>
      </c>
      <c r="M15" s="1">
        <v>19599.7</v>
      </c>
      <c r="N15" s="1">
        <v>24056.5</v>
      </c>
      <c r="O15" s="1">
        <v>-12949.3</v>
      </c>
      <c r="Q15" s="1">
        <v>5533.2</v>
      </c>
      <c r="R15" s="1">
        <v>279345.7</v>
      </c>
      <c r="S15">
        <v>58.2</v>
      </c>
      <c r="T15" s="1">
        <v>4365.5</v>
      </c>
      <c r="U15" s="1">
        <v>4307.3</v>
      </c>
      <c r="V15" s="1">
        <v>279403.90000000002</v>
      </c>
      <c r="X15" s="1">
        <v>287798.59999999998</v>
      </c>
      <c r="Y15" s="1">
        <v>213143.4</v>
      </c>
      <c r="Z15" s="1">
        <v>75188.7</v>
      </c>
      <c r="AB15" s="1">
        <v>82477.7</v>
      </c>
      <c r="AD15" s="1">
        <v>273710.40000000002</v>
      </c>
    </row>
    <row r="16" spans="1:30">
      <c r="A16" t="s">
        <v>76</v>
      </c>
      <c r="B16" s="1">
        <v>277607.09999999998</v>
      </c>
      <c r="C16" s="1">
        <v>159922.9</v>
      </c>
      <c r="D16" s="1">
        <v>157497.79999999999</v>
      </c>
      <c r="E16" s="1">
        <v>131501.1</v>
      </c>
      <c r="F16" s="1">
        <v>19360.8</v>
      </c>
      <c r="G16" s="1">
        <v>36948.699999999997</v>
      </c>
      <c r="H16" s="1">
        <v>2468.9</v>
      </c>
      <c r="I16" s="1">
        <v>48042.400000000001</v>
      </c>
      <c r="J16" s="1">
        <v>28204</v>
      </c>
      <c r="K16">
        <v>-221.9</v>
      </c>
      <c r="L16" s="1">
        <v>-4820.6000000000004</v>
      </c>
      <c r="M16" s="1">
        <v>19621.3</v>
      </c>
      <c r="N16" s="1">
        <v>24441.8</v>
      </c>
      <c r="O16" s="1">
        <v>-12298.3</v>
      </c>
      <c r="Q16" s="1">
        <v>5728</v>
      </c>
      <c r="R16" s="1">
        <v>283335.09999999998</v>
      </c>
      <c r="S16">
        <v>126.6</v>
      </c>
      <c r="T16" s="1">
        <v>4571.3</v>
      </c>
      <c r="U16" s="1">
        <v>4444.7</v>
      </c>
      <c r="V16" s="1">
        <v>283461.7</v>
      </c>
      <c r="X16" s="1">
        <v>292402.90000000002</v>
      </c>
      <c r="Y16" s="1">
        <v>217423.3</v>
      </c>
      <c r="Z16" s="1">
        <v>75431.399999999994</v>
      </c>
      <c r="AB16" s="1">
        <v>81204.5</v>
      </c>
      <c r="AD16" s="1">
        <v>274260</v>
      </c>
    </row>
    <row r="17" spans="1:30">
      <c r="A17" t="s">
        <v>72</v>
      </c>
      <c r="B17" s="1">
        <v>279459.7</v>
      </c>
      <c r="C17" s="1">
        <v>162527.29999999999</v>
      </c>
      <c r="D17" s="1">
        <v>160149.79999999999</v>
      </c>
      <c r="E17" s="1">
        <v>133869.4</v>
      </c>
      <c r="F17" s="1">
        <v>19640.400000000001</v>
      </c>
      <c r="G17" s="1">
        <v>37893.1</v>
      </c>
      <c r="H17">
        <v>336.3</v>
      </c>
      <c r="I17" s="1">
        <v>48271.5</v>
      </c>
      <c r="J17" s="1">
        <v>28183.3</v>
      </c>
      <c r="K17">
        <v>-148.80000000000001</v>
      </c>
      <c r="L17" s="1">
        <v>-4036.5</v>
      </c>
      <c r="M17" s="1">
        <v>19412.900000000001</v>
      </c>
      <c r="N17" s="1">
        <v>23449.3</v>
      </c>
      <c r="O17" s="1">
        <v>-13206.9</v>
      </c>
      <c r="Q17" s="1">
        <v>4993.6000000000004</v>
      </c>
      <c r="R17" s="1">
        <v>284453.40000000002</v>
      </c>
      <c r="S17">
        <v>142.4</v>
      </c>
      <c r="T17" s="1">
        <v>4853.1000000000004</v>
      </c>
      <c r="U17" s="1">
        <v>4710.7</v>
      </c>
      <c r="V17" s="1">
        <v>284595.7</v>
      </c>
      <c r="X17" s="1">
        <v>293165.5</v>
      </c>
      <c r="Y17" s="1">
        <v>217919.8</v>
      </c>
      <c r="Z17" s="1">
        <v>75706.7</v>
      </c>
      <c r="AB17" s="1">
        <v>82504.100000000006</v>
      </c>
      <c r="AD17" s="1">
        <v>279346.2</v>
      </c>
    </row>
    <row r="18" spans="1:30">
      <c r="A18" t="s">
        <v>73</v>
      </c>
      <c r="B18" s="1">
        <v>280586.2</v>
      </c>
      <c r="C18" s="1">
        <v>162014.9</v>
      </c>
      <c r="D18" s="1">
        <v>159673.5</v>
      </c>
      <c r="E18" s="1">
        <v>133282.5</v>
      </c>
      <c r="F18" s="1">
        <v>20078.900000000001</v>
      </c>
      <c r="G18" s="1">
        <v>37835.599999999999</v>
      </c>
      <c r="H18">
        <v>851.1</v>
      </c>
      <c r="I18" s="1">
        <v>48738</v>
      </c>
      <c r="J18" s="1">
        <v>28076.799999999999</v>
      </c>
      <c r="K18">
        <v>-481.4</v>
      </c>
      <c r="L18" s="1">
        <v>-3735.7</v>
      </c>
      <c r="M18" s="1">
        <v>19437.5</v>
      </c>
      <c r="N18" s="1">
        <v>23173.200000000001</v>
      </c>
      <c r="O18" s="1">
        <v>-12792.2</v>
      </c>
      <c r="Q18" s="1">
        <v>4619.3999999999996</v>
      </c>
      <c r="R18" s="1">
        <v>285205.59999999998</v>
      </c>
      <c r="S18">
        <v>509.6</v>
      </c>
      <c r="T18" s="1">
        <v>4897</v>
      </c>
      <c r="U18" s="1">
        <v>4387.5</v>
      </c>
      <c r="V18" s="1">
        <v>285715.09999999998</v>
      </c>
      <c r="X18" s="1">
        <v>293842.09999999998</v>
      </c>
      <c r="Y18" s="1">
        <v>218572.79999999999</v>
      </c>
      <c r="Z18" s="1">
        <v>75716</v>
      </c>
      <c r="AB18" s="1">
        <v>82669.7</v>
      </c>
      <c r="AD18" s="1">
        <v>279948.40000000002</v>
      </c>
    </row>
    <row r="19" spans="1:30">
      <c r="A19" t="s">
        <v>74</v>
      </c>
      <c r="B19" s="1">
        <v>284680.90000000002</v>
      </c>
      <c r="C19" s="1">
        <v>166308.20000000001</v>
      </c>
      <c r="D19" s="1">
        <v>163945.29999999999</v>
      </c>
      <c r="E19" s="1">
        <v>137161.70000000001</v>
      </c>
      <c r="F19" s="1">
        <v>20575.5</v>
      </c>
      <c r="G19" s="1">
        <v>37309</v>
      </c>
      <c r="H19">
        <v>436.4</v>
      </c>
      <c r="I19" s="1">
        <v>49186.9</v>
      </c>
      <c r="J19" s="1">
        <v>28018.9</v>
      </c>
      <c r="K19">
        <v>-428.8</v>
      </c>
      <c r="L19" s="1">
        <v>-3247.4</v>
      </c>
      <c r="M19" s="1">
        <v>19332.900000000001</v>
      </c>
      <c r="N19" s="1">
        <v>22580.3</v>
      </c>
      <c r="O19" s="1">
        <v>-13477.8</v>
      </c>
      <c r="Q19" s="1">
        <v>3967.6</v>
      </c>
      <c r="R19" s="1">
        <v>288648.5</v>
      </c>
      <c r="S19">
        <v>969.5</v>
      </c>
      <c r="T19" s="1">
        <v>5032</v>
      </c>
      <c r="U19" s="1">
        <v>4062.6</v>
      </c>
      <c r="V19" s="1">
        <v>289618</v>
      </c>
      <c r="X19" s="1">
        <v>297404.40000000002</v>
      </c>
      <c r="Y19" s="1">
        <v>221663.3</v>
      </c>
      <c r="Z19" s="1">
        <v>76147.3</v>
      </c>
      <c r="AB19" s="1">
        <v>82366.399999999994</v>
      </c>
      <c r="AD19" s="1">
        <v>284631.7</v>
      </c>
    </row>
    <row r="20" spans="1:30">
      <c r="A20" t="s">
        <v>77</v>
      </c>
      <c r="B20" s="1">
        <v>286106.40000000002</v>
      </c>
      <c r="C20" s="1">
        <v>166195.9</v>
      </c>
      <c r="D20" s="1">
        <v>163754.1</v>
      </c>
      <c r="E20" s="1">
        <v>136847.1</v>
      </c>
      <c r="F20" s="1">
        <v>20613.8</v>
      </c>
      <c r="G20" s="1">
        <v>37623.599999999999</v>
      </c>
      <c r="H20">
        <v>-231.5</v>
      </c>
      <c r="I20" s="1">
        <v>50231.1</v>
      </c>
      <c r="J20" s="1">
        <v>28070.6</v>
      </c>
      <c r="K20">
        <v>-390.8</v>
      </c>
      <c r="L20" s="1">
        <v>-2604.9</v>
      </c>
      <c r="M20" s="1">
        <v>19540.3</v>
      </c>
      <c r="N20" s="1">
        <v>22145.200000000001</v>
      </c>
      <c r="O20" s="1">
        <v>-13401.3</v>
      </c>
      <c r="Q20" s="1">
        <v>4602.5</v>
      </c>
      <c r="R20" s="1">
        <v>290708.8</v>
      </c>
      <c r="S20">
        <v>504.9</v>
      </c>
      <c r="T20" s="1">
        <v>3861.1</v>
      </c>
      <c r="U20" s="1">
        <v>3356.2</v>
      </c>
      <c r="V20" s="1">
        <v>291213.7</v>
      </c>
      <c r="X20" s="1">
        <v>297716.09999999998</v>
      </c>
      <c r="Y20" s="1">
        <v>220966.5</v>
      </c>
      <c r="Z20" s="1">
        <v>77255.5</v>
      </c>
      <c r="AB20" s="1">
        <v>82807.100000000006</v>
      </c>
      <c r="AD20" s="1">
        <v>287027.8</v>
      </c>
    </row>
    <row r="21" spans="1:30">
      <c r="A21" t="s">
        <v>72</v>
      </c>
      <c r="B21" s="1">
        <v>288533.40000000002</v>
      </c>
      <c r="C21" s="1">
        <v>167079.1</v>
      </c>
      <c r="D21" s="1">
        <v>164554.70000000001</v>
      </c>
      <c r="E21" s="1">
        <v>137493.79999999999</v>
      </c>
      <c r="F21" s="1">
        <v>18602.900000000001</v>
      </c>
      <c r="G21" s="1">
        <v>38778.699999999997</v>
      </c>
      <c r="H21">
        <v>455.4</v>
      </c>
      <c r="I21" s="1">
        <v>50511.6</v>
      </c>
      <c r="J21" s="1">
        <v>27883.9</v>
      </c>
      <c r="K21">
        <v>-334</v>
      </c>
      <c r="L21" s="1">
        <v>-2312.6</v>
      </c>
      <c r="M21" s="1">
        <v>19825.599999999999</v>
      </c>
      <c r="N21" s="1">
        <v>22138.2</v>
      </c>
      <c r="O21" s="1">
        <v>-12131.5</v>
      </c>
      <c r="Q21" s="1">
        <v>4895.6000000000004</v>
      </c>
      <c r="R21" s="1">
        <v>293429</v>
      </c>
      <c r="S21">
        <v>834.7</v>
      </c>
      <c r="T21" s="1">
        <v>3860.1</v>
      </c>
      <c r="U21" s="1">
        <v>3025.4</v>
      </c>
      <c r="V21" s="1">
        <v>294263.59999999998</v>
      </c>
      <c r="X21" s="1">
        <v>299646.8</v>
      </c>
      <c r="Y21" s="1">
        <v>222725.5</v>
      </c>
      <c r="Z21" s="1">
        <v>77394.899999999994</v>
      </c>
      <c r="AB21" s="1">
        <v>82517.600000000006</v>
      </c>
      <c r="AD21" s="1">
        <v>288365.8</v>
      </c>
    </row>
    <row r="22" spans="1:30">
      <c r="A22" t="s">
        <v>73</v>
      </c>
      <c r="B22" s="1">
        <v>292464.59999999998</v>
      </c>
      <c r="C22" s="1">
        <v>169457.8</v>
      </c>
      <c r="D22" s="1">
        <v>166868.79999999999</v>
      </c>
      <c r="E22" s="1">
        <v>139536.6</v>
      </c>
      <c r="F22" s="1">
        <v>18611.900000000001</v>
      </c>
      <c r="G22" s="1">
        <v>38688.400000000001</v>
      </c>
      <c r="H22">
        <v>190.4</v>
      </c>
      <c r="I22" s="1">
        <v>51023.199999999997</v>
      </c>
      <c r="J22" s="1">
        <v>28431.200000000001</v>
      </c>
      <c r="K22">
        <v>-488.5</v>
      </c>
      <c r="L22" s="1">
        <v>-1603.8</v>
      </c>
      <c r="M22" s="1">
        <v>20656.7</v>
      </c>
      <c r="N22" s="1">
        <v>22260.5</v>
      </c>
      <c r="O22" s="1">
        <v>-11845.9</v>
      </c>
      <c r="Q22" s="1">
        <v>4720.1000000000004</v>
      </c>
      <c r="R22" s="1">
        <v>297184.8</v>
      </c>
      <c r="S22">
        <v>775.9</v>
      </c>
      <c r="T22" s="1">
        <v>3822.8</v>
      </c>
      <c r="U22" s="1">
        <v>3046.9</v>
      </c>
      <c r="V22" s="1">
        <v>297960.7</v>
      </c>
      <c r="X22" s="1">
        <v>302232.09999999998</v>
      </c>
      <c r="Y22" s="1">
        <v>224433.8</v>
      </c>
      <c r="Z22" s="1">
        <v>78298</v>
      </c>
      <c r="AB22" s="1">
        <v>82880.3</v>
      </c>
      <c r="AD22" s="1">
        <v>292848.3</v>
      </c>
    </row>
    <row r="23" spans="1:30">
      <c r="A23" t="s">
        <v>74</v>
      </c>
      <c r="B23" s="1">
        <v>294633.7</v>
      </c>
      <c r="C23" s="1">
        <v>170077.9</v>
      </c>
      <c r="D23" s="1">
        <v>167438.70000000001</v>
      </c>
      <c r="E23" s="1">
        <v>139976.70000000001</v>
      </c>
      <c r="F23" s="1">
        <v>18758.7</v>
      </c>
      <c r="G23" s="1">
        <v>38831.199999999997</v>
      </c>
      <c r="H23" s="1">
        <v>1598.2</v>
      </c>
      <c r="I23" s="1">
        <v>51408.6</v>
      </c>
      <c r="J23" s="1">
        <v>28249.8</v>
      </c>
      <c r="K23">
        <v>-405</v>
      </c>
      <c r="L23" s="1">
        <v>-2479.1</v>
      </c>
      <c r="M23" s="1">
        <v>21524.5</v>
      </c>
      <c r="N23" s="1">
        <v>24003.599999999999</v>
      </c>
      <c r="O23" s="1">
        <v>-11406.5</v>
      </c>
      <c r="Q23" s="1">
        <v>5278.6</v>
      </c>
      <c r="R23" s="1">
        <v>299912.3</v>
      </c>
      <c r="S23">
        <v>808.9</v>
      </c>
      <c r="T23" s="1">
        <v>4033.6</v>
      </c>
      <c r="U23" s="1">
        <v>3224.7</v>
      </c>
      <c r="V23" s="1">
        <v>300721.2</v>
      </c>
      <c r="X23" s="1">
        <v>305622.90000000002</v>
      </c>
      <c r="Y23" s="1">
        <v>227497</v>
      </c>
      <c r="Z23" s="1">
        <v>78571.399999999994</v>
      </c>
      <c r="AB23" s="1">
        <v>83004.3</v>
      </c>
      <c r="AD23" s="1">
        <v>292832</v>
      </c>
    </row>
    <row r="24" spans="1:30">
      <c r="A24" t="s">
        <v>78</v>
      </c>
      <c r="B24" s="1">
        <v>298023.5</v>
      </c>
      <c r="C24" s="1">
        <v>171604.3</v>
      </c>
      <c r="D24" s="1">
        <v>168922.9</v>
      </c>
      <c r="E24" s="1">
        <v>141266.29999999999</v>
      </c>
      <c r="F24" s="1">
        <v>18787.400000000001</v>
      </c>
      <c r="G24" s="1">
        <v>40179.300000000003</v>
      </c>
      <c r="H24" s="1">
        <v>1021.9</v>
      </c>
      <c r="I24" s="1">
        <v>51855.8</v>
      </c>
      <c r="J24" s="1">
        <v>27675.200000000001</v>
      </c>
      <c r="K24">
        <v>80.3</v>
      </c>
      <c r="L24" s="1">
        <v>-2150.3000000000002</v>
      </c>
      <c r="M24" s="1">
        <v>22526</v>
      </c>
      <c r="N24" s="1">
        <v>24676.3</v>
      </c>
      <c r="O24" s="1">
        <v>-11030.3</v>
      </c>
      <c r="Q24" s="1">
        <v>5905.1</v>
      </c>
      <c r="R24" s="1">
        <v>303928.59999999998</v>
      </c>
      <c r="S24">
        <v>854.3</v>
      </c>
      <c r="T24" s="1">
        <v>4168.8999999999996</v>
      </c>
      <c r="U24" s="1">
        <v>3314.5</v>
      </c>
      <c r="V24" s="1">
        <v>304782.90000000002</v>
      </c>
      <c r="X24" s="1">
        <v>308270</v>
      </c>
      <c r="Y24" s="1">
        <v>229780.3</v>
      </c>
      <c r="Z24" s="1">
        <v>78899.5</v>
      </c>
      <c r="AB24" s="1">
        <v>84119.7</v>
      </c>
      <c r="AD24" s="1">
        <v>296678.90000000002</v>
      </c>
    </row>
    <row r="25" spans="1:30">
      <c r="A25" t="s">
        <v>72</v>
      </c>
      <c r="B25" s="1">
        <v>303736.09999999998</v>
      </c>
      <c r="C25" s="1">
        <v>172821.7</v>
      </c>
      <c r="D25" s="1">
        <v>170093.7</v>
      </c>
      <c r="E25" s="1">
        <v>142262.39999999999</v>
      </c>
      <c r="F25" s="1">
        <v>18650.8</v>
      </c>
      <c r="G25" s="1">
        <v>40734.400000000001</v>
      </c>
      <c r="H25">
        <v>848.1</v>
      </c>
      <c r="I25" s="1">
        <v>52516.9</v>
      </c>
      <c r="J25" s="1">
        <v>30613.7</v>
      </c>
      <c r="K25">
        <v>38.299999999999997</v>
      </c>
      <c r="L25" s="1">
        <v>-1563</v>
      </c>
      <c r="M25" s="1">
        <v>23219.4</v>
      </c>
      <c r="N25" s="1">
        <v>24782.400000000001</v>
      </c>
      <c r="O25" s="1">
        <v>-10925</v>
      </c>
      <c r="Q25" s="1">
        <v>5922.2</v>
      </c>
      <c r="R25" s="1">
        <v>309658.2</v>
      </c>
      <c r="S25">
        <v>986.6</v>
      </c>
      <c r="T25" s="1">
        <v>4403.8999999999996</v>
      </c>
      <c r="U25" s="1">
        <v>3417.3</v>
      </c>
      <c r="V25" s="1">
        <v>310644.90000000002</v>
      </c>
      <c r="X25" s="1">
        <v>313079.09999999998</v>
      </c>
      <c r="Y25" s="1">
        <v>231247.2</v>
      </c>
      <c r="Z25" s="1">
        <v>82502.100000000006</v>
      </c>
      <c r="AB25" s="1">
        <v>87138.1</v>
      </c>
      <c r="AD25" s="1">
        <v>302702.3</v>
      </c>
    </row>
    <row r="26" spans="1:30">
      <c r="A26" t="s">
        <v>73</v>
      </c>
      <c r="B26" s="1">
        <v>306008.3</v>
      </c>
      <c r="C26" s="1">
        <v>174796</v>
      </c>
      <c r="D26" s="1">
        <v>172016.7</v>
      </c>
      <c r="E26" s="1">
        <v>143968.4</v>
      </c>
      <c r="F26" s="1">
        <v>18779.3</v>
      </c>
      <c r="G26" s="1">
        <v>42337.5</v>
      </c>
      <c r="H26" s="1">
        <v>1468.7</v>
      </c>
      <c r="I26" s="1">
        <v>52579.199999999997</v>
      </c>
      <c r="J26" s="1">
        <v>27338.3</v>
      </c>
      <c r="K26">
        <v>593.1</v>
      </c>
      <c r="L26" s="1">
        <v>-1810.7</v>
      </c>
      <c r="M26" s="1">
        <v>23822.3</v>
      </c>
      <c r="N26" s="1">
        <v>25633</v>
      </c>
      <c r="O26" s="1">
        <v>-10073.1</v>
      </c>
      <c r="Q26" s="1">
        <v>6098.6</v>
      </c>
      <c r="R26" s="1">
        <v>312107</v>
      </c>
      <c r="S26">
        <v>940.2</v>
      </c>
      <c r="T26" s="1">
        <v>4710.5</v>
      </c>
      <c r="U26" s="1">
        <v>3770.3</v>
      </c>
      <c r="V26" s="1">
        <v>313047.2</v>
      </c>
      <c r="X26" s="1">
        <v>315627.40000000002</v>
      </c>
      <c r="Y26" s="1">
        <v>236167.3</v>
      </c>
      <c r="Z26" s="1">
        <v>79768.3</v>
      </c>
      <c r="AB26" s="1">
        <v>86349.6</v>
      </c>
      <c r="AD26" s="1">
        <v>303597.3</v>
      </c>
    </row>
    <row r="27" spans="1:30">
      <c r="A27" t="s">
        <v>74</v>
      </c>
      <c r="B27" s="1">
        <v>307216.40000000002</v>
      </c>
      <c r="C27" s="1">
        <v>175048.2</v>
      </c>
      <c r="D27" s="1">
        <v>172233.1</v>
      </c>
      <c r="E27" s="1">
        <v>144059.5</v>
      </c>
      <c r="F27" s="1">
        <v>18683.599999999999</v>
      </c>
      <c r="G27" s="1">
        <v>43869.2</v>
      </c>
      <c r="H27">
        <v>-17.5</v>
      </c>
      <c r="I27" s="1">
        <v>52280.7</v>
      </c>
      <c r="J27" s="1">
        <v>27079.3</v>
      </c>
      <c r="K27">
        <v>365.3</v>
      </c>
      <c r="L27">
        <v>-648.4</v>
      </c>
      <c r="M27" s="1">
        <v>24483.599999999999</v>
      </c>
      <c r="N27" s="1">
        <v>25132</v>
      </c>
      <c r="O27" s="1">
        <v>-9444.1</v>
      </c>
      <c r="Q27" s="1">
        <v>6125.7</v>
      </c>
      <c r="R27" s="1">
        <v>313342</v>
      </c>
      <c r="S27" s="1">
        <v>1296</v>
      </c>
      <c r="T27" s="1">
        <v>5261.4</v>
      </c>
      <c r="U27" s="1">
        <v>3965.4</v>
      </c>
      <c r="V27" s="1">
        <v>314638</v>
      </c>
      <c r="X27" s="1">
        <v>314792.5</v>
      </c>
      <c r="Y27" s="1">
        <v>236048.6</v>
      </c>
      <c r="Z27" s="1">
        <v>78989.7</v>
      </c>
      <c r="AB27" s="1">
        <v>87846.1</v>
      </c>
      <c r="AD27" s="1">
        <v>307158.2</v>
      </c>
    </row>
    <row r="28" spans="1:30">
      <c r="A28" t="s">
        <v>79</v>
      </c>
      <c r="B28" s="1">
        <v>311042.2</v>
      </c>
      <c r="C28" s="1">
        <v>177396.4</v>
      </c>
      <c r="D28" s="1">
        <v>174552.9</v>
      </c>
      <c r="E28" s="1">
        <v>146140.6</v>
      </c>
      <c r="F28" s="1">
        <v>18963.8</v>
      </c>
      <c r="G28" s="1">
        <v>44657.8</v>
      </c>
      <c r="H28" s="1">
        <v>1240.2</v>
      </c>
      <c r="I28" s="1">
        <v>52339.3</v>
      </c>
      <c r="J28" s="1">
        <v>26039.1</v>
      </c>
      <c r="K28">
        <v>124.9</v>
      </c>
      <c r="L28">
        <v>-780.8</v>
      </c>
      <c r="M28" s="1">
        <v>24371.9</v>
      </c>
      <c r="N28" s="1">
        <v>25152.799999999999</v>
      </c>
      <c r="O28" s="1">
        <v>-8938.4</v>
      </c>
      <c r="Q28" s="1">
        <v>5997.1</v>
      </c>
      <c r="R28" s="1">
        <v>317039.40000000002</v>
      </c>
      <c r="S28" s="1">
        <v>1448.4</v>
      </c>
      <c r="T28" s="1">
        <v>5497.5</v>
      </c>
      <c r="U28" s="1">
        <v>4049.1</v>
      </c>
      <c r="V28" s="1">
        <v>318487.8</v>
      </c>
      <c r="X28" s="1">
        <v>319087.8</v>
      </c>
      <c r="Y28" s="1">
        <v>241334.7</v>
      </c>
      <c r="Z28" s="1">
        <v>77752.800000000003</v>
      </c>
      <c r="AB28" s="1">
        <v>88083.4</v>
      </c>
      <c r="AD28" s="1">
        <v>309380.5</v>
      </c>
    </row>
    <row r="29" spans="1:30">
      <c r="A29" t="s">
        <v>72</v>
      </c>
      <c r="B29" s="1">
        <v>317181.09999999998</v>
      </c>
      <c r="C29" s="1">
        <v>180025.60000000001</v>
      </c>
      <c r="D29" s="1">
        <v>177165</v>
      </c>
      <c r="E29" s="1">
        <v>148499.4</v>
      </c>
      <c r="F29" s="1">
        <v>19672.5</v>
      </c>
      <c r="G29" s="1">
        <v>44270.5</v>
      </c>
      <c r="H29">
        <v>737</v>
      </c>
      <c r="I29" s="1">
        <v>52717.4</v>
      </c>
      <c r="J29" s="1">
        <v>28198.400000000001</v>
      </c>
      <c r="K29">
        <v>-43</v>
      </c>
      <c r="L29">
        <v>524.9</v>
      </c>
      <c r="M29" s="1">
        <v>25277.3</v>
      </c>
      <c r="N29" s="1">
        <v>24752.5</v>
      </c>
      <c r="O29" s="1">
        <v>-8922.1</v>
      </c>
      <c r="Q29" s="1">
        <v>5817.8</v>
      </c>
      <c r="R29" s="1">
        <v>322999</v>
      </c>
      <c r="S29" s="1">
        <v>1704.5</v>
      </c>
      <c r="T29" s="1">
        <v>5685.8</v>
      </c>
      <c r="U29" s="1">
        <v>3981.3</v>
      </c>
      <c r="V29" s="1">
        <v>324703.40000000002</v>
      </c>
      <c r="X29" s="1">
        <v>323198.7</v>
      </c>
      <c r="Y29" s="1">
        <v>243188.5</v>
      </c>
      <c r="Z29" s="1">
        <v>80162.100000000006</v>
      </c>
      <c r="AB29" s="1">
        <v>89983</v>
      </c>
      <c r="AD29" s="1">
        <v>316365.09999999998</v>
      </c>
    </row>
    <row r="30" spans="1:30">
      <c r="A30" t="s">
        <v>73</v>
      </c>
      <c r="B30" s="1">
        <v>321939.3</v>
      </c>
      <c r="C30" s="1">
        <v>180608.6</v>
      </c>
      <c r="D30" s="1">
        <v>177728</v>
      </c>
      <c r="E30" s="1">
        <v>148924.5</v>
      </c>
      <c r="F30" s="1">
        <v>19602.400000000001</v>
      </c>
      <c r="G30" s="1">
        <v>46426</v>
      </c>
      <c r="H30" s="1">
        <v>1255.2</v>
      </c>
      <c r="I30" s="1">
        <v>53205.7</v>
      </c>
      <c r="J30" s="1">
        <v>28305.5</v>
      </c>
      <c r="K30">
        <v>237.5</v>
      </c>
      <c r="L30">
        <v>808.7</v>
      </c>
      <c r="M30" s="1">
        <v>24752</v>
      </c>
      <c r="N30" s="1">
        <v>23943.4</v>
      </c>
      <c r="O30" s="1">
        <v>-8510.2999999999993</v>
      </c>
      <c r="Q30" s="1">
        <v>5790.4</v>
      </c>
      <c r="R30" s="1">
        <v>327729.7</v>
      </c>
      <c r="S30" s="1">
        <v>1773.7</v>
      </c>
      <c r="T30" s="1">
        <v>5459.3</v>
      </c>
      <c r="U30" s="1">
        <v>3685.6</v>
      </c>
      <c r="V30" s="1">
        <v>329503.40000000002</v>
      </c>
      <c r="X30" s="1">
        <v>328034.09999999998</v>
      </c>
      <c r="Y30" s="1">
        <v>247136.4</v>
      </c>
      <c r="Z30" s="1">
        <v>81015.100000000006</v>
      </c>
      <c r="AB30" s="1">
        <v>92523.4</v>
      </c>
      <c r="AD30" s="1">
        <v>320156.79999999999</v>
      </c>
    </row>
    <row r="31" spans="1:30">
      <c r="A31" t="s">
        <v>74</v>
      </c>
      <c r="B31" s="1">
        <v>327337.59999999998</v>
      </c>
      <c r="C31" s="1">
        <v>184565.7</v>
      </c>
      <c r="D31" s="1">
        <v>181645.9</v>
      </c>
      <c r="E31" s="1">
        <v>152524.4</v>
      </c>
      <c r="F31" s="1">
        <v>19299.3</v>
      </c>
      <c r="G31" s="1">
        <v>47177.9</v>
      </c>
      <c r="H31" s="1">
        <v>1616.2</v>
      </c>
      <c r="I31" s="1">
        <v>53643.1</v>
      </c>
      <c r="J31" s="1">
        <v>27964.7</v>
      </c>
      <c r="K31">
        <v>782.8</v>
      </c>
      <c r="L31">
        <v>865.5</v>
      </c>
      <c r="M31" s="1">
        <v>24722.2</v>
      </c>
      <c r="N31" s="1">
        <v>23856.7</v>
      </c>
      <c r="O31" s="1">
        <v>-8577.7000000000007</v>
      </c>
      <c r="Q31" s="1">
        <v>6673</v>
      </c>
      <c r="R31" s="1">
        <v>334010.59999999998</v>
      </c>
      <c r="S31" s="1">
        <v>1566.7</v>
      </c>
      <c r="T31" s="1">
        <v>4861.8</v>
      </c>
      <c r="U31" s="1">
        <v>3295.1</v>
      </c>
      <c r="V31" s="1">
        <v>335577.3</v>
      </c>
      <c r="X31" s="1">
        <v>333686</v>
      </c>
      <c r="Y31" s="1">
        <v>252106</v>
      </c>
      <c r="Z31" s="1">
        <v>81614.5</v>
      </c>
      <c r="AB31" s="1">
        <v>92882.3</v>
      </c>
      <c r="AD31" s="1">
        <v>324604.2</v>
      </c>
    </row>
    <row r="32" spans="1:30">
      <c r="A32" t="s">
        <v>80</v>
      </c>
      <c r="B32" s="1">
        <v>327009.3</v>
      </c>
      <c r="C32" s="1">
        <v>184807.9</v>
      </c>
      <c r="D32" s="1">
        <v>181833.9</v>
      </c>
      <c r="E32" s="1">
        <v>152587.1</v>
      </c>
      <c r="F32" s="1">
        <v>19588.7</v>
      </c>
      <c r="G32" s="1">
        <v>46978.3</v>
      </c>
      <c r="H32" s="1">
        <v>2901.6</v>
      </c>
      <c r="I32" s="1">
        <v>53646.5</v>
      </c>
      <c r="J32" s="1">
        <v>28979.3</v>
      </c>
      <c r="K32">
        <v>-125</v>
      </c>
      <c r="L32">
        <v>-465.7</v>
      </c>
      <c r="M32" s="1">
        <v>23444.3</v>
      </c>
      <c r="N32" s="1">
        <v>23910</v>
      </c>
      <c r="O32" s="1">
        <v>-9302.2000000000007</v>
      </c>
      <c r="Q32" s="1">
        <v>7876.3</v>
      </c>
      <c r="R32" s="1">
        <v>334885.59999999998</v>
      </c>
      <c r="S32" s="1">
        <v>1515.2</v>
      </c>
      <c r="T32" s="1">
        <v>4858</v>
      </c>
      <c r="U32" s="1">
        <v>3342.9</v>
      </c>
      <c r="V32" s="1">
        <v>336400.8</v>
      </c>
      <c r="X32" s="1">
        <v>335864.6</v>
      </c>
      <c r="Y32" s="1">
        <v>254098.6</v>
      </c>
      <c r="Z32" s="1">
        <v>81762.399999999994</v>
      </c>
      <c r="AB32" s="1">
        <v>93725.8</v>
      </c>
      <c r="AD32" s="1">
        <v>323312.09999999998</v>
      </c>
    </row>
    <row r="33" spans="1:30">
      <c r="A33" t="s">
        <v>72</v>
      </c>
      <c r="B33" s="1">
        <v>328251.90000000002</v>
      </c>
      <c r="C33" s="1">
        <v>185961.60000000001</v>
      </c>
      <c r="D33" s="1">
        <v>182917.2</v>
      </c>
      <c r="E33" s="1">
        <v>153501.79999999999</v>
      </c>
      <c r="F33" s="1">
        <v>20261.3</v>
      </c>
      <c r="G33" s="1">
        <v>48735.1</v>
      </c>
      <c r="H33" s="1">
        <v>1160.5</v>
      </c>
      <c r="I33" s="1">
        <v>53283.5</v>
      </c>
      <c r="J33" s="1">
        <v>29085.5</v>
      </c>
      <c r="K33" s="1">
        <v>1429.4</v>
      </c>
      <c r="L33" s="1">
        <v>-1439.9</v>
      </c>
      <c r="M33" s="1">
        <v>23954.5</v>
      </c>
      <c r="N33" s="1">
        <v>25394.400000000001</v>
      </c>
      <c r="O33" s="1">
        <v>-10225.299999999999</v>
      </c>
      <c r="Q33" s="1">
        <v>11813</v>
      </c>
      <c r="R33" s="1">
        <v>340064.9</v>
      </c>
      <c r="S33" s="1">
        <v>1706.5</v>
      </c>
      <c r="T33" s="1">
        <v>4831</v>
      </c>
      <c r="U33" s="1">
        <v>3124.5</v>
      </c>
      <c r="V33" s="1">
        <v>341771.4</v>
      </c>
      <c r="X33" s="1">
        <v>338394.6</v>
      </c>
      <c r="Y33" s="1">
        <v>255470.6</v>
      </c>
      <c r="Z33" s="1">
        <v>82982.7</v>
      </c>
      <c r="AB33" s="1">
        <v>96361.3</v>
      </c>
      <c r="AD33" s="1">
        <v>325645.40000000002</v>
      </c>
    </row>
    <row r="34" spans="1:30">
      <c r="A34" t="s">
        <v>73</v>
      </c>
      <c r="B34" s="1">
        <v>330474.40000000002</v>
      </c>
      <c r="C34" s="1">
        <v>188828.7</v>
      </c>
      <c r="D34" s="1">
        <v>185720.5</v>
      </c>
      <c r="E34" s="1">
        <v>156043.1</v>
      </c>
      <c r="F34" s="1">
        <v>21199.8</v>
      </c>
      <c r="G34" s="1">
        <v>48822.400000000001</v>
      </c>
      <c r="H34">
        <v>701.1</v>
      </c>
      <c r="I34" s="1">
        <v>54665.8</v>
      </c>
      <c r="J34" s="1">
        <v>30093.7</v>
      </c>
      <c r="K34">
        <v>646.1</v>
      </c>
      <c r="L34" s="1">
        <v>-2814.8</v>
      </c>
      <c r="M34" s="1">
        <v>23435</v>
      </c>
      <c r="N34" s="1">
        <v>26249.8</v>
      </c>
      <c r="O34" s="1">
        <v>-11668.3</v>
      </c>
      <c r="Q34" s="1">
        <v>14514.3</v>
      </c>
      <c r="R34" s="1">
        <v>344988.7</v>
      </c>
      <c r="S34" s="1">
        <v>1520.1</v>
      </c>
      <c r="T34" s="1">
        <v>4788.2</v>
      </c>
      <c r="U34" s="1">
        <v>3268.1</v>
      </c>
      <c r="V34" s="1">
        <v>346508.9</v>
      </c>
      <c r="X34" s="1">
        <v>342934.1</v>
      </c>
      <c r="Y34" s="1">
        <v>258423.2</v>
      </c>
      <c r="Z34" s="1">
        <v>84624.3</v>
      </c>
      <c r="AB34" s="1">
        <v>98017</v>
      </c>
      <c r="AD34" s="1">
        <v>329123.09999999998</v>
      </c>
    </row>
    <row r="35" spans="1:30">
      <c r="A35" t="s">
        <v>74</v>
      </c>
      <c r="B35" s="1">
        <v>334615.5</v>
      </c>
      <c r="C35" s="1">
        <v>189634.6</v>
      </c>
      <c r="D35" s="1">
        <v>186499.6</v>
      </c>
      <c r="E35" s="1">
        <v>156663.1</v>
      </c>
      <c r="F35" s="1">
        <v>21923.5</v>
      </c>
      <c r="G35" s="1">
        <v>49622.5</v>
      </c>
      <c r="H35">
        <v>755.2</v>
      </c>
      <c r="I35" s="1">
        <v>57072.5</v>
      </c>
      <c r="J35" s="1">
        <v>30503.5</v>
      </c>
      <c r="K35">
        <v>-190.2</v>
      </c>
      <c r="L35" s="1">
        <v>-2860.4</v>
      </c>
      <c r="M35" s="1">
        <v>23435.599999999999</v>
      </c>
      <c r="N35" s="1">
        <v>26296</v>
      </c>
      <c r="O35" s="1">
        <v>-11845.6</v>
      </c>
      <c r="Q35" s="1">
        <v>13603.3</v>
      </c>
      <c r="R35" s="1">
        <v>348218.8</v>
      </c>
      <c r="S35" s="1">
        <v>1723.7</v>
      </c>
      <c r="T35" s="1">
        <v>5421.2</v>
      </c>
      <c r="U35" s="1">
        <v>3697.5</v>
      </c>
      <c r="V35" s="1">
        <v>349942.5</v>
      </c>
      <c r="X35" s="1">
        <v>347278.9</v>
      </c>
      <c r="Y35" s="1">
        <v>260851.6</v>
      </c>
      <c r="Z35" s="1">
        <v>86638</v>
      </c>
      <c r="AB35" s="1">
        <v>99833.4</v>
      </c>
      <c r="AD35" s="1">
        <v>333838.8</v>
      </c>
    </row>
    <row r="36" spans="1:30">
      <c r="A36" t="s">
        <v>81</v>
      </c>
      <c r="B36" s="1">
        <v>335242.40000000002</v>
      </c>
      <c r="C36" s="1">
        <v>191903.8</v>
      </c>
      <c r="D36" s="1">
        <v>188778.3</v>
      </c>
      <c r="E36" s="1">
        <v>158707.4</v>
      </c>
      <c r="F36" s="1">
        <v>22680.5</v>
      </c>
      <c r="G36" s="1">
        <v>49668.4</v>
      </c>
      <c r="H36">
        <v>-598.4</v>
      </c>
      <c r="I36" s="1">
        <v>55740.5</v>
      </c>
      <c r="J36" s="1">
        <v>30770.3</v>
      </c>
      <c r="K36">
        <v>-146.69999999999999</v>
      </c>
      <c r="L36" s="1">
        <v>-2477.6999999999998</v>
      </c>
      <c r="M36" s="1">
        <v>23301.1</v>
      </c>
      <c r="N36" s="1">
        <v>25778.799999999999</v>
      </c>
      <c r="O36" s="1">
        <v>-12298.2</v>
      </c>
      <c r="Q36" s="1">
        <v>12706.4</v>
      </c>
      <c r="R36" s="1">
        <v>347948.79999999999</v>
      </c>
      <c r="S36" s="1">
        <v>1906.9</v>
      </c>
      <c r="T36" s="1">
        <v>6133.9</v>
      </c>
      <c r="U36" s="1">
        <v>4227</v>
      </c>
      <c r="V36" s="1">
        <v>349855.7</v>
      </c>
      <c r="X36" s="1">
        <v>347519</v>
      </c>
      <c r="Y36" s="1">
        <v>261971.1</v>
      </c>
      <c r="Z36" s="1">
        <v>85653.5</v>
      </c>
      <c r="AB36" s="1">
        <v>100679.3</v>
      </c>
      <c r="AD36" s="1">
        <v>336025.1</v>
      </c>
    </row>
    <row r="37" spans="1:30">
      <c r="A37" t="s">
        <v>72</v>
      </c>
      <c r="B37" s="1">
        <v>341625.2</v>
      </c>
      <c r="C37" s="1">
        <v>193457</v>
      </c>
      <c r="D37" s="1">
        <v>190364</v>
      </c>
      <c r="E37" s="1">
        <v>160084.70000000001</v>
      </c>
      <c r="F37" s="1">
        <v>24311.1</v>
      </c>
      <c r="G37" s="1">
        <v>51300.1</v>
      </c>
      <c r="H37" s="1">
        <v>1350.4</v>
      </c>
      <c r="I37" s="1">
        <v>56751.5</v>
      </c>
      <c r="J37" s="1">
        <v>30812.3</v>
      </c>
      <c r="K37">
        <v>-315.10000000000002</v>
      </c>
      <c r="L37" s="1">
        <v>-4115.2</v>
      </c>
      <c r="M37" s="1">
        <v>23383.200000000001</v>
      </c>
      <c r="N37" s="1">
        <v>27498.400000000001</v>
      </c>
      <c r="O37" s="1">
        <v>-11927</v>
      </c>
      <c r="Q37" s="1">
        <v>12434.3</v>
      </c>
      <c r="R37" s="1">
        <v>354059.5</v>
      </c>
      <c r="S37" s="1">
        <v>2114.9</v>
      </c>
      <c r="T37" s="1">
        <v>6502.9</v>
      </c>
      <c r="U37" s="1">
        <v>4388</v>
      </c>
      <c r="V37" s="1">
        <v>356174.4</v>
      </c>
      <c r="X37" s="1">
        <v>355861.2</v>
      </c>
      <c r="Y37" s="1">
        <v>269269.8</v>
      </c>
      <c r="Z37" s="1">
        <v>86586</v>
      </c>
      <c r="AB37" s="1">
        <v>103835.7</v>
      </c>
      <c r="AD37" s="1">
        <v>340083.6</v>
      </c>
    </row>
    <row r="38" spans="1:30">
      <c r="A38" t="s">
        <v>73</v>
      </c>
      <c r="B38" s="1">
        <v>347908.1</v>
      </c>
      <c r="C38" s="1">
        <v>196329.9</v>
      </c>
      <c r="D38" s="1">
        <v>193245</v>
      </c>
      <c r="E38" s="1">
        <v>162687.5</v>
      </c>
      <c r="F38" s="1">
        <v>26075.4</v>
      </c>
      <c r="G38" s="1">
        <v>52668.7</v>
      </c>
      <c r="H38">
        <v>990.3</v>
      </c>
      <c r="I38" s="1">
        <v>57034.8</v>
      </c>
      <c r="J38" s="1">
        <v>32355.8</v>
      </c>
      <c r="K38">
        <v>-297.89999999999998</v>
      </c>
      <c r="L38" s="1">
        <v>-4849.8</v>
      </c>
      <c r="M38" s="1">
        <v>23719.5</v>
      </c>
      <c r="N38" s="1">
        <v>28569.3</v>
      </c>
      <c r="O38" s="1">
        <v>-12399.3</v>
      </c>
      <c r="Q38" s="1">
        <v>12281.4</v>
      </c>
      <c r="R38" s="1">
        <v>360189.6</v>
      </c>
      <c r="S38" s="1">
        <v>2944.7</v>
      </c>
      <c r="T38" s="1">
        <v>7928.5</v>
      </c>
      <c r="U38" s="1">
        <v>4983.8</v>
      </c>
      <c r="V38" s="1">
        <v>363134.3</v>
      </c>
      <c r="X38" s="1">
        <v>363060.1</v>
      </c>
      <c r="Y38" s="1">
        <v>274641.7</v>
      </c>
      <c r="Z38" s="1">
        <v>88420.1</v>
      </c>
      <c r="AB38" s="1">
        <v>108061.9</v>
      </c>
      <c r="AD38" s="1">
        <v>346770.3</v>
      </c>
    </row>
    <row r="39" spans="1:30">
      <c r="A39" t="s">
        <v>74</v>
      </c>
      <c r="B39" s="1">
        <v>357256.6</v>
      </c>
      <c r="C39" s="1">
        <v>200257.2</v>
      </c>
      <c r="D39" s="1">
        <v>197149.4</v>
      </c>
      <c r="E39" s="1">
        <v>166257.20000000001</v>
      </c>
      <c r="F39" s="1">
        <v>27880</v>
      </c>
      <c r="G39" s="1">
        <v>53734.5</v>
      </c>
      <c r="H39" s="1">
        <v>1907</v>
      </c>
      <c r="I39" s="1">
        <v>57034.5</v>
      </c>
      <c r="J39" s="1">
        <v>34621.1</v>
      </c>
      <c r="K39">
        <v>480</v>
      </c>
      <c r="L39" s="1">
        <v>-5543.7</v>
      </c>
      <c r="M39" s="1">
        <v>23983.9</v>
      </c>
      <c r="N39" s="1">
        <v>29527.599999999999</v>
      </c>
      <c r="O39" s="1">
        <v>-13113.9</v>
      </c>
      <c r="Q39" s="1">
        <v>12988.7</v>
      </c>
      <c r="R39" s="1">
        <v>370245.3</v>
      </c>
      <c r="S39" s="1">
        <v>2929.2</v>
      </c>
      <c r="T39" s="1">
        <v>8487.7999999999993</v>
      </c>
      <c r="U39" s="1">
        <v>5558.6</v>
      </c>
      <c r="V39" s="1">
        <v>373174.5</v>
      </c>
      <c r="X39" s="1">
        <v>373586.5</v>
      </c>
      <c r="Y39" s="1">
        <v>282321.2</v>
      </c>
      <c r="Z39" s="1">
        <v>91298</v>
      </c>
      <c r="AB39" s="1">
        <v>112583.1</v>
      </c>
      <c r="AD39" s="1">
        <v>354440.7</v>
      </c>
    </row>
    <row r="40" spans="1:30">
      <c r="A40" t="s">
        <v>82</v>
      </c>
      <c r="B40" s="1">
        <v>363289.8</v>
      </c>
      <c r="C40" s="1">
        <v>201914.3</v>
      </c>
      <c r="D40" s="1">
        <v>198748.6</v>
      </c>
      <c r="E40" s="1">
        <v>167637.20000000001</v>
      </c>
      <c r="F40" s="1">
        <v>28872.2</v>
      </c>
      <c r="G40" s="1">
        <v>56430.3</v>
      </c>
      <c r="H40" s="1">
        <v>3314.9</v>
      </c>
      <c r="I40" s="1">
        <v>58168.1</v>
      </c>
      <c r="J40" s="1">
        <v>34403.699999999997</v>
      </c>
      <c r="K40">
        <v>-219.9</v>
      </c>
      <c r="L40" s="1">
        <v>-7125.6</v>
      </c>
      <c r="M40" s="1">
        <v>24129.599999999999</v>
      </c>
      <c r="N40" s="1">
        <v>31255.200000000001</v>
      </c>
      <c r="O40" s="1">
        <v>-12468.3</v>
      </c>
      <c r="Q40" s="1">
        <v>13847.2</v>
      </c>
      <c r="R40" s="1">
        <v>377137</v>
      </c>
      <c r="S40" s="1">
        <v>2760.4</v>
      </c>
      <c r="T40" s="1">
        <v>8770.6</v>
      </c>
      <c r="U40" s="1">
        <v>6010.1</v>
      </c>
      <c r="V40" s="1">
        <v>379897.4</v>
      </c>
      <c r="X40" s="1">
        <v>381474.9</v>
      </c>
      <c r="Y40" s="1">
        <v>289726.3</v>
      </c>
      <c r="Z40" s="1">
        <v>91625.5</v>
      </c>
      <c r="AB40" s="1">
        <v>116279.7</v>
      </c>
      <c r="AD40" s="1">
        <v>359296</v>
      </c>
    </row>
    <row r="41" spans="1:30">
      <c r="A41" t="s">
        <v>72</v>
      </c>
      <c r="B41" s="1">
        <v>365404.4</v>
      </c>
      <c r="C41" s="1">
        <v>205517.2</v>
      </c>
      <c r="D41" s="1">
        <v>202288.3</v>
      </c>
      <c r="E41" s="1">
        <v>170895.6</v>
      </c>
      <c r="F41" s="1">
        <v>28393.1</v>
      </c>
      <c r="G41" s="1">
        <v>59199.5</v>
      </c>
      <c r="H41">
        <v>908</v>
      </c>
      <c r="I41" s="1">
        <v>58617.2</v>
      </c>
      <c r="J41" s="1">
        <v>33778.400000000001</v>
      </c>
      <c r="K41">
        <v>-595.20000000000005</v>
      </c>
      <c r="L41" s="1">
        <v>-8140</v>
      </c>
      <c r="M41" s="1">
        <v>24515.9</v>
      </c>
      <c r="N41" s="1">
        <v>32655.9</v>
      </c>
      <c r="O41" s="1">
        <v>-12273.9</v>
      </c>
      <c r="Q41" s="1">
        <v>14012.7</v>
      </c>
      <c r="R41" s="1">
        <v>379417.1</v>
      </c>
      <c r="S41" s="1">
        <v>2336.6</v>
      </c>
      <c r="T41" s="1">
        <v>8790.2000000000007</v>
      </c>
      <c r="U41" s="1">
        <v>6453.6</v>
      </c>
      <c r="V41" s="1">
        <v>381753.7</v>
      </c>
      <c r="X41" s="1">
        <v>384476</v>
      </c>
      <c r="Y41" s="1">
        <v>293094.2</v>
      </c>
      <c r="Z41" s="1">
        <v>91140.5</v>
      </c>
      <c r="AB41" s="1">
        <v>118574.7</v>
      </c>
      <c r="AD41" s="1">
        <v>364596.7</v>
      </c>
    </row>
    <row r="42" spans="1:30">
      <c r="A42" t="s">
        <v>73</v>
      </c>
      <c r="B42" s="1">
        <v>372085.9</v>
      </c>
      <c r="C42" s="1">
        <v>206342.2</v>
      </c>
      <c r="D42" s="1">
        <v>203073.6</v>
      </c>
      <c r="E42" s="1">
        <v>171474.5</v>
      </c>
      <c r="F42" s="1">
        <v>27786.9</v>
      </c>
      <c r="G42" s="1">
        <v>62987.3</v>
      </c>
      <c r="H42" s="1">
        <v>2272.8000000000002</v>
      </c>
      <c r="I42" s="1">
        <v>59077.7</v>
      </c>
      <c r="J42" s="1">
        <v>33172.800000000003</v>
      </c>
      <c r="K42">
        <v>-722.6</v>
      </c>
      <c r="L42" s="1">
        <v>-8371.4</v>
      </c>
      <c r="M42" s="1">
        <v>25951.5</v>
      </c>
      <c r="N42" s="1">
        <v>34322.9</v>
      </c>
      <c r="O42" s="1">
        <v>-10459.700000000001</v>
      </c>
      <c r="Q42" s="1">
        <v>14720.8</v>
      </c>
      <c r="R42" s="1">
        <v>386806.7</v>
      </c>
      <c r="S42" s="1">
        <v>3157.2</v>
      </c>
      <c r="T42" s="1">
        <v>10603.8</v>
      </c>
      <c r="U42" s="1">
        <v>7446.6</v>
      </c>
      <c r="V42" s="1">
        <v>389963.9</v>
      </c>
      <c r="X42" s="1">
        <v>390987.8</v>
      </c>
      <c r="Y42" s="1">
        <v>299674.40000000002</v>
      </c>
      <c r="Z42" s="1">
        <v>90894.5</v>
      </c>
      <c r="AB42" s="1">
        <v>121951.4</v>
      </c>
      <c r="AD42" s="1">
        <v>369726.8</v>
      </c>
    </row>
    <row r="43" spans="1:30">
      <c r="A43" t="s">
        <v>74</v>
      </c>
      <c r="B43" s="1">
        <v>376453.7</v>
      </c>
      <c r="C43" s="1">
        <v>208685.4</v>
      </c>
      <c r="D43" s="1">
        <v>205393.1</v>
      </c>
      <c r="E43" s="1">
        <v>173556.3</v>
      </c>
      <c r="F43" s="1">
        <v>28438.3</v>
      </c>
      <c r="G43" s="1">
        <v>64972.9</v>
      </c>
      <c r="H43" s="1">
        <v>1834.1</v>
      </c>
      <c r="I43" s="1">
        <v>59347.1</v>
      </c>
      <c r="J43" s="1">
        <v>32495.5</v>
      </c>
      <c r="K43">
        <v>-770.9</v>
      </c>
      <c r="L43" s="1">
        <v>-8127.3</v>
      </c>
      <c r="M43" s="1">
        <v>26168.1</v>
      </c>
      <c r="N43" s="1">
        <v>34295.5</v>
      </c>
      <c r="O43" s="1">
        <v>-10421.4</v>
      </c>
      <c r="Q43" s="1">
        <v>15932.9</v>
      </c>
      <c r="R43" s="1">
        <v>392386.6</v>
      </c>
      <c r="S43" s="1">
        <v>2920.3</v>
      </c>
      <c r="T43" s="1">
        <v>11013.4</v>
      </c>
      <c r="U43" s="1">
        <v>8093.1</v>
      </c>
      <c r="V43" s="1">
        <v>395306.9</v>
      </c>
      <c r="X43" s="1">
        <v>395306.7</v>
      </c>
      <c r="Y43" s="1">
        <v>304286.40000000002</v>
      </c>
      <c r="Z43" s="1">
        <v>90457.5</v>
      </c>
      <c r="AB43" s="1">
        <v>124152.6</v>
      </c>
      <c r="AD43" s="1">
        <v>374652</v>
      </c>
    </row>
    <row r="44" spans="1:30">
      <c r="A44" t="s">
        <v>83</v>
      </c>
      <c r="B44" s="1">
        <v>384375</v>
      </c>
      <c r="C44" s="1">
        <v>214155.9</v>
      </c>
      <c r="D44" s="1">
        <v>210859.8</v>
      </c>
      <c r="E44" s="1">
        <v>178639.7</v>
      </c>
      <c r="F44" s="1">
        <v>28777.5</v>
      </c>
      <c r="G44" s="1">
        <v>67904.7</v>
      </c>
      <c r="H44" s="1">
        <v>1146.9000000000001</v>
      </c>
      <c r="I44" s="1">
        <v>59728.1</v>
      </c>
      <c r="J44" s="1">
        <v>34007.9</v>
      </c>
      <c r="K44">
        <v>-160.4</v>
      </c>
      <c r="L44" s="1">
        <v>-10904.9</v>
      </c>
      <c r="M44" s="1">
        <v>26897.9</v>
      </c>
      <c r="N44" s="1">
        <v>37802.800000000003</v>
      </c>
      <c r="O44" s="1">
        <v>-10280.799999999999</v>
      </c>
      <c r="Q44" s="1">
        <v>16886</v>
      </c>
      <c r="R44" s="1">
        <v>401261</v>
      </c>
      <c r="S44" s="1">
        <v>2663.9</v>
      </c>
      <c r="T44" s="1">
        <v>11718.9</v>
      </c>
      <c r="U44" s="1">
        <v>9055</v>
      </c>
      <c r="V44" s="1">
        <v>403924.9</v>
      </c>
      <c r="X44" s="1">
        <v>405884.8</v>
      </c>
      <c r="Y44" s="1">
        <v>312493.09999999998</v>
      </c>
      <c r="Z44" s="1">
        <v>92809.3</v>
      </c>
      <c r="AB44" s="1">
        <v>129032.3</v>
      </c>
      <c r="AD44" s="1">
        <v>382946.3</v>
      </c>
    </row>
    <row r="45" spans="1:30">
      <c r="A45" t="s">
        <v>72</v>
      </c>
      <c r="B45" s="1">
        <v>380256.6</v>
      </c>
      <c r="C45" s="1">
        <v>210969.4</v>
      </c>
      <c r="D45" s="1">
        <v>207707.1</v>
      </c>
      <c r="E45" s="1">
        <v>175430.6</v>
      </c>
      <c r="F45" s="1">
        <v>28133</v>
      </c>
      <c r="G45" s="1">
        <v>65874.8</v>
      </c>
      <c r="H45" s="1">
        <v>2516.1999999999998</v>
      </c>
      <c r="I45" s="1">
        <v>60096.7</v>
      </c>
      <c r="J45" s="1">
        <v>33160.800000000003</v>
      </c>
      <c r="K45">
        <v>-255.4</v>
      </c>
      <c r="L45" s="1">
        <v>-10757.1</v>
      </c>
      <c r="M45" s="1">
        <v>27585.8</v>
      </c>
      <c r="N45" s="1">
        <v>38342.9</v>
      </c>
      <c r="O45" s="1">
        <v>-9481.7999999999993</v>
      </c>
      <c r="Q45" s="1">
        <v>15827.1</v>
      </c>
      <c r="R45" s="1">
        <v>396083.7</v>
      </c>
      <c r="S45" s="1">
        <v>2387</v>
      </c>
      <c r="T45" s="1">
        <v>12890.9</v>
      </c>
      <c r="U45" s="1">
        <v>10503.9</v>
      </c>
      <c r="V45" s="1">
        <v>398470.7</v>
      </c>
      <c r="X45" s="1">
        <v>400927</v>
      </c>
      <c r="Y45" s="1">
        <v>308142.3</v>
      </c>
      <c r="Z45" s="1">
        <v>92267.7</v>
      </c>
      <c r="AB45" s="1">
        <v>125471.4</v>
      </c>
      <c r="AD45" s="1">
        <v>377282</v>
      </c>
    </row>
    <row r="46" spans="1:30">
      <c r="A46" t="s">
        <v>73</v>
      </c>
      <c r="B46" s="1">
        <v>386101.3</v>
      </c>
      <c r="C46" s="1">
        <v>215700.6</v>
      </c>
      <c r="D46" s="1">
        <v>212470.1</v>
      </c>
      <c r="E46" s="1">
        <v>179835.1</v>
      </c>
      <c r="F46" s="1">
        <v>27784</v>
      </c>
      <c r="G46" s="1">
        <v>67488.7</v>
      </c>
      <c r="H46" s="1">
        <v>1765.1</v>
      </c>
      <c r="I46" s="1">
        <v>60353.4</v>
      </c>
      <c r="J46" s="1">
        <v>34454.699999999997</v>
      </c>
      <c r="K46">
        <v>-437.3</v>
      </c>
      <c r="L46" s="1">
        <v>-11465.4</v>
      </c>
      <c r="M46" s="1">
        <v>27980.6</v>
      </c>
      <c r="N46" s="1">
        <v>39446</v>
      </c>
      <c r="O46" s="1">
        <v>-9542.6</v>
      </c>
      <c r="Q46" s="1">
        <v>16012</v>
      </c>
      <c r="R46" s="1">
        <v>402113.2</v>
      </c>
      <c r="S46" s="1">
        <v>3867.6</v>
      </c>
      <c r="T46" s="1">
        <v>14988.9</v>
      </c>
      <c r="U46" s="1">
        <v>11121.4</v>
      </c>
      <c r="V46" s="1">
        <v>405980.8</v>
      </c>
      <c r="X46" s="1">
        <v>407600.8</v>
      </c>
      <c r="Y46" s="1">
        <v>313405.3</v>
      </c>
      <c r="Z46" s="1">
        <v>93660.800000000003</v>
      </c>
      <c r="AB46" s="1">
        <v>128126.3</v>
      </c>
      <c r="AD46" s="1">
        <v>384124.9</v>
      </c>
    </row>
    <row r="47" spans="1:30">
      <c r="A47" t="s">
        <v>74</v>
      </c>
      <c r="B47" s="1">
        <v>397203.8</v>
      </c>
      <c r="C47" s="1">
        <v>221994.7</v>
      </c>
      <c r="D47" s="1">
        <v>218754.9</v>
      </c>
      <c r="E47" s="1">
        <v>185703.9</v>
      </c>
      <c r="F47" s="1">
        <v>27861</v>
      </c>
      <c r="G47" s="1">
        <v>70675.5</v>
      </c>
      <c r="H47" s="1">
        <v>3108.3</v>
      </c>
      <c r="I47" s="1">
        <v>60914</v>
      </c>
      <c r="J47" s="1">
        <v>34760.6</v>
      </c>
      <c r="K47">
        <v>-100.1</v>
      </c>
      <c r="L47" s="1">
        <v>-12535.7</v>
      </c>
      <c r="M47" s="1">
        <v>27997.8</v>
      </c>
      <c r="N47" s="1">
        <v>40533.599999999999</v>
      </c>
      <c r="O47" s="1">
        <v>-9474.4</v>
      </c>
      <c r="Q47" s="1">
        <v>16256.6</v>
      </c>
      <c r="R47" s="1">
        <v>413460.4</v>
      </c>
      <c r="S47" s="1">
        <v>4380.5</v>
      </c>
      <c r="T47" s="1">
        <v>16866.900000000001</v>
      </c>
      <c r="U47" s="1">
        <v>12486.4</v>
      </c>
      <c r="V47" s="1">
        <v>417840.9</v>
      </c>
      <c r="X47" s="1">
        <v>420464.4</v>
      </c>
      <c r="Y47" s="1">
        <v>324964.2</v>
      </c>
      <c r="Z47" s="1">
        <v>94782.5</v>
      </c>
      <c r="AB47" s="1">
        <v>132065</v>
      </c>
      <c r="AD47" s="1">
        <v>393429.7</v>
      </c>
    </row>
    <row r="48" spans="1:30">
      <c r="A48" t="s">
        <v>84</v>
      </c>
      <c r="B48" s="1">
        <v>394387.4</v>
      </c>
      <c r="C48" s="1">
        <v>219666.6</v>
      </c>
      <c r="D48" s="1">
        <v>216391.2</v>
      </c>
      <c r="E48" s="1">
        <v>183250.6</v>
      </c>
      <c r="F48" s="1">
        <v>27207.9</v>
      </c>
      <c r="G48" s="1">
        <v>71010.600000000006</v>
      </c>
      <c r="H48" s="1">
        <v>1140.0999999999999</v>
      </c>
      <c r="I48" s="1">
        <v>61416.4</v>
      </c>
      <c r="J48" s="1">
        <v>35639.699999999997</v>
      </c>
      <c r="K48">
        <v>-71.400000000000006</v>
      </c>
      <c r="L48" s="1">
        <v>-12519.7</v>
      </c>
      <c r="M48" s="1">
        <v>28934.5</v>
      </c>
      <c r="N48" s="1">
        <v>41454.199999999997</v>
      </c>
      <c r="O48" s="1">
        <v>-9103</v>
      </c>
      <c r="Q48" s="1">
        <v>16067</v>
      </c>
      <c r="R48" s="1">
        <v>410454.4</v>
      </c>
      <c r="S48" s="1">
        <v>4681.2</v>
      </c>
      <c r="T48" s="1">
        <v>17617.2</v>
      </c>
      <c r="U48" s="1">
        <v>12936</v>
      </c>
      <c r="V48" s="1">
        <v>415135.6</v>
      </c>
      <c r="X48" s="1">
        <v>416884.2</v>
      </c>
      <c r="Y48" s="1">
        <v>320182.8</v>
      </c>
      <c r="Z48" s="1">
        <v>96171.199999999997</v>
      </c>
      <c r="AB48" s="1">
        <v>132661.9</v>
      </c>
      <c r="AD48" s="1">
        <v>392847.1</v>
      </c>
    </row>
    <row r="49" spans="1:30">
      <c r="A49" t="s">
        <v>72</v>
      </c>
      <c r="B49" s="1">
        <v>404821.9</v>
      </c>
      <c r="C49" s="1">
        <v>226984.5</v>
      </c>
      <c r="D49" s="1">
        <v>223654.7</v>
      </c>
      <c r="E49" s="1">
        <v>190068.8</v>
      </c>
      <c r="F49" s="1">
        <v>27403</v>
      </c>
      <c r="G49" s="1">
        <v>74122.399999999994</v>
      </c>
      <c r="H49" s="1">
        <v>1217.9000000000001</v>
      </c>
      <c r="I49" s="1">
        <v>62327.9</v>
      </c>
      <c r="J49" s="1">
        <v>34309.1</v>
      </c>
      <c r="K49">
        <v>-224</v>
      </c>
      <c r="L49" s="1">
        <v>-12452.2</v>
      </c>
      <c r="M49" s="1">
        <v>29661.5</v>
      </c>
      <c r="N49" s="1">
        <v>42113.7</v>
      </c>
      <c r="O49" s="1">
        <v>-8866.7000000000007</v>
      </c>
      <c r="Q49" s="1">
        <v>15919.3</v>
      </c>
      <c r="R49" s="1">
        <v>420741.3</v>
      </c>
      <c r="S49" s="1">
        <v>3012.6</v>
      </c>
      <c r="T49" s="1">
        <v>17862.8</v>
      </c>
      <c r="U49" s="1">
        <v>14850.2</v>
      </c>
      <c r="V49" s="1">
        <v>423753.8</v>
      </c>
      <c r="X49" s="1">
        <v>427571.6</v>
      </c>
      <c r="Y49" s="1">
        <v>331151.59999999998</v>
      </c>
      <c r="Z49" s="1">
        <v>95642.6</v>
      </c>
      <c r="AB49" s="1">
        <v>135154.70000000001</v>
      </c>
      <c r="AD49" s="1">
        <v>403300</v>
      </c>
    </row>
    <row r="50" spans="1:30">
      <c r="A50" t="s">
        <v>73</v>
      </c>
      <c r="B50" s="1">
        <v>412618.3</v>
      </c>
      <c r="C50" s="1">
        <v>229633.1</v>
      </c>
      <c r="D50" s="1">
        <v>226268.5</v>
      </c>
      <c r="E50" s="1">
        <v>192406.39999999999</v>
      </c>
      <c r="F50" s="1">
        <v>28605.9</v>
      </c>
      <c r="G50" s="1">
        <v>75586.899999999994</v>
      </c>
      <c r="H50" s="1">
        <v>2116.6</v>
      </c>
      <c r="I50" s="1">
        <v>62513</v>
      </c>
      <c r="J50" s="1">
        <v>35342.300000000003</v>
      </c>
      <c r="K50">
        <v>385.4</v>
      </c>
      <c r="L50" s="1">
        <v>-12005.4</v>
      </c>
      <c r="M50" s="1">
        <v>29455.200000000001</v>
      </c>
      <c r="N50" s="1">
        <v>41460.6</v>
      </c>
      <c r="O50" s="1">
        <v>-9559.5</v>
      </c>
      <c r="Q50" s="1">
        <v>15233.1</v>
      </c>
      <c r="R50" s="1">
        <v>427851.5</v>
      </c>
      <c r="S50" s="1">
        <v>2825.8</v>
      </c>
      <c r="T50" s="1">
        <v>16600.599999999999</v>
      </c>
      <c r="U50" s="1">
        <v>13774.9</v>
      </c>
      <c r="V50" s="1">
        <v>430677.2</v>
      </c>
      <c r="X50" s="1">
        <v>435634.9</v>
      </c>
      <c r="Y50" s="1">
        <v>337520.8</v>
      </c>
      <c r="Z50" s="1">
        <v>97313.3</v>
      </c>
      <c r="AB50" s="1">
        <v>138663.20000000001</v>
      </c>
      <c r="AD50" s="1">
        <v>409669.3</v>
      </c>
    </row>
    <row r="51" spans="1:30">
      <c r="A51" t="s">
        <v>74</v>
      </c>
      <c r="B51" s="1">
        <v>412251.1</v>
      </c>
      <c r="C51" s="1">
        <v>227987</v>
      </c>
      <c r="D51" s="1">
        <v>224563.5</v>
      </c>
      <c r="E51" s="1">
        <v>190581.1</v>
      </c>
      <c r="F51" s="1">
        <v>28413.9</v>
      </c>
      <c r="G51" s="1">
        <v>76685.600000000006</v>
      </c>
      <c r="H51" s="1">
        <v>1241.5</v>
      </c>
      <c r="I51" s="1">
        <v>63283.9</v>
      </c>
      <c r="J51" s="1">
        <v>36591.699999999997</v>
      </c>
      <c r="K51">
        <v>45.1</v>
      </c>
      <c r="L51" s="1">
        <v>-13237.9</v>
      </c>
      <c r="M51" s="1">
        <v>30574.2</v>
      </c>
      <c r="N51" s="1">
        <v>43812.1</v>
      </c>
      <c r="O51" s="1">
        <v>-8759.7000000000007</v>
      </c>
      <c r="Q51" s="1">
        <v>14521.1</v>
      </c>
      <c r="R51" s="1">
        <v>426772.2</v>
      </c>
      <c r="S51" s="1">
        <v>2810.3</v>
      </c>
      <c r="T51" s="1">
        <v>16462.2</v>
      </c>
      <c r="U51" s="1">
        <v>13651.9</v>
      </c>
      <c r="V51" s="1">
        <v>429582.5</v>
      </c>
      <c r="X51" s="1">
        <v>435741.5</v>
      </c>
      <c r="Y51" s="1">
        <v>336023.6</v>
      </c>
      <c r="Z51" s="1">
        <v>99052.7</v>
      </c>
      <c r="AB51" s="1">
        <v>140820.1</v>
      </c>
      <c r="AD51" s="1">
        <v>410526.5</v>
      </c>
    </row>
    <row r="52" spans="1:30">
      <c r="A52" t="s">
        <v>85</v>
      </c>
      <c r="B52" s="1">
        <v>416478</v>
      </c>
      <c r="C52" s="1">
        <v>227735</v>
      </c>
      <c r="D52" s="1">
        <v>224215.8</v>
      </c>
      <c r="E52" s="1">
        <v>190067.9</v>
      </c>
      <c r="F52" s="1">
        <v>28281.7</v>
      </c>
      <c r="G52" s="1">
        <v>79468.5</v>
      </c>
      <c r="H52">
        <v>573.5</v>
      </c>
      <c r="I52" s="1">
        <v>64255.5</v>
      </c>
      <c r="J52" s="1">
        <v>35701.1</v>
      </c>
      <c r="K52">
        <v>-518.5</v>
      </c>
      <c r="L52" s="1">
        <v>-10502.5</v>
      </c>
      <c r="M52" s="1">
        <v>30585.1</v>
      </c>
      <c r="N52" s="1">
        <v>41087.599999999999</v>
      </c>
      <c r="O52" s="1">
        <v>-8516.2000000000007</v>
      </c>
      <c r="Q52" s="1">
        <v>15143.1</v>
      </c>
      <c r="R52" s="1">
        <v>431621.1</v>
      </c>
      <c r="S52" s="1">
        <v>3684.7</v>
      </c>
      <c r="T52" s="1">
        <v>17604.7</v>
      </c>
      <c r="U52" s="1">
        <v>13920</v>
      </c>
      <c r="V52" s="1">
        <v>435305.8</v>
      </c>
      <c r="X52" s="1">
        <v>437607.1</v>
      </c>
      <c r="Y52" s="1">
        <v>338185.3</v>
      </c>
      <c r="Z52" s="1">
        <v>98696</v>
      </c>
      <c r="AB52" s="1">
        <v>143032.20000000001</v>
      </c>
      <c r="AD52" s="1">
        <v>415869.6</v>
      </c>
    </row>
    <row r="53" spans="1:30">
      <c r="A53" t="s">
        <v>72</v>
      </c>
      <c r="B53" s="1">
        <v>420161.1</v>
      </c>
      <c r="C53" s="1">
        <v>231229.2</v>
      </c>
      <c r="D53" s="1">
        <v>227628.79999999999</v>
      </c>
      <c r="E53" s="1">
        <v>193202.5</v>
      </c>
      <c r="F53" s="1">
        <v>27364.400000000001</v>
      </c>
      <c r="G53" s="1">
        <v>78273.399999999994</v>
      </c>
      <c r="H53" s="1">
        <v>3163.9</v>
      </c>
      <c r="I53" s="1">
        <v>64499.1</v>
      </c>
      <c r="J53" s="1">
        <v>34682</v>
      </c>
      <c r="K53">
        <v>24.8</v>
      </c>
      <c r="L53" s="1">
        <v>-10537.3</v>
      </c>
      <c r="M53" s="1">
        <v>30721.7</v>
      </c>
      <c r="N53" s="1">
        <v>41259</v>
      </c>
      <c r="O53" s="1">
        <v>-8538.4</v>
      </c>
      <c r="Q53" s="1">
        <v>16429.5</v>
      </c>
      <c r="R53" s="1">
        <v>436590.5</v>
      </c>
      <c r="S53" s="1">
        <v>2871.4</v>
      </c>
      <c r="T53" s="1">
        <v>17674.400000000001</v>
      </c>
      <c r="U53" s="1">
        <v>14803</v>
      </c>
      <c r="V53" s="1">
        <v>439461.9</v>
      </c>
      <c r="X53" s="1">
        <v>441504.3</v>
      </c>
      <c r="Y53" s="1">
        <v>342343.9</v>
      </c>
      <c r="Z53" s="1">
        <v>98340</v>
      </c>
      <c r="AB53" s="1">
        <v>140054.5</v>
      </c>
      <c r="AD53" s="1">
        <v>416307.9</v>
      </c>
    </row>
    <row r="54" spans="1:30">
      <c r="A54" t="s">
        <v>73</v>
      </c>
      <c r="B54" s="1">
        <v>419903.1</v>
      </c>
      <c r="C54" s="1">
        <v>231212.6</v>
      </c>
      <c r="D54" s="1">
        <v>227544.9</v>
      </c>
      <c r="E54" s="1">
        <v>192962.8</v>
      </c>
      <c r="F54" s="1">
        <v>25820.2</v>
      </c>
      <c r="G54" s="1">
        <v>77976.800000000003</v>
      </c>
      <c r="H54" s="1">
        <v>2823.6</v>
      </c>
      <c r="I54" s="1">
        <v>65077.5</v>
      </c>
      <c r="J54" s="1">
        <v>36027.699999999997</v>
      </c>
      <c r="K54">
        <v>-311.89999999999998</v>
      </c>
      <c r="L54" s="1">
        <v>-10655</v>
      </c>
      <c r="M54" s="1">
        <v>31512.5</v>
      </c>
      <c r="N54" s="1">
        <v>42167.5</v>
      </c>
      <c r="O54" s="1">
        <v>-8068.3</v>
      </c>
      <c r="Q54" s="1">
        <v>17184.5</v>
      </c>
      <c r="R54" s="1">
        <v>437087.6</v>
      </c>
      <c r="S54" s="1">
        <v>3221.7</v>
      </c>
      <c r="T54" s="1">
        <v>18068.900000000001</v>
      </c>
      <c r="U54" s="1">
        <v>14847.2</v>
      </c>
      <c r="V54" s="1">
        <v>440309.2</v>
      </c>
      <c r="X54" s="1">
        <v>440937.9</v>
      </c>
      <c r="Y54" s="1">
        <v>340241.4</v>
      </c>
      <c r="Z54" s="1">
        <v>99999.4</v>
      </c>
      <c r="AB54" s="1">
        <v>139626.5</v>
      </c>
      <c r="AD54" s="1">
        <v>416646.1</v>
      </c>
    </row>
    <row r="55" spans="1:30">
      <c r="A55" t="s">
        <v>74</v>
      </c>
      <c r="B55" s="1">
        <v>422969.4</v>
      </c>
      <c r="C55" s="1">
        <v>234378.8</v>
      </c>
      <c r="D55" s="1">
        <v>230625.5</v>
      </c>
      <c r="E55" s="1">
        <v>195780.4</v>
      </c>
      <c r="F55" s="1">
        <v>24844.1</v>
      </c>
      <c r="G55" s="1">
        <v>77742.2</v>
      </c>
      <c r="H55" s="1">
        <v>1553.1</v>
      </c>
      <c r="I55" s="1">
        <v>65696.800000000003</v>
      </c>
      <c r="J55" s="1">
        <v>37948.5</v>
      </c>
      <c r="K55">
        <v>-914.3</v>
      </c>
      <c r="L55" s="1">
        <v>-10160</v>
      </c>
      <c r="M55" s="1">
        <v>32220.3</v>
      </c>
      <c r="N55" s="1">
        <v>42380.3</v>
      </c>
      <c r="O55" s="1">
        <v>-8119.8</v>
      </c>
      <c r="Q55" s="1">
        <v>17411.8</v>
      </c>
      <c r="R55" s="1">
        <v>440381.2</v>
      </c>
      <c r="S55" s="1">
        <v>3033.2</v>
      </c>
      <c r="T55" s="1">
        <v>17368.8</v>
      </c>
      <c r="U55" s="1">
        <v>14335.6</v>
      </c>
      <c r="V55" s="1">
        <v>443414.3</v>
      </c>
      <c r="X55" s="1">
        <v>443358.9</v>
      </c>
      <c r="Y55" s="1">
        <v>340691.20000000001</v>
      </c>
      <c r="Z55" s="1">
        <v>102072.1</v>
      </c>
      <c r="AB55" s="1">
        <v>140239.29999999999</v>
      </c>
      <c r="AD55" s="1">
        <v>421512.6</v>
      </c>
    </row>
    <row r="56" spans="1:30">
      <c r="A56" t="s">
        <v>86</v>
      </c>
      <c r="B56" s="1">
        <v>423591</v>
      </c>
      <c r="C56" s="1">
        <v>237186.8</v>
      </c>
      <c r="D56" s="1">
        <v>233322.6</v>
      </c>
      <c r="E56" s="1">
        <v>198226</v>
      </c>
      <c r="F56" s="1">
        <v>24856.2</v>
      </c>
      <c r="G56" s="1">
        <v>73985.100000000006</v>
      </c>
      <c r="H56" s="1">
        <v>1760.5</v>
      </c>
      <c r="I56" s="1">
        <v>66058.8</v>
      </c>
      <c r="J56" s="1">
        <v>38659.199999999997</v>
      </c>
      <c r="K56">
        <v>-246.3</v>
      </c>
      <c r="L56" s="1">
        <v>-9528.6</v>
      </c>
      <c r="M56" s="1">
        <v>32386.400000000001</v>
      </c>
      <c r="N56" s="1">
        <v>41915</v>
      </c>
      <c r="O56" s="1">
        <v>-9140.7000000000007</v>
      </c>
      <c r="Q56" s="1">
        <v>17860.599999999999</v>
      </c>
      <c r="R56" s="1">
        <v>441451.6</v>
      </c>
      <c r="S56" s="1">
        <v>3285.8</v>
      </c>
      <c r="T56" s="1">
        <v>16621.400000000001</v>
      </c>
      <c r="U56" s="1">
        <v>13335.6</v>
      </c>
      <c r="V56" s="1">
        <v>444737.4</v>
      </c>
      <c r="X56" s="1">
        <v>443377.1</v>
      </c>
      <c r="Y56" s="1">
        <v>339261.5</v>
      </c>
      <c r="Z56" s="1">
        <v>103624.3</v>
      </c>
      <c r="AB56" s="1">
        <v>136716.5</v>
      </c>
      <c r="AD56" s="1">
        <v>421474.7</v>
      </c>
    </row>
    <row r="57" spans="1:30">
      <c r="A57" t="s">
        <v>72</v>
      </c>
      <c r="B57" s="1">
        <v>423582.9</v>
      </c>
      <c r="C57" s="1">
        <v>236068.8</v>
      </c>
      <c r="D57" s="1">
        <v>232075.6</v>
      </c>
      <c r="E57" s="1">
        <v>196859.4</v>
      </c>
      <c r="F57" s="1">
        <v>25381.1</v>
      </c>
      <c r="G57" s="1">
        <v>74047</v>
      </c>
      <c r="H57">
        <v>-748.3</v>
      </c>
      <c r="I57" s="1">
        <v>66171.100000000006</v>
      </c>
      <c r="J57" s="1">
        <v>41834.699999999997</v>
      </c>
      <c r="K57">
        <v>-158</v>
      </c>
      <c r="L57" s="1">
        <v>-9362.5</v>
      </c>
      <c r="M57" s="1">
        <v>32534.9</v>
      </c>
      <c r="N57" s="1">
        <v>41897.4</v>
      </c>
      <c r="O57" s="1">
        <v>-9650.7999999999993</v>
      </c>
      <c r="Q57" s="1">
        <v>17723</v>
      </c>
      <c r="R57" s="1">
        <v>441305.9</v>
      </c>
      <c r="S57" s="1">
        <v>3829.8</v>
      </c>
      <c r="T57" s="1">
        <v>16621.5</v>
      </c>
      <c r="U57" s="1">
        <v>12791.7</v>
      </c>
      <c r="V57" s="1">
        <v>445135.7</v>
      </c>
      <c r="X57" s="1">
        <v>443154.8</v>
      </c>
      <c r="Y57" s="1">
        <v>335920</v>
      </c>
      <c r="Z57" s="1">
        <v>106970.8</v>
      </c>
      <c r="AB57" s="1">
        <v>140020.9</v>
      </c>
      <c r="AD57" s="1">
        <v>424071.8</v>
      </c>
    </row>
    <row r="58" spans="1:30">
      <c r="A58" t="s">
        <v>73</v>
      </c>
      <c r="B58" s="1">
        <v>425176.4</v>
      </c>
      <c r="C58" s="1">
        <v>236810.6</v>
      </c>
      <c r="D58" s="1">
        <v>232693.9</v>
      </c>
      <c r="E58" s="1">
        <v>197295.1</v>
      </c>
      <c r="F58" s="1">
        <v>25077</v>
      </c>
      <c r="G58" s="1">
        <v>72194.3</v>
      </c>
      <c r="H58">
        <v>731.2</v>
      </c>
      <c r="I58" s="1">
        <v>66726.399999999994</v>
      </c>
      <c r="J58" s="1">
        <v>42365.7</v>
      </c>
      <c r="K58">
        <v>-298.10000000000002</v>
      </c>
      <c r="L58" s="1">
        <v>-8526.1</v>
      </c>
      <c r="M58" s="1">
        <v>32729.5</v>
      </c>
      <c r="N58" s="1">
        <v>41255.599999999999</v>
      </c>
      <c r="O58" s="1">
        <v>-9904.5</v>
      </c>
      <c r="Q58" s="1">
        <v>17254.2</v>
      </c>
      <c r="R58" s="1">
        <v>442430.6</v>
      </c>
      <c r="S58" s="1">
        <v>4068.5</v>
      </c>
      <c r="T58" s="1">
        <v>16375.7</v>
      </c>
      <c r="U58" s="1">
        <v>12307.2</v>
      </c>
      <c r="V58" s="1">
        <v>446499.1</v>
      </c>
      <c r="X58" s="1">
        <v>444027.9</v>
      </c>
      <c r="Y58" s="1">
        <v>335860</v>
      </c>
      <c r="Z58" s="1">
        <v>107952.3</v>
      </c>
      <c r="AB58" s="1">
        <v>138183.1</v>
      </c>
      <c r="AD58" s="1">
        <v>424170.2</v>
      </c>
    </row>
    <row r="59" spans="1:30">
      <c r="A59" t="s">
        <v>74</v>
      </c>
      <c r="B59" s="1">
        <v>422433.8</v>
      </c>
      <c r="C59" s="1">
        <v>235696.2</v>
      </c>
      <c r="D59" s="1">
        <v>231508.6</v>
      </c>
      <c r="E59" s="1">
        <v>195982.1</v>
      </c>
      <c r="F59" s="1">
        <v>24712.799999999999</v>
      </c>
      <c r="G59" s="1">
        <v>69785.399999999994</v>
      </c>
      <c r="H59">
        <v>634.9</v>
      </c>
      <c r="I59" s="1">
        <v>67544.3</v>
      </c>
      <c r="J59" s="1">
        <v>41734.1</v>
      </c>
      <c r="K59">
        <v>162.4</v>
      </c>
      <c r="L59" s="1">
        <v>-7629.1</v>
      </c>
      <c r="M59" s="1">
        <v>33144.699999999997</v>
      </c>
      <c r="N59" s="1">
        <v>40773.800000000003</v>
      </c>
      <c r="O59" s="1">
        <v>-10207.200000000001</v>
      </c>
      <c r="Q59" s="1">
        <v>17361</v>
      </c>
      <c r="R59" s="1">
        <v>439794.8</v>
      </c>
      <c r="S59" s="1">
        <v>4510.3</v>
      </c>
      <c r="T59" s="1">
        <v>16371.2</v>
      </c>
      <c r="U59" s="1">
        <v>11860.9</v>
      </c>
      <c r="V59" s="1">
        <v>444305.2</v>
      </c>
      <c r="X59" s="1">
        <v>440119.7</v>
      </c>
      <c r="Y59" s="1">
        <v>331542.3</v>
      </c>
      <c r="Z59" s="1">
        <v>108456.4</v>
      </c>
      <c r="AB59" s="1">
        <v>134654</v>
      </c>
      <c r="AD59" s="1">
        <v>421240.7</v>
      </c>
    </row>
    <row r="60" spans="1:30">
      <c r="A60" t="s">
        <v>87</v>
      </c>
      <c r="B60" s="1">
        <v>424712.3</v>
      </c>
      <c r="C60" s="1">
        <v>238628.4</v>
      </c>
      <c r="D60" s="1">
        <v>234423.5</v>
      </c>
      <c r="E60" s="1">
        <v>198634.4</v>
      </c>
      <c r="F60" s="1">
        <v>24126.5</v>
      </c>
      <c r="G60" s="1">
        <v>69166.399999999994</v>
      </c>
      <c r="H60" s="1">
        <v>-1435.9</v>
      </c>
      <c r="I60" s="1">
        <v>68397.600000000006</v>
      </c>
      <c r="J60" s="1">
        <v>43601.9</v>
      </c>
      <c r="K60">
        <v>323.8</v>
      </c>
      <c r="L60" s="1">
        <v>-7385.1</v>
      </c>
      <c r="M60" s="1">
        <v>33567.300000000003</v>
      </c>
      <c r="N60" s="1">
        <v>40952.400000000001</v>
      </c>
      <c r="O60" s="1">
        <v>-10711.4</v>
      </c>
      <c r="Q60" s="1">
        <v>17610.7</v>
      </c>
      <c r="R60" s="1">
        <v>442323</v>
      </c>
      <c r="S60" s="1">
        <v>4403.3999999999996</v>
      </c>
      <c r="T60" s="1">
        <v>16206</v>
      </c>
      <c r="U60" s="1">
        <v>11802.7</v>
      </c>
      <c r="V60" s="1">
        <v>446726.40000000002</v>
      </c>
      <c r="X60" s="1">
        <v>442167</v>
      </c>
      <c r="Y60" s="1">
        <v>330918.8</v>
      </c>
      <c r="Z60" s="1">
        <v>111256.8</v>
      </c>
      <c r="AB60" s="1">
        <v>135129.5</v>
      </c>
      <c r="AD60" s="1">
        <v>425538.1</v>
      </c>
    </row>
    <row r="61" spans="1:30">
      <c r="A61" t="s">
        <v>72</v>
      </c>
      <c r="B61" s="1">
        <v>421007.6</v>
      </c>
      <c r="C61" s="1">
        <v>237180.6</v>
      </c>
      <c r="D61" s="1">
        <v>232945.6</v>
      </c>
      <c r="E61" s="1">
        <v>197031</v>
      </c>
      <c r="F61" s="1">
        <v>24381.1</v>
      </c>
      <c r="G61" s="1">
        <v>65073.5</v>
      </c>
      <c r="H61">
        <v>446.2</v>
      </c>
      <c r="I61" s="1">
        <v>68777.100000000006</v>
      </c>
      <c r="J61" s="1">
        <v>44085</v>
      </c>
      <c r="K61">
        <v>-73</v>
      </c>
      <c r="L61" s="1">
        <v>-7661.2</v>
      </c>
      <c r="M61" s="1">
        <v>32945.199999999997</v>
      </c>
      <c r="N61" s="1">
        <v>40606.300000000003</v>
      </c>
      <c r="O61" s="1">
        <v>-11201.7</v>
      </c>
      <c r="Q61" s="1">
        <v>17126.2</v>
      </c>
      <c r="R61" s="1">
        <v>438133.9</v>
      </c>
      <c r="S61" s="1">
        <v>3955.6</v>
      </c>
      <c r="T61" s="1">
        <v>14834</v>
      </c>
      <c r="U61" s="1">
        <v>10878.4</v>
      </c>
      <c r="V61" s="1">
        <v>442089.4</v>
      </c>
      <c r="X61" s="1">
        <v>438774.4</v>
      </c>
      <c r="Y61" s="1">
        <v>327033.09999999998</v>
      </c>
      <c r="Z61" s="1">
        <v>111830</v>
      </c>
      <c r="AB61" s="1">
        <v>131260.6</v>
      </c>
      <c r="AD61" s="1">
        <v>420164.7</v>
      </c>
    </row>
    <row r="62" spans="1:30">
      <c r="A62" t="s">
        <v>73</v>
      </c>
      <c r="B62" s="1">
        <v>418873.9</v>
      </c>
      <c r="C62" s="1">
        <v>237561.60000000001</v>
      </c>
      <c r="D62" s="1">
        <v>233273.5</v>
      </c>
      <c r="E62" s="1">
        <v>197106.2</v>
      </c>
      <c r="F62" s="1">
        <v>25243.9</v>
      </c>
      <c r="G62" s="1">
        <v>61372.9</v>
      </c>
      <c r="H62">
        <v>233.4</v>
      </c>
      <c r="I62" s="1">
        <v>69159</v>
      </c>
      <c r="J62" s="1">
        <v>45010.9</v>
      </c>
      <c r="K62">
        <v>-128.9</v>
      </c>
      <c r="L62" s="1">
        <v>-7783.2</v>
      </c>
      <c r="M62" s="1">
        <v>33020.9</v>
      </c>
      <c r="N62" s="1">
        <v>40804.1</v>
      </c>
      <c r="O62" s="1">
        <v>-11795.6</v>
      </c>
      <c r="Q62" s="1">
        <v>18030.7</v>
      </c>
      <c r="R62" s="1">
        <v>436904.6</v>
      </c>
      <c r="S62" s="1">
        <v>3350.3</v>
      </c>
      <c r="T62" s="1">
        <v>13768.2</v>
      </c>
      <c r="U62" s="1">
        <v>10417.9</v>
      </c>
      <c r="V62" s="1">
        <v>440254.9</v>
      </c>
      <c r="X62" s="1">
        <v>436555.4</v>
      </c>
      <c r="Y62" s="1">
        <v>323661.59999999998</v>
      </c>
      <c r="Z62" s="1">
        <v>113088.2</v>
      </c>
      <c r="AB62" s="1">
        <v>128733.9</v>
      </c>
      <c r="AD62" s="1">
        <v>418289.9</v>
      </c>
    </row>
    <row r="63" spans="1:30">
      <c r="A63" t="s">
        <v>74</v>
      </c>
      <c r="B63" s="1">
        <v>420500.1</v>
      </c>
      <c r="C63" s="1">
        <v>242530</v>
      </c>
      <c r="D63" s="1">
        <v>238237.9</v>
      </c>
      <c r="E63" s="1">
        <v>201796.1</v>
      </c>
      <c r="F63" s="1">
        <v>26647.599999999999</v>
      </c>
      <c r="G63" s="1">
        <v>58291</v>
      </c>
      <c r="H63">
        <v>895.6</v>
      </c>
      <c r="I63" s="1">
        <v>69328.399999999994</v>
      </c>
      <c r="J63" s="1">
        <v>45276.9</v>
      </c>
      <c r="K63">
        <v>-862.1</v>
      </c>
      <c r="L63" s="1">
        <v>-9146.7999999999993</v>
      </c>
      <c r="M63" s="1">
        <v>32336.5</v>
      </c>
      <c r="N63" s="1">
        <v>41483.4</v>
      </c>
      <c r="O63" s="1">
        <v>-12460.6</v>
      </c>
      <c r="Q63" s="1">
        <v>18722.900000000001</v>
      </c>
      <c r="R63" s="1">
        <v>439223</v>
      </c>
      <c r="S63" s="1">
        <v>4101.6000000000004</v>
      </c>
      <c r="T63" s="1">
        <v>14836.6</v>
      </c>
      <c r="U63" s="1">
        <v>10735</v>
      </c>
      <c r="V63" s="1">
        <v>443324.5</v>
      </c>
      <c r="X63" s="1">
        <v>439746.1</v>
      </c>
      <c r="Y63" s="1">
        <v>326876.2</v>
      </c>
      <c r="Z63" s="1">
        <v>113011.4</v>
      </c>
      <c r="AB63" s="1">
        <v>126766.3</v>
      </c>
      <c r="AD63" s="1">
        <v>419701.9</v>
      </c>
    </row>
    <row r="64" spans="1:30">
      <c r="A64" t="s">
        <v>88</v>
      </c>
      <c r="B64" s="1">
        <v>424972.4</v>
      </c>
      <c r="C64" s="1">
        <v>242615.2</v>
      </c>
      <c r="D64" s="1">
        <v>238533.4</v>
      </c>
      <c r="E64" s="1">
        <v>201942.5</v>
      </c>
      <c r="F64" s="1">
        <v>24842.400000000001</v>
      </c>
      <c r="G64" s="1">
        <v>60025.5</v>
      </c>
      <c r="H64" s="1">
        <v>3808.3</v>
      </c>
      <c r="I64" s="1">
        <v>70584.100000000006</v>
      </c>
      <c r="J64" s="1">
        <v>44414.400000000001</v>
      </c>
      <c r="K64">
        <v>-716.7</v>
      </c>
      <c r="L64" s="1">
        <v>-9150.2999999999993</v>
      </c>
      <c r="M64" s="1">
        <v>33923.4</v>
      </c>
      <c r="N64" s="1">
        <v>43073.8</v>
      </c>
      <c r="O64" s="1">
        <v>-11450.5</v>
      </c>
      <c r="Q64" s="1">
        <v>19874.3</v>
      </c>
      <c r="R64" s="1">
        <v>444846.6</v>
      </c>
      <c r="S64" s="1">
        <v>4082</v>
      </c>
      <c r="T64" s="1">
        <v>14289.7</v>
      </c>
      <c r="U64" s="1">
        <v>10207.6</v>
      </c>
      <c r="V64" s="1">
        <v>448928.7</v>
      </c>
      <c r="X64" s="1">
        <v>443695</v>
      </c>
      <c r="Y64" s="1">
        <v>330256.8</v>
      </c>
      <c r="Z64" s="1">
        <v>113557.2</v>
      </c>
      <c r="AB64" s="1">
        <v>126390.8</v>
      </c>
      <c r="AD64" s="1">
        <v>421328.5</v>
      </c>
    </row>
    <row r="65" spans="1:30">
      <c r="A65" t="s">
        <v>72</v>
      </c>
      <c r="B65" s="1">
        <v>422758</v>
      </c>
      <c r="C65" s="1">
        <v>243654.5</v>
      </c>
      <c r="D65" s="1">
        <v>239532.7</v>
      </c>
      <c r="E65" s="1">
        <v>202736.8</v>
      </c>
      <c r="F65" s="1">
        <v>26021</v>
      </c>
      <c r="G65" s="1">
        <v>59815.9</v>
      </c>
      <c r="H65" s="1">
        <v>-2723.4</v>
      </c>
      <c r="I65" s="1">
        <v>71541</v>
      </c>
      <c r="J65" s="1">
        <v>45333.2</v>
      </c>
      <c r="K65">
        <v>785.3</v>
      </c>
      <c r="L65" s="1">
        <v>-9660.6</v>
      </c>
      <c r="M65" s="1">
        <v>34107.300000000003</v>
      </c>
      <c r="N65" s="1">
        <v>43767.9</v>
      </c>
      <c r="O65" s="1">
        <v>-12008.9</v>
      </c>
      <c r="Q65" s="1">
        <v>19239.599999999999</v>
      </c>
      <c r="R65" s="1">
        <v>441997.6</v>
      </c>
      <c r="S65" s="1">
        <v>3807.9</v>
      </c>
      <c r="T65" s="1">
        <v>14215.5</v>
      </c>
      <c r="U65" s="1">
        <v>10407.6</v>
      </c>
      <c r="V65" s="1">
        <v>445805.4</v>
      </c>
      <c r="X65" s="1">
        <v>441622.6</v>
      </c>
      <c r="Y65" s="1">
        <v>325559.8</v>
      </c>
      <c r="Z65" s="1">
        <v>116378.5</v>
      </c>
      <c r="AB65" s="1">
        <v>128006.6</v>
      </c>
      <c r="AD65" s="1">
        <v>424468.9</v>
      </c>
    </row>
    <row r="66" spans="1:30">
      <c r="A66" t="s">
        <v>73</v>
      </c>
      <c r="B66" s="1">
        <v>428141</v>
      </c>
      <c r="C66" s="1">
        <v>245885.6</v>
      </c>
      <c r="D66" s="1">
        <v>241745.4</v>
      </c>
      <c r="E66" s="1">
        <v>204710</v>
      </c>
      <c r="F66" s="1">
        <v>28366.1</v>
      </c>
      <c r="G66" s="1">
        <v>59719.6</v>
      </c>
      <c r="H66">
        <v>-64.099999999999994</v>
      </c>
      <c r="I66" s="1">
        <v>72018.899999999994</v>
      </c>
      <c r="J66" s="1">
        <v>43682.3</v>
      </c>
      <c r="K66">
        <v>975.1</v>
      </c>
      <c r="L66" s="1">
        <v>-10343.9</v>
      </c>
      <c r="M66" s="1">
        <v>34735.699999999997</v>
      </c>
      <c r="N66" s="1">
        <v>45079.6</v>
      </c>
      <c r="O66" s="1">
        <v>-12098.6</v>
      </c>
      <c r="Q66" s="1">
        <v>18744.599999999999</v>
      </c>
      <c r="R66" s="1">
        <v>446885.6</v>
      </c>
      <c r="S66" s="1">
        <v>3723.3</v>
      </c>
      <c r="T66" s="1">
        <v>14431.6</v>
      </c>
      <c r="U66" s="1">
        <v>10708.3</v>
      </c>
      <c r="V66" s="1">
        <v>450608.9</v>
      </c>
      <c r="X66" s="1">
        <v>447564.2</v>
      </c>
      <c r="Y66" s="1">
        <v>332381.90000000002</v>
      </c>
      <c r="Z66" s="1">
        <v>115350.3</v>
      </c>
      <c r="AB66" s="1">
        <v>128444</v>
      </c>
      <c r="AD66" s="1">
        <v>427207</v>
      </c>
    </row>
    <row r="67" spans="1:30">
      <c r="A67" t="s">
        <v>74</v>
      </c>
      <c r="B67" s="1">
        <v>426111.5</v>
      </c>
      <c r="C67" s="1">
        <v>245545.5</v>
      </c>
      <c r="D67" s="1">
        <v>241363.1</v>
      </c>
      <c r="E67" s="1">
        <v>204165.9</v>
      </c>
      <c r="F67" s="1">
        <v>27078.9</v>
      </c>
      <c r="G67" s="1">
        <v>60856.7</v>
      </c>
      <c r="H67" s="1">
        <v>-1409.1</v>
      </c>
      <c r="I67" s="1">
        <v>72159.100000000006</v>
      </c>
      <c r="J67" s="1">
        <v>43011.199999999997</v>
      </c>
      <c r="K67" s="1">
        <v>1015.2</v>
      </c>
      <c r="L67" s="1">
        <v>-10601.3</v>
      </c>
      <c r="M67" s="1">
        <v>34897.699999999997</v>
      </c>
      <c r="N67" s="1">
        <v>45498.9</v>
      </c>
      <c r="O67" s="1">
        <v>-11544.7</v>
      </c>
      <c r="Q67" s="1">
        <v>19081.7</v>
      </c>
      <c r="R67" s="1">
        <v>445193.2</v>
      </c>
      <c r="S67" s="1">
        <v>3769</v>
      </c>
      <c r="T67" s="1">
        <v>14916.9</v>
      </c>
      <c r="U67" s="1">
        <v>11147.9</v>
      </c>
      <c r="V67" s="1">
        <v>448962.2</v>
      </c>
      <c r="X67" s="1">
        <v>445516.4</v>
      </c>
      <c r="Y67" s="1">
        <v>330830.7</v>
      </c>
      <c r="Z67" s="1">
        <v>114855.7</v>
      </c>
      <c r="AB67" s="1">
        <v>127962.2</v>
      </c>
      <c r="AD67" s="1">
        <v>426436.6</v>
      </c>
    </row>
    <row r="68" spans="1:30">
      <c r="A68" t="s">
        <v>89</v>
      </c>
      <c r="B68" s="1">
        <v>430461</v>
      </c>
      <c r="C68" s="1">
        <v>247172.2</v>
      </c>
      <c r="D68" s="1">
        <v>242927.3</v>
      </c>
      <c r="E68" s="1">
        <v>205523.1</v>
      </c>
      <c r="F68" s="1">
        <v>26096.3</v>
      </c>
      <c r="G68" s="1">
        <v>62540.7</v>
      </c>
      <c r="H68" s="1">
        <v>2273</v>
      </c>
      <c r="I68" s="1">
        <v>73635.3</v>
      </c>
      <c r="J68" s="1">
        <v>41095.800000000003</v>
      </c>
      <c r="K68">
        <v>-90.3</v>
      </c>
      <c r="L68" s="1">
        <v>-11787</v>
      </c>
      <c r="M68" s="1">
        <v>35325.199999999997</v>
      </c>
      <c r="N68" s="1">
        <v>47112.2</v>
      </c>
      <c r="O68" s="1">
        <v>-10475</v>
      </c>
      <c r="Q68" s="1">
        <v>19550.8</v>
      </c>
      <c r="R68" s="1">
        <v>450011.8</v>
      </c>
      <c r="S68" s="1">
        <v>3907</v>
      </c>
      <c r="T68" s="1">
        <v>15331.2</v>
      </c>
      <c r="U68" s="1">
        <v>11424.3</v>
      </c>
      <c r="V68" s="1">
        <v>453918.8</v>
      </c>
      <c r="X68" s="1">
        <v>450815.4</v>
      </c>
      <c r="Y68" s="1">
        <v>337110.8</v>
      </c>
      <c r="Z68" s="1">
        <v>113731</v>
      </c>
      <c r="AB68" s="1">
        <v>127218.4</v>
      </c>
      <c r="AD68" s="1">
        <v>427913.3</v>
      </c>
    </row>
    <row r="69" spans="1:30">
      <c r="A69" t="s">
        <v>90</v>
      </c>
    </row>
    <row r="70" spans="1:30">
      <c r="A70" t="s">
        <v>91</v>
      </c>
    </row>
    <row r="71" spans="1:30">
      <c r="A71" t="s">
        <v>92</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69"/>
  <sheetViews>
    <sheetView workbookViewId="0">
      <pane xSplit="1" ySplit="7" topLeftCell="B8" activePane="bottomRight" state="frozen"/>
      <selection pane="topRight" activeCell="B1" sqref="B1"/>
      <selection pane="bottomLeft" activeCell="A8" sqref="A8"/>
      <selection pane="bottomRight" activeCell="B1" sqref="B1"/>
    </sheetView>
  </sheetViews>
  <sheetFormatPr baseColWidth="10" defaultColWidth="8.83203125" defaultRowHeight="15"/>
  <cols>
    <col min="2" max="2" width="27.6640625" bestFit="1" customWidth="1"/>
    <col min="3" max="3" width="19.83203125" bestFit="1" customWidth="1"/>
    <col min="4" max="4" width="27" bestFit="1" customWidth="1"/>
    <col min="5" max="5" width="22.6640625" bestFit="1" customWidth="1"/>
  </cols>
  <sheetData>
    <row r="1" spans="1:27">
      <c r="A1" t="s">
        <v>94</v>
      </c>
      <c r="P1" t="s">
        <v>12</v>
      </c>
      <c r="AA1" t="s">
        <v>95</v>
      </c>
    </row>
    <row r="2" spans="1:27">
      <c r="A2" t="s">
        <v>96</v>
      </c>
      <c r="P2" t="s">
        <v>15</v>
      </c>
      <c r="AA2" t="s">
        <v>97</v>
      </c>
    </row>
    <row r="3" spans="1:27">
      <c r="B3" t="s">
        <v>17</v>
      </c>
      <c r="C3" t="s">
        <v>18</v>
      </c>
      <c r="F3" t="s">
        <v>19</v>
      </c>
      <c r="G3" t="s">
        <v>20</v>
      </c>
      <c r="H3" t="s">
        <v>21</v>
      </c>
      <c r="I3" t="s">
        <v>22</v>
      </c>
      <c r="J3" t="s">
        <v>23</v>
      </c>
      <c r="K3" t="s">
        <v>24</v>
      </c>
      <c r="L3" t="s">
        <v>25</v>
      </c>
      <c r="P3" t="s">
        <v>29</v>
      </c>
      <c r="S3" t="s">
        <v>30</v>
      </c>
      <c r="U3" t="s">
        <v>31</v>
      </c>
      <c r="V3" t="s">
        <v>32</v>
      </c>
      <c r="W3" t="s">
        <v>33</v>
      </c>
      <c r="Y3" t="s">
        <v>34</v>
      </c>
      <c r="AA3" t="s">
        <v>35</v>
      </c>
    </row>
    <row r="4" spans="1:27">
      <c r="D4" t="s">
        <v>36</v>
      </c>
      <c r="L4" t="s">
        <v>37</v>
      </c>
      <c r="M4" t="s">
        <v>38</v>
      </c>
      <c r="N4" t="s">
        <v>39</v>
      </c>
      <c r="P4" t="s">
        <v>40</v>
      </c>
      <c r="Q4" t="s">
        <v>41</v>
      </c>
      <c r="R4" t="s">
        <v>42</v>
      </c>
    </row>
    <row r="5" spans="1:27">
      <c r="E5" t="s">
        <v>43</v>
      </c>
    </row>
    <row r="6" spans="1:27">
      <c r="B6" t="s">
        <v>44</v>
      </c>
      <c r="C6" t="s">
        <v>45</v>
      </c>
      <c r="D6" t="s">
        <v>46</v>
      </c>
      <c r="E6" t="s">
        <v>47</v>
      </c>
      <c r="F6" t="s">
        <v>48</v>
      </c>
      <c r="G6" t="s">
        <v>49</v>
      </c>
      <c r="H6" t="s">
        <v>50</v>
      </c>
      <c r="I6" t="s">
        <v>51</v>
      </c>
      <c r="J6" t="s">
        <v>52</v>
      </c>
      <c r="K6" t="s">
        <v>53</v>
      </c>
      <c r="L6" t="s">
        <v>54</v>
      </c>
      <c r="P6" t="s">
        <v>58</v>
      </c>
      <c r="S6" t="s">
        <v>59</v>
      </c>
      <c r="U6" t="s">
        <v>60</v>
      </c>
      <c r="V6" t="s">
        <v>61</v>
      </c>
      <c r="W6" t="s">
        <v>62</v>
      </c>
      <c r="Y6" t="s">
        <v>63</v>
      </c>
      <c r="AA6" t="s">
        <v>64</v>
      </c>
    </row>
    <row r="7" spans="1:27">
      <c r="L7" t="s">
        <v>65</v>
      </c>
      <c r="M7" t="s">
        <v>66</v>
      </c>
      <c r="N7" t="s">
        <v>67</v>
      </c>
      <c r="P7" t="s">
        <v>68</v>
      </c>
      <c r="Q7" t="s">
        <v>69</v>
      </c>
      <c r="R7" t="s">
        <v>70</v>
      </c>
    </row>
    <row r="8" spans="1:27">
      <c r="A8" t="s">
        <v>71</v>
      </c>
      <c r="B8" s="1">
        <v>241028.1</v>
      </c>
      <c r="C8" s="1">
        <v>127145.9</v>
      </c>
      <c r="D8" s="1">
        <v>125168.6</v>
      </c>
      <c r="E8" s="1">
        <v>111244.9</v>
      </c>
      <c r="F8" s="1">
        <v>16405.900000000001</v>
      </c>
      <c r="G8" s="1">
        <v>42407.7</v>
      </c>
      <c r="H8">
        <v>-79.8</v>
      </c>
      <c r="I8" s="1">
        <v>35358.5</v>
      </c>
      <c r="J8" s="1">
        <v>23653.5</v>
      </c>
      <c r="K8">
        <v>-252.1</v>
      </c>
      <c r="L8" s="1">
        <v>-3611.4</v>
      </c>
      <c r="M8" s="1">
        <v>32469.599999999999</v>
      </c>
      <c r="N8" s="1">
        <v>36081</v>
      </c>
      <c r="P8">
        <v>163.9</v>
      </c>
      <c r="Q8" s="1">
        <v>2669.1</v>
      </c>
      <c r="R8" s="1">
        <v>2505.1999999999998</v>
      </c>
      <c r="S8" s="1">
        <v>241192</v>
      </c>
      <c r="U8" s="1">
        <v>244639.5</v>
      </c>
      <c r="V8" s="1">
        <v>185879.7</v>
      </c>
      <c r="W8" s="1">
        <v>58759.8</v>
      </c>
      <c r="Y8" s="1">
        <v>82467.100000000006</v>
      </c>
      <c r="AA8" s="1">
        <v>241360.1</v>
      </c>
    </row>
    <row r="9" spans="1:27">
      <c r="A9" t="s">
        <v>72</v>
      </c>
      <c r="B9" s="1">
        <v>245546.2</v>
      </c>
      <c r="C9" s="1">
        <v>129532.2</v>
      </c>
      <c r="D9" s="1">
        <v>127501.2</v>
      </c>
      <c r="E9" s="1">
        <v>113142</v>
      </c>
      <c r="F9" s="1">
        <v>16792.900000000001</v>
      </c>
      <c r="G9" s="1">
        <v>43607.4</v>
      </c>
      <c r="H9">
        <v>924.6</v>
      </c>
      <c r="I9" s="1">
        <v>36057.5</v>
      </c>
      <c r="J9" s="1">
        <v>23385</v>
      </c>
      <c r="K9">
        <v>-172.7</v>
      </c>
      <c r="L9" s="1">
        <v>-4580.6000000000004</v>
      </c>
      <c r="M9" s="1">
        <v>32920</v>
      </c>
      <c r="N9" s="1">
        <v>37500.699999999997</v>
      </c>
      <c r="P9">
        <v>71</v>
      </c>
      <c r="Q9" s="1">
        <v>2529.3000000000002</v>
      </c>
      <c r="R9" s="1">
        <v>2458.3000000000002</v>
      </c>
      <c r="S9" s="1">
        <v>245617.2</v>
      </c>
      <c r="U9" s="1">
        <v>250126.9</v>
      </c>
      <c r="V9" s="1">
        <v>190857.1</v>
      </c>
      <c r="W9" s="1">
        <v>59269.8</v>
      </c>
      <c r="Y9" s="1">
        <v>83785.3</v>
      </c>
      <c r="AA9" s="1">
        <v>244794.4</v>
      </c>
    </row>
    <row r="10" spans="1:27">
      <c r="A10" t="s">
        <v>73</v>
      </c>
      <c r="B10" s="1">
        <v>253366.2</v>
      </c>
      <c r="C10" s="1">
        <v>132810.5</v>
      </c>
      <c r="D10" s="1">
        <v>130718.1</v>
      </c>
      <c r="E10" s="1">
        <v>116066</v>
      </c>
      <c r="F10" s="1">
        <v>16076.3</v>
      </c>
      <c r="G10" s="1">
        <v>43980.9</v>
      </c>
      <c r="H10" s="1">
        <v>1958.2</v>
      </c>
      <c r="I10" s="1">
        <v>36912.5</v>
      </c>
      <c r="J10" s="1">
        <v>23715.3</v>
      </c>
      <c r="K10">
        <v>-32</v>
      </c>
      <c r="L10" s="1">
        <v>-2055.6</v>
      </c>
      <c r="M10" s="1">
        <v>32045.3</v>
      </c>
      <c r="N10" s="1">
        <v>34100.800000000003</v>
      </c>
      <c r="P10">
        <v>222.8</v>
      </c>
      <c r="Q10" s="1">
        <v>2470</v>
      </c>
      <c r="R10" s="1">
        <v>2247.1</v>
      </c>
      <c r="S10" s="1">
        <v>253589.1</v>
      </c>
      <c r="U10" s="1">
        <v>255421.8</v>
      </c>
      <c r="V10" s="1">
        <v>194825.9</v>
      </c>
      <c r="W10" s="1">
        <v>60595.9</v>
      </c>
      <c r="Y10" s="1">
        <v>83772.5</v>
      </c>
      <c r="AA10" s="1">
        <v>251440</v>
      </c>
    </row>
    <row r="11" spans="1:27">
      <c r="A11" t="s">
        <v>74</v>
      </c>
      <c r="B11" s="1">
        <v>261066.6</v>
      </c>
      <c r="C11" s="1">
        <v>134699.1</v>
      </c>
      <c r="D11" s="1">
        <v>132579.79999999999</v>
      </c>
      <c r="E11" s="1">
        <v>117635.1</v>
      </c>
      <c r="F11" s="1">
        <v>15481.6</v>
      </c>
      <c r="G11" s="1">
        <v>45192.3</v>
      </c>
      <c r="H11" s="1">
        <v>1855.5</v>
      </c>
      <c r="I11" s="1">
        <v>38461</v>
      </c>
      <c r="J11" s="1">
        <v>25257.8</v>
      </c>
      <c r="K11">
        <v>-254.7</v>
      </c>
      <c r="L11">
        <v>373.9</v>
      </c>
      <c r="M11" s="1">
        <v>34138</v>
      </c>
      <c r="N11" s="1">
        <v>33764.1</v>
      </c>
      <c r="P11">
        <v>265.5</v>
      </c>
      <c r="Q11" s="1">
        <v>2546.1999999999998</v>
      </c>
      <c r="R11" s="1">
        <v>2280.6999999999998</v>
      </c>
      <c r="S11" s="1">
        <v>261332.1</v>
      </c>
      <c r="U11" s="1">
        <v>260692.7</v>
      </c>
      <c r="V11" s="1">
        <v>197228.6</v>
      </c>
      <c r="W11" s="1">
        <v>63464.2</v>
      </c>
      <c r="Y11" s="1">
        <v>85931.7</v>
      </c>
      <c r="AA11" s="1">
        <v>259465.7</v>
      </c>
    </row>
    <row r="12" spans="1:27">
      <c r="A12" t="s">
        <v>75</v>
      </c>
      <c r="B12" s="1">
        <v>263739.40000000002</v>
      </c>
      <c r="C12" s="1">
        <v>136730.79999999999</v>
      </c>
      <c r="D12" s="1">
        <v>134620.5</v>
      </c>
      <c r="E12" s="1">
        <v>119343.2</v>
      </c>
      <c r="F12" s="1">
        <v>15450.7</v>
      </c>
      <c r="G12" s="1">
        <v>45747.6</v>
      </c>
      <c r="H12" s="1">
        <v>1102.7</v>
      </c>
      <c r="I12" s="1">
        <v>38190.300000000003</v>
      </c>
      <c r="J12" s="1">
        <v>25770</v>
      </c>
      <c r="K12">
        <v>-184.4</v>
      </c>
      <c r="L12">
        <v>931.8</v>
      </c>
      <c r="M12" s="1">
        <v>35384.9</v>
      </c>
      <c r="N12" s="1">
        <v>34453.1</v>
      </c>
      <c r="P12">
        <v>-268.8</v>
      </c>
      <c r="Q12" s="1">
        <v>2896.4</v>
      </c>
      <c r="R12" s="1">
        <v>3165.2</v>
      </c>
      <c r="S12" s="1">
        <v>263470.59999999998</v>
      </c>
      <c r="U12" s="1">
        <v>262807.59999999998</v>
      </c>
      <c r="V12" s="1">
        <v>199031.7</v>
      </c>
      <c r="W12" s="1">
        <v>63775.8</v>
      </c>
      <c r="Y12" s="1">
        <v>86968.3</v>
      </c>
      <c r="AA12" s="1">
        <v>262821.2</v>
      </c>
    </row>
    <row r="13" spans="1:27">
      <c r="A13" t="s">
        <v>72</v>
      </c>
      <c r="B13" s="1">
        <v>267601</v>
      </c>
      <c r="C13" s="1">
        <v>138313.79999999999</v>
      </c>
      <c r="D13" s="1">
        <v>136222.70000000001</v>
      </c>
      <c r="E13" s="1">
        <v>120623.2</v>
      </c>
      <c r="F13" s="1">
        <v>15806.5</v>
      </c>
      <c r="G13" s="1">
        <v>45682</v>
      </c>
      <c r="H13" s="1">
        <v>3228.1</v>
      </c>
      <c r="I13" s="1">
        <v>38986.9</v>
      </c>
      <c r="J13" s="1">
        <v>24831.7</v>
      </c>
      <c r="K13">
        <v>-226.5</v>
      </c>
      <c r="L13">
        <v>978.4</v>
      </c>
      <c r="M13" s="1">
        <v>37776.9</v>
      </c>
      <c r="N13" s="1">
        <v>36798.5</v>
      </c>
      <c r="P13">
        <v>-168</v>
      </c>
      <c r="Q13" s="1">
        <v>3327.2</v>
      </c>
      <c r="R13" s="1">
        <v>3495.2</v>
      </c>
      <c r="S13" s="1">
        <v>267433</v>
      </c>
      <c r="U13" s="1">
        <v>266622.59999999998</v>
      </c>
      <c r="V13" s="1">
        <v>203030.39999999999</v>
      </c>
      <c r="W13" s="1">
        <v>63592.2</v>
      </c>
      <c r="Y13" s="1">
        <v>86320.2</v>
      </c>
      <c r="AA13" s="1">
        <v>264599.40000000002</v>
      </c>
    </row>
    <row r="14" spans="1:27">
      <c r="A14" t="s">
        <v>73</v>
      </c>
      <c r="B14" s="1">
        <v>269619.7</v>
      </c>
      <c r="C14" s="1">
        <v>140463.6</v>
      </c>
      <c r="D14" s="1">
        <v>138362.20000000001</v>
      </c>
      <c r="E14" s="1">
        <v>122454</v>
      </c>
      <c r="F14" s="1">
        <v>15923.5</v>
      </c>
      <c r="G14" s="1">
        <v>46179.4</v>
      </c>
      <c r="H14">
        <v>-444.3</v>
      </c>
      <c r="I14" s="1">
        <v>39644.5</v>
      </c>
      <c r="J14" s="1">
        <v>25513.9</v>
      </c>
      <c r="K14">
        <v>-250</v>
      </c>
      <c r="L14" s="1">
        <v>2589.1999999999998</v>
      </c>
      <c r="M14" s="1">
        <v>39452.800000000003</v>
      </c>
      <c r="N14" s="1">
        <v>36863.699999999997</v>
      </c>
      <c r="P14">
        <v>-283.89999999999998</v>
      </c>
      <c r="Q14" s="1">
        <v>3753.4</v>
      </c>
      <c r="R14" s="1">
        <v>4037.4</v>
      </c>
      <c r="S14" s="1">
        <v>269335.8</v>
      </c>
      <c r="U14" s="1">
        <v>267030.59999999998</v>
      </c>
      <c r="V14" s="1">
        <v>202122.2</v>
      </c>
      <c r="W14" s="1">
        <v>64908.3</v>
      </c>
      <c r="Y14" s="1">
        <v>87616.8</v>
      </c>
      <c r="AA14" s="1">
        <v>270314</v>
      </c>
    </row>
    <row r="15" spans="1:27">
      <c r="A15" t="s">
        <v>74</v>
      </c>
      <c r="B15" s="1">
        <v>273318.40000000002</v>
      </c>
      <c r="C15" s="1">
        <v>142681.70000000001</v>
      </c>
      <c r="D15" s="1">
        <v>140574.79999999999</v>
      </c>
      <c r="E15" s="1">
        <v>124369.3</v>
      </c>
      <c r="F15" s="1">
        <v>15414.5</v>
      </c>
      <c r="G15" s="1">
        <v>47167.8</v>
      </c>
      <c r="H15">
        <v>1</v>
      </c>
      <c r="I15" s="1">
        <v>40898.800000000003</v>
      </c>
      <c r="J15" s="1">
        <v>25289.4</v>
      </c>
      <c r="K15">
        <v>-11.9</v>
      </c>
      <c r="L15" s="1">
        <v>1877</v>
      </c>
      <c r="M15" s="1">
        <v>39001.199999999997</v>
      </c>
      <c r="N15" s="1">
        <v>37124.300000000003</v>
      </c>
      <c r="P15">
        <v>54.8</v>
      </c>
      <c r="Q15" s="1">
        <v>4118.2</v>
      </c>
      <c r="R15" s="1">
        <v>4063.4</v>
      </c>
      <c r="S15" s="1">
        <v>273373.2</v>
      </c>
      <c r="U15" s="1">
        <v>271441.40000000002</v>
      </c>
      <c r="V15" s="1">
        <v>205265</v>
      </c>
      <c r="W15" s="1">
        <v>66176.399999999994</v>
      </c>
      <c r="Y15" s="1">
        <v>87871.7</v>
      </c>
      <c r="AA15" s="1">
        <v>273329.2</v>
      </c>
    </row>
    <row r="16" spans="1:27">
      <c r="A16" t="s">
        <v>76</v>
      </c>
      <c r="B16" s="1">
        <v>279398.2</v>
      </c>
      <c r="C16" s="1">
        <v>145992.29999999999</v>
      </c>
      <c r="D16" s="1">
        <v>143882.6</v>
      </c>
      <c r="E16" s="1">
        <v>127382.5</v>
      </c>
      <c r="F16" s="1">
        <v>15315.3</v>
      </c>
      <c r="G16" s="1">
        <v>46612.6</v>
      </c>
      <c r="H16" s="1">
        <v>3151.9</v>
      </c>
      <c r="I16" s="1">
        <v>41422</v>
      </c>
      <c r="J16" s="1">
        <v>25454</v>
      </c>
      <c r="K16">
        <v>-166.2</v>
      </c>
      <c r="L16" s="1">
        <v>1616.3</v>
      </c>
      <c r="M16" s="1">
        <v>40049.699999999997</v>
      </c>
      <c r="N16" s="1">
        <v>38433.4</v>
      </c>
      <c r="P16">
        <v>123.3</v>
      </c>
      <c r="Q16" s="1">
        <v>4340.3999999999996</v>
      </c>
      <c r="R16" s="1">
        <v>4217.1000000000004</v>
      </c>
      <c r="S16" s="1">
        <v>279521.5</v>
      </c>
      <c r="U16" s="1">
        <v>277781.90000000002</v>
      </c>
      <c r="V16" s="1">
        <v>211072.1</v>
      </c>
      <c r="W16" s="1">
        <v>66709.8</v>
      </c>
      <c r="Y16" s="1">
        <v>87381.8</v>
      </c>
      <c r="AA16" s="1">
        <v>276412.5</v>
      </c>
    </row>
    <row r="17" spans="1:27">
      <c r="A17" t="s">
        <v>72</v>
      </c>
      <c r="B17" s="1">
        <v>280798.3</v>
      </c>
      <c r="C17" s="1">
        <v>148934.20000000001</v>
      </c>
      <c r="D17" s="1">
        <v>146824.4</v>
      </c>
      <c r="E17" s="1">
        <v>130026.1</v>
      </c>
      <c r="F17" s="1">
        <v>15543</v>
      </c>
      <c r="G17" s="1">
        <v>47375.199999999997</v>
      </c>
      <c r="H17">
        <v>147.6</v>
      </c>
      <c r="I17" s="1">
        <v>41788.300000000003</v>
      </c>
      <c r="J17" s="1">
        <v>25421.1</v>
      </c>
      <c r="K17">
        <v>-125.7</v>
      </c>
      <c r="L17" s="1">
        <v>1714.5</v>
      </c>
      <c r="M17" s="1">
        <v>39245.599999999999</v>
      </c>
      <c r="N17" s="1">
        <v>37531.1</v>
      </c>
      <c r="P17">
        <v>136.80000000000001</v>
      </c>
      <c r="Q17" s="1">
        <v>4616.6000000000004</v>
      </c>
      <c r="R17" s="1">
        <v>4479.8</v>
      </c>
      <c r="S17" s="1">
        <v>280935</v>
      </c>
      <c r="U17" s="1">
        <v>279083.8</v>
      </c>
      <c r="V17" s="1">
        <v>212000</v>
      </c>
      <c r="W17" s="1">
        <v>67083.8</v>
      </c>
      <c r="Y17" s="1">
        <v>88339.4</v>
      </c>
      <c r="AA17" s="1">
        <v>280776.40000000002</v>
      </c>
    </row>
    <row r="18" spans="1:27">
      <c r="A18" t="s">
        <v>73</v>
      </c>
      <c r="B18" s="1">
        <v>283079</v>
      </c>
      <c r="C18" s="1">
        <v>149739.70000000001</v>
      </c>
      <c r="D18" s="1">
        <v>147624.9</v>
      </c>
      <c r="E18" s="1">
        <v>130544.7</v>
      </c>
      <c r="F18" s="1">
        <v>15980.3</v>
      </c>
      <c r="G18" s="1">
        <v>47628.4</v>
      </c>
      <c r="H18">
        <v>810.7</v>
      </c>
      <c r="I18" s="1">
        <v>42312</v>
      </c>
      <c r="J18" s="1">
        <v>25473.7</v>
      </c>
      <c r="K18">
        <v>-464.5</v>
      </c>
      <c r="L18" s="1">
        <v>1598.6</v>
      </c>
      <c r="M18" s="1">
        <v>39342.699999999997</v>
      </c>
      <c r="N18" s="1">
        <v>37744.1</v>
      </c>
      <c r="P18">
        <v>489.8</v>
      </c>
      <c r="Q18" s="1">
        <v>4696.3</v>
      </c>
      <c r="R18" s="1">
        <v>4206.5</v>
      </c>
      <c r="S18" s="1">
        <v>283568.7</v>
      </c>
      <c r="U18" s="1">
        <v>281480.3</v>
      </c>
      <c r="V18" s="1">
        <v>214159.1</v>
      </c>
      <c r="W18" s="1">
        <v>67321.2</v>
      </c>
      <c r="Y18" s="1">
        <v>89082.5</v>
      </c>
      <c r="AA18" s="1">
        <v>282732.79999999999</v>
      </c>
    </row>
    <row r="19" spans="1:27">
      <c r="A19" t="s">
        <v>74</v>
      </c>
      <c r="B19" s="1">
        <v>286747.5</v>
      </c>
      <c r="C19" s="1">
        <v>154585.4</v>
      </c>
      <c r="D19" s="1">
        <v>152426.6</v>
      </c>
      <c r="E19" s="1">
        <v>135079.9</v>
      </c>
      <c r="F19" s="1">
        <v>16443.099999999999</v>
      </c>
      <c r="G19" s="1">
        <v>47140.6</v>
      </c>
      <c r="H19">
        <v>282.8</v>
      </c>
      <c r="I19" s="1">
        <v>41826</v>
      </c>
      <c r="J19" s="1">
        <v>25507</v>
      </c>
      <c r="K19">
        <v>-347.1</v>
      </c>
      <c r="L19" s="1">
        <v>1309.7</v>
      </c>
      <c r="M19" s="1">
        <v>38767.199999999997</v>
      </c>
      <c r="N19" s="1">
        <v>37457.5</v>
      </c>
      <c r="P19">
        <v>930.1</v>
      </c>
      <c r="Q19" s="1">
        <v>4825.8999999999996</v>
      </c>
      <c r="R19" s="1">
        <v>3895.8</v>
      </c>
      <c r="S19" s="1">
        <v>287677.59999999998</v>
      </c>
      <c r="U19" s="1">
        <v>285437.90000000002</v>
      </c>
      <c r="V19" s="1">
        <v>218452</v>
      </c>
      <c r="W19" s="1">
        <v>66985.899999999994</v>
      </c>
      <c r="Y19" s="1">
        <v>89090.7</v>
      </c>
      <c r="AA19" s="1">
        <v>286811.8</v>
      </c>
    </row>
    <row r="20" spans="1:27">
      <c r="A20" t="s">
        <v>77</v>
      </c>
      <c r="B20" s="1">
        <v>290317.2</v>
      </c>
      <c r="C20" s="1">
        <v>155151.79999999999</v>
      </c>
      <c r="D20" s="1">
        <v>152909.79999999999</v>
      </c>
      <c r="E20" s="1">
        <v>135284.29999999999</v>
      </c>
      <c r="F20" s="1">
        <v>16404.900000000001</v>
      </c>
      <c r="G20" s="1">
        <v>47645.4</v>
      </c>
      <c r="H20">
        <v>-871.2</v>
      </c>
      <c r="I20" s="1">
        <v>43405.7</v>
      </c>
      <c r="J20" s="1">
        <v>25411.8</v>
      </c>
      <c r="K20">
        <v>-330.5</v>
      </c>
      <c r="L20" s="1">
        <v>3499.2</v>
      </c>
      <c r="M20" s="1">
        <v>38260.1</v>
      </c>
      <c r="N20" s="1">
        <v>34760.9</v>
      </c>
      <c r="P20">
        <v>489.6</v>
      </c>
      <c r="Q20" s="1">
        <v>3717.7</v>
      </c>
      <c r="R20" s="1">
        <v>3228.1</v>
      </c>
      <c r="S20" s="1">
        <v>290806.8</v>
      </c>
      <c r="U20" s="1">
        <v>286818</v>
      </c>
      <c r="V20" s="1">
        <v>218330.9</v>
      </c>
      <c r="W20" s="1">
        <v>68487.100000000006</v>
      </c>
      <c r="Y20" s="1">
        <v>89462.1</v>
      </c>
      <c r="AA20" s="1">
        <v>291518.90000000002</v>
      </c>
    </row>
    <row r="21" spans="1:27">
      <c r="A21" t="s">
        <v>72</v>
      </c>
      <c r="B21" s="1">
        <v>293088.5</v>
      </c>
      <c r="C21" s="1">
        <v>156556</v>
      </c>
      <c r="D21" s="1">
        <v>154229.20000000001</v>
      </c>
      <c r="E21" s="1">
        <v>136313.70000000001</v>
      </c>
      <c r="F21" s="1">
        <v>14720.2</v>
      </c>
      <c r="G21" s="1">
        <v>48676.9</v>
      </c>
      <c r="H21">
        <v>206.1</v>
      </c>
      <c r="I21" s="1">
        <v>43673.1</v>
      </c>
      <c r="J21" s="1">
        <v>25156.2</v>
      </c>
      <c r="K21">
        <v>-338.6</v>
      </c>
      <c r="L21" s="1">
        <v>4438.6000000000004</v>
      </c>
      <c r="M21" s="1">
        <v>38275.300000000003</v>
      </c>
      <c r="N21" s="1">
        <v>33836.6</v>
      </c>
      <c r="P21">
        <v>805.1</v>
      </c>
      <c r="Q21" s="1">
        <v>3719</v>
      </c>
      <c r="R21" s="1">
        <v>2913.9</v>
      </c>
      <c r="S21" s="1">
        <v>293893.59999999998</v>
      </c>
      <c r="U21" s="1">
        <v>288649.90000000002</v>
      </c>
      <c r="V21" s="1">
        <v>220159.2</v>
      </c>
      <c r="W21" s="1">
        <v>68490.600000000006</v>
      </c>
      <c r="Y21" s="1">
        <v>88553.3</v>
      </c>
      <c r="AA21" s="1">
        <v>293221.09999999998</v>
      </c>
    </row>
    <row r="22" spans="1:27">
      <c r="A22" t="s">
        <v>73</v>
      </c>
      <c r="B22" s="1">
        <v>297074.2</v>
      </c>
      <c r="C22" s="1">
        <v>159170.20000000001</v>
      </c>
      <c r="D22" s="1">
        <v>156784.1</v>
      </c>
      <c r="E22" s="1">
        <v>138584.4</v>
      </c>
      <c r="F22" s="1">
        <v>14745.1</v>
      </c>
      <c r="G22" s="1">
        <v>48445.3</v>
      </c>
      <c r="H22">
        <v>-36.9</v>
      </c>
      <c r="I22" s="1">
        <v>44189.5</v>
      </c>
      <c r="J22" s="1">
        <v>25659.7</v>
      </c>
      <c r="K22">
        <v>-452.5</v>
      </c>
      <c r="L22" s="1">
        <v>5353.6</v>
      </c>
      <c r="M22" s="1">
        <v>39541.199999999997</v>
      </c>
      <c r="N22" s="1">
        <v>34187.5</v>
      </c>
      <c r="P22">
        <v>748.7</v>
      </c>
      <c r="Q22" s="1">
        <v>3688.4</v>
      </c>
      <c r="R22" s="1">
        <v>2939.8</v>
      </c>
      <c r="S22" s="1">
        <v>297822.8</v>
      </c>
      <c r="U22" s="1">
        <v>291720.5</v>
      </c>
      <c r="V22" s="1">
        <v>222323.8</v>
      </c>
      <c r="W22" s="1">
        <v>69396.800000000003</v>
      </c>
      <c r="Y22" s="1">
        <v>88850.2</v>
      </c>
      <c r="AA22" s="1">
        <v>297563.59999999998</v>
      </c>
    </row>
    <row r="23" spans="1:27">
      <c r="A23" t="s">
        <v>74</v>
      </c>
      <c r="B23" s="1">
        <v>300311.90000000002</v>
      </c>
      <c r="C23" s="1">
        <v>160550.6</v>
      </c>
      <c r="D23" s="1">
        <v>158121.5</v>
      </c>
      <c r="E23" s="1">
        <v>139680.79999999999</v>
      </c>
      <c r="F23" s="1">
        <v>14898.1</v>
      </c>
      <c r="G23" s="1">
        <v>48570.5</v>
      </c>
      <c r="H23" s="1">
        <v>2150.5</v>
      </c>
      <c r="I23" s="1">
        <v>44171.7</v>
      </c>
      <c r="J23" s="1">
        <v>25536</v>
      </c>
      <c r="K23">
        <v>-297.89999999999998</v>
      </c>
      <c r="L23" s="1">
        <v>4732.3999999999996</v>
      </c>
      <c r="M23" s="1">
        <v>40848.300000000003</v>
      </c>
      <c r="N23" s="1">
        <v>36115.9</v>
      </c>
      <c r="P23">
        <v>784.5</v>
      </c>
      <c r="Q23" s="1">
        <v>3901.7</v>
      </c>
      <c r="R23" s="1">
        <v>3117.3</v>
      </c>
      <c r="S23" s="1">
        <v>301096.40000000002</v>
      </c>
      <c r="U23" s="1">
        <v>295579.5</v>
      </c>
      <c r="V23" s="1">
        <v>226169.7</v>
      </c>
      <c r="W23" s="1">
        <v>69409.8</v>
      </c>
      <c r="Y23" s="1">
        <v>89004.7</v>
      </c>
      <c r="AA23" s="1">
        <v>298459.3</v>
      </c>
    </row>
    <row r="24" spans="1:27">
      <c r="A24" t="s">
        <v>78</v>
      </c>
      <c r="B24" s="1">
        <v>305598.90000000002</v>
      </c>
      <c r="C24" s="1">
        <v>162778.70000000001</v>
      </c>
      <c r="D24" s="1">
        <v>160323.79999999999</v>
      </c>
      <c r="E24" s="1">
        <v>141671</v>
      </c>
      <c r="F24" s="1">
        <v>14996.7</v>
      </c>
      <c r="G24" s="1">
        <v>50238.9</v>
      </c>
      <c r="H24" s="1">
        <v>1084.5999999999999</v>
      </c>
      <c r="I24" s="1">
        <v>44951.1</v>
      </c>
      <c r="J24" s="1">
        <v>25095.599999999999</v>
      </c>
      <c r="K24">
        <v>128.1</v>
      </c>
      <c r="L24" s="1">
        <v>6325.1</v>
      </c>
      <c r="M24" s="1">
        <v>42919.6</v>
      </c>
      <c r="N24" s="1">
        <v>36594.400000000001</v>
      </c>
      <c r="P24">
        <v>832.5</v>
      </c>
      <c r="Q24" s="1">
        <v>4042.4</v>
      </c>
      <c r="R24" s="1">
        <v>3209.9</v>
      </c>
      <c r="S24" s="1">
        <v>306431.40000000002</v>
      </c>
      <c r="U24" s="1">
        <v>299273.8</v>
      </c>
      <c r="V24" s="1">
        <v>229099</v>
      </c>
      <c r="W24" s="1">
        <v>70174.8</v>
      </c>
      <c r="Y24" s="1">
        <v>90331.199999999997</v>
      </c>
      <c r="AA24" s="1">
        <v>304386.2</v>
      </c>
    </row>
    <row r="25" spans="1:27">
      <c r="A25" t="s">
        <v>72</v>
      </c>
      <c r="B25" s="1">
        <v>312252.7</v>
      </c>
      <c r="C25" s="1">
        <v>164587</v>
      </c>
      <c r="D25" s="1">
        <v>162116.6</v>
      </c>
      <c r="E25" s="1">
        <v>143249.9</v>
      </c>
      <c r="F25" s="1">
        <v>15045.1</v>
      </c>
      <c r="G25" s="1">
        <v>51032.2</v>
      </c>
      <c r="H25">
        <v>495.5</v>
      </c>
      <c r="I25" s="1">
        <v>45679.7</v>
      </c>
      <c r="J25" s="1">
        <v>28016</v>
      </c>
      <c r="K25">
        <v>51.9</v>
      </c>
      <c r="L25" s="1">
        <v>7345.3</v>
      </c>
      <c r="M25" s="1">
        <v>44114.400000000001</v>
      </c>
      <c r="N25" s="1">
        <v>36769.1</v>
      </c>
      <c r="P25">
        <v>962.3</v>
      </c>
      <c r="Q25" s="1">
        <v>4288.7</v>
      </c>
      <c r="R25" s="1">
        <v>3326.4</v>
      </c>
      <c r="S25" s="1">
        <v>313215</v>
      </c>
      <c r="U25" s="1">
        <v>304907.40000000002</v>
      </c>
      <c r="V25" s="1">
        <v>231159.8</v>
      </c>
      <c r="W25" s="1">
        <v>73747.600000000006</v>
      </c>
      <c r="Y25" s="1">
        <v>94093.3</v>
      </c>
      <c r="AA25" s="1">
        <v>311705.3</v>
      </c>
    </row>
    <row r="26" spans="1:27">
      <c r="A26" t="s">
        <v>73</v>
      </c>
      <c r="B26" s="1">
        <v>315940</v>
      </c>
      <c r="C26" s="1">
        <v>167022.6</v>
      </c>
      <c r="D26" s="1">
        <v>164519.1</v>
      </c>
      <c r="E26" s="1">
        <v>145384.29999999999</v>
      </c>
      <c r="F26" s="1">
        <v>15203.7</v>
      </c>
      <c r="G26" s="1">
        <v>53386</v>
      </c>
      <c r="H26" s="1">
        <v>1426.6</v>
      </c>
      <c r="I26" s="1">
        <v>45915.4</v>
      </c>
      <c r="J26" s="1">
        <v>25151.4</v>
      </c>
      <c r="K26">
        <v>544.6</v>
      </c>
      <c r="L26" s="1">
        <v>7289.7</v>
      </c>
      <c r="M26" s="1">
        <v>45683.7</v>
      </c>
      <c r="N26" s="1">
        <v>38394</v>
      </c>
      <c r="P26">
        <v>919</v>
      </c>
      <c r="Q26" s="1">
        <v>4608.1000000000004</v>
      </c>
      <c r="R26" s="1">
        <v>3689</v>
      </c>
      <c r="S26" s="1">
        <v>316859.09999999998</v>
      </c>
      <c r="U26" s="1">
        <v>308650.3</v>
      </c>
      <c r="V26" s="1">
        <v>237038.9</v>
      </c>
      <c r="W26" s="1">
        <v>71611.399999999994</v>
      </c>
      <c r="Y26" s="1">
        <v>93741.2</v>
      </c>
      <c r="AA26" s="1">
        <v>313968.90000000002</v>
      </c>
    </row>
    <row r="27" spans="1:27">
      <c r="A27" t="s">
        <v>74</v>
      </c>
      <c r="B27" s="1">
        <v>319181</v>
      </c>
      <c r="C27" s="1">
        <v>167851.6</v>
      </c>
      <c r="D27" s="1">
        <v>165301.20000000001</v>
      </c>
      <c r="E27" s="1">
        <v>145873.20000000001</v>
      </c>
      <c r="F27" s="1">
        <v>15153.4</v>
      </c>
      <c r="G27" s="1">
        <v>55527.1</v>
      </c>
      <c r="H27">
        <v>-466.4</v>
      </c>
      <c r="I27" s="1">
        <v>46330</v>
      </c>
      <c r="J27" s="1">
        <v>24931.9</v>
      </c>
      <c r="K27">
        <v>444.1</v>
      </c>
      <c r="L27" s="1">
        <v>9409.4</v>
      </c>
      <c r="M27" s="1">
        <v>47321.5</v>
      </c>
      <c r="N27" s="1">
        <v>37912.199999999997</v>
      </c>
      <c r="P27" s="1">
        <v>1277.4000000000001</v>
      </c>
      <c r="Q27" s="1">
        <v>5177</v>
      </c>
      <c r="R27" s="1">
        <v>3899.6</v>
      </c>
      <c r="S27" s="1">
        <v>320458.40000000002</v>
      </c>
      <c r="U27" s="1">
        <v>309771.59999999998</v>
      </c>
      <c r="V27" s="1">
        <v>238065.6</v>
      </c>
      <c r="W27" s="1">
        <v>71706</v>
      </c>
      <c r="Y27" s="1">
        <v>95612.3</v>
      </c>
      <c r="AA27" s="1">
        <v>319203.3</v>
      </c>
    </row>
    <row r="28" spans="1:27">
      <c r="A28" t="s">
        <v>79</v>
      </c>
      <c r="B28" s="1">
        <v>324513.40000000002</v>
      </c>
      <c r="C28" s="1">
        <v>171363</v>
      </c>
      <c r="D28" s="1">
        <v>168750.9</v>
      </c>
      <c r="E28" s="1">
        <v>149017.20000000001</v>
      </c>
      <c r="F28" s="1">
        <v>15437.2</v>
      </c>
      <c r="G28" s="1">
        <v>56519</v>
      </c>
      <c r="H28" s="1">
        <v>1614.2</v>
      </c>
      <c r="I28" s="1">
        <v>46485.599999999999</v>
      </c>
      <c r="J28" s="1">
        <v>23910.400000000001</v>
      </c>
      <c r="K28">
        <v>96.4</v>
      </c>
      <c r="L28" s="1">
        <v>9087.5</v>
      </c>
      <c r="M28" s="1">
        <v>47683.199999999997</v>
      </c>
      <c r="N28" s="1">
        <v>38595.599999999999</v>
      </c>
      <c r="P28" s="1">
        <v>1439.3</v>
      </c>
      <c r="Q28" s="1">
        <v>5430</v>
      </c>
      <c r="R28" s="1">
        <v>3990.7</v>
      </c>
      <c r="S28" s="1">
        <v>325952.7</v>
      </c>
      <c r="U28" s="1">
        <v>315425.90000000002</v>
      </c>
      <c r="V28" s="1">
        <v>244933.4</v>
      </c>
      <c r="W28" s="1">
        <v>70492.5</v>
      </c>
      <c r="Y28" s="1">
        <v>95866.7</v>
      </c>
      <c r="AA28" s="1">
        <v>322802.8</v>
      </c>
    </row>
    <row r="29" spans="1:27">
      <c r="A29" t="s">
        <v>72</v>
      </c>
      <c r="B29" s="1">
        <v>331458.90000000002</v>
      </c>
      <c r="C29" s="1">
        <v>174235</v>
      </c>
      <c r="D29" s="1">
        <v>171547.1</v>
      </c>
      <c r="E29" s="1">
        <v>151524</v>
      </c>
      <c r="F29" s="1">
        <v>15966.1</v>
      </c>
      <c r="G29" s="1">
        <v>55737.599999999999</v>
      </c>
      <c r="H29" s="1">
        <v>1595.5</v>
      </c>
      <c r="I29" s="1">
        <v>47298.6</v>
      </c>
      <c r="J29" s="1">
        <v>25784.3</v>
      </c>
      <c r="K29">
        <v>-110</v>
      </c>
      <c r="L29" s="1">
        <v>10951.8</v>
      </c>
      <c r="M29" s="1">
        <v>48668.7</v>
      </c>
      <c r="N29" s="1">
        <v>37716.9</v>
      </c>
      <c r="P29" s="1">
        <v>1691.5</v>
      </c>
      <c r="Q29" s="1">
        <v>5641</v>
      </c>
      <c r="R29" s="1">
        <v>3949.5</v>
      </c>
      <c r="S29" s="1">
        <v>333150.40000000002</v>
      </c>
      <c r="U29" s="1">
        <v>320507.09999999998</v>
      </c>
      <c r="V29" s="1">
        <v>247534.2</v>
      </c>
      <c r="W29" s="1">
        <v>72972.899999999994</v>
      </c>
      <c r="Y29" s="1">
        <v>97488</v>
      </c>
      <c r="AA29" s="1">
        <v>329973.40000000002</v>
      </c>
    </row>
    <row r="30" spans="1:27">
      <c r="A30" t="s">
        <v>73</v>
      </c>
      <c r="B30" s="1">
        <v>335750.40000000002</v>
      </c>
      <c r="C30" s="1">
        <v>175448.5</v>
      </c>
      <c r="D30" s="1">
        <v>172691.9</v>
      </c>
      <c r="E30" s="1">
        <v>152415.4</v>
      </c>
      <c r="F30" s="1">
        <v>15957</v>
      </c>
      <c r="G30" s="1">
        <v>58536.9</v>
      </c>
      <c r="H30" s="1">
        <v>1011.8</v>
      </c>
      <c r="I30" s="1">
        <v>47768.5</v>
      </c>
      <c r="J30" s="1">
        <v>25933.4</v>
      </c>
      <c r="K30">
        <v>162.6</v>
      </c>
      <c r="L30" s="1">
        <v>10931.8</v>
      </c>
      <c r="M30" s="1">
        <v>45799.5</v>
      </c>
      <c r="N30" s="1">
        <v>34867.699999999997</v>
      </c>
      <c r="P30" s="1">
        <v>1755.5</v>
      </c>
      <c r="Q30" s="1">
        <v>5408.1</v>
      </c>
      <c r="R30" s="1">
        <v>3652.6</v>
      </c>
      <c r="S30" s="1">
        <v>337505.9</v>
      </c>
      <c r="U30" s="1">
        <v>324818.7</v>
      </c>
      <c r="V30" s="1">
        <v>250954.2</v>
      </c>
      <c r="W30" s="1">
        <v>73864.5</v>
      </c>
      <c r="Y30" s="1">
        <v>100427.3</v>
      </c>
      <c r="AA30" s="1">
        <v>334576.09999999998</v>
      </c>
    </row>
    <row r="31" spans="1:27">
      <c r="A31" t="s">
        <v>74</v>
      </c>
      <c r="B31" s="1">
        <v>342545.6</v>
      </c>
      <c r="C31" s="1">
        <v>179606.1</v>
      </c>
      <c r="D31" s="1">
        <v>176788</v>
      </c>
      <c r="E31" s="1">
        <v>156188</v>
      </c>
      <c r="F31" s="1">
        <v>15692.2</v>
      </c>
      <c r="G31" s="1">
        <v>59218.7</v>
      </c>
      <c r="H31" s="1">
        <v>1090.2</v>
      </c>
      <c r="I31" s="1">
        <v>48872.2</v>
      </c>
      <c r="J31" s="1">
        <v>25575.599999999999</v>
      </c>
      <c r="K31">
        <v>807.7</v>
      </c>
      <c r="L31" s="1">
        <v>11682.9</v>
      </c>
      <c r="M31" s="1">
        <v>43484.1</v>
      </c>
      <c r="N31" s="1">
        <v>31801.200000000001</v>
      </c>
      <c r="P31" s="1">
        <v>1553.2</v>
      </c>
      <c r="Q31" s="1">
        <v>4816.3</v>
      </c>
      <c r="R31" s="1">
        <v>3263</v>
      </c>
      <c r="S31" s="1">
        <v>344098.8</v>
      </c>
      <c r="U31" s="1">
        <v>330862.7</v>
      </c>
      <c r="V31" s="1">
        <v>255607.2</v>
      </c>
      <c r="W31" s="1">
        <v>75255.399999999994</v>
      </c>
      <c r="Y31" s="1">
        <v>100486.5</v>
      </c>
      <c r="AA31" s="1">
        <v>340647.7</v>
      </c>
    </row>
    <row r="32" spans="1:27">
      <c r="A32" t="s">
        <v>80</v>
      </c>
      <c r="B32" s="1">
        <v>345355.1</v>
      </c>
      <c r="C32" s="1">
        <v>180864.4</v>
      </c>
      <c r="D32" s="1">
        <v>177954.2</v>
      </c>
      <c r="E32" s="1">
        <v>157025.70000000001</v>
      </c>
      <c r="F32" s="1">
        <v>15912.5</v>
      </c>
      <c r="G32" s="1">
        <v>58706.2</v>
      </c>
      <c r="H32" s="1">
        <v>3790.6</v>
      </c>
      <c r="I32" s="1">
        <v>49026.7</v>
      </c>
      <c r="J32" s="1">
        <v>26384.799999999999</v>
      </c>
      <c r="K32">
        <v>-152.80000000000001</v>
      </c>
      <c r="L32" s="1">
        <v>10822.7</v>
      </c>
      <c r="M32" s="1">
        <v>39990</v>
      </c>
      <c r="N32" s="1">
        <v>29167.3</v>
      </c>
      <c r="P32" s="1">
        <v>1515.8</v>
      </c>
      <c r="Q32" s="1">
        <v>4828.1000000000004</v>
      </c>
      <c r="R32" s="1">
        <v>3312.3</v>
      </c>
      <c r="S32" s="1">
        <v>346870.8</v>
      </c>
      <c r="U32" s="1">
        <v>334532.40000000002</v>
      </c>
      <c r="V32" s="1">
        <v>259273.7</v>
      </c>
      <c r="W32" s="1">
        <v>75258.600000000006</v>
      </c>
      <c r="Y32" s="1">
        <v>101003.5</v>
      </c>
      <c r="AA32" s="1">
        <v>341717.3</v>
      </c>
    </row>
    <row r="33" spans="1:27">
      <c r="A33" t="s">
        <v>72</v>
      </c>
      <c r="B33" s="1">
        <v>348578.1</v>
      </c>
      <c r="C33" s="1">
        <v>181534.7</v>
      </c>
      <c r="D33" s="1">
        <v>178586.8</v>
      </c>
      <c r="E33" s="1">
        <v>157367.29999999999</v>
      </c>
      <c r="F33" s="1">
        <v>16370.4</v>
      </c>
      <c r="G33" s="1">
        <v>60680.9</v>
      </c>
      <c r="H33">
        <v>238.1</v>
      </c>
      <c r="I33" s="1">
        <v>48549.9</v>
      </c>
      <c r="J33" s="1">
        <v>26414.400000000001</v>
      </c>
      <c r="K33" s="1">
        <v>1147.2</v>
      </c>
      <c r="L33" s="1">
        <v>13642.5</v>
      </c>
      <c r="M33" s="1">
        <v>39272.400000000001</v>
      </c>
      <c r="N33" s="1">
        <v>25629.9</v>
      </c>
      <c r="P33" s="1">
        <v>1686</v>
      </c>
      <c r="Q33" s="1">
        <v>4780.2</v>
      </c>
      <c r="R33" s="1">
        <v>3094.2</v>
      </c>
      <c r="S33" s="1">
        <v>350264.1</v>
      </c>
      <c r="U33" s="1">
        <v>334935.5</v>
      </c>
      <c r="V33" s="1">
        <v>258824.1</v>
      </c>
      <c r="W33" s="1">
        <v>76111.5</v>
      </c>
      <c r="Y33" s="1">
        <v>103465.7</v>
      </c>
      <c r="AA33" s="1">
        <v>347192.8</v>
      </c>
    </row>
    <row r="34" spans="1:27">
      <c r="A34" t="s">
        <v>73</v>
      </c>
      <c r="B34" s="1">
        <v>352157.9</v>
      </c>
      <c r="C34" s="1">
        <v>183981.1</v>
      </c>
      <c r="D34" s="1">
        <v>180970.6</v>
      </c>
      <c r="E34" s="1">
        <v>159444.70000000001</v>
      </c>
      <c r="F34" s="1">
        <v>16965.599999999999</v>
      </c>
      <c r="G34" s="1">
        <v>60368.800000000003</v>
      </c>
      <c r="H34">
        <v>-98.4</v>
      </c>
      <c r="I34" s="1">
        <v>49581.3</v>
      </c>
      <c r="J34" s="1">
        <v>27138.1</v>
      </c>
      <c r="K34">
        <v>347</v>
      </c>
      <c r="L34" s="1">
        <v>13874.4</v>
      </c>
      <c r="M34" s="1">
        <v>36397.599999999999</v>
      </c>
      <c r="N34" s="1">
        <v>22523.3</v>
      </c>
      <c r="P34" s="1">
        <v>1500.2</v>
      </c>
      <c r="Q34" s="1">
        <v>4724.8999999999996</v>
      </c>
      <c r="R34" s="1">
        <v>3224.7</v>
      </c>
      <c r="S34" s="1">
        <v>353658.1</v>
      </c>
      <c r="U34" s="1">
        <v>338283.5</v>
      </c>
      <c r="V34" s="1">
        <v>261217.1</v>
      </c>
      <c r="W34" s="1">
        <v>77066.399999999994</v>
      </c>
      <c r="Y34" s="1">
        <v>104472.5</v>
      </c>
      <c r="AA34" s="1">
        <v>351909.3</v>
      </c>
    </row>
    <row r="35" spans="1:27">
      <c r="A35" t="s">
        <v>74</v>
      </c>
      <c r="B35" s="1">
        <v>355330.2</v>
      </c>
      <c r="C35" s="1">
        <v>184523.6</v>
      </c>
      <c r="D35" s="1">
        <v>181486.7</v>
      </c>
      <c r="E35" s="1">
        <v>159618.4</v>
      </c>
      <c r="F35" s="1">
        <v>17576.400000000001</v>
      </c>
      <c r="G35" s="1">
        <v>61063.3</v>
      </c>
      <c r="H35">
        <v>12.6</v>
      </c>
      <c r="I35" s="1">
        <v>51545.599999999999</v>
      </c>
      <c r="J35" s="1">
        <v>27401.1</v>
      </c>
      <c r="K35">
        <v>-122.8</v>
      </c>
      <c r="L35" s="1">
        <v>13330.5</v>
      </c>
      <c r="M35" s="1">
        <v>37520.6</v>
      </c>
      <c r="N35" s="1">
        <v>24190.1</v>
      </c>
      <c r="P35" s="1">
        <v>1695.8</v>
      </c>
      <c r="Q35" s="1">
        <v>5339.9</v>
      </c>
      <c r="R35" s="1">
        <v>3644</v>
      </c>
      <c r="S35" s="1">
        <v>357026.1</v>
      </c>
      <c r="U35" s="1">
        <v>341999.7</v>
      </c>
      <c r="V35" s="1">
        <v>263175.8</v>
      </c>
      <c r="W35" s="1">
        <v>78823.899999999994</v>
      </c>
      <c r="Y35" s="1">
        <v>106040.8</v>
      </c>
      <c r="AA35" s="1">
        <v>355440.4</v>
      </c>
    </row>
    <row r="36" spans="1:27">
      <c r="A36" t="s">
        <v>81</v>
      </c>
      <c r="B36" s="1">
        <v>355464.2</v>
      </c>
      <c r="C36" s="1">
        <v>186679.5</v>
      </c>
      <c r="D36" s="1">
        <v>183653.1</v>
      </c>
      <c r="E36" s="1">
        <v>161456.6</v>
      </c>
      <c r="F36" s="1">
        <v>18306.099999999999</v>
      </c>
      <c r="G36" s="1">
        <v>60951</v>
      </c>
      <c r="H36" s="1">
        <v>-1562.7</v>
      </c>
      <c r="I36" s="1">
        <v>50896.3</v>
      </c>
      <c r="J36" s="1">
        <v>27543.9</v>
      </c>
      <c r="K36">
        <v>-65</v>
      </c>
      <c r="L36" s="1">
        <v>12715.1</v>
      </c>
      <c r="M36" s="1">
        <v>36862.9</v>
      </c>
      <c r="N36" s="1">
        <v>24147.8</v>
      </c>
      <c r="P36" s="1">
        <v>1890.7</v>
      </c>
      <c r="Q36" s="1">
        <v>6030</v>
      </c>
      <c r="R36" s="1">
        <v>4139.3</v>
      </c>
      <c r="S36" s="1">
        <v>357354.9</v>
      </c>
      <c r="U36" s="1">
        <v>342749.1</v>
      </c>
      <c r="V36" s="1">
        <v>264373.90000000002</v>
      </c>
      <c r="W36" s="1">
        <v>78375.199999999997</v>
      </c>
      <c r="Y36" s="1">
        <v>106801</v>
      </c>
      <c r="AA36" s="1">
        <v>357091.8</v>
      </c>
    </row>
    <row r="37" spans="1:27">
      <c r="A37" t="s">
        <v>72</v>
      </c>
      <c r="B37" s="1">
        <v>361152.5</v>
      </c>
      <c r="C37" s="1">
        <v>189158.8</v>
      </c>
      <c r="D37" s="1">
        <v>186158.5</v>
      </c>
      <c r="E37" s="1">
        <v>163572.5</v>
      </c>
      <c r="F37" s="1">
        <v>19578.400000000001</v>
      </c>
      <c r="G37" s="1">
        <v>62467.1</v>
      </c>
      <c r="H37">
        <v>806.2</v>
      </c>
      <c r="I37" s="1">
        <v>51731.4</v>
      </c>
      <c r="J37" s="1">
        <v>27574.7</v>
      </c>
      <c r="K37">
        <v>-230.7</v>
      </c>
      <c r="L37" s="1">
        <v>10066.700000000001</v>
      </c>
      <c r="M37" s="1">
        <v>35818.400000000001</v>
      </c>
      <c r="N37" s="1">
        <v>25751.7</v>
      </c>
      <c r="P37" s="1">
        <v>2075.6999999999998</v>
      </c>
      <c r="Q37" s="1">
        <v>6412</v>
      </c>
      <c r="R37" s="1">
        <v>4336.3</v>
      </c>
      <c r="S37" s="1">
        <v>363228.2</v>
      </c>
      <c r="U37" s="1">
        <v>351085.8</v>
      </c>
      <c r="V37" s="1">
        <v>272010.40000000002</v>
      </c>
      <c r="W37" s="1">
        <v>79075.399999999994</v>
      </c>
      <c r="Y37" s="1">
        <v>109620.1</v>
      </c>
      <c r="AA37" s="1">
        <v>360577</v>
      </c>
    </row>
    <row r="38" spans="1:27">
      <c r="A38" t="s">
        <v>73</v>
      </c>
      <c r="B38" s="1">
        <v>369223.9</v>
      </c>
      <c r="C38" s="1">
        <v>192259.5</v>
      </c>
      <c r="D38" s="1">
        <v>189264.7</v>
      </c>
      <c r="E38" s="1">
        <v>166161.5</v>
      </c>
      <c r="F38" s="1">
        <v>21412</v>
      </c>
      <c r="G38" s="1">
        <v>64219</v>
      </c>
      <c r="H38">
        <v>977.8</v>
      </c>
      <c r="I38" s="1">
        <v>52366.3</v>
      </c>
      <c r="J38" s="1">
        <v>29105.7</v>
      </c>
      <c r="K38">
        <v>-248.9</v>
      </c>
      <c r="L38" s="1">
        <v>9132.5</v>
      </c>
      <c r="M38" s="1">
        <v>36694.300000000003</v>
      </c>
      <c r="N38" s="1">
        <v>27561.7</v>
      </c>
      <c r="P38" s="1">
        <v>2923</v>
      </c>
      <c r="Q38" s="1">
        <v>7862.1</v>
      </c>
      <c r="R38" s="1">
        <v>4939.1000000000004</v>
      </c>
      <c r="S38" s="1">
        <v>372146.9</v>
      </c>
      <c r="U38" s="1">
        <v>360091.4</v>
      </c>
      <c r="V38" s="1">
        <v>278868.3</v>
      </c>
      <c r="W38" s="1">
        <v>81223</v>
      </c>
      <c r="Y38" s="1">
        <v>114736.7</v>
      </c>
      <c r="AA38" s="1">
        <v>368495</v>
      </c>
    </row>
    <row r="39" spans="1:27">
      <c r="A39" t="s">
        <v>74</v>
      </c>
      <c r="B39" s="1">
        <v>378480.6</v>
      </c>
      <c r="C39" s="1">
        <v>196039.9</v>
      </c>
      <c r="D39" s="1">
        <v>193015.8</v>
      </c>
      <c r="E39" s="1">
        <v>169617.5</v>
      </c>
      <c r="F39" s="1">
        <v>23172</v>
      </c>
      <c r="G39" s="1">
        <v>65519.6</v>
      </c>
      <c r="H39" s="1">
        <v>1200.2</v>
      </c>
      <c r="I39" s="1">
        <v>51925.3</v>
      </c>
      <c r="J39" s="1">
        <v>31381.1</v>
      </c>
      <c r="K39">
        <v>345</v>
      </c>
      <c r="L39" s="1">
        <v>8897.2999999999993</v>
      </c>
      <c r="M39" s="1">
        <v>36424</v>
      </c>
      <c r="N39" s="1">
        <v>27526.7</v>
      </c>
      <c r="P39" s="1">
        <v>2896.6</v>
      </c>
      <c r="Q39" s="1">
        <v>8400.2000000000007</v>
      </c>
      <c r="R39" s="1">
        <v>5503.6</v>
      </c>
      <c r="S39" s="1">
        <v>381377.2</v>
      </c>
      <c r="U39" s="1">
        <v>369583.2</v>
      </c>
      <c r="V39" s="1">
        <v>285931.8</v>
      </c>
      <c r="W39" s="1">
        <v>83651.5</v>
      </c>
      <c r="Y39" s="1">
        <v>120072.8</v>
      </c>
      <c r="AA39" s="1">
        <v>376935.4</v>
      </c>
    </row>
    <row r="40" spans="1:27">
      <c r="A40" t="s">
        <v>82</v>
      </c>
      <c r="B40" s="1">
        <v>387009.6</v>
      </c>
      <c r="C40" s="1">
        <v>197672.1</v>
      </c>
      <c r="D40" s="1">
        <v>194581.9</v>
      </c>
      <c r="E40" s="1">
        <v>170845.8</v>
      </c>
      <c r="F40" s="1">
        <v>24288.799999999999</v>
      </c>
      <c r="G40" s="1">
        <v>68748.399999999994</v>
      </c>
      <c r="H40" s="1">
        <v>4152.3</v>
      </c>
      <c r="I40" s="1">
        <v>53243.9</v>
      </c>
      <c r="J40" s="1">
        <v>31241.7</v>
      </c>
      <c r="K40">
        <v>-123.3</v>
      </c>
      <c r="L40" s="1">
        <v>7785.6</v>
      </c>
      <c r="M40" s="1">
        <v>35968.800000000003</v>
      </c>
      <c r="N40" s="1">
        <v>28183.200000000001</v>
      </c>
      <c r="P40" s="1">
        <v>2759.6</v>
      </c>
      <c r="Q40" s="1">
        <v>8706.9</v>
      </c>
      <c r="R40" s="1">
        <v>5947.2</v>
      </c>
      <c r="S40" s="1">
        <v>389769.2</v>
      </c>
      <c r="U40" s="1">
        <v>379224</v>
      </c>
      <c r="V40" s="1">
        <v>294861.7</v>
      </c>
      <c r="W40" s="1">
        <v>84362.3</v>
      </c>
      <c r="Y40" s="1">
        <v>124279</v>
      </c>
      <c r="AA40" s="1">
        <v>382980.6</v>
      </c>
    </row>
    <row r="41" spans="1:27">
      <c r="A41" t="s">
        <v>72</v>
      </c>
      <c r="B41" s="1">
        <v>387823.7</v>
      </c>
      <c r="C41" s="1">
        <v>201062.5</v>
      </c>
      <c r="D41" s="1">
        <v>197898.2</v>
      </c>
      <c r="E41" s="1">
        <v>173911.4</v>
      </c>
      <c r="F41" s="1">
        <v>23674.6</v>
      </c>
      <c r="G41" s="1">
        <v>72028.899999999994</v>
      </c>
      <c r="H41">
        <v>337.7</v>
      </c>
      <c r="I41" s="1">
        <v>53609.7</v>
      </c>
      <c r="J41" s="1">
        <v>30790.400000000001</v>
      </c>
      <c r="K41">
        <v>-442.9</v>
      </c>
      <c r="L41" s="1">
        <v>6762.7</v>
      </c>
      <c r="M41" s="1">
        <v>36299.4</v>
      </c>
      <c r="N41" s="1">
        <v>29536.6</v>
      </c>
      <c r="P41" s="1">
        <v>2292.8000000000002</v>
      </c>
      <c r="Q41" s="1">
        <v>8695.7000000000007</v>
      </c>
      <c r="R41" s="1">
        <v>6402.9</v>
      </c>
      <c r="S41" s="1">
        <v>390116.4</v>
      </c>
      <c r="U41" s="1">
        <v>381060.9</v>
      </c>
      <c r="V41" s="1">
        <v>297103.8</v>
      </c>
      <c r="W41" s="1">
        <v>83957.2</v>
      </c>
      <c r="Y41" s="1">
        <v>126493.9</v>
      </c>
      <c r="AA41" s="1">
        <v>387928.9</v>
      </c>
    </row>
    <row r="42" spans="1:27">
      <c r="A42" t="s">
        <v>73</v>
      </c>
      <c r="B42" s="1">
        <v>396994.4</v>
      </c>
      <c r="C42" s="1">
        <v>202668.5</v>
      </c>
      <c r="D42" s="1">
        <v>199462.8</v>
      </c>
      <c r="E42" s="1">
        <v>175160.9</v>
      </c>
      <c r="F42" s="1">
        <v>23214</v>
      </c>
      <c r="G42" s="1">
        <v>76540.600000000006</v>
      </c>
      <c r="H42" s="1">
        <v>2800.1</v>
      </c>
      <c r="I42" s="1">
        <v>54553.9</v>
      </c>
      <c r="J42" s="1">
        <v>30256.1</v>
      </c>
      <c r="K42">
        <v>-531</v>
      </c>
      <c r="L42" s="1">
        <v>7492.3</v>
      </c>
      <c r="M42" s="1">
        <v>39307.699999999997</v>
      </c>
      <c r="N42" s="1">
        <v>31815.5</v>
      </c>
      <c r="P42" s="1">
        <v>3156</v>
      </c>
      <c r="Q42" s="1">
        <v>10567.5</v>
      </c>
      <c r="R42" s="1">
        <v>7411.5</v>
      </c>
      <c r="S42" s="1">
        <v>400150.4</v>
      </c>
      <c r="U42" s="1">
        <v>389502.1</v>
      </c>
      <c r="V42" s="1">
        <v>305223.09999999998</v>
      </c>
      <c r="W42" s="1">
        <v>84279</v>
      </c>
      <c r="Y42" s="1">
        <v>130010.7</v>
      </c>
      <c r="AA42" s="1">
        <v>394725.3</v>
      </c>
    </row>
    <row r="43" spans="1:27">
      <c r="A43" t="s">
        <v>74</v>
      </c>
      <c r="B43" s="1">
        <v>402987</v>
      </c>
      <c r="C43" s="1">
        <v>205838.7</v>
      </c>
      <c r="D43" s="1">
        <v>202599.3</v>
      </c>
      <c r="E43" s="1">
        <v>177877.5</v>
      </c>
      <c r="F43" s="1">
        <v>23877</v>
      </c>
      <c r="G43" s="1">
        <v>78927.3</v>
      </c>
      <c r="H43" s="1">
        <v>1821.8</v>
      </c>
      <c r="I43" s="1">
        <v>54386.5</v>
      </c>
      <c r="J43" s="1">
        <v>29787.9</v>
      </c>
      <c r="K43">
        <v>-624.29999999999995</v>
      </c>
      <c r="L43" s="1">
        <v>8972</v>
      </c>
      <c r="M43" s="1">
        <v>39235.4</v>
      </c>
      <c r="N43" s="1">
        <v>30263.4</v>
      </c>
      <c r="P43" s="1">
        <v>2906.9</v>
      </c>
      <c r="Q43" s="1">
        <v>10970</v>
      </c>
      <c r="R43" s="1">
        <v>8063.1</v>
      </c>
      <c r="S43" s="1">
        <v>405893.9</v>
      </c>
      <c r="U43" s="1">
        <v>394015</v>
      </c>
      <c r="V43" s="1">
        <v>310464.90000000002</v>
      </c>
      <c r="W43" s="1">
        <v>83550.100000000006</v>
      </c>
      <c r="Y43" s="1">
        <v>132592.29999999999</v>
      </c>
      <c r="AA43" s="1">
        <v>401789.5</v>
      </c>
    </row>
    <row r="44" spans="1:27">
      <c r="A44" t="s">
        <v>83</v>
      </c>
      <c r="B44" s="1">
        <v>413233.3</v>
      </c>
      <c r="C44" s="1">
        <v>211594.7</v>
      </c>
      <c r="D44" s="1">
        <v>208333.1</v>
      </c>
      <c r="E44" s="1">
        <v>183223.6</v>
      </c>
      <c r="F44" s="1">
        <v>24481.200000000001</v>
      </c>
      <c r="G44" s="1">
        <v>82529.899999999994</v>
      </c>
      <c r="H44" s="1">
        <v>1051.2</v>
      </c>
      <c r="I44" s="1">
        <v>55651.7</v>
      </c>
      <c r="J44" s="1">
        <v>31109.599999999999</v>
      </c>
      <c r="K44">
        <v>-66.3</v>
      </c>
      <c r="L44" s="1">
        <v>6881.2</v>
      </c>
      <c r="M44" s="1">
        <v>40659.699999999997</v>
      </c>
      <c r="N44" s="1">
        <v>33778.5</v>
      </c>
      <c r="P44" s="1">
        <v>2683.8</v>
      </c>
      <c r="Q44" s="1">
        <v>11722.3</v>
      </c>
      <c r="R44" s="1">
        <v>9038.4</v>
      </c>
      <c r="S44" s="1">
        <v>415917.1</v>
      </c>
      <c r="U44" s="1">
        <v>406352.1</v>
      </c>
      <c r="V44" s="1">
        <v>319657.09999999998</v>
      </c>
      <c r="W44" s="1">
        <v>86695</v>
      </c>
      <c r="Y44" s="1">
        <v>138120.79999999999</v>
      </c>
      <c r="AA44" s="1">
        <v>412248.4</v>
      </c>
    </row>
    <row r="45" spans="1:27">
      <c r="A45" t="s">
        <v>72</v>
      </c>
      <c r="B45" s="1">
        <v>412829</v>
      </c>
      <c r="C45" s="1">
        <v>210912.4</v>
      </c>
      <c r="D45" s="1">
        <v>207663.4</v>
      </c>
      <c r="E45" s="1">
        <v>182041.4</v>
      </c>
      <c r="F45" s="1">
        <v>24844.5</v>
      </c>
      <c r="G45" s="1">
        <v>80463.600000000006</v>
      </c>
      <c r="H45" s="1">
        <v>2787.4</v>
      </c>
      <c r="I45" s="1">
        <v>56430.400000000001</v>
      </c>
      <c r="J45" s="1">
        <v>31426.2</v>
      </c>
      <c r="K45">
        <v>-108.3</v>
      </c>
      <c r="L45" s="1">
        <v>6072.8</v>
      </c>
      <c r="M45" s="1">
        <v>42521</v>
      </c>
      <c r="N45" s="1">
        <v>36448.199999999997</v>
      </c>
      <c r="P45" s="1">
        <v>2386</v>
      </c>
      <c r="Q45" s="1">
        <v>13047.3</v>
      </c>
      <c r="R45" s="1">
        <v>10661.3</v>
      </c>
      <c r="S45" s="1">
        <v>415215</v>
      </c>
      <c r="U45" s="1">
        <v>406756.2</v>
      </c>
      <c r="V45" s="1">
        <v>319007.90000000002</v>
      </c>
      <c r="W45" s="1">
        <v>87748.3</v>
      </c>
      <c r="Y45" s="1">
        <v>136734.39999999999</v>
      </c>
      <c r="AA45" s="1">
        <v>410150</v>
      </c>
    </row>
    <row r="46" spans="1:27">
      <c r="A46" t="s">
        <v>73</v>
      </c>
      <c r="B46" s="1">
        <v>421983.4</v>
      </c>
      <c r="C46" s="1">
        <v>216426.2</v>
      </c>
      <c r="D46" s="1">
        <v>213188.2</v>
      </c>
      <c r="E46" s="1">
        <v>187103.8</v>
      </c>
      <c r="F46" s="1">
        <v>24936.6</v>
      </c>
      <c r="G46" s="1">
        <v>82924</v>
      </c>
      <c r="H46" s="1">
        <v>2106.6</v>
      </c>
      <c r="I46" s="1">
        <v>57541.9</v>
      </c>
      <c r="J46" s="1">
        <v>32814</v>
      </c>
      <c r="K46">
        <v>-263</v>
      </c>
      <c r="L46" s="1">
        <v>5497.1</v>
      </c>
      <c r="M46" s="1">
        <v>43510.2</v>
      </c>
      <c r="N46" s="1">
        <v>38013.199999999997</v>
      </c>
      <c r="P46" s="1">
        <v>3967</v>
      </c>
      <c r="Q46" s="1">
        <v>15322.8</v>
      </c>
      <c r="R46" s="1">
        <v>11355.8</v>
      </c>
      <c r="S46" s="1">
        <v>425950.5</v>
      </c>
      <c r="U46" s="1">
        <v>416486.3</v>
      </c>
      <c r="V46" s="1">
        <v>326393.40000000002</v>
      </c>
      <c r="W46" s="1">
        <v>90092.9</v>
      </c>
      <c r="Y46" s="1">
        <v>140674.6</v>
      </c>
      <c r="AA46" s="1">
        <v>420139.8</v>
      </c>
    </row>
    <row r="47" spans="1:27">
      <c r="A47" t="s">
        <v>74</v>
      </c>
      <c r="B47" s="1">
        <v>436589</v>
      </c>
      <c r="C47" s="1">
        <v>223936.5</v>
      </c>
      <c r="D47" s="1">
        <v>220659.1</v>
      </c>
      <c r="E47" s="1">
        <v>194206.9</v>
      </c>
      <c r="F47" s="1">
        <v>25266.3</v>
      </c>
      <c r="G47" s="1">
        <v>87244.2</v>
      </c>
      <c r="H47" s="1">
        <v>3262.4</v>
      </c>
      <c r="I47" s="1">
        <v>58983.8</v>
      </c>
      <c r="J47" s="1">
        <v>33421.300000000003</v>
      </c>
      <c r="K47">
        <v>-48.1</v>
      </c>
      <c r="L47" s="1">
        <v>4522.5</v>
      </c>
      <c r="M47" s="1">
        <v>43909</v>
      </c>
      <c r="N47" s="1">
        <v>39386.5</v>
      </c>
      <c r="P47" s="1">
        <v>4500</v>
      </c>
      <c r="Q47" s="1">
        <v>17308.900000000001</v>
      </c>
      <c r="R47" s="1">
        <v>12808.9</v>
      </c>
      <c r="S47" s="1">
        <v>441089</v>
      </c>
      <c r="U47" s="1">
        <v>432066.5</v>
      </c>
      <c r="V47" s="1">
        <v>339709.4</v>
      </c>
      <c r="W47" s="1">
        <v>92357.1</v>
      </c>
      <c r="Y47" s="1">
        <v>145931.79999999999</v>
      </c>
      <c r="AA47" s="1">
        <v>433374.6</v>
      </c>
    </row>
    <row r="48" spans="1:27">
      <c r="A48" t="s">
        <v>84</v>
      </c>
      <c r="B48" s="1">
        <v>436256.7</v>
      </c>
      <c r="C48" s="1">
        <v>223054</v>
      </c>
      <c r="D48" s="1">
        <v>219702.39999999999</v>
      </c>
      <c r="E48" s="1">
        <v>192756.8</v>
      </c>
      <c r="F48" s="1">
        <v>25089.1</v>
      </c>
      <c r="G48" s="1">
        <v>88616.2</v>
      </c>
      <c r="H48" s="1">
        <v>1188.2</v>
      </c>
      <c r="I48" s="1">
        <v>59268.800000000003</v>
      </c>
      <c r="J48" s="1">
        <v>34598.800000000003</v>
      </c>
      <c r="K48">
        <v>27.9</v>
      </c>
      <c r="L48" s="1">
        <v>4413.8</v>
      </c>
      <c r="M48" s="1">
        <v>45997.4</v>
      </c>
      <c r="N48" s="1">
        <v>41583.599999999999</v>
      </c>
      <c r="P48" s="1">
        <v>4858</v>
      </c>
      <c r="Q48" s="1">
        <v>18244.5</v>
      </c>
      <c r="R48" s="1">
        <v>13386.5</v>
      </c>
      <c r="S48" s="1">
        <v>441114.7</v>
      </c>
      <c r="U48" s="1">
        <v>431842.9</v>
      </c>
      <c r="V48" s="1">
        <v>337947.5</v>
      </c>
      <c r="W48" s="1">
        <v>93895.4</v>
      </c>
      <c r="Y48" s="1">
        <v>148304.1</v>
      </c>
      <c r="AA48" s="1">
        <v>435040.6</v>
      </c>
    </row>
    <row r="49" spans="1:27">
      <c r="A49" t="s">
        <v>72</v>
      </c>
      <c r="B49" s="1">
        <v>450606.5</v>
      </c>
      <c r="C49" s="1">
        <v>231911.9</v>
      </c>
      <c r="D49" s="1">
        <v>228458.5</v>
      </c>
      <c r="E49" s="1">
        <v>201065.60000000001</v>
      </c>
      <c r="F49" s="1">
        <v>25412.6</v>
      </c>
      <c r="G49" s="1">
        <v>93184.4</v>
      </c>
      <c r="H49" s="1">
        <v>1458.9</v>
      </c>
      <c r="I49" s="1">
        <v>60477.4</v>
      </c>
      <c r="J49" s="1">
        <v>33838.6</v>
      </c>
      <c r="K49">
        <v>-56.3</v>
      </c>
      <c r="L49" s="1">
        <v>4379.1000000000004</v>
      </c>
      <c r="M49" s="1">
        <v>47516.6</v>
      </c>
      <c r="N49" s="1">
        <v>43137.5</v>
      </c>
      <c r="P49" s="1">
        <v>3105.6</v>
      </c>
      <c r="Q49" s="1">
        <v>18592.7</v>
      </c>
      <c r="R49" s="1">
        <v>15487.1</v>
      </c>
      <c r="S49" s="1">
        <v>453712.1</v>
      </c>
      <c r="U49" s="1">
        <v>446227.4</v>
      </c>
      <c r="V49" s="1">
        <v>351967.8</v>
      </c>
      <c r="W49" s="1">
        <v>94259.6</v>
      </c>
      <c r="Y49" s="1">
        <v>152435.6</v>
      </c>
      <c r="AA49" s="1">
        <v>449203.9</v>
      </c>
    </row>
    <row r="50" spans="1:27">
      <c r="A50" t="s">
        <v>73</v>
      </c>
      <c r="B50" s="1">
        <v>460677.7</v>
      </c>
      <c r="C50" s="1">
        <v>235902.6</v>
      </c>
      <c r="D50" s="1">
        <v>232369.1</v>
      </c>
      <c r="E50" s="1">
        <v>204513.7</v>
      </c>
      <c r="F50" s="1">
        <v>26737.8</v>
      </c>
      <c r="G50" s="1">
        <v>95424.5</v>
      </c>
      <c r="H50" s="1">
        <v>2445.3000000000002</v>
      </c>
      <c r="I50" s="1">
        <v>60820.7</v>
      </c>
      <c r="J50" s="1">
        <v>34985.199999999997</v>
      </c>
      <c r="K50">
        <v>367.6</v>
      </c>
      <c r="L50" s="1">
        <v>3994</v>
      </c>
      <c r="M50" s="1">
        <v>45873</v>
      </c>
      <c r="N50" s="1">
        <v>41879</v>
      </c>
      <c r="P50" s="1">
        <v>2976.8</v>
      </c>
      <c r="Q50" s="1">
        <v>17422.7</v>
      </c>
      <c r="R50" s="1">
        <v>14445.9</v>
      </c>
      <c r="S50" s="1">
        <v>463654.5</v>
      </c>
      <c r="U50" s="1">
        <v>456683.7</v>
      </c>
      <c r="V50" s="1">
        <v>360510.2</v>
      </c>
      <c r="W50" s="1">
        <v>96173.5</v>
      </c>
      <c r="Y50" s="1">
        <v>157147.5</v>
      </c>
      <c r="AA50" s="1">
        <v>457864.8</v>
      </c>
    </row>
    <row r="51" spans="1:27">
      <c r="A51" t="s">
        <v>74</v>
      </c>
      <c r="B51" s="1">
        <v>465652.8</v>
      </c>
      <c r="C51" s="1">
        <v>236974.2</v>
      </c>
      <c r="D51" s="1">
        <v>233327.7</v>
      </c>
      <c r="E51" s="1">
        <v>204921.7</v>
      </c>
      <c r="F51" s="1">
        <v>26974.7</v>
      </c>
      <c r="G51" s="1">
        <v>97422.8</v>
      </c>
      <c r="H51" s="1">
        <v>1196.4000000000001</v>
      </c>
      <c r="I51" s="1">
        <v>64602.1</v>
      </c>
      <c r="J51" s="1">
        <v>36824.300000000003</v>
      </c>
      <c r="K51">
        <v>89.2</v>
      </c>
      <c r="L51" s="1">
        <v>1569</v>
      </c>
      <c r="M51" s="1">
        <v>46264.4</v>
      </c>
      <c r="N51" s="1">
        <v>44695.3</v>
      </c>
      <c r="P51" s="1">
        <v>2993.9</v>
      </c>
      <c r="Q51" s="1">
        <v>17497.7</v>
      </c>
      <c r="R51" s="1">
        <v>14503.8</v>
      </c>
      <c r="S51" s="1">
        <v>468646.7</v>
      </c>
      <c r="U51" s="1">
        <v>464083.7</v>
      </c>
      <c r="V51" s="1">
        <v>362568.1</v>
      </c>
      <c r="W51" s="1">
        <v>101515.6</v>
      </c>
      <c r="Y51" s="1">
        <v>161221.79999999999</v>
      </c>
      <c r="AA51" s="1">
        <v>464367.1</v>
      </c>
    </row>
    <row r="52" spans="1:27">
      <c r="A52" t="s">
        <v>85</v>
      </c>
      <c r="B52" s="1">
        <v>473587.1</v>
      </c>
      <c r="C52" s="1">
        <v>239188.2</v>
      </c>
      <c r="D52" s="1">
        <v>235392.3</v>
      </c>
      <c r="E52" s="1">
        <v>206534.39999999999</v>
      </c>
      <c r="F52" s="1">
        <v>27086.5</v>
      </c>
      <c r="G52" s="1">
        <v>101389.6</v>
      </c>
      <c r="H52">
        <v>223.7</v>
      </c>
      <c r="I52" s="1">
        <v>64379.7</v>
      </c>
      <c r="J52" s="1">
        <v>35967.199999999997</v>
      </c>
      <c r="K52">
        <v>-331.6</v>
      </c>
      <c r="L52" s="1">
        <v>5683.6</v>
      </c>
      <c r="M52" s="1">
        <v>46732.800000000003</v>
      </c>
      <c r="N52" s="1">
        <v>41049.199999999997</v>
      </c>
      <c r="P52" s="1">
        <v>3943.3</v>
      </c>
      <c r="Q52" s="1">
        <v>18823</v>
      </c>
      <c r="R52" s="1">
        <v>14879.7</v>
      </c>
      <c r="S52" s="1">
        <v>477530.4</v>
      </c>
      <c r="U52" s="1">
        <v>467903.5</v>
      </c>
      <c r="V52" s="1">
        <v>367888.2</v>
      </c>
      <c r="W52" s="1">
        <v>100015.4</v>
      </c>
      <c r="Y52" s="1">
        <v>164443.4</v>
      </c>
      <c r="AA52" s="1">
        <v>473694.9</v>
      </c>
    </row>
    <row r="53" spans="1:27">
      <c r="A53" t="s">
        <v>72</v>
      </c>
      <c r="B53" s="1">
        <v>481634.4</v>
      </c>
      <c r="C53" s="1">
        <v>243824.6</v>
      </c>
      <c r="D53" s="1">
        <v>239887.1</v>
      </c>
      <c r="E53" s="1">
        <v>210402.8</v>
      </c>
      <c r="F53" s="1">
        <v>26279</v>
      </c>
      <c r="G53" s="1">
        <v>100058.7</v>
      </c>
      <c r="H53" s="1">
        <v>4065.6</v>
      </c>
      <c r="I53" s="1">
        <v>65116</v>
      </c>
      <c r="J53" s="1">
        <v>35215.1</v>
      </c>
      <c r="K53">
        <v>23.8</v>
      </c>
      <c r="L53" s="1">
        <v>7051.5</v>
      </c>
      <c r="M53" s="1">
        <v>46597.3</v>
      </c>
      <c r="N53" s="1">
        <v>39545.800000000003</v>
      </c>
      <c r="P53" s="1">
        <v>3061.3</v>
      </c>
      <c r="Q53" s="1">
        <v>18959.2</v>
      </c>
      <c r="R53" s="1">
        <v>15897.9</v>
      </c>
      <c r="S53" s="1">
        <v>484695.7</v>
      </c>
      <c r="U53" s="1">
        <v>474582.8</v>
      </c>
      <c r="V53" s="1">
        <v>374227.9</v>
      </c>
      <c r="W53" s="1">
        <v>100354.9</v>
      </c>
      <c r="Y53" s="1">
        <v>161552.9</v>
      </c>
      <c r="AA53" s="1">
        <v>477544.9</v>
      </c>
    </row>
    <row r="54" spans="1:27">
      <c r="A54" t="s">
        <v>73</v>
      </c>
      <c r="B54" s="1">
        <v>483708.4</v>
      </c>
      <c r="C54" s="1">
        <v>245186.4</v>
      </c>
      <c r="D54" s="1">
        <v>241109.2</v>
      </c>
      <c r="E54" s="1">
        <v>211315.4</v>
      </c>
      <c r="F54" s="1">
        <v>25071</v>
      </c>
      <c r="G54" s="1">
        <v>100234.1</v>
      </c>
      <c r="H54" s="1">
        <v>3223.4</v>
      </c>
      <c r="I54" s="1">
        <v>65394.3</v>
      </c>
      <c r="J54" s="1">
        <v>36935.9</v>
      </c>
      <c r="K54">
        <v>-106.3</v>
      </c>
      <c r="L54" s="1">
        <v>7769.7</v>
      </c>
      <c r="M54" s="1">
        <v>47722.1</v>
      </c>
      <c r="N54" s="1">
        <v>39952.400000000001</v>
      </c>
      <c r="P54" s="1">
        <v>3478.1</v>
      </c>
      <c r="Q54" s="1">
        <v>19508.3</v>
      </c>
      <c r="R54" s="1">
        <v>16030.3</v>
      </c>
      <c r="S54" s="1">
        <v>487186.4</v>
      </c>
      <c r="U54" s="1">
        <v>475938.7</v>
      </c>
      <c r="V54" s="1">
        <v>373714.9</v>
      </c>
      <c r="W54" s="1">
        <v>102223.9</v>
      </c>
      <c r="Y54" s="1">
        <v>162241</v>
      </c>
      <c r="AA54" s="1">
        <v>480591.4</v>
      </c>
    </row>
    <row r="55" spans="1:27">
      <c r="A55" t="s">
        <v>74</v>
      </c>
      <c r="B55" s="1">
        <v>491511.9</v>
      </c>
      <c r="C55" s="1">
        <v>250504.2</v>
      </c>
      <c r="D55" s="1">
        <v>246309.7</v>
      </c>
      <c r="E55" s="1">
        <v>216087</v>
      </c>
      <c r="F55" s="1">
        <v>24206</v>
      </c>
      <c r="G55" s="1">
        <v>100111.3</v>
      </c>
      <c r="H55" s="1">
        <v>1919.6</v>
      </c>
      <c r="I55" s="1">
        <v>67491.600000000006</v>
      </c>
      <c r="J55" s="1">
        <v>39115.800000000003</v>
      </c>
      <c r="K55">
        <v>-349.9</v>
      </c>
      <c r="L55" s="1">
        <v>8513.2000000000007</v>
      </c>
      <c r="M55" s="1">
        <v>48045.4</v>
      </c>
      <c r="N55" s="1">
        <v>39532.199999999997</v>
      </c>
      <c r="P55" s="1">
        <v>3310.2</v>
      </c>
      <c r="Q55" s="1">
        <v>18879</v>
      </c>
      <c r="R55" s="1">
        <v>15568.9</v>
      </c>
      <c r="S55" s="1">
        <v>494822.1</v>
      </c>
      <c r="U55" s="1">
        <v>482998.7</v>
      </c>
      <c r="V55" s="1">
        <v>376741.2</v>
      </c>
      <c r="W55" s="1">
        <v>106257.5</v>
      </c>
      <c r="Y55" s="1">
        <v>163433.1</v>
      </c>
      <c r="AA55" s="1">
        <v>489942.2</v>
      </c>
    </row>
    <row r="56" spans="1:27">
      <c r="A56" t="s">
        <v>86</v>
      </c>
      <c r="B56" s="1">
        <v>492203.8</v>
      </c>
      <c r="C56" s="1">
        <v>253967.1</v>
      </c>
      <c r="D56" s="1">
        <v>249684.5</v>
      </c>
      <c r="E56" s="1">
        <v>219005.9</v>
      </c>
      <c r="F56" s="1">
        <v>24293.1</v>
      </c>
      <c r="G56" s="1">
        <v>95329</v>
      </c>
      <c r="H56" s="1">
        <v>1636.5</v>
      </c>
      <c r="I56" s="1">
        <v>67653.100000000006</v>
      </c>
      <c r="J56" s="1">
        <v>39809.9</v>
      </c>
      <c r="K56">
        <v>-108.6</v>
      </c>
      <c r="L56" s="1">
        <v>9623.7999999999993</v>
      </c>
      <c r="M56" s="1">
        <v>47722.6</v>
      </c>
      <c r="N56" s="1">
        <v>38098.800000000003</v>
      </c>
      <c r="P56" s="1">
        <v>3577.6</v>
      </c>
      <c r="Q56" s="1">
        <v>18089.099999999999</v>
      </c>
      <c r="R56" s="1">
        <v>14511.5</v>
      </c>
      <c r="S56" s="1">
        <v>495781.5</v>
      </c>
      <c r="U56" s="1">
        <v>482580</v>
      </c>
      <c r="V56" s="1">
        <v>375225.59999999998</v>
      </c>
      <c r="W56" s="1">
        <v>107354.4</v>
      </c>
      <c r="Y56" s="1">
        <v>159432</v>
      </c>
      <c r="AA56" s="1">
        <v>490676</v>
      </c>
    </row>
    <row r="57" spans="1:27">
      <c r="A57" t="s">
        <v>72</v>
      </c>
      <c r="B57" s="1">
        <v>496344.2</v>
      </c>
      <c r="C57" s="1">
        <v>254366.7</v>
      </c>
      <c r="D57" s="1">
        <v>249967.5</v>
      </c>
      <c r="E57" s="1">
        <v>218760.8</v>
      </c>
      <c r="F57" s="1">
        <v>24906.400000000001</v>
      </c>
      <c r="G57" s="1">
        <v>95668.800000000003</v>
      </c>
      <c r="H57">
        <v>-837.4</v>
      </c>
      <c r="I57" s="1">
        <v>69188.5</v>
      </c>
      <c r="J57" s="1">
        <v>43372.7</v>
      </c>
      <c r="K57">
        <v>-56.1</v>
      </c>
      <c r="L57" s="1">
        <v>9734.6</v>
      </c>
      <c r="M57" s="1">
        <v>48200.1</v>
      </c>
      <c r="N57" s="1">
        <v>38465.5</v>
      </c>
      <c r="P57" s="1">
        <v>4189.3999999999996</v>
      </c>
      <c r="Q57" s="1">
        <v>18221.2</v>
      </c>
      <c r="R57" s="1">
        <v>14031.9</v>
      </c>
      <c r="S57" s="1">
        <v>500533.5</v>
      </c>
      <c r="U57" s="1">
        <v>486609.6</v>
      </c>
      <c r="V57" s="1">
        <v>374104.4</v>
      </c>
      <c r="W57" s="1">
        <v>112505.1</v>
      </c>
      <c r="Y57" s="1">
        <v>163947.9</v>
      </c>
      <c r="AA57" s="1">
        <v>497237.7</v>
      </c>
    </row>
    <row r="58" spans="1:27">
      <c r="A58" t="s">
        <v>73</v>
      </c>
      <c r="B58" s="1">
        <v>497335.1</v>
      </c>
      <c r="C58" s="1">
        <v>255680.3</v>
      </c>
      <c r="D58" s="1">
        <v>251159.7</v>
      </c>
      <c r="E58" s="1">
        <v>219488.5</v>
      </c>
      <c r="F58" s="1">
        <v>24576.2</v>
      </c>
      <c r="G58" s="1">
        <v>93029.1</v>
      </c>
      <c r="H58">
        <v>842.1</v>
      </c>
      <c r="I58" s="1">
        <v>69421.899999999994</v>
      </c>
      <c r="J58" s="1">
        <v>43793.5</v>
      </c>
      <c r="K58">
        <v>-170.4</v>
      </c>
      <c r="L58" s="1">
        <v>10162.4</v>
      </c>
      <c r="M58" s="1">
        <v>48153.1</v>
      </c>
      <c r="N58" s="1">
        <v>37990.699999999997</v>
      </c>
      <c r="P58" s="1">
        <v>4456.2</v>
      </c>
      <c r="Q58" s="1">
        <v>17964.5</v>
      </c>
      <c r="R58" s="1">
        <v>13508.4</v>
      </c>
      <c r="S58" s="1">
        <v>501791.3</v>
      </c>
      <c r="U58" s="1">
        <v>487172.7</v>
      </c>
      <c r="V58" s="1">
        <v>374127.6</v>
      </c>
      <c r="W58" s="1">
        <v>113045</v>
      </c>
      <c r="Y58" s="1">
        <v>161398.70000000001</v>
      </c>
      <c r="AA58" s="1">
        <v>496663.4</v>
      </c>
    </row>
    <row r="59" spans="1:27">
      <c r="A59" t="s">
        <v>74</v>
      </c>
      <c r="B59" s="1">
        <v>494741.2</v>
      </c>
      <c r="C59" s="1">
        <v>255020.7</v>
      </c>
      <c r="D59" s="1">
        <v>250422.39999999999</v>
      </c>
      <c r="E59" s="1">
        <v>218284.3</v>
      </c>
      <c r="F59" s="1">
        <v>24291.7</v>
      </c>
      <c r="G59" s="1">
        <v>89770.8</v>
      </c>
      <c r="H59">
        <v>439.5</v>
      </c>
      <c r="I59" s="1">
        <v>70708.5</v>
      </c>
      <c r="J59" s="1">
        <v>43184.7</v>
      </c>
      <c r="K59">
        <v>182.4</v>
      </c>
      <c r="L59" s="1">
        <v>11142.8</v>
      </c>
      <c r="M59" s="1">
        <v>47888.9</v>
      </c>
      <c r="N59" s="1">
        <v>36746.1</v>
      </c>
      <c r="P59" s="1">
        <v>4966.2</v>
      </c>
      <c r="Q59" s="1">
        <v>17972</v>
      </c>
      <c r="R59" s="1">
        <v>13005.8</v>
      </c>
      <c r="S59" s="1">
        <v>499707.3</v>
      </c>
      <c r="U59" s="1">
        <v>483598.4</v>
      </c>
      <c r="V59" s="1">
        <v>369522.8</v>
      </c>
      <c r="W59" s="1">
        <v>114075.6</v>
      </c>
      <c r="Y59" s="1">
        <v>157247.29999999999</v>
      </c>
      <c r="AA59" s="1">
        <v>494119.3</v>
      </c>
    </row>
    <row r="60" spans="1:27">
      <c r="A60" t="s">
        <v>87</v>
      </c>
      <c r="B60" s="1">
        <v>498896.4</v>
      </c>
      <c r="C60" s="1">
        <v>259220.3</v>
      </c>
      <c r="D60" s="1">
        <v>254585</v>
      </c>
      <c r="E60" s="1">
        <v>221995.9</v>
      </c>
      <c r="F60" s="1">
        <v>23939.7</v>
      </c>
      <c r="G60" s="1">
        <v>88799</v>
      </c>
      <c r="H60" s="1">
        <v>-1918.7</v>
      </c>
      <c r="I60" s="1">
        <v>71959</v>
      </c>
      <c r="J60" s="1">
        <v>45135.4</v>
      </c>
      <c r="K60">
        <v>314.2</v>
      </c>
      <c r="L60" s="1">
        <v>11447.5</v>
      </c>
      <c r="M60" s="1">
        <v>47436</v>
      </c>
      <c r="N60" s="1">
        <v>35988.5</v>
      </c>
      <c r="P60" s="1">
        <v>4848.6000000000004</v>
      </c>
      <c r="Q60" s="1">
        <v>17824.599999999999</v>
      </c>
      <c r="R60" s="1">
        <v>12976</v>
      </c>
      <c r="S60" s="1">
        <v>503745</v>
      </c>
      <c r="U60" s="1">
        <v>487448.9</v>
      </c>
      <c r="V60" s="1">
        <v>370040.3</v>
      </c>
      <c r="W60" s="1">
        <v>117408.6</v>
      </c>
      <c r="Y60" s="1">
        <v>157874.1</v>
      </c>
      <c r="AA60" s="1">
        <v>500500.9</v>
      </c>
    </row>
    <row r="61" spans="1:27">
      <c r="A61" t="s">
        <v>72</v>
      </c>
      <c r="B61" s="1">
        <v>493598.5</v>
      </c>
      <c r="C61" s="1">
        <v>257940.9</v>
      </c>
      <c r="D61" s="1">
        <v>253243.5</v>
      </c>
      <c r="E61" s="1">
        <v>220184.1</v>
      </c>
      <c r="F61" s="1">
        <v>24306.6</v>
      </c>
      <c r="G61" s="1">
        <v>83201.7</v>
      </c>
      <c r="H61">
        <v>249.4</v>
      </c>
      <c r="I61" s="1">
        <v>72151.199999999997</v>
      </c>
      <c r="J61" s="1">
        <v>45554.7</v>
      </c>
      <c r="K61">
        <v>29.6</v>
      </c>
      <c r="L61" s="1">
        <v>10164.4</v>
      </c>
      <c r="M61" s="1">
        <v>44575.3</v>
      </c>
      <c r="N61" s="1">
        <v>34410.9</v>
      </c>
      <c r="P61" s="1">
        <v>4353</v>
      </c>
      <c r="Q61" s="1">
        <v>16332.7</v>
      </c>
      <c r="R61" s="1">
        <v>11979.7</v>
      </c>
      <c r="S61" s="1">
        <v>497951.5</v>
      </c>
      <c r="U61" s="1">
        <v>483434.1</v>
      </c>
      <c r="V61" s="1">
        <v>365698.6</v>
      </c>
      <c r="W61" s="1">
        <v>117735.5</v>
      </c>
      <c r="Y61" s="1">
        <v>153063</v>
      </c>
      <c r="AA61" s="1">
        <v>493319.4</v>
      </c>
    </row>
    <row r="62" spans="1:27">
      <c r="A62" t="s">
        <v>73</v>
      </c>
      <c r="B62" s="1">
        <v>492668.7</v>
      </c>
      <c r="C62" s="1">
        <v>259613.1</v>
      </c>
      <c r="D62" s="1">
        <v>254845.8</v>
      </c>
      <c r="E62" s="1">
        <v>221227.3</v>
      </c>
      <c r="F62" s="1">
        <v>25208.400000000001</v>
      </c>
      <c r="G62" s="1">
        <v>78228.800000000003</v>
      </c>
      <c r="H62">
        <v>52.1</v>
      </c>
      <c r="I62" s="1">
        <v>72381.7</v>
      </c>
      <c r="J62" s="1">
        <v>46485.9</v>
      </c>
      <c r="K62">
        <v>-57.4</v>
      </c>
      <c r="L62" s="1">
        <v>10756.2</v>
      </c>
      <c r="M62" s="1">
        <v>44123.1</v>
      </c>
      <c r="N62" s="1">
        <v>33366.9</v>
      </c>
      <c r="P62" s="1">
        <v>3674.9</v>
      </c>
      <c r="Q62" s="1">
        <v>15184.1</v>
      </c>
      <c r="R62" s="1">
        <v>11509.2</v>
      </c>
      <c r="S62" s="1">
        <v>496343.6</v>
      </c>
      <c r="U62" s="1">
        <v>481912.5</v>
      </c>
      <c r="V62" s="1">
        <v>363102.3</v>
      </c>
      <c r="W62" s="1">
        <v>118810.2</v>
      </c>
      <c r="Y62" s="1">
        <v>149923</v>
      </c>
      <c r="AA62" s="1">
        <v>492674</v>
      </c>
    </row>
    <row r="63" spans="1:27">
      <c r="A63" t="s">
        <v>74</v>
      </c>
      <c r="B63" s="1">
        <v>495714.1</v>
      </c>
      <c r="C63" s="1">
        <v>264696.40000000002</v>
      </c>
      <c r="D63" s="1">
        <v>259911.4</v>
      </c>
      <c r="E63" s="1">
        <v>225908.4</v>
      </c>
      <c r="F63" s="1">
        <v>26565.7</v>
      </c>
      <c r="G63" s="1">
        <v>73957.8</v>
      </c>
      <c r="H63" s="1">
        <v>1395.3</v>
      </c>
      <c r="I63" s="1">
        <v>73138.8</v>
      </c>
      <c r="J63" s="1">
        <v>46618.6</v>
      </c>
      <c r="K63">
        <v>-697.7</v>
      </c>
      <c r="L63" s="1">
        <v>10039.299999999999</v>
      </c>
      <c r="M63" s="1">
        <v>43715.1</v>
      </c>
      <c r="N63" s="1">
        <v>33675.800000000003</v>
      </c>
      <c r="P63" s="1">
        <v>4556.7</v>
      </c>
      <c r="Q63" s="1">
        <v>16395</v>
      </c>
      <c r="R63" s="1">
        <v>11838.3</v>
      </c>
      <c r="S63" s="1">
        <v>500270.8</v>
      </c>
      <c r="U63" s="1">
        <v>485674.9</v>
      </c>
      <c r="V63" s="1">
        <v>366615.2</v>
      </c>
      <c r="W63" s="1">
        <v>119059.7</v>
      </c>
      <c r="Y63" s="1">
        <v>147142.1</v>
      </c>
      <c r="AA63" s="1">
        <v>495016.5</v>
      </c>
    </row>
    <row r="64" spans="1:27">
      <c r="A64" t="s">
        <v>88</v>
      </c>
      <c r="B64" s="1">
        <v>500206.8</v>
      </c>
      <c r="C64" s="1">
        <v>265771.90000000002</v>
      </c>
      <c r="D64" s="1">
        <v>261222.1</v>
      </c>
      <c r="E64" s="1">
        <v>226778.8</v>
      </c>
      <c r="F64" s="1">
        <v>24875.9</v>
      </c>
      <c r="G64" s="1">
        <v>75920.100000000006</v>
      </c>
      <c r="H64" s="1">
        <v>3177.8</v>
      </c>
      <c r="I64" s="1">
        <v>73581.399999999994</v>
      </c>
      <c r="J64" s="1">
        <v>46322.3</v>
      </c>
      <c r="K64">
        <v>-442.8</v>
      </c>
      <c r="L64" s="1">
        <v>11000.2</v>
      </c>
      <c r="M64" s="1">
        <v>44990.7</v>
      </c>
      <c r="N64" s="1">
        <v>33990.5</v>
      </c>
      <c r="P64" s="1">
        <v>4516.8999999999996</v>
      </c>
      <c r="Q64" s="1">
        <v>15794.8</v>
      </c>
      <c r="R64" s="1">
        <v>11278</v>
      </c>
      <c r="S64" s="1">
        <v>504723.7</v>
      </c>
      <c r="U64" s="1">
        <v>489206.6</v>
      </c>
      <c r="V64" s="1">
        <v>369745.8</v>
      </c>
      <c r="W64" s="1">
        <v>119460.8</v>
      </c>
      <c r="Y64" s="1">
        <v>147118.39999999999</v>
      </c>
      <c r="AA64" s="1">
        <v>497471.9</v>
      </c>
    </row>
    <row r="65" spans="1:27">
      <c r="A65" t="s">
        <v>72</v>
      </c>
      <c r="B65" s="1">
        <v>499473</v>
      </c>
      <c r="C65" s="1">
        <v>267780.5</v>
      </c>
      <c r="D65" s="1">
        <v>263160.90000000002</v>
      </c>
      <c r="E65" s="1">
        <v>228345.60000000001</v>
      </c>
      <c r="F65" s="1">
        <v>26083.5</v>
      </c>
      <c r="G65" s="1">
        <v>75427</v>
      </c>
      <c r="H65" s="1">
        <v>-2760.5</v>
      </c>
      <c r="I65" s="1">
        <v>75125.100000000006</v>
      </c>
      <c r="J65" s="1">
        <v>47330.5</v>
      </c>
      <c r="K65">
        <v>522.29999999999995</v>
      </c>
      <c r="L65" s="1">
        <v>9964.7000000000007</v>
      </c>
      <c r="M65" s="1">
        <v>45487.7</v>
      </c>
      <c r="N65" s="1">
        <v>35523</v>
      </c>
      <c r="P65" s="1">
        <v>4212.2</v>
      </c>
      <c r="Q65" s="1">
        <v>15694</v>
      </c>
      <c r="R65" s="1">
        <v>11481.8</v>
      </c>
      <c r="S65" s="1">
        <v>503685.2</v>
      </c>
      <c r="U65" s="1">
        <v>489508.3</v>
      </c>
      <c r="V65" s="1">
        <v>366530.5</v>
      </c>
      <c r="W65" s="1">
        <v>122977.9</v>
      </c>
      <c r="Y65" s="1">
        <v>148841</v>
      </c>
      <c r="AA65" s="1">
        <v>501711.3</v>
      </c>
    </row>
    <row r="66" spans="1:27">
      <c r="A66" t="s">
        <v>73</v>
      </c>
      <c r="B66" s="1">
        <v>504012.7</v>
      </c>
      <c r="C66" s="1">
        <v>270028.59999999998</v>
      </c>
      <c r="D66" s="1">
        <v>265374.09999999998</v>
      </c>
      <c r="E66" s="1">
        <v>230151.5</v>
      </c>
      <c r="F66" s="1">
        <v>28413.200000000001</v>
      </c>
      <c r="G66" s="1">
        <v>74877.399999999994</v>
      </c>
      <c r="H66">
        <v>64.3</v>
      </c>
      <c r="I66" s="1">
        <v>75907.3</v>
      </c>
      <c r="J66" s="1">
        <v>45489.2</v>
      </c>
      <c r="K66">
        <v>653.4</v>
      </c>
      <c r="L66" s="1">
        <v>8579.2000000000007</v>
      </c>
      <c r="M66" s="1">
        <v>45045.2</v>
      </c>
      <c r="N66" s="1">
        <v>36466</v>
      </c>
      <c r="P66" s="1">
        <v>4114</v>
      </c>
      <c r="Q66" s="1">
        <v>15954.9</v>
      </c>
      <c r="R66" s="1">
        <v>11841</v>
      </c>
      <c r="S66" s="1">
        <v>508126.7</v>
      </c>
      <c r="U66" s="1">
        <v>495433.5</v>
      </c>
      <c r="V66" s="1">
        <v>373383.6</v>
      </c>
      <c r="W66" s="1">
        <v>122049.9</v>
      </c>
      <c r="Y66" s="1">
        <v>148779.9</v>
      </c>
      <c r="AA66" s="1">
        <v>503295</v>
      </c>
    </row>
    <row r="67" spans="1:27">
      <c r="A67" t="s">
        <v>74</v>
      </c>
      <c r="B67" s="1">
        <v>502407.3</v>
      </c>
      <c r="C67" s="1">
        <v>270119.59999999998</v>
      </c>
      <c r="D67" s="1">
        <v>265410.5</v>
      </c>
      <c r="E67" s="1">
        <v>229706.6</v>
      </c>
      <c r="F67" s="1">
        <v>27067.4</v>
      </c>
      <c r="G67" s="1">
        <v>75924.100000000006</v>
      </c>
      <c r="H67" s="1">
        <v>-1406.9</v>
      </c>
      <c r="I67" s="1">
        <v>76730.3</v>
      </c>
      <c r="J67" s="1">
        <v>44663.9</v>
      </c>
      <c r="K67">
        <v>702.7</v>
      </c>
      <c r="L67" s="1">
        <v>8606.2999999999993</v>
      </c>
      <c r="M67" s="1">
        <v>45098.2</v>
      </c>
      <c r="N67" s="1">
        <v>36491.9</v>
      </c>
      <c r="P67" s="1">
        <v>4177.7</v>
      </c>
      <c r="Q67" s="1">
        <v>16511.8</v>
      </c>
      <c r="R67" s="1">
        <v>12334.1</v>
      </c>
      <c r="S67" s="1">
        <v>506585</v>
      </c>
      <c r="U67" s="1">
        <v>493801</v>
      </c>
      <c r="V67" s="1">
        <v>371704.1</v>
      </c>
      <c r="W67" s="1">
        <v>122096.9</v>
      </c>
      <c r="Y67" s="1">
        <v>147655.29999999999</v>
      </c>
      <c r="AA67" s="1">
        <v>503111.5</v>
      </c>
    </row>
    <row r="68" spans="1:27">
      <c r="A68" t="s">
        <v>89</v>
      </c>
      <c r="B68" s="1">
        <v>505190.8</v>
      </c>
      <c r="C68" s="1">
        <v>271393</v>
      </c>
      <c r="D68" s="1">
        <v>266615.90000000002</v>
      </c>
      <c r="E68" s="1">
        <v>230544.1</v>
      </c>
      <c r="F68" s="1">
        <v>26075.5</v>
      </c>
      <c r="G68" s="1">
        <v>77813.7</v>
      </c>
      <c r="H68" s="1">
        <v>1899.6</v>
      </c>
      <c r="I68" s="1">
        <v>77721.100000000006</v>
      </c>
      <c r="J68" s="1">
        <v>42705.2</v>
      </c>
      <c r="K68">
        <v>-174</v>
      </c>
      <c r="L68" s="1">
        <v>7756.6</v>
      </c>
      <c r="M68" s="1">
        <v>45059</v>
      </c>
      <c r="N68" s="1">
        <v>37302.400000000001</v>
      </c>
      <c r="P68" s="1">
        <v>4320.5</v>
      </c>
      <c r="Q68" s="1">
        <v>16945</v>
      </c>
      <c r="R68" s="1">
        <v>12624.5</v>
      </c>
      <c r="S68" s="1">
        <v>509511.2</v>
      </c>
      <c r="U68" s="1">
        <v>497434.2</v>
      </c>
      <c r="V68" s="1">
        <v>377181.8</v>
      </c>
      <c r="W68" s="1">
        <v>120252.4</v>
      </c>
      <c r="Y68" s="1">
        <v>146594.4</v>
      </c>
      <c r="AA68" s="1">
        <v>503465.1</v>
      </c>
    </row>
    <row r="69" spans="1:27">
      <c r="A69" t="s">
        <v>90</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120"/>
  <sheetViews>
    <sheetView workbookViewId="0">
      <pane xSplit="1" ySplit="7" topLeftCell="C8" activePane="bottomRight" state="frozen"/>
      <selection pane="topRight" activeCell="B1" sqref="B1"/>
      <selection pane="bottomLeft" activeCell="A8" sqref="A8"/>
      <selection pane="bottomRight" activeCell="G8" sqref="G8"/>
    </sheetView>
  </sheetViews>
  <sheetFormatPr baseColWidth="10" defaultColWidth="8.83203125" defaultRowHeight="15"/>
  <cols>
    <col min="2" max="2" width="27.6640625" bestFit="1" customWidth="1"/>
    <col min="3" max="3" width="19.83203125" bestFit="1" customWidth="1"/>
    <col min="4" max="4" width="27" bestFit="1" customWidth="1"/>
    <col min="5" max="5" width="22.6640625" bestFit="1" customWidth="1"/>
  </cols>
  <sheetData>
    <row r="1" spans="1:30">
      <c r="A1" t="s">
        <v>11</v>
      </c>
      <c r="Q1" t="s">
        <v>12</v>
      </c>
      <c r="AD1" t="s">
        <v>98</v>
      </c>
    </row>
    <row r="2" spans="1:30">
      <c r="A2" t="s">
        <v>14</v>
      </c>
      <c r="Q2" t="s">
        <v>15</v>
      </c>
      <c r="AD2" t="s">
        <v>99</v>
      </c>
    </row>
    <row r="3" spans="1:30">
      <c r="B3" t="s">
        <v>17</v>
      </c>
      <c r="C3" t="s">
        <v>18</v>
      </c>
      <c r="F3" t="s">
        <v>19</v>
      </c>
      <c r="G3" t="s">
        <v>20</v>
      </c>
      <c r="H3" t="s">
        <v>21</v>
      </c>
      <c r="I3" t="s">
        <v>22</v>
      </c>
      <c r="J3" t="s">
        <v>23</v>
      </c>
      <c r="K3" t="s">
        <v>24</v>
      </c>
      <c r="L3" t="s">
        <v>25</v>
      </c>
      <c r="O3" t="s">
        <v>26</v>
      </c>
      <c r="Q3" t="s">
        <v>27</v>
      </c>
      <c r="R3" t="s">
        <v>28</v>
      </c>
      <c r="S3" t="s">
        <v>29</v>
      </c>
      <c r="V3" t="s">
        <v>30</v>
      </c>
      <c r="X3" t="s">
        <v>31</v>
      </c>
      <c r="Y3" t="s">
        <v>32</v>
      </c>
      <c r="Z3" t="s">
        <v>33</v>
      </c>
      <c r="AB3" t="s">
        <v>34</v>
      </c>
      <c r="AD3" t="s">
        <v>35</v>
      </c>
    </row>
    <row r="4" spans="1:30">
      <c r="D4" t="s">
        <v>36</v>
      </c>
      <c r="L4" t="s">
        <v>37</v>
      </c>
      <c r="M4" t="s">
        <v>38</v>
      </c>
      <c r="N4" t="s">
        <v>39</v>
      </c>
      <c r="S4" t="s">
        <v>40</v>
      </c>
      <c r="T4" t="s">
        <v>41</v>
      </c>
      <c r="U4" t="s">
        <v>42</v>
      </c>
    </row>
    <row r="5" spans="1:30">
      <c r="E5" t="s">
        <v>43</v>
      </c>
    </row>
    <row r="6" spans="1:30">
      <c r="B6" t="s">
        <v>44</v>
      </c>
      <c r="C6" t="s">
        <v>45</v>
      </c>
      <c r="D6" t="s">
        <v>46</v>
      </c>
      <c r="E6" t="s">
        <v>47</v>
      </c>
      <c r="F6" t="s">
        <v>48</v>
      </c>
      <c r="G6" t="s">
        <v>49</v>
      </c>
      <c r="H6" t="s">
        <v>50</v>
      </c>
      <c r="I6" t="s">
        <v>51</v>
      </c>
      <c r="J6" t="s">
        <v>52</v>
      </c>
      <c r="K6" t="s">
        <v>53</v>
      </c>
      <c r="L6" t="s">
        <v>54</v>
      </c>
      <c r="O6" t="s">
        <v>55</v>
      </c>
      <c r="Q6" t="s">
        <v>56</v>
      </c>
      <c r="R6" t="s">
        <v>57</v>
      </c>
      <c r="S6" t="s">
        <v>58</v>
      </c>
      <c r="V6" t="s">
        <v>59</v>
      </c>
      <c r="X6" t="s">
        <v>60</v>
      </c>
      <c r="Y6" t="s">
        <v>61</v>
      </c>
      <c r="Z6" t="s">
        <v>62</v>
      </c>
      <c r="AB6" t="s">
        <v>63</v>
      </c>
      <c r="AD6" t="s">
        <v>64</v>
      </c>
    </row>
    <row r="7" spans="1:30">
      <c r="L7" t="s">
        <v>65</v>
      </c>
      <c r="M7" t="s">
        <v>66</v>
      </c>
      <c r="N7" t="s">
        <v>67</v>
      </c>
      <c r="S7" t="s">
        <v>68</v>
      </c>
      <c r="T7" t="s">
        <v>69</v>
      </c>
      <c r="U7" t="s">
        <v>70</v>
      </c>
    </row>
    <row r="8" spans="1:30">
      <c r="A8" t="s">
        <v>88</v>
      </c>
      <c r="B8" s="1">
        <v>446281.9</v>
      </c>
      <c r="C8" s="1">
        <v>247505.4</v>
      </c>
      <c r="D8" s="1">
        <v>243622.8</v>
      </c>
      <c r="E8" s="1">
        <v>208577</v>
      </c>
      <c r="F8" s="1">
        <v>29812</v>
      </c>
      <c r="G8" s="1">
        <v>66259.199999999997</v>
      </c>
      <c r="H8" s="1">
        <v>4229</v>
      </c>
      <c r="I8" s="1">
        <v>71357.600000000006</v>
      </c>
      <c r="J8" s="1">
        <v>47111</v>
      </c>
      <c r="K8">
        <v>-542.29999999999995</v>
      </c>
      <c r="L8" s="1">
        <v>-7719.5</v>
      </c>
      <c r="M8" s="1">
        <v>37756.300000000003</v>
      </c>
      <c r="N8" s="1">
        <v>45475.8</v>
      </c>
      <c r="O8" s="1">
        <v>-11730.5</v>
      </c>
      <c r="Q8" s="1">
        <v>19377.900000000001</v>
      </c>
      <c r="R8" s="1">
        <v>465659.8</v>
      </c>
      <c r="S8" s="1">
        <v>4211.1000000000004</v>
      </c>
      <c r="T8" s="1">
        <v>14617.7</v>
      </c>
      <c r="U8" s="1">
        <v>10406.6</v>
      </c>
      <c r="V8" s="1">
        <v>469870.9</v>
      </c>
      <c r="X8" s="1">
        <v>462319</v>
      </c>
      <c r="Y8" s="1">
        <v>346442.5</v>
      </c>
      <c r="Z8" s="1">
        <v>115950.5</v>
      </c>
      <c r="AB8" s="1">
        <v>139775.4</v>
      </c>
      <c r="AD8" s="1">
        <v>442229.4</v>
      </c>
    </row>
    <row r="9" spans="1:30">
      <c r="A9" t="s">
        <v>72</v>
      </c>
      <c r="B9" s="1">
        <v>443805.8</v>
      </c>
      <c r="C9" s="1">
        <v>248824.6</v>
      </c>
      <c r="D9" s="1">
        <v>244885.7</v>
      </c>
      <c r="E9" s="1">
        <v>209636.6</v>
      </c>
      <c r="F9" s="1">
        <v>31118.5</v>
      </c>
      <c r="G9" s="1">
        <v>66065</v>
      </c>
      <c r="H9" s="1">
        <v>-2884.5</v>
      </c>
      <c r="I9" s="1">
        <v>72244</v>
      </c>
      <c r="J9" s="1">
        <v>48021.599999999999</v>
      </c>
      <c r="K9">
        <v>622.79999999999995</v>
      </c>
      <c r="L9" s="1">
        <v>-8363.6</v>
      </c>
      <c r="M9" s="1">
        <v>37964.199999999997</v>
      </c>
      <c r="N9" s="1">
        <v>46327.8</v>
      </c>
      <c r="O9" s="1">
        <v>-11842.7</v>
      </c>
      <c r="Q9" s="1">
        <v>18741.900000000001</v>
      </c>
      <c r="R9" s="1">
        <v>462547.7</v>
      </c>
      <c r="S9" s="1">
        <v>3835.8</v>
      </c>
      <c r="T9" s="1">
        <v>14508.9</v>
      </c>
      <c r="U9" s="1">
        <v>10673.2</v>
      </c>
      <c r="V9" s="1">
        <v>466383.5</v>
      </c>
      <c r="X9" s="1">
        <v>460074</v>
      </c>
      <c r="Y9" s="1">
        <v>341667.2</v>
      </c>
      <c r="Z9" s="1">
        <v>118665.1</v>
      </c>
      <c r="AB9" s="1">
        <v>141505.79999999999</v>
      </c>
      <c r="AD9" s="1">
        <v>445603</v>
      </c>
    </row>
    <row r="10" spans="1:30">
      <c r="A10" t="s">
        <v>73</v>
      </c>
      <c r="B10" s="1">
        <v>448941.2</v>
      </c>
      <c r="C10" s="1">
        <v>250613.3</v>
      </c>
      <c r="D10" s="1">
        <v>246652.1</v>
      </c>
      <c r="E10" s="1">
        <v>211187.4</v>
      </c>
      <c r="F10" s="1">
        <v>33628.1</v>
      </c>
      <c r="G10" s="1">
        <v>65999.199999999997</v>
      </c>
      <c r="H10">
        <v>-280.5</v>
      </c>
      <c r="I10" s="1">
        <v>72789.3</v>
      </c>
      <c r="J10" s="1">
        <v>46306.6</v>
      </c>
      <c r="K10">
        <v>806.2</v>
      </c>
      <c r="L10" s="1">
        <v>-9066.7000000000007</v>
      </c>
      <c r="M10" s="1">
        <v>38658.699999999997</v>
      </c>
      <c r="N10" s="1">
        <v>47725.3</v>
      </c>
      <c r="O10" s="1">
        <v>-11854.2</v>
      </c>
      <c r="Q10" s="1">
        <v>18142.099999999999</v>
      </c>
      <c r="R10" s="1">
        <v>467083.3</v>
      </c>
      <c r="S10" s="1">
        <v>3813.1</v>
      </c>
      <c r="T10" s="1">
        <v>14740.2</v>
      </c>
      <c r="U10" s="1">
        <v>10927.1</v>
      </c>
      <c r="V10" s="1">
        <v>470896.4</v>
      </c>
      <c r="X10" s="1">
        <v>465724.8</v>
      </c>
      <c r="Y10" s="1">
        <v>348115.9</v>
      </c>
      <c r="Z10" s="1">
        <v>117736.5</v>
      </c>
      <c r="AB10" s="1">
        <v>142089.20000000001</v>
      </c>
      <c r="AD10" s="1">
        <v>448138.4</v>
      </c>
    </row>
    <row r="11" spans="1:30">
      <c r="A11" t="s">
        <v>74</v>
      </c>
      <c r="B11" s="1">
        <v>447126.3</v>
      </c>
      <c r="C11" s="1">
        <v>250741.6</v>
      </c>
      <c r="D11" s="1">
        <v>246735.6</v>
      </c>
      <c r="E11" s="1">
        <v>211094.1</v>
      </c>
      <c r="F11" s="1">
        <v>32218.2</v>
      </c>
      <c r="G11" s="1">
        <v>67028.899999999994</v>
      </c>
      <c r="H11" s="1">
        <v>-1601.9</v>
      </c>
      <c r="I11" s="1">
        <v>72950.3</v>
      </c>
      <c r="J11" s="1">
        <v>45583.4</v>
      </c>
      <c r="K11">
        <v>853.3</v>
      </c>
      <c r="L11" s="1">
        <v>-9378.2000000000007</v>
      </c>
      <c r="M11" s="1">
        <v>38820.9</v>
      </c>
      <c r="N11" s="1">
        <v>48199.1</v>
      </c>
      <c r="O11" s="1">
        <v>-11269.2</v>
      </c>
      <c r="Q11" s="1">
        <v>18529.099999999999</v>
      </c>
      <c r="R11" s="1">
        <v>465655.3</v>
      </c>
      <c r="S11" s="1">
        <v>3817.2</v>
      </c>
      <c r="T11" s="1">
        <v>15229.4</v>
      </c>
      <c r="U11" s="1">
        <v>11412.2</v>
      </c>
      <c r="V11" s="1">
        <v>469472.5</v>
      </c>
      <c r="X11" s="1">
        <v>463964.4</v>
      </c>
      <c r="Y11" s="1">
        <v>346838.4</v>
      </c>
      <c r="Z11" s="1">
        <v>117251.7</v>
      </c>
      <c r="AB11" s="1">
        <v>141344.79999999999</v>
      </c>
      <c r="AD11" s="1">
        <v>447537.8</v>
      </c>
    </row>
    <row r="12" spans="1:30">
      <c r="A12" t="s">
        <v>89</v>
      </c>
      <c r="B12" s="1">
        <v>452085.2</v>
      </c>
      <c r="C12" s="1">
        <v>252898.4</v>
      </c>
      <c r="D12" s="1">
        <v>248825.5</v>
      </c>
      <c r="E12" s="1">
        <v>212981.7</v>
      </c>
      <c r="F12" s="1">
        <v>31121.5</v>
      </c>
      <c r="G12" s="1">
        <v>68647.7</v>
      </c>
      <c r="H12" s="1">
        <v>2253.6999999999998</v>
      </c>
      <c r="I12" s="1">
        <v>74470.7</v>
      </c>
      <c r="J12" s="1">
        <v>43644.3</v>
      </c>
      <c r="K12">
        <v>-27.7</v>
      </c>
      <c r="L12" s="1">
        <v>-10499.5</v>
      </c>
      <c r="M12" s="1">
        <v>39312</v>
      </c>
      <c r="N12" s="1">
        <v>49811.5</v>
      </c>
      <c r="O12" s="1">
        <v>-10424.1</v>
      </c>
      <c r="Q12" s="1">
        <v>18954.599999999999</v>
      </c>
      <c r="R12" s="1">
        <v>471039.7</v>
      </c>
      <c r="S12" s="1">
        <v>4044.4</v>
      </c>
      <c r="T12" s="1">
        <v>15695.4</v>
      </c>
      <c r="U12" s="1">
        <v>11651</v>
      </c>
      <c r="V12" s="1">
        <v>475084.1</v>
      </c>
      <c r="X12" s="1">
        <v>469802</v>
      </c>
      <c r="Y12" s="1">
        <v>353574.5</v>
      </c>
      <c r="Z12" s="1">
        <v>116214.5</v>
      </c>
      <c r="AB12" s="1">
        <v>140433.9</v>
      </c>
      <c r="AD12" s="1">
        <v>449508.5</v>
      </c>
    </row>
    <row r="13" spans="1:30">
      <c r="A13" t="s">
        <v>72</v>
      </c>
      <c r="B13" s="1">
        <v>456347.7</v>
      </c>
      <c r="C13" s="1">
        <v>254959.1</v>
      </c>
      <c r="D13" s="1">
        <v>250803.6</v>
      </c>
      <c r="E13" s="1">
        <v>214768.3</v>
      </c>
      <c r="F13" s="1">
        <v>30381.5</v>
      </c>
      <c r="G13" s="1">
        <v>71088</v>
      </c>
      <c r="H13" s="1">
        <v>1116.7</v>
      </c>
      <c r="I13" s="1">
        <v>74611.600000000006</v>
      </c>
      <c r="J13" s="1">
        <v>45424.9</v>
      </c>
      <c r="K13">
        <v>199.2</v>
      </c>
      <c r="L13" s="1">
        <v>-11408</v>
      </c>
      <c r="M13" s="1">
        <v>39898</v>
      </c>
      <c r="N13" s="1">
        <v>51306</v>
      </c>
      <c r="O13" s="1">
        <v>-10025.299999999999</v>
      </c>
      <c r="Q13" s="1">
        <v>19769.099999999999</v>
      </c>
      <c r="R13" s="1">
        <v>476116.8</v>
      </c>
      <c r="S13" s="1">
        <v>3216.1</v>
      </c>
      <c r="T13" s="1">
        <v>14837.4</v>
      </c>
      <c r="U13" s="1">
        <v>11621.3</v>
      </c>
      <c r="V13" s="1">
        <v>479332.9</v>
      </c>
      <c r="X13" s="1">
        <v>474714.3</v>
      </c>
      <c r="Y13" s="1">
        <v>356513.5</v>
      </c>
      <c r="Z13" s="1">
        <v>118232.5</v>
      </c>
      <c r="AB13" s="1">
        <v>144027.6</v>
      </c>
      <c r="AD13" s="1">
        <v>454670.8</v>
      </c>
    </row>
    <row r="14" spans="1:30">
      <c r="A14" t="s">
        <v>73</v>
      </c>
      <c r="B14" s="1">
        <v>461707.7</v>
      </c>
      <c r="C14" s="1">
        <v>256353.4</v>
      </c>
      <c r="D14" s="1">
        <v>252124</v>
      </c>
      <c r="E14" s="1">
        <v>215908.8</v>
      </c>
      <c r="F14" s="1">
        <v>29741.599999999999</v>
      </c>
      <c r="G14" s="1">
        <v>72334.5</v>
      </c>
      <c r="H14" s="1">
        <v>2105.5</v>
      </c>
      <c r="I14" s="1">
        <v>75543.3</v>
      </c>
      <c r="J14" s="1">
        <v>48929.9</v>
      </c>
      <c r="K14">
        <v>173.1</v>
      </c>
      <c r="L14" s="1">
        <v>-13893.1</v>
      </c>
      <c r="M14" s="1">
        <v>40274</v>
      </c>
      <c r="N14" s="1">
        <v>54167.1</v>
      </c>
      <c r="O14" s="1">
        <v>-9580.4</v>
      </c>
      <c r="Q14" s="1">
        <v>20654.099999999999</v>
      </c>
      <c r="R14" s="1">
        <v>482361.9</v>
      </c>
      <c r="S14" s="1">
        <v>4573.3999999999996</v>
      </c>
      <c r="T14" s="1">
        <v>18547.8</v>
      </c>
      <c r="U14" s="1">
        <v>13974.4</v>
      </c>
      <c r="V14" s="1">
        <v>486935.2</v>
      </c>
      <c r="X14" s="1">
        <v>481968.9</v>
      </c>
      <c r="Y14" s="1">
        <v>359664.7</v>
      </c>
      <c r="Z14" s="1">
        <v>122471.4</v>
      </c>
      <c r="AB14" s="1">
        <v>147939.5</v>
      </c>
      <c r="AD14" s="1">
        <v>459110.9</v>
      </c>
    </row>
    <row r="15" spans="1:30">
      <c r="A15" t="s">
        <v>74</v>
      </c>
      <c r="B15" s="1">
        <v>462809.59999999998</v>
      </c>
      <c r="C15" s="1">
        <v>258124.1</v>
      </c>
      <c r="D15" s="1">
        <v>253857.7</v>
      </c>
      <c r="E15" s="1">
        <v>217443.20000000001</v>
      </c>
      <c r="F15" s="1">
        <v>30431.200000000001</v>
      </c>
      <c r="G15" s="1">
        <v>73525.100000000006</v>
      </c>
      <c r="H15" s="1">
        <v>1032.7</v>
      </c>
      <c r="I15" s="1">
        <v>75789.399999999994</v>
      </c>
      <c r="J15" s="1">
        <v>49129.9</v>
      </c>
      <c r="K15">
        <v>235.2</v>
      </c>
      <c r="L15" s="1">
        <v>-16596.099999999999</v>
      </c>
      <c r="M15" s="1">
        <v>40158.300000000003</v>
      </c>
      <c r="N15" s="1">
        <v>56754.3</v>
      </c>
      <c r="O15" s="1">
        <v>-8861.9</v>
      </c>
      <c r="Q15" s="1">
        <v>21316.5</v>
      </c>
      <c r="R15" s="1">
        <v>484126.1</v>
      </c>
      <c r="S15" s="1">
        <v>4840.7</v>
      </c>
      <c r="T15" s="1">
        <v>19156.5</v>
      </c>
      <c r="U15" s="1">
        <v>14315.8</v>
      </c>
      <c r="V15" s="1">
        <v>488966.8</v>
      </c>
      <c r="X15" s="1">
        <v>485063.7</v>
      </c>
      <c r="Y15" s="1">
        <v>362257.5</v>
      </c>
      <c r="Z15" s="1">
        <v>122954</v>
      </c>
      <c r="AB15" s="1">
        <v>150010.5</v>
      </c>
      <c r="AD15" s="1">
        <v>461177.2</v>
      </c>
    </row>
    <row r="16" spans="1:30">
      <c r="A16" t="s">
        <v>100</v>
      </c>
      <c r="B16" s="1">
        <v>466647.6</v>
      </c>
      <c r="C16" s="1">
        <v>257439.4</v>
      </c>
      <c r="D16" s="1">
        <v>253165.9</v>
      </c>
      <c r="E16" s="1">
        <v>216572.1</v>
      </c>
      <c r="F16" s="1">
        <v>31805.599999999999</v>
      </c>
      <c r="G16" s="1">
        <v>73285</v>
      </c>
      <c r="H16" s="1">
        <v>1643</v>
      </c>
      <c r="I16" s="1">
        <v>76459.3</v>
      </c>
      <c r="J16" s="1">
        <v>51648.9</v>
      </c>
      <c r="K16">
        <v>596.79999999999995</v>
      </c>
      <c r="L16" s="1">
        <v>-17003.7</v>
      </c>
      <c r="M16" s="1">
        <v>40800.9</v>
      </c>
      <c r="N16" s="1">
        <v>57804.6</v>
      </c>
      <c r="O16" s="1">
        <v>-9226.6</v>
      </c>
      <c r="Q16" s="1">
        <v>20783.400000000001</v>
      </c>
      <c r="R16" s="1">
        <v>487431</v>
      </c>
      <c r="S16" s="1">
        <v>5680.6</v>
      </c>
      <c r="T16" s="1">
        <v>11884.1</v>
      </c>
      <c r="U16" s="1">
        <v>6203.5</v>
      </c>
      <c r="V16" s="1">
        <v>493111.7</v>
      </c>
      <c r="X16" s="1">
        <v>489143.6</v>
      </c>
      <c r="Y16" s="1">
        <v>363115.1</v>
      </c>
      <c r="Z16" s="1">
        <v>126285</v>
      </c>
      <c r="AB16" s="1">
        <v>153195.5</v>
      </c>
      <c r="AD16" s="1">
        <v>464174.8</v>
      </c>
    </row>
    <row r="17" spans="1:30">
      <c r="A17" t="s">
        <v>72</v>
      </c>
      <c r="B17" s="1">
        <v>472545.6</v>
      </c>
      <c r="C17" s="1">
        <v>260565.4</v>
      </c>
      <c r="D17" s="1">
        <v>256287.5</v>
      </c>
      <c r="E17" s="1">
        <v>219465.5</v>
      </c>
      <c r="F17" s="1">
        <v>33278.5</v>
      </c>
      <c r="G17" s="1">
        <v>75804</v>
      </c>
      <c r="H17" s="1">
        <v>2978.7</v>
      </c>
      <c r="I17" s="1">
        <v>76392</v>
      </c>
      <c r="J17" s="1">
        <v>50921.7</v>
      </c>
      <c r="K17">
        <v>190.8</v>
      </c>
      <c r="L17" s="1">
        <v>-18807.099999999999</v>
      </c>
      <c r="M17" s="1">
        <v>40752.1</v>
      </c>
      <c r="N17" s="1">
        <v>59559.199999999997</v>
      </c>
      <c r="O17" s="1">
        <v>-8778.2999999999993</v>
      </c>
      <c r="Q17" s="1">
        <v>19949.099999999999</v>
      </c>
      <c r="R17" s="1">
        <v>492494.8</v>
      </c>
      <c r="S17" s="1">
        <v>6331.4</v>
      </c>
      <c r="T17" s="1">
        <v>12060</v>
      </c>
      <c r="U17" s="1">
        <v>5728.6</v>
      </c>
      <c r="V17" s="1">
        <v>498826.2</v>
      </c>
      <c r="X17" s="1">
        <v>496625.2</v>
      </c>
      <c r="Y17" s="1">
        <v>371533</v>
      </c>
      <c r="Z17" s="1">
        <v>125203.1</v>
      </c>
      <c r="AB17" s="1">
        <v>156559.29999999999</v>
      </c>
      <c r="AD17" s="1">
        <v>469109.3</v>
      </c>
    </row>
    <row r="18" spans="1:30">
      <c r="A18" t="s">
        <v>73</v>
      </c>
      <c r="B18" s="1">
        <v>473151.5</v>
      </c>
      <c r="C18" s="1">
        <v>260794.9</v>
      </c>
      <c r="D18" s="1">
        <v>256488.3</v>
      </c>
      <c r="E18" s="1">
        <v>219453.1</v>
      </c>
      <c r="F18" s="1">
        <v>34510.5</v>
      </c>
      <c r="G18" s="1">
        <v>76855</v>
      </c>
      <c r="H18" s="1">
        <v>1475.3</v>
      </c>
      <c r="I18" s="1">
        <v>76725.2</v>
      </c>
      <c r="J18" s="1">
        <v>48655.8</v>
      </c>
      <c r="K18">
        <v>226.9</v>
      </c>
      <c r="L18" s="1">
        <v>-17523.2</v>
      </c>
      <c r="M18" s="1">
        <v>41971.9</v>
      </c>
      <c r="N18" s="1">
        <v>59495.1</v>
      </c>
      <c r="O18" s="1">
        <v>-8568.7999999999993</v>
      </c>
      <c r="Q18" s="1">
        <v>18950.3</v>
      </c>
      <c r="R18" s="1">
        <v>492101.9</v>
      </c>
      <c r="S18" s="1">
        <v>5940.9</v>
      </c>
      <c r="T18" s="1">
        <v>11454.9</v>
      </c>
      <c r="U18" s="1">
        <v>5514</v>
      </c>
      <c r="V18" s="1">
        <v>498042.8</v>
      </c>
      <c r="X18" s="1">
        <v>495909</v>
      </c>
      <c r="Y18" s="1">
        <v>372509.7</v>
      </c>
      <c r="Z18" s="1">
        <v>123433.1</v>
      </c>
      <c r="AB18" s="1">
        <v>156750.9</v>
      </c>
      <c r="AD18" s="1">
        <v>471097.2</v>
      </c>
    </row>
    <row r="19" spans="1:30">
      <c r="A19" t="s">
        <v>74</v>
      </c>
      <c r="B19" s="1">
        <v>478418.1</v>
      </c>
      <c r="C19" s="1">
        <v>263354.59999999998</v>
      </c>
      <c r="D19" s="1">
        <v>259050.2</v>
      </c>
      <c r="E19" s="1">
        <v>221784.3</v>
      </c>
      <c r="F19" s="1">
        <v>35106.5</v>
      </c>
      <c r="G19" s="1">
        <v>76900.7</v>
      </c>
      <c r="H19" s="1">
        <v>2464.6</v>
      </c>
      <c r="I19" s="1">
        <v>77853.8</v>
      </c>
      <c r="J19" s="1">
        <v>47476.800000000003</v>
      </c>
      <c r="K19">
        <v>259</v>
      </c>
      <c r="L19" s="1">
        <v>-16495.599999999999</v>
      </c>
      <c r="M19" s="1">
        <v>43759.5</v>
      </c>
      <c r="N19" s="1">
        <v>60255.1</v>
      </c>
      <c r="O19" s="1">
        <v>-8502.2999999999993</v>
      </c>
      <c r="Q19" s="1">
        <v>18452.7</v>
      </c>
      <c r="R19" s="1">
        <v>496870.8</v>
      </c>
      <c r="S19" s="1">
        <v>6124.9</v>
      </c>
      <c r="T19" s="1">
        <v>11618.7</v>
      </c>
      <c r="U19" s="1">
        <v>5493.8</v>
      </c>
      <c r="V19" s="1">
        <v>502995.7</v>
      </c>
      <c r="X19" s="1">
        <v>500079</v>
      </c>
      <c r="Y19" s="1">
        <v>376577.7</v>
      </c>
      <c r="Z19" s="1">
        <v>123490.8</v>
      </c>
      <c r="AB19" s="1">
        <v>156270.5</v>
      </c>
      <c r="AD19" s="1">
        <v>475407.8</v>
      </c>
    </row>
    <row r="20" spans="1:30">
      <c r="A20" t="s">
        <v>101</v>
      </c>
      <c r="B20" s="1">
        <v>479668.2</v>
      </c>
      <c r="C20" s="1">
        <v>267252.7</v>
      </c>
      <c r="D20" s="1">
        <v>262977.40000000002</v>
      </c>
      <c r="E20" s="1">
        <v>225492.8</v>
      </c>
      <c r="F20" s="1">
        <v>34090.199999999997</v>
      </c>
      <c r="G20" s="1">
        <v>77660.5</v>
      </c>
      <c r="H20">
        <v>-355.8</v>
      </c>
      <c r="I20" s="1">
        <v>77863.7</v>
      </c>
      <c r="J20" s="1">
        <v>46631.3</v>
      </c>
      <c r="K20">
        <v>139.4</v>
      </c>
      <c r="L20" s="1">
        <v>-15674.9</v>
      </c>
      <c r="M20" s="1">
        <v>45099.6</v>
      </c>
      <c r="N20" s="1">
        <v>60774.5</v>
      </c>
      <c r="O20" s="1">
        <v>-7938.9</v>
      </c>
      <c r="Q20" s="1">
        <v>17905</v>
      </c>
      <c r="R20" s="1">
        <v>497573.2</v>
      </c>
      <c r="S20" s="1">
        <v>6751</v>
      </c>
      <c r="T20" s="1">
        <v>12442.9</v>
      </c>
      <c r="U20" s="1">
        <v>5691.9</v>
      </c>
      <c r="V20" s="1">
        <v>504324.2</v>
      </c>
      <c r="X20" s="1">
        <v>500294.7</v>
      </c>
      <c r="Y20" s="1">
        <v>377630.6</v>
      </c>
      <c r="Z20" s="1">
        <v>122619.6</v>
      </c>
      <c r="AB20" s="1">
        <v>155437.9</v>
      </c>
      <c r="AD20" s="1">
        <v>479372</v>
      </c>
    </row>
    <row r="21" spans="1:30">
      <c r="A21" t="s">
        <v>72</v>
      </c>
      <c r="B21" s="1">
        <v>476053.4</v>
      </c>
      <c r="C21" s="1">
        <v>260274.3</v>
      </c>
      <c r="D21" s="1">
        <v>256080.1</v>
      </c>
      <c r="E21" s="1">
        <v>218456.6</v>
      </c>
      <c r="F21" s="1">
        <v>30911.8</v>
      </c>
      <c r="G21" s="1">
        <v>77803.8</v>
      </c>
      <c r="H21" s="1">
        <v>2476.8000000000002</v>
      </c>
      <c r="I21" s="1">
        <v>78053.100000000006</v>
      </c>
      <c r="J21" s="1">
        <v>46676.800000000003</v>
      </c>
      <c r="K21">
        <v>79</v>
      </c>
      <c r="L21" s="1">
        <v>-12734</v>
      </c>
      <c r="M21" s="1">
        <v>47011.9</v>
      </c>
      <c r="N21" s="1">
        <v>59745.9</v>
      </c>
      <c r="O21" s="1">
        <v>-7488.3</v>
      </c>
      <c r="Q21" s="1">
        <v>18272.099999999999</v>
      </c>
      <c r="R21" s="1">
        <v>494325.5</v>
      </c>
      <c r="S21" s="1">
        <v>6817.5</v>
      </c>
      <c r="T21" s="1">
        <v>12388.3</v>
      </c>
      <c r="U21" s="1">
        <v>5570.8</v>
      </c>
      <c r="V21" s="1">
        <v>501143</v>
      </c>
      <c r="X21" s="1">
        <v>493593.1</v>
      </c>
      <c r="Y21" s="1">
        <v>370822.8</v>
      </c>
      <c r="Z21" s="1">
        <v>122810</v>
      </c>
      <c r="AB21" s="1">
        <v>152827.4</v>
      </c>
      <c r="AD21" s="1">
        <v>473173</v>
      </c>
    </row>
    <row r="22" spans="1:30">
      <c r="A22" t="s">
        <v>73</v>
      </c>
      <c r="B22" s="1">
        <v>477006.4</v>
      </c>
      <c r="C22" s="1">
        <v>260617</v>
      </c>
      <c r="D22" s="1">
        <v>256492.7</v>
      </c>
      <c r="E22" s="1">
        <v>218702.7</v>
      </c>
      <c r="F22" s="1">
        <v>29063.5</v>
      </c>
      <c r="G22" s="1">
        <v>78230</v>
      </c>
      <c r="H22" s="1">
        <v>4545.5</v>
      </c>
      <c r="I22" s="1">
        <v>77975.8</v>
      </c>
      <c r="J22" s="1">
        <v>47119.4</v>
      </c>
      <c r="K22">
        <v>164.4</v>
      </c>
      <c r="L22" s="1">
        <v>-13215.8</v>
      </c>
      <c r="M22" s="1">
        <v>46383.199999999997</v>
      </c>
      <c r="N22" s="1">
        <v>59599</v>
      </c>
      <c r="O22" s="1">
        <v>-7493.4</v>
      </c>
      <c r="Q22" s="1">
        <v>18321.099999999999</v>
      </c>
      <c r="R22" s="1">
        <v>495327.4</v>
      </c>
      <c r="S22" s="1">
        <v>5853.4</v>
      </c>
      <c r="T22" s="1">
        <v>11572.5</v>
      </c>
      <c r="U22" s="1">
        <v>5719.1</v>
      </c>
      <c r="V22" s="1">
        <v>501180.8</v>
      </c>
      <c r="X22" s="1">
        <v>495165.1</v>
      </c>
      <c r="Y22" s="1">
        <v>371988</v>
      </c>
      <c r="Z22" s="1">
        <v>123219.4</v>
      </c>
      <c r="AB22" s="1">
        <v>152044</v>
      </c>
      <c r="AD22" s="1">
        <v>472138.2</v>
      </c>
    </row>
    <row r="23" spans="1:30">
      <c r="A23" t="s">
        <v>74</v>
      </c>
      <c r="B23" s="1">
        <v>477176.6</v>
      </c>
      <c r="C23" s="1">
        <v>260083</v>
      </c>
      <c r="D23" s="1">
        <v>255864.3</v>
      </c>
      <c r="E23" s="1">
        <v>217915</v>
      </c>
      <c r="F23" s="1">
        <v>27891.599999999999</v>
      </c>
      <c r="G23" s="1">
        <v>79911.8</v>
      </c>
      <c r="H23" s="1">
        <v>3757.9</v>
      </c>
      <c r="I23" s="1">
        <v>78392.7</v>
      </c>
      <c r="J23" s="1">
        <v>44821.1</v>
      </c>
      <c r="K23">
        <v>457.2</v>
      </c>
      <c r="L23" s="1">
        <v>-10848.9</v>
      </c>
      <c r="M23" s="1">
        <v>47396</v>
      </c>
      <c r="N23" s="1">
        <v>58245</v>
      </c>
      <c r="O23" s="1">
        <v>-7289.6</v>
      </c>
      <c r="Q23" s="1">
        <v>19004.7</v>
      </c>
      <c r="R23" s="1">
        <v>496181.3</v>
      </c>
      <c r="S23" s="1">
        <v>6986.2</v>
      </c>
      <c r="T23" s="1">
        <v>13190.2</v>
      </c>
      <c r="U23" s="1">
        <v>6204</v>
      </c>
      <c r="V23" s="1">
        <v>503167.4</v>
      </c>
      <c r="X23" s="1">
        <v>493186.9</v>
      </c>
      <c r="Y23" s="1">
        <v>371451.7</v>
      </c>
      <c r="Z23" s="1">
        <v>121733.5</v>
      </c>
      <c r="AB23" s="1">
        <v>150744.1</v>
      </c>
      <c r="AD23" s="1">
        <v>472822.7</v>
      </c>
    </row>
    <row r="24" spans="1:30">
      <c r="A24" t="s">
        <v>102</v>
      </c>
      <c r="B24" s="1">
        <v>471357.7</v>
      </c>
      <c r="C24" s="1">
        <v>259744.4</v>
      </c>
      <c r="D24" s="1">
        <v>255274.4</v>
      </c>
      <c r="E24" s="1">
        <v>217158.9</v>
      </c>
      <c r="F24" s="1">
        <v>27185.8</v>
      </c>
      <c r="G24" s="1">
        <v>78679.199999999997</v>
      </c>
      <c r="H24" s="1">
        <v>3511.3</v>
      </c>
      <c r="I24" s="1">
        <v>78280.600000000006</v>
      </c>
      <c r="J24" s="1">
        <v>42229.599999999999</v>
      </c>
      <c r="K24">
        <v>242.4</v>
      </c>
      <c r="L24" s="1">
        <v>-11533.2</v>
      </c>
      <c r="M24" s="1">
        <v>46178.7</v>
      </c>
      <c r="N24" s="1">
        <v>57711.8</v>
      </c>
      <c r="O24" s="1">
        <v>-6982.3</v>
      </c>
      <c r="Q24" s="1">
        <v>19765.7</v>
      </c>
      <c r="R24" s="1">
        <v>491123.4</v>
      </c>
      <c r="S24" s="1">
        <v>6678</v>
      </c>
      <c r="T24" s="1">
        <v>12521.7</v>
      </c>
      <c r="U24" s="1">
        <v>5843.7</v>
      </c>
      <c r="V24" s="1">
        <v>497801.3</v>
      </c>
      <c r="X24" s="1">
        <v>488000.4</v>
      </c>
      <c r="Y24" s="1">
        <v>368920</v>
      </c>
      <c r="Z24" s="1">
        <v>119015</v>
      </c>
      <c r="AB24" s="1">
        <v>146434.5</v>
      </c>
      <c r="AD24" s="1">
        <v>467405.2</v>
      </c>
    </row>
    <row r="25" spans="1:30">
      <c r="A25" t="s">
        <v>72</v>
      </c>
      <c r="B25" s="1">
        <v>469301.6</v>
      </c>
      <c r="C25" s="1">
        <v>259518</v>
      </c>
      <c r="D25" s="1">
        <v>254764.2</v>
      </c>
      <c r="E25" s="1">
        <v>216489.8</v>
      </c>
      <c r="F25" s="1">
        <v>26659.3</v>
      </c>
      <c r="G25" s="1">
        <v>77937.899999999994</v>
      </c>
      <c r="H25" s="1">
        <v>1599.7</v>
      </c>
      <c r="I25" s="1">
        <v>78886.899999999994</v>
      </c>
      <c r="J25" s="1">
        <v>41865.4</v>
      </c>
      <c r="K25">
        <v>172.5</v>
      </c>
      <c r="L25" s="1">
        <v>-9905.4</v>
      </c>
      <c r="M25" s="1">
        <v>45262.3</v>
      </c>
      <c r="N25" s="1">
        <v>55167.6</v>
      </c>
      <c r="O25" s="1">
        <v>-7432.9</v>
      </c>
      <c r="Q25" s="1">
        <v>19527.7</v>
      </c>
      <c r="R25" s="1">
        <v>488829.3</v>
      </c>
      <c r="S25" s="1">
        <v>5656.1</v>
      </c>
      <c r="T25" s="1">
        <v>11755.9</v>
      </c>
      <c r="U25" s="1">
        <v>6099.9</v>
      </c>
      <c r="V25" s="1">
        <v>494485.4</v>
      </c>
      <c r="X25" s="1">
        <v>484848</v>
      </c>
      <c r="Y25" s="1">
        <v>365595.5</v>
      </c>
      <c r="Z25" s="1">
        <v>119228.8</v>
      </c>
      <c r="AB25" s="1">
        <v>144828.4</v>
      </c>
      <c r="AD25" s="1">
        <v>467169</v>
      </c>
    </row>
    <row r="26" spans="1:30">
      <c r="A26" t="s">
        <v>73</v>
      </c>
      <c r="B26" s="1">
        <v>470145.5</v>
      </c>
      <c r="C26" s="1">
        <v>261368</v>
      </c>
      <c r="D26" s="1">
        <v>256402.4</v>
      </c>
      <c r="E26" s="1">
        <v>217944.1</v>
      </c>
      <c r="F26" s="1">
        <v>26054</v>
      </c>
      <c r="G26" s="1">
        <v>77402.5</v>
      </c>
      <c r="H26">
        <v>-403.9</v>
      </c>
      <c r="I26" s="1">
        <v>79314.399999999994</v>
      </c>
      <c r="J26" s="1">
        <v>43803</v>
      </c>
      <c r="K26">
        <v>-81.8</v>
      </c>
      <c r="L26" s="1">
        <v>-9825.7999999999993</v>
      </c>
      <c r="M26" s="1">
        <v>45432.7</v>
      </c>
      <c r="N26" s="1">
        <v>55258.5</v>
      </c>
      <c r="O26" s="1">
        <v>-7485</v>
      </c>
      <c r="Q26" s="1">
        <v>19070.3</v>
      </c>
      <c r="R26" s="1">
        <v>489215.8</v>
      </c>
      <c r="S26" s="1">
        <v>6306</v>
      </c>
      <c r="T26" s="1">
        <v>11781.3</v>
      </c>
      <c r="U26" s="1">
        <v>5475.2</v>
      </c>
      <c r="V26" s="1">
        <v>495521.9</v>
      </c>
      <c r="X26" s="1">
        <v>485612.9</v>
      </c>
      <c r="Y26" s="1">
        <v>364404.1</v>
      </c>
      <c r="Z26" s="1">
        <v>121265.3</v>
      </c>
      <c r="AB26" s="1">
        <v>145456.29999999999</v>
      </c>
      <c r="AD26" s="1">
        <v>470051.2</v>
      </c>
    </row>
    <row r="27" spans="1:30">
      <c r="A27" t="s">
        <v>74</v>
      </c>
      <c r="B27" s="1">
        <v>473924.8</v>
      </c>
      <c r="C27" s="1">
        <v>260972.7</v>
      </c>
      <c r="D27" s="1">
        <v>255861.9</v>
      </c>
      <c r="E27" s="1">
        <v>217236.7</v>
      </c>
      <c r="F27" s="1">
        <v>25483.200000000001</v>
      </c>
      <c r="G27" s="1">
        <v>75354.600000000006</v>
      </c>
      <c r="H27" s="1">
        <v>2429</v>
      </c>
      <c r="I27" s="1">
        <v>79870.2</v>
      </c>
      <c r="J27" s="1">
        <v>48311.6</v>
      </c>
      <c r="K27">
        <v>-601.5</v>
      </c>
      <c r="L27" s="1">
        <v>-9331.2999999999993</v>
      </c>
      <c r="M27" s="1">
        <v>44608</v>
      </c>
      <c r="N27" s="1">
        <v>53939.3</v>
      </c>
      <c r="O27" s="1">
        <v>-8563.7999999999993</v>
      </c>
      <c r="Q27" s="1">
        <v>19521.5</v>
      </c>
      <c r="R27" s="1">
        <v>493446.3</v>
      </c>
      <c r="S27" s="1">
        <v>5771.4</v>
      </c>
      <c r="T27" s="1">
        <v>10071</v>
      </c>
      <c r="U27" s="1">
        <v>4299.6000000000004</v>
      </c>
      <c r="V27" s="1">
        <v>499217.7</v>
      </c>
      <c r="X27" s="1">
        <v>489466.7</v>
      </c>
      <c r="Y27" s="1">
        <v>364050.4</v>
      </c>
      <c r="Z27" s="1">
        <v>125621.3</v>
      </c>
      <c r="AB27" s="1">
        <v>146828.9</v>
      </c>
      <c r="AD27" s="1">
        <v>471604.2</v>
      </c>
    </row>
    <row r="28" spans="1:30">
      <c r="A28" t="s">
        <v>103</v>
      </c>
      <c r="B28" s="1">
        <v>467396.8</v>
      </c>
      <c r="C28" s="1">
        <v>261981.6</v>
      </c>
      <c r="D28" s="1">
        <v>256795.9</v>
      </c>
      <c r="E28" s="1">
        <v>217944</v>
      </c>
      <c r="F28" s="1">
        <v>25239.7</v>
      </c>
      <c r="G28" s="1">
        <v>73232.5</v>
      </c>
      <c r="H28" s="1">
        <v>-3512.9</v>
      </c>
      <c r="I28" s="1">
        <v>80736.100000000006</v>
      </c>
      <c r="J28" s="1">
        <v>48487.3</v>
      </c>
      <c r="K28">
        <v>-88</v>
      </c>
      <c r="L28" s="1">
        <v>-10892.5</v>
      </c>
      <c r="M28" s="1">
        <v>44708.1</v>
      </c>
      <c r="N28" s="1">
        <v>55600.6</v>
      </c>
      <c r="O28" s="1">
        <v>-7787.1</v>
      </c>
      <c r="Q28" s="1">
        <v>20446.8</v>
      </c>
      <c r="R28" s="1">
        <v>487843.5</v>
      </c>
      <c r="S28" s="1">
        <v>5188</v>
      </c>
      <c r="T28" s="1">
        <v>9891.9</v>
      </c>
      <c r="U28" s="1">
        <v>4703.8999999999996</v>
      </c>
      <c r="V28" s="1">
        <v>493031.5</v>
      </c>
      <c r="X28" s="1">
        <v>483791</v>
      </c>
      <c r="Y28" s="1">
        <v>357071.8</v>
      </c>
      <c r="Z28" s="1">
        <v>127060.7</v>
      </c>
      <c r="AB28" s="1">
        <v>144502.39999999999</v>
      </c>
      <c r="AD28" s="1">
        <v>470048.9</v>
      </c>
    </row>
    <row r="29" spans="1:30">
      <c r="A29" t="s">
        <v>72</v>
      </c>
      <c r="B29" s="1">
        <v>469185.5</v>
      </c>
      <c r="C29" s="1">
        <v>262257.59999999998</v>
      </c>
      <c r="D29" s="1">
        <v>256910.1</v>
      </c>
      <c r="E29" s="1">
        <v>217809.5</v>
      </c>
      <c r="F29" s="1">
        <v>26877.7</v>
      </c>
      <c r="G29" s="1">
        <v>73817</v>
      </c>
      <c r="H29" s="1">
        <v>-3777.3</v>
      </c>
      <c r="I29" s="1">
        <v>81532.399999999994</v>
      </c>
      <c r="J29" s="1">
        <v>47701.4</v>
      </c>
      <c r="K29">
        <v>-7.6</v>
      </c>
      <c r="L29" s="1">
        <v>-11523.2</v>
      </c>
      <c r="M29" s="1">
        <v>45111.1</v>
      </c>
      <c r="N29" s="1">
        <v>56634.3</v>
      </c>
      <c r="O29" s="1">
        <v>-7692.5</v>
      </c>
      <c r="Q29" s="1">
        <v>19923.7</v>
      </c>
      <c r="R29" s="1">
        <v>489109.2</v>
      </c>
      <c r="S29" s="1">
        <v>6259.9</v>
      </c>
      <c r="T29" s="1">
        <v>10181</v>
      </c>
      <c r="U29" s="1">
        <v>3921.1</v>
      </c>
      <c r="V29" s="1">
        <v>495369.1</v>
      </c>
      <c r="X29" s="1">
        <v>486030.8</v>
      </c>
      <c r="Y29" s="1">
        <v>359154.4</v>
      </c>
      <c r="Z29" s="1">
        <v>127202.5</v>
      </c>
      <c r="AB29" s="1">
        <v>145877.6</v>
      </c>
      <c r="AD29" s="1">
        <v>472012.2</v>
      </c>
    </row>
    <row r="30" spans="1:30">
      <c r="A30" t="s">
        <v>73</v>
      </c>
      <c r="B30" s="1">
        <v>471673.5</v>
      </c>
      <c r="C30" s="1">
        <v>264067.40000000002</v>
      </c>
      <c r="D30" s="1">
        <v>258536.2</v>
      </c>
      <c r="E30" s="1">
        <v>219184.3</v>
      </c>
      <c r="F30" s="1">
        <v>27140</v>
      </c>
      <c r="G30" s="1">
        <v>73391.8</v>
      </c>
      <c r="H30" s="1">
        <v>-3443.1</v>
      </c>
      <c r="I30" s="1">
        <v>82478.3</v>
      </c>
      <c r="J30" s="1">
        <v>46232.6</v>
      </c>
      <c r="K30">
        <v>-9.8000000000000007</v>
      </c>
      <c r="L30" s="1">
        <v>-11019.2</v>
      </c>
      <c r="M30" s="1">
        <v>47049.2</v>
      </c>
      <c r="N30" s="1">
        <v>58068.4</v>
      </c>
      <c r="O30" s="1">
        <v>-7164.6</v>
      </c>
      <c r="Q30" s="1">
        <v>18977.7</v>
      </c>
      <c r="R30" s="1">
        <v>490651.2</v>
      </c>
      <c r="S30" s="1">
        <v>6303.8</v>
      </c>
      <c r="T30" s="1">
        <v>9922.7000000000007</v>
      </c>
      <c r="U30" s="1">
        <v>3618.9</v>
      </c>
      <c r="V30" s="1">
        <v>496954.9</v>
      </c>
      <c r="X30" s="1">
        <v>487567.5</v>
      </c>
      <c r="Y30" s="1">
        <v>361059.6</v>
      </c>
      <c r="Z30" s="1">
        <v>126798.7</v>
      </c>
      <c r="AB30" s="1">
        <v>144333.1</v>
      </c>
      <c r="AD30" s="1">
        <v>474197.5</v>
      </c>
    </row>
    <row r="31" spans="1:30">
      <c r="A31" t="s">
        <v>74</v>
      </c>
      <c r="B31" s="1">
        <v>471837.9</v>
      </c>
      <c r="C31" s="1">
        <v>264792.7</v>
      </c>
      <c r="D31" s="1">
        <v>259289.60000000001</v>
      </c>
      <c r="E31" s="1">
        <v>219697.1</v>
      </c>
      <c r="F31" s="1">
        <v>26009.4</v>
      </c>
      <c r="G31" s="1">
        <v>74183.8</v>
      </c>
      <c r="H31" s="1">
        <v>-3570</v>
      </c>
      <c r="I31" s="1">
        <v>82804.2</v>
      </c>
      <c r="J31" s="1">
        <v>46017.2</v>
      </c>
      <c r="K31">
        <v>-387.8</v>
      </c>
      <c r="L31" s="1">
        <v>-11686</v>
      </c>
      <c r="M31" s="1">
        <v>48123.1</v>
      </c>
      <c r="N31" s="1">
        <v>59809.2</v>
      </c>
      <c r="O31" s="1">
        <v>-6325.6</v>
      </c>
      <c r="Q31" s="1">
        <v>20090.5</v>
      </c>
      <c r="R31" s="1">
        <v>491928.4</v>
      </c>
      <c r="S31" s="1">
        <v>6646.8</v>
      </c>
      <c r="T31" s="1">
        <v>10154.1</v>
      </c>
      <c r="U31" s="1">
        <v>3507.3</v>
      </c>
      <c r="V31" s="1">
        <v>498575.1</v>
      </c>
      <c r="X31" s="1">
        <v>487870.7</v>
      </c>
      <c r="Y31" s="1">
        <v>361510.5</v>
      </c>
      <c r="Z31" s="1">
        <v>126638</v>
      </c>
      <c r="AB31" s="1">
        <v>143981.5</v>
      </c>
      <c r="AD31" s="1">
        <v>474744</v>
      </c>
    </row>
    <row r="32" spans="1:30">
      <c r="A32" t="s">
        <v>104</v>
      </c>
      <c r="B32" s="1">
        <v>479896.6</v>
      </c>
      <c r="C32" s="1">
        <v>266326.90000000002</v>
      </c>
      <c r="D32" s="1">
        <v>261075.8</v>
      </c>
      <c r="E32" s="1">
        <v>221236.2</v>
      </c>
      <c r="F32" s="1">
        <v>26274.400000000001</v>
      </c>
      <c r="G32" s="1">
        <v>76969.7</v>
      </c>
      <c r="H32" s="1">
        <v>-1610</v>
      </c>
      <c r="I32" s="1">
        <v>83857.3</v>
      </c>
      <c r="J32" s="1">
        <v>43492.800000000003</v>
      </c>
      <c r="K32">
        <v>179.8</v>
      </c>
      <c r="L32" s="1">
        <v>-9120.2000000000007</v>
      </c>
      <c r="M32" s="1">
        <v>50708.5</v>
      </c>
      <c r="N32" s="1">
        <v>59828.6</v>
      </c>
      <c r="O32" s="1">
        <v>-6474.2</v>
      </c>
      <c r="Q32" s="1">
        <v>18315.599999999999</v>
      </c>
      <c r="R32" s="1">
        <v>498212.2</v>
      </c>
      <c r="S32" s="1">
        <v>6377.3</v>
      </c>
      <c r="T32" s="1">
        <v>10553.3</v>
      </c>
      <c r="U32" s="1">
        <v>4176</v>
      </c>
      <c r="V32" s="1">
        <v>504589.6</v>
      </c>
      <c r="X32" s="1">
        <v>493644.5</v>
      </c>
      <c r="Y32" s="1">
        <v>367968.4</v>
      </c>
      <c r="Z32" s="1">
        <v>125828.9</v>
      </c>
      <c r="AB32" s="1">
        <v>144922.29999999999</v>
      </c>
      <c r="AD32" s="1">
        <v>480649.2</v>
      </c>
    </row>
    <row r="33" spans="1:30">
      <c r="A33" t="s">
        <v>72</v>
      </c>
      <c r="B33" s="1">
        <v>482132</v>
      </c>
      <c r="C33" s="1">
        <v>265903.3</v>
      </c>
      <c r="D33" s="1">
        <v>260987.8</v>
      </c>
      <c r="E33" s="1">
        <v>220906.3</v>
      </c>
      <c r="F33" s="1">
        <v>26955.1</v>
      </c>
      <c r="G33" s="1">
        <v>75878.899999999994</v>
      </c>
      <c r="H33" s="1">
        <v>1321.9</v>
      </c>
      <c r="I33" s="1">
        <v>84867.3</v>
      </c>
      <c r="J33" s="1">
        <v>43199.5</v>
      </c>
      <c r="K33">
        <v>40</v>
      </c>
      <c r="L33" s="1">
        <v>-9887.1</v>
      </c>
      <c r="M33" s="1">
        <v>52332.800000000003</v>
      </c>
      <c r="N33" s="1">
        <v>62219.9</v>
      </c>
      <c r="O33" s="1">
        <v>-6146.8</v>
      </c>
      <c r="Q33" s="1">
        <v>19086.3</v>
      </c>
      <c r="R33" s="1">
        <v>501218.3</v>
      </c>
      <c r="S33" s="1">
        <v>7712.4</v>
      </c>
      <c r="T33" s="1">
        <v>11335.3</v>
      </c>
      <c r="U33" s="1">
        <v>3623</v>
      </c>
      <c r="V33" s="1">
        <v>508930.7</v>
      </c>
      <c r="X33" s="1">
        <v>496002.6</v>
      </c>
      <c r="Y33" s="1">
        <v>369685.7</v>
      </c>
      <c r="Z33" s="1">
        <v>126470.8</v>
      </c>
      <c r="AB33" s="1">
        <v>144100.1</v>
      </c>
      <c r="AD33" s="1">
        <v>480400</v>
      </c>
    </row>
    <row r="34" spans="1:30">
      <c r="A34" t="s">
        <v>73</v>
      </c>
      <c r="B34" s="1">
        <v>482256.8</v>
      </c>
      <c r="C34" s="1">
        <v>266401.3</v>
      </c>
      <c r="D34" s="1">
        <v>261727</v>
      </c>
      <c r="E34" s="1">
        <v>221395.8</v>
      </c>
      <c r="F34" s="1">
        <v>26428.5</v>
      </c>
      <c r="G34" s="1">
        <v>78476.899999999994</v>
      </c>
      <c r="H34" s="1">
        <v>-1031.7</v>
      </c>
      <c r="I34" s="1">
        <v>85491.5</v>
      </c>
      <c r="J34" s="1">
        <v>42393.599999999999</v>
      </c>
      <c r="K34">
        <v>-47.8</v>
      </c>
      <c r="L34" s="1">
        <v>-10673.3</v>
      </c>
      <c r="M34" s="1">
        <v>53199.5</v>
      </c>
      <c r="N34" s="1">
        <v>63872.800000000003</v>
      </c>
      <c r="O34" s="1">
        <v>-5182.2</v>
      </c>
      <c r="Q34" s="1">
        <v>18697.8</v>
      </c>
      <c r="R34" s="1">
        <v>500954.6</v>
      </c>
      <c r="S34" s="1">
        <v>7634.4</v>
      </c>
      <c r="T34" s="1">
        <v>11383.8</v>
      </c>
      <c r="U34" s="1">
        <v>3749.4</v>
      </c>
      <c r="V34" s="1">
        <v>508589.1</v>
      </c>
      <c r="X34" s="1">
        <v>496414.6</v>
      </c>
      <c r="Y34" s="1">
        <v>370268.7</v>
      </c>
      <c r="Z34" s="1">
        <v>126285.5</v>
      </c>
      <c r="AB34" s="1">
        <v>145675.79999999999</v>
      </c>
      <c r="AD34" s="1">
        <v>482670.5</v>
      </c>
    </row>
    <row r="35" spans="1:30">
      <c r="A35" t="s">
        <v>74</v>
      </c>
      <c r="B35" s="1">
        <v>486934</v>
      </c>
      <c r="C35" s="1">
        <v>269677.59999999998</v>
      </c>
      <c r="D35" s="1">
        <v>265037.3</v>
      </c>
      <c r="E35" s="1">
        <v>224443.2</v>
      </c>
      <c r="F35" s="1">
        <v>26973</v>
      </c>
      <c r="G35" s="1">
        <v>80839.100000000006</v>
      </c>
      <c r="H35">
        <v>268.10000000000002</v>
      </c>
      <c r="I35" s="1">
        <v>86040.5</v>
      </c>
      <c r="J35" s="1">
        <v>41067.300000000003</v>
      </c>
      <c r="K35">
        <v>-73.5</v>
      </c>
      <c r="L35" s="1">
        <v>-13226.8</v>
      </c>
      <c r="M35" s="1">
        <v>52968.800000000003</v>
      </c>
      <c r="N35" s="1">
        <v>66195.600000000006</v>
      </c>
      <c r="O35" s="1">
        <v>-4631.2</v>
      </c>
      <c r="Q35" s="1">
        <v>19350.5</v>
      </c>
      <c r="R35" s="1">
        <v>506284.5</v>
      </c>
      <c r="S35" s="1">
        <v>7664.5</v>
      </c>
      <c r="T35" s="1">
        <v>11811.7</v>
      </c>
      <c r="U35" s="1">
        <v>4147.1000000000004</v>
      </c>
      <c r="V35" s="1">
        <v>513949</v>
      </c>
      <c r="X35" s="1">
        <v>503238.9</v>
      </c>
      <c r="Y35" s="1">
        <v>377664.8</v>
      </c>
      <c r="Z35" s="1">
        <v>125590.39999999999</v>
      </c>
      <c r="AB35" s="1">
        <v>147486.1</v>
      </c>
      <c r="AD35" s="1">
        <v>486216.8</v>
      </c>
    </row>
    <row r="36" spans="1:30">
      <c r="A36" t="s">
        <v>105</v>
      </c>
      <c r="B36" s="1">
        <v>490547.5</v>
      </c>
      <c r="C36" s="1">
        <v>271282.8</v>
      </c>
      <c r="D36" s="1">
        <v>266470.8</v>
      </c>
      <c r="E36" s="1">
        <v>225633</v>
      </c>
      <c r="F36" s="1">
        <v>26979.599999999999</v>
      </c>
      <c r="G36" s="1">
        <v>81265.8</v>
      </c>
      <c r="H36" s="1">
        <v>2148.9</v>
      </c>
      <c r="I36" s="1">
        <v>86182.5</v>
      </c>
      <c r="J36" s="1">
        <v>43075.8</v>
      </c>
      <c r="K36">
        <v>17.8</v>
      </c>
      <c r="L36" s="1">
        <v>-15263.2</v>
      </c>
      <c r="M36" s="1">
        <v>51054.3</v>
      </c>
      <c r="N36" s="1">
        <v>66317.5</v>
      </c>
      <c r="O36" s="1">
        <v>-5142.5</v>
      </c>
      <c r="Q36" s="1">
        <v>19233.2</v>
      </c>
      <c r="R36" s="1">
        <v>509780.7</v>
      </c>
      <c r="S36" s="1">
        <v>7960.7</v>
      </c>
      <c r="T36" s="1">
        <v>12181.4</v>
      </c>
      <c r="U36" s="1">
        <v>4220.7</v>
      </c>
      <c r="V36" s="1">
        <v>517741.4</v>
      </c>
      <c r="X36" s="1">
        <v>509050.8</v>
      </c>
      <c r="Y36" s="1">
        <v>381432.5</v>
      </c>
      <c r="Z36" s="1">
        <v>127672.8</v>
      </c>
      <c r="AB36" s="1">
        <v>149756.9</v>
      </c>
      <c r="AD36" s="1">
        <v>488092.3</v>
      </c>
    </row>
    <row r="37" spans="1:30">
      <c r="A37" t="s">
        <v>72</v>
      </c>
      <c r="B37" s="1">
        <v>486865.4</v>
      </c>
      <c r="C37" s="1">
        <v>273493.5</v>
      </c>
      <c r="D37" s="1">
        <v>268468.7</v>
      </c>
      <c r="E37" s="1">
        <v>227398.6</v>
      </c>
      <c r="F37" s="1">
        <v>25460.9</v>
      </c>
      <c r="G37" s="1">
        <v>79098.7</v>
      </c>
      <c r="H37" s="1">
        <v>2335.4</v>
      </c>
      <c r="I37" s="1">
        <v>86935.5</v>
      </c>
      <c r="J37" s="1">
        <v>40513.699999999997</v>
      </c>
      <c r="K37">
        <v>-213.9</v>
      </c>
      <c r="L37" s="1">
        <v>-15717.4</v>
      </c>
      <c r="M37" s="1">
        <v>49154</v>
      </c>
      <c r="N37" s="1">
        <v>64871.4</v>
      </c>
      <c r="O37" s="1">
        <v>-5041.2</v>
      </c>
      <c r="Q37" s="1">
        <v>17984.400000000001</v>
      </c>
      <c r="R37" s="1">
        <v>504849.8</v>
      </c>
      <c r="S37" s="1">
        <v>7753.6</v>
      </c>
      <c r="T37" s="1">
        <v>11773.2</v>
      </c>
      <c r="U37" s="1">
        <v>4019.6</v>
      </c>
      <c r="V37" s="1">
        <v>512603.4</v>
      </c>
      <c r="X37" s="1">
        <v>506082.4</v>
      </c>
      <c r="Y37" s="1">
        <v>380232.2</v>
      </c>
      <c r="Z37" s="1">
        <v>125856.1</v>
      </c>
      <c r="AB37" s="1">
        <v>143760</v>
      </c>
      <c r="AD37" s="1">
        <v>484437.6</v>
      </c>
    </row>
    <row r="38" spans="1:30">
      <c r="A38" t="s">
        <v>73</v>
      </c>
      <c r="B38" s="1">
        <v>481583.2</v>
      </c>
      <c r="C38" s="1">
        <v>273354.7</v>
      </c>
      <c r="D38" s="1">
        <v>268204.59999999998</v>
      </c>
      <c r="E38" s="1">
        <v>226901.8</v>
      </c>
      <c r="F38" s="1">
        <v>25326.799999999999</v>
      </c>
      <c r="G38" s="1">
        <v>77644.100000000006</v>
      </c>
      <c r="H38" s="1">
        <v>-2165.1999999999998</v>
      </c>
      <c r="I38" s="1">
        <v>87082.9</v>
      </c>
      <c r="J38" s="1">
        <v>40519.300000000003</v>
      </c>
      <c r="K38">
        <v>-243.2</v>
      </c>
      <c r="L38" s="1">
        <v>-14883.3</v>
      </c>
      <c r="M38" s="1">
        <v>48073.7</v>
      </c>
      <c r="N38" s="1">
        <v>62956.9</v>
      </c>
      <c r="O38" s="1">
        <v>-5053</v>
      </c>
      <c r="Q38" s="1">
        <v>17668.400000000001</v>
      </c>
      <c r="R38" s="1">
        <v>499251.5</v>
      </c>
      <c r="S38" s="1">
        <v>7658.3</v>
      </c>
      <c r="T38" s="1">
        <v>11470.8</v>
      </c>
      <c r="U38" s="1">
        <v>3812.5</v>
      </c>
      <c r="V38" s="1">
        <v>506909.8</v>
      </c>
      <c r="X38" s="1">
        <v>500268.6</v>
      </c>
      <c r="Y38" s="1">
        <v>374359.9</v>
      </c>
      <c r="Z38" s="1">
        <v>125988.1</v>
      </c>
      <c r="AB38" s="1">
        <v>142095.5</v>
      </c>
      <c r="AD38" s="1">
        <v>483162.5</v>
      </c>
    </row>
    <row r="39" spans="1:30">
      <c r="A39" t="s">
        <v>74</v>
      </c>
      <c r="B39" s="1">
        <v>479921.5</v>
      </c>
      <c r="C39" s="1">
        <v>272907</v>
      </c>
      <c r="D39" s="1">
        <v>267735.8</v>
      </c>
      <c r="E39" s="1">
        <v>226207.4</v>
      </c>
      <c r="F39" s="1">
        <v>25452.9</v>
      </c>
      <c r="G39" s="1">
        <v>74594.7</v>
      </c>
      <c r="H39" s="1">
        <v>-1116.0999999999999</v>
      </c>
      <c r="I39" s="1">
        <v>88175.4</v>
      </c>
      <c r="J39" s="1">
        <v>39550</v>
      </c>
      <c r="K39">
        <v>-24.6</v>
      </c>
      <c r="L39" s="1">
        <v>-13939.7</v>
      </c>
      <c r="M39" s="1">
        <v>47152.2</v>
      </c>
      <c r="N39" s="1">
        <v>61092</v>
      </c>
      <c r="O39" s="1">
        <v>-5678.1</v>
      </c>
      <c r="Q39" s="1">
        <v>18824</v>
      </c>
      <c r="R39" s="1">
        <v>498745.4</v>
      </c>
      <c r="S39" s="1">
        <v>8152.2</v>
      </c>
      <c r="T39" s="1">
        <v>11497.5</v>
      </c>
      <c r="U39" s="1">
        <v>3345.3</v>
      </c>
      <c r="V39" s="1">
        <v>506897.6</v>
      </c>
      <c r="X39" s="1">
        <v>498105.8</v>
      </c>
      <c r="Y39" s="1">
        <v>371825.2</v>
      </c>
      <c r="Z39" s="1">
        <v>126398.9</v>
      </c>
      <c r="AB39" s="1">
        <v>138088.6</v>
      </c>
      <c r="AD39" s="1">
        <v>480395.6</v>
      </c>
    </row>
    <row r="40" spans="1:30">
      <c r="A40" t="s">
        <v>106</v>
      </c>
      <c r="B40" s="1">
        <v>480724.3</v>
      </c>
      <c r="C40" s="1">
        <v>274472.5</v>
      </c>
      <c r="D40" s="1">
        <v>269390.5</v>
      </c>
      <c r="E40" s="1">
        <v>227626.6</v>
      </c>
      <c r="F40" s="1">
        <v>25206.799999999999</v>
      </c>
      <c r="G40" s="1">
        <v>73956.7</v>
      </c>
      <c r="H40" s="1">
        <v>-3495.8</v>
      </c>
      <c r="I40" s="1">
        <v>88206.7</v>
      </c>
      <c r="J40" s="1">
        <v>40042.1</v>
      </c>
      <c r="K40">
        <v>-81.5</v>
      </c>
      <c r="L40" s="1">
        <v>-12308.3</v>
      </c>
      <c r="M40" s="1">
        <v>49302.6</v>
      </c>
      <c r="N40" s="1">
        <v>61610.9</v>
      </c>
      <c r="O40" s="1">
        <v>-5274.9</v>
      </c>
      <c r="Q40" s="1">
        <v>18744.2</v>
      </c>
      <c r="R40" s="1">
        <v>499468.6</v>
      </c>
      <c r="S40" s="1">
        <v>7964.9</v>
      </c>
      <c r="T40" s="1">
        <v>11007.1</v>
      </c>
      <c r="U40" s="1">
        <v>3042.2</v>
      </c>
      <c r="V40" s="1">
        <v>507433.5</v>
      </c>
      <c r="X40" s="1">
        <v>497081.3</v>
      </c>
      <c r="Y40" s="1">
        <v>370367.9</v>
      </c>
      <c r="Z40" s="1">
        <v>126842</v>
      </c>
      <c r="AB40" s="1">
        <v>137643</v>
      </c>
      <c r="AD40" s="1">
        <v>483328.9</v>
      </c>
    </row>
    <row r="41" spans="1:30">
      <c r="A41" t="s">
        <v>72</v>
      </c>
      <c r="B41" s="1">
        <v>484618.8</v>
      </c>
      <c r="C41" s="1">
        <v>276736.5</v>
      </c>
      <c r="D41" s="1">
        <v>271807.3</v>
      </c>
      <c r="E41" s="1">
        <v>229818.2</v>
      </c>
      <c r="F41" s="1">
        <v>25278.5</v>
      </c>
      <c r="G41" s="1">
        <v>72927.100000000006</v>
      </c>
      <c r="H41" s="1">
        <v>-2443.6999999999998</v>
      </c>
      <c r="I41" s="1">
        <v>88525.8</v>
      </c>
      <c r="J41" s="1">
        <v>38950.800000000003</v>
      </c>
      <c r="K41">
        <v>-24.4</v>
      </c>
      <c r="L41" s="1">
        <v>-10534.1</v>
      </c>
      <c r="M41" s="1">
        <v>52916.800000000003</v>
      </c>
      <c r="N41" s="1">
        <v>63451</v>
      </c>
      <c r="O41" s="1">
        <v>-4797.6000000000004</v>
      </c>
      <c r="Q41" s="1">
        <v>18719.8</v>
      </c>
      <c r="R41" s="1">
        <v>503338.6</v>
      </c>
      <c r="S41" s="1">
        <v>7189.9</v>
      </c>
      <c r="T41" s="1">
        <v>10397.9</v>
      </c>
      <c r="U41" s="1">
        <v>3208</v>
      </c>
      <c r="V41" s="1">
        <v>510528.5</v>
      </c>
      <c r="X41" s="1">
        <v>498752.8</v>
      </c>
      <c r="Y41" s="1">
        <v>372611.9</v>
      </c>
      <c r="Z41" s="1">
        <v>126231.7</v>
      </c>
      <c r="AB41" s="1">
        <v>135628.29999999999</v>
      </c>
      <c r="AD41" s="1">
        <v>486246.8</v>
      </c>
    </row>
    <row r="42" spans="1:30">
      <c r="A42" t="s">
        <v>73</v>
      </c>
      <c r="B42" s="1">
        <v>486175</v>
      </c>
      <c r="C42" s="1">
        <v>276985.40000000002</v>
      </c>
      <c r="D42" s="1">
        <v>272159.40000000002</v>
      </c>
      <c r="E42" s="1">
        <v>229958.7</v>
      </c>
      <c r="F42" s="1">
        <v>25217.7</v>
      </c>
      <c r="G42" s="1">
        <v>74123.899999999994</v>
      </c>
      <c r="H42" s="1">
        <v>-1522.9</v>
      </c>
      <c r="I42" s="1">
        <v>89209.9</v>
      </c>
      <c r="J42" s="1">
        <v>38805.699999999997</v>
      </c>
      <c r="K42">
        <v>-65.599999999999994</v>
      </c>
      <c r="L42" s="1">
        <v>-12267.8</v>
      </c>
      <c r="M42" s="1">
        <v>53286.1</v>
      </c>
      <c r="N42" s="1">
        <v>65553.899999999994</v>
      </c>
      <c r="O42" s="1">
        <v>-4311.3999999999996</v>
      </c>
      <c r="Q42" s="1">
        <v>18812.599999999999</v>
      </c>
      <c r="R42" s="1">
        <v>504987.7</v>
      </c>
      <c r="S42" s="1">
        <v>7359.5</v>
      </c>
      <c r="T42" s="1">
        <v>10714.1</v>
      </c>
      <c r="U42" s="1">
        <v>3354.6</v>
      </c>
      <c r="V42" s="1">
        <v>512347.2</v>
      </c>
      <c r="X42" s="1">
        <v>501571</v>
      </c>
      <c r="Y42" s="1">
        <v>374883.5</v>
      </c>
      <c r="Z42" s="1">
        <v>126771.2</v>
      </c>
      <c r="AB42" s="1">
        <v>136710.29999999999</v>
      </c>
      <c r="AD42" s="1">
        <v>487025.6</v>
      </c>
    </row>
    <row r="43" spans="1:30">
      <c r="A43" t="s">
        <v>74</v>
      </c>
      <c r="B43" s="1">
        <v>487503.8</v>
      </c>
      <c r="C43" s="1">
        <v>276304.3</v>
      </c>
      <c r="D43" s="1">
        <v>271448.3</v>
      </c>
      <c r="E43" s="1">
        <v>229033.3</v>
      </c>
      <c r="F43" s="1">
        <v>24894.1</v>
      </c>
      <c r="G43" s="1">
        <v>74180.2</v>
      </c>
      <c r="H43">
        <v>490.3</v>
      </c>
      <c r="I43" s="1">
        <v>89070.9</v>
      </c>
      <c r="J43" s="1">
        <v>38224.400000000001</v>
      </c>
      <c r="K43">
        <v>-171.5</v>
      </c>
      <c r="L43" s="1">
        <v>-11388.7</v>
      </c>
      <c r="M43" s="1">
        <v>55127.7</v>
      </c>
      <c r="N43" s="1">
        <v>66516.399999999994</v>
      </c>
      <c r="O43" s="1">
        <v>-4100.1000000000004</v>
      </c>
      <c r="Q43" s="1">
        <v>19154.599999999999</v>
      </c>
      <c r="R43" s="1">
        <v>506658.4</v>
      </c>
      <c r="S43" s="1">
        <v>7018.7</v>
      </c>
      <c r="T43" s="1">
        <v>10284.5</v>
      </c>
      <c r="U43" s="1">
        <v>3265.7</v>
      </c>
      <c r="V43" s="1">
        <v>513677.1</v>
      </c>
      <c r="X43" s="1">
        <v>501757.7</v>
      </c>
      <c r="Y43" s="1">
        <v>375808</v>
      </c>
      <c r="Z43" s="1">
        <v>126010.9</v>
      </c>
      <c r="AB43" s="1">
        <v>135947.4</v>
      </c>
      <c r="AD43" s="1">
        <v>486672.3</v>
      </c>
    </row>
    <row r="44" spans="1:30">
      <c r="A44" t="s">
        <v>107</v>
      </c>
      <c r="B44" s="1">
        <v>487794</v>
      </c>
      <c r="C44" s="1">
        <v>277446.3</v>
      </c>
      <c r="D44" s="1">
        <v>272431.40000000002</v>
      </c>
      <c r="E44" s="1">
        <v>229789.8</v>
      </c>
      <c r="F44" s="1">
        <v>24752</v>
      </c>
      <c r="G44" s="1">
        <v>74469.2</v>
      </c>
      <c r="H44">
        <v>-471.6</v>
      </c>
      <c r="I44" s="1">
        <v>89547.7</v>
      </c>
      <c r="J44" s="1">
        <v>36982.699999999997</v>
      </c>
      <c r="K44">
        <v>-72.2</v>
      </c>
      <c r="L44" s="1">
        <v>-11133.7</v>
      </c>
      <c r="M44" s="1">
        <v>55864.5</v>
      </c>
      <c r="N44" s="1">
        <v>66998.3</v>
      </c>
      <c r="O44" s="1">
        <v>-3726.4</v>
      </c>
      <c r="Q44" s="1">
        <v>17510.400000000001</v>
      </c>
      <c r="R44" s="1">
        <v>505304.4</v>
      </c>
      <c r="S44" s="1">
        <v>7622.7</v>
      </c>
      <c r="T44" s="1">
        <v>10722</v>
      </c>
      <c r="U44" s="1">
        <v>3099.3</v>
      </c>
      <c r="V44" s="1">
        <v>512927.1</v>
      </c>
      <c r="X44" s="1">
        <v>501656.6</v>
      </c>
      <c r="Y44" s="1">
        <v>376244.8</v>
      </c>
      <c r="Z44" s="1">
        <v>125469.2</v>
      </c>
      <c r="AB44" s="1">
        <v>134987.79999999999</v>
      </c>
      <c r="AD44" s="1">
        <v>487725.1</v>
      </c>
    </row>
    <row r="45" spans="1:30">
      <c r="A45" t="s">
        <v>72</v>
      </c>
      <c r="B45" s="1">
        <v>491150.2</v>
      </c>
      <c r="C45" s="1">
        <v>276956.09999999998</v>
      </c>
      <c r="D45" s="1">
        <v>271747.90000000002</v>
      </c>
      <c r="E45" s="1">
        <v>228883.3</v>
      </c>
      <c r="F45" s="1">
        <v>24892.1</v>
      </c>
      <c r="G45" s="1">
        <v>75611.8</v>
      </c>
      <c r="H45">
        <v>-651.9</v>
      </c>
      <c r="I45" s="1">
        <v>90342.9</v>
      </c>
      <c r="J45" s="1">
        <v>37127.199999999997</v>
      </c>
      <c r="K45">
        <v>74.599999999999994</v>
      </c>
      <c r="L45" s="1">
        <v>-8772.2000000000007</v>
      </c>
      <c r="M45" s="1">
        <v>55995.9</v>
      </c>
      <c r="N45" s="1">
        <v>64768.1</v>
      </c>
      <c r="O45" s="1">
        <v>-4430.3999999999996</v>
      </c>
      <c r="Q45" s="1">
        <v>18136</v>
      </c>
      <c r="R45" s="1">
        <v>509286.2</v>
      </c>
      <c r="S45" s="1">
        <v>7825.1</v>
      </c>
      <c r="T45" s="1">
        <v>10715.6</v>
      </c>
      <c r="U45" s="1">
        <v>2890.5</v>
      </c>
      <c r="V45" s="1">
        <v>517111.3</v>
      </c>
      <c r="X45" s="1">
        <v>503346.9</v>
      </c>
      <c r="Y45" s="1">
        <v>376876</v>
      </c>
      <c r="Z45" s="1">
        <v>126546.2</v>
      </c>
      <c r="AB45" s="1">
        <v>136451</v>
      </c>
      <c r="AD45" s="1">
        <v>491117.8</v>
      </c>
    </row>
    <row r="46" spans="1:30">
      <c r="A46" t="s">
        <v>73</v>
      </c>
      <c r="B46" s="1">
        <v>492637.7</v>
      </c>
      <c r="C46" s="1">
        <v>276871.09999999998</v>
      </c>
      <c r="D46" s="1">
        <v>271524.7</v>
      </c>
      <c r="E46" s="1">
        <v>228396.79999999999</v>
      </c>
      <c r="F46" s="1">
        <v>25390.9</v>
      </c>
      <c r="G46" s="1">
        <v>74433.399999999994</v>
      </c>
      <c r="H46" s="1">
        <v>1815.7</v>
      </c>
      <c r="I46" s="1">
        <v>90679.1</v>
      </c>
      <c r="J46" s="1">
        <v>36100.9</v>
      </c>
      <c r="K46">
        <v>-98.3</v>
      </c>
      <c r="L46" s="1">
        <v>-8353.5</v>
      </c>
      <c r="M46" s="1">
        <v>57995.9</v>
      </c>
      <c r="N46" s="1">
        <v>66349.399999999994</v>
      </c>
      <c r="O46" s="1">
        <v>-4201.8</v>
      </c>
      <c r="Q46" s="1">
        <v>18255</v>
      </c>
      <c r="R46" s="1">
        <v>510892.7</v>
      </c>
      <c r="S46" s="1">
        <v>9337.2000000000007</v>
      </c>
      <c r="T46" s="1">
        <v>12133.6</v>
      </c>
      <c r="U46" s="1">
        <v>2796.4</v>
      </c>
      <c r="V46" s="1">
        <v>520229.9</v>
      </c>
      <c r="X46" s="1">
        <v>504018.4</v>
      </c>
      <c r="Y46" s="1">
        <v>378266.3</v>
      </c>
      <c r="Z46" s="1">
        <v>125811.5</v>
      </c>
      <c r="AB46" s="1">
        <v>134720.70000000001</v>
      </c>
      <c r="AD46" s="1">
        <v>490592.7</v>
      </c>
    </row>
    <row r="47" spans="1:30">
      <c r="A47" t="s">
        <v>74</v>
      </c>
      <c r="B47" s="1">
        <v>497969.2</v>
      </c>
      <c r="C47" s="1">
        <v>280592.59999999998</v>
      </c>
      <c r="D47" s="1">
        <v>275194.7</v>
      </c>
      <c r="E47" s="1">
        <v>231953.9</v>
      </c>
      <c r="F47" s="1">
        <v>25070.6</v>
      </c>
      <c r="G47" s="1">
        <v>77427</v>
      </c>
      <c r="H47">
        <v>-705.5</v>
      </c>
      <c r="I47" s="1">
        <v>91066.7</v>
      </c>
      <c r="J47" s="1">
        <v>35265.800000000003</v>
      </c>
      <c r="K47">
        <v>-393.6</v>
      </c>
      <c r="L47" s="1">
        <v>-6894.9</v>
      </c>
      <c r="M47" s="1">
        <v>60960.3</v>
      </c>
      <c r="N47" s="1">
        <v>67855.199999999997</v>
      </c>
      <c r="O47" s="1">
        <v>-3459.5</v>
      </c>
      <c r="Q47" s="1">
        <v>18588.8</v>
      </c>
      <c r="R47" s="1">
        <v>516558</v>
      </c>
      <c r="S47" s="1">
        <v>8366.9</v>
      </c>
      <c r="T47" s="1">
        <v>11038.8</v>
      </c>
      <c r="U47" s="1">
        <v>2671.9</v>
      </c>
      <c r="V47" s="1">
        <v>524924.9</v>
      </c>
      <c r="X47" s="1">
        <v>507646.6</v>
      </c>
      <c r="Y47" s="1">
        <v>382482.9</v>
      </c>
      <c r="Z47" s="1">
        <v>125193</v>
      </c>
      <c r="AB47" s="1">
        <v>136818.29999999999</v>
      </c>
      <c r="AD47" s="1">
        <v>498370.4</v>
      </c>
    </row>
    <row r="48" spans="1:30">
      <c r="A48" t="s">
        <v>108</v>
      </c>
      <c r="B48" s="1">
        <v>501662.9</v>
      </c>
      <c r="C48" s="1">
        <v>280512.3</v>
      </c>
      <c r="D48" s="1">
        <v>275149.59999999998</v>
      </c>
      <c r="E48" s="1">
        <v>231646.5</v>
      </c>
      <c r="F48" s="1">
        <v>25344.799999999999</v>
      </c>
      <c r="G48" s="1">
        <v>77359.399999999994</v>
      </c>
      <c r="H48" s="1">
        <v>2902.8</v>
      </c>
      <c r="I48" s="1">
        <v>91484.9</v>
      </c>
      <c r="J48" s="1">
        <v>33614</v>
      </c>
      <c r="K48">
        <v>-341.2</v>
      </c>
      <c r="L48" s="1">
        <v>-5973.6</v>
      </c>
      <c r="M48" s="1">
        <v>63963.3</v>
      </c>
      <c r="N48" s="1">
        <v>69936.899999999994</v>
      </c>
      <c r="O48" s="1">
        <v>-3240.3</v>
      </c>
      <c r="Q48" s="1">
        <v>17887</v>
      </c>
      <c r="R48" s="1">
        <v>519549.9</v>
      </c>
      <c r="S48" s="1">
        <v>9359.1</v>
      </c>
      <c r="T48" s="1">
        <v>12021.9</v>
      </c>
      <c r="U48" s="1">
        <v>2662.8</v>
      </c>
      <c r="V48" s="1">
        <v>528909.1</v>
      </c>
      <c r="X48" s="1">
        <v>510037.5</v>
      </c>
      <c r="Y48" s="1">
        <v>385873.2</v>
      </c>
      <c r="Z48" s="1">
        <v>124158</v>
      </c>
      <c r="AB48" s="1">
        <v>135467.29999999999</v>
      </c>
      <c r="AD48" s="1">
        <v>498835.8</v>
      </c>
    </row>
    <row r="49" spans="1:30">
      <c r="A49" t="s">
        <v>72</v>
      </c>
      <c r="B49" s="1">
        <v>501698.6</v>
      </c>
      <c r="C49" s="1">
        <v>280898.5</v>
      </c>
      <c r="D49" s="1">
        <v>275585.40000000002</v>
      </c>
      <c r="E49" s="1">
        <v>231936.2</v>
      </c>
      <c r="F49" s="1">
        <v>25842.3</v>
      </c>
      <c r="G49" s="1">
        <v>77084.899999999994</v>
      </c>
      <c r="H49" s="1">
        <v>1227.0999999999999</v>
      </c>
      <c r="I49" s="1">
        <v>91095.1</v>
      </c>
      <c r="J49" s="1">
        <v>33440</v>
      </c>
      <c r="K49">
        <v>63.4</v>
      </c>
      <c r="L49" s="1">
        <v>-5053.8999999999996</v>
      </c>
      <c r="M49" s="1">
        <v>66068.399999999994</v>
      </c>
      <c r="N49" s="1">
        <v>71122.3</v>
      </c>
      <c r="O49" s="1">
        <v>-2898.8</v>
      </c>
      <c r="Q49" s="1">
        <v>16887.2</v>
      </c>
      <c r="R49" s="1">
        <v>518585.8</v>
      </c>
      <c r="S49" s="1">
        <v>10036.299999999999</v>
      </c>
      <c r="T49" s="1">
        <v>12895.3</v>
      </c>
      <c r="U49" s="1">
        <v>2859</v>
      </c>
      <c r="V49" s="1">
        <v>528622.19999999995</v>
      </c>
      <c r="X49" s="1">
        <v>508855.6</v>
      </c>
      <c r="Y49" s="1">
        <v>384892</v>
      </c>
      <c r="Z49" s="1">
        <v>123957.8</v>
      </c>
      <c r="AB49" s="1">
        <v>135472</v>
      </c>
      <c r="AD49" s="1">
        <v>500009.6</v>
      </c>
    </row>
    <row r="50" spans="1:30">
      <c r="A50" t="s">
        <v>73</v>
      </c>
      <c r="B50" s="1">
        <v>504807.2</v>
      </c>
      <c r="C50" s="1">
        <v>283035.40000000002</v>
      </c>
      <c r="D50" s="1">
        <v>277738.09999999998</v>
      </c>
      <c r="E50" s="1">
        <v>233937.5</v>
      </c>
      <c r="F50" s="1">
        <v>25915.8</v>
      </c>
      <c r="G50" s="1">
        <v>78066.100000000006</v>
      </c>
      <c r="H50" s="1">
        <v>2130.5</v>
      </c>
      <c r="I50" s="1">
        <v>91479.9</v>
      </c>
      <c r="J50" s="1">
        <v>32806.5</v>
      </c>
      <c r="K50">
        <v>54.6</v>
      </c>
      <c r="L50" s="1">
        <v>-6045.2</v>
      </c>
      <c r="M50" s="1">
        <v>66640</v>
      </c>
      <c r="N50" s="1">
        <v>72685.2</v>
      </c>
      <c r="O50" s="1">
        <v>-2636.4</v>
      </c>
      <c r="Q50" s="1">
        <v>16850</v>
      </c>
      <c r="R50" s="1">
        <v>521657.1</v>
      </c>
      <c r="S50" s="1">
        <v>10338.4</v>
      </c>
      <c r="T50" s="1">
        <v>13425.9</v>
      </c>
      <c r="U50" s="1">
        <v>3087.5</v>
      </c>
      <c r="V50" s="1">
        <v>531995.5</v>
      </c>
      <c r="X50" s="1">
        <v>512717.6</v>
      </c>
      <c r="Y50" s="1">
        <v>388922.5</v>
      </c>
      <c r="Z50" s="1">
        <v>123765</v>
      </c>
      <c r="AB50" s="1">
        <v>135975.70000000001</v>
      </c>
      <c r="AD50" s="1">
        <v>502325.9</v>
      </c>
    </row>
    <row r="51" spans="1:30">
      <c r="A51" t="s">
        <v>74</v>
      </c>
      <c r="B51" s="1">
        <v>503799.4</v>
      </c>
      <c r="C51" s="1">
        <v>281491.59999999998</v>
      </c>
      <c r="D51" s="1">
        <v>276169.40000000002</v>
      </c>
      <c r="E51" s="1">
        <v>232221.5</v>
      </c>
      <c r="F51" s="1">
        <v>25953.9</v>
      </c>
      <c r="G51" s="1">
        <v>79785.2</v>
      </c>
      <c r="H51" s="1">
        <v>1890.5</v>
      </c>
      <c r="I51" s="1">
        <v>91492.3</v>
      </c>
      <c r="J51" s="1">
        <v>32400.5</v>
      </c>
      <c r="K51">
        <v>152.80000000000001</v>
      </c>
      <c r="L51" s="1">
        <v>-7337.3</v>
      </c>
      <c r="M51" s="1">
        <v>67514.899999999994</v>
      </c>
      <c r="N51" s="1">
        <v>74852.2</v>
      </c>
      <c r="O51" s="1">
        <v>-2030.1</v>
      </c>
      <c r="Q51" s="1">
        <v>17347.900000000001</v>
      </c>
      <c r="R51" s="1">
        <v>521147.3</v>
      </c>
      <c r="S51" s="1">
        <v>10790.1</v>
      </c>
      <c r="T51" s="1">
        <v>14034.2</v>
      </c>
      <c r="U51" s="1">
        <v>3244.1</v>
      </c>
      <c r="V51" s="1">
        <v>531937.4</v>
      </c>
      <c r="X51" s="1">
        <v>512447.4</v>
      </c>
      <c r="Y51" s="1">
        <v>388917.6</v>
      </c>
      <c r="Z51" s="1">
        <v>123495.3</v>
      </c>
      <c r="AB51" s="1">
        <v>137430.1</v>
      </c>
      <c r="AD51" s="1">
        <v>501446.8</v>
      </c>
    </row>
    <row r="52" spans="1:30">
      <c r="A52" t="s">
        <v>109</v>
      </c>
      <c r="B52" s="1">
        <v>506372</v>
      </c>
      <c r="C52" s="1">
        <v>283167.2</v>
      </c>
      <c r="D52" s="1">
        <v>277795.3</v>
      </c>
      <c r="E52" s="1">
        <v>233738.9</v>
      </c>
      <c r="F52" s="1">
        <v>25561.200000000001</v>
      </c>
      <c r="G52" s="1">
        <v>81795.3</v>
      </c>
      <c r="H52" s="1">
        <v>1172.5999999999999</v>
      </c>
      <c r="I52" s="1">
        <v>92380.5</v>
      </c>
      <c r="J52" s="1">
        <v>31698</v>
      </c>
      <c r="K52">
        <v>188</v>
      </c>
      <c r="L52" s="1">
        <v>-7516.3</v>
      </c>
      <c r="M52" s="1">
        <v>66832.5</v>
      </c>
      <c r="N52" s="1">
        <v>74348.800000000003</v>
      </c>
      <c r="O52" s="1">
        <v>-2074.5</v>
      </c>
      <c r="Q52" s="1">
        <v>16171.5</v>
      </c>
      <c r="R52" s="1">
        <v>522543.5</v>
      </c>
      <c r="S52" s="1">
        <v>10324.6</v>
      </c>
      <c r="T52" s="1">
        <v>14207.2</v>
      </c>
      <c r="U52" s="1">
        <v>3882.6</v>
      </c>
      <c r="V52" s="1">
        <v>532868.1</v>
      </c>
      <c r="X52" s="1">
        <v>515427.7</v>
      </c>
      <c r="Y52" s="1">
        <v>391593.6</v>
      </c>
      <c r="Z52" s="1">
        <v>123792.1</v>
      </c>
      <c r="AB52" s="1">
        <v>138492.4</v>
      </c>
      <c r="AD52" s="1">
        <v>504634.9</v>
      </c>
    </row>
    <row r="53" spans="1:30">
      <c r="A53" t="s">
        <v>72</v>
      </c>
      <c r="B53" s="1">
        <v>510337.7</v>
      </c>
      <c r="C53" s="1">
        <v>285017.8</v>
      </c>
      <c r="D53" s="1">
        <v>279578.59999999998</v>
      </c>
      <c r="E53" s="1">
        <v>235386.1</v>
      </c>
      <c r="F53" s="1">
        <v>25350.400000000001</v>
      </c>
      <c r="G53" s="1">
        <v>84634.3</v>
      </c>
      <c r="H53" s="1">
        <v>1303.4000000000001</v>
      </c>
      <c r="I53" s="1">
        <v>91986.3</v>
      </c>
      <c r="J53" s="1">
        <v>29702.5</v>
      </c>
      <c r="K53">
        <v>-19.2</v>
      </c>
      <c r="L53" s="1">
        <v>-5972.3</v>
      </c>
      <c r="M53" s="1">
        <v>69716.899999999994</v>
      </c>
      <c r="N53" s="1">
        <v>75689.2</v>
      </c>
      <c r="O53" s="1">
        <v>-1665.7</v>
      </c>
      <c r="Q53" s="1">
        <v>14127.5</v>
      </c>
      <c r="R53" s="1">
        <v>524465.19999999995</v>
      </c>
      <c r="S53" s="1">
        <v>11534.7</v>
      </c>
      <c r="T53" s="1">
        <v>15623.2</v>
      </c>
      <c r="U53" s="1">
        <v>4088.5</v>
      </c>
      <c r="V53" s="1">
        <v>535999.9</v>
      </c>
      <c r="X53" s="1">
        <v>517699.4</v>
      </c>
      <c r="Y53" s="1">
        <v>396235.8</v>
      </c>
      <c r="Z53" s="1">
        <v>121368.7</v>
      </c>
      <c r="AB53" s="1">
        <v>139379.1</v>
      </c>
      <c r="AD53" s="1">
        <v>508657</v>
      </c>
    </row>
    <row r="54" spans="1:30">
      <c r="A54" t="s">
        <v>73</v>
      </c>
      <c r="B54" s="1">
        <v>515561.1</v>
      </c>
      <c r="C54" s="1">
        <v>287742.7</v>
      </c>
      <c r="D54" s="1">
        <v>282244.2</v>
      </c>
      <c r="E54" s="1">
        <v>237901.4</v>
      </c>
      <c r="F54" s="1">
        <v>25866.400000000001</v>
      </c>
      <c r="G54" s="1">
        <v>86517.2</v>
      </c>
      <c r="H54">
        <v>772.4</v>
      </c>
      <c r="I54" s="1">
        <v>91823</v>
      </c>
      <c r="J54" s="1">
        <v>30170.7</v>
      </c>
      <c r="K54">
        <v>17.7</v>
      </c>
      <c r="L54" s="1">
        <v>-5939.7</v>
      </c>
      <c r="M54" s="1">
        <v>71907.600000000006</v>
      </c>
      <c r="N54" s="1">
        <v>77847.3</v>
      </c>
      <c r="O54" s="1">
        <v>-1409.3</v>
      </c>
      <c r="Q54" s="1">
        <v>12643.8</v>
      </c>
      <c r="R54" s="1">
        <v>528204.9</v>
      </c>
      <c r="S54" s="1">
        <v>12250.4</v>
      </c>
      <c r="T54" s="1">
        <v>16386.8</v>
      </c>
      <c r="U54" s="1">
        <v>4136.3</v>
      </c>
      <c r="V54" s="1">
        <v>540455.30000000005</v>
      </c>
      <c r="X54" s="1">
        <v>522608.5</v>
      </c>
      <c r="Y54" s="1">
        <v>400835.2</v>
      </c>
      <c r="Z54" s="1">
        <v>121663.8</v>
      </c>
      <c r="AB54" s="1">
        <v>142252.29999999999</v>
      </c>
      <c r="AD54" s="1">
        <v>514328.2</v>
      </c>
    </row>
    <row r="55" spans="1:30">
      <c r="A55" t="s">
        <v>74</v>
      </c>
      <c r="B55" s="1">
        <v>516410.9</v>
      </c>
      <c r="C55" s="1">
        <v>287787.5</v>
      </c>
      <c r="D55" s="1">
        <v>282252.09999999998</v>
      </c>
      <c r="E55" s="1">
        <v>237757</v>
      </c>
      <c r="F55" s="1">
        <v>26153.599999999999</v>
      </c>
      <c r="G55" s="1">
        <v>85113.2</v>
      </c>
      <c r="H55">
        <v>460.9</v>
      </c>
      <c r="I55" s="1">
        <v>92236.2</v>
      </c>
      <c r="J55" s="1">
        <v>29556.799999999999</v>
      </c>
      <c r="K55">
        <v>-2.6</v>
      </c>
      <c r="L55" s="1">
        <v>-3516.5</v>
      </c>
      <c r="M55" s="1">
        <v>74396.7</v>
      </c>
      <c r="N55" s="1">
        <v>77913.2</v>
      </c>
      <c r="O55" s="1">
        <v>-1378.3</v>
      </c>
      <c r="Q55" s="1">
        <v>11486.4</v>
      </c>
      <c r="R55" s="1">
        <v>527897.30000000005</v>
      </c>
      <c r="S55" s="1">
        <v>13163.8</v>
      </c>
      <c r="T55" s="1">
        <v>17826</v>
      </c>
      <c r="U55" s="1">
        <v>4662.2</v>
      </c>
      <c r="V55" s="1">
        <v>541061.1</v>
      </c>
      <c r="X55" s="1">
        <v>521040</v>
      </c>
      <c r="Y55" s="1">
        <v>399435</v>
      </c>
      <c r="Z55" s="1">
        <v>121502.2</v>
      </c>
      <c r="AB55" s="1">
        <v>140485.6</v>
      </c>
      <c r="AD55" s="1">
        <v>515483.3</v>
      </c>
    </row>
    <row r="56" spans="1:30">
      <c r="A56" t="s">
        <v>110</v>
      </c>
      <c r="B56" s="1">
        <v>517177.3</v>
      </c>
      <c r="C56" s="1">
        <v>288775.40000000002</v>
      </c>
      <c r="D56" s="1">
        <v>283231.09999999998</v>
      </c>
      <c r="E56" s="1">
        <v>238624.2</v>
      </c>
      <c r="F56" s="1">
        <v>25894.1</v>
      </c>
      <c r="G56" s="1">
        <v>84756.6</v>
      </c>
      <c r="H56">
        <v>-231.4</v>
      </c>
      <c r="I56" s="1">
        <v>91970.6</v>
      </c>
      <c r="J56" s="1">
        <v>30340.6</v>
      </c>
      <c r="K56">
        <v>32.5</v>
      </c>
      <c r="L56" s="1">
        <v>-3186.1</v>
      </c>
      <c r="M56" s="1">
        <v>76104.800000000003</v>
      </c>
      <c r="N56" s="1">
        <v>79290.899999999994</v>
      </c>
      <c r="O56" s="1">
        <v>-1175.0999999999999</v>
      </c>
      <c r="Q56" s="1">
        <v>9359.9</v>
      </c>
      <c r="R56" s="1">
        <v>526537.19999999995</v>
      </c>
      <c r="S56" s="1">
        <v>13871.3</v>
      </c>
      <c r="T56" s="1">
        <v>18955.7</v>
      </c>
      <c r="U56" s="1">
        <v>5084.5</v>
      </c>
      <c r="V56" s="1">
        <v>540408.5</v>
      </c>
      <c r="X56" s="1">
        <v>521250.4</v>
      </c>
      <c r="Y56" s="1">
        <v>399166.6</v>
      </c>
      <c r="Z56" s="1">
        <v>121988.8</v>
      </c>
      <c r="AB56" s="1">
        <v>140610.4</v>
      </c>
      <c r="AD56" s="1">
        <v>516869.5</v>
      </c>
    </row>
    <row r="57" spans="1:30">
      <c r="A57" t="s">
        <v>72</v>
      </c>
      <c r="B57" s="1">
        <v>518055</v>
      </c>
      <c r="C57" s="1">
        <v>288473.40000000002</v>
      </c>
      <c r="D57" s="1">
        <v>282898.09999999998</v>
      </c>
      <c r="E57" s="1">
        <v>238136.3</v>
      </c>
      <c r="F57" s="1">
        <v>25830.3</v>
      </c>
      <c r="G57" s="1">
        <v>86146.4</v>
      </c>
      <c r="H57">
        <v>-83.7</v>
      </c>
      <c r="I57" s="1">
        <v>92403</v>
      </c>
      <c r="J57" s="1">
        <v>29171.3</v>
      </c>
      <c r="K57">
        <v>-24.6</v>
      </c>
      <c r="L57" s="1">
        <v>-2961</v>
      </c>
      <c r="M57" s="1">
        <v>77394.2</v>
      </c>
      <c r="N57" s="1">
        <v>80355.3</v>
      </c>
      <c r="O57">
        <v>-899.9</v>
      </c>
      <c r="Q57" s="1">
        <v>9216.4</v>
      </c>
      <c r="R57" s="1">
        <v>527271.4</v>
      </c>
      <c r="S57" s="1">
        <v>13751.2</v>
      </c>
      <c r="T57" s="1">
        <v>19205.5</v>
      </c>
      <c r="U57" s="1">
        <v>5454.3</v>
      </c>
      <c r="V57" s="1">
        <v>541022.6</v>
      </c>
      <c r="X57" s="1">
        <v>521729</v>
      </c>
      <c r="Y57" s="1">
        <v>400342.3</v>
      </c>
      <c r="Z57" s="1">
        <v>121285.7</v>
      </c>
      <c r="AB57" s="1">
        <v>140885.9</v>
      </c>
      <c r="AD57" s="1">
        <v>517671.8</v>
      </c>
    </row>
    <row r="58" spans="1:30">
      <c r="A58" t="s">
        <v>73</v>
      </c>
      <c r="B58" s="1">
        <v>517076.6</v>
      </c>
      <c r="C58" s="1">
        <v>286259.8</v>
      </c>
      <c r="D58" s="1">
        <v>280641.5</v>
      </c>
      <c r="E58" s="1">
        <v>235711.5</v>
      </c>
      <c r="F58" s="1">
        <v>25881.9</v>
      </c>
      <c r="G58" s="1">
        <v>86302</v>
      </c>
      <c r="H58">
        <v>758.9</v>
      </c>
      <c r="I58" s="1">
        <v>92455</v>
      </c>
      <c r="J58" s="1">
        <v>27587.5</v>
      </c>
      <c r="K58">
        <v>43.8</v>
      </c>
      <c r="L58" s="1">
        <v>-1463.3</v>
      </c>
      <c r="M58" s="1">
        <v>78832.7</v>
      </c>
      <c r="N58" s="1">
        <v>80296</v>
      </c>
      <c r="O58">
        <v>-749</v>
      </c>
      <c r="Q58" s="1">
        <v>7949.6</v>
      </c>
      <c r="R58" s="1">
        <v>525026.30000000005</v>
      </c>
      <c r="S58" s="1">
        <v>14352.3</v>
      </c>
      <c r="T58" s="1">
        <v>19949.5</v>
      </c>
      <c r="U58" s="1">
        <v>5597.3</v>
      </c>
      <c r="V58" s="1">
        <v>539378.5</v>
      </c>
      <c r="X58" s="1">
        <v>519178.1</v>
      </c>
      <c r="Y58" s="1">
        <v>399128.1</v>
      </c>
      <c r="Z58" s="1">
        <v>119942.6</v>
      </c>
      <c r="AB58" s="1">
        <v>139601.60000000001</v>
      </c>
      <c r="AD58" s="1">
        <v>515839.7</v>
      </c>
    </row>
    <row r="59" spans="1:30">
      <c r="A59" t="s">
        <v>74</v>
      </c>
      <c r="B59" s="1">
        <v>523932.7</v>
      </c>
      <c r="C59" s="1">
        <v>290573</v>
      </c>
      <c r="D59" s="1">
        <v>284959.3</v>
      </c>
      <c r="E59" s="1">
        <v>239890.8</v>
      </c>
      <c r="F59" s="1">
        <v>25821.3</v>
      </c>
      <c r="G59" s="1">
        <v>87879.1</v>
      </c>
      <c r="H59">
        <v>649.70000000000005</v>
      </c>
      <c r="I59" s="1">
        <v>92401.8</v>
      </c>
      <c r="J59" s="1">
        <v>28015.1</v>
      </c>
      <c r="K59">
        <v>-10.4</v>
      </c>
      <c r="L59">
        <v>-526</v>
      </c>
      <c r="M59" s="1">
        <v>79739.5</v>
      </c>
      <c r="N59" s="1">
        <v>80265.5</v>
      </c>
      <c r="O59">
        <v>-871</v>
      </c>
      <c r="Q59" s="1">
        <v>8683.2000000000007</v>
      </c>
      <c r="R59" s="1">
        <v>532615.9</v>
      </c>
      <c r="S59" s="1">
        <v>15194</v>
      </c>
      <c r="T59" s="1">
        <v>21401.1</v>
      </c>
      <c r="U59" s="1">
        <v>6207.1</v>
      </c>
      <c r="V59" s="1">
        <v>547809.9</v>
      </c>
      <c r="X59" s="1">
        <v>525243.1</v>
      </c>
      <c r="Y59" s="1">
        <v>404900.4</v>
      </c>
      <c r="Z59" s="1">
        <v>120222.5</v>
      </c>
      <c r="AB59" s="1">
        <v>141580.20000000001</v>
      </c>
      <c r="AD59" s="1">
        <v>522843.8</v>
      </c>
    </row>
    <row r="60" spans="1:30">
      <c r="A60" t="s">
        <v>111</v>
      </c>
      <c r="B60" s="1">
        <v>527366</v>
      </c>
      <c r="C60" s="1">
        <v>290783.8</v>
      </c>
      <c r="D60" s="1">
        <v>285214.3</v>
      </c>
      <c r="E60" s="1">
        <v>239978</v>
      </c>
      <c r="F60" s="1">
        <v>25419.4</v>
      </c>
      <c r="G60" s="1">
        <v>88204.2</v>
      </c>
      <c r="H60" s="1">
        <v>2415.1999999999998</v>
      </c>
      <c r="I60" s="1">
        <v>92931.5</v>
      </c>
      <c r="J60" s="1">
        <v>27797</v>
      </c>
      <c r="K60">
        <v>-108.7</v>
      </c>
      <c r="L60">
        <v>652.4</v>
      </c>
      <c r="M60" s="1">
        <v>81650.5</v>
      </c>
      <c r="N60" s="1">
        <v>80998.100000000006</v>
      </c>
      <c r="O60">
        <v>-728.6</v>
      </c>
      <c r="Q60" s="1">
        <v>8392</v>
      </c>
      <c r="R60" s="1">
        <v>535758.1</v>
      </c>
      <c r="S60" s="1">
        <v>16278.3</v>
      </c>
      <c r="T60" s="1">
        <v>22909.3</v>
      </c>
      <c r="U60" s="1">
        <v>6631</v>
      </c>
      <c r="V60" s="1">
        <v>552036.4</v>
      </c>
      <c r="X60" s="1">
        <v>527374.19999999995</v>
      </c>
      <c r="Y60" s="1">
        <v>406813</v>
      </c>
      <c r="Z60" s="1">
        <v>120435.2</v>
      </c>
      <c r="AB60" s="1">
        <v>141328.9</v>
      </c>
      <c r="AD60" s="1">
        <v>524674.30000000005</v>
      </c>
    </row>
    <row r="61" spans="1:30">
      <c r="A61" t="s">
        <v>72</v>
      </c>
      <c r="B61" s="1">
        <v>527674.1</v>
      </c>
      <c r="C61" s="1">
        <v>292406.40000000002</v>
      </c>
      <c r="D61" s="1">
        <v>286891.2</v>
      </c>
      <c r="E61" s="1">
        <v>241515.1</v>
      </c>
      <c r="F61" s="1">
        <v>24986.400000000001</v>
      </c>
      <c r="G61" s="1">
        <v>87221.6</v>
      </c>
      <c r="H61" s="1">
        <v>1000.5</v>
      </c>
      <c r="I61" s="1">
        <v>93781.3</v>
      </c>
      <c r="J61" s="1">
        <v>27151.3</v>
      </c>
      <c r="K61">
        <v>139.69999999999999</v>
      </c>
      <c r="L61" s="1">
        <v>1361.1</v>
      </c>
      <c r="M61" s="1">
        <v>83647.399999999994</v>
      </c>
      <c r="N61" s="1">
        <v>82286.3</v>
      </c>
      <c r="O61">
        <v>-374.2</v>
      </c>
      <c r="Q61" s="1">
        <v>7700.2</v>
      </c>
      <c r="R61" s="1">
        <v>535374.30000000005</v>
      </c>
      <c r="S61" s="1">
        <v>16981.3</v>
      </c>
      <c r="T61" s="1">
        <v>23158.9</v>
      </c>
      <c r="U61" s="1">
        <v>6177.5</v>
      </c>
      <c r="V61" s="1">
        <v>552355.6</v>
      </c>
      <c r="X61" s="1">
        <v>526771.19999999995</v>
      </c>
      <c r="Y61" s="1">
        <v>405667.1</v>
      </c>
      <c r="Z61" s="1">
        <v>120985</v>
      </c>
      <c r="AB61" s="1">
        <v>139289.60000000001</v>
      </c>
      <c r="AD61" s="1">
        <v>526059.19999999995</v>
      </c>
    </row>
    <row r="62" spans="1:30">
      <c r="A62" t="s">
        <v>73</v>
      </c>
      <c r="B62" s="1">
        <v>524882.30000000005</v>
      </c>
      <c r="C62" s="1">
        <v>289559.8</v>
      </c>
      <c r="D62" s="1">
        <v>284080.09999999998</v>
      </c>
      <c r="E62" s="1">
        <v>238575.1</v>
      </c>
      <c r="F62" s="1">
        <v>22947.599999999999</v>
      </c>
      <c r="G62" s="1">
        <v>86151.9</v>
      </c>
      <c r="H62" s="1">
        <v>1663.2</v>
      </c>
      <c r="I62" s="1">
        <v>93633.600000000006</v>
      </c>
      <c r="J62" s="1">
        <v>26761.1</v>
      </c>
      <c r="K62">
        <v>46.5</v>
      </c>
      <c r="L62" s="1">
        <v>4235.1000000000004</v>
      </c>
      <c r="M62" s="1">
        <v>85731.8</v>
      </c>
      <c r="N62" s="1">
        <v>81496.7</v>
      </c>
      <c r="O62">
        <v>-116.5</v>
      </c>
      <c r="Q62" s="1">
        <v>5925.7</v>
      </c>
      <c r="R62" s="1">
        <v>530808.1</v>
      </c>
      <c r="S62" s="1">
        <v>15244.1</v>
      </c>
      <c r="T62" s="1">
        <v>23188.7</v>
      </c>
      <c r="U62" s="1">
        <v>7944.6</v>
      </c>
      <c r="V62" s="1">
        <v>546052.19999999995</v>
      </c>
      <c r="X62" s="1">
        <v>520962.1</v>
      </c>
      <c r="Y62" s="1">
        <v>400495.3</v>
      </c>
      <c r="Z62" s="1">
        <v>120356.7</v>
      </c>
      <c r="AB62" s="1">
        <v>135883.9</v>
      </c>
      <c r="AD62" s="1">
        <v>522735.6</v>
      </c>
    </row>
    <row r="63" spans="1:30">
      <c r="A63" t="s">
        <v>74</v>
      </c>
      <c r="B63" s="1">
        <v>526991.30000000005</v>
      </c>
      <c r="C63" s="1">
        <v>290002.59999999998</v>
      </c>
      <c r="D63" s="1">
        <v>284547.8</v>
      </c>
      <c r="E63" s="1">
        <v>238930.6</v>
      </c>
      <c r="F63" s="1">
        <v>20439.099999999999</v>
      </c>
      <c r="G63" s="1">
        <v>86066.2</v>
      </c>
      <c r="H63" s="1">
        <v>2967.6</v>
      </c>
      <c r="I63" s="1">
        <v>94379.4</v>
      </c>
      <c r="J63" s="1">
        <v>27321</v>
      </c>
      <c r="K63">
        <v>74.5</v>
      </c>
      <c r="L63" s="1">
        <v>5569.2</v>
      </c>
      <c r="M63" s="1">
        <v>88164.2</v>
      </c>
      <c r="N63" s="1">
        <v>82595</v>
      </c>
      <c r="O63">
        <v>171.8</v>
      </c>
      <c r="Q63" s="1">
        <v>1905.5</v>
      </c>
      <c r="R63" s="1">
        <v>528896.80000000005</v>
      </c>
      <c r="S63" s="1">
        <v>16974.7</v>
      </c>
      <c r="T63" s="1">
        <v>23955.8</v>
      </c>
      <c r="U63" s="1">
        <v>6981.1</v>
      </c>
      <c r="V63" s="1">
        <v>545871.5</v>
      </c>
      <c r="X63" s="1">
        <v>521579.2</v>
      </c>
      <c r="Y63" s="1">
        <v>399809.6</v>
      </c>
      <c r="Z63" s="1">
        <v>121673.2</v>
      </c>
      <c r="AB63" s="1">
        <v>133947.9</v>
      </c>
      <c r="AD63" s="1">
        <v>523551.1</v>
      </c>
    </row>
    <row r="64" spans="1:30">
      <c r="A64" t="s">
        <v>112</v>
      </c>
      <c r="B64" s="1">
        <v>528876.69999999995</v>
      </c>
      <c r="C64" s="1">
        <v>291309</v>
      </c>
      <c r="D64" s="1">
        <v>285863.5</v>
      </c>
      <c r="E64" s="1">
        <v>240108.6</v>
      </c>
      <c r="F64" s="1">
        <v>21056.9</v>
      </c>
      <c r="G64" s="1">
        <v>86764.3</v>
      </c>
      <c r="H64" s="1">
        <v>1666.6</v>
      </c>
      <c r="I64" s="1">
        <v>94446.9</v>
      </c>
      <c r="J64" s="1">
        <v>26632.2</v>
      </c>
      <c r="K64">
        <v>89.2</v>
      </c>
      <c r="L64" s="1">
        <v>6619.3</v>
      </c>
      <c r="M64" s="1">
        <v>90365.4</v>
      </c>
      <c r="N64" s="1">
        <v>83746.100000000006</v>
      </c>
      <c r="O64">
        <v>292.39999999999998</v>
      </c>
      <c r="Q64">
        <v>-283.2</v>
      </c>
      <c r="R64" s="1">
        <v>528593.5</v>
      </c>
      <c r="S64" s="1">
        <v>16439.599999999999</v>
      </c>
      <c r="T64" s="1">
        <v>22478.400000000001</v>
      </c>
      <c r="U64" s="1">
        <v>6038.8</v>
      </c>
      <c r="V64" s="1">
        <v>545033.1</v>
      </c>
      <c r="X64" s="1">
        <v>522280</v>
      </c>
      <c r="Y64" s="1">
        <v>401068.5</v>
      </c>
      <c r="Z64" s="1">
        <v>121106.5</v>
      </c>
      <c r="AB64" s="1">
        <v>134580.20000000001</v>
      </c>
      <c r="AD64" s="1">
        <v>526719.4</v>
      </c>
    </row>
    <row r="65" spans="1:30">
      <c r="A65" t="s">
        <v>72</v>
      </c>
      <c r="B65" s="1">
        <v>525909.5</v>
      </c>
      <c r="C65" s="1">
        <v>287996.7</v>
      </c>
      <c r="D65" s="1">
        <v>282589.3</v>
      </c>
      <c r="E65" s="1">
        <v>236667.6</v>
      </c>
      <c r="F65" s="1">
        <v>21920.3</v>
      </c>
      <c r="G65" s="1">
        <v>85371.5</v>
      </c>
      <c r="H65" s="1">
        <v>4360.6000000000004</v>
      </c>
      <c r="I65" s="1">
        <v>93189.4</v>
      </c>
      <c r="J65" s="1">
        <v>25703.599999999999</v>
      </c>
      <c r="K65">
        <v>-40.799999999999997</v>
      </c>
      <c r="L65" s="1">
        <v>7225.7</v>
      </c>
      <c r="M65" s="1">
        <v>88613.1</v>
      </c>
      <c r="N65" s="1">
        <v>81387.399999999994</v>
      </c>
      <c r="O65">
        <v>182.5</v>
      </c>
      <c r="Q65" s="1">
        <v>-2902.8</v>
      </c>
      <c r="R65" s="1">
        <v>523006.7</v>
      </c>
      <c r="S65" s="1">
        <v>12951.5</v>
      </c>
      <c r="T65" s="1">
        <v>18843.2</v>
      </c>
      <c r="U65" s="1">
        <v>5891.8</v>
      </c>
      <c r="V65" s="1">
        <v>535958.19999999995</v>
      </c>
      <c r="X65" s="1">
        <v>518775.1</v>
      </c>
      <c r="Y65" s="1">
        <v>399864.9</v>
      </c>
      <c r="Z65" s="1">
        <v>118787.9</v>
      </c>
      <c r="AB65" s="1">
        <v>133082.4</v>
      </c>
      <c r="AD65" s="1">
        <v>521213</v>
      </c>
    </row>
    <row r="66" spans="1:30">
      <c r="A66" t="s">
        <v>73</v>
      </c>
      <c r="B66" s="1">
        <v>519427.3</v>
      </c>
      <c r="C66" s="1">
        <v>287125.90000000002</v>
      </c>
      <c r="D66" s="1">
        <v>281760.5</v>
      </c>
      <c r="E66" s="1">
        <v>235668.7</v>
      </c>
      <c r="F66" s="1">
        <v>22465.7</v>
      </c>
      <c r="G66" s="1">
        <v>84000.5</v>
      </c>
      <c r="H66">
        <v>-287.3</v>
      </c>
      <c r="I66" s="1">
        <v>93178.3</v>
      </c>
      <c r="J66" s="1">
        <v>25619.5</v>
      </c>
      <c r="K66">
        <v>-42.5</v>
      </c>
      <c r="L66" s="1">
        <v>7129.7</v>
      </c>
      <c r="M66" s="1">
        <v>88709</v>
      </c>
      <c r="N66" s="1">
        <v>81579.199999999997</v>
      </c>
      <c r="O66">
        <v>237.4</v>
      </c>
      <c r="Q66" s="1">
        <v>-7010.5</v>
      </c>
      <c r="R66" s="1">
        <v>512416.8</v>
      </c>
      <c r="S66" s="1">
        <v>13715.1</v>
      </c>
      <c r="T66" s="1">
        <v>19167.400000000001</v>
      </c>
      <c r="U66" s="1">
        <v>5452.4</v>
      </c>
      <c r="V66" s="1">
        <v>526131.9</v>
      </c>
      <c r="X66" s="1">
        <v>512245.2</v>
      </c>
      <c r="Y66" s="1">
        <v>393447.1</v>
      </c>
      <c r="Z66" s="1">
        <v>118695.1</v>
      </c>
      <c r="AB66" s="1">
        <v>132117.5</v>
      </c>
      <c r="AD66" s="1">
        <v>519344.8</v>
      </c>
    </row>
    <row r="67" spans="1:30">
      <c r="A67" t="s">
        <v>74</v>
      </c>
      <c r="B67" s="1">
        <v>506440.7</v>
      </c>
      <c r="C67" s="1">
        <v>282701.3</v>
      </c>
      <c r="D67" s="1">
        <v>277299.8</v>
      </c>
      <c r="E67" s="1">
        <v>231014.2</v>
      </c>
      <c r="F67" s="1">
        <v>22273.3</v>
      </c>
      <c r="G67" s="1">
        <v>81263.899999999994</v>
      </c>
      <c r="H67" s="1">
        <v>7081</v>
      </c>
      <c r="I67" s="1">
        <v>93597</v>
      </c>
      <c r="J67" s="1">
        <v>25564.1</v>
      </c>
      <c r="K67">
        <v>52</v>
      </c>
      <c r="L67" s="1">
        <v>-5672.2</v>
      </c>
      <c r="M67" s="1">
        <v>77459.3</v>
      </c>
      <c r="N67" s="1">
        <v>83131.5</v>
      </c>
      <c r="O67">
        <v>-419.8</v>
      </c>
      <c r="Q67" s="1">
        <v>1559.4</v>
      </c>
      <c r="R67" s="1">
        <v>508000.1</v>
      </c>
      <c r="S67" s="1">
        <v>12328.1</v>
      </c>
      <c r="T67" s="1">
        <v>17482</v>
      </c>
      <c r="U67" s="1">
        <v>5153.8999999999996</v>
      </c>
      <c r="V67" s="1">
        <v>520328.2</v>
      </c>
      <c r="X67" s="1">
        <v>512810.5</v>
      </c>
      <c r="Y67" s="1">
        <v>393527.8</v>
      </c>
      <c r="Z67" s="1">
        <v>119184.8</v>
      </c>
      <c r="AB67" s="1">
        <v>129080.7</v>
      </c>
      <c r="AD67" s="1">
        <v>498856.3</v>
      </c>
    </row>
    <row r="68" spans="1:30">
      <c r="A68" t="s">
        <v>113</v>
      </c>
      <c r="B68" s="1">
        <v>482065.3</v>
      </c>
      <c r="C68" s="1">
        <v>281326.2</v>
      </c>
      <c r="D68" s="1">
        <v>275827.09999999998</v>
      </c>
      <c r="E68" s="1">
        <v>229361</v>
      </c>
      <c r="F68" s="1">
        <v>20322.5</v>
      </c>
      <c r="G68" s="1">
        <v>76334.5</v>
      </c>
      <c r="H68" s="1">
        <v>-3457.4</v>
      </c>
      <c r="I68" s="1">
        <v>93943.7</v>
      </c>
      <c r="J68" s="1">
        <v>26351.3</v>
      </c>
      <c r="K68">
        <v>-92.3</v>
      </c>
      <c r="L68" s="1">
        <v>-12034.8</v>
      </c>
      <c r="M68" s="1">
        <v>57711.5</v>
      </c>
      <c r="N68" s="1">
        <v>69746.3</v>
      </c>
      <c r="O68">
        <v>-628.5</v>
      </c>
      <c r="Q68" s="1">
        <v>7261.2</v>
      </c>
      <c r="R68" s="1">
        <v>489326.5</v>
      </c>
      <c r="S68" s="1">
        <v>11657</v>
      </c>
      <c r="T68" s="1">
        <v>16105.7</v>
      </c>
      <c r="U68" s="1">
        <v>4448.7</v>
      </c>
      <c r="V68" s="1">
        <v>500983.5</v>
      </c>
      <c r="X68" s="1">
        <v>494659.1</v>
      </c>
      <c r="Y68" s="1">
        <v>374524.8</v>
      </c>
      <c r="Z68" s="1">
        <v>120107.9</v>
      </c>
      <c r="AB68" s="1">
        <v>122948.3</v>
      </c>
      <c r="AD68" s="1">
        <v>485532.2</v>
      </c>
    </row>
    <row r="69" spans="1:30">
      <c r="A69" t="s">
        <v>72</v>
      </c>
      <c r="B69" s="1">
        <v>491624.4</v>
      </c>
      <c r="C69" s="1">
        <v>283860.90000000002</v>
      </c>
      <c r="D69" s="1">
        <v>278268.79999999999</v>
      </c>
      <c r="E69" s="1">
        <v>231675.9</v>
      </c>
      <c r="F69" s="1">
        <v>18335.8</v>
      </c>
      <c r="G69" s="1">
        <v>73967.199999999997</v>
      </c>
      <c r="H69" s="1">
        <v>-4342.3999999999996</v>
      </c>
      <c r="I69" s="1">
        <v>95242.3</v>
      </c>
      <c r="J69" s="1">
        <v>28360.799999999999</v>
      </c>
      <c r="K69">
        <v>7.8</v>
      </c>
      <c r="L69" s="1">
        <v>-3658.1</v>
      </c>
      <c r="M69" s="1">
        <v>62977.599999999999</v>
      </c>
      <c r="N69" s="1">
        <v>66635.7</v>
      </c>
      <c r="O69">
        <v>-149.80000000000001</v>
      </c>
      <c r="Q69" s="1">
        <v>7373.2</v>
      </c>
      <c r="R69" s="1">
        <v>498997.7</v>
      </c>
      <c r="S69" s="1">
        <v>13117.1</v>
      </c>
      <c r="T69" s="1">
        <v>17076.099999999999</v>
      </c>
      <c r="U69" s="1">
        <v>3959</v>
      </c>
      <c r="V69" s="1">
        <v>512114.8</v>
      </c>
      <c r="X69" s="1">
        <v>495382.4</v>
      </c>
      <c r="Y69" s="1">
        <v>371901.8</v>
      </c>
      <c r="Z69" s="1">
        <v>123495.2</v>
      </c>
      <c r="AB69" s="1">
        <v>120569.2</v>
      </c>
      <c r="AD69" s="1">
        <v>495834.4</v>
      </c>
    </row>
    <row r="70" spans="1:30">
      <c r="A70" t="s">
        <v>73</v>
      </c>
      <c r="B70" s="1">
        <v>491459.1</v>
      </c>
      <c r="C70" s="1">
        <v>285938.8</v>
      </c>
      <c r="D70" s="1">
        <v>280278.7</v>
      </c>
      <c r="E70" s="1">
        <v>233565.7</v>
      </c>
      <c r="F70" s="1">
        <v>17063.400000000001</v>
      </c>
      <c r="G70" s="1">
        <v>71961.5</v>
      </c>
      <c r="H70" s="1">
        <v>-6348.6</v>
      </c>
      <c r="I70" s="1">
        <v>96216.6</v>
      </c>
      <c r="J70" s="1">
        <v>27880.3</v>
      </c>
      <c r="K70">
        <v>4.5</v>
      </c>
      <c r="L70" s="1">
        <v>-1081</v>
      </c>
      <c r="M70" s="1">
        <v>69098.100000000006</v>
      </c>
      <c r="N70" s="1">
        <v>70179.100000000006</v>
      </c>
      <c r="O70">
        <v>-176.4</v>
      </c>
      <c r="Q70" s="1">
        <v>5364.6</v>
      </c>
      <c r="R70" s="1">
        <v>496823.7</v>
      </c>
      <c r="S70" s="1">
        <v>12532.1</v>
      </c>
      <c r="T70" s="1">
        <v>16396.2</v>
      </c>
      <c r="U70" s="1">
        <v>3864.1</v>
      </c>
      <c r="V70" s="1">
        <v>509355.8</v>
      </c>
      <c r="X70" s="1">
        <v>492677.3</v>
      </c>
      <c r="Y70" s="1">
        <v>368701.6</v>
      </c>
      <c r="Z70" s="1">
        <v>124003.8</v>
      </c>
      <c r="AB70" s="1">
        <v>116831.5</v>
      </c>
      <c r="AD70" s="1">
        <v>497732.5</v>
      </c>
    </row>
    <row r="71" spans="1:30">
      <c r="A71" t="s">
        <v>74</v>
      </c>
      <c r="B71" s="1">
        <v>497401.7</v>
      </c>
      <c r="C71" s="1">
        <v>287741.7</v>
      </c>
      <c r="D71" s="1">
        <v>282018.40000000002</v>
      </c>
      <c r="E71" s="1">
        <v>235174.3</v>
      </c>
      <c r="F71" s="1">
        <v>16558.5</v>
      </c>
      <c r="G71" s="1">
        <v>71280.7</v>
      </c>
      <c r="H71" s="1">
        <v>-4967.3999999999996</v>
      </c>
      <c r="I71" s="1">
        <v>96436.800000000003</v>
      </c>
      <c r="J71" s="1">
        <v>28259.7</v>
      </c>
      <c r="K71">
        <v>28.7</v>
      </c>
      <c r="L71" s="1">
        <v>2196.5</v>
      </c>
      <c r="M71" s="1">
        <v>73995.5</v>
      </c>
      <c r="N71" s="1">
        <v>71798.899999999994</v>
      </c>
      <c r="O71">
        <v>-133.5</v>
      </c>
      <c r="Q71" s="1">
        <v>4061.4</v>
      </c>
      <c r="R71" s="1">
        <v>501463.2</v>
      </c>
      <c r="S71" s="1">
        <v>12510.5</v>
      </c>
      <c r="T71" s="1">
        <v>16104.4</v>
      </c>
      <c r="U71" s="1">
        <v>3593.9</v>
      </c>
      <c r="V71" s="1">
        <v>513973.7</v>
      </c>
      <c r="X71" s="1">
        <v>495363.4</v>
      </c>
      <c r="Y71" s="1">
        <v>370766.9</v>
      </c>
      <c r="Z71" s="1">
        <v>124621.1</v>
      </c>
      <c r="AB71" s="1">
        <v>116016</v>
      </c>
      <c r="AD71" s="1">
        <v>502210.9</v>
      </c>
    </row>
    <row r="72" spans="1:30">
      <c r="A72" t="s">
        <v>114</v>
      </c>
      <c r="B72" s="1">
        <v>502619.1</v>
      </c>
      <c r="C72" s="1">
        <v>288816.40000000002</v>
      </c>
      <c r="D72" s="1">
        <v>283034.5</v>
      </c>
      <c r="E72" s="1">
        <v>236047.4</v>
      </c>
      <c r="F72" s="1">
        <v>17449.5</v>
      </c>
      <c r="G72" s="1">
        <v>71742.600000000006</v>
      </c>
      <c r="H72" s="1">
        <v>-3537.3</v>
      </c>
      <c r="I72" s="1">
        <v>95609.3</v>
      </c>
      <c r="J72" s="1">
        <v>28379.5</v>
      </c>
      <c r="K72">
        <v>93.6</v>
      </c>
      <c r="L72" s="1">
        <v>4525.8999999999996</v>
      </c>
      <c r="M72" s="1">
        <v>78394.399999999994</v>
      </c>
      <c r="N72" s="1">
        <v>73868.600000000006</v>
      </c>
      <c r="O72">
        <v>-460.2</v>
      </c>
      <c r="Q72" s="1">
        <v>3572.1</v>
      </c>
      <c r="R72" s="1">
        <v>506191.2</v>
      </c>
      <c r="S72" s="1">
        <v>13551.8</v>
      </c>
      <c r="T72" s="1">
        <v>17520.599999999999</v>
      </c>
      <c r="U72" s="1">
        <v>3968.8</v>
      </c>
      <c r="V72" s="1">
        <v>519743</v>
      </c>
      <c r="X72" s="1">
        <v>498506.8</v>
      </c>
      <c r="Y72" s="1">
        <v>374557.2</v>
      </c>
      <c r="Z72" s="1">
        <v>123961</v>
      </c>
      <c r="AB72" s="1">
        <v>117465.4</v>
      </c>
      <c r="AD72" s="1">
        <v>505994.1</v>
      </c>
    </row>
    <row r="73" spans="1:30">
      <c r="A73" t="s">
        <v>72</v>
      </c>
      <c r="B73" s="1">
        <v>508738.3</v>
      </c>
      <c r="C73" s="1">
        <v>290954.5</v>
      </c>
      <c r="D73" s="1">
        <v>285146.5</v>
      </c>
      <c r="E73" s="1">
        <v>238028.1</v>
      </c>
      <c r="F73" s="1">
        <v>17578.5</v>
      </c>
      <c r="G73" s="1">
        <v>72562.2</v>
      </c>
      <c r="H73">
        <v>-897.6</v>
      </c>
      <c r="I73" s="1">
        <v>97357.1</v>
      </c>
      <c r="J73" s="1">
        <v>26910.3</v>
      </c>
      <c r="K73">
        <v>-15.2</v>
      </c>
      <c r="L73" s="1">
        <v>4654</v>
      </c>
      <c r="M73" s="1">
        <v>82177</v>
      </c>
      <c r="N73" s="1">
        <v>77522.899999999994</v>
      </c>
      <c r="O73">
        <v>-365.7</v>
      </c>
      <c r="Q73" s="1">
        <v>3140.1</v>
      </c>
      <c r="R73" s="1">
        <v>511878.40000000002</v>
      </c>
      <c r="S73" s="1">
        <v>13213.5</v>
      </c>
      <c r="T73" s="1">
        <v>17505</v>
      </c>
      <c r="U73" s="1">
        <v>4291.5</v>
      </c>
      <c r="V73" s="1">
        <v>525091.9</v>
      </c>
      <c r="X73" s="1">
        <v>504438.3</v>
      </c>
      <c r="Y73" s="1">
        <v>380236.79999999999</v>
      </c>
      <c r="Z73" s="1">
        <v>124202.6</v>
      </c>
      <c r="AB73" s="1">
        <v>116997</v>
      </c>
      <c r="AD73" s="1">
        <v>509668.1</v>
      </c>
    </row>
    <row r="74" spans="1:30">
      <c r="A74" t="s">
        <v>73</v>
      </c>
      <c r="B74" s="1">
        <v>518010.9</v>
      </c>
      <c r="C74" s="1">
        <v>295313.7</v>
      </c>
      <c r="D74" s="1">
        <v>289481.7</v>
      </c>
      <c r="E74" s="1">
        <v>242254.5</v>
      </c>
      <c r="F74" s="1">
        <v>17767.400000000001</v>
      </c>
      <c r="G74" s="1">
        <v>73432.100000000006</v>
      </c>
      <c r="H74" s="1">
        <v>2305.4</v>
      </c>
      <c r="I74" s="1">
        <v>97762.5</v>
      </c>
      <c r="J74" s="1">
        <v>26621.9</v>
      </c>
      <c r="K74">
        <v>-146.80000000000001</v>
      </c>
      <c r="L74" s="1">
        <v>5483.9</v>
      </c>
      <c r="M74" s="1">
        <v>84481.9</v>
      </c>
      <c r="N74" s="1">
        <v>78998</v>
      </c>
      <c r="O74">
        <v>-529.4</v>
      </c>
      <c r="Q74" s="1">
        <v>2413.6</v>
      </c>
      <c r="R74" s="1">
        <v>520424.5</v>
      </c>
      <c r="S74" s="1">
        <v>13993.9</v>
      </c>
      <c r="T74" s="1">
        <v>18113.8</v>
      </c>
      <c r="U74" s="1">
        <v>4119.8999999999996</v>
      </c>
      <c r="V74" s="1">
        <v>534418.4</v>
      </c>
      <c r="X74" s="1">
        <v>513024.8</v>
      </c>
      <c r="Y74" s="1">
        <v>388813.2</v>
      </c>
      <c r="Z74" s="1">
        <v>124197.9</v>
      </c>
      <c r="AB74" s="1">
        <v>117783.8</v>
      </c>
      <c r="AD74" s="1">
        <v>515959.1</v>
      </c>
    </row>
    <row r="75" spans="1:30">
      <c r="A75" t="s">
        <v>74</v>
      </c>
      <c r="B75" s="1">
        <v>513675.5</v>
      </c>
      <c r="C75" s="1">
        <v>290352.2</v>
      </c>
      <c r="D75" s="1">
        <v>284412.7</v>
      </c>
      <c r="E75" s="1">
        <v>236947.1</v>
      </c>
      <c r="F75" s="1">
        <v>18354.3</v>
      </c>
      <c r="G75" s="1">
        <v>73329.7</v>
      </c>
      <c r="H75" s="1">
        <v>2566.5</v>
      </c>
      <c r="I75" s="1">
        <v>98273.4</v>
      </c>
      <c r="J75" s="1">
        <v>26055.9</v>
      </c>
      <c r="K75">
        <v>-51.3</v>
      </c>
      <c r="L75" s="1">
        <v>5245.3</v>
      </c>
      <c r="M75" s="1">
        <v>84770.3</v>
      </c>
      <c r="N75" s="1">
        <v>79525.100000000006</v>
      </c>
      <c r="O75">
        <v>-450.4</v>
      </c>
      <c r="Q75" s="1">
        <v>1090.3</v>
      </c>
      <c r="R75" s="1">
        <v>514765.9</v>
      </c>
      <c r="S75" s="1">
        <v>14272.7</v>
      </c>
      <c r="T75" s="1">
        <v>18611.099999999999</v>
      </c>
      <c r="U75" s="1">
        <v>4338.3999999999996</v>
      </c>
      <c r="V75" s="1">
        <v>529038.6</v>
      </c>
      <c r="X75" s="1">
        <v>508847.2</v>
      </c>
      <c r="Y75" s="1">
        <v>384572.4</v>
      </c>
      <c r="Z75" s="1">
        <v>124269.3</v>
      </c>
      <c r="AB75" s="1">
        <v>117702.5</v>
      </c>
      <c r="AD75" s="1">
        <v>511255.2</v>
      </c>
    </row>
    <row r="76" spans="1:30">
      <c r="A76" t="s">
        <v>115</v>
      </c>
      <c r="B76" s="1">
        <v>508253.7</v>
      </c>
      <c r="C76" s="1">
        <v>285598.3</v>
      </c>
      <c r="D76" s="1">
        <v>279473</v>
      </c>
      <c r="E76" s="1">
        <v>231865.5</v>
      </c>
      <c r="F76" s="1">
        <v>18971.8</v>
      </c>
      <c r="G76" s="1">
        <v>75038.100000000006</v>
      </c>
      <c r="H76" s="1">
        <v>1034.8</v>
      </c>
      <c r="I76" s="1">
        <v>98801.5</v>
      </c>
      <c r="J76" s="1">
        <v>25616.6</v>
      </c>
      <c r="K76">
        <v>-44.4</v>
      </c>
      <c r="L76" s="1">
        <v>3454.5</v>
      </c>
      <c r="M76" s="1">
        <v>84020.800000000003</v>
      </c>
      <c r="N76" s="1">
        <v>80566.3</v>
      </c>
      <c r="O76">
        <v>-217.5</v>
      </c>
      <c r="Q76" s="1">
        <v>-1199.9000000000001</v>
      </c>
      <c r="R76" s="1">
        <v>507053.8</v>
      </c>
      <c r="S76" s="1">
        <v>14995.3</v>
      </c>
      <c r="T76" s="1">
        <v>19291.5</v>
      </c>
      <c r="U76" s="1">
        <v>4296.2</v>
      </c>
      <c r="V76" s="1">
        <v>522049.1</v>
      </c>
      <c r="X76" s="1">
        <v>505003.8</v>
      </c>
      <c r="Y76" s="1">
        <v>380607.1</v>
      </c>
      <c r="Z76" s="1">
        <v>124390.39999999999</v>
      </c>
      <c r="AB76" s="1">
        <v>119611.5</v>
      </c>
      <c r="AD76" s="1">
        <v>507322.8</v>
      </c>
    </row>
    <row r="77" spans="1:30">
      <c r="A77" t="s">
        <v>72</v>
      </c>
      <c r="B77" s="1">
        <v>503920.9</v>
      </c>
      <c r="C77" s="1">
        <v>287683.7</v>
      </c>
      <c r="D77" s="1">
        <v>281361</v>
      </c>
      <c r="E77" s="1">
        <v>233827</v>
      </c>
      <c r="F77" s="1">
        <v>18616.400000000001</v>
      </c>
      <c r="G77" s="1">
        <v>73670.8</v>
      </c>
      <c r="H77">
        <v>592</v>
      </c>
      <c r="I77" s="1">
        <v>99266.6</v>
      </c>
      <c r="J77" s="1">
        <v>26334.1</v>
      </c>
      <c r="K77">
        <v>-5.7</v>
      </c>
      <c r="L77" s="1">
        <v>-2465.1999999999998</v>
      </c>
      <c r="M77" s="1">
        <v>77682.7</v>
      </c>
      <c r="N77" s="1">
        <v>80147.899999999994</v>
      </c>
      <c r="O77">
        <v>228.1</v>
      </c>
      <c r="Q77" s="1">
        <v>-3819.9</v>
      </c>
      <c r="R77" s="1">
        <v>500101</v>
      </c>
      <c r="S77" s="1">
        <v>14937.9</v>
      </c>
      <c r="T77" s="1">
        <v>19053.900000000001</v>
      </c>
      <c r="U77" s="1">
        <v>4116</v>
      </c>
      <c r="V77" s="1">
        <v>515038.9</v>
      </c>
      <c r="X77" s="1">
        <v>506152.4</v>
      </c>
      <c r="Y77" s="1">
        <v>380554.3</v>
      </c>
      <c r="Z77" s="1">
        <v>125591.4</v>
      </c>
      <c r="AB77" s="1">
        <v>118574.39999999999</v>
      </c>
      <c r="AD77" s="1">
        <v>503369.2</v>
      </c>
    </row>
    <row r="78" spans="1:30">
      <c r="A78" t="s">
        <v>73</v>
      </c>
      <c r="B78" s="1">
        <v>516203</v>
      </c>
      <c r="C78" s="1">
        <v>292174.3</v>
      </c>
      <c r="D78" s="1">
        <v>285686</v>
      </c>
      <c r="E78" s="1">
        <v>238023.9</v>
      </c>
      <c r="F78" s="1">
        <v>19392.900000000001</v>
      </c>
      <c r="G78" s="1">
        <v>75403.600000000006</v>
      </c>
      <c r="H78" s="1">
        <v>1845.1</v>
      </c>
      <c r="I78" s="1">
        <v>99641.1</v>
      </c>
      <c r="J78" s="1">
        <v>25553.4</v>
      </c>
      <c r="K78">
        <v>48.7</v>
      </c>
      <c r="L78" s="1">
        <v>2209.6</v>
      </c>
      <c r="M78" s="1">
        <v>84995.6</v>
      </c>
      <c r="N78" s="1">
        <v>82786</v>
      </c>
      <c r="O78">
        <v>-65.7</v>
      </c>
      <c r="Q78" s="1">
        <v>-5066.6000000000004</v>
      </c>
      <c r="R78" s="1">
        <v>511136.5</v>
      </c>
      <c r="S78" s="1">
        <v>14868</v>
      </c>
      <c r="T78" s="1">
        <v>19003.8</v>
      </c>
      <c r="U78" s="1">
        <v>4135.8</v>
      </c>
      <c r="V78" s="1">
        <v>526004.4</v>
      </c>
      <c r="X78" s="1">
        <v>514081.3</v>
      </c>
      <c r="Y78" s="1">
        <v>388802.4</v>
      </c>
      <c r="Z78" s="1">
        <v>125280.5</v>
      </c>
      <c r="AB78" s="1">
        <v>120327.4</v>
      </c>
      <c r="AD78" s="1">
        <v>514331.7</v>
      </c>
    </row>
    <row r="79" spans="1:30">
      <c r="A79" t="s">
        <v>74</v>
      </c>
      <c r="B79" s="1">
        <v>515380.6</v>
      </c>
      <c r="C79" s="1">
        <v>293841.40000000002</v>
      </c>
      <c r="D79" s="1">
        <v>287218.8</v>
      </c>
      <c r="E79" s="1">
        <v>239392</v>
      </c>
      <c r="F79" s="1">
        <v>19059.8</v>
      </c>
      <c r="G79" s="1">
        <v>78358.8</v>
      </c>
      <c r="H79">
        <v>715.9</v>
      </c>
      <c r="I79" s="1">
        <v>99966.1</v>
      </c>
      <c r="J79" s="1">
        <v>24711.599999999999</v>
      </c>
      <c r="K79">
        <v>-19.899999999999999</v>
      </c>
      <c r="L79" s="1">
        <v>-1510.2</v>
      </c>
      <c r="M79" s="1">
        <v>82713.899999999994</v>
      </c>
      <c r="N79" s="1">
        <v>84224.1</v>
      </c>
      <c r="O79">
        <v>257.10000000000002</v>
      </c>
      <c r="Q79" s="1">
        <v>-5478.4</v>
      </c>
      <c r="R79" s="1">
        <v>509902.2</v>
      </c>
      <c r="S79" s="1">
        <v>14056.1</v>
      </c>
      <c r="T79" s="1">
        <v>18209</v>
      </c>
      <c r="U79" s="1">
        <v>4152.8999999999996</v>
      </c>
      <c r="V79" s="1">
        <v>523958.3</v>
      </c>
      <c r="X79" s="1">
        <v>516698.3</v>
      </c>
      <c r="Y79" s="1">
        <v>391978.8</v>
      </c>
      <c r="Z79" s="1">
        <v>124726.3</v>
      </c>
      <c r="AB79" s="1">
        <v>122179.5</v>
      </c>
      <c r="AD79" s="1">
        <v>514713.7</v>
      </c>
    </row>
    <row r="80" spans="1:30">
      <c r="A80" t="s">
        <v>116</v>
      </c>
      <c r="B80" s="1">
        <v>522590</v>
      </c>
      <c r="C80" s="1">
        <v>295110.40000000002</v>
      </c>
      <c r="D80" s="1">
        <v>288391.2</v>
      </c>
      <c r="E80" s="1">
        <v>240386.8</v>
      </c>
      <c r="F80" s="1">
        <v>18789.900000000001</v>
      </c>
      <c r="G80" s="1">
        <v>78474.399999999994</v>
      </c>
      <c r="H80" s="1">
        <v>3453.9</v>
      </c>
      <c r="I80" s="1">
        <v>100946.3</v>
      </c>
      <c r="J80" s="1">
        <v>26113.4</v>
      </c>
      <c r="K80">
        <v>-1</v>
      </c>
      <c r="L80">
        <v>-426</v>
      </c>
      <c r="M80" s="1">
        <v>85267</v>
      </c>
      <c r="N80" s="1">
        <v>85693</v>
      </c>
      <c r="O80">
        <v>128.6</v>
      </c>
      <c r="Q80" s="1">
        <v>-5698</v>
      </c>
      <c r="R80" s="1">
        <v>516891.9</v>
      </c>
      <c r="S80" s="1">
        <v>14020.1</v>
      </c>
      <c r="T80" s="1">
        <v>18253.3</v>
      </c>
      <c r="U80" s="1">
        <v>4233.1000000000004</v>
      </c>
      <c r="V80" s="1">
        <v>530912.1</v>
      </c>
      <c r="X80" s="1">
        <v>522983.1</v>
      </c>
      <c r="Y80" s="1">
        <v>395899.6</v>
      </c>
      <c r="Z80" s="1">
        <v>127086.9</v>
      </c>
      <c r="AB80" s="1">
        <v>123400.5</v>
      </c>
      <c r="AD80" s="1">
        <v>519089.6</v>
      </c>
    </row>
    <row r="81" spans="1:30">
      <c r="A81" t="s">
        <v>72</v>
      </c>
      <c r="B81" s="1">
        <v>517813.4</v>
      </c>
      <c r="C81" s="1">
        <v>295644.3</v>
      </c>
      <c r="D81" s="1">
        <v>288796.40000000002</v>
      </c>
      <c r="E81" s="1">
        <v>240611.6</v>
      </c>
      <c r="F81" s="1">
        <v>19267.5</v>
      </c>
      <c r="G81" s="1">
        <v>78307.5</v>
      </c>
      <c r="H81">
        <v>325</v>
      </c>
      <c r="I81" s="1">
        <v>100704.9</v>
      </c>
      <c r="J81" s="1">
        <v>26489.8</v>
      </c>
      <c r="K81">
        <v>53.8</v>
      </c>
      <c r="L81" s="1">
        <v>-3099.6</v>
      </c>
      <c r="M81" s="1">
        <v>84502.7</v>
      </c>
      <c r="N81" s="1">
        <v>87602.3</v>
      </c>
      <c r="O81">
        <v>120.3</v>
      </c>
      <c r="Q81" s="1">
        <v>-5840.7</v>
      </c>
      <c r="R81" s="1">
        <v>511972.7</v>
      </c>
      <c r="S81" s="1">
        <v>14004.8</v>
      </c>
      <c r="T81" s="1">
        <v>18666.400000000001</v>
      </c>
      <c r="U81" s="1">
        <v>4661.6000000000004</v>
      </c>
      <c r="V81" s="1">
        <v>525977.5</v>
      </c>
      <c r="X81" s="1">
        <v>520781.9</v>
      </c>
      <c r="Y81" s="1">
        <v>393512.7</v>
      </c>
      <c r="Z81" s="1">
        <v>127269.5</v>
      </c>
      <c r="AB81" s="1">
        <v>124064.2</v>
      </c>
      <c r="AD81" s="1">
        <v>517482.5</v>
      </c>
    </row>
    <row r="82" spans="1:30">
      <c r="A82" t="s">
        <v>73</v>
      </c>
      <c r="B82" s="1">
        <v>515894.1</v>
      </c>
      <c r="C82" s="1">
        <v>295516.40000000002</v>
      </c>
      <c r="D82" s="1">
        <v>288523.2</v>
      </c>
      <c r="E82" s="1">
        <v>240170.4</v>
      </c>
      <c r="F82" s="1">
        <v>19637.099999999999</v>
      </c>
      <c r="G82" s="1">
        <v>77708.899999999994</v>
      </c>
      <c r="H82" s="1">
        <v>1405</v>
      </c>
      <c r="I82" s="1">
        <v>101020.9</v>
      </c>
      <c r="J82" s="1">
        <v>25958.3</v>
      </c>
      <c r="K82">
        <v>80</v>
      </c>
      <c r="L82" s="1">
        <v>-5837.8</v>
      </c>
      <c r="M82" s="1">
        <v>81502.600000000006</v>
      </c>
      <c r="N82" s="1">
        <v>87340.4</v>
      </c>
      <c r="O82">
        <v>405.3</v>
      </c>
      <c r="Q82" s="1">
        <v>-4131.2</v>
      </c>
      <c r="R82" s="1">
        <v>511762.9</v>
      </c>
      <c r="S82" s="1">
        <v>14381.2</v>
      </c>
      <c r="T82" s="1">
        <v>18504.400000000001</v>
      </c>
      <c r="U82" s="1">
        <v>4123.2</v>
      </c>
      <c r="V82" s="1">
        <v>526144</v>
      </c>
      <c r="X82" s="1">
        <v>521352.1</v>
      </c>
      <c r="Y82" s="1">
        <v>394248.5</v>
      </c>
      <c r="Z82" s="1">
        <v>127106.3</v>
      </c>
      <c r="AB82" s="1">
        <v>123296.8</v>
      </c>
      <c r="AD82" s="1">
        <v>514420.4</v>
      </c>
    </row>
    <row r="83" spans="1:30">
      <c r="A83" t="s">
        <v>74</v>
      </c>
      <c r="B83" s="1">
        <v>515462.5</v>
      </c>
      <c r="C83" s="1">
        <v>296781.2</v>
      </c>
      <c r="D83" s="1">
        <v>289726.40000000002</v>
      </c>
      <c r="E83" s="1">
        <v>241198.4</v>
      </c>
      <c r="F83" s="1">
        <v>20083</v>
      </c>
      <c r="G83" s="1">
        <v>77518.3</v>
      </c>
      <c r="H83">
        <v>-254</v>
      </c>
      <c r="I83" s="1">
        <v>101716.9</v>
      </c>
      <c r="J83" s="1">
        <v>25476.5</v>
      </c>
      <c r="K83">
        <v>2.1</v>
      </c>
      <c r="L83" s="1">
        <v>-6400</v>
      </c>
      <c r="M83" s="1">
        <v>78712.7</v>
      </c>
      <c r="N83" s="1">
        <v>85112.7</v>
      </c>
      <c r="O83">
        <v>538.5</v>
      </c>
      <c r="Q83" s="1">
        <v>-4845.3999999999996</v>
      </c>
      <c r="R83" s="1">
        <v>510617.1</v>
      </c>
      <c r="S83" s="1">
        <v>14635.8</v>
      </c>
      <c r="T83" s="1">
        <v>19360</v>
      </c>
      <c r="U83" s="1">
        <v>4724.1000000000004</v>
      </c>
      <c r="V83" s="1">
        <v>525253</v>
      </c>
      <c r="X83" s="1">
        <v>521303.9</v>
      </c>
      <c r="Y83" s="1">
        <v>394057.2</v>
      </c>
      <c r="Z83" s="1">
        <v>127248.6</v>
      </c>
      <c r="AB83" s="1">
        <v>123066.7</v>
      </c>
      <c r="AD83" s="1">
        <v>515794.2</v>
      </c>
    </row>
    <row r="84" spans="1:30">
      <c r="A84" t="s">
        <v>117</v>
      </c>
      <c r="B84" s="1">
        <v>522647.6</v>
      </c>
      <c r="C84" s="1">
        <v>301227</v>
      </c>
      <c r="D84" s="1">
        <v>294196</v>
      </c>
      <c r="E84" s="1">
        <v>245512.5</v>
      </c>
      <c r="F84" s="1">
        <v>20297.3</v>
      </c>
      <c r="G84" s="1">
        <v>77507.199999999997</v>
      </c>
      <c r="H84">
        <v>347.4</v>
      </c>
      <c r="I84" s="1">
        <v>101508.7</v>
      </c>
      <c r="J84" s="1">
        <v>25846.1</v>
      </c>
      <c r="K84">
        <v>-130.6</v>
      </c>
      <c r="L84" s="1">
        <v>-4337.3999999999996</v>
      </c>
      <c r="M84" s="1">
        <v>81200.600000000006</v>
      </c>
      <c r="N84" s="1">
        <v>85538</v>
      </c>
      <c r="O84">
        <v>382</v>
      </c>
      <c r="Q84" s="1">
        <v>-6039.6</v>
      </c>
      <c r="R84" s="1">
        <v>516607.9</v>
      </c>
      <c r="S84" s="1">
        <v>15992.6</v>
      </c>
      <c r="T84" s="1">
        <v>21149.200000000001</v>
      </c>
      <c r="U84" s="1">
        <v>5156.7</v>
      </c>
      <c r="V84" s="1">
        <v>532600.5</v>
      </c>
      <c r="X84" s="1">
        <v>526538</v>
      </c>
      <c r="Y84" s="1">
        <v>399322</v>
      </c>
      <c r="Z84" s="1">
        <v>127224.8</v>
      </c>
      <c r="AB84" s="1">
        <v>123627</v>
      </c>
      <c r="AD84" s="1">
        <v>522529.7</v>
      </c>
    </row>
    <row r="85" spans="1:30">
      <c r="A85" t="s">
        <v>72</v>
      </c>
      <c r="B85" s="1">
        <v>527285.80000000005</v>
      </c>
      <c r="C85" s="1">
        <v>303492.7</v>
      </c>
      <c r="D85" s="1">
        <v>296427.90000000002</v>
      </c>
      <c r="E85" s="1">
        <v>247574.6</v>
      </c>
      <c r="F85" s="1">
        <v>20480.900000000001</v>
      </c>
      <c r="G85" s="1">
        <v>80122.5</v>
      </c>
      <c r="H85" s="1">
        <v>-2408.1</v>
      </c>
      <c r="I85" s="1">
        <v>102863.2</v>
      </c>
      <c r="J85" s="1">
        <v>26792.7</v>
      </c>
      <c r="K85">
        <v>41.3</v>
      </c>
      <c r="L85" s="1">
        <v>-4389</v>
      </c>
      <c r="M85" s="1">
        <v>83926.7</v>
      </c>
      <c r="N85" s="1">
        <v>88315.8</v>
      </c>
      <c r="O85">
        <v>289.5</v>
      </c>
      <c r="Q85" s="1">
        <v>-5512.3</v>
      </c>
      <c r="R85" s="1">
        <v>521773.6</v>
      </c>
      <c r="S85" s="1">
        <v>19816.400000000001</v>
      </c>
      <c r="T85" s="1">
        <v>25778.2</v>
      </c>
      <c r="U85" s="1">
        <v>5961.8</v>
      </c>
      <c r="V85" s="1">
        <v>541590</v>
      </c>
      <c r="X85" s="1">
        <v>531326</v>
      </c>
      <c r="Y85" s="1">
        <v>401605.1</v>
      </c>
      <c r="Z85" s="1">
        <v>129722.1</v>
      </c>
      <c r="AB85" s="1">
        <v>127382.5</v>
      </c>
      <c r="AD85" s="1">
        <v>529754.69999999995</v>
      </c>
    </row>
    <row r="86" spans="1:30">
      <c r="A86" t="s">
        <v>73</v>
      </c>
      <c r="B86" s="1">
        <v>532384.30000000005</v>
      </c>
      <c r="C86" s="1">
        <v>305111.90000000002</v>
      </c>
      <c r="D86" s="1">
        <v>297978.59999999998</v>
      </c>
      <c r="E86" s="1">
        <v>248932.2</v>
      </c>
      <c r="F86" s="1">
        <v>21281.3</v>
      </c>
      <c r="G86" s="1">
        <v>81261.2</v>
      </c>
      <c r="H86">
        <v>-476.2</v>
      </c>
      <c r="I86" s="1">
        <v>102882.8</v>
      </c>
      <c r="J86" s="1">
        <v>28275.5</v>
      </c>
      <c r="K86">
        <v>-86.5</v>
      </c>
      <c r="L86" s="1">
        <v>-6178.9</v>
      </c>
      <c r="M86" s="1">
        <v>83862.8</v>
      </c>
      <c r="N86" s="1">
        <v>90041.8</v>
      </c>
      <c r="O86">
        <v>313.2</v>
      </c>
      <c r="Q86" s="1">
        <v>-5837.8</v>
      </c>
      <c r="R86" s="1">
        <v>526546.5</v>
      </c>
      <c r="S86" s="1">
        <v>17867.5</v>
      </c>
      <c r="T86" s="1">
        <v>24618.5</v>
      </c>
      <c r="U86" s="1">
        <v>6751</v>
      </c>
      <c r="V86" s="1">
        <v>544414</v>
      </c>
      <c r="X86" s="1">
        <v>538121</v>
      </c>
      <c r="Y86" s="1">
        <v>407106.7</v>
      </c>
      <c r="Z86" s="1">
        <v>131017.4</v>
      </c>
      <c r="AB86" s="1">
        <v>130774.2</v>
      </c>
      <c r="AD86" s="1">
        <v>533035.80000000005</v>
      </c>
    </row>
    <row r="87" spans="1:30">
      <c r="A87" t="s">
        <v>74</v>
      </c>
      <c r="B87" s="1">
        <v>531760.80000000005</v>
      </c>
      <c r="C87" s="1">
        <v>304582.8</v>
      </c>
      <c r="D87" s="1">
        <v>297522.8</v>
      </c>
      <c r="E87" s="1">
        <v>248354.5</v>
      </c>
      <c r="F87" s="1">
        <v>22032.400000000001</v>
      </c>
      <c r="G87" s="1">
        <v>81838.3</v>
      </c>
      <c r="H87">
        <v>67.900000000000006</v>
      </c>
      <c r="I87" s="1">
        <v>103111.8</v>
      </c>
      <c r="J87" s="1">
        <v>28764</v>
      </c>
      <c r="K87">
        <v>78.599999999999994</v>
      </c>
      <c r="L87" s="1">
        <v>-9114.4</v>
      </c>
      <c r="M87" s="1">
        <v>83565.399999999994</v>
      </c>
      <c r="N87" s="1">
        <v>92679.8</v>
      </c>
      <c r="O87">
        <v>399.5</v>
      </c>
      <c r="Q87" s="1">
        <v>-7249.3</v>
      </c>
      <c r="R87" s="1">
        <v>524511.6</v>
      </c>
      <c r="S87" s="1">
        <v>18089.7</v>
      </c>
      <c r="T87" s="1">
        <v>24447.1</v>
      </c>
      <c r="U87" s="1">
        <v>6357.4</v>
      </c>
      <c r="V87" s="1">
        <v>542601.30000000005</v>
      </c>
      <c r="X87" s="1">
        <v>540377.69999999995</v>
      </c>
      <c r="Y87" s="1">
        <v>408443</v>
      </c>
      <c r="Z87" s="1">
        <v>131935.70000000001</v>
      </c>
      <c r="AB87" s="1">
        <v>132574.29999999999</v>
      </c>
      <c r="AD87" s="1">
        <v>531636.6</v>
      </c>
    </row>
    <row r="88" spans="1:30">
      <c r="A88" t="s">
        <v>118</v>
      </c>
      <c r="B88" s="1">
        <v>536169.9</v>
      </c>
      <c r="C88" s="1">
        <v>310633.3</v>
      </c>
      <c r="D88" s="1">
        <v>303795.90000000002</v>
      </c>
      <c r="E88" s="1">
        <v>254635.4</v>
      </c>
      <c r="F88" s="1">
        <v>22335.1</v>
      </c>
      <c r="G88" s="1">
        <v>84014.3</v>
      </c>
      <c r="H88" s="1">
        <v>-2336.6</v>
      </c>
      <c r="I88" s="1">
        <v>103416.8</v>
      </c>
      <c r="J88" s="1">
        <v>28106.6</v>
      </c>
      <c r="K88">
        <v>74.3</v>
      </c>
      <c r="L88" s="1">
        <v>-9905.9</v>
      </c>
      <c r="M88" s="1">
        <v>88637.5</v>
      </c>
      <c r="N88" s="1">
        <v>98543.4</v>
      </c>
      <c r="O88">
        <v>-168</v>
      </c>
      <c r="Q88" s="1">
        <v>-8799.2000000000007</v>
      </c>
      <c r="R88" s="1">
        <v>527370.80000000005</v>
      </c>
      <c r="S88" s="1">
        <v>18080.900000000001</v>
      </c>
      <c r="T88" s="1">
        <v>25413.4</v>
      </c>
      <c r="U88" s="1">
        <v>7332.5</v>
      </c>
      <c r="V88" s="1">
        <v>545451.69999999995</v>
      </c>
      <c r="X88" s="1">
        <v>546091.30000000005</v>
      </c>
      <c r="Y88" s="1">
        <v>414494.2</v>
      </c>
      <c r="Z88" s="1">
        <v>131605.6</v>
      </c>
      <c r="AB88" s="1">
        <v>134424.20000000001</v>
      </c>
      <c r="AD88" s="1">
        <v>538568.69999999995</v>
      </c>
    </row>
    <row r="89" spans="1:30">
      <c r="A89" t="s">
        <v>72</v>
      </c>
      <c r="B89" s="1">
        <v>526273.19999999995</v>
      </c>
      <c r="C89" s="1">
        <v>295341.09999999998</v>
      </c>
      <c r="D89" s="1">
        <v>288837.40000000002</v>
      </c>
      <c r="E89" s="1">
        <v>239529.9</v>
      </c>
      <c r="F89" s="1">
        <v>20448.7</v>
      </c>
      <c r="G89" s="1">
        <v>82272.7</v>
      </c>
      <c r="H89" s="1">
        <v>2475.1</v>
      </c>
      <c r="I89" s="1">
        <v>103082.6</v>
      </c>
      <c r="J89" s="1">
        <v>27090.6</v>
      </c>
      <c r="K89">
        <v>92.6</v>
      </c>
      <c r="L89" s="1">
        <v>-4647.3</v>
      </c>
      <c r="M89" s="1">
        <v>89797.9</v>
      </c>
      <c r="N89" s="1">
        <v>94445.2</v>
      </c>
      <c r="O89">
        <v>117</v>
      </c>
      <c r="Q89" s="1">
        <v>-7335.8</v>
      </c>
      <c r="R89" s="1">
        <v>518937.3</v>
      </c>
      <c r="S89" s="1">
        <v>17957.900000000001</v>
      </c>
      <c r="T89" s="1">
        <v>25559.1</v>
      </c>
      <c r="U89" s="1">
        <v>7601.2</v>
      </c>
      <c r="V89" s="1">
        <v>536895.30000000005</v>
      </c>
      <c r="X89" s="1">
        <v>530920.19999999995</v>
      </c>
      <c r="Y89" s="1">
        <v>400608.4</v>
      </c>
      <c r="Z89" s="1">
        <v>130310.3</v>
      </c>
      <c r="AB89" s="1">
        <v>129809.2</v>
      </c>
      <c r="AD89" s="1">
        <v>523577.9</v>
      </c>
    </row>
    <row r="90" spans="1:30">
      <c r="A90" t="s">
        <v>73</v>
      </c>
      <c r="B90" s="1">
        <v>526807</v>
      </c>
      <c r="C90" s="1">
        <v>297919.40000000002</v>
      </c>
      <c r="D90" s="1">
        <v>291686.3</v>
      </c>
      <c r="E90" s="1">
        <v>242391.9</v>
      </c>
      <c r="F90" s="1">
        <v>19413.7</v>
      </c>
      <c r="G90" s="1">
        <v>82758</v>
      </c>
      <c r="H90">
        <v>-88.6</v>
      </c>
      <c r="I90" s="1">
        <v>103769.3</v>
      </c>
      <c r="J90" s="1">
        <v>27889.4</v>
      </c>
      <c r="K90">
        <v>137.80000000000001</v>
      </c>
      <c r="L90" s="1">
        <v>-4886.3999999999996</v>
      </c>
      <c r="M90" s="1">
        <v>91192.3</v>
      </c>
      <c r="N90" s="1">
        <v>96078.7</v>
      </c>
      <c r="O90">
        <v>-105.6</v>
      </c>
      <c r="Q90" s="1">
        <v>-7408.1</v>
      </c>
      <c r="R90" s="1">
        <v>519398.9</v>
      </c>
      <c r="S90" s="1">
        <v>19803.8</v>
      </c>
      <c r="T90" s="1">
        <v>27580.400000000001</v>
      </c>
      <c r="U90" s="1">
        <v>7776.7</v>
      </c>
      <c r="V90" s="1">
        <v>539202.69999999995</v>
      </c>
      <c r="X90" s="1">
        <v>531856.19999999995</v>
      </c>
      <c r="Y90" s="1">
        <v>399998.9</v>
      </c>
      <c r="Z90" s="1">
        <v>131850.79999999999</v>
      </c>
      <c r="AB90" s="1">
        <v>130064.1</v>
      </c>
      <c r="AD90" s="1">
        <v>526734.80000000005</v>
      </c>
    </row>
    <row r="91" spans="1:30">
      <c r="A91" t="s">
        <v>74</v>
      </c>
      <c r="B91" s="1">
        <v>529390.1</v>
      </c>
      <c r="C91" s="1">
        <v>298463.59999999998</v>
      </c>
      <c r="D91" s="1">
        <v>292226.59999999998</v>
      </c>
      <c r="E91" s="1">
        <v>242914.6</v>
      </c>
      <c r="F91" s="1">
        <v>19453.7</v>
      </c>
      <c r="G91" s="1">
        <v>83381.8</v>
      </c>
      <c r="H91" s="1">
        <v>-1318.5</v>
      </c>
      <c r="I91" s="1">
        <v>104021.2</v>
      </c>
      <c r="J91" s="1">
        <v>28057.1</v>
      </c>
      <c r="K91">
        <v>4.3</v>
      </c>
      <c r="L91" s="1">
        <v>-2446.3000000000002</v>
      </c>
      <c r="M91" s="1">
        <v>93960.6</v>
      </c>
      <c r="N91" s="1">
        <v>96407</v>
      </c>
      <c r="O91">
        <v>-226.7</v>
      </c>
      <c r="Q91" s="1">
        <v>-6371.9</v>
      </c>
      <c r="R91" s="1">
        <v>523018.2</v>
      </c>
      <c r="S91" s="1">
        <v>22383</v>
      </c>
      <c r="T91" s="1">
        <v>30743.599999999999</v>
      </c>
      <c r="U91" s="1">
        <v>8360.6</v>
      </c>
      <c r="V91" s="1">
        <v>545401.1</v>
      </c>
      <c r="X91" s="1">
        <v>532021.69999999995</v>
      </c>
      <c r="Y91" s="1">
        <v>399932</v>
      </c>
      <c r="Z91" s="1">
        <v>132082.9</v>
      </c>
      <c r="AB91" s="1">
        <v>130894.39999999999</v>
      </c>
      <c r="AD91" s="1">
        <v>530796</v>
      </c>
    </row>
    <row r="92" spans="1:30">
      <c r="A92" t="s">
        <v>119</v>
      </c>
      <c r="B92" s="1">
        <v>537590.1</v>
      </c>
      <c r="C92" s="1">
        <v>299994.3</v>
      </c>
      <c r="D92" s="1">
        <v>293487.5</v>
      </c>
      <c r="E92" s="1">
        <v>244150.1</v>
      </c>
      <c r="F92" s="1">
        <v>19956.3</v>
      </c>
      <c r="G92" s="1">
        <v>87668.2</v>
      </c>
      <c r="H92">
        <v>19.100000000000001</v>
      </c>
      <c r="I92" s="1">
        <v>105004</v>
      </c>
      <c r="J92" s="1">
        <v>26737.599999999999</v>
      </c>
      <c r="K92">
        <v>92</v>
      </c>
      <c r="L92" s="1">
        <v>-1817.7</v>
      </c>
      <c r="M92" s="1">
        <v>95306.6</v>
      </c>
      <c r="N92" s="1">
        <v>97124.3</v>
      </c>
      <c r="O92">
        <v>-63.8</v>
      </c>
      <c r="Q92" s="1">
        <v>-1939.8</v>
      </c>
      <c r="R92" s="1">
        <v>535650.30000000005</v>
      </c>
      <c r="S92" s="1">
        <v>20309.900000000001</v>
      </c>
      <c r="T92" s="1">
        <v>28682.799999999999</v>
      </c>
      <c r="U92" s="1">
        <v>8372.7999999999993</v>
      </c>
      <c r="V92" s="1">
        <v>555960.30000000005</v>
      </c>
      <c r="X92" s="1">
        <v>539490.30000000005</v>
      </c>
      <c r="Y92" s="1">
        <v>407613.8</v>
      </c>
      <c r="Z92" s="1">
        <v>131875.4</v>
      </c>
      <c r="AB92" s="1">
        <v>134366.70000000001</v>
      </c>
      <c r="AD92" s="1">
        <v>537479.4</v>
      </c>
    </row>
    <row r="93" spans="1:30">
      <c r="A93" t="s">
        <v>72</v>
      </c>
      <c r="B93" s="1">
        <v>538067.4</v>
      </c>
      <c r="C93" s="1">
        <v>300257.2</v>
      </c>
      <c r="D93" s="1">
        <v>293460.90000000002</v>
      </c>
      <c r="E93" s="1">
        <v>244102.2</v>
      </c>
      <c r="F93" s="1">
        <v>20361.3</v>
      </c>
      <c r="G93" s="1">
        <v>86393.1</v>
      </c>
      <c r="H93" s="1">
        <v>2383.4</v>
      </c>
      <c r="I93" s="1">
        <v>105125.5</v>
      </c>
      <c r="J93" s="1">
        <v>26474.1</v>
      </c>
      <c r="K93">
        <v>-76.8</v>
      </c>
      <c r="L93" s="1">
        <v>-3007</v>
      </c>
      <c r="M93" s="1">
        <v>92053.9</v>
      </c>
      <c r="N93" s="1">
        <v>95060.9</v>
      </c>
      <c r="O93">
        <v>156.5</v>
      </c>
      <c r="Q93">
        <v>-349.9</v>
      </c>
      <c r="R93" s="1">
        <v>537717.5</v>
      </c>
      <c r="S93" s="1">
        <v>21433.200000000001</v>
      </c>
      <c r="T93" s="1">
        <v>29927.599999999999</v>
      </c>
      <c r="U93" s="1">
        <v>8494.2999999999993</v>
      </c>
      <c r="V93" s="1">
        <v>559150.69999999995</v>
      </c>
      <c r="X93" s="1">
        <v>540943</v>
      </c>
      <c r="Y93" s="1">
        <v>409433.5</v>
      </c>
      <c r="Z93" s="1">
        <v>131510.79999999999</v>
      </c>
      <c r="AB93" s="1">
        <v>133228.6</v>
      </c>
      <c r="AD93" s="1">
        <v>535718.6</v>
      </c>
    </row>
    <row r="94" spans="1:30">
      <c r="A94" t="s">
        <v>73</v>
      </c>
      <c r="B94" s="1">
        <v>538655.69999999995</v>
      </c>
      <c r="C94" s="1">
        <v>301072</v>
      </c>
      <c r="D94" s="1">
        <v>294093.3</v>
      </c>
      <c r="E94" s="1">
        <v>244722.2</v>
      </c>
      <c r="F94" s="1">
        <v>20462.3</v>
      </c>
      <c r="G94" s="1">
        <v>87558.7</v>
      </c>
      <c r="H94" s="1">
        <v>1042.2</v>
      </c>
      <c r="I94" s="1">
        <v>105624</v>
      </c>
      <c r="J94" s="1">
        <v>26516.2</v>
      </c>
      <c r="K94">
        <v>-105.4</v>
      </c>
      <c r="L94" s="1">
        <v>-3429.9</v>
      </c>
      <c r="M94" s="1">
        <v>94353.4</v>
      </c>
      <c r="N94" s="1">
        <v>97783.3</v>
      </c>
      <c r="O94">
        <v>-84.4</v>
      </c>
      <c r="Q94">
        <v>921.5</v>
      </c>
      <c r="R94" s="1">
        <v>539577.30000000005</v>
      </c>
      <c r="S94" s="1">
        <v>21078.5</v>
      </c>
      <c r="T94" s="1">
        <v>30199.8</v>
      </c>
      <c r="U94" s="1">
        <v>9121.2999999999993</v>
      </c>
      <c r="V94" s="1">
        <v>560655.80000000005</v>
      </c>
      <c r="X94" s="1">
        <v>542143.80000000005</v>
      </c>
      <c r="Y94" s="1">
        <v>410129.7</v>
      </c>
      <c r="Z94" s="1">
        <v>132015.6</v>
      </c>
      <c r="AB94" s="1">
        <v>134536.1</v>
      </c>
      <c r="AD94" s="1">
        <v>537745.1</v>
      </c>
    </row>
    <row r="95" spans="1:30">
      <c r="A95" t="s">
        <v>74</v>
      </c>
      <c r="B95" s="1">
        <v>538153.4</v>
      </c>
      <c r="C95" s="1">
        <v>299115.2</v>
      </c>
      <c r="D95" s="1">
        <v>292004.09999999998</v>
      </c>
      <c r="E95" s="1">
        <v>242606.7</v>
      </c>
      <c r="F95" s="1">
        <v>20440.5</v>
      </c>
      <c r="G95" s="1">
        <v>87425.600000000006</v>
      </c>
      <c r="H95" s="1">
        <v>1097.3</v>
      </c>
      <c r="I95" s="1">
        <v>106490.2</v>
      </c>
      <c r="J95" s="1">
        <v>27199</v>
      </c>
      <c r="K95">
        <v>-77</v>
      </c>
      <c r="L95" s="1">
        <v>-3528.9</v>
      </c>
      <c r="M95" s="1">
        <v>93597.4</v>
      </c>
      <c r="N95" s="1">
        <v>97126.2</v>
      </c>
      <c r="O95">
        <v>-8.3000000000000007</v>
      </c>
      <c r="Q95" s="1">
        <v>1486</v>
      </c>
      <c r="R95" s="1">
        <v>539639.30000000005</v>
      </c>
      <c r="S95" s="1">
        <v>22035.5</v>
      </c>
      <c r="T95" s="1">
        <v>31427.3</v>
      </c>
      <c r="U95" s="1">
        <v>9391.7999999999993</v>
      </c>
      <c r="V95" s="1">
        <v>561674.80000000005</v>
      </c>
      <c r="X95" s="1">
        <v>541673</v>
      </c>
      <c r="Y95" s="1">
        <v>408069.6</v>
      </c>
      <c r="Z95" s="1">
        <v>133601.70000000001</v>
      </c>
      <c r="AB95" s="1">
        <v>135061.5</v>
      </c>
      <c r="AD95" s="1">
        <v>537148.80000000005</v>
      </c>
    </row>
    <row r="96" spans="1:30">
      <c r="A96" t="s">
        <v>120</v>
      </c>
      <c r="B96" s="1">
        <v>542010.69999999995</v>
      </c>
      <c r="C96" s="1">
        <v>299368.90000000002</v>
      </c>
      <c r="D96" s="1">
        <v>292177.59999999998</v>
      </c>
      <c r="E96" s="1">
        <v>242751.3</v>
      </c>
      <c r="F96" s="1">
        <v>20420.2</v>
      </c>
      <c r="G96" s="1">
        <v>87004.7</v>
      </c>
      <c r="H96" s="1">
        <v>1176.9000000000001</v>
      </c>
      <c r="I96" s="1">
        <v>107766.39999999999</v>
      </c>
      <c r="J96" s="1">
        <v>27964</v>
      </c>
      <c r="K96">
        <v>19</v>
      </c>
      <c r="L96" s="1">
        <v>-1713.8</v>
      </c>
      <c r="M96" s="1">
        <v>94169.7</v>
      </c>
      <c r="N96" s="1">
        <v>95883.6</v>
      </c>
      <c r="O96">
        <v>4.5999999999999996</v>
      </c>
      <c r="Q96" s="1">
        <v>5378</v>
      </c>
      <c r="R96" s="1">
        <v>547388.69999999995</v>
      </c>
      <c r="S96" s="1">
        <v>20386.400000000001</v>
      </c>
      <c r="T96" s="1">
        <v>29596.799999999999</v>
      </c>
      <c r="U96" s="1">
        <v>9210.4</v>
      </c>
      <c r="V96" s="1">
        <v>567775.1</v>
      </c>
      <c r="X96" s="1">
        <v>543702.19999999995</v>
      </c>
      <c r="Y96" s="1">
        <v>407958</v>
      </c>
      <c r="Z96" s="1">
        <v>135743.29999999999</v>
      </c>
      <c r="AB96" s="1">
        <v>135387.1</v>
      </c>
      <c r="AD96" s="1">
        <v>540834.4</v>
      </c>
    </row>
    <row r="97" spans="1:30">
      <c r="A97" t="s">
        <v>72</v>
      </c>
      <c r="B97" s="1">
        <v>540776.80000000005</v>
      </c>
      <c r="C97" s="1">
        <v>297506.09999999998</v>
      </c>
      <c r="D97" s="1">
        <v>290201.5</v>
      </c>
      <c r="E97" s="1">
        <v>240753</v>
      </c>
      <c r="F97" s="1">
        <v>21030.7</v>
      </c>
      <c r="G97" s="1">
        <v>87105.600000000006</v>
      </c>
      <c r="H97" s="1">
        <v>2709.9</v>
      </c>
      <c r="I97" s="1">
        <v>106837.9</v>
      </c>
      <c r="J97" s="1">
        <v>27109.200000000001</v>
      </c>
      <c r="K97">
        <v>-201.6</v>
      </c>
      <c r="L97" s="1">
        <v>-1328.9</v>
      </c>
      <c r="M97" s="1">
        <v>93506.7</v>
      </c>
      <c r="N97" s="1">
        <v>94835.6</v>
      </c>
      <c r="O97">
        <v>7.8</v>
      </c>
      <c r="Q97" s="1">
        <v>5810.7</v>
      </c>
      <c r="R97" s="1">
        <v>546587.5</v>
      </c>
      <c r="S97" s="1">
        <v>19061.2</v>
      </c>
      <c r="T97" s="1">
        <v>28797.1</v>
      </c>
      <c r="U97" s="1">
        <v>9735.9</v>
      </c>
      <c r="V97" s="1">
        <v>565648.69999999995</v>
      </c>
      <c r="X97" s="1">
        <v>542087.30000000005</v>
      </c>
      <c r="Y97" s="1">
        <v>408343.4</v>
      </c>
      <c r="Z97" s="1">
        <v>133743.70000000001</v>
      </c>
      <c r="AB97" s="1">
        <v>135245.1</v>
      </c>
      <c r="AD97" s="1">
        <v>538281.6</v>
      </c>
    </row>
    <row r="98" spans="1:30">
      <c r="A98" t="s">
        <v>73</v>
      </c>
      <c r="B98" s="1">
        <v>541814.1</v>
      </c>
      <c r="C98" s="1">
        <v>298542.40000000002</v>
      </c>
      <c r="D98" s="1">
        <v>291108.7</v>
      </c>
      <c r="E98" s="1">
        <v>241642.6</v>
      </c>
      <c r="F98" s="1">
        <v>21383.5</v>
      </c>
      <c r="G98" s="1">
        <v>87283.3</v>
      </c>
      <c r="H98">
        <v>344.5</v>
      </c>
      <c r="I98" s="1">
        <v>107218.6</v>
      </c>
      <c r="J98" s="1">
        <v>27221.1</v>
      </c>
      <c r="K98">
        <v>-273.2</v>
      </c>
      <c r="L98">
        <v>92.4</v>
      </c>
      <c r="M98" s="1">
        <v>95381.4</v>
      </c>
      <c r="N98" s="1">
        <v>95289</v>
      </c>
      <c r="O98">
        <v>1.5</v>
      </c>
      <c r="Q98" s="1">
        <v>5857.1</v>
      </c>
      <c r="R98" s="1">
        <v>547671.1</v>
      </c>
      <c r="S98" s="1">
        <v>18344.400000000001</v>
      </c>
      <c r="T98" s="1">
        <v>28399.4</v>
      </c>
      <c r="U98" s="1">
        <v>10055</v>
      </c>
      <c r="V98" s="1">
        <v>566015.5</v>
      </c>
      <c r="X98" s="1">
        <v>541723.9</v>
      </c>
      <c r="Y98" s="1">
        <v>407555.5</v>
      </c>
      <c r="Z98" s="1">
        <v>134168.6</v>
      </c>
      <c r="AB98" s="1">
        <v>135888.5</v>
      </c>
      <c r="AD98" s="1">
        <v>541739.80000000005</v>
      </c>
    </row>
    <row r="99" spans="1:30">
      <c r="A99" t="s">
        <v>74</v>
      </c>
      <c r="B99" s="1">
        <v>543442.4</v>
      </c>
      <c r="C99" s="1">
        <v>299403.09999999998</v>
      </c>
      <c r="D99" s="1">
        <v>291911.7</v>
      </c>
      <c r="E99" s="1">
        <v>242422.9</v>
      </c>
      <c r="F99" s="1">
        <v>21500</v>
      </c>
      <c r="G99" s="1">
        <v>88205.1</v>
      </c>
      <c r="H99" s="1">
        <v>-1390.3</v>
      </c>
      <c r="I99" s="1">
        <v>107204</v>
      </c>
      <c r="J99" s="1">
        <v>27225.7</v>
      </c>
      <c r="K99">
        <v>-342.2</v>
      </c>
      <c r="L99" s="1">
        <v>1651.4</v>
      </c>
      <c r="M99" s="1">
        <v>98099.4</v>
      </c>
      <c r="N99" s="1">
        <v>96447.9</v>
      </c>
      <c r="O99">
        <v>-14.6</v>
      </c>
      <c r="Q99" s="1">
        <v>3987.8</v>
      </c>
      <c r="R99" s="1">
        <v>547430.19999999995</v>
      </c>
      <c r="S99" s="1">
        <v>18565.599999999999</v>
      </c>
      <c r="T99" s="1">
        <v>28622</v>
      </c>
      <c r="U99" s="1">
        <v>10056.4</v>
      </c>
      <c r="V99" s="1">
        <v>565995.80000000005</v>
      </c>
      <c r="X99" s="1">
        <v>541830.80000000005</v>
      </c>
      <c r="Y99" s="1">
        <v>407737.8</v>
      </c>
      <c r="Z99" s="1">
        <v>134093.29999999999</v>
      </c>
      <c r="AB99" s="1">
        <v>136932.29999999999</v>
      </c>
      <c r="AD99" s="1">
        <v>545145.19999999995</v>
      </c>
    </row>
    <row r="100" spans="1:30">
      <c r="A100" t="s">
        <v>121</v>
      </c>
      <c r="B100" s="1">
        <v>547500</v>
      </c>
      <c r="C100" s="1">
        <v>301075.20000000001</v>
      </c>
      <c r="D100" s="1">
        <v>293613.7</v>
      </c>
      <c r="E100" s="1">
        <v>244094.9</v>
      </c>
      <c r="F100" s="1">
        <v>21275.4</v>
      </c>
      <c r="G100" s="1">
        <v>88570.3</v>
      </c>
      <c r="H100">
        <v>-434.5</v>
      </c>
      <c r="I100" s="1">
        <v>107505.3</v>
      </c>
      <c r="J100" s="1">
        <v>27459.3</v>
      </c>
      <c r="K100">
        <v>-278.5</v>
      </c>
      <c r="L100" s="1">
        <v>2451.1</v>
      </c>
      <c r="M100" s="1">
        <v>100072.2</v>
      </c>
      <c r="N100" s="1">
        <v>97621.1</v>
      </c>
      <c r="O100">
        <v>-123.7</v>
      </c>
      <c r="Q100" s="1">
        <v>1077</v>
      </c>
      <c r="R100" s="1">
        <v>548577</v>
      </c>
      <c r="S100" s="1">
        <v>21094.2</v>
      </c>
      <c r="T100" s="1">
        <v>31577.200000000001</v>
      </c>
      <c r="U100" s="1">
        <v>10483</v>
      </c>
      <c r="V100" s="1">
        <v>569671.19999999995</v>
      </c>
      <c r="X100" s="1">
        <v>545184.9</v>
      </c>
      <c r="Y100" s="1">
        <v>410497.5</v>
      </c>
      <c r="Z100" s="1">
        <v>134687.9</v>
      </c>
      <c r="AB100" s="1">
        <v>137306</v>
      </c>
      <c r="AD100" s="1">
        <v>548196.6</v>
      </c>
    </row>
    <row r="101" spans="1:30">
      <c r="A101" t="s">
        <v>72</v>
      </c>
      <c r="B101" s="1">
        <v>548857.5</v>
      </c>
      <c r="C101" s="1">
        <v>302651.90000000002</v>
      </c>
      <c r="D101" s="1">
        <v>295172.2</v>
      </c>
      <c r="E101" s="1">
        <v>245628.1</v>
      </c>
      <c r="F101" s="1">
        <v>21522</v>
      </c>
      <c r="G101" s="1">
        <v>89119.1</v>
      </c>
      <c r="H101">
        <v>-380.3</v>
      </c>
      <c r="I101" s="1">
        <v>107023.9</v>
      </c>
      <c r="J101" s="1">
        <v>27772.2</v>
      </c>
      <c r="K101">
        <v>86.8</v>
      </c>
      <c r="L101" s="1">
        <v>1076.3</v>
      </c>
      <c r="M101" s="1">
        <v>100007.1</v>
      </c>
      <c r="N101" s="1">
        <v>98930.8</v>
      </c>
      <c r="O101">
        <v>-14.5</v>
      </c>
      <c r="Q101" s="1">
        <v>1618.7</v>
      </c>
      <c r="R101" s="1">
        <v>550476.19999999995</v>
      </c>
      <c r="S101" s="1">
        <v>19664.2</v>
      </c>
      <c r="T101" s="1">
        <v>30260.5</v>
      </c>
      <c r="U101" s="1">
        <v>10596.3</v>
      </c>
      <c r="V101" s="1">
        <v>570140.4</v>
      </c>
      <c r="X101" s="1">
        <v>547791</v>
      </c>
      <c r="Y101" s="1">
        <v>412943.1</v>
      </c>
      <c r="Z101" s="1">
        <v>134849.20000000001</v>
      </c>
      <c r="AB101" s="1">
        <v>138414.39999999999</v>
      </c>
      <c r="AD101" s="1">
        <v>549144.30000000005</v>
      </c>
    </row>
    <row r="102" spans="1:30">
      <c r="A102" t="s">
        <v>73</v>
      </c>
      <c r="B102" s="1">
        <v>553202.6</v>
      </c>
      <c r="C102" s="1">
        <v>301353</v>
      </c>
      <c r="D102" s="1">
        <v>293807.5</v>
      </c>
      <c r="E102" s="1">
        <v>244244</v>
      </c>
      <c r="F102" s="1">
        <v>21315.599999999999</v>
      </c>
      <c r="G102" s="1">
        <v>89505.4</v>
      </c>
      <c r="H102" s="1">
        <v>2727.4</v>
      </c>
      <c r="I102" s="1">
        <v>107407.8</v>
      </c>
      <c r="J102" s="1">
        <v>27272.7</v>
      </c>
      <c r="K102">
        <v>79.599999999999994</v>
      </c>
      <c r="L102" s="1">
        <v>3977.5</v>
      </c>
      <c r="M102" s="1">
        <v>101991.6</v>
      </c>
      <c r="N102" s="1">
        <v>98014</v>
      </c>
      <c r="O102">
        <v>-436.4</v>
      </c>
      <c r="Q102" s="1">
        <v>3119.7</v>
      </c>
      <c r="R102" s="1">
        <v>556322.30000000005</v>
      </c>
      <c r="S102" s="1">
        <v>21044.2</v>
      </c>
      <c r="T102" s="1">
        <v>31406.1</v>
      </c>
      <c r="U102" s="1">
        <v>10361.9</v>
      </c>
      <c r="V102" s="1">
        <v>577366.5</v>
      </c>
      <c r="X102" s="1">
        <v>549564.69999999995</v>
      </c>
      <c r="Y102" s="1">
        <v>414832.6</v>
      </c>
      <c r="Z102" s="1">
        <v>134734.20000000001</v>
      </c>
      <c r="AB102" s="1">
        <v>138092.4</v>
      </c>
      <c r="AD102" s="1">
        <v>550500.80000000005</v>
      </c>
    </row>
    <row r="103" spans="1:30">
      <c r="A103" t="s">
        <v>74</v>
      </c>
      <c r="B103" s="1">
        <v>555488.1</v>
      </c>
      <c r="C103" s="1">
        <v>302648.09999999998</v>
      </c>
      <c r="D103" s="1">
        <v>295182.7</v>
      </c>
      <c r="E103" s="1">
        <v>245597.1</v>
      </c>
      <c r="F103" s="1">
        <v>20695.5</v>
      </c>
      <c r="G103" s="1">
        <v>90825</v>
      </c>
      <c r="H103" s="1">
        <v>3093.6</v>
      </c>
      <c r="I103" s="1">
        <v>107391.2</v>
      </c>
      <c r="J103" s="1">
        <v>27280.400000000001</v>
      </c>
      <c r="K103">
        <v>85.7</v>
      </c>
      <c r="L103" s="1">
        <v>3779.8</v>
      </c>
      <c r="M103" s="1">
        <v>104352.2</v>
      </c>
      <c r="N103" s="1">
        <v>100572.4</v>
      </c>
      <c r="O103">
        <v>-311.3</v>
      </c>
      <c r="Q103">
        <v>487</v>
      </c>
      <c r="R103" s="1">
        <v>555975.1</v>
      </c>
      <c r="S103" s="1">
        <v>20440.599999999999</v>
      </c>
      <c r="T103" s="1">
        <v>31466.6</v>
      </c>
      <c r="U103" s="1">
        <v>11025.9</v>
      </c>
      <c r="V103" s="1">
        <v>576415.69999999995</v>
      </c>
      <c r="X103" s="1">
        <v>551922.19999999995</v>
      </c>
      <c r="Y103" s="1">
        <v>417189.7</v>
      </c>
      <c r="Z103" s="1">
        <v>134735.4</v>
      </c>
      <c r="AB103" s="1">
        <v>138794.20000000001</v>
      </c>
      <c r="AD103" s="1">
        <v>552407.69999999995</v>
      </c>
    </row>
    <row r="104" spans="1:30">
      <c r="A104" t="s">
        <v>122</v>
      </c>
      <c r="B104" s="1">
        <v>555381.1</v>
      </c>
      <c r="C104" s="1">
        <v>302476.2</v>
      </c>
      <c r="D104" s="1">
        <v>295246.59999999998</v>
      </c>
      <c r="E104" s="1">
        <v>245635.4</v>
      </c>
      <c r="F104" s="1">
        <v>20183.599999999999</v>
      </c>
      <c r="G104" s="1">
        <v>91271.6</v>
      </c>
      <c r="H104" s="1">
        <v>1804.6</v>
      </c>
      <c r="I104" s="1">
        <v>108197.5</v>
      </c>
      <c r="J104" s="1">
        <v>27492.3</v>
      </c>
      <c r="K104">
        <v>78</v>
      </c>
      <c r="L104" s="1">
        <v>4147.3</v>
      </c>
      <c r="M104" s="1">
        <v>105426.6</v>
      </c>
      <c r="N104" s="1">
        <v>101279.3</v>
      </c>
      <c r="O104">
        <v>-270</v>
      </c>
      <c r="Q104" s="1">
        <v>-1108.7</v>
      </c>
      <c r="R104" s="1">
        <v>554272.30000000005</v>
      </c>
      <c r="S104" s="1">
        <v>20064.8</v>
      </c>
      <c r="T104" s="1">
        <v>32066.799999999999</v>
      </c>
      <c r="U104" s="1">
        <v>12002</v>
      </c>
      <c r="V104" s="1">
        <v>574337.1</v>
      </c>
      <c r="X104" s="1">
        <v>551428.80000000005</v>
      </c>
      <c r="Y104" s="1">
        <v>415679.9</v>
      </c>
      <c r="Z104" s="1">
        <v>135750.39999999999</v>
      </c>
      <c r="AB104" s="1">
        <v>138931.70000000001</v>
      </c>
      <c r="AD104" s="1">
        <v>553561.19999999995</v>
      </c>
    </row>
    <row r="105" spans="1:30">
      <c r="A105" t="s">
        <v>72</v>
      </c>
      <c r="B105" s="1">
        <v>555628.9</v>
      </c>
      <c r="C105" s="1">
        <v>302938.7</v>
      </c>
      <c r="D105" s="1">
        <v>296055.2</v>
      </c>
      <c r="E105" s="1">
        <v>246419.6</v>
      </c>
      <c r="F105" s="1">
        <v>19617.7</v>
      </c>
      <c r="G105" s="1">
        <v>91866.8</v>
      </c>
      <c r="H105">
        <v>985.7</v>
      </c>
      <c r="I105" s="1">
        <v>108220.6</v>
      </c>
      <c r="J105" s="1">
        <v>28148.799999999999</v>
      </c>
      <c r="K105">
        <v>-49.5</v>
      </c>
      <c r="L105" s="1">
        <v>4146.5</v>
      </c>
      <c r="M105" s="1">
        <v>106288.2</v>
      </c>
      <c r="N105" s="1">
        <v>102141.6</v>
      </c>
      <c r="O105">
        <v>-246.4</v>
      </c>
      <c r="Q105" s="1">
        <v>-2178.6</v>
      </c>
      <c r="R105" s="1">
        <v>553450.30000000005</v>
      </c>
      <c r="S105" s="1">
        <v>21589.1</v>
      </c>
      <c r="T105" s="1">
        <v>33297.4</v>
      </c>
      <c r="U105" s="1">
        <v>11708.3</v>
      </c>
      <c r="V105" s="1">
        <v>575039.4</v>
      </c>
      <c r="X105" s="1">
        <v>551660.19999999995</v>
      </c>
      <c r="Y105" s="1">
        <v>415360</v>
      </c>
      <c r="Z105" s="1">
        <v>136301</v>
      </c>
      <c r="AB105" s="1">
        <v>139609.70000000001</v>
      </c>
      <c r="AD105" s="1">
        <v>554738</v>
      </c>
    </row>
    <row r="106" spans="1:30">
      <c r="A106" t="s">
        <v>73</v>
      </c>
      <c r="B106" s="1">
        <v>551894.1</v>
      </c>
      <c r="C106" s="1">
        <v>302471.8</v>
      </c>
      <c r="D106" s="1">
        <v>295873.5</v>
      </c>
      <c r="E106" s="1">
        <v>246220.1</v>
      </c>
      <c r="F106" s="1">
        <v>19592.599999999999</v>
      </c>
      <c r="G106" s="1">
        <v>88600.2</v>
      </c>
      <c r="H106" s="1">
        <v>2604</v>
      </c>
      <c r="I106" s="1">
        <v>108271.2</v>
      </c>
      <c r="J106" s="1">
        <v>27693.4</v>
      </c>
      <c r="K106">
        <v>-29.9</v>
      </c>
      <c r="L106" s="1">
        <v>2907.4</v>
      </c>
      <c r="M106" s="1">
        <v>103981</v>
      </c>
      <c r="N106" s="1">
        <v>101073.60000000001</v>
      </c>
      <c r="O106">
        <v>-216.6</v>
      </c>
      <c r="Q106" s="1">
        <v>-3192.2</v>
      </c>
      <c r="R106" s="1">
        <v>548701.9</v>
      </c>
      <c r="S106" s="1">
        <v>21195.3</v>
      </c>
      <c r="T106" s="1">
        <v>33131.599999999999</v>
      </c>
      <c r="U106" s="1">
        <v>11936.3</v>
      </c>
      <c r="V106" s="1">
        <v>569897.30000000005</v>
      </c>
      <c r="X106" s="1">
        <v>549130.4</v>
      </c>
      <c r="Y106" s="1">
        <v>413216.2</v>
      </c>
      <c r="Z106" s="1">
        <v>135914.5</v>
      </c>
      <c r="AB106" s="1">
        <v>135871.20000000001</v>
      </c>
      <c r="AD106" s="1">
        <v>549379</v>
      </c>
    </row>
    <row r="107" spans="1:30">
      <c r="A107" t="s">
        <v>74</v>
      </c>
      <c r="B107" s="1">
        <v>554353.69999999995</v>
      </c>
      <c r="C107" s="1">
        <v>302813.40000000002</v>
      </c>
      <c r="D107" s="1">
        <v>296221.40000000002</v>
      </c>
      <c r="E107" s="1">
        <v>246545.7</v>
      </c>
      <c r="F107" s="1">
        <v>19915.599999999999</v>
      </c>
      <c r="G107" s="1">
        <v>92314.4</v>
      </c>
      <c r="H107" s="1">
        <v>2856.1</v>
      </c>
      <c r="I107" s="1">
        <v>108985.2</v>
      </c>
      <c r="J107" s="1">
        <v>27133.200000000001</v>
      </c>
      <c r="K107">
        <v>-51.1</v>
      </c>
      <c r="L107">
        <v>490</v>
      </c>
      <c r="M107" s="1">
        <v>105998.8</v>
      </c>
      <c r="N107" s="1">
        <v>105508.8</v>
      </c>
      <c r="O107">
        <v>-103</v>
      </c>
      <c r="Q107" s="1">
        <v>-4513</v>
      </c>
      <c r="R107" s="1">
        <v>549840.69999999995</v>
      </c>
      <c r="S107" s="1">
        <v>21977.599999999999</v>
      </c>
      <c r="T107" s="1">
        <v>34307.800000000003</v>
      </c>
      <c r="U107" s="1">
        <v>12330.2</v>
      </c>
      <c r="V107" s="1">
        <v>571818.30000000005</v>
      </c>
      <c r="X107" s="1">
        <v>553875.69999999995</v>
      </c>
      <c r="Y107" s="1">
        <v>417837.7</v>
      </c>
      <c r="Z107" s="1">
        <v>136039.29999999999</v>
      </c>
      <c r="AB107" s="1">
        <v>139330.6</v>
      </c>
      <c r="AD107" s="1">
        <v>551610.30000000005</v>
      </c>
    </row>
    <row r="108" spans="1:30">
      <c r="A108" t="s">
        <v>123</v>
      </c>
      <c r="B108" s="1">
        <v>555995.4</v>
      </c>
      <c r="C108" s="1">
        <v>302499.59999999998</v>
      </c>
      <c r="D108" s="1">
        <v>295636.09999999998</v>
      </c>
      <c r="E108" s="1">
        <v>245933.4</v>
      </c>
      <c r="F108" s="1">
        <v>20448.400000000001</v>
      </c>
      <c r="G108" s="1">
        <v>91518.3</v>
      </c>
      <c r="H108" s="1">
        <v>3065.2</v>
      </c>
      <c r="I108" s="1">
        <v>109308.3</v>
      </c>
      <c r="J108" s="1">
        <v>27730.2</v>
      </c>
      <c r="K108">
        <v>-145.30000000000001</v>
      </c>
      <c r="L108" s="1">
        <v>1681.4</v>
      </c>
      <c r="M108" s="1">
        <v>103782.3</v>
      </c>
      <c r="N108" s="1">
        <v>102100.8</v>
      </c>
      <c r="O108">
        <v>-110.7</v>
      </c>
      <c r="Q108" s="1">
        <v>-2111</v>
      </c>
      <c r="R108" s="1">
        <v>553884.4</v>
      </c>
      <c r="S108" s="1">
        <v>21714.5</v>
      </c>
      <c r="T108" s="1">
        <v>33755.300000000003</v>
      </c>
      <c r="U108" s="1">
        <v>12040.8</v>
      </c>
      <c r="V108" s="1">
        <v>575598.9</v>
      </c>
      <c r="X108" s="1">
        <v>554330.69999999995</v>
      </c>
      <c r="Y108" s="1">
        <v>417480.9</v>
      </c>
      <c r="Z108" s="1">
        <v>136850.79999999999</v>
      </c>
      <c r="AB108" s="1">
        <v>139682.9</v>
      </c>
      <c r="AD108" s="1">
        <v>553157.9</v>
      </c>
    </row>
    <row r="109" spans="1:30">
      <c r="A109" t="s">
        <v>72</v>
      </c>
      <c r="B109" s="1">
        <v>557125</v>
      </c>
      <c r="C109" s="1">
        <v>303856.2</v>
      </c>
      <c r="D109" s="1">
        <v>296740.7</v>
      </c>
      <c r="E109" s="1">
        <v>247010.7</v>
      </c>
      <c r="F109" s="1">
        <v>20774.5</v>
      </c>
      <c r="G109" s="1">
        <v>91718.2</v>
      </c>
      <c r="H109" s="1">
        <v>2967.3</v>
      </c>
      <c r="I109" s="1">
        <v>110251.8</v>
      </c>
      <c r="J109" s="1">
        <v>27728.400000000001</v>
      </c>
      <c r="K109">
        <v>-29</v>
      </c>
      <c r="L109">
        <v>-33.799999999999997</v>
      </c>
      <c r="M109" s="1">
        <v>104172.5</v>
      </c>
      <c r="N109" s="1">
        <v>104206.39999999999</v>
      </c>
      <c r="O109">
        <v>-108.6</v>
      </c>
      <c r="Q109" s="1">
        <v>-2793.8</v>
      </c>
      <c r="R109" s="1">
        <v>554331.19999999995</v>
      </c>
      <c r="S109" s="1">
        <v>21932</v>
      </c>
      <c r="T109" s="1">
        <v>34155.9</v>
      </c>
      <c r="U109" s="1">
        <v>12223.9</v>
      </c>
      <c r="V109" s="1">
        <v>576263.19999999995</v>
      </c>
      <c r="X109" s="1">
        <v>557193.30000000005</v>
      </c>
      <c r="Y109" s="1">
        <v>419272</v>
      </c>
      <c r="Z109" s="1">
        <v>137922.20000000001</v>
      </c>
      <c r="AB109" s="1">
        <v>140210.20000000001</v>
      </c>
      <c r="AD109" s="1">
        <v>554248.5</v>
      </c>
    </row>
    <row r="110" spans="1:30">
      <c r="A110" t="s">
        <v>73</v>
      </c>
      <c r="B110" s="1">
        <v>557793.9</v>
      </c>
      <c r="C110" s="1">
        <v>305498.7</v>
      </c>
      <c r="D110" s="1">
        <v>298243.09999999998</v>
      </c>
      <c r="E110" s="1">
        <v>248490.5</v>
      </c>
      <c r="F110" s="1">
        <v>20785.599999999999</v>
      </c>
      <c r="G110" s="1">
        <v>92583.8</v>
      </c>
      <c r="H110" s="1">
        <v>1838.2</v>
      </c>
      <c r="I110" s="1">
        <v>111011.9</v>
      </c>
      <c r="J110" s="1">
        <v>28089.599999999999</v>
      </c>
      <c r="K110">
        <v>-80</v>
      </c>
      <c r="L110" s="1">
        <v>-1838.1</v>
      </c>
      <c r="M110" s="1">
        <v>103640.6</v>
      </c>
      <c r="N110" s="1">
        <v>105478.8</v>
      </c>
      <c r="O110">
        <v>-95.7</v>
      </c>
      <c r="Q110" s="1">
        <v>-1686.4</v>
      </c>
      <c r="R110" s="1">
        <v>556107.5</v>
      </c>
      <c r="S110" s="1">
        <v>21809.1</v>
      </c>
      <c r="T110" s="1">
        <v>34597.9</v>
      </c>
      <c r="U110" s="1">
        <v>12788.8</v>
      </c>
      <c r="V110" s="1">
        <v>577916.6</v>
      </c>
      <c r="X110" s="1">
        <v>559648.4</v>
      </c>
      <c r="Y110" s="1">
        <v>420666.3</v>
      </c>
      <c r="Z110" s="1">
        <v>138983.20000000001</v>
      </c>
      <c r="AB110" s="1">
        <v>141446.6</v>
      </c>
      <c r="AD110" s="1">
        <v>556106.30000000005</v>
      </c>
    </row>
    <row r="111" spans="1:30">
      <c r="A111" t="s">
        <v>74</v>
      </c>
      <c r="B111" s="1">
        <v>546996.9</v>
      </c>
      <c r="C111" s="1">
        <v>296015</v>
      </c>
      <c r="D111" s="1">
        <v>288566.90000000002</v>
      </c>
      <c r="E111" s="1">
        <v>238849.9</v>
      </c>
      <c r="F111" s="1">
        <v>20394.099999999999</v>
      </c>
      <c r="G111" s="1">
        <v>88479.6</v>
      </c>
      <c r="H111" s="1">
        <v>1427.9</v>
      </c>
      <c r="I111" s="1">
        <v>111287.1</v>
      </c>
      <c r="J111" s="1">
        <v>28147.5</v>
      </c>
      <c r="K111">
        <v>21.2</v>
      </c>
      <c r="L111" s="1">
        <v>1410.1</v>
      </c>
      <c r="M111" s="1">
        <v>103980.5</v>
      </c>
      <c r="N111" s="1">
        <v>102570.5</v>
      </c>
      <c r="O111">
        <v>-185.4</v>
      </c>
      <c r="Q111" s="1">
        <v>-1560</v>
      </c>
      <c r="R111" s="1">
        <v>545436.9</v>
      </c>
      <c r="S111" s="1">
        <v>21064</v>
      </c>
      <c r="T111" s="1">
        <v>33440</v>
      </c>
      <c r="U111" s="1">
        <v>12376</v>
      </c>
      <c r="V111" s="1">
        <v>566500.9</v>
      </c>
      <c r="X111" s="1">
        <v>545726.1</v>
      </c>
      <c r="Y111" s="1">
        <v>406293.1</v>
      </c>
      <c r="Z111" s="1">
        <v>139434.29999999999</v>
      </c>
      <c r="AB111" s="1">
        <v>137034</v>
      </c>
      <c r="AD111" s="1">
        <v>545594.6</v>
      </c>
    </row>
    <row r="112" spans="1:30">
      <c r="A112" t="s">
        <v>124</v>
      </c>
      <c r="B112" s="1">
        <v>543795.80000000005</v>
      </c>
      <c r="C112" s="1">
        <v>293589</v>
      </c>
      <c r="D112" s="1">
        <v>285898.09999999998</v>
      </c>
      <c r="E112" s="1">
        <v>236175.5</v>
      </c>
      <c r="F112" s="1">
        <v>19634.099999999999</v>
      </c>
      <c r="G112" s="1">
        <v>89461.4</v>
      </c>
      <c r="H112" s="1">
        <v>2455.1</v>
      </c>
      <c r="I112" s="1">
        <v>110904.3</v>
      </c>
      <c r="J112" s="1">
        <v>28161.7</v>
      </c>
      <c r="K112">
        <v>43.9</v>
      </c>
      <c r="L112">
        <v>-415.6</v>
      </c>
      <c r="M112" s="1">
        <v>99072.9</v>
      </c>
      <c r="N112" s="1">
        <v>99488.5</v>
      </c>
      <c r="O112">
        <v>-38.200000000000003</v>
      </c>
      <c r="Q112" s="1">
        <v>-1381.4</v>
      </c>
      <c r="R112" s="1">
        <v>542414.4</v>
      </c>
      <c r="S112" s="1">
        <v>22211.8</v>
      </c>
      <c r="T112" s="1">
        <v>33587.1</v>
      </c>
      <c r="U112" s="1">
        <v>11375.2</v>
      </c>
      <c r="V112" s="1">
        <v>564626.19999999995</v>
      </c>
      <c r="X112" s="1">
        <v>544169.69999999995</v>
      </c>
      <c r="Y112" s="1">
        <v>405076.7</v>
      </c>
      <c r="Z112" s="1">
        <v>139095.1</v>
      </c>
      <c r="AB112" s="1">
        <v>137247.9</v>
      </c>
      <c r="AD112" s="1">
        <v>541354.5</v>
      </c>
    </row>
    <row r="113" spans="1:30">
      <c r="A113" t="s">
        <v>72</v>
      </c>
      <c r="B113" s="1">
        <v>500660.3</v>
      </c>
      <c r="C113" s="1">
        <v>269336.3</v>
      </c>
      <c r="D113" s="1">
        <v>261356.1</v>
      </c>
      <c r="E113" s="1">
        <v>211789.8</v>
      </c>
      <c r="F113" s="1">
        <v>19747.5</v>
      </c>
      <c r="G113" s="1">
        <v>84100</v>
      </c>
      <c r="H113" s="1">
        <v>2856</v>
      </c>
      <c r="I113" s="1">
        <v>111652.9</v>
      </c>
      <c r="J113" s="1">
        <v>29015</v>
      </c>
      <c r="K113">
        <v>-11.7</v>
      </c>
      <c r="L113" s="1">
        <v>-17149.3</v>
      </c>
      <c r="M113" s="1">
        <v>81686</v>
      </c>
      <c r="N113" s="1">
        <v>98835.3</v>
      </c>
      <c r="O113" s="1">
        <v>1113.5999999999999</v>
      </c>
      <c r="Q113" s="1">
        <v>4172.3999999999996</v>
      </c>
      <c r="R113" s="1">
        <v>504832.7</v>
      </c>
      <c r="S113" s="1">
        <v>19800.099999999999</v>
      </c>
      <c r="T113" s="1">
        <v>30356.799999999999</v>
      </c>
      <c r="U113" s="1">
        <v>10556.7</v>
      </c>
      <c r="V113" s="1">
        <v>524632.69999999995</v>
      </c>
      <c r="X113" s="1">
        <v>516657.2</v>
      </c>
      <c r="Y113" s="1">
        <v>376014.3</v>
      </c>
      <c r="Z113" s="1">
        <v>140649.20000000001</v>
      </c>
      <c r="AB113" s="1">
        <v>132925.1</v>
      </c>
      <c r="AD113" s="1">
        <v>497885</v>
      </c>
    </row>
    <row r="114" spans="1:30">
      <c r="A114" t="s">
        <v>73</v>
      </c>
      <c r="B114" s="1">
        <v>527515.6</v>
      </c>
      <c r="C114" s="1">
        <v>283550.90000000002</v>
      </c>
      <c r="D114" s="1">
        <v>275292</v>
      </c>
      <c r="E114" s="1">
        <v>225619.20000000001</v>
      </c>
      <c r="F114" s="1">
        <v>18618.7</v>
      </c>
      <c r="G114" s="1">
        <v>82356.5</v>
      </c>
      <c r="H114" s="1">
        <v>1807.2</v>
      </c>
      <c r="I114" s="1">
        <v>114756.2</v>
      </c>
      <c r="J114" s="1">
        <v>29196.9</v>
      </c>
      <c r="K114">
        <v>0.4</v>
      </c>
      <c r="L114" s="1">
        <v>-3051.4</v>
      </c>
      <c r="M114" s="1">
        <v>87675</v>
      </c>
      <c r="N114" s="1">
        <v>90726.399999999994</v>
      </c>
      <c r="O114">
        <v>280.10000000000002</v>
      </c>
      <c r="Q114" s="1">
        <v>4304.5</v>
      </c>
      <c r="R114" s="1">
        <v>531820.1</v>
      </c>
      <c r="S114" s="1">
        <v>19648</v>
      </c>
      <c r="T114" s="1">
        <v>30528.1</v>
      </c>
      <c r="U114" s="1">
        <v>10880.1</v>
      </c>
      <c r="V114" s="1">
        <v>551468.1</v>
      </c>
      <c r="X114" s="1">
        <v>530224.19999999995</v>
      </c>
      <c r="Y114" s="1">
        <v>386297.4</v>
      </c>
      <c r="Z114" s="1">
        <v>143933.29999999999</v>
      </c>
      <c r="AB114" s="1">
        <v>130233</v>
      </c>
      <c r="AD114" s="1">
        <v>525750.9</v>
      </c>
    </row>
    <row r="115" spans="1:30">
      <c r="A115" t="s">
        <v>74</v>
      </c>
      <c r="B115" s="1">
        <v>542543.5</v>
      </c>
      <c r="C115" s="1">
        <v>289932.3</v>
      </c>
      <c r="D115" s="1">
        <v>281520</v>
      </c>
      <c r="E115" s="1">
        <v>231787.4</v>
      </c>
      <c r="F115" s="1">
        <v>18625.8</v>
      </c>
      <c r="G115" s="1">
        <v>85890.1</v>
      </c>
      <c r="H115">
        <v>-977.5</v>
      </c>
      <c r="I115" s="1">
        <v>116954.8</v>
      </c>
      <c r="J115" s="1">
        <v>29472.799999999999</v>
      </c>
      <c r="K115">
        <v>-44.7</v>
      </c>
      <c r="L115" s="1">
        <v>2840.2</v>
      </c>
      <c r="M115" s="1">
        <v>97957.5</v>
      </c>
      <c r="N115" s="1">
        <v>95117.3</v>
      </c>
      <c r="O115">
        <v>-150.4</v>
      </c>
      <c r="Q115" s="1">
        <v>4203</v>
      </c>
      <c r="R115" s="1">
        <v>546746.4</v>
      </c>
      <c r="S115" s="1">
        <v>21952.9</v>
      </c>
      <c r="T115" s="1">
        <v>31661.3</v>
      </c>
      <c r="U115" s="1">
        <v>9708.4</v>
      </c>
      <c r="V115" s="1">
        <v>568699.30000000005</v>
      </c>
      <c r="X115" s="1">
        <v>539828.69999999995</v>
      </c>
      <c r="Y115" s="1">
        <v>393486.5</v>
      </c>
      <c r="Z115" s="1">
        <v>146348.9</v>
      </c>
      <c r="AB115" s="1">
        <v>134020.20000000001</v>
      </c>
      <c r="AD115" s="1">
        <v>543557</v>
      </c>
    </row>
    <row r="116" spans="1:30">
      <c r="A116" t="s">
        <v>125</v>
      </c>
      <c r="B116" s="1">
        <v>536804.80000000005</v>
      </c>
      <c r="C116" s="1">
        <v>286283.3</v>
      </c>
      <c r="D116" s="1">
        <v>277847.3</v>
      </c>
      <c r="E116" s="1">
        <v>228113.4</v>
      </c>
      <c r="F116" s="1">
        <v>18803.599999999999</v>
      </c>
      <c r="G116" s="1">
        <v>84811.5</v>
      </c>
      <c r="H116" s="1">
        <v>1395.6</v>
      </c>
      <c r="I116" s="1">
        <v>114936.1</v>
      </c>
      <c r="J116" s="1">
        <v>29159.8</v>
      </c>
      <c r="K116">
        <v>10.7</v>
      </c>
      <c r="L116" s="1">
        <v>1394.5</v>
      </c>
      <c r="M116" s="1">
        <v>100272.3</v>
      </c>
      <c r="N116" s="1">
        <v>98877.8</v>
      </c>
      <c r="O116">
        <v>9.6</v>
      </c>
      <c r="Q116">
        <v>419.4</v>
      </c>
      <c r="R116" s="1">
        <v>537224.19999999995</v>
      </c>
      <c r="S116" s="1">
        <v>22204.799999999999</v>
      </c>
      <c r="T116" s="1">
        <v>33014.199999999997</v>
      </c>
      <c r="U116" s="1">
        <v>10809.5</v>
      </c>
      <c r="V116" s="1">
        <v>559428.9</v>
      </c>
      <c r="X116" s="1">
        <v>535264.69999999995</v>
      </c>
      <c r="Y116" s="1">
        <v>391190.9</v>
      </c>
      <c r="Z116" s="1">
        <v>144076.29999999999</v>
      </c>
      <c r="AB116" s="1">
        <v>132819.79999999999</v>
      </c>
      <c r="AD116" s="1">
        <v>535535.1</v>
      </c>
    </row>
    <row r="117" spans="1:30">
      <c r="A117" t="s">
        <v>72</v>
      </c>
      <c r="B117" s="1">
        <v>539309.30000000005</v>
      </c>
      <c r="C117" s="1">
        <v>288940.3</v>
      </c>
      <c r="D117" s="1">
        <v>280484.40000000002</v>
      </c>
      <c r="E117" s="1">
        <v>230710.7</v>
      </c>
      <c r="F117" s="1">
        <v>19189.400000000001</v>
      </c>
      <c r="G117" s="1">
        <v>86753.5</v>
      </c>
      <c r="H117">
        <v>-409.2</v>
      </c>
      <c r="I117" s="1">
        <v>116458</v>
      </c>
      <c r="J117" s="1">
        <v>28674</v>
      </c>
      <c r="K117">
        <v>-9.6999999999999993</v>
      </c>
      <c r="L117">
        <v>-698.6</v>
      </c>
      <c r="M117" s="1">
        <v>103100.7</v>
      </c>
      <c r="N117" s="1">
        <v>103799.3</v>
      </c>
      <c r="O117">
        <v>411.6</v>
      </c>
      <c r="Q117" s="1">
        <v>-1663.9</v>
      </c>
      <c r="R117" s="1">
        <v>537645.4</v>
      </c>
      <c r="S117" s="1">
        <v>22485.1</v>
      </c>
      <c r="T117" s="1">
        <v>33253.699999999997</v>
      </c>
      <c r="U117" s="1">
        <v>10768.5</v>
      </c>
      <c r="V117" s="1">
        <v>560130.5</v>
      </c>
      <c r="X117" s="1">
        <v>539533.19999999995</v>
      </c>
      <c r="Y117" s="1">
        <v>394471.5</v>
      </c>
      <c r="Z117" s="1">
        <v>145063.6</v>
      </c>
      <c r="AB117" s="1">
        <v>134634.70000000001</v>
      </c>
      <c r="AD117" s="1">
        <v>539755.6</v>
      </c>
    </row>
    <row r="118" spans="1:30">
      <c r="A118" t="s">
        <v>90</v>
      </c>
    </row>
    <row r="119" spans="1:30">
      <c r="A119" t="s">
        <v>91</v>
      </c>
    </row>
    <row r="120" spans="1:30">
      <c r="A120" t="s">
        <v>92</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18"/>
  <sheetViews>
    <sheetView workbookViewId="0">
      <pane xSplit="1" ySplit="7" topLeftCell="B96" activePane="bottomRight" state="frozen"/>
      <selection pane="topRight" activeCell="B1" sqref="B1"/>
      <selection pane="bottomLeft" activeCell="A8" sqref="A8"/>
      <selection pane="bottomRight" activeCell="G117" sqref="G117"/>
    </sheetView>
  </sheetViews>
  <sheetFormatPr baseColWidth="10" defaultColWidth="8.83203125" defaultRowHeight="15"/>
  <cols>
    <col min="2" max="2" width="27.6640625" bestFit="1" customWidth="1"/>
    <col min="3" max="3" width="19.83203125" bestFit="1" customWidth="1"/>
    <col min="4" max="4" width="27" bestFit="1" customWidth="1"/>
    <col min="5" max="5" width="22.6640625" bestFit="1" customWidth="1"/>
  </cols>
  <sheetData>
    <row r="1" spans="1:27">
      <c r="A1" t="s">
        <v>94</v>
      </c>
      <c r="P1" t="s">
        <v>12</v>
      </c>
      <c r="AA1" t="s">
        <v>95</v>
      </c>
    </row>
    <row r="2" spans="1:27">
      <c r="A2" t="s">
        <v>96</v>
      </c>
      <c r="P2" t="s">
        <v>15</v>
      </c>
      <c r="AA2" t="s">
        <v>97</v>
      </c>
    </row>
    <row r="3" spans="1:27">
      <c r="B3" t="s">
        <v>17</v>
      </c>
      <c r="C3" t="s">
        <v>18</v>
      </c>
      <c r="F3" t="s">
        <v>19</v>
      </c>
      <c r="G3" t="s">
        <v>20</v>
      </c>
      <c r="H3" t="s">
        <v>21</v>
      </c>
      <c r="I3" t="s">
        <v>22</v>
      </c>
      <c r="J3" t="s">
        <v>23</v>
      </c>
      <c r="K3" t="s">
        <v>24</v>
      </c>
      <c r="L3" t="s">
        <v>25</v>
      </c>
      <c r="P3" t="s">
        <v>29</v>
      </c>
      <c r="S3" t="s">
        <v>30</v>
      </c>
      <c r="U3" t="s">
        <v>31</v>
      </c>
      <c r="V3" t="s">
        <v>32</v>
      </c>
      <c r="W3" t="s">
        <v>33</v>
      </c>
      <c r="Y3" t="s">
        <v>34</v>
      </c>
      <c r="AA3" t="s">
        <v>35</v>
      </c>
    </row>
    <row r="4" spans="1:27">
      <c r="D4" t="s">
        <v>36</v>
      </c>
      <c r="L4" t="s">
        <v>37</v>
      </c>
      <c r="M4" t="s">
        <v>38</v>
      </c>
      <c r="N4" t="s">
        <v>39</v>
      </c>
      <c r="P4" t="s">
        <v>40</v>
      </c>
      <c r="Q4" t="s">
        <v>41</v>
      </c>
      <c r="R4" t="s">
        <v>42</v>
      </c>
    </row>
    <row r="5" spans="1:27">
      <c r="E5" t="s">
        <v>43</v>
      </c>
    </row>
    <row r="6" spans="1:27">
      <c r="B6" t="s">
        <v>44</v>
      </c>
      <c r="C6" t="s">
        <v>45</v>
      </c>
      <c r="D6" t="s">
        <v>46</v>
      </c>
      <c r="E6" t="s">
        <v>47</v>
      </c>
      <c r="F6" t="s">
        <v>48</v>
      </c>
      <c r="G6" t="s">
        <v>49</v>
      </c>
      <c r="H6" t="s">
        <v>50</v>
      </c>
      <c r="I6" t="s">
        <v>51</v>
      </c>
      <c r="J6" t="s">
        <v>52</v>
      </c>
      <c r="K6" t="s">
        <v>53</v>
      </c>
      <c r="L6" t="s">
        <v>54</v>
      </c>
      <c r="P6" t="s">
        <v>58</v>
      </c>
      <c r="S6" t="s">
        <v>59</v>
      </c>
      <c r="U6" t="s">
        <v>60</v>
      </c>
      <c r="V6" t="s">
        <v>61</v>
      </c>
      <c r="W6" t="s">
        <v>62</v>
      </c>
      <c r="Y6" t="s">
        <v>63</v>
      </c>
      <c r="AA6" t="s">
        <v>64</v>
      </c>
    </row>
    <row r="7" spans="1:27">
      <c r="L7" t="s">
        <v>65</v>
      </c>
      <c r="M7" t="s">
        <v>66</v>
      </c>
      <c r="N7" t="s">
        <v>67</v>
      </c>
      <c r="P7" t="s">
        <v>68</v>
      </c>
      <c r="Q7" t="s">
        <v>69</v>
      </c>
      <c r="R7" t="s">
        <v>70</v>
      </c>
    </row>
    <row r="8" spans="1:27">
      <c r="A8" t="s">
        <v>88</v>
      </c>
      <c r="B8" s="1">
        <v>510113.2</v>
      </c>
      <c r="C8" s="1">
        <v>266592.3</v>
      </c>
      <c r="D8" s="1">
        <v>262028.9</v>
      </c>
      <c r="E8" s="1">
        <v>227585.5</v>
      </c>
      <c r="F8" s="1">
        <v>28673.8</v>
      </c>
      <c r="G8" s="1">
        <v>80433.399999999994</v>
      </c>
      <c r="H8" s="1">
        <v>3822.2</v>
      </c>
      <c r="I8" s="1">
        <v>73546.899999999994</v>
      </c>
      <c r="J8" s="1">
        <v>46407.7</v>
      </c>
      <c r="K8">
        <v>-417.7</v>
      </c>
      <c r="L8" s="1">
        <v>11054.6</v>
      </c>
      <c r="M8" s="1">
        <v>44988</v>
      </c>
      <c r="N8" s="1">
        <v>33933.4</v>
      </c>
      <c r="P8" s="1">
        <v>4544.7</v>
      </c>
      <c r="Q8" s="1">
        <v>15806.6</v>
      </c>
      <c r="R8" s="1">
        <v>11261.9</v>
      </c>
      <c r="S8" s="1">
        <v>514657.9</v>
      </c>
      <c r="U8" s="1">
        <v>499058.6</v>
      </c>
      <c r="V8" s="1">
        <v>379521.6</v>
      </c>
      <c r="W8" s="1">
        <v>119536.9</v>
      </c>
      <c r="Y8" s="1">
        <v>155514.9</v>
      </c>
      <c r="AA8" s="1">
        <v>506708.7</v>
      </c>
    </row>
    <row r="9" spans="1:27">
      <c r="A9" t="s">
        <v>72</v>
      </c>
      <c r="B9" s="1">
        <v>508973.8</v>
      </c>
      <c r="C9" s="1">
        <v>269112.09999999998</v>
      </c>
      <c r="D9" s="1">
        <v>264475.59999999998</v>
      </c>
      <c r="E9" s="1">
        <v>229660.4</v>
      </c>
      <c r="F9" s="1">
        <v>29969.8</v>
      </c>
      <c r="G9" s="1">
        <v>79979.899999999994</v>
      </c>
      <c r="H9" s="1">
        <v>-3045.2</v>
      </c>
      <c r="I9" s="1">
        <v>75112.5</v>
      </c>
      <c r="J9" s="1">
        <v>47379.8</v>
      </c>
      <c r="K9">
        <v>489</v>
      </c>
      <c r="L9" s="1">
        <v>9975.9</v>
      </c>
      <c r="M9" s="1">
        <v>45500.1</v>
      </c>
      <c r="N9" s="1">
        <v>35524.1</v>
      </c>
      <c r="P9" s="1">
        <v>4175.1000000000004</v>
      </c>
      <c r="Q9" s="1">
        <v>15676.5</v>
      </c>
      <c r="R9" s="1">
        <v>11501.4</v>
      </c>
      <c r="S9" s="1">
        <v>513148.8</v>
      </c>
      <c r="U9" s="1">
        <v>498997.9</v>
      </c>
      <c r="V9" s="1">
        <v>376016.5</v>
      </c>
      <c r="W9" s="1">
        <v>122981.3</v>
      </c>
      <c r="Y9" s="1">
        <v>157329.5</v>
      </c>
      <c r="AA9" s="1">
        <v>511530.1</v>
      </c>
    </row>
    <row r="10" spans="1:27">
      <c r="A10" t="s">
        <v>73</v>
      </c>
      <c r="B10" s="1">
        <v>513046.1</v>
      </c>
      <c r="C10" s="1">
        <v>270724.59999999998</v>
      </c>
      <c r="D10" s="1">
        <v>266058.3</v>
      </c>
      <c r="E10" s="1">
        <v>230835.7</v>
      </c>
      <c r="F10" s="1">
        <v>32363.1</v>
      </c>
      <c r="G10" s="1">
        <v>79430.600000000006</v>
      </c>
      <c r="H10">
        <v>-138.1</v>
      </c>
      <c r="I10" s="1">
        <v>75898.3</v>
      </c>
      <c r="J10" s="1">
        <v>45544.1</v>
      </c>
      <c r="K10">
        <v>656.8</v>
      </c>
      <c r="L10" s="1">
        <v>8566.6</v>
      </c>
      <c r="M10" s="1">
        <v>45053.8</v>
      </c>
      <c r="N10" s="1">
        <v>36487.199999999997</v>
      </c>
      <c r="P10" s="1">
        <v>4116.8</v>
      </c>
      <c r="Q10" s="1">
        <v>15944.2</v>
      </c>
      <c r="R10" s="1">
        <v>11827.4</v>
      </c>
      <c r="S10" s="1">
        <v>517162.9</v>
      </c>
      <c r="U10" s="1">
        <v>504479.4</v>
      </c>
      <c r="V10" s="1">
        <v>382380.2</v>
      </c>
      <c r="W10" s="1">
        <v>122099.3</v>
      </c>
      <c r="Y10" s="1">
        <v>157337.79999999999</v>
      </c>
      <c r="AA10" s="1">
        <v>512527.3</v>
      </c>
    </row>
    <row r="11" spans="1:27">
      <c r="A11" t="s">
        <v>74</v>
      </c>
      <c r="B11" s="1">
        <v>511528.7</v>
      </c>
      <c r="C11" s="1">
        <v>271199.90000000002</v>
      </c>
      <c r="D11" s="1">
        <v>266480.7</v>
      </c>
      <c r="E11" s="1">
        <v>230776.7</v>
      </c>
      <c r="F11" s="1">
        <v>30940</v>
      </c>
      <c r="G11" s="1">
        <v>80298.5</v>
      </c>
      <c r="H11" s="1">
        <v>-1605.1</v>
      </c>
      <c r="I11" s="1">
        <v>76696.600000000006</v>
      </c>
      <c r="J11" s="1">
        <v>44707.9</v>
      </c>
      <c r="K11">
        <v>706.3</v>
      </c>
      <c r="L11" s="1">
        <v>8584.6</v>
      </c>
      <c r="M11" s="1">
        <v>45109.8</v>
      </c>
      <c r="N11" s="1">
        <v>36525.199999999997</v>
      </c>
      <c r="P11" s="1">
        <v>4142.6000000000004</v>
      </c>
      <c r="Q11" s="1">
        <v>16496.7</v>
      </c>
      <c r="R11" s="1">
        <v>12354.1</v>
      </c>
      <c r="S11" s="1">
        <v>515671.3</v>
      </c>
      <c r="U11" s="1">
        <v>502944.1</v>
      </c>
      <c r="V11" s="1">
        <v>380833.4</v>
      </c>
      <c r="W11" s="1">
        <v>122110.7</v>
      </c>
      <c r="Y11" s="1">
        <v>155946.4</v>
      </c>
      <c r="AA11" s="1">
        <v>512427.6</v>
      </c>
    </row>
    <row r="12" spans="1:27">
      <c r="A12" t="s">
        <v>89</v>
      </c>
      <c r="B12" s="1">
        <v>514908.4</v>
      </c>
      <c r="C12" s="1">
        <v>272728.7</v>
      </c>
      <c r="D12" s="1">
        <v>267940.8</v>
      </c>
      <c r="E12" s="1">
        <v>231869</v>
      </c>
      <c r="F12" s="1">
        <v>29884.3</v>
      </c>
      <c r="G12" s="1">
        <v>82049.8</v>
      </c>
      <c r="H12" s="1">
        <v>2064.8000000000002</v>
      </c>
      <c r="I12" s="1">
        <v>77678.5</v>
      </c>
      <c r="J12" s="1">
        <v>42842</v>
      </c>
      <c r="K12">
        <v>-147.4</v>
      </c>
      <c r="L12" s="1">
        <v>7807.7</v>
      </c>
      <c r="M12" s="1">
        <v>45054</v>
      </c>
      <c r="N12" s="1">
        <v>37246.300000000003</v>
      </c>
      <c r="P12" s="1">
        <v>4358.7</v>
      </c>
      <c r="Q12" s="1">
        <v>16959.599999999999</v>
      </c>
      <c r="R12" s="1">
        <v>12601</v>
      </c>
      <c r="S12" s="1">
        <v>519267</v>
      </c>
      <c r="U12" s="1">
        <v>507100.6</v>
      </c>
      <c r="V12" s="1">
        <v>386727.6</v>
      </c>
      <c r="W12" s="1">
        <v>120373</v>
      </c>
      <c r="Y12" s="1">
        <v>154776</v>
      </c>
      <c r="AA12" s="1">
        <v>512991</v>
      </c>
    </row>
    <row r="13" spans="1:27">
      <c r="A13" t="s">
        <v>72</v>
      </c>
      <c r="B13" s="1">
        <v>518736.5</v>
      </c>
      <c r="C13" s="1">
        <v>274151.09999999998</v>
      </c>
      <c r="D13" s="1">
        <v>269287.8</v>
      </c>
      <c r="E13" s="1">
        <v>232876.2</v>
      </c>
      <c r="F13" s="1">
        <v>28982.9</v>
      </c>
      <c r="G13" s="1">
        <v>84418.3</v>
      </c>
      <c r="H13">
        <v>956.1</v>
      </c>
      <c r="I13" s="1">
        <v>78137.100000000006</v>
      </c>
      <c r="J13" s="1">
        <v>44468.2</v>
      </c>
      <c r="K13">
        <v>220.5</v>
      </c>
      <c r="L13" s="1">
        <v>7402.3</v>
      </c>
      <c r="M13" s="1">
        <v>44073.599999999999</v>
      </c>
      <c r="N13" s="1">
        <v>36671.300000000003</v>
      </c>
      <c r="P13" s="1">
        <v>3485.9</v>
      </c>
      <c r="Q13" s="1">
        <v>15933.9</v>
      </c>
      <c r="R13" s="1">
        <v>12448</v>
      </c>
      <c r="S13" s="1">
        <v>522222.4</v>
      </c>
      <c r="U13" s="1">
        <v>511334.2</v>
      </c>
      <c r="V13" s="1">
        <v>388508.5</v>
      </c>
      <c r="W13" s="1">
        <v>122825.7</v>
      </c>
      <c r="Y13" s="1">
        <v>157869.4</v>
      </c>
      <c r="AA13" s="1">
        <v>517559.9</v>
      </c>
    </row>
    <row r="14" spans="1:27">
      <c r="A14" t="s">
        <v>73</v>
      </c>
      <c r="B14" s="1">
        <v>525429.1</v>
      </c>
      <c r="C14" s="1">
        <v>275836.09999999998</v>
      </c>
      <c r="D14" s="1">
        <v>270902</v>
      </c>
      <c r="E14" s="1">
        <v>234090.1</v>
      </c>
      <c r="F14" s="1">
        <v>28386.2</v>
      </c>
      <c r="G14" s="1">
        <v>85770.3</v>
      </c>
      <c r="H14" s="1">
        <v>2112.5</v>
      </c>
      <c r="I14" s="1">
        <v>79100.3</v>
      </c>
      <c r="J14" s="1">
        <v>47791.3</v>
      </c>
      <c r="K14">
        <v>178.7</v>
      </c>
      <c r="L14" s="1">
        <v>6253.6</v>
      </c>
      <c r="M14" s="1">
        <v>46803.4</v>
      </c>
      <c r="N14" s="1">
        <v>40549.800000000003</v>
      </c>
      <c r="P14" s="1">
        <v>4904.5</v>
      </c>
      <c r="Q14" s="1">
        <v>19943.2</v>
      </c>
      <c r="R14" s="1">
        <v>15038.8</v>
      </c>
      <c r="S14" s="1">
        <v>530333.6</v>
      </c>
      <c r="U14" s="1">
        <v>519175.5</v>
      </c>
      <c r="V14" s="1">
        <v>392105.2</v>
      </c>
      <c r="W14" s="1">
        <v>127070.39999999999</v>
      </c>
      <c r="Y14" s="1">
        <v>161947.79999999999</v>
      </c>
      <c r="AA14" s="1">
        <v>523137.9</v>
      </c>
    </row>
    <row r="15" spans="1:27">
      <c r="A15" t="s">
        <v>74</v>
      </c>
      <c r="B15" s="1">
        <v>526975.5</v>
      </c>
      <c r="C15" s="1">
        <v>277842.3</v>
      </c>
      <c r="D15" s="1">
        <v>272864.7</v>
      </c>
      <c r="E15" s="1">
        <v>235685.4</v>
      </c>
      <c r="F15" s="1">
        <v>28943.200000000001</v>
      </c>
      <c r="G15" s="1">
        <v>86906.1</v>
      </c>
      <c r="H15" s="1">
        <v>1000.2</v>
      </c>
      <c r="I15" s="1">
        <v>79652.600000000006</v>
      </c>
      <c r="J15" s="1">
        <v>47961.599999999999</v>
      </c>
      <c r="K15">
        <v>221.8</v>
      </c>
      <c r="L15" s="1">
        <v>4447.8</v>
      </c>
      <c r="M15" s="1">
        <v>47881.9</v>
      </c>
      <c r="N15" s="1">
        <v>43434.1</v>
      </c>
      <c r="P15" s="1">
        <v>5221.1000000000004</v>
      </c>
      <c r="Q15" s="1">
        <v>20627.3</v>
      </c>
      <c r="R15" s="1">
        <v>15406.2</v>
      </c>
      <c r="S15" s="1">
        <v>532196.6</v>
      </c>
      <c r="U15" s="1">
        <v>522527.7</v>
      </c>
      <c r="V15" s="1">
        <v>394691.8</v>
      </c>
      <c r="W15" s="1">
        <v>127836</v>
      </c>
      <c r="Y15" s="1">
        <v>163810.9</v>
      </c>
      <c r="AA15" s="1">
        <v>525753.59999999998</v>
      </c>
    </row>
    <row r="16" spans="1:27">
      <c r="A16" t="s">
        <v>100</v>
      </c>
      <c r="B16" s="1">
        <v>529181.6</v>
      </c>
      <c r="C16" s="1">
        <v>277070.8</v>
      </c>
      <c r="D16" s="1">
        <v>272073.59999999998</v>
      </c>
      <c r="E16" s="1">
        <v>234517.9</v>
      </c>
      <c r="F16" s="1">
        <v>30312.7</v>
      </c>
      <c r="G16" s="1">
        <v>86233</v>
      </c>
      <c r="H16" s="1">
        <v>1340.1</v>
      </c>
      <c r="I16" s="1">
        <v>79774</v>
      </c>
      <c r="J16" s="1">
        <v>50359.3</v>
      </c>
      <c r="K16">
        <v>486</v>
      </c>
      <c r="L16" s="1">
        <v>3605.8</v>
      </c>
      <c r="M16" s="1">
        <v>48837.3</v>
      </c>
      <c r="N16" s="1">
        <v>45231.5</v>
      </c>
      <c r="P16" s="1">
        <v>6099.5</v>
      </c>
      <c r="Q16" s="1">
        <v>12771.7</v>
      </c>
      <c r="R16" s="1">
        <v>6672.2</v>
      </c>
      <c r="S16" s="1">
        <v>535281.19999999995</v>
      </c>
      <c r="U16" s="1">
        <v>525575.80000000005</v>
      </c>
      <c r="V16" s="1">
        <v>394956.6</v>
      </c>
      <c r="W16" s="1">
        <v>130619.3</v>
      </c>
      <c r="Y16" s="1">
        <v>166905.1</v>
      </c>
      <c r="AA16" s="1">
        <v>527355.6</v>
      </c>
    </row>
    <row r="17" spans="1:27">
      <c r="A17" t="s">
        <v>72</v>
      </c>
      <c r="B17" s="1">
        <v>535988.5</v>
      </c>
      <c r="C17" s="1">
        <v>281027.90000000002</v>
      </c>
      <c r="D17" s="1">
        <v>275996.59999999998</v>
      </c>
      <c r="E17" s="1">
        <v>237994.5</v>
      </c>
      <c r="F17" s="1">
        <v>31707.5</v>
      </c>
      <c r="G17" s="1">
        <v>88655.2</v>
      </c>
      <c r="H17" s="1">
        <v>3053.1</v>
      </c>
      <c r="I17" s="1">
        <v>80799.8</v>
      </c>
      <c r="J17" s="1">
        <v>49492.2</v>
      </c>
      <c r="K17">
        <v>151.1</v>
      </c>
      <c r="L17" s="1">
        <v>1101.8</v>
      </c>
      <c r="M17" s="1">
        <v>48942.400000000001</v>
      </c>
      <c r="N17" s="1">
        <v>47840.6</v>
      </c>
      <c r="P17" s="1">
        <v>6809.7</v>
      </c>
      <c r="Q17" s="1">
        <v>12951.9</v>
      </c>
      <c r="R17" s="1">
        <v>6142.1</v>
      </c>
      <c r="S17" s="1">
        <v>542798.30000000005</v>
      </c>
      <c r="U17" s="1">
        <v>534886.69999999995</v>
      </c>
      <c r="V17" s="1">
        <v>404443.6</v>
      </c>
      <c r="W17" s="1">
        <v>130443.1</v>
      </c>
      <c r="Y17" s="1">
        <v>169854.9</v>
      </c>
      <c r="AA17" s="1">
        <v>532784.4</v>
      </c>
    </row>
    <row r="18" spans="1:27">
      <c r="A18" t="s">
        <v>73</v>
      </c>
      <c r="B18" s="1">
        <v>536155.5</v>
      </c>
      <c r="C18" s="1">
        <v>281209.90000000002</v>
      </c>
      <c r="D18" s="1">
        <v>276139.2</v>
      </c>
      <c r="E18" s="1">
        <v>237707.3</v>
      </c>
      <c r="F18" s="1">
        <v>33106.699999999997</v>
      </c>
      <c r="G18" s="1">
        <v>89608.7</v>
      </c>
      <c r="H18" s="1">
        <v>1575.6</v>
      </c>
      <c r="I18" s="1">
        <v>81707.899999999994</v>
      </c>
      <c r="J18" s="1">
        <v>47381.2</v>
      </c>
      <c r="K18">
        <v>188</v>
      </c>
      <c r="L18" s="1">
        <v>1377.5</v>
      </c>
      <c r="M18" s="1">
        <v>49657.9</v>
      </c>
      <c r="N18" s="1">
        <v>48280.5</v>
      </c>
      <c r="P18" s="1">
        <v>6391.9</v>
      </c>
      <c r="Q18" s="1">
        <v>12332.3</v>
      </c>
      <c r="R18" s="1">
        <v>5940.4</v>
      </c>
      <c r="S18" s="1">
        <v>542547.4</v>
      </c>
      <c r="U18" s="1">
        <v>534778.1</v>
      </c>
      <c r="V18" s="1">
        <v>405500.9</v>
      </c>
      <c r="W18" s="1">
        <v>129277.1</v>
      </c>
      <c r="Y18" s="1">
        <v>170096.6</v>
      </c>
      <c r="AA18" s="1">
        <v>534391.9</v>
      </c>
    </row>
    <row r="19" spans="1:27">
      <c r="A19" t="s">
        <v>74</v>
      </c>
      <c r="B19" s="1">
        <v>541098</v>
      </c>
      <c r="C19" s="1">
        <v>284226.90000000002</v>
      </c>
      <c r="D19" s="1">
        <v>279144.3</v>
      </c>
      <c r="E19" s="1">
        <v>240265.60000000001</v>
      </c>
      <c r="F19" s="1">
        <v>33987.9</v>
      </c>
      <c r="G19" s="1">
        <v>89691.8</v>
      </c>
      <c r="H19" s="1">
        <v>2493.1999999999998</v>
      </c>
      <c r="I19" s="1">
        <v>82119.399999999994</v>
      </c>
      <c r="J19" s="1">
        <v>46426.3</v>
      </c>
      <c r="K19">
        <v>231</v>
      </c>
      <c r="L19" s="1">
        <v>1921.4</v>
      </c>
      <c r="M19" s="1">
        <v>52018.8</v>
      </c>
      <c r="N19" s="1">
        <v>50097.5</v>
      </c>
      <c r="P19" s="1">
        <v>6604.4</v>
      </c>
      <c r="Q19" s="1">
        <v>12525.8</v>
      </c>
      <c r="R19" s="1">
        <v>5921.4</v>
      </c>
      <c r="S19" s="1">
        <v>547702.4</v>
      </c>
      <c r="U19" s="1">
        <v>539176.6</v>
      </c>
      <c r="V19" s="1">
        <v>410399.9</v>
      </c>
      <c r="W19" s="1">
        <v>128776.7</v>
      </c>
      <c r="Y19" s="1">
        <v>170106</v>
      </c>
      <c r="AA19" s="1">
        <v>538373.69999999995</v>
      </c>
    </row>
    <row r="20" spans="1:27">
      <c r="A20" t="s">
        <v>101</v>
      </c>
      <c r="B20" s="1">
        <v>542182.19999999995</v>
      </c>
      <c r="C20" s="1">
        <v>288458</v>
      </c>
      <c r="D20" s="1">
        <v>283390.5</v>
      </c>
      <c r="E20" s="1">
        <v>244088.7</v>
      </c>
      <c r="F20" s="1">
        <v>33068.1</v>
      </c>
      <c r="G20" s="1">
        <v>90453.9</v>
      </c>
      <c r="H20">
        <v>-620.79999999999995</v>
      </c>
      <c r="I20" s="1">
        <v>82705.8</v>
      </c>
      <c r="J20" s="1">
        <v>45700.7</v>
      </c>
      <c r="K20">
        <v>141.80000000000001</v>
      </c>
      <c r="L20" s="1">
        <v>2274.6999999999998</v>
      </c>
      <c r="M20" s="1">
        <v>55132.800000000003</v>
      </c>
      <c r="N20" s="1">
        <v>52858.1</v>
      </c>
      <c r="P20" s="1">
        <v>7280.5</v>
      </c>
      <c r="Q20" s="1">
        <v>13428.4</v>
      </c>
      <c r="R20" s="1">
        <v>6147.9</v>
      </c>
      <c r="S20" s="1">
        <v>549462.69999999995</v>
      </c>
      <c r="U20" s="1">
        <v>539907.5</v>
      </c>
      <c r="V20" s="1">
        <v>411359.2</v>
      </c>
      <c r="W20" s="1">
        <v>128548.3</v>
      </c>
      <c r="Y20" s="1">
        <v>169222.7</v>
      </c>
      <c r="AA20" s="1">
        <v>542661.1</v>
      </c>
    </row>
    <row r="21" spans="1:27">
      <c r="A21" t="s">
        <v>72</v>
      </c>
      <c r="B21" s="1">
        <v>544002.9</v>
      </c>
      <c r="C21" s="1">
        <v>285049.3</v>
      </c>
      <c r="D21" s="1">
        <v>280060.40000000002</v>
      </c>
      <c r="E21" s="1">
        <v>240323.6</v>
      </c>
      <c r="F21" s="1">
        <v>30419</v>
      </c>
      <c r="G21" s="1">
        <v>90647.4</v>
      </c>
      <c r="H21" s="1">
        <v>2591.1999999999998</v>
      </c>
      <c r="I21" s="1">
        <v>83289.7</v>
      </c>
      <c r="J21" s="1">
        <v>46296.1</v>
      </c>
      <c r="K21">
        <v>98.8</v>
      </c>
      <c r="L21" s="1">
        <v>5611.4</v>
      </c>
      <c r="M21" s="1">
        <v>56890.6</v>
      </c>
      <c r="N21" s="1">
        <v>51279.3</v>
      </c>
      <c r="P21" s="1">
        <v>7423.1</v>
      </c>
      <c r="Q21" s="1">
        <v>13477.8</v>
      </c>
      <c r="R21" s="1">
        <v>6054.7</v>
      </c>
      <c r="S21" s="1">
        <v>551426</v>
      </c>
      <c r="U21" s="1">
        <v>538391.6</v>
      </c>
      <c r="V21" s="1">
        <v>408706.9</v>
      </c>
      <c r="W21" s="1">
        <v>129684.6</v>
      </c>
      <c r="Y21" s="1">
        <v>167362.5</v>
      </c>
      <c r="AA21" s="1">
        <v>541312.9</v>
      </c>
    </row>
    <row r="22" spans="1:27">
      <c r="A22" t="s">
        <v>73</v>
      </c>
      <c r="B22" s="1">
        <v>544060.30000000005</v>
      </c>
      <c r="C22" s="1">
        <v>285635.90000000002</v>
      </c>
      <c r="D22" s="1">
        <v>280705.40000000002</v>
      </c>
      <c r="E22" s="1">
        <v>240590.3</v>
      </c>
      <c r="F22" s="1">
        <v>28376.5</v>
      </c>
      <c r="G22" s="1">
        <v>90792</v>
      </c>
      <c r="H22" s="1">
        <v>4693.3</v>
      </c>
      <c r="I22" s="1">
        <v>82943.3</v>
      </c>
      <c r="J22" s="1">
        <v>46399.4</v>
      </c>
      <c r="K22">
        <v>138.30000000000001</v>
      </c>
      <c r="L22" s="1">
        <v>5081.7</v>
      </c>
      <c r="M22" s="1">
        <v>55287.3</v>
      </c>
      <c r="N22" s="1">
        <v>50205.599999999999</v>
      </c>
      <c r="P22" s="1">
        <v>6353.2</v>
      </c>
      <c r="Q22" s="1">
        <v>12573.9</v>
      </c>
      <c r="R22" s="1">
        <v>6220.6</v>
      </c>
      <c r="S22" s="1">
        <v>550413.5</v>
      </c>
      <c r="U22" s="1">
        <v>538978.6</v>
      </c>
      <c r="V22" s="1">
        <v>409497.59999999998</v>
      </c>
      <c r="W22" s="1">
        <v>129481</v>
      </c>
      <c r="Y22" s="1">
        <v>165567.79999999999</v>
      </c>
      <c r="AA22" s="1">
        <v>539228.80000000005</v>
      </c>
    </row>
    <row r="23" spans="1:27">
      <c r="A23" t="s">
        <v>74</v>
      </c>
      <c r="B23" s="1">
        <v>544946.4</v>
      </c>
      <c r="C23" s="1">
        <v>284746.2</v>
      </c>
      <c r="D23" s="1">
        <v>279723</v>
      </c>
      <c r="E23" s="1">
        <v>239269.8</v>
      </c>
      <c r="F23" s="1">
        <v>27020.6</v>
      </c>
      <c r="G23" s="1">
        <v>92824.3</v>
      </c>
      <c r="H23" s="1">
        <v>3920.1</v>
      </c>
      <c r="I23" s="1">
        <v>83676.5</v>
      </c>
      <c r="J23" s="1">
        <v>43977.2</v>
      </c>
      <c r="K23">
        <v>406.5</v>
      </c>
      <c r="L23" s="1">
        <v>8375</v>
      </c>
      <c r="M23" s="1">
        <v>58428.3</v>
      </c>
      <c r="N23" s="1">
        <v>50053.2</v>
      </c>
      <c r="P23" s="1">
        <v>7602.8</v>
      </c>
      <c r="Q23" s="1">
        <v>14352.7</v>
      </c>
      <c r="R23" s="1">
        <v>6749.9</v>
      </c>
      <c r="S23" s="1">
        <v>552549.19999999995</v>
      </c>
      <c r="U23" s="1">
        <v>536571.4</v>
      </c>
      <c r="V23" s="1">
        <v>408511.2</v>
      </c>
      <c r="W23" s="1">
        <v>128060.2</v>
      </c>
      <c r="Y23" s="1">
        <v>163822.1</v>
      </c>
      <c r="AA23" s="1">
        <v>540619.80000000005</v>
      </c>
    </row>
    <row r="24" spans="1:27">
      <c r="A24" t="s">
        <v>102</v>
      </c>
      <c r="B24" s="1">
        <v>537975.4</v>
      </c>
      <c r="C24" s="1">
        <v>283951.3</v>
      </c>
      <c r="D24" s="1">
        <v>278690.09999999998</v>
      </c>
      <c r="E24" s="1">
        <v>237843.20000000001</v>
      </c>
      <c r="F24" s="1">
        <v>26189.9</v>
      </c>
      <c r="G24" s="1">
        <v>91037.9</v>
      </c>
      <c r="H24" s="1">
        <v>3306.6</v>
      </c>
      <c r="I24" s="1">
        <v>83618.100000000006</v>
      </c>
      <c r="J24" s="1">
        <v>41284</v>
      </c>
      <c r="K24">
        <v>234.6</v>
      </c>
      <c r="L24" s="1">
        <v>8353.1</v>
      </c>
      <c r="M24" s="1">
        <v>56882.2</v>
      </c>
      <c r="N24" s="1">
        <v>48529.2</v>
      </c>
      <c r="P24" s="1">
        <v>7239.4</v>
      </c>
      <c r="Q24" s="1">
        <v>13583.6</v>
      </c>
      <c r="R24" s="1">
        <v>6344.2</v>
      </c>
      <c r="S24" s="1">
        <v>545214.80000000005</v>
      </c>
      <c r="U24" s="1">
        <v>529622.4</v>
      </c>
      <c r="V24" s="1">
        <v>404485.7</v>
      </c>
      <c r="W24" s="1">
        <v>125136.6</v>
      </c>
      <c r="Y24" s="1">
        <v>158511.79999999999</v>
      </c>
      <c r="AA24" s="1">
        <v>534434.19999999995</v>
      </c>
    </row>
    <row r="25" spans="1:27">
      <c r="A25" t="s">
        <v>72</v>
      </c>
      <c r="B25" s="1">
        <v>534773.80000000005</v>
      </c>
      <c r="C25" s="1">
        <v>283383.09999999998</v>
      </c>
      <c r="D25" s="1">
        <v>277852.90000000002</v>
      </c>
      <c r="E25" s="1">
        <v>236841.9</v>
      </c>
      <c r="F25" s="1">
        <v>25537.5</v>
      </c>
      <c r="G25" s="1">
        <v>89916.1</v>
      </c>
      <c r="H25" s="1">
        <v>1712.6</v>
      </c>
      <c r="I25" s="1">
        <v>83445.7</v>
      </c>
      <c r="J25" s="1">
        <v>40731</v>
      </c>
      <c r="K25">
        <v>135.1</v>
      </c>
      <c r="L25" s="1">
        <v>9912.7000000000007</v>
      </c>
      <c r="M25" s="1">
        <v>56686.5</v>
      </c>
      <c r="N25" s="1">
        <v>46773.8</v>
      </c>
      <c r="P25" s="1">
        <v>6110</v>
      </c>
      <c r="Q25" s="1">
        <v>12700.3</v>
      </c>
      <c r="R25" s="1">
        <v>6590.3</v>
      </c>
      <c r="S25" s="1">
        <v>540883.80000000005</v>
      </c>
      <c r="U25" s="1">
        <v>524861.1</v>
      </c>
      <c r="V25" s="1">
        <v>400549.3</v>
      </c>
      <c r="W25" s="1">
        <v>124311.8</v>
      </c>
      <c r="Y25" s="1">
        <v>156184.6</v>
      </c>
      <c r="AA25" s="1">
        <v>532926.1</v>
      </c>
    </row>
    <row r="26" spans="1:27">
      <c r="A26" t="s">
        <v>73</v>
      </c>
      <c r="B26" s="1">
        <v>533927</v>
      </c>
      <c r="C26" s="1">
        <v>284839</v>
      </c>
      <c r="D26" s="1">
        <v>279092.5</v>
      </c>
      <c r="E26" s="1">
        <v>237781</v>
      </c>
      <c r="F26" s="1">
        <v>24909.8</v>
      </c>
      <c r="G26" s="1">
        <v>89028.5</v>
      </c>
      <c r="H26">
        <v>-473.1</v>
      </c>
      <c r="I26" s="1">
        <v>83649.7</v>
      </c>
      <c r="J26" s="1">
        <v>42429.4</v>
      </c>
      <c r="K26">
        <v>-67.599999999999994</v>
      </c>
      <c r="L26" s="1">
        <v>9611.2000000000007</v>
      </c>
      <c r="M26" s="1">
        <v>57148.4</v>
      </c>
      <c r="N26" s="1">
        <v>47537.2</v>
      </c>
      <c r="P26" s="1">
        <v>6788.3</v>
      </c>
      <c r="Q26" s="1">
        <v>12692.7</v>
      </c>
      <c r="R26" s="1">
        <v>5904.4</v>
      </c>
      <c r="S26" s="1">
        <v>540715.19999999995</v>
      </c>
      <c r="U26" s="1">
        <v>524315.80000000005</v>
      </c>
      <c r="V26" s="1">
        <v>398304.3</v>
      </c>
      <c r="W26" s="1">
        <v>126011.5</v>
      </c>
      <c r="Y26" s="1">
        <v>156367.79999999999</v>
      </c>
      <c r="AA26" s="1">
        <v>534467.69999999995</v>
      </c>
    </row>
    <row r="27" spans="1:27">
      <c r="A27" t="s">
        <v>74</v>
      </c>
      <c r="B27" s="1">
        <v>539279.1</v>
      </c>
      <c r="C27" s="1">
        <v>285483.8</v>
      </c>
      <c r="D27" s="1">
        <v>279592.5</v>
      </c>
      <c r="E27" s="1">
        <v>238184.9</v>
      </c>
      <c r="F27" s="1">
        <v>24211.4</v>
      </c>
      <c r="G27" s="1">
        <v>86017.3</v>
      </c>
      <c r="H27" s="1">
        <v>2430.8000000000002</v>
      </c>
      <c r="I27" s="1">
        <v>85439.3</v>
      </c>
      <c r="J27" s="1">
        <v>46466.6</v>
      </c>
      <c r="K27">
        <v>-544.29999999999995</v>
      </c>
      <c r="L27" s="1">
        <v>9774.2999999999993</v>
      </c>
      <c r="M27" s="1">
        <v>52150</v>
      </c>
      <c r="N27" s="1">
        <v>42375.7</v>
      </c>
      <c r="P27" s="1">
        <v>6246.5</v>
      </c>
      <c r="Q27" s="1">
        <v>10900.5</v>
      </c>
      <c r="R27" s="1">
        <v>4654</v>
      </c>
      <c r="S27" s="1">
        <v>545525.6</v>
      </c>
      <c r="U27" s="1">
        <v>529504.80000000005</v>
      </c>
      <c r="V27" s="1">
        <v>398143.2</v>
      </c>
      <c r="W27" s="1">
        <v>131361.60000000001</v>
      </c>
      <c r="Y27" s="1">
        <v>156695.20000000001</v>
      </c>
      <c r="AA27" s="1">
        <v>537392.69999999995</v>
      </c>
    </row>
    <row r="28" spans="1:27">
      <c r="A28" t="s">
        <v>103</v>
      </c>
      <c r="B28" s="1">
        <v>529051.6</v>
      </c>
      <c r="C28" s="1">
        <v>285167.8</v>
      </c>
      <c r="D28" s="1">
        <v>279212.3</v>
      </c>
      <c r="E28" s="1">
        <v>237650.5</v>
      </c>
      <c r="F28" s="1">
        <v>23854.5</v>
      </c>
      <c r="G28" s="1">
        <v>83194.399999999994</v>
      </c>
      <c r="H28" s="1">
        <v>-3543.9</v>
      </c>
      <c r="I28" s="1">
        <v>85294.5</v>
      </c>
      <c r="J28" s="1">
        <v>46345.7</v>
      </c>
      <c r="K28">
        <v>-75.8</v>
      </c>
      <c r="L28" s="1">
        <v>8814.4</v>
      </c>
      <c r="M28" s="1">
        <v>50677.599999999999</v>
      </c>
      <c r="N28" s="1">
        <v>41863.199999999997</v>
      </c>
      <c r="P28" s="1">
        <v>5563.2</v>
      </c>
      <c r="Q28" s="1">
        <v>10617.8</v>
      </c>
      <c r="R28" s="1">
        <v>5054.6000000000004</v>
      </c>
      <c r="S28" s="1">
        <v>534614.80000000005</v>
      </c>
      <c r="U28" s="1">
        <v>520237.2</v>
      </c>
      <c r="V28" s="1">
        <v>388672.8</v>
      </c>
      <c r="W28" s="1">
        <v>131564.4</v>
      </c>
      <c r="Y28" s="1">
        <v>153394.70000000001</v>
      </c>
      <c r="AA28" s="1">
        <v>532671.4</v>
      </c>
    </row>
    <row r="29" spans="1:27">
      <c r="A29" t="s">
        <v>72</v>
      </c>
      <c r="B29" s="1">
        <v>529017</v>
      </c>
      <c r="C29" s="1">
        <v>285051.8</v>
      </c>
      <c r="D29" s="1">
        <v>278950</v>
      </c>
      <c r="E29" s="1">
        <v>237194.7</v>
      </c>
      <c r="F29" s="1">
        <v>25397.9</v>
      </c>
      <c r="G29" s="1">
        <v>83338.5</v>
      </c>
      <c r="H29" s="1">
        <v>-3852.9</v>
      </c>
      <c r="I29" s="1">
        <v>85849</v>
      </c>
      <c r="J29" s="1">
        <v>45352.2</v>
      </c>
      <c r="K29">
        <v>-5.3</v>
      </c>
      <c r="L29" s="1">
        <v>7885.8</v>
      </c>
      <c r="M29" s="1">
        <v>51698.8</v>
      </c>
      <c r="N29" s="1">
        <v>43813</v>
      </c>
      <c r="P29" s="1">
        <v>6703.9</v>
      </c>
      <c r="Q29" s="1">
        <v>10904.6</v>
      </c>
      <c r="R29" s="1">
        <v>4200.7</v>
      </c>
      <c r="S29" s="1">
        <v>535720.9</v>
      </c>
      <c r="U29" s="1">
        <v>521131.2</v>
      </c>
      <c r="V29" s="1">
        <v>389935.3</v>
      </c>
      <c r="W29" s="1">
        <v>131195.9</v>
      </c>
      <c r="Y29" s="1">
        <v>154088.6</v>
      </c>
      <c r="AA29" s="1">
        <v>532875.19999999995</v>
      </c>
    </row>
    <row r="30" spans="1:27">
      <c r="A30" t="s">
        <v>73</v>
      </c>
      <c r="B30" s="1">
        <v>528589.69999999995</v>
      </c>
      <c r="C30" s="1">
        <v>286727.3</v>
      </c>
      <c r="D30" s="1">
        <v>280450.8</v>
      </c>
      <c r="E30" s="1">
        <v>238450.3</v>
      </c>
      <c r="F30" s="1">
        <v>25682.1</v>
      </c>
      <c r="G30" s="1">
        <v>82693.399999999994</v>
      </c>
      <c r="H30" s="1">
        <v>-3378.6</v>
      </c>
      <c r="I30" s="1">
        <v>85564.9</v>
      </c>
      <c r="J30" s="1">
        <v>43952.6</v>
      </c>
      <c r="K30">
        <v>1.8</v>
      </c>
      <c r="L30" s="1">
        <v>7346.4</v>
      </c>
      <c r="M30" s="1">
        <v>52189.4</v>
      </c>
      <c r="N30" s="1">
        <v>44843</v>
      </c>
      <c r="P30" s="1">
        <v>6718.5</v>
      </c>
      <c r="Q30" s="1">
        <v>10583.3</v>
      </c>
      <c r="R30" s="1">
        <v>3864.7</v>
      </c>
      <c r="S30" s="1">
        <v>535308.19999999995</v>
      </c>
      <c r="U30" s="1">
        <v>521243.3</v>
      </c>
      <c r="V30" s="1">
        <v>391724.1</v>
      </c>
      <c r="W30" s="1">
        <v>129519.3</v>
      </c>
      <c r="Y30" s="1">
        <v>152328</v>
      </c>
      <c r="AA30" s="1">
        <v>531966.6</v>
      </c>
    </row>
    <row r="31" spans="1:27">
      <c r="A31" t="s">
        <v>74</v>
      </c>
      <c r="B31" s="1">
        <v>527849.5</v>
      </c>
      <c r="C31" s="1">
        <v>286596.5</v>
      </c>
      <c r="D31" s="1">
        <v>280359.8</v>
      </c>
      <c r="E31" s="1">
        <v>238139.2</v>
      </c>
      <c r="F31" s="1">
        <v>24526.2</v>
      </c>
      <c r="G31" s="1">
        <v>83358.3</v>
      </c>
      <c r="H31" s="1">
        <v>-3515.4</v>
      </c>
      <c r="I31" s="1">
        <v>85918</v>
      </c>
      <c r="J31" s="1">
        <v>43678.7</v>
      </c>
      <c r="K31">
        <v>-337.2</v>
      </c>
      <c r="L31" s="1">
        <v>7624.4</v>
      </c>
      <c r="M31" s="1">
        <v>52769.2</v>
      </c>
      <c r="N31" s="1">
        <v>45144.9</v>
      </c>
      <c r="P31" s="1">
        <v>7090.6</v>
      </c>
      <c r="Q31" s="1">
        <v>10833.5</v>
      </c>
      <c r="R31" s="1">
        <v>3742.9</v>
      </c>
      <c r="S31" s="1">
        <v>534940.1</v>
      </c>
      <c r="U31" s="1">
        <v>520225.2</v>
      </c>
      <c r="V31" s="1">
        <v>390965.7</v>
      </c>
      <c r="W31" s="1">
        <v>129259.5</v>
      </c>
      <c r="Y31" s="1">
        <v>151563.20000000001</v>
      </c>
      <c r="AA31" s="1">
        <v>531702.1</v>
      </c>
    </row>
    <row r="32" spans="1:27">
      <c r="A32" t="s">
        <v>104</v>
      </c>
      <c r="B32" s="1">
        <v>535247.1</v>
      </c>
      <c r="C32" s="1">
        <v>287897.90000000002</v>
      </c>
      <c r="D32" s="1">
        <v>281935</v>
      </c>
      <c r="E32" s="1">
        <v>239488.7</v>
      </c>
      <c r="F32" s="1">
        <v>24882.7</v>
      </c>
      <c r="G32" s="1">
        <v>86691.9</v>
      </c>
      <c r="H32" s="1">
        <v>-1606.9</v>
      </c>
      <c r="I32" s="1">
        <v>87357.6</v>
      </c>
      <c r="J32" s="1">
        <v>41479.4</v>
      </c>
      <c r="K32">
        <v>152</v>
      </c>
      <c r="L32" s="1">
        <v>8392.5</v>
      </c>
      <c r="M32" s="1">
        <v>54638.7</v>
      </c>
      <c r="N32" s="1">
        <v>46246.2</v>
      </c>
      <c r="P32" s="1">
        <v>6783.2</v>
      </c>
      <c r="Q32" s="1">
        <v>11237.1</v>
      </c>
      <c r="R32" s="1">
        <v>4453.8999999999996</v>
      </c>
      <c r="S32" s="1">
        <v>542030.19999999995</v>
      </c>
      <c r="U32" s="1">
        <v>526854.6</v>
      </c>
      <c r="V32" s="1">
        <v>397865.6</v>
      </c>
      <c r="W32" s="1">
        <v>128989</v>
      </c>
      <c r="Y32" s="1">
        <v>153054</v>
      </c>
      <c r="AA32" s="1">
        <v>536702</v>
      </c>
    </row>
    <row r="33" spans="1:27">
      <c r="A33" t="s">
        <v>72</v>
      </c>
      <c r="B33" s="1">
        <v>535378.6</v>
      </c>
      <c r="C33" s="1">
        <v>286369.09999999998</v>
      </c>
      <c r="D33" s="1">
        <v>280764.5</v>
      </c>
      <c r="E33" s="1">
        <v>238084.2</v>
      </c>
      <c r="F33" s="1">
        <v>25384.3</v>
      </c>
      <c r="G33" s="1">
        <v>84798.8</v>
      </c>
      <c r="H33" s="1">
        <v>1202.0999999999999</v>
      </c>
      <c r="I33" s="1">
        <v>88273.7</v>
      </c>
      <c r="J33" s="1">
        <v>41061</v>
      </c>
      <c r="K33">
        <v>39.299999999999997</v>
      </c>
      <c r="L33" s="1">
        <v>8250.4</v>
      </c>
      <c r="M33" s="1">
        <v>55494.3</v>
      </c>
      <c r="N33" s="1">
        <v>47243.9</v>
      </c>
      <c r="P33" s="1">
        <v>8190.2</v>
      </c>
      <c r="Q33" s="1">
        <v>12039</v>
      </c>
      <c r="R33" s="1">
        <v>3848.8</v>
      </c>
      <c r="S33" s="1">
        <v>543568.9</v>
      </c>
      <c r="U33" s="1">
        <v>527128.19999999995</v>
      </c>
      <c r="V33" s="1">
        <v>397754.2</v>
      </c>
      <c r="W33" s="1">
        <v>129374</v>
      </c>
      <c r="Y33" s="1">
        <v>151244.1</v>
      </c>
      <c r="AA33" s="1">
        <v>534137.19999999995</v>
      </c>
    </row>
    <row r="34" spans="1:27">
      <c r="A34" t="s">
        <v>73</v>
      </c>
      <c r="B34" s="1">
        <v>534420.80000000005</v>
      </c>
      <c r="C34" s="1">
        <v>286327.40000000002</v>
      </c>
      <c r="D34" s="1">
        <v>280979.40000000002</v>
      </c>
      <c r="E34" s="1">
        <v>238108</v>
      </c>
      <c r="F34" s="1">
        <v>24993</v>
      </c>
      <c r="G34" s="1">
        <v>87439.4</v>
      </c>
      <c r="H34" s="1">
        <v>-1154.2</v>
      </c>
      <c r="I34" s="1">
        <v>89286.3</v>
      </c>
      <c r="J34" s="1">
        <v>40310</v>
      </c>
      <c r="K34">
        <v>-35.200000000000003</v>
      </c>
      <c r="L34" s="1">
        <v>7254.3</v>
      </c>
      <c r="M34" s="1">
        <v>56544.6</v>
      </c>
      <c r="N34" s="1">
        <v>49290.400000000001</v>
      </c>
      <c r="P34" s="1">
        <v>8087.3</v>
      </c>
      <c r="Q34" s="1">
        <v>12066.6</v>
      </c>
      <c r="R34" s="1">
        <v>3979.2</v>
      </c>
      <c r="S34" s="1">
        <v>542508.19999999995</v>
      </c>
      <c r="U34" s="1">
        <v>527166.6</v>
      </c>
      <c r="V34" s="1">
        <v>397605.5</v>
      </c>
      <c r="W34" s="1">
        <v>129561.1</v>
      </c>
      <c r="Y34" s="1">
        <v>152742.29999999999</v>
      </c>
      <c r="AA34" s="1">
        <v>535610.19999999995</v>
      </c>
    </row>
    <row r="35" spans="1:27">
      <c r="A35" t="s">
        <v>74</v>
      </c>
      <c r="B35" s="1">
        <v>537842.30000000005</v>
      </c>
      <c r="C35" s="1">
        <v>288794.90000000002</v>
      </c>
      <c r="D35" s="1">
        <v>283491.20000000001</v>
      </c>
      <c r="E35" s="1">
        <v>240379.5</v>
      </c>
      <c r="F35" s="1">
        <v>25376.5</v>
      </c>
      <c r="G35" s="1">
        <v>89570</v>
      </c>
      <c r="H35">
        <v>160.6</v>
      </c>
      <c r="I35" s="1">
        <v>89542.7</v>
      </c>
      <c r="J35" s="1">
        <v>38835.9</v>
      </c>
      <c r="K35">
        <v>-68.400000000000006</v>
      </c>
      <c r="L35" s="1">
        <v>5630.2</v>
      </c>
      <c r="M35" s="1">
        <v>57596.4</v>
      </c>
      <c r="N35" s="1">
        <v>51966.2</v>
      </c>
      <c r="P35" s="1">
        <v>8095.8</v>
      </c>
      <c r="Q35" s="1">
        <v>12485.1</v>
      </c>
      <c r="R35" s="1">
        <v>4389.3</v>
      </c>
      <c r="S35" s="1">
        <v>545938.1</v>
      </c>
      <c r="U35" s="1">
        <v>532212</v>
      </c>
      <c r="V35" s="1">
        <v>403901.8</v>
      </c>
      <c r="W35" s="1">
        <v>128310.2</v>
      </c>
      <c r="Y35" s="1">
        <v>153782.29999999999</v>
      </c>
      <c r="AA35" s="1">
        <v>537750.1</v>
      </c>
    </row>
    <row r="36" spans="1:27">
      <c r="A36" t="s">
        <v>105</v>
      </c>
      <c r="B36" s="1">
        <v>542521.80000000005</v>
      </c>
      <c r="C36" s="1">
        <v>290532.5</v>
      </c>
      <c r="D36" s="1">
        <v>285073.09999999998</v>
      </c>
      <c r="E36" s="1">
        <v>241842</v>
      </c>
      <c r="F36" s="1">
        <v>25325.599999999999</v>
      </c>
      <c r="G36" s="1">
        <v>89305.8</v>
      </c>
      <c r="H36" s="1">
        <v>1979.7</v>
      </c>
      <c r="I36" s="1">
        <v>91120.6</v>
      </c>
      <c r="J36" s="1">
        <v>40559.599999999999</v>
      </c>
      <c r="K36">
        <v>24.4</v>
      </c>
      <c r="L36" s="1">
        <v>3673.6</v>
      </c>
      <c r="M36" s="1">
        <v>56140.5</v>
      </c>
      <c r="N36" s="1">
        <v>52466.9</v>
      </c>
      <c r="P36" s="1">
        <v>8397.9</v>
      </c>
      <c r="Q36" s="1">
        <v>12863.5</v>
      </c>
      <c r="R36" s="1">
        <v>4465.6000000000004</v>
      </c>
      <c r="S36" s="1">
        <v>550919.69999999995</v>
      </c>
      <c r="U36" s="1">
        <v>538848.19999999995</v>
      </c>
      <c r="V36" s="1">
        <v>407143.6</v>
      </c>
      <c r="W36" s="1">
        <v>131704.6</v>
      </c>
      <c r="Y36" s="1">
        <v>155191</v>
      </c>
      <c r="AA36" s="1">
        <v>540517.69999999995</v>
      </c>
    </row>
    <row r="37" spans="1:27">
      <c r="A37" t="s">
        <v>72</v>
      </c>
      <c r="B37" s="1">
        <v>534273</v>
      </c>
      <c r="C37" s="1">
        <v>290658.09999999998</v>
      </c>
      <c r="D37" s="1">
        <v>284991.40000000002</v>
      </c>
      <c r="E37" s="1">
        <v>241434.3</v>
      </c>
      <c r="F37" s="1">
        <v>23880.5</v>
      </c>
      <c r="G37" s="1">
        <v>86292</v>
      </c>
      <c r="H37" s="1">
        <v>2236</v>
      </c>
      <c r="I37" s="1">
        <v>91173.3</v>
      </c>
      <c r="J37" s="1">
        <v>38104.1</v>
      </c>
      <c r="K37">
        <v>-174.5</v>
      </c>
      <c r="L37" s="1">
        <v>2103.5</v>
      </c>
      <c r="M37" s="1">
        <v>53952.6</v>
      </c>
      <c r="N37" s="1">
        <v>51849.1</v>
      </c>
      <c r="P37" s="1">
        <v>8153.4</v>
      </c>
      <c r="Q37" s="1">
        <v>12381.1</v>
      </c>
      <c r="R37" s="1">
        <v>4227.7</v>
      </c>
      <c r="S37" s="1">
        <v>542426.4</v>
      </c>
      <c r="U37" s="1">
        <v>532169.5</v>
      </c>
      <c r="V37" s="1">
        <v>403066.6</v>
      </c>
      <c r="W37" s="1">
        <v>129102.9</v>
      </c>
      <c r="Y37" s="1">
        <v>148276.6</v>
      </c>
      <c r="AA37" s="1">
        <v>532211.5</v>
      </c>
    </row>
    <row r="38" spans="1:27">
      <c r="A38" t="s">
        <v>73</v>
      </c>
      <c r="B38" s="1">
        <v>526985</v>
      </c>
      <c r="C38" s="1">
        <v>289452.3</v>
      </c>
      <c r="D38" s="1">
        <v>283666.8</v>
      </c>
      <c r="E38" s="1">
        <v>239909.2</v>
      </c>
      <c r="F38" s="1">
        <v>23567.599999999999</v>
      </c>
      <c r="G38" s="1">
        <v>84252.2</v>
      </c>
      <c r="H38" s="1">
        <v>-2097.9</v>
      </c>
      <c r="I38" s="1">
        <v>91675.4</v>
      </c>
      <c r="J38" s="1">
        <v>37782.400000000001</v>
      </c>
      <c r="K38">
        <v>-211</v>
      </c>
      <c r="L38" s="1">
        <v>2564</v>
      </c>
      <c r="M38" s="1">
        <v>52389.5</v>
      </c>
      <c r="N38" s="1">
        <v>49825.5</v>
      </c>
      <c r="P38" s="1">
        <v>8010.8</v>
      </c>
      <c r="Q38" s="1">
        <v>12007.7</v>
      </c>
      <c r="R38" s="1">
        <v>3996.9</v>
      </c>
      <c r="S38" s="1">
        <v>534995.80000000005</v>
      </c>
      <c r="U38" s="1">
        <v>524421.1</v>
      </c>
      <c r="V38" s="1">
        <v>395174.3</v>
      </c>
      <c r="W38" s="1">
        <v>129246.8</v>
      </c>
      <c r="Y38" s="1">
        <v>145602.20000000001</v>
      </c>
      <c r="AA38" s="1">
        <v>529293.9</v>
      </c>
    </row>
    <row r="39" spans="1:27">
      <c r="A39" t="s">
        <v>74</v>
      </c>
      <c r="B39" s="1">
        <v>523952.2</v>
      </c>
      <c r="C39" s="1">
        <v>287370.3</v>
      </c>
      <c r="D39" s="1">
        <v>281586.8</v>
      </c>
      <c r="E39" s="1">
        <v>237633</v>
      </c>
      <c r="F39" s="1">
        <v>23602.400000000001</v>
      </c>
      <c r="G39" s="1">
        <v>80422.899999999994</v>
      </c>
      <c r="H39">
        <v>-996.1</v>
      </c>
      <c r="I39" s="1">
        <v>92347</v>
      </c>
      <c r="J39" s="1">
        <v>36748</v>
      </c>
      <c r="K39">
        <v>-30.7</v>
      </c>
      <c r="L39" s="1">
        <v>4488.2</v>
      </c>
      <c r="M39" s="1">
        <v>51977.7</v>
      </c>
      <c r="N39" s="1">
        <v>47489.5</v>
      </c>
      <c r="P39" s="1">
        <v>8484.5</v>
      </c>
      <c r="Q39" s="1">
        <v>11978.7</v>
      </c>
      <c r="R39" s="1">
        <v>3494.2</v>
      </c>
      <c r="S39" s="1">
        <v>532436.69999999995</v>
      </c>
      <c r="U39" s="1">
        <v>519464</v>
      </c>
      <c r="V39" s="1">
        <v>390399.6</v>
      </c>
      <c r="W39" s="1">
        <v>129064.4</v>
      </c>
      <c r="Y39" s="1">
        <v>140773.4</v>
      </c>
      <c r="AA39" s="1">
        <v>524978.9</v>
      </c>
    </row>
    <row r="40" spans="1:27">
      <c r="A40" t="s">
        <v>106</v>
      </c>
      <c r="B40" s="1">
        <v>525425.6</v>
      </c>
      <c r="C40" s="1">
        <v>288335.09999999998</v>
      </c>
      <c r="D40" s="1">
        <v>282680.8</v>
      </c>
      <c r="E40" s="1">
        <v>238594.4</v>
      </c>
      <c r="F40" s="1">
        <v>23313.4</v>
      </c>
      <c r="G40" s="1">
        <v>79517.7</v>
      </c>
      <c r="H40" s="1">
        <v>-3282.3</v>
      </c>
      <c r="I40" s="1">
        <v>94541</v>
      </c>
      <c r="J40" s="1">
        <v>37082.5</v>
      </c>
      <c r="K40">
        <v>-91.3</v>
      </c>
      <c r="L40" s="1">
        <v>6009.5</v>
      </c>
      <c r="M40" s="1">
        <v>54787.1</v>
      </c>
      <c r="N40" s="1">
        <v>48777.599999999999</v>
      </c>
      <c r="P40" s="1">
        <v>8290.2000000000007</v>
      </c>
      <c r="Q40" s="1">
        <v>11466.9</v>
      </c>
      <c r="R40" s="1">
        <v>3176.7</v>
      </c>
      <c r="S40" s="1">
        <v>533715.80000000005</v>
      </c>
      <c r="U40" s="1">
        <v>519416.1</v>
      </c>
      <c r="V40" s="1">
        <v>387883.9</v>
      </c>
      <c r="W40" s="1">
        <v>131532.1</v>
      </c>
      <c r="Y40" s="1">
        <v>139913.60000000001</v>
      </c>
      <c r="AA40" s="1">
        <v>528799.19999999995</v>
      </c>
    </row>
    <row r="41" spans="1:27">
      <c r="A41" t="s">
        <v>72</v>
      </c>
      <c r="B41" s="1">
        <v>524244.1</v>
      </c>
      <c r="C41" s="1">
        <v>289692.79999999999</v>
      </c>
      <c r="D41" s="1">
        <v>284238.8</v>
      </c>
      <c r="E41" s="1">
        <v>240127.8</v>
      </c>
      <c r="F41" s="1">
        <v>23274.799999999999</v>
      </c>
      <c r="G41" s="1">
        <v>77841</v>
      </c>
      <c r="H41" s="1">
        <v>-2482.1</v>
      </c>
      <c r="I41" s="1">
        <v>92491.1</v>
      </c>
      <c r="J41" s="1">
        <v>35923.9</v>
      </c>
      <c r="K41">
        <v>-25.9</v>
      </c>
      <c r="L41" s="1">
        <v>7528.6</v>
      </c>
      <c r="M41" s="1">
        <v>57277.9</v>
      </c>
      <c r="N41" s="1">
        <v>49749.3</v>
      </c>
      <c r="P41" s="1">
        <v>7452.8</v>
      </c>
      <c r="Q41" s="1">
        <v>10778.7</v>
      </c>
      <c r="R41" s="1">
        <v>3325.9</v>
      </c>
      <c r="S41" s="1">
        <v>531696.9</v>
      </c>
      <c r="U41" s="1">
        <v>516715.5</v>
      </c>
      <c r="V41" s="1">
        <v>388326.40000000002</v>
      </c>
      <c r="W41" s="1">
        <v>128389.1</v>
      </c>
      <c r="Y41" s="1">
        <v>137039.70000000001</v>
      </c>
      <c r="AA41" s="1">
        <v>526752.1</v>
      </c>
    </row>
    <row r="42" spans="1:27">
      <c r="A42" t="s">
        <v>73</v>
      </c>
      <c r="B42" s="1">
        <v>524175.3</v>
      </c>
      <c r="C42" s="1">
        <v>289338</v>
      </c>
      <c r="D42" s="1">
        <v>284028.59999999998</v>
      </c>
      <c r="E42" s="1">
        <v>239780.7</v>
      </c>
      <c r="F42" s="1">
        <v>23235.3</v>
      </c>
      <c r="G42" s="1">
        <v>78635.399999999994</v>
      </c>
      <c r="H42" s="1">
        <v>-1520.4</v>
      </c>
      <c r="I42" s="1">
        <v>93021.2</v>
      </c>
      <c r="J42" s="1">
        <v>35675.199999999997</v>
      </c>
      <c r="K42">
        <v>-50</v>
      </c>
      <c r="L42" s="1">
        <v>5840.7</v>
      </c>
      <c r="M42" s="1">
        <v>55946.8</v>
      </c>
      <c r="N42" s="1">
        <v>50106.2</v>
      </c>
      <c r="P42" s="1">
        <v>7590.7</v>
      </c>
      <c r="Q42" s="1">
        <v>11058</v>
      </c>
      <c r="R42" s="1">
        <v>3467.4</v>
      </c>
      <c r="S42" s="1">
        <v>531766</v>
      </c>
      <c r="U42" s="1">
        <v>518334.7</v>
      </c>
      <c r="V42" s="1">
        <v>389688.2</v>
      </c>
      <c r="W42" s="1">
        <v>128646.39999999999</v>
      </c>
      <c r="Y42" s="1">
        <v>137545.79999999999</v>
      </c>
      <c r="AA42" s="1">
        <v>525745.69999999995</v>
      </c>
    </row>
    <row r="43" spans="1:27">
      <c r="A43" t="s">
        <v>74</v>
      </c>
      <c r="B43" s="1">
        <v>524445.9</v>
      </c>
      <c r="C43" s="1">
        <v>287935.40000000002</v>
      </c>
      <c r="D43" s="1">
        <v>282621</v>
      </c>
      <c r="E43" s="1">
        <v>238253</v>
      </c>
      <c r="F43" s="1">
        <v>22895</v>
      </c>
      <c r="G43" s="1">
        <v>78430.7</v>
      </c>
      <c r="H43">
        <v>318.8</v>
      </c>
      <c r="I43" s="1">
        <v>92770.1</v>
      </c>
      <c r="J43" s="1">
        <v>35100.400000000001</v>
      </c>
      <c r="K43">
        <v>-156.80000000000001</v>
      </c>
      <c r="L43" s="1">
        <v>7152.3</v>
      </c>
      <c r="M43" s="1">
        <v>59592.7</v>
      </c>
      <c r="N43" s="1">
        <v>52440.5</v>
      </c>
      <c r="P43" s="1">
        <v>7208.4</v>
      </c>
      <c r="Q43" s="1">
        <v>10583.9</v>
      </c>
      <c r="R43" s="1">
        <v>3375.5</v>
      </c>
      <c r="S43" s="1">
        <v>531654.30000000005</v>
      </c>
      <c r="U43" s="1">
        <v>517293.6</v>
      </c>
      <c r="V43" s="1">
        <v>389579.9</v>
      </c>
      <c r="W43" s="1">
        <v>127713.7</v>
      </c>
      <c r="Y43" s="1">
        <v>136426.1</v>
      </c>
      <c r="AA43" s="1">
        <v>524284</v>
      </c>
    </row>
    <row r="44" spans="1:27">
      <c r="A44" t="s">
        <v>107</v>
      </c>
      <c r="B44" s="1">
        <v>521325.9</v>
      </c>
      <c r="C44" s="1">
        <v>288463</v>
      </c>
      <c r="D44" s="1">
        <v>282993.2</v>
      </c>
      <c r="E44" s="1">
        <v>238479.7</v>
      </c>
      <c r="F44" s="1">
        <v>22768.6</v>
      </c>
      <c r="G44" s="1">
        <v>78088.399999999994</v>
      </c>
      <c r="H44">
        <v>-353.1</v>
      </c>
      <c r="I44" s="1">
        <v>92642.3</v>
      </c>
      <c r="J44" s="1">
        <v>33995.4</v>
      </c>
      <c r="K44">
        <v>-67.7</v>
      </c>
      <c r="L44" s="1">
        <v>5789</v>
      </c>
      <c r="M44" s="1">
        <v>58664.2</v>
      </c>
      <c r="N44" s="1">
        <v>52875.199999999997</v>
      </c>
      <c r="P44" s="1">
        <v>7803.4</v>
      </c>
      <c r="Q44" s="1">
        <v>10987.5</v>
      </c>
      <c r="R44" s="1">
        <v>3184.1</v>
      </c>
      <c r="S44" s="1">
        <v>529129.19999999995</v>
      </c>
      <c r="U44" s="1">
        <v>515536.9</v>
      </c>
      <c r="V44" s="1">
        <v>388966.9</v>
      </c>
      <c r="W44" s="1">
        <v>126570</v>
      </c>
      <c r="Y44" s="1">
        <v>134852.4</v>
      </c>
      <c r="AA44" s="1">
        <v>521746.7</v>
      </c>
    </row>
    <row r="45" spans="1:27">
      <c r="A45" t="s">
        <v>72</v>
      </c>
      <c r="B45" s="1">
        <v>524521.30000000005</v>
      </c>
      <c r="C45" s="1">
        <v>286796.5</v>
      </c>
      <c r="D45" s="1">
        <v>281138.59999999998</v>
      </c>
      <c r="E45" s="1">
        <v>236436.2</v>
      </c>
      <c r="F45" s="1">
        <v>22840</v>
      </c>
      <c r="G45" s="1">
        <v>78712.7</v>
      </c>
      <c r="H45">
        <v>-783.9</v>
      </c>
      <c r="I45" s="1">
        <v>94409</v>
      </c>
      <c r="J45" s="1">
        <v>33996.699999999997</v>
      </c>
      <c r="K45">
        <v>71.2</v>
      </c>
      <c r="L45" s="1">
        <v>8479.1</v>
      </c>
      <c r="M45" s="1">
        <v>58916.5</v>
      </c>
      <c r="N45" s="1">
        <v>50437.4</v>
      </c>
      <c r="P45" s="1">
        <v>8031.6</v>
      </c>
      <c r="Q45" s="1">
        <v>10999.5</v>
      </c>
      <c r="R45" s="1">
        <v>2968</v>
      </c>
      <c r="S45" s="1">
        <v>532552.9</v>
      </c>
      <c r="U45" s="1">
        <v>516042.2</v>
      </c>
      <c r="V45" s="1">
        <v>387565.3</v>
      </c>
      <c r="W45" s="1">
        <v>128476.9</v>
      </c>
      <c r="Y45" s="1">
        <v>135549.4</v>
      </c>
      <c r="AA45" s="1">
        <v>525234</v>
      </c>
    </row>
    <row r="46" spans="1:27">
      <c r="A46" t="s">
        <v>73</v>
      </c>
      <c r="B46" s="1">
        <v>524384.5</v>
      </c>
      <c r="C46" s="1">
        <v>286296.3</v>
      </c>
      <c r="D46" s="1">
        <v>280519.09999999998</v>
      </c>
      <c r="E46" s="1">
        <v>235620.5</v>
      </c>
      <c r="F46" s="1">
        <v>23400.1</v>
      </c>
      <c r="G46" s="1">
        <v>77186.399999999994</v>
      </c>
      <c r="H46" s="1">
        <v>1673.1</v>
      </c>
      <c r="I46" s="1">
        <v>93875.5</v>
      </c>
      <c r="J46" s="1">
        <v>33107.199999999997</v>
      </c>
      <c r="K46">
        <v>-86</v>
      </c>
      <c r="L46" s="1">
        <v>8931.9</v>
      </c>
      <c r="M46" s="1">
        <v>60549.7</v>
      </c>
      <c r="N46" s="1">
        <v>51617.9</v>
      </c>
      <c r="P46" s="1">
        <v>9530.1</v>
      </c>
      <c r="Q46" s="1">
        <v>12390.6</v>
      </c>
      <c r="R46" s="1">
        <v>2860.5</v>
      </c>
      <c r="S46" s="1">
        <v>533914.6</v>
      </c>
      <c r="U46" s="1">
        <v>515452.6</v>
      </c>
      <c r="V46" s="1">
        <v>388555.9</v>
      </c>
      <c r="W46" s="1">
        <v>126896.7</v>
      </c>
      <c r="Y46" s="1">
        <v>133693.70000000001</v>
      </c>
      <c r="AA46" s="1">
        <v>522797.4</v>
      </c>
    </row>
    <row r="47" spans="1:27">
      <c r="A47" t="s">
        <v>74</v>
      </c>
      <c r="B47" s="1">
        <v>526406</v>
      </c>
      <c r="C47" s="1">
        <v>289345.3</v>
      </c>
      <c r="D47" s="1">
        <v>283529.90000000002</v>
      </c>
      <c r="E47" s="1">
        <v>238519</v>
      </c>
      <c r="F47" s="1">
        <v>23009.7</v>
      </c>
      <c r="G47" s="1">
        <v>79970.600000000006</v>
      </c>
      <c r="H47">
        <v>-879.2</v>
      </c>
      <c r="I47" s="1">
        <v>92644.3</v>
      </c>
      <c r="J47" s="1">
        <v>32322.3</v>
      </c>
      <c r="K47">
        <v>-315.8</v>
      </c>
      <c r="L47" s="1">
        <v>10308.9</v>
      </c>
      <c r="M47" s="1">
        <v>61933.8</v>
      </c>
      <c r="N47" s="1">
        <v>51624.9</v>
      </c>
      <c r="P47" s="1">
        <v>8474.2000000000007</v>
      </c>
      <c r="Q47" s="1">
        <v>11202</v>
      </c>
      <c r="R47" s="1">
        <v>2727.8</v>
      </c>
      <c r="S47" s="1">
        <v>534880.19999999995</v>
      </c>
      <c r="U47" s="1">
        <v>516097.1</v>
      </c>
      <c r="V47" s="1">
        <v>391446.4</v>
      </c>
      <c r="W47" s="1">
        <v>124650.8</v>
      </c>
      <c r="Y47" s="1">
        <v>135302.6</v>
      </c>
      <c r="AA47" s="1">
        <v>527601.1</v>
      </c>
    </row>
    <row r="48" spans="1:27">
      <c r="A48" t="s">
        <v>108</v>
      </c>
      <c r="B48" s="1">
        <v>529475.80000000005</v>
      </c>
      <c r="C48" s="1">
        <v>289470.59999999998</v>
      </c>
      <c r="D48" s="1">
        <v>283704</v>
      </c>
      <c r="E48" s="1">
        <v>238391.6</v>
      </c>
      <c r="F48" s="1">
        <v>23334.7</v>
      </c>
      <c r="G48" s="1">
        <v>79463.7</v>
      </c>
      <c r="H48" s="1">
        <v>2771.1</v>
      </c>
      <c r="I48" s="1">
        <v>93253.2</v>
      </c>
      <c r="J48" s="1">
        <v>30910.7</v>
      </c>
      <c r="K48">
        <v>-326.39999999999998</v>
      </c>
      <c r="L48" s="1">
        <v>10598.3</v>
      </c>
      <c r="M48" s="1">
        <v>64859.1</v>
      </c>
      <c r="N48" s="1">
        <v>54260.800000000003</v>
      </c>
      <c r="P48" s="1">
        <v>9488.4</v>
      </c>
      <c r="Q48" s="1">
        <v>12197.3</v>
      </c>
      <c r="R48" s="1">
        <v>2708.9</v>
      </c>
      <c r="S48" s="1">
        <v>538964.19999999995</v>
      </c>
      <c r="U48" s="1">
        <v>518877.5</v>
      </c>
      <c r="V48" s="1">
        <v>395040.1</v>
      </c>
      <c r="W48" s="1">
        <v>123837.4</v>
      </c>
      <c r="Y48" s="1">
        <v>133709.1</v>
      </c>
      <c r="AA48" s="1">
        <v>527031.19999999995</v>
      </c>
    </row>
    <row r="49" spans="1:27">
      <c r="A49" t="s">
        <v>72</v>
      </c>
      <c r="B49" s="1">
        <v>527637</v>
      </c>
      <c r="C49" s="1">
        <v>289006.90000000002</v>
      </c>
      <c r="D49" s="1">
        <v>283312.7</v>
      </c>
      <c r="E49" s="1">
        <v>237795.7</v>
      </c>
      <c r="F49" s="1">
        <v>23766.6</v>
      </c>
      <c r="G49" s="1">
        <v>79091.3</v>
      </c>
      <c r="H49">
        <v>768.6</v>
      </c>
      <c r="I49" s="1">
        <v>93501.3</v>
      </c>
      <c r="J49" s="1">
        <v>30708.5</v>
      </c>
      <c r="K49">
        <v>97.4</v>
      </c>
      <c r="L49" s="1">
        <v>10696.3</v>
      </c>
      <c r="M49" s="1">
        <v>67352.399999999994</v>
      </c>
      <c r="N49" s="1">
        <v>56656.1</v>
      </c>
      <c r="P49" s="1">
        <v>10201.9</v>
      </c>
      <c r="Q49" s="1">
        <v>13111.9</v>
      </c>
      <c r="R49" s="1">
        <v>2910</v>
      </c>
      <c r="S49" s="1">
        <v>537838.9</v>
      </c>
      <c r="U49" s="1">
        <v>516940.7</v>
      </c>
      <c r="V49" s="1">
        <v>392633.4</v>
      </c>
      <c r="W49" s="1">
        <v>124307.3</v>
      </c>
      <c r="Y49" s="1">
        <v>133566.39999999999</v>
      </c>
      <c r="AA49" s="1">
        <v>526771.1</v>
      </c>
    </row>
    <row r="50" spans="1:27">
      <c r="A50" t="s">
        <v>73</v>
      </c>
      <c r="B50" s="1">
        <v>530516</v>
      </c>
      <c r="C50" s="1">
        <v>290794.8</v>
      </c>
      <c r="D50" s="1">
        <v>285135.7</v>
      </c>
      <c r="E50" s="1">
        <v>239427.9</v>
      </c>
      <c r="F50" s="1">
        <v>23861.200000000001</v>
      </c>
      <c r="G50" s="1">
        <v>79950.399999999994</v>
      </c>
      <c r="H50" s="1">
        <v>1875.1</v>
      </c>
      <c r="I50" s="1">
        <v>93854.7</v>
      </c>
      <c r="J50" s="1">
        <v>30198.6</v>
      </c>
      <c r="K50">
        <v>88.9</v>
      </c>
      <c r="L50" s="1">
        <v>9892.2999999999993</v>
      </c>
      <c r="M50" s="1">
        <v>68726.100000000006</v>
      </c>
      <c r="N50" s="1">
        <v>58833.7</v>
      </c>
      <c r="P50" s="1">
        <v>10478</v>
      </c>
      <c r="Q50" s="1">
        <v>13614.8</v>
      </c>
      <c r="R50" s="1">
        <v>3136.8</v>
      </c>
      <c r="S50" s="1">
        <v>540994</v>
      </c>
      <c r="U50" s="1">
        <v>520623.7</v>
      </c>
      <c r="V50" s="1">
        <v>396481.5</v>
      </c>
      <c r="W50" s="1">
        <v>124142.2</v>
      </c>
      <c r="Y50" s="1">
        <v>134010.29999999999</v>
      </c>
      <c r="AA50" s="1">
        <v>528552</v>
      </c>
    </row>
    <row r="51" spans="1:27">
      <c r="A51" t="s">
        <v>74</v>
      </c>
      <c r="B51" s="1">
        <v>529898.4</v>
      </c>
      <c r="C51" s="1">
        <v>289435.09999999998</v>
      </c>
      <c r="D51" s="1">
        <v>283760.40000000002</v>
      </c>
      <c r="E51" s="1">
        <v>237835.2</v>
      </c>
      <c r="F51" s="1">
        <v>23913.9</v>
      </c>
      <c r="G51" s="1">
        <v>81412</v>
      </c>
      <c r="H51" s="1">
        <v>1503.4</v>
      </c>
      <c r="I51" s="1">
        <v>94387</v>
      </c>
      <c r="J51" s="1">
        <v>29920.799999999999</v>
      </c>
      <c r="K51">
        <v>186.8</v>
      </c>
      <c r="L51" s="1">
        <v>9139.4</v>
      </c>
      <c r="M51" s="1">
        <v>69558.399999999994</v>
      </c>
      <c r="N51" s="1">
        <v>60419</v>
      </c>
      <c r="P51" s="1">
        <v>10923.2</v>
      </c>
      <c r="Q51" s="1">
        <v>14238</v>
      </c>
      <c r="R51" s="1">
        <v>3314.8</v>
      </c>
      <c r="S51" s="1">
        <v>540821.6</v>
      </c>
      <c r="U51" s="1">
        <v>520759</v>
      </c>
      <c r="V51" s="1">
        <v>396264.4</v>
      </c>
      <c r="W51" s="1">
        <v>124494.7</v>
      </c>
      <c r="Y51" s="1">
        <v>135246.70000000001</v>
      </c>
      <c r="AA51" s="1">
        <v>528208.19999999995</v>
      </c>
    </row>
    <row r="52" spans="1:27">
      <c r="A52" t="s">
        <v>109</v>
      </c>
      <c r="B52" s="1">
        <v>529841.30000000005</v>
      </c>
      <c r="C52" s="1">
        <v>290069.7</v>
      </c>
      <c r="D52" s="1">
        <v>284340.2</v>
      </c>
      <c r="E52" s="1">
        <v>238205.5</v>
      </c>
      <c r="F52" s="1">
        <v>23517.8</v>
      </c>
      <c r="G52" s="1">
        <v>83434.100000000006</v>
      </c>
      <c r="H52" s="1">
        <v>1338.2</v>
      </c>
      <c r="I52" s="1">
        <v>94139.6</v>
      </c>
      <c r="J52" s="1">
        <v>29289.599999999999</v>
      </c>
      <c r="K52">
        <v>160.80000000000001</v>
      </c>
      <c r="L52" s="1">
        <v>7891.5</v>
      </c>
      <c r="M52" s="1">
        <v>68307.3</v>
      </c>
      <c r="N52" s="1">
        <v>60415.8</v>
      </c>
      <c r="P52" s="1">
        <v>10423.9</v>
      </c>
      <c r="Q52" s="1">
        <v>14358.2</v>
      </c>
      <c r="R52" s="1">
        <v>3934.3</v>
      </c>
      <c r="S52" s="1">
        <v>540265.19999999995</v>
      </c>
      <c r="U52" s="1">
        <v>521949.8</v>
      </c>
      <c r="V52" s="1">
        <v>398359.8</v>
      </c>
      <c r="W52" s="1">
        <v>123590</v>
      </c>
      <c r="Y52" s="1">
        <v>136241.5</v>
      </c>
      <c r="AA52" s="1">
        <v>528342.30000000005</v>
      </c>
    </row>
    <row r="53" spans="1:27">
      <c r="A53" t="s">
        <v>72</v>
      </c>
      <c r="B53" s="1">
        <v>531342.19999999995</v>
      </c>
      <c r="C53" s="1">
        <v>290951.5</v>
      </c>
      <c r="D53" s="1">
        <v>285144.40000000002</v>
      </c>
      <c r="E53" s="1">
        <v>238798.9</v>
      </c>
      <c r="F53" s="1">
        <v>23393.9</v>
      </c>
      <c r="G53" s="1">
        <v>86358.1</v>
      </c>
      <c r="H53" s="1">
        <v>1111.8</v>
      </c>
      <c r="I53" s="1">
        <v>94414.3</v>
      </c>
      <c r="J53" s="1">
        <v>27513.9</v>
      </c>
      <c r="K53">
        <v>-2.5</v>
      </c>
      <c r="L53" s="1">
        <v>7601.2</v>
      </c>
      <c r="M53" s="1">
        <v>71564.5</v>
      </c>
      <c r="N53" s="1">
        <v>63963.3</v>
      </c>
      <c r="P53" s="1">
        <v>11660.9</v>
      </c>
      <c r="Q53" s="1">
        <v>15806.4</v>
      </c>
      <c r="R53" s="1">
        <v>4145.5</v>
      </c>
      <c r="S53" s="1">
        <v>543003.1</v>
      </c>
      <c r="U53" s="1">
        <v>523741</v>
      </c>
      <c r="V53" s="1">
        <v>401815.3</v>
      </c>
      <c r="W53" s="1">
        <v>121925.7</v>
      </c>
      <c r="Y53" s="1">
        <v>137265.9</v>
      </c>
      <c r="AA53" s="1">
        <v>530232.9</v>
      </c>
    </row>
    <row r="54" spans="1:27">
      <c r="A54" t="s">
        <v>73</v>
      </c>
      <c r="B54" s="1">
        <v>534659.4</v>
      </c>
      <c r="C54" s="1">
        <v>293095.40000000002</v>
      </c>
      <c r="D54" s="1">
        <v>287222.5</v>
      </c>
      <c r="E54" s="1">
        <v>240645.8</v>
      </c>
      <c r="F54" s="1">
        <v>23860.400000000001</v>
      </c>
      <c r="G54" s="1">
        <v>88052.4</v>
      </c>
      <c r="H54">
        <v>712.3</v>
      </c>
      <c r="I54" s="1">
        <v>94459.1</v>
      </c>
      <c r="J54" s="1">
        <v>28069.1</v>
      </c>
      <c r="K54">
        <v>24.6</v>
      </c>
      <c r="L54" s="1">
        <v>6386.2</v>
      </c>
      <c r="M54" s="1">
        <v>74520.5</v>
      </c>
      <c r="N54" s="1">
        <v>68134.3</v>
      </c>
      <c r="P54" s="1">
        <v>12356.7</v>
      </c>
      <c r="Q54" s="1">
        <v>16545.099999999999</v>
      </c>
      <c r="R54" s="1">
        <v>4188.3</v>
      </c>
      <c r="S54" s="1">
        <v>547016.19999999995</v>
      </c>
      <c r="U54" s="1">
        <v>528273.30000000005</v>
      </c>
      <c r="V54" s="1">
        <v>405720.5</v>
      </c>
      <c r="W54" s="1">
        <v>122552.8</v>
      </c>
      <c r="Y54" s="1">
        <v>139981.9</v>
      </c>
      <c r="AA54" s="1">
        <v>533922.6</v>
      </c>
    </row>
    <row r="55" spans="1:27">
      <c r="A55" t="s">
        <v>74</v>
      </c>
      <c r="B55" s="1">
        <v>534676.30000000005</v>
      </c>
      <c r="C55" s="1">
        <v>293230.2</v>
      </c>
      <c r="D55" s="1">
        <v>287315.3</v>
      </c>
      <c r="E55" s="1">
        <v>240446.5</v>
      </c>
      <c r="F55" s="1">
        <v>24221.7</v>
      </c>
      <c r="G55" s="1">
        <v>86856.1</v>
      </c>
      <c r="H55">
        <v>108.4</v>
      </c>
      <c r="I55" s="1">
        <v>94744.4</v>
      </c>
      <c r="J55" s="1">
        <v>27565.8</v>
      </c>
      <c r="K55">
        <v>39</v>
      </c>
      <c r="L55" s="1">
        <v>7910.6</v>
      </c>
      <c r="M55" s="1">
        <v>79543.399999999994</v>
      </c>
      <c r="N55" s="1">
        <v>71632.800000000003</v>
      </c>
      <c r="P55" s="1">
        <v>13262.8</v>
      </c>
      <c r="Q55" s="1">
        <v>18002.3</v>
      </c>
      <c r="R55" s="1">
        <v>4739.5</v>
      </c>
      <c r="S55" s="1">
        <v>547939.19999999995</v>
      </c>
      <c r="U55" s="1">
        <v>526765.69999999995</v>
      </c>
      <c r="V55" s="1">
        <v>404416.5</v>
      </c>
      <c r="W55" s="1">
        <v>122349.2</v>
      </c>
      <c r="Y55" s="1">
        <v>138643.70000000001</v>
      </c>
      <c r="AA55" s="1">
        <v>534529</v>
      </c>
    </row>
    <row r="56" spans="1:27">
      <c r="A56" t="s">
        <v>110</v>
      </c>
      <c r="B56" s="1">
        <v>534469.9</v>
      </c>
      <c r="C56" s="1">
        <v>295013.90000000002</v>
      </c>
      <c r="D56" s="1">
        <v>289084.90000000002</v>
      </c>
      <c r="E56" s="1">
        <v>242037</v>
      </c>
      <c r="F56" s="1">
        <v>24039.5</v>
      </c>
      <c r="G56" s="1">
        <v>86659</v>
      </c>
      <c r="H56">
        <v>-200.3</v>
      </c>
      <c r="I56" s="1">
        <v>94268.9</v>
      </c>
      <c r="J56" s="1">
        <v>28466.9</v>
      </c>
      <c r="K56">
        <v>27.6</v>
      </c>
      <c r="L56" s="1">
        <v>6194.3</v>
      </c>
      <c r="M56" s="1">
        <v>81052.800000000003</v>
      </c>
      <c r="N56" s="1">
        <v>74858.5</v>
      </c>
      <c r="P56" s="1">
        <v>14010.9</v>
      </c>
      <c r="Q56" s="1">
        <v>19170.8</v>
      </c>
      <c r="R56" s="1">
        <v>5159.8999999999996</v>
      </c>
      <c r="S56" s="1">
        <v>548480.80000000005</v>
      </c>
      <c r="U56" s="1">
        <v>528275.6</v>
      </c>
      <c r="V56" s="1">
        <v>405512.2</v>
      </c>
      <c r="W56" s="1">
        <v>122763.4</v>
      </c>
      <c r="Y56" s="1">
        <v>139165.5</v>
      </c>
      <c r="AA56" s="1">
        <v>534642.6</v>
      </c>
    </row>
    <row r="57" spans="1:27">
      <c r="A57" t="s">
        <v>72</v>
      </c>
      <c r="B57" s="1">
        <v>534068.1</v>
      </c>
      <c r="C57" s="1">
        <v>294197.8</v>
      </c>
      <c r="D57" s="1">
        <v>288229</v>
      </c>
      <c r="E57" s="1">
        <v>240987</v>
      </c>
      <c r="F57" s="1">
        <v>24097.599999999999</v>
      </c>
      <c r="G57" s="1">
        <v>88077.3</v>
      </c>
      <c r="H57">
        <v>-218</v>
      </c>
      <c r="I57" s="1">
        <v>94285.7</v>
      </c>
      <c r="J57" s="1">
        <v>27407.599999999999</v>
      </c>
      <c r="K57">
        <v>-38.6</v>
      </c>
      <c r="L57" s="1">
        <v>6258.5</v>
      </c>
      <c r="M57" s="1">
        <v>82044.2</v>
      </c>
      <c r="N57" s="1">
        <v>75785.7</v>
      </c>
      <c r="P57" s="1">
        <v>13879.4</v>
      </c>
      <c r="Q57" s="1">
        <v>19413.599999999999</v>
      </c>
      <c r="R57" s="1">
        <v>5534.2</v>
      </c>
      <c r="S57" s="1">
        <v>547947.5</v>
      </c>
      <c r="U57" s="1">
        <v>527809.6</v>
      </c>
      <c r="V57" s="1">
        <v>406154.9</v>
      </c>
      <c r="W57" s="1">
        <v>121654.7</v>
      </c>
      <c r="Y57" s="1">
        <v>139582.6</v>
      </c>
      <c r="AA57" s="1">
        <v>534324.69999999995</v>
      </c>
    </row>
    <row r="58" spans="1:27">
      <c r="A58" t="s">
        <v>73</v>
      </c>
      <c r="B58" s="1">
        <v>532344.1</v>
      </c>
      <c r="C58" s="1">
        <v>292490.8</v>
      </c>
      <c r="D58" s="1">
        <v>286472.2</v>
      </c>
      <c r="E58" s="1">
        <v>239101.6</v>
      </c>
      <c r="F58" s="1">
        <v>24256.6</v>
      </c>
      <c r="G58" s="1">
        <v>88166.6</v>
      </c>
      <c r="H58">
        <v>602.6</v>
      </c>
      <c r="I58" s="1">
        <v>94094.6</v>
      </c>
      <c r="J58" s="1">
        <v>26049.3</v>
      </c>
      <c r="K58">
        <v>23.4</v>
      </c>
      <c r="L58" s="1">
        <v>6660.1</v>
      </c>
      <c r="M58" s="1">
        <v>85026.1</v>
      </c>
      <c r="N58" s="1">
        <v>78365.899999999994</v>
      </c>
      <c r="P58" s="1">
        <v>14500.2</v>
      </c>
      <c r="Q58" s="1">
        <v>20181.099999999999</v>
      </c>
      <c r="R58" s="1">
        <v>5681</v>
      </c>
      <c r="S58" s="1">
        <v>546844.30000000005</v>
      </c>
      <c r="U58" s="1">
        <v>525684</v>
      </c>
      <c r="V58" s="1">
        <v>405516.7</v>
      </c>
      <c r="W58" s="1">
        <v>120167.3</v>
      </c>
      <c r="Y58" s="1">
        <v>138472.5</v>
      </c>
      <c r="AA58" s="1">
        <v>531718.1</v>
      </c>
    </row>
    <row r="59" spans="1:27">
      <c r="A59" t="s">
        <v>74</v>
      </c>
      <c r="B59" s="1">
        <v>539758.6</v>
      </c>
      <c r="C59" s="1">
        <v>296203.5</v>
      </c>
      <c r="D59" s="1">
        <v>290182.8</v>
      </c>
      <c r="E59" s="1">
        <v>242630.6</v>
      </c>
      <c r="F59" s="1">
        <v>24341.599999999999</v>
      </c>
      <c r="G59" s="1">
        <v>89801.9</v>
      </c>
      <c r="H59">
        <v>670.2</v>
      </c>
      <c r="I59" s="1">
        <v>93938.1</v>
      </c>
      <c r="J59" s="1">
        <v>26415.8</v>
      </c>
      <c r="K59">
        <v>-32.200000000000003</v>
      </c>
      <c r="L59" s="1">
        <v>8419.7000000000007</v>
      </c>
      <c r="M59" s="1">
        <v>86786.2</v>
      </c>
      <c r="N59" s="1">
        <v>78366.600000000006</v>
      </c>
      <c r="P59" s="1">
        <v>15328</v>
      </c>
      <c r="Q59" s="1">
        <v>21638.3</v>
      </c>
      <c r="R59" s="1">
        <v>6310.3</v>
      </c>
      <c r="S59" s="1">
        <v>555086.6</v>
      </c>
      <c r="U59" s="1">
        <v>531338.9</v>
      </c>
      <c r="V59" s="1">
        <v>411017.2</v>
      </c>
      <c r="W59" s="1">
        <v>120321.7</v>
      </c>
      <c r="Y59" s="1">
        <v>140559.29999999999</v>
      </c>
      <c r="AA59" s="1">
        <v>539120.6</v>
      </c>
    </row>
    <row r="60" spans="1:27">
      <c r="A60" t="s">
        <v>111</v>
      </c>
      <c r="B60" s="1">
        <v>541875.19999999995</v>
      </c>
      <c r="C60" s="1">
        <v>295591.90000000002</v>
      </c>
      <c r="D60" s="1">
        <v>289617</v>
      </c>
      <c r="E60" s="1">
        <v>241828</v>
      </c>
      <c r="F60" s="1">
        <v>24123.599999999999</v>
      </c>
      <c r="G60" s="1">
        <v>89956.9</v>
      </c>
      <c r="H60" s="1">
        <v>2403.1</v>
      </c>
      <c r="I60" s="1">
        <v>94045.3</v>
      </c>
      <c r="J60" s="1">
        <v>26350.3</v>
      </c>
      <c r="K60">
        <v>-55.7</v>
      </c>
      <c r="L60" s="1">
        <v>9459.9</v>
      </c>
      <c r="M60" s="1">
        <v>89790.1</v>
      </c>
      <c r="N60" s="1">
        <v>80330.3</v>
      </c>
      <c r="P60" s="1">
        <v>16363.6</v>
      </c>
      <c r="Q60" s="1">
        <v>23076.9</v>
      </c>
      <c r="R60" s="1">
        <v>6713.4</v>
      </c>
      <c r="S60" s="1">
        <v>558238.80000000005</v>
      </c>
      <c r="U60" s="1">
        <v>532415.4</v>
      </c>
      <c r="V60" s="1">
        <v>412075.4</v>
      </c>
      <c r="W60" s="1">
        <v>120340</v>
      </c>
      <c r="Y60" s="1">
        <v>140430.79999999999</v>
      </c>
      <c r="AA60" s="1">
        <v>539527.9</v>
      </c>
    </row>
    <row r="61" spans="1:27">
      <c r="A61" t="s">
        <v>72</v>
      </c>
      <c r="B61" s="1">
        <v>542190.1</v>
      </c>
      <c r="C61" s="1">
        <v>297201.2</v>
      </c>
      <c r="D61" s="1">
        <v>291276.59999999998</v>
      </c>
      <c r="E61" s="1">
        <v>243300.4</v>
      </c>
      <c r="F61" s="1">
        <v>23838.2</v>
      </c>
      <c r="G61" s="1">
        <v>89122.9</v>
      </c>
      <c r="H61" s="1">
        <v>1044.4000000000001</v>
      </c>
      <c r="I61" s="1">
        <v>95366.2</v>
      </c>
      <c r="J61" s="1">
        <v>25803.9</v>
      </c>
      <c r="K61">
        <v>137.9</v>
      </c>
      <c r="L61" s="1">
        <v>9675.4</v>
      </c>
      <c r="M61" s="1">
        <v>93427.3</v>
      </c>
      <c r="N61" s="1">
        <v>83752</v>
      </c>
      <c r="P61" s="1">
        <v>17109.7</v>
      </c>
      <c r="Q61" s="1">
        <v>23374.7</v>
      </c>
      <c r="R61" s="1">
        <v>6265</v>
      </c>
      <c r="S61" s="1">
        <v>559299.80000000005</v>
      </c>
      <c r="U61" s="1">
        <v>532514.69999999995</v>
      </c>
      <c r="V61" s="1">
        <v>411206.7</v>
      </c>
      <c r="W61" s="1">
        <v>121308.1</v>
      </c>
      <c r="Y61" s="1">
        <v>138765</v>
      </c>
      <c r="AA61" s="1">
        <v>541007.80000000005</v>
      </c>
    </row>
    <row r="62" spans="1:27">
      <c r="A62" t="s">
        <v>73</v>
      </c>
      <c r="B62" s="1">
        <v>536601.59999999998</v>
      </c>
      <c r="C62" s="1">
        <v>294209.09999999998</v>
      </c>
      <c r="D62" s="1">
        <v>288321.09999999998</v>
      </c>
      <c r="E62" s="1">
        <v>240134.8</v>
      </c>
      <c r="F62" s="1">
        <v>21906.9</v>
      </c>
      <c r="G62" s="1">
        <v>87921.8</v>
      </c>
      <c r="H62" s="1">
        <v>1398.9</v>
      </c>
      <c r="I62" s="1">
        <v>94810.1</v>
      </c>
      <c r="J62" s="1">
        <v>25503.7</v>
      </c>
      <c r="K62">
        <v>42.8</v>
      </c>
      <c r="L62" s="1">
        <v>10808.3</v>
      </c>
      <c r="M62" s="1">
        <v>94346.1</v>
      </c>
      <c r="N62" s="1">
        <v>83537.8</v>
      </c>
      <c r="P62" s="1">
        <v>15352.5</v>
      </c>
      <c r="Q62" s="1">
        <v>23395.1</v>
      </c>
      <c r="R62" s="1">
        <v>8042.6</v>
      </c>
      <c r="S62" s="1">
        <v>551954.1</v>
      </c>
      <c r="U62" s="1">
        <v>525793.30000000005</v>
      </c>
      <c r="V62" s="1">
        <v>405436.7</v>
      </c>
      <c r="W62" s="1">
        <v>120356.6</v>
      </c>
      <c r="Y62" s="1">
        <v>135332.4</v>
      </c>
      <c r="AA62" s="1">
        <v>535159.9</v>
      </c>
    </row>
    <row r="63" spans="1:27">
      <c r="A63" t="s">
        <v>74</v>
      </c>
      <c r="B63" s="1">
        <v>536574.30000000005</v>
      </c>
      <c r="C63" s="1">
        <v>295860.5</v>
      </c>
      <c r="D63" s="1">
        <v>290001.09999999998</v>
      </c>
      <c r="E63" s="1">
        <v>241630.5</v>
      </c>
      <c r="F63" s="1">
        <v>19581.2</v>
      </c>
      <c r="G63" s="1">
        <v>87928.7</v>
      </c>
      <c r="H63" s="1">
        <v>2939.7</v>
      </c>
      <c r="I63" s="1">
        <v>96011.199999999997</v>
      </c>
      <c r="J63" s="1">
        <v>26188.6</v>
      </c>
      <c r="K63">
        <v>63.5</v>
      </c>
      <c r="L63" s="1">
        <v>8000.9</v>
      </c>
      <c r="M63" s="1">
        <v>95390.7</v>
      </c>
      <c r="N63" s="1">
        <v>87389.7</v>
      </c>
      <c r="P63" s="1">
        <v>17169.3</v>
      </c>
      <c r="Q63" s="1">
        <v>24275.9</v>
      </c>
      <c r="R63" s="1">
        <v>7106.6</v>
      </c>
      <c r="S63" s="1">
        <v>553743.6</v>
      </c>
      <c r="U63" s="1">
        <v>528573.4</v>
      </c>
      <c r="V63" s="1">
        <v>406310.1</v>
      </c>
      <c r="W63" s="1">
        <v>122263.3</v>
      </c>
      <c r="Y63" s="1">
        <v>133698.5</v>
      </c>
      <c r="AA63" s="1">
        <v>533571.19999999995</v>
      </c>
    </row>
    <row r="64" spans="1:27">
      <c r="A64" t="s">
        <v>112</v>
      </c>
      <c r="B64" s="1">
        <v>537666.9</v>
      </c>
      <c r="C64" s="1">
        <v>298240.2</v>
      </c>
      <c r="D64" s="1">
        <v>292399.40000000002</v>
      </c>
      <c r="E64" s="1">
        <v>243789.1</v>
      </c>
      <c r="F64" s="1">
        <v>20308.7</v>
      </c>
      <c r="G64" s="1">
        <v>88863.1</v>
      </c>
      <c r="H64" s="1">
        <v>1657.5</v>
      </c>
      <c r="I64" s="1">
        <v>96011.1</v>
      </c>
      <c r="J64" s="1">
        <v>25731.599999999999</v>
      </c>
      <c r="K64">
        <v>170.8</v>
      </c>
      <c r="L64" s="1">
        <v>6683.9</v>
      </c>
      <c r="M64" s="1">
        <v>95176.1</v>
      </c>
      <c r="N64" s="1">
        <v>88492.3</v>
      </c>
      <c r="P64" s="1">
        <v>16630.5</v>
      </c>
      <c r="Q64" s="1">
        <v>22794.2</v>
      </c>
      <c r="R64" s="1">
        <v>6163.7</v>
      </c>
      <c r="S64" s="1">
        <v>554297.4</v>
      </c>
      <c r="U64" s="1">
        <v>530983.1</v>
      </c>
      <c r="V64" s="1">
        <v>409069.6</v>
      </c>
      <c r="W64" s="1">
        <v>121913.5</v>
      </c>
      <c r="Y64" s="1">
        <v>134903.4</v>
      </c>
      <c r="AA64" s="1">
        <v>535838.6</v>
      </c>
    </row>
    <row r="65" spans="1:27">
      <c r="A65" t="s">
        <v>72</v>
      </c>
      <c r="B65" s="1">
        <v>533816.80000000005</v>
      </c>
      <c r="C65" s="1">
        <v>294934.3</v>
      </c>
      <c r="D65" s="1">
        <v>289132.59999999998</v>
      </c>
      <c r="E65" s="1">
        <v>240360.2</v>
      </c>
      <c r="F65" s="1">
        <v>21441.599999999999</v>
      </c>
      <c r="G65" s="1">
        <v>87913.9</v>
      </c>
      <c r="H65" s="1">
        <v>4704.3999999999996</v>
      </c>
      <c r="I65" s="1">
        <v>95009.1</v>
      </c>
      <c r="J65" s="1">
        <v>25117.4</v>
      </c>
      <c r="K65">
        <v>-39.299999999999997</v>
      </c>
      <c r="L65" s="1">
        <v>4735.3</v>
      </c>
      <c r="M65" s="1">
        <v>95475.8</v>
      </c>
      <c r="N65" s="1">
        <v>90740.5</v>
      </c>
      <c r="P65" s="1">
        <v>13147.4</v>
      </c>
      <c r="Q65" s="1">
        <v>19175.099999999999</v>
      </c>
      <c r="R65" s="1">
        <v>6027.7</v>
      </c>
      <c r="S65" s="1">
        <v>546964.30000000005</v>
      </c>
      <c r="U65" s="1">
        <v>529081.5</v>
      </c>
      <c r="V65" s="1">
        <v>408994.2</v>
      </c>
      <c r="W65" s="1">
        <v>120087.3</v>
      </c>
      <c r="Y65" s="1">
        <v>134472.9</v>
      </c>
      <c r="AA65" s="1">
        <v>529151.6</v>
      </c>
    </row>
    <row r="66" spans="1:27">
      <c r="A66" t="s">
        <v>73</v>
      </c>
      <c r="B66" s="1">
        <v>523308.2</v>
      </c>
      <c r="C66" s="1">
        <v>295468.5</v>
      </c>
      <c r="D66" s="1">
        <v>289703.3</v>
      </c>
      <c r="E66" s="1">
        <v>240685.2</v>
      </c>
      <c r="F66" s="1">
        <v>22170.5</v>
      </c>
      <c r="G66" s="1">
        <v>86788.2</v>
      </c>
      <c r="H66">
        <v>-866.3</v>
      </c>
      <c r="I66" s="1">
        <v>94323.6</v>
      </c>
      <c r="J66" s="1">
        <v>25373.7</v>
      </c>
      <c r="K66">
        <v>-87.7</v>
      </c>
      <c r="L66">
        <v>137.69999999999999</v>
      </c>
      <c r="M66" s="1">
        <v>98386.4</v>
      </c>
      <c r="N66" s="1">
        <v>98248.8</v>
      </c>
      <c r="P66" s="1">
        <v>13997.8</v>
      </c>
      <c r="Q66" s="1">
        <v>19587</v>
      </c>
      <c r="R66" s="1">
        <v>5589.2</v>
      </c>
      <c r="S66" s="1">
        <v>537306</v>
      </c>
      <c r="U66" s="1">
        <v>523170.5</v>
      </c>
      <c r="V66" s="1">
        <v>403560.9</v>
      </c>
      <c r="W66" s="1">
        <v>119609.60000000001</v>
      </c>
      <c r="Y66" s="1">
        <v>134332.4</v>
      </c>
      <c r="AA66" s="1">
        <v>524262.2</v>
      </c>
    </row>
    <row r="67" spans="1:27">
      <c r="A67" t="s">
        <v>74</v>
      </c>
      <c r="B67" s="1">
        <v>516725.6</v>
      </c>
      <c r="C67" s="1">
        <v>288515.09999999998</v>
      </c>
      <c r="D67" s="1">
        <v>282751.59999999998</v>
      </c>
      <c r="E67" s="1">
        <v>233714.9</v>
      </c>
      <c r="F67" s="1">
        <v>21848.2</v>
      </c>
      <c r="G67" s="1">
        <v>83141.100000000006</v>
      </c>
      <c r="H67" s="1">
        <v>6697.7</v>
      </c>
      <c r="I67" s="1">
        <v>95321.8</v>
      </c>
      <c r="J67" s="1">
        <v>25079.4</v>
      </c>
      <c r="K67">
        <v>100.2</v>
      </c>
      <c r="L67" s="1">
        <v>-3977.8</v>
      </c>
      <c r="M67" s="1">
        <v>75672.3</v>
      </c>
      <c r="N67" s="1">
        <v>79650.100000000006</v>
      </c>
      <c r="P67" s="1">
        <v>12487.7</v>
      </c>
      <c r="Q67" s="1">
        <v>17740</v>
      </c>
      <c r="R67" s="1">
        <v>5252.3</v>
      </c>
      <c r="S67" s="1">
        <v>529213.30000000005</v>
      </c>
      <c r="U67" s="1">
        <v>520703.4</v>
      </c>
      <c r="V67" s="1">
        <v>400202</v>
      </c>
      <c r="W67" s="1">
        <v>120501.4</v>
      </c>
      <c r="Y67" s="1">
        <v>130068.7</v>
      </c>
      <c r="AA67" s="1">
        <v>509927.7</v>
      </c>
    </row>
    <row r="68" spans="1:27">
      <c r="A68" t="s">
        <v>113</v>
      </c>
      <c r="B68" s="1">
        <v>492181.5</v>
      </c>
      <c r="C68" s="1">
        <v>284190</v>
      </c>
      <c r="D68" s="1">
        <v>278400</v>
      </c>
      <c r="E68" s="1">
        <v>229338</v>
      </c>
      <c r="F68" s="1">
        <v>19738.3</v>
      </c>
      <c r="G68" s="1">
        <v>77026.8</v>
      </c>
      <c r="H68" s="1">
        <v>-4745.8999999999996</v>
      </c>
      <c r="I68" s="1">
        <v>94712.2</v>
      </c>
      <c r="J68" s="1">
        <v>25474.400000000001</v>
      </c>
      <c r="K68">
        <v>-59.1</v>
      </c>
      <c r="L68" s="1">
        <v>-4155.1000000000004</v>
      </c>
      <c r="M68" s="1">
        <v>53395</v>
      </c>
      <c r="N68" s="1">
        <v>57550.2</v>
      </c>
      <c r="P68" s="1">
        <v>11625.5</v>
      </c>
      <c r="Q68" s="1">
        <v>16106.9</v>
      </c>
      <c r="R68" s="1">
        <v>4481.3999999999996</v>
      </c>
      <c r="S68" s="1">
        <v>503807</v>
      </c>
      <c r="U68" s="1">
        <v>496336.6</v>
      </c>
      <c r="V68" s="1">
        <v>376209.1</v>
      </c>
      <c r="W68" s="1">
        <v>120127.5</v>
      </c>
      <c r="Y68" s="1">
        <v>122239.4</v>
      </c>
      <c r="AA68" s="1">
        <v>496986.5</v>
      </c>
    </row>
    <row r="69" spans="1:27">
      <c r="A69" t="s">
        <v>72</v>
      </c>
      <c r="B69" s="1">
        <v>498004</v>
      </c>
      <c r="C69" s="1">
        <v>285284.7</v>
      </c>
      <c r="D69" s="1">
        <v>279476.5</v>
      </c>
      <c r="E69" s="1">
        <v>230346</v>
      </c>
      <c r="F69" s="1">
        <v>17566</v>
      </c>
      <c r="G69" s="1">
        <v>73936</v>
      </c>
      <c r="H69" s="1">
        <v>-4476.5</v>
      </c>
      <c r="I69" s="1">
        <v>95395</v>
      </c>
      <c r="J69" s="1">
        <v>26982.6</v>
      </c>
      <c r="K69">
        <v>23.2</v>
      </c>
      <c r="L69" s="1">
        <v>3293.1</v>
      </c>
      <c r="M69" s="1">
        <v>59092.2</v>
      </c>
      <c r="N69" s="1">
        <v>55799.1</v>
      </c>
      <c r="P69" s="1">
        <v>13061.4</v>
      </c>
      <c r="Q69" s="1">
        <v>17029.8</v>
      </c>
      <c r="R69" s="1">
        <v>3968.4</v>
      </c>
      <c r="S69" s="1">
        <v>511065.4</v>
      </c>
      <c r="U69" s="1">
        <v>494710.8</v>
      </c>
      <c r="V69" s="1">
        <v>372310.1</v>
      </c>
      <c r="W69" s="1">
        <v>122400.7</v>
      </c>
      <c r="Y69" s="1">
        <v>118484.5</v>
      </c>
      <c r="AA69" s="1">
        <v>502457.3</v>
      </c>
    </row>
    <row r="70" spans="1:27">
      <c r="A70" t="s">
        <v>73</v>
      </c>
      <c r="B70" s="1">
        <v>493639.4</v>
      </c>
      <c r="C70" s="1">
        <v>285287.2</v>
      </c>
      <c r="D70" s="1">
        <v>279473.59999999998</v>
      </c>
      <c r="E70" s="1">
        <v>230304.3</v>
      </c>
      <c r="F70" s="1">
        <v>16217.9</v>
      </c>
      <c r="G70" s="1">
        <v>71460.600000000006</v>
      </c>
      <c r="H70" s="1">
        <v>-5959</v>
      </c>
      <c r="I70" s="1">
        <v>96367.6</v>
      </c>
      <c r="J70" s="1">
        <v>26353.5</v>
      </c>
      <c r="K70">
        <v>49.5</v>
      </c>
      <c r="L70" s="1">
        <v>3862.1</v>
      </c>
      <c r="M70" s="1">
        <v>64716.6</v>
      </c>
      <c r="N70" s="1">
        <v>60854.6</v>
      </c>
      <c r="P70" s="1">
        <v>12446.2</v>
      </c>
      <c r="Q70" s="1">
        <v>16301.3</v>
      </c>
      <c r="R70" s="1">
        <v>3855.1</v>
      </c>
      <c r="S70" s="1">
        <v>506085.6</v>
      </c>
      <c r="U70" s="1">
        <v>489777.3</v>
      </c>
      <c r="V70" s="1">
        <v>367006.8</v>
      </c>
      <c r="W70" s="1">
        <v>122770.6</v>
      </c>
      <c r="Y70" s="1">
        <v>114032</v>
      </c>
      <c r="AA70" s="1">
        <v>499548.9</v>
      </c>
    </row>
    <row r="71" spans="1:27">
      <c r="A71" t="s">
        <v>74</v>
      </c>
      <c r="B71" s="1">
        <v>496326.8</v>
      </c>
      <c r="C71" s="1">
        <v>285945.2</v>
      </c>
      <c r="D71" s="1">
        <v>280105.5</v>
      </c>
      <c r="E71" s="1">
        <v>230904.9</v>
      </c>
      <c r="F71" s="1">
        <v>15692.2</v>
      </c>
      <c r="G71" s="1">
        <v>70658.399999999994</v>
      </c>
      <c r="H71" s="1">
        <v>-4791.5</v>
      </c>
      <c r="I71" s="1">
        <v>96451.9</v>
      </c>
      <c r="J71" s="1">
        <v>26686.3</v>
      </c>
      <c r="K71">
        <v>38</v>
      </c>
      <c r="L71" s="1">
        <v>5646.2</v>
      </c>
      <c r="M71" s="1">
        <v>68594.600000000006</v>
      </c>
      <c r="N71" s="1">
        <v>62948.3</v>
      </c>
      <c r="P71" s="1">
        <v>12379.1</v>
      </c>
      <c r="Q71" s="1">
        <v>15954.7</v>
      </c>
      <c r="R71" s="1">
        <v>3575.5</v>
      </c>
      <c r="S71" s="1">
        <v>508705.9</v>
      </c>
      <c r="U71" s="1">
        <v>490680.6</v>
      </c>
      <c r="V71" s="1">
        <v>367504.4</v>
      </c>
      <c r="W71" s="1">
        <v>123176.2</v>
      </c>
      <c r="Y71" s="1">
        <v>113036.9</v>
      </c>
      <c r="AA71" s="1">
        <v>501080.3</v>
      </c>
    </row>
    <row r="72" spans="1:27">
      <c r="A72" t="s">
        <v>114</v>
      </c>
      <c r="B72" s="1">
        <v>501456.2</v>
      </c>
      <c r="C72" s="1">
        <v>286489.40000000002</v>
      </c>
      <c r="D72" s="1">
        <v>280601.8</v>
      </c>
      <c r="E72" s="1">
        <v>231376.4</v>
      </c>
      <c r="F72" s="1">
        <v>16559.7</v>
      </c>
      <c r="G72" s="1">
        <v>71250.899999999994</v>
      </c>
      <c r="H72" s="1">
        <v>-3323.6</v>
      </c>
      <c r="I72" s="1">
        <v>96047.9</v>
      </c>
      <c r="J72" s="1">
        <v>26939.1</v>
      </c>
      <c r="K72">
        <v>104.5</v>
      </c>
      <c r="L72" s="1">
        <v>7388.2</v>
      </c>
      <c r="M72" s="1">
        <v>73152.899999999994</v>
      </c>
      <c r="N72" s="1">
        <v>65764.800000000003</v>
      </c>
      <c r="P72" s="1">
        <v>13350.2</v>
      </c>
      <c r="Q72" s="1">
        <v>17294.400000000001</v>
      </c>
      <c r="R72" s="1">
        <v>3944.2</v>
      </c>
      <c r="S72" s="1">
        <v>514806.4</v>
      </c>
      <c r="U72" s="1">
        <v>494068</v>
      </c>
      <c r="V72" s="1">
        <v>370976.4</v>
      </c>
      <c r="W72" s="1">
        <v>123091.6</v>
      </c>
      <c r="Y72" s="1">
        <v>114749.7</v>
      </c>
      <c r="AA72" s="1">
        <v>504675.2</v>
      </c>
    </row>
    <row r="73" spans="1:27">
      <c r="A73" t="s">
        <v>72</v>
      </c>
      <c r="B73" s="1">
        <v>505118.7</v>
      </c>
      <c r="C73" s="1">
        <v>287897.8</v>
      </c>
      <c r="D73" s="1">
        <v>281998.40000000002</v>
      </c>
      <c r="E73" s="1">
        <v>232740.6</v>
      </c>
      <c r="F73" s="1">
        <v>16643.900000000001</v>
      </c>
      <c r="G73" s="1">
        <v>71915.3</v>
      </c>
      <c r="H73" s="1">
        <v>-1246</v>
      </c>
      <c r="I73" s="1">
        <v>97298.5</v>
      </c>
      <c r="J73" s="1">
        <v>25503.4</v>
      </c>
      <c r="K73">
        <v>-22.8</v>
      </c>
      <c r="L73" s="1">
        <v>7128.6</v>
      </c>
      <c r="M73" s="1">
        <v>76595.199999999997</v>
      </c>
      <c r="N73" s="1">
        <v>69466.600000000006</v>
      </c>
      <c r="P73" s="1">
        <v>13014.8</v>
      </c>
      <c r="Q73" s="1">
        <v>17269.3</v>
      </c>
      <c r="R73" s="1">
        <v>4254.5</v>
      </c>
      <c r="S73" s="1">
        <v>518133.5</v>
      </c>
      <c r="U73" s="1">
        <v>497990.1</v>
      </c>
      <c r="V73" s="1">
        <v>375211</v>
      </c>
      <c r="W73" s="1">
        <v>122779.2</v>
      </c>
      <c r="Y73" s="1">
        <v>114062.6</v>
      </c>
      <c r="AA73" s="1">
        <v>506387.4</v>
      </c>
    </row>
    <row r="74" spans="1:27">
      <c r="A74" t="s">
        <v>73</v>
      </c>
      <c r="B74" s="1">
        <v>510938.9</v>
      </c>
      <c r="C74" s="1">
        <v>289921.2</v>
      </c>
      <c r="D74" s="1">
        <v>284020.90000000002</v>
      </c>
      <c r="E74" s="1">
        <v>234698.3</v>
      </c>
      <c r="F74" s="1">
        <v>16844.400000000001</v>
      </c>
      <c r="G74" s="1">
        <v>72420.399999999994</v>
      </c>
      <c r="H74" s="1">
        <v>1987.6</v>
      </c>
      <c r="I74" s="1">
        <v>97640.9</v>
      </c>
      <c r="J74" s="1">
        <v>25226</v>
      </c>
      <c r="K74">
        <v>-132.80000000000001</v>
      </c>
      <c r="L74" s="1">
        <v>7031.1</v>
      </c>
      <c r="M74" s="1">
        <v>76289.100000000006</v>
      </c>
      <c r="N74" s="1">
        <v>69258</v>
      </c>
      <c r="P74" s="1">
        <v>13738.8</v>
      </c>
      <c r="Q74" s="1">
        <v>17803.7</v>
      </c>
      <c r="R74" s="1">
        <v>4065</v>
      </c>
      <c r="S74" s="1">
        <v>524677.69999999995</v>
      </c>
      <c r="U74" s="1">
        <v>503907.8</v>
      </c>
      <c r="V74" s="1">
        <v>381173.7</v>
      </c>
      <c r="W74" s="1">
        <v>122734.1</v>
      </c>
      <c r="Y74" s="1">
        <v>114490.9</v>
      </c>
      <c r="AA74" s="1">
        <v>509084.2</v>
      </c>
    </row>
    <row r="75" spans="1:27">
      <c r="A75" t="s">
        <v>74</v>
      </c>
      <c r="B75" s="1">
        <v>505161.5</v>
      </c>
      <c r="C75" s="1">
        <v>285658.90000000002</v>
      </c>
      <c r="D75" s="1">
        <v>279671.5</v>
      </c>
      <c r="E75" s="1">
        <v>230293</v>
      </c>
      <c r="F75" s="1">
        <v>17397.3</v>
      </c>
      <c r="G75" s="1">
        <v>72030.2</v>
      </c>
      <c r="H75" s="1">
        <v>2361.1</v>
      </c>
      <c r="I75" s="1">
        <v>97492.6</v>
      </c>
      <c r="J75" s="1">
        <v>24628.2</v>
      </c>
      <c r="K75">
        <v>-47.8</v>
      </c>
      <c r="L75" s="1">
        <v>5641.1</v>
      </c>
      <c r="M75" s="1">
        <v>75963.7</v>
      </c>
      <c r="N75" s="1">
        <v>70322.600000000006</v>
      </c>
      <c r="P75" s="1">
        <v>13989</v>
      </c>
      <c r="Q75" s="1">
        <v>18266</v>
      </c>
      <c r="R75" s="1">
        <v>4277</v>
      </c>
      <c r="S75" s="1">
        <v>519150.5</v>
      </c>
      <c r="U75" s="1">
        <v>499520.4</v>
      </c>
      <c r="V75" s="1">
        <v>377447.4</v>
      </c>
      <c r="W75" s="1">
        <v>122073</v>
      </c>
      <c r="Y75" s="1">
        <v>114055.7</v>
      </c>
      <c r="AA75" s="1">
        <v>502848.3</v>
      </c>
    </row>
    <row r="76" spans="1:27">
      <c r="A76" t="s">
        <v>115</v>
      </c>
      <c r="B76" s="1">
        <v>498615.8</v>
      </c>
      <c r="C76" s="1">
        <v>281144</v>
      </c>
      <c r="D76" s="1">
        <v>274985.3</v>
      </c>
      <c r="E76" s="1">
        <v>225625.7</v>
      </c>
      <c r="F76" s="1">
        <v>17998</v>
      </c>
      <c r="G76" s="1">
        <v>73481.8</v>
      </c>
      <c r="H76" s="1">
        <v>1102.9000000000001</v>
      </c>
      <c r="I76" s="1">
        <v>98580.5</v>
      </c>
      <c r="J76" s="1">
        <v>24286.5</v>
      </c>
      <c r="K76">
        <v>-23.5</v>
      </c>
      <c r="L76" s="1">
        <v>2045.6</v>
      </c>
      <c r="M76" s="1">
        <v>75687.899999999994</v>
      </c>
      <c r="N76" s="1">
        <v>73642.2</v>
      </c>
      <c r="P76" s="1">
        <v>14675.9</v>
      </c>
      <c r="Q76" s="1">
        <v>18912</v>
      </c>
      <c r="R76" s="1">
        <v>4236.2</v>
      </c>
      <c r="S76" s="1">
        <v>513291.7</v>
      </c>
      <c r="U76" s="1">
        <v>496570.2</v>
      </c>
      <c r="V76" s="1">
        <v>373726.7</v>
      </c>
      <c r="W76" s="1">
        <v>122843.5</v>
      </c>
      <c r="Y76" s="1">
        <v>115766.2</v>
      </c>
      <c r="AA76" s="1">
        <v>497536.4</v>
      </c>
    </row>
    <row r="77" spans="1:27">
      <c r="A77" t="s">
        <v>72</v>
      </c>
      <c r="B77" s="1">
        <v>490847.6</v>
      </c>
      <c r="C77" s="1">
        <v>282549.40000000002</v>
      </c>
      <c r="D77" s="1">
        <v>276198.7</v>
      </c>
      <c r="E77" s="1">
        <v>226977.1</v>
      </c>
      <c r="F77" s="1">
        <v>17657.5</v>
      </c>
      <c r="G77" s="1">
        <v>71932.3</v>
      </c>
      <c r="H77">
        <v>683.9</v>
      </c>
      <c r="I77" s="1">
        <v>98869.7</v>
      </c>
      <c r="J77" s="1">
        <v>24947.1</v>
      </c>
      <c r="K77">
        <v>16.8</v>
      </c>
      <c r="L77" s="1">
        <v>-5809.3</v>
      </c>
      <c r="M77" s="1">
        <v>70037.3</v>
      </c>
      <c r="N77" s="1">
        <v>75846.600000000006</v>
      </c>
      <c r="P77" s="1">
        <v>14623.3</v>
      </c>
      <c r="Q77" s="1">
        <v>18677.599999999999</v>
      </c>
      <c r="R77" s="1">
        <v>4054.3</v>
      </c>
      <c r="S77" s="1">
        <v>505470.8</v>
      </c>
      <c r="U77" s="1">
        <v>496656.9</v>
      </c>
      <c r="V77" s="1">
        <v>372823.2</v>
      </c>
      <c r="W77" s="1">
        <v>123833.7</v>
      </c>
      <c r="Y77" s="1">
        <v>114537</v>
      </c>
      <c r="AA77" s="1">
        <v>490146.8</v>
      </c>
    </row>
    <row r="78" spans="1:27">
      <c r="A78" t="s">
        <v>73</v>
      </c>
      <c r="B78" s="1">
        <v>501056.1</v>
      </c>
      <c r="C78" s="1">
        <v>286516.2</v>
      </c>
      <c r="D78" s="1">
        <v>280008.40000000002</v>
      </c>
      <c r="E78" s="1">
        <v>230745.5</v>
      </c>
      <c r="F78" s="1">
        <v>18403.900000000001</v>
      </c>
      <c r="G78" s="1">
        <v>73818</v>
      </c>
      <c r="H78" s="1">
        <v>1455.8</v>
      </c>
      <c r="I78" s="1">
        <v>99126.3</v>
      </c>
      <c r="J78" s="1">
        <v>24287.8</v>
      </c>
      <c r="K78">
        <v>84.1</v>
      </c>
      <c r="L78" s="1">
        <v>-2635.8</v>
      </c>
      <c r="M78" s="1">
        <v>76079</v>
      </c>
      <c r="N78" s="1">
        <v>78714.899999999994</v>
      </c>
      <c r="P78" s="1">
        <v>14557.6</v>
      </c>
      <c r="Q78" s="1">
        <v>18628.099999999999</v>
      </c>
      <c r="R78" s="1">
        <v>4070.5</v>
      </c>
      <c r="S78" s="1">
        <v>515613.7</v>
      </c>
      <c r="U78" s="1">
        <v>503692</v>
      </c>
      <c r="V78" s="1">
        <v>380193.8</v>
      </c>
      <c r="W78" s="1">
        <v>123498.1</v>
      </c>
      <c r="Y78" s="1">
        <v>116509.6</v>
      </c>
      <c r="AA78" s="1">
        <v>499516.2</v>
      </c>
    </row>
    <row r="79" spans="1:27">
      <c r="A79" t="s">
        <v>74</v>
      </c>
      <c r="B79" s="1">
        <v>500109.6</v>
      </c>
      <c r="C79" s="1">
        <v>288350.09999999998</v>
      </c>
      <c r="D79" s="1">
        <v>281729</v>
      </c>
      <c r="E79" s="1">
        <v>232435.5</v>
      </c>
      <c r="F79" s="1">
        <v>18055.099999999999</v>
      </c>
      <c r="G79" s="1">
        <v>76606.5</v>
      </c>
      <c r="H79">
        <v>698.9</v>
      </c>
      <c r="I79" s="1">
        <v>99293.1</v>
      </c>
      <c r="J79" s="1">
        <v>23422.2</v>
      </c>
      <c r="K79">
        <v>13.9</v>
      </c>
      <c r="L79" s="1">
        <v>-6330.3</v>
      </c>
      <c r="M79" s="1">
        <v>72441.600000000006</v>
      </c>
      <c r="N79" s="1">
        <v>78771.899999999994</v>
      </c>
      <c r="P79" s="1">
        <v>13749.1</v>
      </c>
      <c r="Q79" s="1">
        <v>17835.599999999999</v>
      </c>
      <c r="R79" s="1">
        <v>4086.5</v>
      </c>
      <c r="S79" s="1">
        <v>513858.7</v>
      </c>
      <c r="U79" s="1">
        <v>506439.8</v>
      </c>
      <c r="V79" s="1">
        <v>383710.7</v>
      </c>
      <c r="W79" s="1">
        <v>122729.2</v>
      </c>
      <c r="Y79" s="1">
        <v>118083.9</v>
      </c>
      <c r="AA79" s="1">
        <v>499396.8</v>
      </c>
    </row>
    <row r="80" spans="1:27">
      <c r="A80" t="s">
        <v>116</v>
      </c>
      <c r="B80" s="1">
        <v>507583.7</v>
      </c>
      <c r="C80" s="1">
        <v>289907.7</v>
      </c>
      <c r="D80" s="1">
        <v>283219.8</v>
      </c>
      <c r="E80" s="1">
        <v>233860.5</v>
      </c>
      <c r="F80" s="1">
        <v>17755.8</v>
      </c>
      <c r="G80" s="1">
        <v>76742.600000000006</v>
      </c>
      <c r="H80" s="1">
        <v>3490.9</v>
      </c>
      <c r="I80" s="1">
        <v>100414.8</v>
      </c>
      <c r="J80" s="1">
        <v>24800.400000000001</v>
      </c>
      <c r="K80">
        <v>11.2</v>
      </c>
      <c r="L80" s="1">
        <v>-5539.7</v>
      </c>
      <c r="M80" s="1">
        <v>74554.8</v>
      </c>
      <c r="N80" s="1">
        <v>80094.5</v>
      </c>
      <c r="P80" s="1">
        <v>13713.9</v>
      </c>
      <c r="Q80" s="1">
        <v>17881.8</v>
      </c>
      <c r="R80" s="1">
        <v>4167.8999999999996</v>
      </c>
      <c r="S80" s="1">
        <v>521297.6</v>
      </c>
      <c r="U80" s="1">
        <v>513123.4</v>
      </c>
      <c r="V80" s="1">
        <v>387897</v>
      </c>
      <c r="W80" s="1">
        <v>125226.4</v>
      </c>
      <c r="Y80" s="1">
        <v>119298.8</v>
      </c>
      <c r="AA80" s="1">
        <v>504081.5</v>
      </c>
    </row>
    <row r="81" spans="1:27">
      <c r="A81" t="s">
        <v>72</v>
      </c>
      <c r="B81" s="1">
        <v>500304.6</v>
      </c>
      <c r="C81" s="1">
        <v>289089.09999999998</v>
      </c>
      <c r="D81" s="1">
        <v>282311.90000000002</v>
      </c>
      <c r="E81" s="1">
        <v>232906.1</v>
      </c>
      <c r="F81" s="1">
        <v>18125.7</v>
      </c>
      <c r="G81" s="1">
        <v>76478.5</v>
      </c>
      <c r="H81">
        <v>306.60000000000002</v>
      </c>
      <c r="I81" s="1">
        <v>99223.1</v>
      </c>
      <c r="J81" s="1">
        <v>25077.599999999999</v>
      </c>
      <c r="K81">
        <v>70.900000000000006</v>
      </c>
      <c r="L81" s="1">
        <v>-8066.9</v>
      </c>
      <c r="M81" s="1">
        <v>73612.399999999994</v>
      </c>
      <c r="N81" s="1">
        <v>81679.3</v>
      </c>
      <c r="P81" s="1">
        <v>13619.4</v>
      </c>
      <c r="Q81" s="1">
        <v>18181.5</v>
      </c>
      <c r="R81" s="1">
        <v>4562.1000000000004</v>
      </c>
      <c r="S81" s="1">
        <v>513924</v>
      </c>
      <c r="U81" s="1">
        <v>508371.5</v>
      </c>
      <c r="V81" s="1">
        <v>383999.9</v>
      </c>
      <c r="W81" s="1">
        <v>124371.6</v>
      </c>
      <c r="Y81" s="1">
        <v>119681.9</v>
      </c>
      <c r="AA81" s="1">
        <v>499927.1</v>
      </c>
    </row>
    <row r="82" spans="1:27">
      <c r="A82" t="s">
        <v>73</v>
      </c>
      <c r="B82" s="1">
        <v>497557.1</v>
      </c>
      <c r="C82" s="1">
        <v>286864.40000000002</v>
      </c>
      <c r="D82" s="1">
        <v>279977.59999999998</v>
      </c>
      <c r="E82" s="1">
        <v>230557.4</v>
      </c>
      <c r="F82" s="1">
        <v>18420.599999999999</v>
      </c>
      <c r="G82" s="1">
        <v>75579.199999999997</v>
      </c>
      <c r="H82" s="1">
        <v>1186.7</v>
      </c>
      <c r="I82" s="1">
        <v>99814.5</v>
      </c>
      <c r="J82" s="1">
        <v>24514.7</v>
      </c>
      <c r="K82">
        <v>85.5</v>
      </c>
      <c r="L82" s="1">
        <v>-8908.4</v>
      </c>
      <c r="M82" s="1">
        <v>70985.3</v>
      </c>
      <c r="N82" s="1">
        <v>79893.8</v>
      </c>
      <c r="P82" s="1">
        <v>13963.6</v>
      </c>
      <c r="Q82" s="1">
        <v>17987.8</v>
      </c>
      <c r="R82" s="1">
        <v>4024.2</v>
      </c>
      <c r="S82" s="1">
        <v>511520.8</v>
      </c>
      <c r="U82" s="1">
        <v>506465.6</v>
      </c>
      <c r="V82" s="1">
        <v>382050.9</v>
      </c>
      <c r="W82" s="1">
        <v>124414.6</v>
      </c>
      <c r="Y82" s="1">
        <v>118514.5</v>
      </c>
      <c r="AA82" s="1">
        <v>496285</v>
      </c>
    </row>
    <row r="83" spans="1:27">
      <c r="A83" t="s">
        <v>74</v>
      </c>
      <c r="B83" s="1">
        <v>497140.6</v>
      </c>
      <c r="C83" s="1">
        <v>288950.09999999998</v>
      </c>
      <c r="D83" s="1">
        <v>282013.8</v>
      </c>
      <c r="E83" s="1">
        <v>232535.2</v>
      </c>
      <c r="F83" s="1">
        <v>18919.5</v>
      </c>
      <c r="G83" s="1">
        <v>75460.899999999994</v>
      </c>
      <c r="H83">
        <v>-367.6</v>
      </c>
      <c r="I83" s="1">
        <v>100314.2</v>
      </c>
      <c r="J83" s="1">
        <v>24081.1</v>
      </c>
      <c r="K83">
        <v>16.600000000000001</v>
      </c>
      <c r="L83" s="1">
        <v>-10234.200000000001</v>
      </c>
      <c r="M83" s="1">
        <v>69430.2</v>
      </c>
      <c r="N83" s="1">
        <v>79664.399999999994</v>
      </c>
      <c r="P83" s="1">
        <v>14216</v>
      </c>
      <c r="Q83" s="1">
        <v>18833.3</v>
      </c>
      <c r="R83" s="1">
        <v>4617.3</v>
      </c>
      <c r="S83" s="1">
        <v>511356.6</v>
      </c>
      <c r="U83" s="1">
        <v>507374.8</v>
      </c>
      <c r="V83" s="1">
        <v>382962.9</v>
      </c>
      <c r="W83" s="1">
        <v>124411.9</v>
      </c>
      <c r="Y83" s="1">
        <v>118461.5</v>
      </c>
      <c r="AA83" s="1">
        <v>497491.6</v>
      </c>
    </row>
    <row r="84" spans="1:27">
      <c r="A84" t="s">
        <v>117</v>
      </c>
      <c r="B84" s="1">
        <v>502956.1</v>
      </c>
      <c r="C84" s="1">
        <v>293075.3</v>
      </c>
      <c r="D84" s="1">
        <v>286152.59999999998</v>
      </c>
      <c r="E84" s="1">
        <v>236619.2</v>
      </c>
      <c r="F84" s="1">
        <v>19206.5</v>
      </c>
      <c r="G84" s="1">
        <v>75659.100000000006</v>
      </c>
      <c r="H84">
        <v>210.9</v>
      </c>
      <c r="I84" s="1">
        <v>100458.4</v>
      </c>
      <c r="J84" s="1">
        <v>24588.400000000001</v>
      </c>
      <c r="K84">
        <v>-102.6</v>
      </c>
      <c r="L84" s="1">
        <v>-10140.1</v>
      </c>
      <c r="M84" s="1">
        <v>76395.5</v>
      </c>
      <c r="N84" s="1">
        <v>86535.6</v>
      </c>
      <c r="P84" s="1">
        <v>15543.8</v>
      </c>
      <c r="Q84" s="1">
        <v>20587.8</v>
      </c>
      <c r="R84" s="1">
        <v>5044.1000000000004</v>
      </c>
      <c r="S84" s="1">
        <v>518499.9</v>
      </c>
      <c r="U84" s="1">
        <v>513096.2</v>
      </c>
      <c r="V84" s="1">
        <v>388151.9</v>
      </c>
      <c r="W84" s="1">
        <v>124944.3</v>
      </c>
      <c r="Y84" s="1">
        <v>119454.1</v>
      </c>
      <c r="AA84" s="1">
        <v>502847.8</v>
      </c>
    </row>
    <row r="85" spans="1:27">
      <c r="A85" t="s">
        <v>72</v>
      </c>
      <c r="B85" s="1">
        <v>507595.8</v>
      </c>
      <c r="C85" s="1">
        <v>295029.7</v>
      </c>
      <c r="D85" s="1">
        <v>288071</v>
      </c>
      <c r="E85" s="1">
        <v>238490.3</v>
      </c>
      <c r="F85" s="1">
        <v>19550.3</v>
      </c>
      <c r="G85" s="1">
        <v>78409.3</v>
      </c>
      <c r="H85" s="1">
        <v>-2301.1</v>
      </c>
      <c r="I85" s="1">
        <v>101139.8</v>
      </c>
      <c r="J85" s="1">
        <v>25585.7</v>
      </c>
      <c r="K85">
        <v>57.5</v>
      </c>
      <c r="L85" s="1">
        <v>-9875.2999999999993</v>
      </c>
      <c r="M85" s="1">
        <v>80957.7</v>
      </c>
      <c r="N85" s="1">
        <v>90833</v>
      </c>
      <c r="P85" s="1">
        <v>19228.599999999999</v>
      </c>
      <c r="Q85" s="1">
        <v>25047.1</v>
      </c>
      <c r="R85" s="1">
        <v>5818.5</v>
      </c>
      <c r="S85" s="1">
        <v>526824.4</v>
      </c>
      <c r="U85" s="1">
        <v>517471.1</v>
      </c>
      <c r="V85" s="1">
        <v>390688.2</v>
      </c>
      <c r="W85" s="1">
        <v>126782.9</v>
      </c>
      <c r="Y85" s="1">
        <v>123545.3</v>
      </c>
      <c r="AA85" s="1">
        <v>509839.4</v>
      </c>
    </row>
    <row r="86" spans="1:27">
      <c r="A86" t="s">
        <v>73</v>
      </c>
      <c r="B86" s="1">
        <v>512886.4</v>
      </c>
      <c r="C86" s="1">
        <v>297210.3</v>
      </c>
      <c r="D86" s="1">
        <v>290193</v>
      </c>
      <c r="E86" s="1">
        <v>240557.1</v>
      </c>
      <c r="F86" s="1">
        <v>20453.8</v>
      </c>
      <c r="G86" s="1">
        <v>79729.5</v>
      </c>
      <c r="H86">
        <v>-710.5</v>
      </c>
      <c r="I86" s="1">
        <v>101340.7</v>
      </c>
      <c r="J86" s="1">
        <v>27104.400000000001</v>
      </c>
      <c r="K86">
        <v>-58.3</v>
      </c>
      <c r="L86" s="1">
        <v>-12183.5</v>
      </c>
      <c r="M86" s="1">
        <v>82066.899999999994</v>
      </c>
      <c r="N86" s="1">
        <v>94250.4</v>
      </c>
      <c r="P86" s="1">
        <v>17426.3</v>
      </c>
      <c r="Q86" s="1">
        <v>24046.799999999999</v>
      </c>
      <c r="R86" s="1">
        <v>6620.5</v>
      </c>
      <c r="S86" s="1">
        <v>530312.69999999995</v>
      </c>
      <c r="U86" s="1">
        <v>525069.9</v>
      </c>
      <c r="V86" s="1">
        <v>396683.1</v>
      </c>
      <c r="W86" s="1">
        <v>128386.8</v>
      </c>
      <c r="Y86" s="1">
        <v>127287.7</v>
      </c>
      <c r="AA86" s="1">
        <v>513655.2</v>
      </c>
    </row>
    <row r="87" spans="1:27">
      <c r="A87" t="s">
        <v>74</v>
      </c>
      <c r="B87" s="1">
        <v>512431.8</v>
      </c>
      <c r="C87" s="1">
        <v>298108.90000000002</v>
      </c>
      <c r="D87" s="1">
        <v>291156.2</v>
      </c>
      <c r="E87" s="1">
        <v>241515</v>
      </c>
      <c r="F87" s="1">
        <v>21364.3</v>
      </c>
      <c r="G87" s="1">
        <v>80576.3</v>
      </c>
      <c r="H87">
        <v>111.1</v>
      </c>
      <c r="I87" s="1">
        <v>101197.6</v>
      </c>
      <c r="J87" s="1">
        <v>27685.7</v>
      </c>
      <c r="K87">
        <v>94.9</v>
      </c>
      <c r="L87" s="1">
        <v>-16707</v>
      </c>
      <c r="M87" s="1">
        <v>81618.399999999994</v>
      </c>
      <c r="N87" s="1">
        <v>98325.4</v>
      </c>
      <c r="P87" s="1">
        <v>17678.8</v>
      </c>
      <c r="Q87" s="1">
        <v>23927.9</v>
      </c>
      <c r="R87" s="1">
        <v>6249.1</v>
      </c>
      <c r="S87" s="1">
        <v>530110.69999999995</v>
      </c>
      <c r="U87" s="1">
        <v>529138.9</v>
      </c>
      <c r="V87" s="1">
        <v>400160.7</v>
      </c>
      <c r="W87" s="1">
        <v>128978.2</v>
      </c>
      <c r="Y87" s="1">
        <v>129626.4</v>
      </c>
      <c r="AA87" s="1">
        <v>512225.8</v>
      </c>
    </row>
    <row r="88" spans="1:27">
      <c r="A88" t="s">
        <v>118</v>
      </c>
      <c r="B88" s="1">
        <v>516628.4</v>
      </c>
      <c r="C88" s="1">
        <v>304564.09999999998</v>
      </c>
      <c r="D88" s="1">
        <v>297801.40000000002</v>
      </c>
      <c r="E88" s="1">
        <v>248167.8</v>
      </c>
      <c r="F88" s="1">
        <v>21655.9</v>
      </c>
      <c r="G88" s="1">
        <v>82838.3</v>
      </c>
      <c r="H88" s="1">
        <v>-2597.1</v>
      </c>
      <c r="I88" s="1">
        <v>102073.5</v>
      </c>
      <c r="J88" s="1">
        <v>27261.3</v>
      </c>
      <c r="K88">
        <v>111.8</v>
      </c>
      <c r="L88" s="1">
        <v>-19279.400000000001</v>
      </c>
      <c r="M88" s="1">
        <v>86824.2</v>
      </c>
      <c r="N88" s="1">
        <v>106103.6</v>
      </c>
      <c r="P88" s="1">
        <v>17703.3</v>
      </c>
      <c r="Q88" s="1">
        <v>24937.3</v>
      </c>
      <c r="R88" s="1">
        <v>7234</v>
      </c>
      <c r="S88" s="1">
        <v>534331.69999999995</v>
      </c>
      <c r="U88" s="1">
        <v>535907.9</v>
      </c>
      <c r="V88" s="1">
        <v>406461.2</v>
      </c>
      <c r="W88" s="1">
        <v>129446.6</v>
      </c>
      <c r="Y88" s="1">
        <v>131755.5</v>
      </c>
      <c r="AA88" s="1">
        <v>519113.7</v>
      </c>
    </row>
    <row r="89" spans="1:27">
      <c r="A89" t="s">
        <v>72</v>
      </c>
      <c r="B89" s="1">
        <v>517857.8</v>
      </c>
      <c r="C89" s="1">
        <v>294999.3</v>
      </c>
      <c r="D89" s="1">
        <v>288532.59999999998</v>
      </c>
      <c r="E89" s="1">
        <v>238971.1</v>
      </c>
      <c r="F89" s="1">
        <v>20429</v>
      </c>
      <c r="G89" s="1">
        <v>81533.600000000006</v>
      </c>
      <c r="H89" s="1">
        <v>2881</v>
      </c>
      <c r="I89" s="1">
        <v>103142.39999999999</v>
      </c>
      <c r="J89" s="1">
        <v>26968.5</v>
      </c>
      <c r="K89">
        <v>115.4</v>
      </c>
      <c r="L89" s="1">
        <v>-12211.3</v>
      </c>
      <c r="M89" s="1">
        <v>87770.5</v>
      </c>
      <c r="N89" s="1">
        <v>99981.9</v>
      </c>
      <c r="P89" s="1">
        <v>17857.2</v>
      </c>
      <c r="Q89" s="1">
        <v>25456.6</v>
      </c>
      <c r="R89" s="1">
        <v>7599.3</v>
      </c>
      <c r="S89" s="1">
        <v>535715.1</v>
      </c>
      <c r="U89" s="1">
        <v>530069.19999999995</v>
      </c>
      <c r="V89" s="1">
        <v>399842.9</v>
      </c>
      <c r="W89" s="1">
        <v>130226.3</v>
      </c>
      <c r="Y89" s="1">
        <v>128931</v>
      </c>
      <c r="AA89" s="1">
        <v>514861.4</v>
      </c>
    </row>
    <row r="90" spans="1:27">
      <c r="A90" t="s">
        <v>73</v>
      </c>
      <c r="B90" s="1">
        <v>518310</v>
      </c>
      <c r="C90" s="1">
        <v>297798.40000000002</v>
      </c>
      <c r="D90" s="1">
        <v>291570.7</v>
      </c>
      <c r="E90" s="1">
        <v>242054.39999999999</v>
      </c>
      <c r="F90" s="1">
        <v>19384</v>
      </c>
      <c r="G90" s="1">
        <v>82281.7</v>
      </c>
      <c r="H90">
        <v>-357.6</v>
      </c>
      <c r="I90" s="1">
        <v>104006.8</v>
      </c>
      <c r="J90" s="1">
        <v>27781.5</v>
      </c>
      <c r="K90">
        <v>194.2</v>
      </c>
      <c r="L90" s="1">
        <v>-12779</v>
      </c>
      <c r="M90" s="1">
        <v>90936.1</v>
      </c>
      <c r="N90" s="1">
        <v>103715</v>
      </c>
      <c r="P90" s="1">
        <v>19753.8</v>
      </c>
      <c r="Q90" s="1">
        <v>27553.8</v>
      </c>
      <c r="R90" s="1">
        <v>7800</v>
      </c>
      <c r="S90" s="1">
        <v>538063.69999999995</v>
      </c>
      <c r="U90" s="1">
        <v>531088.9</v>
      </c>
      <c r="V90" s="1">
        <v>399106.5</v>
      </c>
      <c r="W90" s="1">
        <v>131982.39999999999</v>
      </c>
      <c r="Y90" s="1">
        <v>129447.2</v>
      </c>
      <c r="AA90" s="1">
        <v>518473.4</v>
      </c>
    </row>
    <row r="91" spans="1:27">
      <c r="A91" t="s">
        <v>74</v>
      </c>
      <c r="B91" s="1">
        <v>522198.4</v>
      </c>
      <c r="C91" s="1">
        <v>298131.20000000001</v>
      </c>
      <c r="D91" s="1">
        <v>291889.59999999998</v>
      </c>
      <c r="E91" s="1">
        <v>242423.2</v>
      </c>
      <c r="F91" s="1">
        <v>19415.599999999999</v>
      </c>
      <c r="G91" s="1">
        <v>83080.100000000006</v>
      </c>
      <c r="H91" s="1">
        <v>-1309.9000000000001</v>
      </c>
      <c r="I91" s="1">
        <v>104375.5</v>
      </c>
      <c r="J91" s="1">
        <v>27782.7</v>
      </c>
      <c r="K91">
        <v>21.5</v>
      </c>
      <c r="L91" s="1">
        <v>-9298.2999999999993</v>
      </c>
      <c r="M91" s="1">
        <v>95716.1</v>
      </c>
      <c r="N91" s="1">
        <v>105014.39999999999</v>
      </c>
      <c r="P91" s="1">
        <v>22319.4</v>
      </c>
      <c r="Q91" s="1">
        <v>30703.8</v>
      </c>
      <c r="R91" s="1">
        <v>8384.4</v>
      </c>
      <c r="S91" s="1">
        <v>544517.80000000005</v>
      </c>
      <c r="U91" s="1">
        <v>531496.69999999995</v>
      </c>
      <c r="V91" s="1">
        <v>399317</v>
      </c>
      <c r="W91" s="1">
        <v>132179.70000000001</v>
      </c>
      <c r="Y91" s="1">
        <v>130278.39999999999</v>
      </c>
      <c r="AA91" s="1">
        <v>523486.8</v>
      </c>
    </row>
    <row r="92" spans="1:27">
      <c r="A92" t="s">
        <v>119</v>
      </c>
      <c r="B92" s="1">
        <v>534564.4</v>
      </c>
      <c r="C92" s="1">
        <v>299188.5</v>
      </c>
      <c r="D92" s="1">
        <v>292684.59999999998</v>
      </c>
      <c r="E92" s="1">
        <v>243269.3</v>
      </c>
      <c r="F92" s="1">
        <v>19923.7</v>
      </c>
      <c r="G92" s="1">
        <v>87492.2</v>
      </c>
      <c r="H92">
        <v>-176.2</v>
      </c>
      <c r="I92" s="1">
        <v>105095.6</v>
      </c>
      <c r="J92" s="1">
        <v>26744.1</v>
      </c>
      <c r="K92">
        <v>90.6</v>
      </c>
      <c r="L92" s="1">
        <v>-3794.1</v>
      </c>
      <c r="M92" s="1">
        <v>95256</v>
      </c>
      <c r="N92" s="1">
        <v>99050.1</v>
      </c>
      <c r="P92" s="1">
        <v>20212.5</v>
      </c>
      <c r="Q92" s="1">
        <v>28608.400000000001</v>
      </c>
      <c r="R92" s="1">
        <v>8395.9</v>
      </c>
      <c r="S92" s="1">
        <v>554776.80000000005</v>
      </c>
      <c r="U92" s="1">
        <v>538358.5</v>
      </c>
      <c r="V92" s="1">
        <v>406428.2</v>
      </c>
      <c r="W92" s="1">
        <v>131930.29999999999</v>
      </c>
      <c r="Y92" s="1">
        <v>134160</v>
      </c>
      <c r="AA92" s="1">
        <v>534650</v>
      </c>
    </row>
    <row r="93" spans="1:27">
      <c r="A93" t="s">
        <v>72</v>
      </c>
      <c r="B93" s="1">
        <v>538073.69999999995</v>
      </c>
      <c r="C93" s="1">
        <v>300655.2</v>
      </c>
      <c r="D93" s="1">
        <v>293861.90000000002</v>
      </c>
      <c r="E93" s="1">
        <v>244467.9</v>
      </c>
      <c r="F93" s="1">
        <v>20337.2</v>
      </c>
      <c r="G93" s="1">
        <v>86491.3</v>
      </c>
      <c r="H93" s="1">
        <v>2600.4</v>
      </c>
      <c r="I93" s="1">
        <v>104903.2</v>
      </c>
      <c r="J93" s="1">
        <v>26552.799999999999</v>
      </c>
      <c r="K93">
        <v>-50.9</v>
      </c>
      <c r="L93" s="1">
        <v>-3415.5</v>
      </c>
      <c r="M93" s="1">
        <v>93484.9</v>
      </c>
      <c r="N93" s="1">
        <v>96900.5</v>
      </c>
      <c r="P93" s="1">
        <v>21384.799999999999</v>
      </c>
      <c r="Q93" s="1">
        <v>29905</v>
      </c>
      <c r="R93" s="1">
        <v>8520.2000000000007</v>
      </c>
      <c r="S93" s="1">
        <v>559458.5</v>
      </c>
      <c r="U93" s="1">
        <v>541489.30000000005</v>
      </c>
      <c r="V93" s="1">
        <v>410084.1</v>
      </c>
      <c r="W93" s="1">
        <v>131405.1</v>
      </c>
      <c r="Y93" s="1">
        <v>133381.4</v>
      </c>
      <c r="AA93" s="1">
        <v>535524.30000000005</v>
      </c>
    </row>
    <row r="94" spans="1:27">
      <c r="A94" t="s">
        <v>73</v>
      </c>
      <c r="B94" s="1">
        <v>540020</v>
      </c>
      <c r="C94" s="1">
        <v>301442.3</v>
      </c>
      <c r="D94" s="1">
        <v>294459.5</v>
      </c>
      <c r="E94" s="1">
        <v>245108.7</v>
      </c>
      <c r="F94" s="1">
        <v>20511.3</v>
      </c>
      <c r="G94" s="1">
        <v>87768.3</v>
      </c>
      <c r="H94">
        <v>832.5</v>
      </c>
      <c r="I94" s="1">
        <v>105509.7</v>
      </c>
      <c r="J94" s="1">
        <v>26554.400000000001</v>
      </c>
      <c r="K94">
        <v>-69.2</v>
      </c>
      <c r="L94" s="1">
        <v>-2529.3000000000002</v>
      </c>
      <c r="M94" s="1">
        <v>95607.4</v>
      </c>
      <c r="N94" s="1">
        <v>98136.7</v>
      </c>
      <c r="P94" s="1">
        <v>21068.5</v>
      </c>
      <c r="Q94" s="1">
        <v>30232.799999999999</v>
      </c>
      <c r="R94" s="1">
        <v>9164.2999999999993</v>
      </c>
      <c r="S94" s="1">
        <v>561088.5</v>
      </c>
      <c r="U94" s="1">
        <v>542549.30000000005</v>
      </c>
      <c r="V94" s="1">
        <v>410554.4</v>
      </c>
      <c r="W94" s="1">
        <v>131994.9</v>
      </c>
      <c r="Y94" s="1">
        <v>134834</v>
      </c>
      <c r="AA94" s="1">
        <v>539256.69999999995</v>
      </c>
    </row>
    <row r="95" spans="1:27">
      <c r="A95" t="s">
        <v>74</v>
      </c>
      <c r="B95" s="1">
        <v>539614.80000000005</v>
      </c>
      <c r="C95" s="1">
        <v>299064.90000000002</v>
      </c>
      <c r="D95" s="1">
        <v>291952.09999999998</v>
      </c>
      <c r="E95" s="1">
        <v>242647.7</v>
      </c>
      <c r="F95" s="1">
        <v>20442.7</v>
      </c>
      <c r="G95" s="1">
        <v>87281.3</v>
      </c>
      <c r="H95" s="1">
        <v>1027.7</v>
      </c>
      <c r="I95" s="1">
        <v>106735.2</v>
      </c>
      <c r="J95" s="1">
        <v>27075.599999999999</v>
      </c>
      <c r="K95">
        <v>-42.9</v>
      </c>
      <c r="L95" s="1">
        <v>-1969.6</v>
      </c>
      <c r="M95" s="1">
        <v>90955.5</v>
      </c>
      <c r="N95" s="1">
        <v>92925.1</v>
      </c>
      <c r="P95" s="1">
        <v>21994.6</v>
      </c>
      <c r="Q95" s="1">
        <v>31417.7</v>
      </c>
      <c r="R95" s="1">
        <v>9423.1</v>
      </c>
      <c r="S95" s="1">
        <v>561609.5</v>
      </c>
      <c r="U95" s="1">
        <v>541584.5</v>
      </c>
      <c r="V95" s="1">
        <v>407816.5</v>
      </c>
      <c r="W95" s="1">
        <v>133767.9</v>
      </c>
      <c r="Y95" s="1">
        <v>134799.6</v>
      </c>
      <c r="AA95" s="1">
        <v>538630</v>
      </c>
    </row>
    <row r="96" spans="1:27">
      <c r="A96" t="s">
        <v>120</v>
      </c>
      <c r="B96" s="1">
        <v>545098.5</v>
      </c>
      <c r="C96" s="1">
        <v>298185.90000000002</v>
      </c>
      <c r="D96" s="1">
        <v>291005</v>
      </c>
      <c r="E96" s="1">
        <v>241772.79999999999</v>
      </c>
      <c r="F96" s="1">
        <v>20310.3</v>
      </c>
      <c r="G96" s="1">
        <v>86416.3</v>
      </c>
      <c r="H96" s="1">
        <v>1145.2</v>
      </c>
      <c r="I96" s="1">
        <v>108009.3</v>
      </c>
      <c r="J96" s="1">
        <v>27748</v>
      </c>
      <c r="K96">
        <v>-41.1</v>
      </c>
      <c r="L96" s="1">
        <v>3324.6</v>
      </c>
      <c r="M96" s="1">
        <v>87883.5</v>
      </c>
      <c r="N96" s="1">
        <v>84558.9</v>
      </c>
      <c r="P96" s="1">
        <v>20216.2</v>
      </c>
      <c r="Q96" s="1">
        <v>29429</v>
      </c>
      <c r="R96" s="1">
        <v>9212.7000000000007</v>
      </c>
      <c r="S96" s="1">
        <v>565314.80000000005</v>
      </c>
      <c r="U96" s="1">
        <v>541773.9</v>
      </c>
      <c r="V96" s="1">
        <v>406057.7</v>
      </c>
      <c r="W96" s="1">
        <v>135716.20000000001</v>
      </c>
      <c r="Y96" s="1">
        <v>134474.6</v>
      </c>
      <c r="AA96" s="1">
        <v>543994.5</v>
      </c>
    </row>
    <row r="97" spans="1:27">
      <c r="A97" t="s">
        <v>72</v>
      </c>
      <c r="B97" s="1">
        <v>543215</v>
      </c>
      <c r="C97" s="1">
        <v>296559.8</v>
      </c>
      <c r="D97" s="1">
        <v>289284</v>
      </c>
      <c r="E97" s="1">
        <v>240122.4</v>
      </c>
      <c r="F97" s="1">
        <v>20886.7</v>
      </c>
      <c r="G97" s="1">
        <v>86289.9</v>
      </c>
      <c r="H97" s="1">
        <v>2425</v>
      </c>
      <c r="I97" s="1">
        <v>106405.4</v>
      </c>
      <c r="J97" s="1">
        <v>26859.7</v>
      </c>
      <c r="K97">
        <v>-188.8</v>
      </c>
      <c r="L97" s="1">
        <v>3977.3</v>
      </c>
      <c r="M97" s="1">
        <v>85560</v>
      </c>
      <c r="N97" s="1">
        <v>81582.7</v>
      </c>
      <c r="P97" s="1">
        <v>18922.3</v>
      </c>
      <c r="Q97" s="1">
        <v>28640.2</v>
      </c>
      <c r="R97" s="1">
        <v>9717.7999999999993</v>
      </c>
      <c r="S97" s="1">
        <v>562137.30000000005</v>
      </c>
      <c r="U97" s="1">
        <v>539237.69999999995</v>
      </c>
      <c r="V97" s="1">
        <v>406161.4</v>
      </c>
      <c r="W97" s="1">
        <v>133076.29999999999</v>
      </c>
      <c r="Y97" s="1">
        <v>134036.29999999999</v>
      </c>
      <c r="AA97" s="1">
        <v>540978.80000000005</v>
      </c>
    </row>
    <row r="98" spans="1:27">
      <c r="A98" t="s">
        <v>73</v>
      </c>
      <c r="B98" s="1">
        <v>543607</v>
      </c>
      <c r="C98" s="1">
        <v>297125.8</v>
      </c>
      <c r="D98" s="1">
        <v>289733.09999999998</v>
      </c>
      <c r="E98" s="1">
        <v>240663.1</v>
      </c>
      <c r="F98" s="1">
        <v>21242.6</v>
      </c>
      <c r="G98" s="1">
        <v>86249.9</v>
      </c>
      <c r="H98">
        <v>356.2</v>
      </c>
      <c r="I98" s="1">
        <v>106785.1</v>
      </c>
      <c r="J98" s="1">
        <v>26936.7</v>
      </c>
      <c r="K98">
        <v>-284</v>
      </c>
      <c r="L98" s="1">
        <v>5194.7</v>
      </c>
      <c r="M98" s="1">
        <v>85839.1</v>
      </c>
      <c r="N98" s="1">
        <v>80644.3</v>
      </c>
      <c r="P98" s="1">
        <v>18193.2</v>
      </c>
      <c r="Q98" s="1">
        <v>28217.200000000001</v>
      </c>
      <c r="R98" s="1">
        <v>10024</v>
      </c>
      <c r="S98" s="1">
        <v>561800.19999999995</v>
      </c>
      <c r="U98" s="1">
        <v>538412.30000000005</v>
      </c>
      <c r="V98" s="1">
        <v>404974.5</v>
      </c>
      <c r="W98" s="1">
        <v>133437.79999999999</v>
      </c>
      <c r="Y98" s="1">
        <v>134429.1</v>
      </c>
      <c r="AA98" s="1">
        <v>543534.80000000005</v>
      </c>
    </row>
    <row r="99" spans="1:27">
      <c r="A99" t="s">
        <v>74</v>
      </c>
      <c r="B99" s="1">
        <v>545217.80000000005</v>
      </c>
      <c r="C99" s="1">
        <v>299103.5</v>
      </c>
      <c r="D99" s="1">
        <v>291650.7</v>
      </c>
      <c r="E99" s="1">
        <v>242646.39999999999</v>
      </c>
      <c r="F99" s="1">
        <v>21478.1</v>
      </c>
      <c r="G99" s="1">
        <v>87345</v>
      </c>
      <c r="H99" s="1">
        <v>-1454.5</v>
      </c>
      <c r="I99" s="1">
        <v>106914.7</v>
      </c>
      <c r="J99" s="1">
        <v>27066.799999999999</v>
      </c>
      <c r="K99">
        <v>-310.5</v>
      </c>
      <c r="L99" s="1">
        <v>5074.6000000000004</v>
      </c>
      <c r="M99" s="1">
        <v>90071.5</v>
      </c>
      <c r="N99" s="1">
        <v>84996.800000000003</v>
      </c>
      <c r="P99" s="1">
        <v>18474.3</v>
      </c>
      <c r="Q99" s="1">
        <v>28532.400000000001</v>
      </c>
      <c r="R99" s="1">
        <v>10058.1</v>
      </c>
      <c r="S99" s="1">
        <v>563692</v>
      </c>
      <c r="U99" s="1">
        <v>540143.1</v>
      </c>
      <c r="V99" s="1">
        <v>406472.2</v>
      </c>
      <c r="W99" s="1">
        <v>133671</v>
      </c>
      <c r="Y99" s="1">
        <v>135889.9</v>
      </c>
      <c r="AA99" s="1">
        <v>546982.69999999995</v>
      </c>
    </row>
    <row r="100" spans="1:27">
      <c r="A100" t="s">
        <v>121</v>
      </c>
      <c r="B100" s="1">
        <v>547168.80000000005</v>
      </c>
      <c r="C100" s="1">
        <v>300657.8</v>
      </c>
      <c r="D100" s="1">
        <v>293210.5</v>
      </c>
      <c r="E100" s="1">
        <v>244248</v>
      </c>
      <c r="F100" s="1">
        <v>21398.400000000001</v>
      </c>
      <c r="G100" s="1">
        <v>88066.1</v>
      </c>
      <c r="H100">
        <v>-615.20000000000005</v>
      </c>
      <c r="I100" s="1">
        <v>107141.9</v>
      </c>
      <c r="J100" s="1">
        <v>27502.9</v>
      </c>
      <c r="K100">
        <v>-322.7</v>
      </c>
      <c r="L100" s="1">
        <v>3339.5</v>
      </c>
      <c r="M100" s="1">
        <v>95234.4</v>
      </c>
      <c r="N100" s="1">
        <v>91894.8</v>
      </c>
      <c r="P100" s="1">
        <v>20924.5</v>
      </c>
      <c r="Q100" s="1">
        <v>31426.3</v>
      </c>
      <c r="R100" s="1">
        <v>10501.9</v>
      </c>
      <c r="S100" s="1">
        <v>568093.30000000005</v>
      </c>
      <c r="U100" s="1">
        <v>543829.30000000005</v>
      </c>
      <c r="V100" s="1">
        <v>409507.2</v>
      </c>
      <c r="W100" s="1">
        <v>134322.1</v>
      </c>
      <c r="Y100" s="1">
        <v>136967.5</v>
      </c>
      <c r="AA100" s="1">
        <v>548106.69999999995</v>
      </c>
    </row>
    <row r="101" spans="1:27">
      <c r="A101" t="s">
        <v>72</v>
      </c>
      <c r="B101" s="1">
        <v>550192.30000000005</v>
      </c>
      <c r="C101" s="1">
        <v>302412.90000000002</v>
      </c>
      <c r="D101" s="1">
        <v>294922.09999999998</v>
      </c>
      <c r="E101" s="1">
        <v>246014.3</v>
      </c>
      <c r="F101" s="1">
        <v>21710.799999999999</v>
      </c>
      <c r="G101" s="1">
        <v>88839.3</v>
      </c>
      <c r="H101">
        <v>-392.1</v>
      </c>
      <c r="I101" s="1">
        <v>107045.5</v>
      </c>
      <c r="J101" s="1">
        <v>27922.9</v>
      </c>
      <c r="K101">
        <v>119.8</v>
      </c>
      <c r="L101" s="1">
        <v>2533.1999999999998</v>
      </c>
      <c r="M101" s="1">
        <v>94763.199999999997</v>
      </c>
      <c r="N101" s="1">
        <v>92230</v>
      </c>
      <c r="P101" s="1">
        <v>19626.900000000001</v>
      </c>
      <c r="Q101" s="1">
        <v>30259</v>
      </c>
      <c r="R101" s="1">
        <v>10632.1</v>
      </c>
      <c r="S101" s="1">
        <v>569819.19999999995</v>
      </c>
      <c r="U101" s="1">
        <v>547659.1</v>
      </c>
      <c r="V101" s="1">
        <v>412570.9</v>
      </c>
      <c r="W101" s="1">
        <v>135088.20000000001</v>
      </c>
      <c r="Y101" s="1">
        <v>138473</v>
      </c>
      <c r="AA101" s="1">
        <v>550464.6</v>
      </c>
    </row>
    <row r="102" spans="1:27">
      <c r="A102" t="s">
        <v>73</v>
      </c>
      <c r="B102" s="1">
        <v>556928</v>
      </c>
      <c r="C102" s="1">
        <v>301308.59999999998</v>
      </c>
      <c r="D102" s="1">
        <v>293741.40000000002</v>
      </c>
      <c r="E102" s="1">
        <v>244867.7</v>
      </c>
      <c r="F102" s="1">
        <v>21662.5</v>
      </c>
      <c r="G102" s="1">
        <v>89360.7</v>
      </c>
      <c r="H102" s="1">
        <v>2620.1</v>
      </c>
      <c r="I102" s="1">
        <v>107616.6</v>
      </c>
      <c r="J102" s="1">
        <v>27530.3</v>
      </c>
      <c r="K102">
        <v>87.3</v>
      </c>
      <c r="L102" s="1">
        <v>6741.9</v>
      </c>
      <c r="M102" s="1">
        <v>98367.2</v>
      </c>
      <c r="N102" s="1">
        <v>91625.3</v>
      </c>
      <c r="P102" s="1">
        <v>21029.5</v>
      </c>
      <c r="Q102" s="1">
        <v>31436.6</v>
      </c>
      <c r="R102" s="1">
        <v>10407</v>
      </c>
      <c r="S102" s="1">
        <v>577957.6</v>
      </c>
      <c r="U102" s="1">
        <v>550186.1</v>
      </c>
      <c r="V102" s="1">
        <v>414951.9</v>
      </c>
      <c r="W102" s="1">
        <v>135234.20000000001</v>
      </c>
      <c r="Y102" s="1">
        <v>138553.60000000001</v>
      </c>
      <c r="AA102" s="1">
        <v>554220.6</v>
      </c>
    </row>
    <row r="103" spans="1:27">
      <c r="A103" t="s">
        <v>74</v>
      </c>
      <c r="B103" s="1">
        <v>558181.4</v>
      </c>
      <c r="C103" s="1">
        <v>303929.5</v>
      </c>
      <c r="D103" s="1">
        <v>296435.8</v>
      </c>
      <c r="E103" s="1">
        <v>247616.1</v>
      </c>
      <c r="F103" s="1">
        <v>21071.8</v>
      </c>
      <c r="G103" s="1">
        <v>90754.8</v>
      </c>
      <c r="H103" s="1">
        <v>3009.5</v>
      </c>
      <c r="I103" s="1">
        <v>107638.39999999999</v>
      </c>
      <c r="J103" s="1">
        <v>27573.5</v>
      </c>
      <c r="K103">
        <v>100.6</v>
      </c>
      <c r="L103" s="1">
        <v>4103.3</v>
      </c>
      <c r="M103" s="1">
        <v>100586.9</v>
      </c>
      <c r="N103" s="1">
        <v>96483.6</v>
      </c>
      <c r="P103" s="1">
        <v>20480.2</v>
      </c>
      <c r="Q103" s="1">
        <v>31574.799999999999</v>
      </c>
      <c r="R103" s="1">
        <v>11094.6</v>
      </c>
      <c r="S103" s="1">
        <v>578661.6</v>
      </c>
      <c r="U103" s="1">
        <v>554078.1</v>
      </c>
      <c r="V103" s="1">
        <v>418765.6</v>
      </c>
      <c r="W103" s="1">
        <v>135312.5</v>
      </c>
      <c r="Y103" s="1">
        <v>139400.1</v>
      </c>
      <c r="AA103" s="1">
        <v>555071.30000000005</v>
      </c>
    </row>
    <row r="104" spans="1:27">
      <c r="A104" t="s">
        <v>122</v>
      </c>
      <c r="B104" s="1">
        <v>557822.6</v>
      </c>
      <c r="C104" s="1">
        <v>304690.7</v>
      </c>
      <c r="D104" s="1">
        <v>297423.3</v>
      </c>
      <c r="E104" s="1">
        <v>248647.4</v>
      </c>
      <c r="F104" s="1">
        <v>20610.7</v>
      </c>
      <c r="G104" s="1">
        <v>91326.399999999994</v>
      </c>
      <c r="H104" s="1">
        <v>1615.2</v>
      </c>
      <c r="I104" s="1">
        <v>108714</v>
      </c>
      <c r="J104" s="1">
        <v>27866.7</v>
      </c>
      <c r="K104">
        <v>67.599999999999994</v>
      </c>
      <c r="L104" s="1">
        <v>2931.3</v>
      </c>
      <c r="M104" s="1">
        <v>101170.6</v>
      </c>
      <c r="N104" s="1">
        <v>98239.3</v>
      </c>
      <c r="P104" s="1">
        <v>20063.3</v>
      </c>
      <c r="Q104" s="1">
        <v>32209.5</v>
      </c>
      <c r="R104" s="1">
        <v>12146.2</v>
      </c>
      <c r="S104" s="1">
        <v>577885.9</v>
      </c>
      <c r="U104" s="1">
        <v>554891.19999999995</v>
      </c>
      <c r="V104" s="1">
        <v>418243</v>
      </c>
      <c r="W104" s="1">
        <v>136648.20000000001</v>
      </c>
      <c r="Y104" s="1">
        <v>139803.79999999999</v>
      </c>
      <c r="AA104" s="1">
        <v>556139.69999999995</v>
      </c>
    </row>
    <row r="105" spans="1:27">
      <c r="A105" t="s">
        <v>72</v>
      </c>
      <c r="B105" s="1">
        <v>557565.9</v>
      </c>
      <c r="C105" s="1">
        <v>304215.3</v>
      </c>
      <c r="D105" s="1">
        <v>297287.40000000002</v>
      </c>
      <c r="E105" s="1">
        <v>248551.3</v>
      </c>
      <c r="F105" s="1">
        <v>20181.599999999999</v>
      </c>
      <c r="G105" s="1">
        <v>92395.6</v>
      </c>
      <c r="H105" s="1">
        <v>1130.5999999999999</v>
      </c>
      <c r="I105" s="1">
        <v>108904.9</v>
      </c>
      <c r="J105" s="1">
        <v>28859.3</v>
      </c>
      <c r="K105">
        <v>-32.4</v>
      </c>
      <c r="L105" s="1">
        <v>1911</v>
      </c>
      <c r="M105" s="1">
        <v>102156.7</v>
      </c>
      <c r="N105" s="1">
        <v>100245.7</v>
      </c>
      <c r="P105" s="1">
        <v>21711.4</v>
      </c>
      <c r="Q105" s="1">
        <v>33538.5</v>
      </c>
      <c r="R105" s="1">
        <v>11827</v>
      </c>
      <c r="S105" s="1">
        <v>579277.30000000005</v>
      </c>
      <c r="U105" s="1">
        <v>555654.9</v>
      </c>
      <c r="V105" s="1">
        <v>417923.1</v>
      </c>
      <c r="W105" s="1">
        <v>137731.79999999999</v>
      </c>
      <c r="Y105" s="1">
        <v>141436.5</v>
      </c>
      <c r="AA105" s="1">
        <v>556467.69999999995</v>
      </c>
    </row>
    <row r="106" spans="1:27">
      <c r="A106" t="s">
        <v>73</v>
      </c>
      <c r="B106" s="1">
        <v>554029.19999999995</v>
      </c>
      <c r="C106" s="1">
        <v>305052</v>
      </c>
      <c r="D106" s="1">
        <v>298402.59999999998</v>
      </c>
      <c r="E106" s="1">
        <v>249690.8</v>
      </c>
      <c r="F106" s="1">
        <v>20255</v>
      </c>
      <c r="G106" s="1">
        <v>89282</v>
      </c>
      <c r="H106" s="1">
        <v>2524.6999999999998</v>
      </c>
      <c r="I106" s="1">
        <v>108811.1</v>
      </c>
      <c r="J106" s="1">
        <v>28411.599999999999</v>
      </c>
      <c r="K106">
        <v>-23.8</v>
      </c>
      <c r="L106">
        <v>-283.5</v>
      </c>
      <c r="M106" s="1">
        <v>101921.2</v>
      </c>
      <c r="N106" s="1">
        <v>102204.7</v>
      </c>
      <c r="P106" s="1">
        <v>21342.5</v>
      </c>
      <c r="Q106" s="1">
        <v>33434.300000000003</v>
      </c>
      <c r="R106" s="1">
        <v>12091.8</v>
      </c>
      <c r="S106" s="1">
        <v>575371.69999999995</v>
      </c>
      <c r="U106" s="1">
        <v>554312.69999999995</v>
      </c>
      <c r="V106" s="1">
        <v>417113.7</v>
      </c>
      <c r="W106" s="1">
        <v>137198.9</v>
      </c>
      <c r="Y106" s="1">
        <v>137948.70000000001</v>
      </c>
      <c r="AA106" s="1">
        <v>551528.4</v>
      </c>
    </row>
    <row r="107" spans="1:27">
      <c r="A107" t="s">
        <v>74</v>
      </c>
      <c r="B107" s="1">
        <v>555421.80000000005</v>
      </c>
      <c r="C107" s="1">
        <v>305960</v>
      </c>
      <c r="D107" s="1">
        <v>299316.2</v>
      </c>
      <c r="E107" s="1">
        <v>250669</v>
      </c>
      <c r="F107" s="1">
        <v>20578.8</v>
      </c>
      <c r="G107" s="1">
        <v>92999.2</v>
      </c>
      <c r="H107" s="1">
        <v>2947.6</v>
      </c>
      <c r="I107" s="1">
        <v>109063.1</v>
      </c>
      <c r="J107" s="1">
        <v>27915.599999999999</v>
      </c>
      <c r="K107">
        <v>-71.099999999999994</v>
      </c>
      <c r="L107" s="1">
        <v>-3971.4</v>
      </c>
      <c r="M107" s="1">
        <v>102412.9</v>
      </c>
      <c r="N107" s="1">
        <v>106384.3</v>
      </c>
      <c r="P107" s="1">
        <v>22143.9</v>
      </c>
      <c r="Q107" s="1">
        <v>34621.199999999997</v>
      </c>
      <c r="R107" s="1">
        <v>12477.3</v>
      </c>
      <c r="S107" s="1">
        <v>577565.69999999995</v>
      </c>
      <c r="U107" s="1">
        <v>559393.19999999995</v>
      </c>
      <c r="V107" s="1">
        <v>422485.5</v>
      </c>
      <c r="W107" s="1">
        <v>136907.70000000001</v>
      </c>
      <c r="Y107" s="1">
        <v>141493.6</v>
      </c>
      <c r="AA107" s="1">
        <v>552545.30000000005</v>
      </c>
    </row>
    <row r="108" spans="1:27">
      <c r="A108" t="s">
        <v>123</v>
      </c>
      <c r="B108" s="1">
        <v>559266</v>
      </c>
      <c r="C108" s="1">
        <v>305185.7</v>
      </c>
      <c r="D108" s="1">
        <v>298275.8</v>
      </c>
      <c r="E108" s="1">
        <v>249638.3</v>
      </c>
      <c r="F108" s="1">
        <v>21104.2</v>
      </c>
      <c r="G108" s="1">
        <v>92385.9</v>
      </c>
      <c r="H108" s="1">
        <v>2897.5</v>
      </c>
      <c r="I108" s="1">
        <v>109719.3</v>
      </c>
      <c r="J108" s="1">
        <v>28529</v>
      </c>
      <c r="K108">
        <v>-144</v>
      </c>
      <c r="L108">
        <v>-411.5</v>
      </c>
      <c r="M108" s="1">
        <v>98407.7</v>
      </c>
      <c r="N108" s="1">
        <v>98819.3</v>
      </c>
      <c r="P108" s="1">
        <v>21816.2</v>
      </c>
      <c r="Q108" s="1">
        <v>34041.699999999997</v>
      </c>
      <c r="R108" s="1">
        <v>12225.5</v>
      </c>
      <c r="S108" s="1">
        <v>581082.19999999995</v>
      </c>
      <c r="U108" s="1">
        <v>559677.5</v>
      </c>
      <c r="V108" s="1">
        <v>421573.2</v>
      </c>
      <c r="W108" s="1">
        <v>138104.29999999999</v>
      </c>
      <c r="Y108" s="1">
        <v>142019</v>
      </c>
      <c r="AA108" s="1">
        <v>556512.5</v>
      </c>
    </row>
    <row r="109" spans="1:27">
      <c r="A109" t="s">
        <v>72</v>
      </c>
      <c r="B109" s="1">
        <v>561464.19999999995</v>
      </c>
      <c r="C109" s="1">
        <v>307077.90000000002</v>
      </c>
      <c r="D109" s="1">
        <v>299917.2</v>
      </c>
      <c r="E109" s="1">
        <v>251302.9</v>
      </c>
      <c r="F109" s="1">
        <v>21526.2</v>
      </c>
      <c r="G109" s="1">
        <v>92751.5</v>
      </c>
      <c r="H109" s="1">
        <v>2994.7</v>
      </c>
      <c r="I109" s="1">
        <v>111099.2</v>
      </c>
      <c r="J109" s="1">
        <v>28727.7</v>
      </c>
      <c r="K109">
        <v>-12.8</v>
      </c>
      <c r="L109" s="1">
        <v>-2700.3</v>
      </c>
      <c r="M109" s="1">
        <v>98146</v>
      </c>
      <c r="N109" s="1">
        <v>100846.2</v>
      </c>
      <c r="P109" s="1">
        <v>22155.8</v>
      </c>
      <c r="Q109" s="1">
        <v>34566.6</v>
      </c>
      <c r="R109" s="1">
        <v>12410.8</v>
      </c>
      <c r="S109" s="1">
        <v>583620</v>
      </c>
      <c r="U109" s="1">
        <v>564164.4</v>
      </c>
      <c r="V109" s="1">
        <v>424350.4</v>
      </c>
      <c r="W109" s="1">
        <v>139814.1</v>
      </c>
      <c r="Y109" s="1">
        <v>143005.4</v>
      </c>
      <c r="AA109" s="1">
        <v>558482.30000000005</v>
      </c>
    </row>
    <row r="110" spans="1:27">
      <c r="A110" t="s">
        <v>73</v>
      </c>
      <c r="B110" s="1">
        <v>562946.30000000005</v>
      </c>
      <c r="C110" s="1">
        <v>308970.3</v>
      </c>
      <c r="D110" s="1">
        <v>301671.3</v>
      </c>
      <c r="E110" s="1">
        <v>253083.8</v>
      </c>
      <c r="F110" s="1">
        <v>21628</v>
      </c>
      <c r="G110" s="1">
        <v>93490.7</v>
      </c>
      <c r="H110" s="1">
        <v>1635.3</v>
      </c>
      <c r="I110" s="1">
        <v>111502.8</v>
      </c>
      <c r="J110" s="1">
        <v>29110.400000000001</v>
      </c>
      <c r="K110">
        <v>-75.900000000000006</v>
      </c>
      <c r="L110" s="1">
        <v>-3315.5</v>
      </c>
      <c r="M110" s="1">
        <v>96701.7</v>
      </c>
      <c r="N110" s="1">
        <v>100017.3</v>
      </c>
      <c r="P110" s="1">
        <v>21998.6</v>
      </c>
      <c r="Q110" s="1">
        <v>34988.199999999997</v>
      </c>
      <c r="R110" s="1">
        <v>12989.6</v>
      </c>
      <c r="S110" s="1">
        <v>584944.80000000005</v>
      </c>
      <c r="U110" s="1">
        <v>566261.80000000005</v>
      </c>
      <c r="V110" s="1">
        <v>425724.4</v>
      </c>
      <c r="W110" s="1">
        <v>140537.29999999999</v>
      </c>
      <c r="Y110" s="1">
        <v>144229.20000000001</v>
      </c>
      <c r="AA110" s="1">
        <v>561386.80000000005</v>
      </c>
    </row>
    <row r="111" spans="1:27">
      <c r="A111" t="s">
        <v>74</v>
      </c>
      <c r="B111" s="1">
        <v>555845.6</v>
      </c>
      <c r="C111" s="1">
        <v>301761.3</v>
      </c>
      <c r="D111" s="1">
        <v>294270.2</v>
      </c>
      <c r="E111" s="1">
        <v>245688.3</v>
      </c>
      <c r="F111" s="1">
        <v>21580.400000000001</v>
      </c>
      <c r="G111" s="1">
        <v>89422.2</v>
      </c>
      <c r="H111" s="1">
        <v>1238.3</v>
      </c>
      <c r="I111" s="1">
        <v>112462.7</v>
      </c>
      <c r="J111" s="1">
        <v>29493.3</v>
      </c>
      <c r="K111">
        <v>27.7</v>
      </c>
      <c r="L111">
        <v>-140.30000000000001</v>
      </c>
      <c r="M111" s="1">
        <v>96529.3</v>
      </c>
      <c r="N111" s="1">
        <v>96669.6</v>
      </c>
      <c r="P111" s="1">
        <v>21429.3</v>
      </c>
      <c r="Q111" s="1">
        <v>34069.4</v>
      </c>
      <c r="R111" s="1">
        <v>12640</v>
      </c>
      <c r="S111" s="1">
        <v>577274.9</v>
      </c>
      <c r="U111" s="1">
        <v>555985.9</v>
      </c>
      <c r="V111" s="1">
        <v>414002.2</v>
      </c>
      <c r="W111" s="1">
        <v>141983.70000000001</v>
      </c>
      <c r="Y111" s="1">
        <v>140495.9</v>
      </c>
      <c r="AA111" s="1">
        <v>554579.6</v>
      </c>
    </row>
    <row r="112" spans="1:27">
      <c r="A112" t="s">
        <v>124</v>
      </c>
      <c r="B112" s="1">
        <v>552903.19999999995</v>
      </c>
      <c r="C112" s="1">
        <v>299208.3</v>
      </c>
      <c r="D112" s="1">
        <v>291474.5</v>
      </c>
      <c r="E112" s="1">
        <v>242895.7</v>
      </c>
      <c r="F112" s="1">
        <v>20779.7</v>
      </c>
      <c r="G112" s="1">
        <v>90716.1</v>
      </c>
      <c r="H112" s="1">
        <v>2531.6999999999998</v>
      </c>
      <c r="I112" s="1">
        <v>111786</v>
      </c>
      <c r="J112" s="1">
        <v>29519.5</v>
      </c>
      <c r="K112">
        <v>39</v>
      </c>
      <c r="L112" s="1">
        <v>-1677.1</v>
      </c>
      <c r="M112" s="1">
        <v>91813</v>
      </c>
      <c r="N112" s="1">
        <v>93490.1</v>
      </c>
      <c r="P112" s="1">
        <v>22534.3</v>
      </c>
      <c r="Q112" s="1">
        <v>34173.5</v>
      </c>
      <c r="R112" s="1">
        <v>11639.2</v>
      </c>
      <c r="S112" s="1">
        <v>575437.5</v>
      </c>
      <c r="U112" s="1">
        <v>554580.30000000005</v>
      </c>
      <c r="V112" s="1">
        <v>413235.8</v>
      </c>
      <c r="W112" s="1">
        <v>141344.4</v>
      </c>
      <c r="Y112" s="1">
        <v>141015.29999999999</v>
      </c>
      <c r="AA112" s="1">
        <v>550332.5</v>
      </c>
    </row>
    <row r="113" spans="1:27">
      <c r="A113" t="s">
        <v>72</v>
      </c>
      <c r="B113" s="1">
        <v>510843</v>
      </c>
      <c r="C113" s="1">
        <v>273724.90000000002</v>
      </c>
      <c r="D113" s="1">
        <v>265703.5</v>
      </c>
      <c r="E113" s="1">
        <v>217124.7</v>
      </c>
      <c r="F113" s="1">
        <v>20659.8</v>
      </c>
      <c r="G113" s="1">
        <v>84486.9</v>
      </c>
      <c r="H113" s="1">
        <v>1311.7</v>
      </c>
      <c r="I113" s="1">
        <v>111775</v>
      </c>
      <c r="J113" s="1">
        <v>30214.400000000001</v>
      </c>
      <c r="K113">
        <v>3.2</v>
      </c>
      <c r="L113" s="1">
        <v>-11332.8</v>
      </c>
      <c r="M113" s="1">
        <v>73158.399999999994</v>
      </c>
      <c r="N113" s="1">
        <v>84491.199999999997</v>
      </c>
      <c r="P113" s="1">
        <v>19972.5</v>
      </c>
      <c r="Q113" s="1">
        <v>30686.6</v>
      </c>
      <c r="R113" s="1">
        <v>10714.1</v>
      </c>
      <c r="S113" s="1">
        <v>530815.5</v>
      </c>
      <c r="U113" s="1">
        <v>522175.8</v>
      </c>
      <c r="V113" s="1">
        <v>380183.3</v>
      </c>
      <c r="W113" s="1">
        <v>141992.5</v>
      </c>
      <c r="Y113" s="1">
        <v>135361.1</v>
      </c>
      <c r="AA113" s="1">
        <v>509528.1</v>
      </c>
    </row>
    <row r="114" spans="1:27">
      <c r="A114" t="s">
        <v>73</v>
      </c>
      <c r="B114" s="1">
        <v>538579.9</v>
      </c>
      <c r="C114" s="1">
        <v>287672</v>
      </c>
      <c r="D114" s="1">
        <v>279381.8</v>
      </c>
      <c r="E114" s="1">
        <v>230833.1</v>
      </c>
      <c r="F114" s="1">
        <v>19623.599999999999</v>
      </c>
      <c r="G114" s="1">
        <v>82901.600000000006</v>
      </c>
      <c r="H114" s="1">
        <v>1554.2</v>
      </c>
      <c r="I114" s="1">
        <v>115151.8</v>
      </c>
      <c r="J114" s="1">
        <v>30534.2</v>
      </c>
      <c r="K114">
        <v>19.5</v>
      </c>
      <c r="L114" s="1">
        <v>1123</v>
      </c>
      <c r="M114" s="1">
        <v>80503.7</v>
      </c>
      <c r="N114" s="1">
        <v>79380.7</v>
      </c>
      <c r="P114" s="1">
        <v>19831.2</v>
      </c>
      <c r="Q114" s="1">
        <v>30886.799999999999</v>
      </c>
      <c r="R114" s="1">
        <v>11055.6</v>
      </c>
      <c r="S114" s="1">
        <v>558411.1</v>
      </c>
      <c r="U114" s="1">
        <v>537456.9</v>
      </c>
      <c r="V114" s="1">
        <v>391751.4</v>
      </c>
      <c r="W114" s="1">
        <v>145705.4</v>
      </c>
      <c r="Y114" s="1">
        <v>133059.4</v>
      </c>
      <c r="AA114" s="1">
        <v>537006.30000000005</v>
      </c>
    </row>
    <row r="115" spans="1:27">
      <c r="A115" t="s">
        <v>74</v>
      </c>
      <c r="B115" s="1">
        <v>551223.4</v>
      </c>
      <c r="C115" s="1">
        <v>292814.5</v>
      </c>
      <c r="D115" s="1">
        <v>284371.59999999998</v>
      </c>
      <c r="E115" s="1">
        <v>235857.6</v>
      </c>
      <c r="F115" s="1">
        <v>19574.7</v>
      </c>
      <c r="G115" s="1">
        <v>86069.5</v>
      </c>
      <c r="H115">
        <v>-844.1</v>
      </c>
      <c r="I115" s="1">
        <v>116522.4</v>
      </c>
      <c r="J115" s="1">
        <v>30801.599999999999</v>
      </c>
      <c r="K115">
        <v>-17.100000000000001</v>
      </c>
      <c r="L115" s="1">
        <v>6302.1</v>
      </c>
      <c r="M115" s="1">
        <v>89530</v>
      </c>
      <c r="N115" s="1">
        <v>83227.899999999994</v>
      </c>
      <c r="P115" s="1">
        <v>22159.8</v>
      </c>
      <c r="Q115" s="1">
        <v>31995.3</v>
      </c>
      <c r="R115" s="1">
        <v>9835.5</v>
      </c>
      <c r="S115" s="1">
        <v>573383.19999999995</v>
      </c>
      <c r="U115" s="1">
        <v>544921.4</v>
      </c>
      <c r="V115" s="1">
        <v>397614.6</v>
      </c>
      <c r="W115" s="1">
        <v>147306.79999999999</v>
      </c>
      <c r="Y115" s="1">
        <v>136445.70000000001</v>
      </c>
      <c r="AA115" s="1">
        <v>552084.69999999995</v>
      </c>
    </row>
    <row r="116" spans="1:27">
      <c r="A116" t="s">
        <v>125</v>
      </c>
      <c r="B116" s="1">
        <v>545158.6</v>
      </c>
      <c r="C116" s="1">
        <v>290290.7</v>
      </c>
      <c r="D116" s="1">
        <v>281814.7</v>
      </c>
      <c r="E116" s="1">
        <v>233272.5</v>
      </c>
      <c r="F116" s="1">
        <v>19972.3</v>
      </c>
      <c r="G116" s="1">
        <v>85856.8</v>
      </c>
      <c r="H116" s="1">
        <v>1229</v>
      </c>
      <c r="I116" s="1">
        <v>115357.8</v>
      </c>
      <c r="J116" s="1">
        <v>30721.599999999999</v>
      </c>
      <c r="K116">
        <v>41.2</v>
      </c>
      <c r="L116" s="1">
        <v>1689.2</v>
      </c>
      <c r="M116" s="1">
        <v>93571.4</v>
      </c>
      <c r="N116" s="1">
        <v>91882.2</v>
      </c>
      <c r="P116" s="1">
        <v>22450.7</v>
      </c>
      <c r="Q116" s="1">
        <v>33451.1</v>
      </c>
      <c r="R116" s="1">
        <v>11000.4</v>
      </c>
      <c r="S116" s="1">
        <v>567609.30000000005</v>
      </c>
      <c r="U116" s="1">
        <v>543469.4</v>
      </c>
      <c r="V116" s="1">
        <v>397348.8</v>
      </c>
      <c r="W116" s="1">
        <v>146120.6</v>
      </c>
      <c r="Y116" s="1">
        <v>136550.70000000001</v>
      </c>
      <c r="AA116" s="1">
        <v>543888.4</v>
      </c>
    </row>
    <row r="117" spans="1:27">
      <c r="A117" t="s">
        <v>72</v>
      </c>
      <c r="B117" s="1">
        <v>544417.19999999995</v>
      </c>
      <c r="C117" s="1">
        <v>290749.5</v>
      </c>
      <c r="D117" s="1">
        <v>282247.5</v>
      </c>
      <c r="E117" s="1">
        <v>233698.5</v>
      </c>
      <c r="F117" s="1">
        <v>20761.400000000001</v>
      </c>
      <c r="G117" s="1">
        <v>88376.7</v>
      </c>
      <c r="H117">
        <v>-974.5</v>
      </c>
      <c r="I117" s="1">
        <v>117279.3</v>
      </c>
      <c r="J117" s="1">
        <v>30520.9</v>
      </c>
      <c r="K117">
        <v>2.9</v>
      </c>
      <c r="L117" s="1">
        <v>-2298.9</v>
      </c>
      <c r="M117" s="1">
        <v>99513.600000000006</v>
      </c>
      <c r="N117" s="1">
        <v>101812.5</v>
      </c>
      <c r="P117" s="1">
        <v>22716.3</v>
      </c>
      <c r="Q117" s="1">
        <v>33673.300000000003</v>
      </c>
      <c r="R117" s="1">
        <v>10957</v>
      </c>
      <c r="S117" s="1">
        <v>567133.6</v>
      </c>
      <c r="U117" s="1">
        <v>546716.1</v>
      </c>
      <c r="V117" s="1">
        <v>398913.1</v>
      </c>
      <c r="W117" s="1">
        <v>147803</v>
      </c>
      <c r="Y117" s="1">
        <v>139659</v>
      </c>
      <c r="AA117" s="1">
        <v>545388.9</v>
      </c>
    </row>
    <row r="118" spans="1:27">
      <c r="A118" t="s">
        <v>90</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0"/>
  <sheetViews>
    <sheetView workbookViewId="0">
      <pane xSplit="1" ySplit="8" topLeftCell="B9" activePane="bottomRight" state="frozen"/>
      <selection pane="topRight" activeCell="B1" sqref="B1"/>
      <selection pane="bottomLeft" activeCell="A9" sqref="A9"/>
      <selection pane="bottomRight" activeCell="D9" sqref="D9"/>
    </sheetView>
  </sheetViews>
  <sheetFormatPr baseColWidth="10" defaultColWidth="8.83203125" defaultRowHeight="15"/>
  <cols>
    <col min="1" max="1" width="11.1640625" customWidth="1"/>
    <col min="2" max="2" width="14.1640625" bestFit="1" customWidth="1"/>
    <col min="3" max="3" width="7.1640625" bestFit="1" customWidth="1"/>
    <col min="4" max="4" width="26.1640625" bestFit="1" customWidth="1"/>
    <col min="5" max="5" width="7.1640625" bestFit="1" customWidth="1"/>
    <col min="6" max="6" width="25.6640625" bestFit="1" customWidth="1"/>
    <col min="7" max="7" width="7.1640625" bestFit="1" customWidth="1"/>
    <col min="8" max="8" width="26.1640625" bestFit="1" customWidth="1"/>
    <col min="9" max="9" width="17.1640625" bestFit="1" customWidth="1"/>
  </cols>
  <sheetData>
    <row r="1" spans="1:9">
      <c r="A1" s="57" t="s">
        <v>223</v>
      </c>
      <c r="B1" s="57"/>
      <c r="C1" s="57"/>
      <c r="D1" s="57"/>
      <c r="E1" s="57"/>
      <c r="F1" s="57"/>
      <c r="G1" s="57"/>
      <c r="H1" s="57"/>
      <c r="I1" s="57" t="s">
        <v>224</v>
      </c>
    </row>
    <row r="2" spans="1:9">
      <c r="A2" s="57" t="s">
        <v>225</v>
      </c>
      <c r="B2" s="57"/>
      <c r="C2" s="57"/>
      <c r="D2" s="57"/>
      <c r="E2" s="57"/>
      <c r="F2" s="57"/>
      <c r="G2" s="57"/>
      <c r="H2" s="57"/>
      <c r="I2" s="57" t="s">
        <v>226</v>
      </c>
    </row>
    <row r="3" spans="1:9">
      <c r="A3" s="57"/>
      <c r="B3" s="57" t="s">
        <v>227</v>
      </c>
      <c r="C3" s="57"/>
      <c r="D3" s="57"/>
      <c r="E3" s="57"/>
      <c r="F3" s="57" t="s">
        <v>228</v>
      </c>
      <c r="G3" s="57"/>
      <c r="H3" s="57"/>
      <c r="I3" s="57"/>
    </row>
    <row r="4" spans="1:9">
      <c r="A4" s="57"/>
      <c r="B4" s="57" t="s">
        <v>127</v>
      </c>
      <c r="C4" s="57"/>
      <c r="D4" s="57"/>
      <c r="E4" s="57"/>
      <c r="F4" s="57" t="s">
        <v>229</v>
      </c>
      <c r="G4" s="57"/>
      <c r="H4" s="57"/>
      <c r="I4" s="57"/>
    </row>
    <row r="5" spans="1:9">
      <c r="A5" s="57"/>
      <c r="B5" s="57" t="s">
        <v>230</v>
      </c>
      <c r="C5" s="57"/>
      <c r="D5" s="57" t="s">
        <v>231</v>
      </c>
      <c r="E5" s="57"/>
      <c r="F5" s="57" t="s">
        <v>230</v>
      </c>
      <c r="G5" s="57"/>
      <c r="H5" s="57" t="s">
        <v>231</v>
      </c>
      <c r="I5" s="57"/>
    </row>
    <row r="6" spans="1:9">
      <c r="A6" s="57"/>
      <c r="B6" s="57" t="s">
        <v>232</v>
      </c>
      <c r="C6" s="57"/>
      <c r="D6" s="57" t="s">
        <v>233</v>
      </c>
      <c r="E6" s="57"/>
      <c r="F6" s="57" t="s">
        <v>232</v>
      </c>
      <c r="G6" s="57"/>
      <c r="H6" s="57" t="s">
        <v>233</v>
      </c>
      <c r="I6" s="57"/>
    </row>
    <row r="7" spans="1:9">
      <c r="A7" s="57"/>
      <c r="B7" s="57" t="s">
        <v>234</v>
      </c>
      <c r="C7" s="57" t="s">
        <v>235</v>
      </c>
      <c r="D7" s="57" t="s">
        <v>234</v>
      </c>
      <c r="E7" s="57" t="s">
        <v>235</v>
      </c>
      <c r="F7" s="57" t="s">
        <v>234</v>
      </c>
      <c r="G7" s="57" t="s">
        <v>235</v>
      </c>
      <c r="H7" s="57" t="s">
        <v>234</v>
      </c>
      <c r="I7" s="57" t="s">
        <v>235</v>
      </c>
    </row>
    <row r="8" spans="1:9">
      <c r="A8" s="57"/>
      <c r="B8" s="57" t="s">
        <v>134</v>
      </c>
      <c r="C8" s="57" t="s">
        <v>236</v>
      </c>
      <c r="D8" s="57" t="s">
        <v>134</v>
      </c>
      <c r="E8" s="57" t="s">
        <v>237</v>
      </c>
      <c r="F8" s="57" t="s">
        <v>134</v>
      </c>
      <c r="G8" s="57" t="s">
        <v>236</v>
      </c>
      <c r="H8" s="57" t="s">
        <v>134</v>
      </c>
      <c r="I8" s="57" t="s">
        <v>237</v>
      </c>
    </row>
    <row r="9" spans="1:9">
      <c r="A9" s="57" t="s">
        <v>88</v>
      </c>
      <c r="B9" s="58">
        <v>53536.9</v>
      </c>
      <c r="C9" s="57"/>
      <c r="D9" s="58">
        <v>257725.8</v>
      </c>
      <c r="E9" s="57"/>
      <c r="F9" s="58">
        <v>49693.3</v>
      </c>
      <c r="G9" s="57"/>
      <c r="H9" s="58">
        <v>238185.4</v>
      </c>
      <c r="I9" s="57"/>
    </row>
    <row r="10" spans="1:9">
      <c r="A10" s="57" t="s">
        <v>72</v>
      </c>
      <c r="B10" s="58">
        <v>66257.399999999994</v>
      </c>
      <c r="C10" s="57"/>
      <c r="D10" s="58">
        <v>263991.3</v>
      </c>
      <c r="E10" s="57">
        <v>2.4</v>
      </c>
      <c r="F10" s="58">
        <v>60848.9</v>
      </c>
      <c r="G10" s="57"/>
      <c r="H10" s="58">
        <v>243223.5</v>
      </c>
      <c r="I10" s="57">
        <v>2.1</v>
      </c>
    </row>
    <row r="11" spans="1:9">
      <c r="A11" s="57" t="s">
        <v>73</v>
      </c>
      <c r="B11" s="58">
        <v>63427</v>
      </c>
      <c r="C11" s="57"/>
      <c r="D11" s="58">
        <v>259822.7</v>
      </c>
      <c r="E11" s="57">
        <v>-1.6</v>
      </c>
      <c r="F11" s="58">
        <v>58717.7</v>
      </c>
      <c r="G11" s="57"/>
      <c r="H11" s="58">
        <v>239967.2</v>
      </c>
      <c r="I11" s="57">
        <v>-1.3</v>
      </c>
    </row>
    <row r="12" spans="1:9">
      <c r="A12" s="57" t="s">
        <v>74</v>
      </c>
      <c r="B12" s="58">
        <v>78403.199999999997</v>
      </c>
      <c r="C12" s="57"/>
      <c r="D12" s="58">
        <v>263912.3</v>
      </c>
      <c r="E12" s="57">
        <v>1.6</v>
      </c>
      <c r="F12" s="58">
        <v>72138.399999999994</v>
      </c>
      <c r="G12" s="57"/>
      <c r="H12" s="58">
        <v>243739.9</v>
      </c>
      <c r="I12" s="57">
        <v>1.6</v>
      </c>
    </row>
    <row r="13" spans="1:9">
      <c r="A13" s="57" t="s">
        <v>89</v>
      </c>
      <c r="B13" s="58">
        <v>54735</v>
      </c>
      <c r="C13" s="57">
        <v>2.2000000000000002</v>
      </c>
      <c r="D13" s="58">
        <v>263228.90000000002</v>
      </c>
      <c r="E13" s="57">
        <v>-0.3</v>
      </c>
      <c r="F13" s="58">
        <v>50969.8</v>
      </c>
      <c r="G13" s="57">
        <v>2.6</v>
      </c>
      <c r="H13" s="58">
        <v>244029.7</v>
      </c>
      <c r="I13" s="57">
        <v>0.1</v>
      </c>
    </row>
    <row r="14" spans="1:9">
      <c r="A14" s="57" t="s">
        <v>72</v>
      </c>
      <c r="B14" s="58">
        <v>66375.7</v>
      </c>
      <c r="C14" s="57">
        <v>0.2</v>
      </c>
      <c r="D14" s="58">
        <v>264515.59999999998</v>
      </c>
      <c r="E14" s="57">
        <v>0.5</v>
      </c>
      <c r="F14" s="58">
        <v>61565.7</v>
      </c>
      <c r="G14" s="57">
        <v>1.2</v>
      </c>
      <c r="H14" s="58">
        <v>246261.9</v>
      </c>
      <c r="I14" s="57">
        <v>0.9</v>
      </c>
    </row>
    <row r="15" spans="1:9">
      <c r="A15" s="57" t="s">
        <v>73</v>
      </c>
      <c r="B15" s="58">
        <v>65099.4</v>
      </c>
      <c r="C15" s="57">
        <v>2.6</v>
      </c>
      <c r="D15" s="58">
        <v>266548.40000000002</v>
      </c>
      <c r="E15" s="57">
        <v>0.8</v>
      </c>
      <c r="F15" s="58">
        <v>60825.1</v>
      </c>
      <c r="G15" s="57">
        <v>3.6</v>
      </c>
      <c r="H15" s="58">
        <v>248442.3</v>
      </c>
      <c r="I15" s="57">
        <v>0.9</v>
      </c>
    </row>
    <row r="16" spans="1:9">
      <c r="A16" s="57" t="s">
        <v>74</v>
      </c>
      <c r="B16" s="58">
        <v>79792.800000000003</v>
      </c>
      <c r="C16" s="57">
        <v>1.8</v>
      </c>
      <c r="D16" s="58">
        <v>269186.2</v>
      </c>
      <c r="E16" s="57">
        <v>1</v>
      </c>
      <c r="F16" s="58">
        <v>74235.199999999997</v>
      </c>
      <c r="G16" s="57">
        <v>2.9</v>
      </c>
      <c r="H16" s="58">
        <v>251372.7</v>
      </c>
      <c r="I16" s="57">
        <v>1.2</v>
      </c>
    </row>
    <row r="17" spans="1:9">
      <c r="A17" s="57" t="s">
        <v>100</v>
      </c>
      <c r="B17" s="58">
        <v>55827.4</v>
      </c>
      <c r="C17" s="57">
        <v>2</v>
      </c>
      <c r="D17" s="58">
        <v>267655.8</v>
      </c>
      <c r="E17" s="57">
        <v>-0.6</v>
      </c>
      <c r="F17" s="58">
        <v>52501.599999999999</v>
      </c>
      <c r="G17" s="57">
        <v>3</v>
      </c>
      <c r="H17" s="58">
        <v>250352.8</v>
      </c>
      <c r="I17" s="57">
        <v>-0.4</v>
      </c>
    </row>
    <row r="18" spans="1:9">
      <c r="A18" s="57" t="s">
        <v>72</v>
      </c>
      <c r="B18" s="58">
        <v>67537.8</v>
      </c>
      <c r="C18" s="57">
        <v>1.8</v>
      </c>
      <c r="D18" s="58">
        <v>269167.3</v>
      </c>
      <c r="E18" s="57">
        <v>0.6</v>
      </c>
      <c r="F18" s="58">
        <v>62868.5</v>
      </c>
      <c r="G18" s="57">
        <v>2.1</v>
      </c>
      <c r="H18" s="58">
        <v>251452.79999999999</v>
      </c>
      <c r="I18" s="57">
        <v>0.4</v>
      </c>
    </row>
    <row r="19" spans="1:9">
      <c r="A19" s="57" t="s">
        <v>73</v>
      </c>
      <c r="B19" s="58">
        <v>66478.399999999994</v>
      </c>
      <c r="C19" s="57">
        <v>2.1</v>
      </c>
      <c r="D19" s="58">
        <v>272168.5</v>
      </c>
      <c r="E19" s="57">
        <v>1.1000000000000001</v>
      </c>
      <c r="F19" s="58">
        <v>62295.8</v>
      </c>
      <c r="G19" s="57">
        <v>2.4</v>
      </c>
      <c r="H19" s="58">
        <v>254526</v>
      </c>
      <c r="I19" s="57">
        <v>1.2</v>
      </c>
    </row>
    <row r="20" spans="1:9">
      <c r="A20" s="57" t="s">
        <v>74</v>
      </c>
      <c r="B20" s="58">
        <v>80846.7</v>
      </c>
      <c r="C20" s="57">
        <v>1.3</v>
      </c>
      <c r="D20" s="58">
        <v>273459.59999999998</v>
      </c>
      <c r="E20" s="57">
        <v>0.5</v>
      </c>
      <c r="F20" s="58">
        <v>75307.199999999997</v>
      </c>
      <c r="G20" s="57">
        <v>1.4</v>
      </c>
      <c r="H20" s="58">
        <v>255738.3</v>
      </c>
      <c r="I20" s="57">
        <v>0.5</v>
      </c>
    </row>
    <row r="21" spans="1:9">
      <c r="A21" s="57" t="s">
        <v>101</v>
      </c>
      <c r="B21" s="58">
        <v>58099.5</v>
      </c>
      <c r="C21" s="57">
        <v>4.0999999999999996</v>
      </c>
      <c r="D21" s="58">
        <v>277480.2</v>
      </c>
      <c r="E21" s="57">
        <v>1.5</v>
      </c>
      <c r="F21" s="58">
        <v>54669.7</v>
      </c>
      <c r="G21" s="57">
        <v>4.0999999999999996</v>
      </c>
      <c r="H21" s="58">
        <v>259734.1</v>
      </c>
      <c r="I21" s="57">
        <v>1.6</v>
      </c>
    </row>
    <row r="22" spans="1:9">
      <c r="A22" s="57" t="s">
        <v>72</v>
      </c>
      <c r="B22" s="58">
        <v>69942.7</v>
      </c>
      <c r="C22" s="57">
        <v>3.6</v>
      </c>
      <c r="D22" s="58">
        <v>278643.09999999998</v>
      </c>
      <c r="E22" s="57">
        <v>0.4</v>
      </c>
      <c r="F22" s="58">
        <v>64179.5</v>
      </c>
      <c r="G22" s="57">
        <v>2.1</v>
      </c>
      <c r="H22" s="58">
        <v>256622.7</v>
      </c>
      <c r="I22" s="57">
        <v>-1.2</v>
      </c>
    </row>
    <row r="23" spans="1:9">
      <c r="A23" s="57" t="s">
        <v>73</v>
      </c>
      <c r="B23" s="58">
        <v>68315.199999999997</v>
      </c>
      <c r="C23" s="57">
        <v>2.8</v>
      </c>
      <c r="D23" s="58">
        <v>279887.5</v>
      </c>
      <c r="E23" s="57">
        <v>0.4</v>
      </c>
      <c r="F23" s="58">
        <v>63061.5</v>
      </c>
      <c r="G23" s="57">
        <v>1.2</v>
      </c>
      <c r="H23" s="58">
        <v>257798.8</v>
      </c>
      <c r="I23" s="57">
        <v>0.5</v>
      </c>
    </row>
    <row r="24" spans="1:9">
      <c r="A24" s="57" t="s">
        <v>74</v>
      </c>
      <c r="B24" s="58">
        <v>82393.8</v>
      </c>
      <c r="C24" s="57">
        <v>1.9</v>
      </c>
      <c r="D24" s="58">
        <v>279470.40000000002</v>
      </c>
      <c r="E24" s="57">
        <v>-0.1</v>
      </c>
      <c r="F24" s="58">
        <v>75723.600000000006</v>
      </c>
      <c r="G24" s="57">
        <v>0.6</v>
      </c>
      <c r="H24" s="58">
        <v>257995</v>
      </c>
      <c r="I24" s="57">
        <v>0.1</v>
      </c>
    </row>
    <row r="25" spans="1:9">
      <c r="A25" s="57" t="s">
        <v>102</v>
      </c>
      <c r="B25" s="58">
        <v>58402.400000000001</v>
      </c>
      <c r="C25" s="57">
        <v>0.5</v>
      </c>
      <c r="D25" s="58">
        <v>277784.8</v>
      </c>
      <c r="E25" s="57">
        <v>-0.6</v>
      </c>
      <c r="F25" s="58">
        <v>54363</v>
      </c>
      <c r="G25" s="57">
        <v>-0.6</v>
      </c>
      <c r="H25" s="58">
        <v>257127.5</v>
      </c>
      <c r="I25" s="57">
        <v>-0.3</v>
      </c>
    </row>
    <row r="26" spans="1:9">
      <c r="A26" s="57" t="s">
        <v>72</v>
      </c>
      <c r="B26" s="58">
        <v>69381.5</v>
      </c>
      <c r="C26" s="57">
        <v>-0.8</v>
      </c>
      <c r="D26" s="58">
        <v>276006.2</v>
      </c>
      <c r="E26" s="57">
        <v>-0.6</v>
      </c>
      <c r="F26" s="58">
        <v>64039.5</v>
      </c>
      <c r="G26" s="57">
        <v>-0.2</v>
      </c>
      <c r="H26" s="58">
        <v>255697.7</v>
      </c>
      <c r="I26" s="57">
        <v>-0.6</v>
      </c>
    </row>
    <row r="27" spans="1:9">
      <c r="A27" s="57" t="s">
        <v>73</v>
      </c>
      <c r="B27" s="58">
        <v>66600</v>
      </c>
      <c r="C27" s="57">
        <v>-2.5</v>
      </c>
      <c r="D27" s="58">
        <v>273265.7</v>
      </c>
      <c r="E27" s="57">
        <v>-1</v>
      </c>
      <c r="F27" s="58">
        <v>62021.7</v>
      </c>
      <c r="G27" s="57">
        <v>-1.6</v>
      </c>
      <c r="H27" s="58">
        <v>253950.1</v>
      </c>
      <c r="I27" s="57">
        <v>-0.7</v>
      </c>
    </row>
    <row r="28" spans="1:9">
      <c r="A28" s="57" t="s">
        <v>74</v>
      </c>
      <c r="B28" s="58">
        <v>80188.2</v>
      </c>
      <c r="C28" s="57">
        <v>-2.7</v>
      </c>
      <c r="D28" s="58">
        <v>272943.5</v>
      </c>
      <c r="E28" s="57">
        <v>-0.1</v>
      </c>
      <c r="F28" s="58">
        <v>73850.100000000006</v>
      </c>
      <c r="G28" s="57">
        <v>-2.5</v>
      </c>
      <c r="H28" s="58">
        <v>252572.1</v>
      </c>
      <c r="I28" s="57">
        <v>-0.5</v>
      </c>
    </row>
    <row r="29" spans="1:9">
      <c r="A29" s="57" t="s">
        <v>103</v>
      </c>
      <c r="B29" s="58">
        <v>57200.5</v>
      </c>
      <c r="C29" s="57">
        <v>-2.1</v>
      </c>
      <c r="D29" s="58">
        <v>270750.2</v>
      </c>
      <c r="E29" s="57">
        <v>-0.8</v>
      </c>
      <c r="F29" s="58">
        <v>53542.2</v>
      </c>
      <c r="G29" s="57">
        <v>-1.5</v>
      </c>
      <c r="H29" s="58">
        <v>251954.9</v>
      </c>
      <c r="I29" s="57">
        <v>-0.2</v>
      </c>
    </row>
    <row r="30" spans="1:9">
      <c r="A30" s="57" t="s">
        <v>72</v>
      </c>
      <c r="B30" s="58">
        <v>67704.5</v>
      </c>
      <c r="C30" s="57">
        <v>-2.4</v>
      </c>
      <c r="D30" s="58">
        <v>268948.3</v>
      </c>
      <c r="E30" s="57">
        <v>-0.7</v>
      </c>
      <c r="F30" s="58">
        <v>62819.199999999997</v>
      </c>
      <c r="G30" s="57">
        <v>-1.9</v>
      </c>
      <c r="H30" s="58">
        <v>250535.1</v>
      </c>
      <c r="I30" s="57">
        <v>-0.6</v>
      </c>
    </row>
    <row r="31" spans="1:9">
      <c r="A31" s="57" t="s">
        <v>73</v>
      </c>
      <c r="B31" s="58">
        <v>65516.1</v>
      </c>
      <c r="C31" s="57">
        <v>-1.6</v>
      </c>
      <c r="D31" s="58">
        <v>269206.2</v>
      </c>
      <c r="E31" s="57">
        <v>0.1</v>
      </c>
      <c r="F31" s="58">
        <v>61252.5</v>
      </c>
      <c r="G31" s="57">
        <v>-1.2</v>
      </c>
      <c r="H31" s="58">
        <v>251059.8</v>
      </c>
      <c r="I31" s="57">
        <v>0.2</v>
      </c>
    </row>
    <row r="32" spans="1:9">
      <c r="A32" s="57" t="s">
        <v>74</v>
      </c>
      <c r="B32" s="58">
        <v>78831.100000000006</v>
      </c>
      <c r="C32" s="57">
        <v>-1.7</v>
      </c>
      <c r="D32" s="58">
        <v>269228.09999999998</v>
      </c>
      <c r="E32" s="57">
        <v>0</v>
      </c>
      <c r="F32" s="58">
        <v>73453.600000000006</v>
      </c>
      <c r="G32" s="57">
        <v>-0.5</v>
      </c>
      <c r="H32" s="58">
        <v>252076.1</v>
      </c>
      <c r="I32" s="57">
        <v>0.4</v>
      </c>
    </row>
    <row r="33" spans="1:9">
      <c r="A33" s="57" t="s">
        <v>104</v>
      </c>
      <c r="B33" s="58">
        <v>57125.3</v>
      </c>
      <c r="C33" s="57">
        <v>-0.1</v>
      </c>
      <c r="D33" s="58">
        <v>269367.8</v>
      </c>
      <c r="E33" s="57">
        <v>0.1</v>
      </c>
      <c r="F33" s="58">
        <v>53927.9</v>
      </c>
      <c r="G33" s="57">
        <v>0.7</v>
      </c>
      <c r="H33" s="58">
        <v>252560.7</v>
      </c>
      <c r="I33" s="57">
        <v>0.2</v>
      </c>
    </row>
    <row r="34" spans="1:9">
      <c r="A34" s="57" t="s">
        <v>72</v>
      </c>
      <c r="B34" s="58">
        <v>67863.600000000006</v>
      </c>
      <c r="C34" s="57">
        <v>0.2</v>
      </c>
      <c r="D34" s="58">
        <v>269022.09999999998</v>
      </c>
      <c r="E34" s="57">
        <v>-0.1</v>
      </c>
      <c r="F34" s="58">
        <v>63667.199999999997</v>
      </c>
      <c r="G34" s="57">
        <v>1.3</v>
      </c>
      <c r="H34" s="58">
        <v>253454.8</v>
      </c>
      <c r="I34" s="57">
        <v>0.4</v>
      </c>
    </row>
    <row r="35" spans="1:9">
      <c r="A35" s="57" t="s">
        <v>73</v>
      </c>
      <c r="B35" s="58">
        <v>65589.600000000006</v>
      </c>
      <c r="C35" s="57">
        <v>0.1</v>
      </c>
      <c r="D35" s="58">
        <v>269976</v>
      </c>
      <c r="E35" s="57">
        <v>0.4</v>
      </c>
      <c r="F35" s="58">
        <v>62072.4</v>
      </c>
      <c r="G35" s="57">
        <v>1.3</v>
      </c>
      <c r="H35" s="58">
        <v>254952.7</v>
      </c>
      <c r="I35" s="57">
        <v>0.6</v>
      </c>
    </row>
    <row r="36" spans="1:9">
      <c r="A36" s="57" t="s">
        <v>74</v>
      </c>
      <c r="B36" s="58">
        <v>79311.100000000006</v>
      </c>
      <c r="C36" s="57">
        <v>0.6</v>
      </c>
      <c r="D36" s="58">
        <v>271706.7</v>
      </c>
      <c r="E36" s="57">
        <v>0.6</v>
      </c>
      <c r="F36" s="58">
        <v>74837.5</v>
      </c>
      <c r="G36" s="57">
        <v>1.9</v>
      </c>
      <c r="H36" s="58">
        <v>257589.4</v>
      </c>
      <c r="I36" s="57">
        <v>1</v>
      </c>
    </row>
    <row r="37" spans="1:9">
      <c r="A37" s="57" t="s">
        <v>105</v>
      </c>
      <c r="B37" s="58">
        <v>57972</v>
      </c>
      <c r="C37" s="57">
        <v>1.5</v>
      </c>
      <c r="D37" s="58">
        <v>272295.40000000002</v>
      </c>
      <c r="E37" s="57">
        <v>0.2</v>
      </c>
      <c r="F37" s="58">
        <v>55247.8</v>
      </c>
      <c r="G37" s="57">
        <v>2.4</v>
      </c>
      <c r="H37" s="58">
        <v>257776.1</v>
      </c>
      <c r="I37" s="57">
        <v>0.1</v>
      </c>
    </row>
    <row r="38" spans="1:9">
      <c r="A38" s="57" t="s">
        <v>72</v>
      </c>
      <c r="B38" s="58">
        <v>68062.100000000006</v>
      </c>
      <c r="C38" s="57">
        <v>0.3</v>
      </c>
      <c r="D38" s="58">
        <v>268819.7</v>
      </c>
      <c r="E38" s="57">
        <v>-1.3</v>
      </c>
      <c r="F38" s="58">
        <v>64753.2</v>
      </c>
      <c r="G38" s="57">
        <v>1.7</v>
      </c>
      <c r="H38" s="58">
        <v>256815.1</v>
      </c>
      <c r="I38" s="57">
        <v>-0.4</v>
      </c>
    </row>
    <row r="39" spans="1:9">
      <c r="A39" s="57" t="s">
        <v>73</v>
      </c>
      <c r="B39" s="58">
        <v>64431.7</v>
      </c>
      <c r="C39" s="57">
        <v>-1.8</v>
      </c>
      <c r="D39" s="58">
        <v>265953.59999999998</v>
      </c>
      <c r="E39" s="57">
        <v>-1.1000000000000001</v>
      </c>
      <c r="F39" s="58">
        <v>61884</v>
      </c>
      <c r="G39" s="57">
        <v>-0.3</v>
      </c>
      <c r="H39" s="58">
        <v>255034.1</v>
      </c>
      <c r="I39" s="57">
        <v>-0.7</v>
      </c>
    </row>
    <row r="40" spans="1:9">
      <c r="A40" s="57" t="s">
        <v>74</v>
      </c>
      <c r="B40" s="58">
        <v>76137.8</v>
      </c>
      <c r="C40" s="57">
        <v>-4</v>
      </c>
      <c r="D40" s="58">
        <v>261615.8</v>
      </c>
      <c r="E40" s="57">
        <v>-1.6</v>
      </c>
      <c r="F40" s="58">
        <v>73156.399999999994</v>
      </c>
      <c r="G40" s="57">
        <v>-2.2000000000000002</v>
      </c>
      <c r="H40" s="58">
        <v>252523</v>
      </c>
      <c r="I40" s="57">
        <v>-1</v>
      </c>
    </row>
    <row r="41" spans="1:9">
      <c r="A41" s="57" t="s">
        <v>106</v>
      </c>
      <c r="B41" s="58">
        <v>55975.199999999997</v>
      </c>
      <c r="C41" s="57">
        <v>-3.4</v>
      </c>
      <c r="D41" s="58">
        <v>262478.09999999998</v>
      </c>
      <c r="E41" s="57">
        <v>0.3</v>
      </c>
      <c r="F41" s="58">
        <v>54512.800000000003</v>
      </c>
      <c r="G41" s="57">
        <v>-1.3</v>
      </c>
      <c r="H41" s="58">
        <v>254022</v>
      </c>
      <c r="I41" s="57">
        <v>0.6</v>
      </c>
    </row>
    <row r="42" spans="1:9">
      <c r="A42" s="57" t="s">
        <v>72</v>
      </c>
      <c r="B42" s="58">
        <v>65057.7</v>
      </c>
      <c r="C42" s="57">
        <v>-4.4000000000000004</v>
      </c>
      <c r="D42" s="58">
        <v>255567.1</v>
      </c>
      <c r="E42" s="57">
        <v>-2.6</v>
      </c>
      <c r="F42" s="58">
        <v>62981.599999999999</v>
      </c>
      <c r="G42" s="57">
        <v>-2.7</v>
      </c>
      <c r="H42" s="58">
        <v>248379.9</v>
      </c>
      <c r="I42" s="57">
        <v>-2.2000000000000002</v>
      </c>
    </row>
    <row r="43" spans="1:9">
      <c r="A43" s="57" t="s">
        <v>73</v>
      </c>
      <c r="B43" s="58">
        <v>62099.4</v>
      </c>
      <c r="C43" s="57">
        <v>-3.6</v>
      </c>
      <c r="D43" s="58">
        <v>257539.3</v>
      </c>
      <c r="E43" s="57">
        <v>0.8</v>
      </c>
      <c r="F43" s="58">
        <v>60611.3</v>
      </c>
      <c r="G43" s="57">
        <v>-2.1</v>
      </c>
      <c r="H43" s="58">
        <v>251006.7</v>
      </c>
      <c r="I43" s="57">
        <v>1.1000000000000001</v>
      </c>
    </row>
    <row r="44" spans="1:9">
      <c r="A44" s="57" t="s">
        <v>74</v>
      </c>
      <c r="B44" s="58">
        <v>74300.800000000003</v>
      </c>
      <c r="C44" s="57">
        <v>-2.4</v>
      </c>
      <c r="D44" s="58">
        <v>255256.6</v>
      </c>
      <c r="E44" s="57">
        <v>-0.9</v>
      </c>
      <c r="F44" s="58">
        <v>72315.100000000006</v>
      </c>
      <c r="G44" s="57">
        <v>-1.2</v>
      </c>
      <c r="H44" s="58">
        <v>249452.5</v>
      </c>
      <c r="I44" s="57">
        <v>-0.6</v>
      </c>
    </row>
    <row r="45" spans="1:9">
      <c r="A45" s="57" t="s">
        <v>107</v>
      </c>
      <c r="B45" s="58">
        <v>55265.5</v>
      </c>
      <c r="C45" s="57">
        <v>-1.3</v>
      </c>
      <c r="D45" s="58">
        <v>259737.5</v>
      </c>
      <c r="E45" s="57">
        <v>1.8</v>
      </c>
      <c r="F45" s="58">
        <v>54457.3</v>
      </c>
      <c r="G45" s="57">
        <v>-0.1</v>
      </c>
      <c r="H45" s="58">
        <v>254430</v>
      </c>
      <c r="I45" s="57">
        <v>2</v>
      </c>
    </row>
    <row r="46" spans="1:9">
      <c r="A46" s="57" t="s">
        <v>72</v>
      </c>
      <c r="B46" s="58">
        <v>65422.5</v>
      </c>
      <c r="C46" s="57">
        <v>0.6</v>
      </c>
      <c r="D46" s="58">
        <v>255306.2</v>
      </c>
      <c r="E46" s="57">
        <v>-1.7</v>
      </c>
      <c r="F46" s="58">
        <v>64162</v>
      </c>
      <c r="G46" s="57">
        <v>1.9</v>
      </c>
      <c r="H46" s="58">
        <v>251283.20000000001</v>
      </c>
      <c r="I46" s="57">
        <v>-1.2</v>
      </c>
    </row>
    <row r="47" spans="1:9">
      <c r="A47" s="57" t="s">
        <v>73</v>
      </c>
      <c r="B47" s="58">
        <v>60495.6</v>
      </c>
      <c r="C47" s="57">
        <v>-2.6</v>
      </c>
      <c r="D47" s="58">
        <v>252406.8</v>
      </c>
      <c r="E47" s="57">
        <v>-1.1000000000000001</v>
      </c>
      <c r="F47" s="58">
        <v>59691.8</v>
      </c>
      <c r="G47" s="57">
        <v>-1.5</v>
      </c>
      <c r="H47" s="58">
        <v>248750</v>
      </c>
      <c r="I47" s="57">
        <v>-1</v>
      </c>
    </row>
    <row r="48" spans="1:9">
      <c r="A48" s="57" t="s">
        <v>74</v>
      </c>
      <c r="B48" s="58">
        <v>73996.5</v>
      </c>
      <c r="C48" s="57">
        <v>-0.4</v>
      </c>
      <c r="D48" s="58">
        <v>253617.4</v>
      </c>
      <c r="E48" s="57">
        <v>0.5</v>
      </c>
      <c r="F48" s="58">
        <v>72850.399999999994</v>
      </c>
      <c r="G48" s="57">
        <v>0.7</v>
      </c>
      <c r="H48" s="58">
        <v>250722.2</v>
      </c>
      <c r="I48" s="57">
        <v>0.8</v>
      </c>
    </row>
    <row r="49" spans="1:9">
      <c r="A49" s="57" t="s">
        <v>108</v>
      </c>
      <c r="B49" s="58">
        <v>53702.1</v>
      </c>
      <c r="C49" s="57">
        <v>-2.8</v>
      </c>
      <c r="D49" s="58">
        <v>253986.7</v>
      </c>
      <c r="E49" s="57">
        <v>0.1</v>
      </c>
      <c r="F49" s="58">
        <v>53382.9</v>
      </c>
      <c r="G49" s="57">
        <v>-2</v>
      </c>
      <c r="H49" s="58">
        <v>250882.4</v>
      </c>
      <c r="I49" s="57">
        <v>0.1</v>
      </c>
    </row>
    <row r="50" spans="1:9">
      <c r="A50" s="57" t="s">
        <v>72</v>
      </c>
      <c r="B50" s="58">
        <v>66047.8</v>
      </c>
      <c r="C50" s="57">
        <v>1</v>
      </c>
      <c r="D50" s="58">
        <v>256082.9</v>
      </c>
      <c r="E50" s="57">
        <v>0.8</v>
      </c>
      <c r="F50" s="58">
        <v>65253.3</v>
      </c>
      <c r="G50" s="57">
        <v>1.7</v>
      </c>
      <c r="H50" s="58">
        <v>253861.3</v>
      </c>
      <c r="I50" s="57">
        <v>1.2</v>
      </c>
    </row>
    <row r="51" spans="1:9">
      <c r="A51" s="57" t="s">
        <v>73</v>
      </c>
      <c r="B51" s="58">
        <v>61161.3</v>
      </c>
      <c r="C51" s="57">
        <v>1.1000000000000001</v>
      </c>
      <c r="D51" s="58">
        <v>256595.1</v>
      </c>
      <c r="E51" s="57">
        <v>0.2</v>
      </c>
      <c r="F51" s="58">
        <v>60766.2</v>
      </c>
      <c r="G51" s="57">
        <v>1.8</v>
      </c>
      <c r="H51" s="58">
        <v>254714.3</v>
      </c>
      <c r="I51" s="57">
        <v>0.3</v>
      </c>
    </row>
    <row r="52" spans="1:9">
      <c r="A52" s="57" t="s">
        <v>74</v>
      </c>
      <c r="B52" s="58">
        <v>75052.100000000006</v>
      </c>
      <c r="C52" s="57">
        <v>1.4</v>
      </c>
      <c r="D52" s="58">
        <v>256488.9</v>
      </c>
      <c r="E52" s="57">
        <v>0</v>
      </c>
      <c r="F52" s="58">
        <v>74073.399999999994</v>
      </c>
      <c r="G52" s="57">
        <v>1.7</v>
      </c>
      <c r="H52" s="58">
        <v>254209.4</v>
      </c>
      <c r="I52" s="57">
        <v>-0.2</v>
      </c>
    </row>
    <row r="53" spans="1:9">
      <c r="A53" s="57" t="s">
        <v>109</v>
      </c>
      <c r="B53" s="58">
        <v>54175.8</v>
      </c>
      <c r="C53" s="57">
        <v>0.9</v>
      </c>
      <c r="D53" s="58">
        <v>257423.3</v>
      </c>
      <c r="E53" s="57">
        <v>0.4</v>
      </c>
      <c r="F53" s="58">
        <v>54171.7</v>
      </c>
      <c r="G53" s="57">
        <v>1.5</v>
      </c>
      <c r="H53" s="58">
        <v>255907.6</v>
      </c>
      <c r="I53" s="57">
        <v>0.7</v>
      </c>
    </row>
    <row r="54" spans="1:9">
      <c r="A54" s="57" t="s">
        <v>72</v>
      </c>
      <c r="B54" s="58">
        <v>67286.8</v>
      </c>
      <c r="C54" s="57">
        <v>1.9</v>
      </c>
      <c r="D54" s="58">
        <v>259504</v>
      </c>
      <c r="E54" s="57">
        <v>0.8</v>
      </c>
      <c r="F54" s="58">
        <v>66905.600000000006</v>
      </c>
      <c r="G54" s="57">
        <v>2.5</v>
      </c>
      <c r="H54" s="58">
        <v>258755</v>
      </c>
      <c r="I54" s="57">
        <v>1.1000000000000001</v>
      </c>
    </row>
    <row r="55" spans="1:9">
      <c r="A55" s="57" t="s">
        <v>73</v>
      </c>
      <c r="B55" s="58">
        <v>61950.9</v>
      </c>
      <c r="C55" s="57">
        <v>1.3</v>
      </c>
      <c r="D55" s="58">
        <v>261190.39999999999</v>
      </c>
      <c r="E55" s="57">
        <v>0.6</v>
      </c>
      <c r="F55" s="58">
        <v>61931.8</v>
      </c>
      <c r="G55" s="57">
        <v>1.9</v>
      </c>
      <c r="H55" s="58">
        <v>261056.9</v>
      </c>
      <c r="I55" s="57">
        <v>0.9</v>
      </c>
    </row>
    <row r="56" spans="1:9">
      <c r="A56" s="57" t="s">
        <v>74</v>
      </c>
      <c r="B56" s="58">
        <v>77180.800000000003</v>
      </c>
      <c r="C56" s="57">
        <v>2.8</v>
      </c>
      <c r="D56" s="58">
        <v>263139.59999999998</v>
      </c>
      <c r="E56" s="57">
        <v>0.7</v>
      </c>
      <c r="F56" s="58">
        <v>76821.2</v>
      </c>
      <c r="G56" s="57">
        <v>3.7</v>
      </c>
      <c r="H56" s="58">
        <v>263014.2</v>
      </c>
      <c r="I56" s="57">
        <v>0.7</v>
      </c>
    </row>
    <row r="57" spans="1:9">
      <c r="A57" s="57" t="s">
        <v>110</v>
      </c>
      <c r="B57" s="58">
        <v>55225.7</v>
      </c>
      <c r="C57" s="57">
        <v>1.9</v>
      </c>
      <c r="D57" s="58">
        <v>263189.40000000002</v>
      </c>
      <c r="E57" s="57">
        <v>0</v>
      </c>
      <c r="F57" s="58">
        <v>55401.4</v>
      </c>
      <c r="G57" s="57">
        <v>2.2999999999999998</v>
      </c>
      <c r="H57" s="58">
        <v>262313.8</v>
      </c>
      <c r="I57" s="57">
        <v>-0.3</v>
      </c>
    </row>
    <row r="58" spans="1:9">
      <c r="A58" s="57" t="s">
        <v>72</v>
      </c>
      <c r="B58" s="58">
        <v>68860.7</v>
      </c>
      <c r="C58" s="57">
        <v>2.2999999999999998</v>
      </c>
      <c r="D58" s="58">
        <v>264611</v>
      </c>
      <c r="E58" s="57">
        <v>0.5</v>
      </c>
      <c r="F58" s="58">
        <v>68653.5</v>
      </c>
      <c r="G58" s="57">
        <v>2.6</v>
      </c>
      <c r="H58" s="58">
        <v>264567.7</v>
      </c>
      <c r="I58" s="57">
        <v>0.9</v>
      </c>
    </row>
    <row r="59" spans="1:9">
      <c r="A59" s="57" t="s">
        <v>73</v>
      </c>
      <c r="B59" s="58">
        <v>62744.3</v>
      </c>
      <c r="C59" s="57">
        <v>1.3</v>
      </c>
      <c r="D59" s="58">
        <v>265455</v>
      </c>
      <c r="E59" s="57">
        <v>0.3</v>
      </c>
      <c r="F59" s="58">
        <v>62573.4</v>
      </c>
      <c r="G59" s="57">
        <v>1</v>
      </c>
      <c r="H59" s="58">
        <v>264838.8</v>
      </c>
      <c r="I59" s="57">
        <v>0.1</v>
      </c>
    </row>
    <row r="60" spans="1:9">
      <c r="A60" s="57" t="s">
        <v>74</v>
      </c>
      <c r="B60" s="58">
        <v>78360.800000000003</v>
      </c>
      <c r="C60" s="57">
        <v>1.5</v>
      </c>
      <c r="D60" s="58">
        <v>267070.3</v>
      </c>
      <c r="E60" s="57">
        <v>0.6</v>
      </c>
      <c r="F60" s="58">
        <v>78105.3</v>
      </c>
      <c r="G60" s="57">
        <v>1.7</v>
      </c>
      <c r="H60" s="58">
        <v>267253.8</v>
      </c>
      <c r="I60" s="57">
        <v>0.9</v>
      </c>
    </row>
    <row r="61" spans="1:9">
      <c r="A61" s="57" t="s">
        <v>111</v>
      </c>
      <c r="B61" s="58">
        <v>55805.599999999999</v>
      </c>
      <c r="C61" s="57">
        <v>1.1000000000000001</v>
      </c>
      <c r="D61" s="58">
        <v>265718.59999999998</v>
      </c>
      <c r="E61" s="57">
        <v>-0.5</v>
      </c>
      <c r="F61" s="58">
        <v>56427.199999999997</v>
      </c>
      <c r="G61" s="57">
        <v>1.9</v>
      </c>
      <c r="H61" s="58">
        <v>266867.40000000002</v>
      </c>
      <c r="I61" s="57">
        <v>-0.1</v>
      </c>
    </row>
    <row r="62" spans="1:9">
      <c r="A62" s="57" t="s">
        <v>72</v>
      </c>
      <c r="B62" s="58">
        <v>69586.8</v>
      </c>
      <c r="C62" s="57">
        <v>1.1000000000000001</v>
      </c>
      <c r="D62" s="58">
        <v>267120.40000000002</v>
      </c>
      <c r="E62" s="57">
        <v>0.5</v>
      </c>
      <c r="F62" s="58">
        <v>69686.899999999994</v>
      </c>
      <c r="G62" s="57">
        <v>1.5</v>
      </c>
      <c r="H62" s="58">
        <v>268282.7</v>
      </c>
      <c r="I62" s="57">
        <v>0.5</v>
      </c>
    </row>
    <row r="63" spans="1:9">
      <c r="A63" s="57" t="s">
        <v>73</v>
      </c>
      <c r="B63" s="58">
        <v>62850.5</v>
      </c>
      <c r="C63" s="57">
        <v>0.2</v>
      </c>
      <c r="D63" s="58">
        <v>266226.09999999998</v>
      </c>
      <c r="E63" s="57">
        <v>-0.3</v>
      </c>
      <c r="F63" s="58">
        <v>63085.599999999999</v>
      </c>
      <c r="G63" s="57">
        <v>0.8</v>
      </c>
      <c r="H63" s="58">
        <v>267509.2</v>
      </c>
      <c r="I63" s="57">
        <v>-0.3</v>
      </c>
    </row>
    <row r="64" spans="1:9">
      <c r="A64" s="57" t="s">
        <v>74</v>
      </c>
      <c r="B64" s="58">
        <v>78373.3</v>
      </c>
      <c r="C64" s="57">
        <v>0</v>
      </c>
      <c r="D64" s="58">
        <v>267654.90000000002</v>
      </c>
      <c r="E64" s="57">
        <v>0.5</v>
      </c>
      <c r="F64" s="58">
        <v>78084.100000000006</v>
      </c>
      <c r="G64" s="57">
        <v>0</v>
      </c>
      <c r="H64" s="58">
        <v>267544.8</v>
      </c>
      <c r="I64" s="57">
        <v>0</v>
      </c>
    </row>
    <row r="65" spans="1:9">
      <c r="A65" s="57" t="s">
        <v>112</v>
      </c>
      <c r="B65" s="58">
        <v>56469.5</v>
      </c>
      <c r="C65" s="57">
        <v>1.2</v>
      </c>
      <c r="D65" s="58">
        <v>267670.3</v>
      </c>
      <c r="E65" s="57">
        <v>0</v>
      </c>
      <c r="F65" s="58">
        <v>56635.5</v>
      </c>
      <c r="G65" s="57">
        <v>0.4</v>
      </c>
      <c r="H65" s="58">
        <v>266368.90000000002</v>
      </c>
      <c r="I65" s="57">
        <v>-0.4</v>
      </c>
    </row>
    <row r="66" spans="1:9">
      <c r="A66" s="57" t="s">
        <v>72</v>
      </c>
      <c r="B66" s="58">
        <v>70117.5</v>
      </c>
      <c r="C66" s="57">
        <v>0.8</v>
      </c>
      <c r="D66" s="58">
        <v>269467.09999999998</v>
      </c>
      <c r="E66" s="57">
        <v>0.7</v>
      </c>
      <c r="F66" s="58">
        <v>69454.7</v>
      </c>
      <c r="G66" s="57">
        <v>-0.3</v>
      </c>
      <c r="H66" s="58">
        <v>267961.09999999998</v>
      </c>
      <c r="I66" s="57">
        <v>0.6</v>
      </c>
    </row>
    <row r="67" spans="1:9">
      <c r="A67" s="57" t="s">
        <v>73</v>
      </c>
      <c r="B67" s="58">
        <v>62996.9</v>
      </c>
      <c r="C67" s="57">
        <v>0.2</v>
      </c>
      <c r="D67" s="58">
        <v>266517.7</v>
      </c>
      <c r="E67" s="57">
        <v>-1.1000000000000001</v>
      </c>
      <c r="F67" s="58">
        <v>62187.6</v>
      </c>
      <c r="G67" s="57">
        <v>-1.4</v>
      </c>
      <c r="H67" s="58">
        <v>263423.90000000002</v>
      </c>
      <c r="I67" s="57">
        <v>-1.7</v>
      </c>
    </row>
    <row r="68" spans="1:9">
      <c r="A68" s="57" t="s">
        <v>74</v>
      </c>
      <c r="B68" s="58">
        <v>77222</v>
      </c>
      <c r="C68" s="57">
        <v>-1.5</v>
      </c>
      <c r="D68" s="58">
        <v>264885.8</v>
      </c>
      <c r="E68" s="57">
        <v>-0.6</v>
      </c>
      <c r="F68" s="58">
        <v>76831.100000000006</v>
      </c>
      <c r="G68" s="57">
        <v>-1.6</v>
      </c>
      <c r="H68" s="58">
        <v>264140.2</v>
      </c>
      <c r="I68" s="57">
        <v>0.3</v>
      </c>
    </row>
    <row r="69" spans="1:9">
      <c r="A69" s="57" t="s">
        <v>113</v>
      </c>
      <c r="B69" s="58">
        <v>55187.3</v>
      </c>
      <c r="C69" s="57">
        <v>-2.2999999999999998</v>
      </c>
      <c r="D69" s="58">
        <v>259769.5</v>
      </c>
      <c r="E69" s="57">
        <v>-1.9</v>
      </c>
      <c r="F69" s="58">
        <v>56013.3</v>
      </c>
      <c r="G69" s="57">
        <v>-1.1000000000000001</v>
      </c>
      <c r="H69" s="58">
        <v>261939.3</v>
      </c>
      <c r="I69" s="57">
        <v>-0.8</v>
      </c>
    </row>
    <row r="70" spans="1:9">
      <c r="A70" s="57" t="s">
        <v>72</v>
      </c>
      <c r="B70" s="58">
        <v>65615.199999999997</v>
      </c>
      <c r="C70" s="57">
        <v>-6.4</v>
      </c>
      <c r="D70" s="58">
        <v>252759.3</v>
      </c>
      <c r="E70" s="57">
        <v>-2.7</v>
      </c>
      <c r="F70" s="58">
        <v>66233</v>
      </c>
      <c r="G70" s="57">
        <v>-4.5999999999999996</v>
      </c>
      <c r="H70" s="58">
        <v>256199.8</v>
      </c>
      <c r="I70" s="57">
        <v>-2.2000000000000002</v>
      </c>
    </row>
    <row r="71" spans="1:9">
      <c r="A71" s="57" t="s">
        <v>73</v>
      </c>
      <c r="B71" s="58">
        <v>59943.6</v>
      </c>
      <c r="C71" s="57">
        <v>-4.8</v>
      </c>
      <c r="D71" s="58">
        <v>252961.7</v>
      </c>
      <c r="E71" s="57">
        <v>0.1</v>
      </c>
      <c r="F71" s="58">
        <v>61172.9</v>
      </c>
      <c r="G71" s="57">
        <v>-1.6</v>
      </c>
      <c r="H71" s="58">
        <v>258422</v>
      </c>
      <c r="I71" s="57">
        <v>0.9</v>
      </c>
    </row>
    <row r="72" spans="1:9">
      <c r="A72" s="57" t="s">
        <v>74</v>
      </c>
      <c r="B72" s="58">
        <v>73051.7</v>
      </c>
      <c r="C72" s="57">
        <v>-5.4</v>
      </c>
      <c r="D72" s="58">
        <v>251912.9</v>
      </c>
      <c r="E72" s="57">
        <v>-0.4</v>
      </c>
      <c r="F72" s="58">
        <v>74844.2</v>
      </c>
      <c r="G72" s="57">
        <v>-2.6</v>
      </c>
      <c r="H72" s="58">
        <v>258311.4</v>
      </c>
      <c r="I72" s="57">
        <v>0</v>
      </c>
    </row>
    <row r="73" spans="1:9">
      <c r="A73" s="57" t="s">
        <v>114</v>
      </c>
      <c r="B73" s="58">
        <v>54063.7</v>
      </c>
      <c r="C73" s="57">
        <v>-2</v>
      </c>
      <c r="D73" s="58">
        <v>252820.6</v>
      </c>
      <c r="E73" s="57">
        <v>0.4</v>
      </c>
      <c r="F73" s="58">
        <v>55849</v>
      </c>
      <c r="G73" s="57">
        <v>-0.3</v>
      </c>
      <c r="H73" s="58">
        <v>259568.7</v>
      </c>
      <c r="I73" s="57">
        <v>0.5</v>
      </c>
    </row>
    <row r="74" spans="1:9">
      <c r="A74" s="57" t="s">
        <v>72</v>
      </c>
      <c r="B74" s="58">
        <v>65223.5</v>
      </c>
      <c r="C74" s="57">
        <v>-0.6</v>
      </c>
      <c r="D74" s="58">
        <v>251561.1</v>
      </c>
      <c r="E74" s="57">
        <v>-0.5</v>
      </c>
      <c r="F74" s="58">
        <v>66771.100000000006</v>
      </c>
      <c r="G74" s="57">
        <v>0.8</v>
      </c>
      <c r="H74" s="58">
        <v>258817.3</v>
      </c>
      <c r="I74" s="57">
        <v>-0.3</v>
      </c>
    </row>
    <row r="75" spans="1:9">
      <c r="A75" s="57" t="s">
        <v>73</v>
      </c>
      <c r="B75" s="58">
        <v>59671.3</v>
      </c>
      <c r="C75" s="57">
        <v>-0.5</v>
      </c>
      <c r="D75" s="58">
        <v>251374.1</v>
      </c>
      <c r="E75" s="57">
        <v>-0.1</v>
      </c>
      <c r="F75" s="58">
        <v>61904.9</v>
      </c>
      <c r="G75" s="57">
        <v>1.2</v>
      </c>
      <c r="H75" s="58">
        <v>260963.3</v>
      </c>
      <c r="I75" s="57">
        <v>0.8</v>
      </c>
    </row>
    <row r="76" spans="1:9">
      <c r="A76" s="57" t="s">
        <v>74</v>
      </c>
      <c r="B76" s="58">
        <v>72216.5</v>
      </c>
      <c r="C76" s="57">
        <v>-1.1000000000000001</v>
      </c>
      <c r="D76" s="58">
        <v>250142.5</v>
      </c>
      <c r="E76" s="57">
        <v>-0.5</v>
      </c>
      <c r="F76" s="58">
        <v>74693.5</v>
      </c>
      <c r="G76" s="57">
        <v>-0.2</v>
      </c>
      <c r="H76" s="58">
        <v>258773.1</v>
      </c>
      <c r="I76" s="57">
        <v>-0.8</v>
      </c>
    </row>
    <row r="77" spans="1:9">
      <c r="A77" s="57" t="s">
        <v>115</v>
      </c>
      <c r="B77" s="58">
        <v>54043.4</v>
      </c>
      <c r="C77" s="57">
        <v>0</v>
      </c>
      <c r="D77" s="58">
        <v>251653.1</v>
      </c>
      <c r="E77" s="57">
        <v>0.6</v>
      </c>
      <c r="F77" s="58">
        <v>56111.5</v>
      </c>
      <c r="G77" s="57">
        <v>0.5</v>
      </c>
      <c r="H77" s="58">
        <v>259950.5</v>
      </c>
      <c r="I77" s="57">
        <v>0.5</v>
      </c>
    </row>
    <row r="78" spans="1:9">
      <c r="A78" s="57" t="s">
        <v>72</v>
      </c>
      <c r="B78" s="58">
        <v>65367.8</v>
      </c>
      <c r="C78" s="57">
        <v>0.2</v>
      </c>
      <c r="D78" s="58">
        <v>252008</v>
      </c>
      <c r="E78" s="57">
        <v>0.1</v>
      </c>
      <c r="F78" s="58">
        <v>67377.100000000006</v>
      </c>
      <c r="G78" s="57">
        <v>0.9</v>
      </c>
      <c r="H78" s="58">
        <v>260947.8</v>
      </c>
      <c r="I78" s="57">
        <v>0.4</v>
      </c>
    </row>
    <row r="79" spans="1:9">
      <c r="A79" s="57" t="s">
        <v>73</v>
      </c>
      <c r="B79" s="58">
        <v>59538.3</v>
      </c>
      <c r="C79" s="57">
        <v>-0.2</v>
      </c>
      <c r="D79" s="58">
        <v>250786.2</v>
      </c>
      <c r="E79" s="57">
        <v>-0.5</v>
      </c>
      <c r="F79" s="58">
        <v>61697</v>
      </c>
      <c r="G79" s="57">
        <v>-0.3</v>
      </c>
      <c r="H79" s="58">
        <v>259959.9</v>
      </c>
      <c r="I79" s="57">
        <v>-0.4</v>
      </c>
    </row>
    <row r="80" spans="1:9">
      <c r="A80" s="57" t="s">
        <v>74</v>
      </c>
      <c r="B80" s="58">
        <v>72634.399999999994</v>
      </c>
      <c r="C80" s="57">
        <v>0.6</v>
      </c>
      <c r="D80" s="58">
        <v>252137.2</v>
      </c>
      <c r="E80" s="57">
        <v>0.5</v>
      </c>
      <c r="F80" s="58">
        <v>75117.8</v>
      </c>
      <c r="G80" s="57">
        <v>0.6</v>
      </c>
      <c r="H80" s="58">
        <v>260830.9</v>
      </c>
      <c r="I80" s="57">
        <v>0.3</v>
      </c>
    </row>
    <row r="81" spans="1:9">
      <c r="A81" s="57" t="s">
        <v>116</v>
      </c>
      <c r="B81" s="58">
        <v>54436.5</v>
      </c>
      <c r="C81" s="57">
        <v>0.7</v>
      </c>
      <c r="D81" s="58">
        <v>253182.2</v>
      </c>
      <c r="E81" s="57">
        <v>0.4</v>
      </c>
      <c r="F81" s="58">
        <v>56436</v>
      </c>
      <c r="G81" s="57">
        <v>0.6</v>
      </c>
      <c r="H81" s="58">
        <v>261289.7</v>
      </c>
      <c r="I81" s="57">
        <v>0.2</v>
      </c>
    </row>
    <row r="82" spans="1:9">
      <c r="A82" s="57" t="s">
        <v>72</v>
      </c>
      <c r="B82" s="58">
        <v>65229</v>
      </c>
      <c r="C82" s="57">
        <v>-0.2</v>
      </c>
      <c r="D82" s="58">
        <v>251176.5</v>
      </c>
      <c r="E82" s="57">
        <v>-0.8</v>
      </c>
      <c r="F82" s="58">
        <v>67378.8</v>
      </c>
      <c r="G82" s="57">
        <v>0</v>
      </c>
      <c r="H82" s="58">
        <v>260416.1</v>
      </c>
      <c r="I82" s="57">
        <v>-0.3</v>
      </c>
    </row>
    <row r="83" spans="1:9">
      <c r="A83" s="57" t="s">
        <v>73</v>
      </c>
      <c r="B83" s="58">
        <v>59793.2</v>
      </c>
      <c r="C83" s="57">
        <v>0.4</v>
      </c>
      <c r="D83" s="58">
        <v>251901.5</v>
      </c>
      <c r="E83" s="57">
        <v>0.3</v>
      </c>
      <c r="F83" s="58">
        <v>62479.5</v>
      </c>
      <c r="G83" s="57">
        <v>1.3</v>
      </c>
      <c r="H83" s="58">
        <v>263226.5</v>
      </c>
      <c r="I83" s="57">
        <v>1.1000000000000001</v>
      </c>
    </row>
    <row r="84" spans="1:9">
      <c r="A84" s="57" t="s">
        <v>74</v>
      </c>
      <c r="B84" s="58">
        <v>72191.399999999994</v>
      </c>
      <c r="C84" s="57">
        <v>-0.6</v>
      </c>
      <c r="D84" s="58">
        <v>250745.8</v>
      </c>
      <c r="E84" s="57">
        <v>-0.5</v>
      </c>
      <c r="F84" s="58">
        <v>75029.600000000006</v>
      </c>
      <c r="G84" s="57">
        <v>-0.1</v>
      </c>
      <c r="H84" s="58">
        <v>260800.6</v>
      </c>
      <c r="I84" s="57">
        <v>-0.9</v>
      </c>
    </row>
    <row r="85" spans="1:9">
      <c r="A85" s="57" t="s">
        <v>117</v>
      </c>
      <c r="B85" s="58">
        <v>54217.4</v>
      </c>
      <c r="C85" s="57">
        <v>-0.4</v>
      </c>
      <c r="D85" s="58">
        <v>252370.2</v>
      </c>
      <c r="E85" s="57">
        <v>0.6</v>
      </c>
      <c r="F85" s="58">
        <v>56631.199999999997</v>
      </c>
      <c r="G85" s="57">
        <v>0.3</v>
      </c>
      <c r="H85" s="58">
        <v>262534.2</v>
      </c>
      <c r="I85" s="57">
        <v>0.7</v>
      </c>
    </row>
    <row r="86" spans="1:9">
      <c r="A86" s="57" t="s">
        <v>72</v>
      </c>
      <c r="B86" s="58">
        <v>65991.399999999994</v>
      </c>
      <c r="C86" s="57">
        <v>1.2</v>
      </c>
      <c r="D86" s="58">
        <v>253853.9</v>
      </c>
      <c r="E86" s="57">
        <v>0.6</v>
      </c>
      <c r="F86" s="58">
        <v>68460.7</v>
      </c>
      <c r="G86" s="57">
        <v>1.6</v>
      </c>
      <c r="H86" s="58">
        <v>264182.59999999998</v>
      </c>
      <c r="I86" s="57">
        <v>0.6</v>
      </c>
    </row>
    <row r="87" spans="1:9">
      <c r="A87" s="57" t="s">
        <v>73</v>
      </c>
      <c r="B87" s="58">
        <v>59933</v>
      </c>
      <c r="C87" s="57">
        <v>0.2</v>
      </c>
      <c r="D87" s="58">
        <v>252557.8</v>
      </c>
      <c r="E87" s="57">
        <v>-0.5</v>
      </c>
      <c r="F87" s="58">
        <v>62143.6</v>
      </c>
      <c r="G87" s="57">
        <v>-0.5</v>
      </c>
      <c r="H87" s="58">
        <v>261861.5</v>
      </c>
      <c r="I87" s="57">
        <v>-0.9</v>
      </c>
    </row>
    <row r="88" spans="1:9">
      <c r="A88" s="57" t="s">
        <v>74</v>
      </c>
      <c r="B88" s="58">
        <v>73191.199999999997</v>
      </c>
      <c r="C88" s="57">
        <v>1.4</v>
      </c>
      <c r="D88" s="58">
        <v>254057.8</v>
      </c>
      <c r="E88" s="57">
        <v>0.6</v>
      </c>
      <c r="F88" s="58">
        <v>75243.8</v>
      </c>
      <c r="G88" s="57">
        <v>0.3</v>
      </c>
      <c r="H88" s="58">
        <v>261593</v>
      </c>
      <c r="I88" s="57">
        <v>-0.1</v>
      </c>
    </row>
    <row r="89" spans="1:9">
      <c r="A89" s="57" t="s">
        <v>118</v>
      </c>
      <c r="B89" s="58">
        <v>54589.4</v>
      </c>
      <c r="C89" s="57">
        <v>0.7</v>
      </c>
      <c r="D89" s="58">
        <v>254413.8</v>
      </c>
      <c r="E89" s="57">
        <v>0.1</v>
      </c>
      <c r="F89" s="58">
        <v>56299.8</v>
      </c>
      <c r="G89" s="57">
        <v>-0.6</v>
      </c>
      <c r="H89" s="58">
        <v>261291.3</v>
      </c>
      <c r="I89" s="57">
        <v>-0.1</v>
      </c>
    </row>
    <row r="90" spans="1:9">
      <c r="A90" s="57" t="s">
        <v>72</v>
      </c>
      <c r="B90" s="58">
        <v>66969.399999999994</v>
      </c>
      <c r="C90" s="57">
        <v>1.5</v>
      </c>
      <c r="D90" s="58">
        <v>257697</v>
      </c>
      <c r="E90" s="57">
        <v>1.3</v>
      </c>
      <c r="F90" s="58">
        <v>66942.3</v>
      </c>
      <c r="G90" s="57">
        <v>-2.2000000000000002</v>
      </c>
      <c r="H90" s="58">
        <v>258389.6</v>
      </c>
      <c r="I90" s="57">
        <v>-1.1000000000000001</v>
      </c>
    </row>
    <row r="91" spans="1:9">
      <c r="A91" s="57" t="s">
        <v>73</v>
      </c>
      <c r="B91" s="58">
        <v>61406.2</v>
      </c>
      <c r="C91" s="57">
        <v>2.5</v>
      </c>
      <c r="D91" s="58">
        <v>258545.8</v>
      </c>
      <c r="E91" s="57">
        <v>0.3</v>
      </c>
      <c r="F91" s="58">
        <v>61537</v>
      </c>
      <c r="G91" s="57">
        <v>-1</v>
      </c>
      <c r="H91" s="58">
        <v>258910.8</v>
      </c>
      <c r="I91" s="57">
        <v>0.2</v>
      </c>
    </row>
    <row r="92" spans="1:9">
      <c r="A92" s="57" t="s">
        <v>74</v>
      </c>
      <c r="B92" s="58">
        <v>74555.7</v>
      </c>
      <c r="C92" s="57">
        <v>1.9</v>
      </c>
      <c r="D92" s="58">
        <v>258673.2</v>
      </c>
      <c r="E92" s="57">
        <v>0</v>
      </c>
      <c r="F92" s="58">
        <v>74505.7</v>
      </c>
      <c r="G92" s="57">
        <v>-1</v>
      </c>
      <c r="H92" s="58">
        <v>259147</v>
      </c>
      <c r="I92" s="57">
        <v>0.1</v>
      </c>
    </row>
    <row r="93" spans="1:9">
      <c r="A93" s="57" t="s">
        <v>119</v>
      </c>
      <c r="B93" s="58">
        <v>55504</v>
      </c>
      <c r="C93" s="57">
        <v>1.7</v>
      </c>
      <c r="D93" s="58">
        <v>258846.1</v>
      </c>
      <c r="E93" s="57">
        <v>0.1</v>
      </c>
      <c r="F93" s="58">
        <v>55954.400000000001</v>
      </c>
      <c r="G93" s="57">
        <v>-0.6</v>
      </c>
      <c r="H93" s="58">
        <v>259733.4</v>
      </c>
      <c r="I93" s="57">
        <v>0.2</v>
      </c>
    </row>
    <row r="94" spans="1:9">
      <c r="A94" s="57" t="s">
        <v>72</v>
      </c>
      <c r="B94" s="58">
        <v>67254.399999999994</v>
      </c>
      <c r="C94" s="57">
        <v>0.4</v>
      </c>
      <c r="D94" s="58">
        <v>259040</v>
      </c>
      <c r="E94" s="57">
        <v>0.1</v>
      </c>
      <c r="F94" s="58">
        <v>66936.800000000003</v>
      </c>
      <c r="G94" s="57">
        <v>0</v>
      </c>
      <c r="H94" s="58">
        <v>258642.4</v>
      </c>
      <c r="I94" s="57">
        <v>-0.4</v>
      </c>
    </row>
    <row r="95" spans="1:9">
      <c r="A95" s="57" t="s">
        <v>73</v>
      </c>
      <c r="B95" s="58">
        <v>62090.7</v>
      </c>
      <c r="C95" s="57">
        <v>1.1000000000000001</v>
      </c>
      <c r="D95" s="58">
        <v>261169.9</v>
      </c>
      <c r="E95" s="57">
        <v>0.8</v>
      </c>
      <c r="F95" s="58">
        <v>62069.8</v>
      </c>
      <c r="G95" s="57">
        <v>0.9</v>
      </c>
      <c r="H95" s="58">
        <v>260772</v>
      </c>
      <c r="I95" s="57">
        <v>0.8</v>
      </c>
    </row>
    <row r="96" spans="1:9">
      <c r="A96" s="57" t="s">
        <v>74</v>
      </c>
      <c r="B96" s="58">
        <v>75764.899999999994</v>
      </c>
      <c r="C96" s="57">
        <v>1.6</v>
      </c>
      <c r="D96" s="58">
        <v>262759.8</v>
      </c>
      <c r="E96" s="57">
        <v>0.6</v>
      </c>
      <c r="F96" s="58">
        <v>75535.100000000006</v>
      </c>
      <c r="G96" s="57">
        <v>1.4</v>
      </c>
      <c r="H96" s="58">
        <v>262763.09999999998</v>
      </c>
      <c r="I96" s="57">
        <v>0.8</v>
      </c>
    </row>
    <row r="97" spans="1:9">
      <c r="A97" s="57" t="s">
        <v>120</v>
      </c>
      <c r="B97" s="58">
        <v>56893.5</v>
      </c>
      <c r="C97" s="57">
        <v>2.5</v>
      </c>
      <c r="D97" s="58">
        <v>265507.40000000002</v>
      </c>
      <c r="E97" s="57">
        <v>1</v>
      </c>
      <c r="F97" s="58">
        <v>57447.1</v>
      </c>
      <c r="G97" s="57">
        <v>2.7</v>
      </c>
      <c r="H97" s="58">
        <v>266679.40000000002</v>
      </c>
      <c r="I97" s="57">
        <v>1.5</v>
      </c>
    </row>
    <row r="98" spans="1:9">
      <c r="A98" s="57" t="s">
        <v>72</v>
      </c>
      <c r="B98" s="58">
        <v>68897.899999999994</v>
      </c>
      <c r="C98" s="57">
        <v>2.4</v>
      </c>
      <c r="D98" s="58">
        <v>265504.7</v>
      </c>
      <c r="E98" s="57">
        <v>0</v>
      </c>
      <c r="F98" s="58">
        <v>68879.8</v>
      </c>
      <c r="G98" s="57">
        <v>2.9</v>
      </c>
      <c r="H98" s="58">
        <v>266311.90000000002</v>
      </c>
      <c r="I98" s="57">
        <v>-0.1</v>
      </c>
    </row>
    <row r="99" spans="1:9">
      <c r="A99" s="57" t="s">
        <v>73</v>
      </c>
      <c r="B99" s="58">
        <v>63783.8</v>
      </c>
      <c r="C99" s="57">
        <v>2.7</v>
      </c>
      <c r="D99" s="58">
        <v>268128.7</v>
      </c>
      <c r="E99" s="57">
        <v>1</v>
      </c>
      <c r="F99" s="58">
        <v>64196</v>
      </c>
      <c r="G99" s="57">
        <v>3.4</v>
      </c>
      <c r="H99" s="58">
        <v>269326.8</v>
      </c>
      <c r="I99" s="57">
        <v>1.1000000000000001</v>
      </c>
    </row>
    <row r="100" spans="1:9">
      <c r="A100" s="57" t="s">
        <v>74</v>
      </c>
      <c r="B100" s="58">
        <v>77826</v>
      </c>
      <c r="C100" s="57">
        <v>2.7</v>
      </c>
      <c r="D100" s="58">
        <v>269748</v>
      </c>
      <c r="E100" s="57">
        <v>0.6</v>
      </c>
      <c r="F100" s="58">
        <v>77552.5</v>
      </c>
      <c r="G100" s="57">
        <v>2.7</v>
      </c>
      <c r="H100" s="58">
        <v>269732</v>
      </c>
      <c r="I100" s="57">
        <v>0.2</v>
      </c>
    </row>
    <row r="101" spans="1:9">
      <c r="A101" s="57" t="s">
        <v>121</v>
      </c>
      <c r="B101" s="58">
        <v>57743.6</v>
      </c>
      <c r="C101" s="57">
        <v>1.5</v>
      </c>
      <c r="D101" s="58">
        <v>269941</v>
      </c>
      <c r="E101" s="57">
        <v>0.1</v>
      </c>
      <c r="F101" s="58">
        <v>58044.800000000003</v>
      </c>
      <c r="G101" s="57">
        <v>1</v>
      </c>
      <c r="H101" s="58">
        <v>270098.8</v>
      </c>
      <c r="I101" s="57">
        <v>0.1</v>
      </c>
    </row>
    <row r="102" spans="1:9">
      <c r="A102" s="57" t="s">
        <v>72</v>
      </c>
      <c r="B102" s="58">
        <v>70184.899999999994</v>
      </c>
      <c r="C102" s="57">
        <v>1.9</v>
      </c>
      <c r="D102" s="58">
        <v>270170.3</v>
      </c>
      <c r="E102" s="57">
        <v>0.1</v>
      </c>
      <c r="F102" s="58">
        <v>69930.2</v>
      </c>
      <c r="G102" s="57">
        <v>1.5</v>
      </c>
      <c r="H102" s="58">
        <v>270066.7</v>
      </c>
      <c r="I102" s="57">
        <v>0</v>
      </c>
    </row>
    <row r="103" spans="1:9">
      <c r="A103" s="57" t="s">
        <v>73</v>
      </c>
      <c r="B103" s="58">
        <v>65003.1</v>
      </c>
      <c r="C103" s="57">
        <v>1.9</v>
      </c>
      <c r="D103" s="58">
        <v>273349.3</v>
      </c>
      <c r="E103" s="57">
        <v>1.2</v>
      </c>
      <c r="F103" s="58">
        <v>65076.3</v>
      </c>
      <c r="G103" s="57">
        <v>1.4</v>
      </c>
      <c r="H103" s="58">
        <v>273025.90000000002</v>
      </c>
      <c r="I103" s="57">
        <v>1.1000000000000001</v>
      </c>
    </row>
    <row r="104" spans="1:9">
      <c r="A104" s="57" t="s">
        <v>74</v>
      </c>
      <c r="B104" s="58">
        <v>79169.8</v>
      </c>
      <c r="C104" s="57">
        <v>1.7</v>
      </c>
      <c r="D104" s="58">
        <v>274239</v>
      </c>
      <c r="E104" s="57">
        <v>0.3</v>
      </c>
      <c r="F104" s="58">
        <v>78372</v>
      </c>
      <c r="G104" s="57">
        <v>1.1000000000000001</v>
      </c>
      <c r="H104" s="58">
        <v>272459.59999999998</v>
      </c>
      <c r="I104" s="57">
        <v>-0.2</v>
      </c>
    </row>
    <row r="105" spans="1:9">
      <c r="A105" s="57" t="s">
        <v>122</v>
      </c>
      <c r="B105" s="58">
        <v>59352.5</v>
      </c>
      <c r="C105" s="57">
        <v>2.8</v>
      </c>
      <c r="D105" s="58">
        <v>278189.2</v>
      </c>
      <c r="E105" s="57">
        <v>1.4</v>
      </c>
      <c r="F105" s="58">
        <v>58982.3</v>
      </c>
      <c r="G105" s="57">
        <v>1.6</v>
      </c>
      <c r="H105" s="58">
        <v>275346.59999999998</v>
      </c>
      <c r="I105" s="57">
        <v>1.1000000000000001</v>
      </c>
    </row>
    <row r="106" spans="1:9">
      <c r="A106" s="57" t="s">
        <v>72</v>
      </c>
      <c r="B106" s="58">
        <v>73136.100000000006</v>
      </c>
      <c r="C106" s="57">
        <v>4.2</v>
      </c>
      <c r="D106" s="58">
        <v>280874.2</v>
      </c>
      <c r="E106" s="57">
        <v>1</v>
      </c>
      <c r="F106" s="58">
        <v>72484.800000000003</v>
      </c>
      <c r="G106" s="57">
        <v>3.7</v>
      </c>
      <c r="H106" s="58">
        <v>279183.8</v>
      </c>
      <c r="I106" s="57">
        <v>1.4</v>
      </c>
    </row>
    <row r="107" spans="1:9">
      <c r="A107" s="57" t="s">
        <v>73</v>
      </c>
      <c r="B107" s="58">
        <v>66927.899999999994</v>
      </c>
      <c r="C107" s="57">
        <v>3</v>
      </c>
      <c r="D107" s="58">
        <v>281790.5</v>
      </c>
      <c r="E107" s="57">
        <v>0.3</v>
      </c>
      <c r="F107" s="58">
        <v>66358.5</v>
      </c>
      <c r="G107" s="57">
        <v>2</v>
      </c>
      <c r="H107" s="58">
        <v>278642.8</v>
      </c>
      <c r="I107" s="57">
        <v>-0.2</v>
      </c>
    </row>
    <row r="108" spans="1:9">
      <c r="A108" s="57" t="s">
        <v>74</v>
      </c>
      <c r="B108" s="58">
        <v>81933.600000000006</v>
      </c>
      <c r="C108" s="57">
        <v>3.5</v>
      </c>
      <c r="D108" s="58">
        <v>283531.40000000002</v>
      </c>
      <c r="E108" s="57">
        <v>0.6</v>
      </c>
      <c r="F108" s="58">
        <v>80499.5</v>
      </c>
      <c r="G108" s="57">
        <v>2.7</v>
      </c>
      <c r="H108" s="58">
        <v>279656.90000000002</v>
      </c>
      <c r="I108" s="57">
        <v>0.4</v>
      </c>
    </row>
    <row r="109" spans="1:9">
      <c r="A109" s="57" t="s">
        <v>123</v>
      </c>
      <c r="B109" s="58">
        <v>60463</v>
      </c>
      <c r="C109" s="57">
        <v>1.9</v>
      </c>
      <c r="D109" s="58">
        <v>284203.2</v>
      </c>
      <c r="E109" s="57">
        <v>0.2</v>
      </c>
      <c r="F109" s="58">
        <v>59935.7</v>
      </c>
      <c r="G109" s="57">
        <v>1.6</v>
      </c>
      <c r="H109" s="58">
        <v>280751.3</v>
      </c>
      <c r="I109" s="57">
        <v>0.4</v>
      </c>
    </row>
    <row r="110" spans="1:9">
      <c r="A110" s="57" t="s">
        <v>72</v>
      </c>
      <c r="B110" s="58">
        <v>74664.800000000003</v>
      </c>
      <c r="C110" s="57">
        <v>2.1</v>
      </c>
      <c r="D110" s="58">
        <v>286077.7</v>
      </c>
      <c r="E110" s="57">
        <v>0.7</v>
      </c>
      <c r="F110" s="58">
        <v>73480.100000000006</v>
      </c>
      <c r="G110" s="57">
        <v>1.4</v>
      </c>
      <c r="H110" s="58">
        <v>282205.3</v>
      </c>
      <c r="I110" s="57">
        <v>0.5</v>
      </c>
    </row>
    <row r="111" spans="1:9">
      <c r="A111" s="57" t="s">
        <v>73</v>
      </c>
      <c r="B111" s="58">
        <v>68142.600000000006</v>
      </c>
      <c r="C111" s="57">
        <v>1.8</v>
      </c>
      <c r="D111" s="58">
        <v>287151.7</v>
      </c>
      <c r="E111" s="57">
        <v>0.4</v>
      </c>
      <c r="F111" s="58">
        <v>67355.100000000006</v>
      </c>
      <c r="G111" s="57">
        <v>1.5</v>
      </c>
      <c r="H111" s="58">
        <v>283006.3</v>
      </c>
      <c r="I111" s="57">
        <v>0.3</v>
      </c>
    </row>
    <row r="112" spans="1:9">
      <c r="A112" s="57" t="s">
        <v>74</v>
      </c>
      <c r="B112" s="58">
        <v>83622</v>
      </c>
      <c r="C112" s="57">
        <v>2.1</v>
      </c>
      <c r="D112" s="58">
        <v>289279.2</v>
      </c>
      <c r="E112" s="57">
        <v>0.7</v>
      </c>
      <c r="F112" s="58">
        <v>81274.8</v>
      </c>
      <c r="G112" s="57">
        <v>1</v>
      </c>
      <c r="H112" s="58">
        <v>282336.8</v>
      </c>
      <c r="I112" s="57">
        <v>-0.2</v>
      </c>
    </row>
    <row r="113" spans="1:9">
      <c r="A113" s="57" t="s">
        <v>124</v>
      </c>
      <c r="B113" s="58">
        <v>61541.9</v>
      </c>
      <c r="C113" s="57">
        <v>1.8</v>
      </c>
      <c r="D113" s="58">
        <v>289817</v>
      </c>
      <c r="E113" s="57">
        <v>0.2</v>
      </c>
      <c r="F113" s="58">
        <v>60309.3</v>
      </c>
      <c r="G113" s="57">
        <v>0.6</v>
      </c>
      <c r="H113" s="58">
        <v>282958.3</v>
      </c>
      <c r="I113" s="57">
        <v>0.2</v>
      </c>
    </row>
    <row r="114" spans="1:9">
      <c r="A114" s="57" t="s">
        <v>72</v>
      </c>
      <c r="B114" s="58">
        <v>72919.100000000006</v>
      </c>
      <c r="C114" s="57">
        <v>-2.2999999999999998</v>
      </c>
      <c r="D114" s="58">
        <v>278923.2</v>
      </c>
      <c r="E114" s="57">
        <v>-3.8</v>
      </c>
      <c r="F114" s="58">
        <v>71276.5</v>
      </c>
      <c r="G114" s="57">
        <v>-3</v>
      </c>
      <c r="H114" s="58">
        <v>273076.90000000002</v>
      </c>
      <c r="I114" s="57">
        <v>-3.5</v>
      </c>
    </row>
    <row r="115" spans="1:9">
      <c r="A115" s="57" t="s">
        <v>73</v>
      </c>
      <c r="B115" s="58">
        <v>66579.899999999994</v>
      </c>
      <c r="C115" s="57">
        <v>-2.2999999999999998</v>
      </c>
      <c r="D115" s="58">
        <v>280697.5</v>
      </c>
      <c r="E115" s="57">
        <v>0.6</v>
      </c>
      <c r="F115" s="58">
        <v>65487.3</v>
      </c>
      <c r="G115" s="57">
        <v>-2.8</v>
      </c>
      <c r="H115" s="58">
        <v>275277.40000000002</v>
      </c>
      <c r="I115" s="57">
        <v>0.8</v>
      </c>
    </row>
    <row r="116" spans="1:9">
      <c r="A116" s="57" t="s">
        <v>74</v>
      </c>
      <c r="B116" s="58">
        <v>81440.3</v>
      </c>
      <c r="C116" s="57">
        <v>-2.6</v>
      </c>
      <c r="D116" s="58">
        <v>281736.8</v>
      </c>
      <c r="E116" s="57">
        <v>0.4</v>
      </c>
      <c r="F116" s="58">
        <v>79949.8</v>
      </c>
      <c r="G116" s="57">
        <v>-1.6</v>
      </c>
      <c r="H116" s="58">
        <v>277812.09999999998</v>
      </c>
      <c r="I116" s="57">
        <v>0.9</v>
      </c>
    </row>
    <row r="117" spans="1:9">
      <c r="A117" s="57" t="s">
        <v>125</v>
      </c>
      <c r="B117" s="58">
        <v>61305</v>
      </c>
      <c r="C117" s="57">
        <v>-0.4</v>
      </c>
      <c r="D117" s="58">
        <v>289005.90000000002</v>
      </c>
      <c r="E117" s="57">
        <v>2.6</v>
      </c>
      <c r="F117" s="58">
        <v>60340.800000000003</v>
      </c>
      <c r="G117" s="57">
        <v>0.1</v>
      </c>
      <c r="H117" s="58">
        <v>283609.40000000002</v>
      </c>
      <c r="I117" s="57">
        <v>2.1</v>
      </c>
    </row>
    <row r="118" spans="1:9">
      <c r="A118" s="57" t="s">
        <v>72</v>
      </c>
      <c r="B118" s="58">
        <v>74368.7</v>
      </c>
      <c r="C118" s="57">
        <v>2</v>
      </c>
      <c r="D118" s="58">
        <v>284184.59999999998</v>
      </c>
      <c r="E118" s="57">
        <v>-1.7</v>
      </c>
      <c r="F118" s="58">
        <v>73581.7</v>
      </c>
      <c r="G118" s="57">
        <v>3.2</v>
      </c>
      <c r="H118" s="58">
        <v>281543.5</v>
      </c>
      <c r="I118" s="57">
        <v>-0.7</v>
      </c>
    </row>
    <row r="119" spans="1:9">
      <c r="A119" s="57"/>
      <c r="B119" s="57"/>
      <c r="C119" s="57"/>
      <c r="D119" s="57"/>
      <c r="E119" s="57"/>
      <c r="F119" s="57"/>
      <c r="G119" s="57"/>
      <c r="H119" s="57"/>
      <c r="I119" s="57"/>
    </row>
    <row r="120" spans="1:9">
      <c r="A120" s="57" t="s">
        <v>238</v>
      </c>
      <c r="B120" s="57"/>
      <c r="C120" s="57"/>
      <c r="D120" s="57"/>
      <c r="E120" s="57"/>
      <c r="F120" s="57"/>
      <c r="G120" s="57"/>
      <c r="H120" s="57"/>
      <c r="I120" s="57"/>
    </row>
  </sheetData>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59"/>
  <sheetViews>
    <sheetView workbookViewId="0">
      <pane xSplit="2" ySplit="8" topLeftCell="C48" activePane="bottomRight" state="frozen"/>
      <selection pane="topRight" activeCell="C1" sqref="C1"/>
      <selection pane="bottomLeft" activeCell="A9" sqref="A9"/>
      <selection pane="bottomRight" activeCell="E9" sqref="E9"/>
    </sheetView>
  </sheetViews>
  <sheetFormatPr baseColWidth="10" defaultColWidth="8.83203125" defaultRowHeight="15"/>
  <sheetData>
    <row r="1" spans="1:19">
      <c r="A1" s="59" t="s">
        <v>239</v>
      </c>
      <c r="B1" s="59"/>
      <c r="C1" s="59"/>
      <c r="D1" s="59"/>
      <c r="E1" s="59"/>
      <c r="F1" s="59"/>
      <c r="G1" s="59"/>
      <c r="H1" s="59"/>
      <c r="I1" s="59"/>
      <c r="J1" s="59"/>
      <c r="K1" s="59"/>
      <c r="L1" s="59"/>
      <c r="M1" s="59"/>
      <c r="N1" s="59"/>
      <c r="O1" s="59"/>
      <c r="P1" s="59"/>
      <c r="Q1" s="59"/>
      <c r="R1" s="59"/>
      <c r="S1" s="59"/>
    </row>
    <row r="2" spans="1:19">
      <c r="A2" s="59" t="s">
        <v>225</v>
      </c>
      <c r="B2" s="59"/>
      <c r="C2" s="59"/>
      <c r="D2" s="59"/>
      <c r="E2" s="59"/>
      <c r="F2" s="59"/>
      <c r="G2" s="59"/>
      <c r="H2" s="59"/>
      <c r="I2" s="59"/>
      <c r="J2" s="59"/>
      <c r="K2" s="59"/>
      <c r="L2" s="59"/>
      <c r="M2" s="59"/>
      <c r="N2" s="59"/>
      <c r="O2" s="59"/>
      <c r="P2" s="59"/>
      <c r="Q2" s="59"/>
      <c r="R2" s="59"/>
      <c r="S2" s="59" t="s">
        <v>224</v>
      </c>
    </row>
    <row r="3" spans="1:19">
      <c r="A3" s="59" t="s">
        <v>240</v>
      </c>
      <c r="B3" s="59"/>
      <c r="C3" s="59"/>
      <c r="D3" s="59"/>
      <c r="E3" s="59"/>
      <c r="F3" s="59"/>
      <c r="G3" s="59"/>
      <c r="H3" s="59"/>
      <c r="I3" s="59"/>
      <c r="J3" s="59"/>
      <c r="K3" s="59" t="s">
        <v>241</v>
      </c>
      <c r="L3" s="59"/>
      <c r="M3" s="59"/>
      <c r="N3" s="59"/>
      <c r="O3" s="59"/>
      <c r="P3" s="59"/>
      <c r="Q3" s="59"/>
      <c r="R3" s="59"/>
      <c r="S3" s="59"/>
    </row>
    <row r="4" spans="1:19">
      <c r="A4" s="59" t="s">
        <v>242</v>
      </c>
      <c r="B4" s="59"/>
      <c r="C4" s="59"/>
      <c r="D4" s="59"/>
      <c r="E4" s="59"/>
      <c r="F4" s="59"/>
      <c r="G4" s="59"/>
      <c r="H4" s="59"/>
      <c r="I4" s="59"/>
      <c r="J4" s="59"/>
      <c r="K4" s="59" t="s">
        <v>243</v>
      </c>
      <c r="L4" s="59"/>
      <c r="M4" s="59"/>
      <c r="N4" s="59"/>
      <c r="O4" s="59"/>
      <c r="P4" s="59"/>
      <c r="Q4" s="59"/>
      <c r="R4" s="59"/>
      <c r="S4" s="59"/>
    </row>
    <row r="5" spans="1:19">
      <c r="A5" s="59"/>
      <c r="B5" s="59"/>
      <c r="C5" s="59" t="s">
        <v>244</v>
      </c>
      <c r="D5" s="59"/>
      <c r="E5" s="59" t="s">
        <v>245</v>
      </c>
      <c r="F5" s="59"/>
      <c r="G5" s="59" t="s">
        <v>246</v>
      </c>
      <c r="H5" s="59"/>
      <c r="I5" s="59"/>
      <c r="J5" s="59"/>
      <c r="K5" s="59"/>
      <c r="L5" s="59"/>
      <c r="M5" s="59" t="s">
        <v>244</v>
      </c>
      <c r="N5" s="59"/>
      <c r="O5" s="59" t="s">
        <v>245</v>
      </c>
      <c r="P5" s="59"/>
      <c r="Q5" s="59" t="s">
        <v>246</v>
      </c>
      <c r="R5" s="59"/>
      <c r="S5" s="59"/>
    </row>
    <row r="6" spans="1:19">
      <c r="A6" s="59"/>
      <c r="B6" s="59"/>
      <c r="C6" s="59" t="s">
        <v>247</v>
      </c>
      <c r="D6" s="59"/>
      <c r="E6" s="59" t="s">
        <v>248</v>
      </c>
      <c r="F6" s="59"/>
      <c r="G6" s="59" t="s">
        <v>249</v>
      </c>
      <c r="H6" s="59"/>
      <c r="I6" s="59"/>
      <c r="J6" s="59"/>
      <c r="K6" s="59"/>
      <c r="L6" s="59"/>
      <c r="M6" s="59" t="s">
        <v>247</v>
      </c>
      <c r="N6" s="59"/>
      <c r="O6" s="59" t="s">
        <v>248</v>
      </c>
      <c r="P6" s="59"/>
      <c r="Q6" s="59" t="s">
        <v>249</v>
      </c>
      <c r="R6" s="59"/>
      <c r="S6" s="59"/>
    </row>
    <row r="7" spans="1:19">
      <c r="A7" s="59"/>
      <c r="B7" s="59"/>
      <c r="C7" s="59" t="s">
        <v>250</v>
      </c>
      <c r="D7" s="59" t="s">
        <v>237</v>
      </c>
      <c r="E7" s="59" t="s">
        <v>250</v>
      </c>
      <c r="F7" s="59" t="s">
        <v>251</v>
      </c>
      <c r="G7" s="59"/>
      <c r="H7" s="59" t="s">
        <v>250</v>
      </c>
      <c r="I7" s="59" t="s">
        <v>237</v>
      </c>
      <c r="J7" s="59"/>
      <c r="K7" s="59"/>
      <c r="L7" s="59"/>
      <c r="M7" s="59" t="s">
        <v>250</v>
      </c>
      <c r="N7" s="59" t="s">
        <v>237</v>
      </c>
      <c r="O7" s="59" t="s">
        <v>250</v>
      </c>
      <c r="P7" s="59" t="s">
        <v>251</v>
      </c>
      <c r="Q7" s="59"/>
      <c r="R7" s="59" t="s">
        <v>250</v>
      </c>
      <c r="S7" s="59" t="s">
        <v>237</v>
      </c>
    </row>
    <row r="8" spans="1:19">
      <c r="A8" s="59"/>
      <c r="B8" s="59"/>
      <c r="C8" s="59" t="s">
        <v>252</v>
      </c>
      <c r="D8" s="59" t="s">
        <v>237</v>
      </c>
      <c r="E8" s="59" t="s">
        <v>252</v>
      </c>
      <c r="F8" s="59" t="s">
        <v>251</v>
      </c>
      <c r="G8" s="59"/>
      <c r="H8" s="59" t="s">
        <v>252</v>
      </c>
      <c r="I8" s="59" t="s">
        <v>237</v>
      </c>
      <c r="J8" s="59"/>
      <c r="K8" s="59"/>
      <c r="L8" s="59"/>
      <c r="M8" s="59" t="s">
        <v>252</v>
      </c>
      <c r="N8" s="59" t="s">
        <v>237</v>
      </c>
      <c r="O8" s="59" t="s">
        <v>252</v>
      </c>
      <c r="P8" s="59" t="s">
        <v>251</v>
      </c>
      <c r="Q8" s="59"/>
      <c r="R8" s="59" t="s">
        <v>252</v>
      </c>
      <c r="S8" s="59" t="s">
        <v>237</v>
      </c>
    </row>
    <row r="9" spans="1:19">
      <c r="A9" s="59" t="s">
        <v>253</v>
      </c>
      <c r="B9" s="59" t="s">
        <v>254</v>
      </c>
      <c r="C9" s="59">
        <v>25552.1</v>
      </c>
      <c r="D9" s="59"/>
      <c r="E9" s="59">
        <v>124110.7</v>
      </c>
      <c r="F9" s="59"/>
      <c r="G9" s="59"/>
      <c r="H9" s="59"/>
      <c r="I9" s="59"/>
      <c r="J9" s="59"/>
      <c r="K9" s="59"/>
      <c r="L9" s="59"/>
      <c r="M9" s="59"/>
      <c r="N9" s="59"/>
      <c r="O9" s="59"/>
      <c r="P9" s="59"/>
      <c r="Q9" s="59"/>
      <c r="R9" s="59"/>
      <c r="S9" s="59"/>
    </row>
    <row r="10" spans="1:19">
      <c r="A10" s="59"/>
      <c r="B10" s="59" t="s">
        <v>255</v>
      </c>
      <c r="C10" s="59">
        <v>31503</v>
      </c>
      <c r="D10" s="59"/>
      <c r="E10" s="59">
        <v>126919.2</v>
      </c>
      <c r="F10" s="59">
        <v>2.2999999999999998</v>
      </c>
      <c r="G10" s="59"/>
      <c r="H10" s="59"/>
      <c r="I10" s="59"/>
      <c r="J10" s="59"/>
      <c r="K10" s="59"/>
      <c r="L10" s="59"/>
      <c r="M10" s="59"/>
      <c r="N10" s="59"/>
      <c r="O10" s="59"/>
      <c r="P10" s="59"/>
      <c r="Q10" s="59"/>
      <c r="R10" s="59"/>
      <c r="S10" s="59"/>
    </row>
    <row r="11" spans="1:19">
      <c r="A11" s="59"/>
      <c r="B11" s="59" t="s">
        <v>256</v>
      </c>
      <c r="C11" s="59">
        <v>32068.3</v>
      </c>
      <c r="D11" s="59"/>
      <c r="E11" s="59">
        <v>131191</v>
      </c>
      <c r="F11" s="59">
        <v>3.4</v>
      </c>
      <c r="G11" s="59"/>
      <c r="H11" s="59"/>
      <c r="I11" s="59"/>
      <c r="J11" s="59"/>
      <c r="K11" s="59"/>
      <c r="L11" s="59"/>
      <c r="M11" s="59"/>
      <c r="N11" s="59"/>
      <c r="O11" s="59"/>
      <c r="P11" s="59"/>
      <c r="Q11" s="59"/>
      <c r="R11" s="59"/>
      <c r="S11" s="59"/>
    </row>
    <row r="12" spans="1:19">
      <c r="A12" s="59"/>
      <c r="B12" s="59" t="s">
        <v>74</v>
      </c>
      <c r="C12" s="59">
        <v>40327.300000000003</v>
      </c>
      <c r="D12" s="59"/>
      <c r="E12" s="59">
        <v>134097.1</v>
      </c>
      <c r="F12" s="59">
        <v>2.2000000000000002</v>
      </c>
      <c r="G12" s="59"/>
      <c r="H12" s="59"/>
      <c r="I12" s="59"/>
      <c r="J12" s="59"/>
      <c r="K12" s="59"/>
      <c r="L12" s="59"/>
      <c r="M12" s="59"/>
      <c r="N12" s="59"/>
      <c r="O12" s="59"/>
      <c r="P12" s="59"/>
      <c r="Q12" s="59"/>
      <c r="R12" s="59"/>
      <c r="S12" s="59"/>
    </row>
    <row r="13" spans="1:19">
      <c r="A13" s="59" t="s">
        <v>257</v>
      </c>
      <c r="B13" s="59" t="s">
        <v>254</v>
      </c>
      <c r="C13" s="59">
        <v>27951.7</v>
      </c>
      <c r="D13" s="59">
        <v>9.4</v>
      </c>
      <c r="E13" s="59">
        <v>135507.4</v>
      </c>
      <c r="F13" s="59">
        <v>1.1000000000000001</v>
      </c>
      <c r="G13" s="59"/>
      <c r="H13" s="59"/>
      <c r="I13" s="59"/>
      <c r="J13" s="59"/>
      <c r="K13" s="59"/>
      <c r="L13" s="59"/>
      <c r="M13" s="59"/>
      <c r="N13" s="59"/>
      <c r="O13" s="59"/>
      <c r="P13" s="59"/>
      <c r="Q13" s="59"/>
      <c r="R13" s="59"/>
      <c r="S13" s="59"/>
    </row>
    <row r="14" spans="1:19">
      <c r="A14" s="59"/>
      <c r="B14" s="59" t="s">
        <v>255</v>
      </c>
      <c r="C14" s="59">
        <v>34652.400000000001</v>
      </c>
      <c r="D14" s="59">
        <v>10</v>
      </c>
      <c r="E14" s="59">
        <v>138934.6</v>
      </c>
      <c r="F14" s="59">
        <v>2.5</v>
      </c>
      <c r="G14" s="59"/>
      <c r="H14" s="59"/>
      <c r="I14" s="59"/>
      <c r="J14" s="59"/>
      <c r="K14" s="59"/>
      <c r="L14" s="59"/>
      <c r="M14" s="59"/>
      <c r="N14" s="59"/>
      <c r="O14" s="59"/>
      <c r="P14" s="59"/>
      <c r="Q14" s="59"/>
      <c r="R14" s="59"/>
      <c r="S14" s="59"/>
    </row>
    <row r="15" spans="1:19">
      <c r="A15" s="59"/>
      <c r="B15" s="59" t="s">
        <v>256</v>
      </c>
      <c r="C15" s="59">
        <v>34272.800000000003</v>
      </c>
      <c r="D15" s="59">
        <v>6.9</v>
      </c>
      <c r="E15" s="59">
        <v>140458.70000000001</v>
      </c>
      <c r="F15" s="59">
        <v>1.1000000000000001</v>
      </c>
      <c r="G15" s="59"/>
      <c r="H15" s="59"/>
      <c r="I15" s="59"/>
      <c r="J15" s="59"/>
      <c r="K15" s="59"/>
      <c r="L15" s="59"/>
      <c r="M15" s="59"/>
      <c r="N15" s="59"/>
      <c r="O15" s="59"/>
      <c r="P15" s="59"/>
      <c r="Q15" s="59"/>
      <c r="R15" s="59"/>
      <c r="S15" s="59"/>
    </row>
    <row r="16" spans="1:19">
      <c r="A16" s="59"/>
      <c r="B16" s="59" t="s">
        <v>74</v>
      </c>
      <c r="C16" s="59">
        <v>43335.4</v>
      </c>
      <c r="D16" s="59">
        <v>7.5</v>
      </c>
      <c r="E16" s="59">
        <v>144577.20000000001</v>
      </c>
      <c r="F16" s="59">
        <v>2.9</v>
      </c>
      <c r="G16" s="59"/>
      <c r="H16" s="59"/>
      <c r="I16" s="59"/>
      <c r="J16" s="59"/>
      <c r="K16" s="59"/>
      <c r="L16" s="59"/>
      <c r="M16" s="59"/>
      <c r="N16" s="59"/>
      <c r="O16" s="59"/>
      <c r="P16" s="59"/>
      <c r="Q16" s="59"/>
      <c r="R16" s="59"/>
      <c r="S16" s="59"/>
    </row>
    <row r="17" spans="1:19">
      <c r="A17" s="59" t="s">
        <v>258</v>
      </c>
      <c r="B17" s="59" t="s">
        <v>254</v>
      </c>
      <c r="C17" s="59">
        <v>29837.1</v>
      </c>
      <c r="D17" s="59">
        <v>6.7</v>
      </c>
      <c r="E17" s="59">
        <v>144263.5</v>
      </c>
      <c r="F17" s="59">
        <v>-0.2</v>
      </c>
      <c r="G17" s="59"/>
      <c r="H17" s="59"/>
      <c r="I17" s="59"/>
      <c r="J17" s="59"/>
      <c r="K17" s="59"/>
      <c r="L17" s="59"/>
      <c r="M17" s="59"/>
      <c r="N17" s="59"/>
      <c r="O17" s="59"/>
      <c r="P17" s="59"/>
      <c r="Q17" s="59"/>
      <c r="R17" s="59"/>
      <c r="S17" s="59"/>
    </row>
    <row r="18" spans="1:19">
      <c r="A18" s="59"/>
      <c r="B18" s="59" t="s">
        <v>255</v>
      </c>
      <c r="C18" s="59">
        <v>36628.400000000001</v>
      </c>
      <c r="D18" s="59">
        <v>5.7</v>
      </c>
      <c r="E18" s="59">
        <v>146887</v>
      </c>
      <c r="F18" s="59">
        <v>1.8</v>
      </c>
      <c r="G18" s="59"/>
      <c r="H18" s="59"/>
      <c r="I18" s="59"/>
      <c r="J18" s="59"/>
      <c r="K18" s="59"/>
      <c r="L18" s="59"/>
      <c r="M18" s="59"/>
      <c r="N18" s="59"/>
      <c r="O18" s="59"/>
      <c r="P18" s="59"/>
      <c r="Q18" s="59"/>
      <c r="R18" s="59"/>
      <c r="S18" s="59"/>
    </row>
    <row r="19" spans="1:19">
      <c r="A19" s="59"/>
      <c r="B19" s="59" t="s">
        <v>256</v>
      </c>
      <c r="C19" s="59">
        <v>36421.4</v>
      </c>
      <c r="D19" s="59">
        <v>6.3</v>
      </c>
      <c r="E19" s="59">
        <v>149120.29999999999</v>
      </c>
      <c r="F19" s="59">
        <v>1.5</v>
      </c>
      <c r="G19" s="59"/>
      <c r="H19" s="59"/>
      <c r="I19" s="59"/>
      <c r="J19" s="59"/>
      <c r="K19" s="59"/>
      <c r="L19" s="59"/>
      <c r="M19" s="59"/>
      <c r="N19" s="59"/>
      <c r="O19" s="59"/>
      <c r="P19" s="59"/>
      <c r="Q19" s="59"/>
      <c r="R19" s="59"/>
      <c r="S19" s="59"/>
    </row>
    <row r="20" spans="1:19">
      <c r="A20" s="59"/>
      <c r="B20" s="59" t="s">
        <v>74</v>
      </c>
      <c r="C20" s="59">
        <v>45253</v>
      </c>
      <c r="D20" s="59">
        <v>4.4000000000000004</v>
      </c>
      <c r="E20" s="59">
        <v>151218.70000000001</v>
      </c>
      <c r="F20" s="59">
        <v>1.4</v>
      </c>
      <c r="G20" s="59"/>
      <c r="H20" s="59"/>
      <c r="I20" s="59"/>
      <c r="J20" s="59"/>
      <c r="K20" s="59"/>
      <c r="L20" s="59"/>
      <c r="M20" s="59"/>
      <c r="N20" s="59"/>
      <c r="O20" s="59"/>
      <c r="P20" s="59"/>
      <c r="Q20" s="59"/>
      <c r="R20" s="59"/>
      <c r="S20" s="59"/>
    </row>
    <row r="21" spans="1:19">
      <c r="A21" s="59" t="s">
        <v>259</v>
      </c>
      <c r="B21" s="59" t="s">
        <v>254</v>
      </c>
      <c r="C21" s="59">
        <v>31930.2</v>
      </c>
      <c r="D21" s="59">
        <v>7</v>
      </c>
      <c r="E21" s="59">
        <v>153874.79999999999</v>
      </c>
      <c r="F21" s="59">
        <v>1.8</v>
      </c>
      <c r="G21" s="59"/>
      <c r="H21" s="59"/>
      <c r="I21" s="59"/>
      <c r="J21" s="59"/>
      <c r="K21" s="59"/>
      <c r="L21" s="59"/>
      <c r="M21" s="59"/>
      <c r="N21" s="59"/>
      <c r="O21" s="59"/>
      <c r="P21" s="59"/>
      <c r="Q21" s="59"/>
      <c r="R21" s="59"/>
      <c r="S21" s="59"/>
    </row>
    <row r="22" spans="1:19">
      <c r="A22" s="59"/>
      <c r="B22" s="59" t="s">
        <v>255</v>
      </c>
      <c r="C22" s="59">
        <v>38500.199999999997</v>
      </c>
      <c r="D22" s="59">
        <v>5.0999999999999996</v>
      </c>
      <c r="E22" s="59">
        <v>154328.20000000001</v>
      </c>
      <c r="F22" s="59">
        <v>0.3</v>
      </c>
      <c r="G22" s="59"/>
      <c r="H22" s="59"/>
      <c r="I22" s="59"/>
      <c r="J22" s="59"/>
      <c r="K22" s="59"/>
      <c r="L22" s="59"/>
      <c r="M22" s="59"/>
      <c r="N22" s="59"/>
      <c r="O22" s="59"/>
      <c r="P22" s="59"/>
      <c r="Q22" s="59"/>
      <c r="R22" s="59"/>
      <c r="S22" s="59"/>
    </row>
    <row r="23" spans="1:19">
      <c r="A23" s="59"/>
      <c r="B23" s="59" t="s">
        <v>256</v>
      </c>
      <c r="C23" s="59">
        <v>38256.5</v>
      </c>
      <c r="D23" s="59">
        <v>5</v>
      </c>
      <c r="E23" s="59">
        <v>156784.29999999999</v>
      </c>
      <c r="F23" s="59">
        <v>1.6</v>
      </c>
      <c r="G23" s="59"/>
      <c r="H23" s="59"/>
      <c r="I23" s="59"/>
      <c r="J23" s="59"/>
      <c r="K23" s="59"/>
      <c r="L23" s="59"/>
      <c r="M23" s="59"/>
      <c r="N23" s="59"/>
      <c r="O23" s="59"/>
      <c r="P23" s="59"/>
      <c r="Q23" s="59"/>
      <c r="R23" s="59"/>
      <c r="S23" s="59"/>
    </row>
    <row r="24" spans="1:19">
      <c r="A24" s="59"/>
      <c r="B24" s="59" t="s">
        <v>74</v>
      </c>
      <c r="C24" s="59">
        <v>47107.199999999997</v>
      </c>
      <c r="D24" s="59">
        <v>4.0999999999999996</v>
      </c>
      <c r="E24" s="59">
        <v>157849.20000000001</v>
      </c>
      <c r="F24" s="59">
        <v>0.7</v>
      </c>
      <c r="G24" s="59"/>
      <c r="H24" s="59"/>
      <c r="I24" s="59"/>
      <c r="J24" s="59"/>
      <c r="K24" s="59"/>
      <c r="L24" s="59"/>
      <c r="M24" s="59"/>
      <c r="N24" s="59"/>
      <c r="O24" s="59"/>
      <c r="P24" s="59"/>
      <c r="Q24" s="59"/>
      <c r="R24" s="59"/>
      <c r="S24" s="59"/>
    </row>
    <row r="25" spans="1:19">
      <c r="A25" s="59" t="s">
        <v>260</v>
      </c>
      <c r="B25" s="59" t="s">
        <v>254</v>
      </c>
      <c r="C25" s="59">
        <v>33437.4</v>
      </c>
      <c r="D25" s="59">
        <v>4.7</v>
      </c>
      <c r="E25" s="59">
        <v>160673.20000000001</v>
      </c>
      <c r="F25" s="59">
        <v>1.8</v>
      </c>
      <c r="G25" s="59"/>
      <c r="H25" s="59"/>
      <c r="I25" s="59"/>
      <c r="J25" s="59"/>
      <c r="K25" s="59"/>
      <c r="L25" s="59"/>
      <c r="M25" s="59"/>
      <c r="N25" s="59"/>
      <c r="O25" s="59"/>
      <c r="P25" s="59"/>
      <c r="Q25" s="59"/>
      <c r="R25" s="59"/>
      <c r="S25" s="59"/>
    </row>
    <row r="26" spans="1:19">
      <c r="A26" s="59"/>
      <c r="B26" s="59" t="s">
        <v>255</v>
      </c>
      <c r="C26" s="59">
        <v>40757.699999999997</v>
      </c>
      <c r="D26" s="59">
        <v>5.9</v>
      </c>
      <c r="E26" s="59">
        <v>163500.9</v>
      </c>
      <c r="F26" s="59">
        <v>1.8</v>
      </c>
      <c r="G26" s="59"/>
      <c r="H26" s="59"/>
      <c r="I26" s="59"/>
      <c r="J26" s="59"/>
      <c r="K26" s="59"/>
      <c r="L26" s="59"/>
      <c r="M26" s="59"/>
      <c r="N26" s="59"/>
      <c r="O26" s="59"/>
      <c r="P26" s="59"/>
      <c r="Q26" s="59"/>
      <c r="R26" s="59"/>
      <c r="S26" s="59"/>
    </row>
    <row r="27" spans="1:19">
      <c r="A27" s="59"/>
      <c r="B27" s="59" t="s">
        <v>256</v>
      </c>
      <c r="C27" s="59">
        <v>40117.1</v>
      </c>
      <c r="D27" s="59">
        <v>4.9000000000000004</v>
      </c>
      <c r="E27" s="59">
        <v>164339.9</v>
      </c>
      <c r="F27" s="59">
        <v>0.5</v>
      </c>
      <c r="G27" s="59"/>
      <c r="H27" s="59"/>
      <c r="I27" s="59"/>
      <c r="J27" s="59"/>
      <c r="K27" s="59"/>
      <c r="L27" s="59"/>
      <c r="M27" s="59"/>
      <c r="N27" s="59"/>
      <c r="O27" s="59"/>
      <c r="P27" s="59"/>
      <c r="Q27" s="59"/>
      <c r="R27" s="59"/>
      <c r="S27" s="59"/>
    </row>
    <row r="28" spans="1:19">
      <c r="A28" s="59"/>
      <c r="B28" s="59" t="s">
        <v>74</v>
      </c>
      <c r="C28" s="59">
        <v>50005.599999999999</v>
      </c>
      <c r="D28" s="59">
        <v>6.2</v>
      </c>
      <c r="E28" s="59">
        <v>167802.4</v>
      </c>
      <c r="F28" s="59">
        <v>2.1</v>
      </c>
      <c r="G28" s="59"/>
      <c r="H28" s="59"/>
      <c r="I28" s="59"/>
      <c r="J28" s="59"/>
      <c r="K28" s="59"/>
      <c r="L28" s="59"/>
      <c r="M28" s="59"/>
      <c r="N28" s="59"/>
      <c r="O28" s="59"/>
      <c r="P28" s="59"/>
      <c r="Q28" s="59"/>
      <c r="R28" s="59"/>
      <c r="S28" s="59"/>
    </row>
    <row r="29" spans="1:19">
      <c r="A29" s="59" t="s">
        <v>261</v>
      </c>
      <c r="B29" s="59" t="s">
        <v>254</v>
      </c>
      <c r="C29" s="59">
        <v>35136.800000000003</v>
      </c>
      <c r="D29" s="59">
        <v>5.0999999999999996</v>
      </c>
      <c r="E29" s="59">
        <v>168533.3</v>
      </c>
      <c r="F29" s="59">
        <v>0.4</v>
      </c>
      <c r="G29" s="59"/>
      <c r="H29" s="59"/>
      <c r="I29" s="59"/>
      <c r="J29" s="59"/>
      <c r="K29" s="59"/>
      <c r="L29" s="59"/>
      <c r="M29" s="59"/>
      <c r="N29" s="59"/>
      <c r="O29" s="59"/>
      <c r="P29" s="59"/>
      <c r="Q29" s="59"/>
      <c r="R29" s="59"/>
      <c r="S29" s="59"/>
    </row>
    <row r="30" spans="1:19">
      <c r="A30" s="59"/>
      <c r="B30" s="59" t="s">
        <v>255</v>
      </c>
      <c r="C30" s="59">
        <v>42509.9</v>
      </c>
      <c r="D30" s="59">
        <v>4.3</v>
      </c>
      <c r="E30" s="59">
        <v>170237.7</v>
      </c>
      <c r="F30" s="59">
        <v>1</v>
      </c>
      <c r="G30" s="59"/>
      <c r="H30" s="59"/>
      <c r="I30" s="59"/>
      <c r="J30" s="59"/>
      <c r="K30" s="59"/>
      <c r="L30" s="59"/>
      <c r="M30" s="59"/>
      <c r="N30" s="59"/>
      <c r="O30" s="59"/>
      <c r="P30" s="59"/>
      <c r="Q30" s="59"/>
      <c r="R30" s="59"/>
      <c r="S30" s="59"/>
    </row>
    <row r="31" spans="1:19">
      <c r="A31" s="59"/>
      <c r="B31" s="59" t="s">
        <v>256</v>
      </c>
      <c r="C31" s="59">
        <v>42163.1</v>
      </c>
      <c r="D31" s="59">
        <v>5.0999999999999996</v>
      </c>
      <c r="E31" s="59">
        <v>172902.1</v>
      </c>
      <c r="F31" s="59">
        <v>1.6</v>
      </c>
      <c r="G31" s="59"/>
      <c r="H31" s="59"/>
      <c r="I31" s="59"/>
      <c r="J31" s="59"/>
      <c r="K31" s="59"/>
      <c r="L31" s="59"/>
      <c r="M31" s="59"/>
      <c r="N31" s="59"/>
      <c r="O31" s="59"/>
      <c r="P31" s="59"/>
      <c r="Q31" s="59"/>
      <c r="R31" s="59"/>
      <c r="S31" s="59"/>
    </row>
    <row r="32" spans="1:19">
      <c r="A32" s="59"/>
      <c r="B32" s="59" t="s">
        <v>74</v>
      </c>
      <c r="C32" s="59">
        <v>52046.2</v>
      </c>
      <c r="D32" s="59">
        <v>4.0999999999999996</v>
      </c>
      <c r="E32" s="59">
        <v>175093.4</v>
      </c>
      <c r="F32" s="59">
        <v>1.3</v>
      </c>
      <c r="G32" s="59"/>
      <c r="H32" s="59"/>
      <c r="I32" s="59"/>
      <c r="J32" s="59"/>
      <c r="K32" s="59"/>
      <c r="L32" s="59"/>
      <c r="M32" s="59"/>
      <c r="N32" s="59"/>
      <c r="O32" s="59"/>
      <c r="P32" s="59"/>
      <c r="Q32" s="59"/>
      <c r="R32" s="59"/>
      <c r="S32" s="59"/>
    </row>
    <row r="33" spans="1:19">
      <c r="A33" s="59" t="s">
        <v>262</v>
      </c>
      <c r="B33" s="59" t="s">
        <v>254</v>
      </c>
      <c r="C33" s="59">
        <v>37257.800000000003</v>
      </c>
      <c r="D33" s="59">
        <v>6</v>
      </c>
      <c r="E33" s="59">
        <v>178303.6</v>
      </c>
      <c r="F33" s="59">
        <v>1.8</v>
      </c>
      <c r="G33" s="59"/>
      <c r="H33" s="59"/>
      <c r="I33" s="59"/>
      <c r="J33" s="59"/>
      <c r="K33" s="59"/>
      <c r="L33" s="59"/>
      <c r="M33" s="59"/>
      <c r="N33" s="59"/>
      <c r="O33" s="59"/>
      <c r="P33" s="59"/>
      <c r="Q33" s="59"/>
      <c r="R33" s="59"/>
      <c r="S33" s="59"/>
    </row>
    <row r="34" spans="1:19">
      <c r="A34" s="59"/>
      <c r="B34" s="59" t="s">
        <v>255</v>
      </c>
      <c r="C34" s="59">
        <v>44327.199999999997</v>
      </c>
      <c r="D34" s="59">
        <v>4.3</v>
      </c>
      <c r="E34" s="59">
        <v>177664</v>
      </c>
      <c r="F34" s="59">
        <v>-0.4</v>
      </c>
      <c r="G34" s="59"/>
      <c r="H34" s="59"/>
      <c r="I34" s="59"/>
      <c r="J34" s="59"/>
      <c r="K34" s="59"/>
      <c r="L34" s="59"/>
      <c r="M34" s="59"/>
      <c r="N34" s="59"/>
      <c r="O34" s="59"/>
      <c r="P34" s="59"/>
      <c r="Q34" s="59"/>
      <c r="R34" s="59"/>
      <c r="S34" s="59"/>
    </row>
    <row r="35" spans="1:19">
      <c r="A35" s="59"/>
      <c r="B35" s="59" t="s">
        <v>256</v>
      </c>
      <c r="C35" s="59">
        <v>43898.5</v>
      </c>
      <c r="D35" s="59">
        <v>4.0999999999999996</v>
      </c>
      <c r="E35" s="59">
        <v>179952.6</v>
      </c>
      <c r="F35" s="59">
        <v>1.3</v>
      </c>
      <c r="G35" s="59"/>
      <c r="H35" s="59"/>
      <c r="I35" s="59"/>
      <c r="J35" s="59"/>
      <c r="K35" s="59"/>
      <c r="L35" s="59"/>
      <c r="M35" s="59"/>
      <c r="N35" s="59"/>
      <c r="O35" s="59"/>
      <c r="P35" s="59"/>
      <c r="Q35" s="59"/>
      <c r="R35" s="59"/>
      <c r="S35" s="59"/>
    </row>
    <row r="36" spans="1:19">
      <c r="A36" s="59"/>
      <c r="B36" s="59" t="s">
        <v>74</v>
      </c>
      <c r="C36" s="59">
        <v>53702.7</v>
      </c>
      <c r="D36" s="59">
        <v>3.2</v>
      </c>
      <c r="E36" s="59">
        <v>180927</v>
      </c>
      <c r="F36" s="59">
        <v>0.5</v>
      </c>
      <c r="G36" s="59"/>
      <c r="H36" s="59"/>
      <c r="I36" s="59"/>
      <c r="J36" s="59"/>
      <c r="K36" s="59"/>
      <c r="L36" s="59"/>
      <c r="M36" s="59"/>
      <c r="N36" s="59"/>
      <c r="O36" s="59"/>
      <c r="P36" s="59"/>
      <c r="Q36" s="59"/>
      <c r="R36" s="59"/>
      <c r="S36" s="59"/>
    </row>
    <row r="37" spans="1:19">
      <c r="A37" s="59" t="s">
        <v>263</v>
      </c>
      <c r="B37" s="59" t="s">
        <v>254</v>
      </c>
      <c r="C37" s="59">
        <v>38261</v>
      </c>
      <c r="D37" s="59">
        <v>2.7</v>
      </c>
      <c r="E37" s="59">
        <v>183103.8</v>
      </c>
      <c r="F37" s="59">
        <v>1.2</v>
      </c>
      <c r="G37" s="59"/>
      <c r="H37" s="59"/>
      <c r="I37" s="59"/>
      <c r="J37" s="59"/>
      <c r="K37" s="59"/>
      <c r="L37" s="59"/>
      <c r="M37" s="59"/>
      <c r="N37" s="59"/>
      <c r="O37" s="59"/>
      <c r="P37" s="59"/>
      <c r="Q37" s="59"/>
      <c r="R37" s="59"/>
      <c r="S37" s="59"/>
    </row>
    <row r="38" spans="1:19">
      <c r="A38" s="59"/>
      <c r="B38" s="59" t="s">
        <v>255</v>
      </c>
      <c r="C38" s="59">
        <v>46264</v>
      </c>
      <c r="D38" s="59">
        <v>4.4000000000000004</v>
      </c>
      <c r="E38" s="59">
        <v>184080.9</v>
      </c>
      <c r="F38" s="59">
        <v>0.5</v>
      </c>
      <c r="G38" s="59"/>
      <c r="H38" s="59"/>
      <c r="I38" s="59"/>
      <c r="J38" s="59"/>
      <c r="K38" s="59"/>
      <c r="L38" s="59"/>
      <c r="M38" s="59"/>
      <c r="N38" s="59"/>
      <c r="O38" s="59"/>
      <c r="P38" s="59"/>
      <c r="Q38" s="59"/>
      <c r="R38" s="59"/>
      <c r="S38" s="59"/>
    </row>
    <row r="39" spans="1:19">
      <c r="A39" s="59"/>
      <c r="B39" s="59" t="s">
        <v>256</v>
      </c>
      <c r="C39" s="59">
        <v>45092.4</v>
      </c>
      <c r="D39" s="59">
        <v>2.7</v>
      </c>
      <c r="E39" s="59">
        <v>185299</v>
      </c>
      <c r="F39" s="59">
        <v>0.7</v>
      </c>
      <c r="G39" s="59"/>
      <c r="H39" s="59"/>
      <c r="I39" s="59"/>
      <c r="J39" s="59"/>
      <c r="K39" s="59"/>
      <c r="L39" s="59"/>
      <c r="M39" s="59"/>
      <c r="N39" s="59"/>
      <c r="O39" s="59"/>
      <c r="P39" s="59"/>
      <c r="Q39" s="59"/>
      <c r="R39" s="59"/>
      <c r="S39" s="59"/>
    </row>
    <row r="40" spans="1:19">
      <c r="A40" s="59"/>
      <c r="B40" s="59" t="s">
        <v>74</v>
      </c>
      <c r="C40" s="59">
        <v>55752.800000000003</v>
      </c>
      <c r="D40" s="59">
        <v>3.8</v>
      </c>
      <c r="E40" s="59">
        <v>187985.2</v>
      </c>
      <c r="F40" s="59">
        <v>1.4</v>
      </c>
      <c r="G40" s="59"/>
      <c r="H40" s="59"/>
      <c r="I40" s="59"/>
      <c r="J40" s="59"/>
      <c r="K40" s="59"/>
      <c r="L40" s="59"/>
      <c r="M40" s="59"/>
      <c r="N40" s="59"/>
      <c r="O40" s="59"/>
      <c r="P40" s="59"/>
      <c r="Q40" s="59"/>
      <c r="R40" s="59"/>
      <c r="S40" s="59"/>
    </row>
    <row r="41" spans="1:19">
      <c r="A41" s="59" t="s">
        <v>264</v>
      </c>
      <c r="B41" s="59" t="s">
        <v>254</v>
      </c>
      <c r="C41" s="59">
        <v>39989.699999999997</v>
      </c>
      <c r="D41" s="59">
        <v>4.5</v>
      </c>
      <c r="E41" s="59">
        <v>191666.7</v>
      </c>
      <c r="F41" s="59">
        <v>2</v>
      </c>
      <c r="G41" s="59"/>
      <c r="H41" s="59"/>
      <c r="I41" s="59"/>
      <c r="J41" s="59"/>
      <c r="K41" s="59"/>
      <c r="L41" s="59"/>
      <c r="M41" s="59"/>
      <c r="N41" s="59"/>
      <c r="O41" s="59"/>
      <c r="P41" s="59"/>
      <c r="Q41" s="59"/>
      <c r="R41" s="59"/>
      <c r="S41" s="59"/>
    </row>
    <row r="42" spans="1:19">
      <c r="A42" s="59"/>
      <c r="B42" s="59" t="s">
        <v>255</v>
      </c>
      <c r="C42" s="59">
        <v>48828.9</v>
      </c>
      <c r="D42" s="59">
        <v>5.5</v>
      </c>
      <c r="E42" s="59">
        <v>193624.8</v>
      </c>
      <c r="F42" s="59">
        <v>1</v>
      </c>
      <c r="G42" s="59"/>
      <c r="H42" s="59"/>
      <c r="I42" s="59"/>
      <c r="J42" s="59"/>
      <c r="K42" s="59"/>
      <c r="L42" s="59"/>
      <c r="M42" s="59"/>
      <c r="N42" s="59"/>
      <c r="O42" s="59"/>
      <c r="P42" s="59"/>
      <c r="Q42" s="59"/>
      <c r="R42" s="59"/>
      <c r="S42" s="59"/>
    </row>
    <row r="43" spans="1:19">
      <c r="A43" s="59"/>
      <c r="B43" s="59" t="s">
        <v>256</v>
      </c>
      <c r="C43" s="59">
        <v>48023.4</v>
      </c>
      <c r="D43" s="59">
        <v>6.5</v>
      </c>
      <c r="E43" s="59">
        <v>197704.2</v>
      </c>
      <c r="F43" s="59">
        <v>2.1</v>
      </c>
      <c r="G43" s="59"/>
      <c r="H43" s="59"/>
      <c r="I43" s="59"/>
      <c r="J43" s="59"/>
      <c r="K43" s="59"/>
      <c r="L43" s="59"/>
      <c r="M43" s="59"/>
      <c r="N43" s="59"/>
      <c r="O43" s="59"/>
      <c r="P43" s="59"/>
      <c r="Q43" s="59"/>
      <c r="R43" s="59"/>
      <c r="S43" s="59"/>
    </row>
    <row r="44" spans="1:19">
      <c r="A44" s="59"/>
      <c r="B44" s="59" t="s">
        <v>74</v>
      </c>
      <c r="C44" s="59">
        <v>59299.1</v>
      </c>
      <c r="D44" s="59">
        <v>6.4</v>
      </c>
      <c r="E44" s="59">
        <v>200041.3</v>
      </c>
      <c r="F44" s="59">
        <v>1.2</v>
      </c>
      <c r="G44" s="59"/>
      <c r="H44" s="59"/>
      <c r="I44" s="59"/>
      <c r="J44" s="59"/>
      <c r="K44" s="59"/>
      <c r="L44" s="59"/>
      <c r="M44" s="59"/>
      <c r="N44" s="59"/>
      <c r="O44" s="59"/>
      <c r="P44" s="59"/>
      <c r="Q44" s="59"/>
      <c r="R44" s="59"/>
      <c r="S44" s="59"/>
    </row>
    <row r="45" spans="1:19">
      <c r="A45" s="59" t="s">
        <v>265</v>
      </c>
      <c r="B45" s="59" t="s">
        <v>254</v>
      </c>
      <c r="C45" s="59">
        <v>42335.199999999997</v>
      </c>
      <c r="D45" s="59">
        <v>5.9</v>
      </c>
      <c r="E45" s="59">
        <v>203432.7</v>
      </c>
      <c r="F45" s="59">
        <v>1.7</v>
      </c>
      <c r="G45" s="59"/>
      <c r="H45" s="59"/>
      <c r="I45" s="59"/>
      <c r="J45" s="59"/>
      <c r="K45" s="59"/>
      <c r="L45" s="59"/>
      <c r="M45" s="59"/>
      <c r="N45" s="59"/>
      <c r="O45" s="59"/>
      <c r="P45" s="59"/>
      <c r="Q45" s="59"/>
      <c r="R45" s="59"/>
      <c r="S45" s="59"/>
    </row>
    <row r="46" spans="1:19">
      <c r="A46" s="59"/>
      <c r="B46" s="59" t="s">
        <v>255</v>
      </c>
      <c r="C46" s="59">
        <v>52669.9</v>
      </c>
      <c r="D46" s="59">
        <v>7.9</v>
      </c>
      <c r="E46" s="59">
        <v>208290.1</v>
      </c>
      <c r="F46" s="59">
        <v>2.4</v>
      </c>
      <c r="G46" s="59"/>
      <c r="H46" s="59"/>
      <c r="I46" s="59"/>
      <c r="J46" s="59"/>
      <c r="K46" s="59"/>
      <c r="L46" s="59"/>
      <c r="M46" s="59"/>
      <c r="N46" s="59"/>
      <c r="O46" s="59"/>
      <c r="P46" s="59"/>
      <c r="Q46" s="59"/>
      <c r="R46" s="59"/>
      <c r="S46" s="59"/>
    </row>
    <row r="47" spans="1:19">
      <c r="A47" s="59"/>
      <c r="B47" s="59" t="s">
        <v>256</v>
      </c>
      <c r="C47" s="59">
        <v>51249.7</v>
      </c>
      <c r="D47" s="59">
        <v>6.7</v>
      </c>
      <c r="E47" s="59">
        <v>211249.9</v>
      </c>
      <c r="F47" s="59">
        <v>1.4</v>
      </c>
      <c r="G47" s="59"/>
      <c r="H47" s="59"/>
      <c r="I47" s="59"/>
      <c r="J47" s="59"/>
      <c r="K47" s="59"/>
      <c r="L47" s="59"/>
      <c r="M47" s="59"/>
      <c r="N47" s="59"/>
      <c r="O47" s="59"/>
      <c r="P47" s="59"/>
      <c r="Q47" s="59"/>
      <c r="R47" s="59"/>
      <c r="S47" s="59"/>
    </row>
    <row r="48" spans="1:19">
      <c r="A48" s="59"/>
      <c r="B48" s="59" t="s">
        <v>74</v>
      </c>
      <c r="C48" s="59">
        <v>63913.2</v>
      </c>
      <c r="D48" s="59">
        <v>7.8</v>
      </c>
      <c r="E48" s="59">
        <v>215330.3</v>
      </c>
      <c r="F48" s="59">
        <v>1.9</v>
      </c>
      <c r="G48" s="59"/>
      <c r="H48" s="59"/>
      <c r="I48" s="59"/>
      <c r="J48" s="59"/>
      <c r="K48" s="59"/>
      <c r="L48" s="59"/>
      <c r="M48" s="59"/>
      <c r="N48" s="59"/>
      <c r="O48" s="59"/>
      <c r="P48" s="59"/>
      <c r="Q48" s="59"/>
      <c r="R48" s="59"/>
      <c r="S48" s="59"/>
    </row>
    <row r="49" spans="1:19">
      <c r="A49" s="59" t="s">
        <v>266</v>
      </c>
      <c r="B49" s="59" t="s">
        <v>254</v>
      </c>
      <c r="C49" s="59">
        <v>45476.4</v>
      </c>
      <c r="D49" s="59">
        <v>7.4</v>
      </c>
      <c r="E49" s="59">
        <v>219012.7</v>
      </c>
      <c r="F49" s="59">
        <v>1.7</v>
      </c>
      <c r="G49" s="59"/>
      <c r="H49" s="59"/>
      <c r="I49" s="59"/>
      <c r="J49" s="59"/>
      <c r="K49" s="59"/>
      <c r="L49" s="59"/>
      <c r="M49" s="59"/>
      <c r="N49" s="59"/>
      <c r="O49" s="59"/>
      <c r="P49" s="59"/>
      <c r="Q49" s="59"/>
      <c r="R49" s="59"/>
      <c r="S49" s="59"/>
    </row>
    <row r="50" spans="1:19">
      <c r="A50" s="59"/>
      <c r="B50" s="59" t="s">
        <v>255</v>
      </c>
      <c r="C50" s="59">
        <v>56899.6</v>
      </c>
      <c r="D50" s="59">
        <v>8</v>
      </c>
      <c r="E50" s="59">
        <v>224933.6</v>
      </c>
      <c r="F50" s="59">
        <v>2.7</v>
      </c>
      <c r="G50" s="59"/>
      <c r="H50" s="59"/>
      <c r="I50" s="59"/>
      <c r="J50" s="59"/>
      <c r="K50" s="59"/>
      <c r="L50" s="59"/>
      <c r="M50" s="59"/>
      <c r="N50" s="59"/>
      <c r="O50" s="59"/>
      <c r="P50" s="59"/>
      <c r="Q50" s="59"/>
      <c r="R50" s="59"/>
      <c r="S50" s="59"/>
    </row>
    <row r="51" spans="1:19">
      <c r="A51" s="59"/>
      <c r="B51" s="59" t="s">
        <v>256</v>
      </c>
      <c r="C51" s="59">
        <v>55172</v>
      </c>
      <c r="D51" s="59">
        <v>7.7</v>
      </c>
      <c r="E51" s="59">
        <v>227502.4</v>
      </c>
      <c r="F51" s="59">
        <v>1.1000000000000001</v>
      </c>
      <c r="G51" s="59"/>
      <c r="H51" s="59"/>
      <c r="I51" s="59"/>
      <c r="J51" s="59"/>
      <c r="K51" s="59"/>
      <c r="L51" s="59"/>
      <c r="M51" s="59"/>
      <c r="N51" s="59"/>
      <c r="O51" s="59"/>
      <c r="P51" s="59"/>
      <c r="Q51" s="59"/>
      <c r="R51" s="59"/>
      <c r="S51" s="59"/>
    </row>
    <row r="52" spans="1:19">
      <c r="A52" s="59"/>
      <c r="B52" s="59" t="s">
        <v>74</v>
      </c>
      <c r="C52" s="59">
        <v>69760.600000000006</v>
      </c>
      <c r="D52" s="59">
        <v>9.1</v>
      </c>
      <c r="E52" s="59">
        <v>235145.5</v>
      </c>
      <c r="F52" s="59">
        <v>3.4</v>
      </c>
      <c r="G52" s="59"/>
      <c r="H52" s="59"/>
      <c r="I52" s="59"/>
      <c r="J52" s="59"/>
      <c r="K52" s="59"/>
      <c r="L52" s="59"/>
      <c r="M52" s="59"/>
      <c r="N52" s="59"/>
      <c r="O52" s="59"/>
      <c r="P52" s="59"/>
      <c r="Q52" s="59"/>
      <c r="R52" s="59"/>
      <c r="S52" s="59"/>
    </row>
    <row r="53" spans="1:19">
      <c r="A53" s="59" t="s">
        <v>267</v>
      </c>
      <c r="B53" s="59" t="s">
        <v>254</v>
      </c>
      <c r="C53" s="59">
        <v>49429.3</v>
      </c>
      <c r="D53" s="59">
        <v>8.6999999999999993</v>
      </c>
      <c r="E53" s="59">
        <v>238143.3</v>
      </c>
      <c r="F53" s="59">
        <v>1.3</v>
      </c>
      <c r="G53" s="59"/>
      <c r="H53" s="59"/>
      <c r="I53" s="59"/>
      <c r="J53" s="59"/>
      <c r="K53" s="59"/>
      <c r="L53" s="59"/>
      <c r="M53" s="59"/>
      <c r="N53" s="59"/>
      <c r="O53" s="59"/>
      <c r="P53" s="59"/>
      <c r="Q53" s="59"/>
      <c r="R53" s="59"/>
      <c r="S53" s="59"/>
    </row>
    <row r="54" spans="1:19">
      <c r="A54" s="59"/>
      <c r="B54" s="59" t="s">
        <v>255</v>
      </c>
      <c r="C54" s="59">
        <v>61734.2</v>
      </c>
      <c r="D54" s="59">
        <v>8.5</v>
      </c>
      <c r="E54" s="59">
        <v>243509.9</v>
      </c>
      <c r="F54" s="59">
        <v>2.2999999999999998</v>
      </c>
      <c r="G54" s="59"/>
      <c r="H54" s="59"/>
      <c r="I54" s="59"/>
      <c r="J54" s="59"/>
      <c r="K54" s="59"/>
      <c r="L54" s="59"/>
      <c r="M54" s="59"/>
      <c r="N54" s="59"/>
      <c r="O54" s="59"/>
      <c r="P54" s="59"/>
      <c r="Q54" s="59"/>
      <c r="R54" s="59"/>
      <c r="S54" s="59"/>
    </row>
    <row r="55" spans="1:19">
      <c r="A55" s="59"/>
      <c r="B55" s="59" t="s">
        <v>256</v>
      </c>
      <c r="C55" s="59">
        <v>60006.6</v>
      </c>
      <c r="D55" s="59">
        <v>8.8000000000000007</v>
      </c>
      <c r="E55" s="59">
        <v>247221.6</v>
      </c>
      <c r="F55" s="59">
        <v>1.5</v>
      </c>
      <c r="G55" s="59"/>
      <c r="H55" s="59"/>
      <c r="I55" s="59"/>
      <c r="J55" s="59"/>
      <c r="K55" s="59"/>
      <c r="L55" s="59"/>
      <c r="M55" s="59"/>
      <c r="N55" s="59"/>
      <c r="O55" s="59"/>
      <c r="P55" s="59"/>
      <c r="Q55" s="59"/>
      <c r="R55" s="59"/>
      <c r="S55" s="59"/>
    </row>
    <row r="56" spans="1:19">
      <c r="A56" s="59"/>
      <c r="B56" s="59" t="s">
        <v>74</v>
      </c>
      <c r="C56" s="59">
        <v>74416</v>
      </c>
      <c r="D56" s="59">
        <v>6.7</v>
      </c>
      <c r="E56" s="59">
        <v>251312.5</v>
      </c>
      <c r="F56" s="59">
        <v>1.7</v>
      </c>
      <c r="G56" s="59"/>
      <c r="H56" s="59"/>
      <c r="I56" s="59"/>
      <c r="J56" s="59"/>
      <c r="K56" s="59"/>
      <c r="L56" s="59"/>
      <c r="M56" s="59"/>
      <c r="N56" s="59"/>
      <c r="O56" s="59"/>
      <c r="P56" s="59"/>
      <c r="Q56" s="59"/>
      <c r="R56" s="59"/>
      <c r="S56" s="59"/>
    </row>
    <row r="57" spans="1:19">
      <c r="A57" s="59" t="s">
        <v>268</v>
      </c>
      <c r="B57" s="59" t="s">
        <v>254</v>
      </c>
      <c r="C57" s="59">
        <v>52154.2</v>
      </c>
      <c r="D57" s="59">
        <v>5.5</v>
      </c>
      <c r="E57" s="59">
        <v>251073.3</v>
      </c>
      <c r="F57" s="59">
        <v>-0.1</v>
      </c>
      <c r="G57" s="59"/>
      <c r="H57" s="59"/>
      <c r="I57" s="59"/>
      <c r="J57" s="59"/>
      <c r="K57" s="59"/>
      <c r="L57" s="59"/>
      <c r="M57" s="59"/>
      <c r="N57" s="59"/>
      <c r="O57" s="59"/>
      <c r="P57" s="59"/>
      <c r="Q57" s="59"/>
      <c r="R57" s="59"/>
      <c r="S57" s="59"/>
    </row>
    <row r="58" spans="1:19">
      <c r="A58" s="59"/>
      <c r="B58" s="59" t="s">
        <v>255</v>
      </c>
      <c r="C58" s="59">
        <v>63659.8</v>
      </c>
      <c r="D58" s="59">
        <v>3.1</v>
      </c>
      <c r="E58" s="59">
        <v>252095.5</v>
      </c>
      <c r="F58" s="59">
        <v>0.4</v>
      </c>
      <c r="G58" s="59"/>
      <c r="H58" s="59"/>
      <c r="I58" s="59"/>
      <c r="J58" s="59"/>
      <c r="K58" s="59"/>
      <c r="L58" s="59"/>
      <c r="M58" s="59"/>
      <c r="N58" s="59"/>
      <c r="O58" s="59"/>
      <c r="P58" s="59"/>
      <c r="Q58" s="59"/>
      <c r="R58" s="59"/>
      <c r="S58" s="59"/>
    </row>
    <row r="59" spans="1:19">
      <c r="A59" s="59"/>
      <c r="B59" s="59" t="s">
        <v>256</v>
      </c>
      <c r="C59" s="59">
        <v>61973.8</v>
      </c>
      <c r="D59" s="59">
        <v>3.3</v>
      </c>
      <c r="E59" s="59">
        <v>254381.7</v>
      </c>
      <c r="F59" s="59">
        <v>0.9</v>
      </c>
      <c r="G59" s="59"/>
      <c r="H59" s="59"/>
      <c r="I59" s="59"/>
      <c r="J59" s="59"/>
      <c r="K59" s="59"/>
      <c r="L59" s="59"/>
      <c r="M59" s="59"/>
      <c r="N59" s="59"/>
      <c r="O59" s="59"/>
      <c r="P59" s="59"/>
      <c r="Q59" s="59"/>
      <c r="R59" s="59"/>
      <c r="S59" s="59"/>
    </row>
    <row r="60" spans="1:19">
      <c r="A60" s="59"/>
      <c r="B60" s="59" t="s">
        <v>74</v>
      </c>
      <c r="C60" s="59">
        <v>75775</v>
      </c>
      <c r="D60" s="59">
        <v>1.8</v>
      </c>
      <c r="E60" s="59">
        <v>256377.9</v>
      </c>
      <c r="F60" s="59">
        <v>0.8</v>
      </c>
      <c r="G60" s="59"/>
      <c r="H60" s="59"/>
      <c r="I60" s="59"/>
      <c r="J60" s="59"/>
      <c r="K60" s="59"/>
      <c r="L60" s="59"/>
      <c r="M60" s="59"/>
      <c r="N60" s="59"/>
      <c r="O60" s="59"/>
      <c r="P60" s="59"/>
      <c r="Q60" s="59"/>
      <c r="R60" s="59"/>
      <c r="S60" s="59"/>
    </row>
    <row r="61" spans="1:19">
      <c r="A61" s="59" t="s">
        <v>269</v>
      </c>
      <c r="B61" s="59" t="s">
        <v>254</v>
      </c>
      <c r="C61" s="59">
        <v>53435.8</v>
      </c>
      <c r="D61" s="59">
        <v>2.5</v>
      </c>
      <c r="E61" s="59">
        <v>256453.9</v>
      </c>
      <c r="F61" s="59">
        <v>0</v>
      </c>
      <c r="G61" s="59"/>
      <c r="H61" s="59"/>
      <c r="I61" s="59"/>
      <c r="J61" s="59"/>
      <c r="K61" s="59"/>
      <c r="L61" s="59"/>
      <c r="M61" s="59"/>
      <c r="N61" s="59"/>
      <c r="O61" s="59"/>
      <c r="P61" s="59"/>
      <c r="Q61" s="59"/>
      <c r="R61" s="59"/>
      <c r="S61" s="59"/>
    </row>
    <row r="62" spans="1:19">
      <c r="A62" s="59"/>
      <c r="B62" s="59" t="s">
        <v>255</v>
      </c>
      <c r="C62" s="59">
        <v>65104.9</v>
      </c>
      <c r="D62" s="59">
        <v>2.2999999999999998</v>
      </c>
      <c r="E62" s="59">
        <v>257154.2</v>
      </c>
      <c r="F62" s="59">
        <v>0.3</v>
      </c>
      <c r="G62" s="59"/>
      <c r="H62" s="59"/>
      <c r="I62" s="59"/>
      <c r="J62" s="59"/>
      <c r="K62" s="59"/>
      <c r="L62" s="59"/>
      <c r="M62" s="59"/>
      <c r="N62" s="59"/>
      <c r="O62" s="59"/>
      <c r="P62" s="59"/>
      <c r="Q62" s="59"/>
      <c r="R62" s="59"/>
      <c r="S62" s="59"/>
    </row>
    <row r="63" spans="1:19">
      <c r="A63" s="59"/>
      <c r="B63" s="59" t="s">
        <v>256</v>
      </c>
      <c r="C63" s="59">
        <v>63828.7</v>
      </c>
      <c r="D63" s="59">
        <v>3</v>
      </c>
      <c r="E63" s="59">
        <v>262230.5</v>
      </c>
      <c r="F63" s="59">
        <v>2</v>
      </c>
      <c r="G63" s="59"/>
      <c r="H63" s="59"/>
      <c r="I63" s="59"/>
      <c r="J63" s="59"/>
      <c r="K63" s="59"/>
      <c r="L63" s="59"/>
      <c r="M63" s="59"/>
      <c r="N63" s="59"/>
      <c r="O63" s="59"/>
      <c r="P63" s="59"/>
      <c r="Q63" s="59"/>
      <c r="R63" s="59"/>
      <c r="S63" s="59"/>
    </row>
    <row r="64" spans="1:19">
      <c r="A64" s="59"/>
      <c r="B64" s="59" t="s">
        <v>74</v>
      </c>
      <c r="C64" s="59">
        <v>76711.8</v>
      </c>
      <c r="D64" s="59">
        <v>1.2</v>
      </c>
      <c r="E64" s="59">
        <v>261141.6</v>
      </c>
      <c r="F64" s="59">
        <v>-0.4</v>
      </c>
      <c r="G64" s="59"/>
      <c r="H64" s="59"/>
      <c r="I64" s="59"/>
      <c r="J64" s="59"/>
      <c r="K64" s="59"/>
      <c r="L64" s="59"/>
      <c r="M64" s="59"/>
      <c r="N64" s="59"/>
      <c r="O64" s="59"/>
      <c r="P64" s="59"/>
      <c r="Q64" s="59"/>
      <c r="R64" s="59"/>
      <c r="S64" s="59"/>
    </row>
    <row r="65" spans="1:19">
      <c r="A65" s="59" t="s">
        <v>270</v>
      </c>
      <c r="B65" s="59" t="s">
        <v>254</v>
      </c>
      <c r="C65" s="59">
        <v>55078.5</v>
      </c>
      <c r="D65" s="59">
        <v>3.1</v>
      </c>
      <c r="E65" s="59">
        <v>263099.2</v>
      </c>
      <c r="F65" s="59">
        <v>0.7</v>
      </c>
      <c r="G65" s="59" t="s">
        <v>271</v>
      </c>
      <c r="H65" s="59">
        <v>131850.4</v>
      </c>
      <c r="I65" s="59"/>
      <c r="J65" s="59"/>
      <c r="K65" s="59" t="s">
        <v>270</v>
      </c>
      <c r="L65" s="59" t="s">
        <v>254</v>
      </c>
      <c r="M65" s="59">
        <v>51443.8</v>
      </c>
      <c r="N65" s="59"/>
      <c r="O65" s="59">
        <v>244235</v>
      </c>
      <c r="P65" s="59"/>
      <c r="Q65" s="59"/>
      <c r="R65" s="59"/>
      <c r="S65" s="59"/>
    </row>
    <row r="66" spans="1:19">
      <c r="A66" s="59"/>
      <c r="B66" s="59" t="s">
        <v>255</v>
      </c>
      <c r="C66" s="59">
        <v>67987.899999999994</v>
      </c>
      <c r="D66" s="59">
        <v>4.4000000000000004</v>
      </c>
      <c r="E66" s="59">
        <v>267892.59999999998</v>
      </c>
      <c r="F66" s="59">
        <v>1.8</v>
      </c>
      <c r="G66" s="59" t="s">
        <v>272</v>
      </c>
      <c r="H66" s="59">
        <v>142097.70000000001</v>
      </c>
      <c r="I66" s="59">
        <v>7.8</v>
      </c>
      <c r="J66" s="59"/>
      <c r="K66" s="59"/>
      <c r="L66" s="59" t="s">
        <v>255</v>
      </c>
      <c r="M66" s="59">
        <v>62756.6</v>
      </c>
      <c r="N66" s="59"/>
      <c r="O66" s="59">
        <v>248142.6</v>
      </c>
      <c r="P66" s="59">
        <v>1.6</v>
      </c>
      <c r="Q66" s="59"/>
      <c r="R66" s="59"/>
      <c r="S66" s="59"/>
    </row>
    <row r="67" spans="1:19">
      <c r="A67" s="59"/>
      <c r="B67" s="59" t="s">
        <v>256</v>
      </c>
      <c r="C67" s="59">
        <v>63534.2</v>
      </c>
      <c r="D67" s="59">
        <v>-0.5</v>
      </c>
      <c r="E67" s="59">
        <v>261520.8</v>
      </c>
      <c r="F67" s="59">
        <v>-2.4</v>
      </c>
      <c r="G67" s="59" t="s">
        <v>273</v>
      </c>
      <c r="H67" s="59">
        <v>150232.9</v>
      </c>
      <c r="I67" s="59">
        <v>5.7</v>
      </c>
      <c r="J67" s="59"/>
      <c r="K67" s="59"/>
      <c r="L67" s="59" t="s">
        <v>256</v>
      </c>
      <c r="M67" s="59">
        <v>59153.3</v>
      </c>
      <c r="N67" s="59"/>
      <c r="O67" s="59">
        <v>242927</v>
      </c>
      <c r="P67" s="59">
        <v>-2.1</v>
      </c>
      <c r="Q67" s="59"/>
      <c r="R67" s="59"/>
      <c r="S67" s="59"/>
    </row>
    <row r="68" spans="1:19">
      <c r="A68" s="59"/>
      <c r="B68" s="59" t="s">
        <v>74</v>
      </c>
      <c r="C68" s="59">
        <v>77695.3</v>
      </c>
      <c r="D68" s="59">
        <v>1.3</v>
      </c>
      <c r="E68" s="59">
        <v>265480.40000000002</v>
      </c>
      <c r="F68" s="59">
        <v>1.5</v>
      </c>
      <c r="G68" s="59" t="s">
        <v>274</v>
      </c>
      <c r="H68" s="59">
        <v>157301.29999999999</v>
      </c>
      <c r="I68" s="59">
        <v>4.7</v>
      </c>
      <c r="J68" s="59"/>
      <c r="K68" s="59"/>
      <c r="L68" s="59" t="s">
        <v>74</v>
      </c>
      <c r="M68" s="59">
        <v>71845.5</v>
      </c>
      <c r="N68" s="59"/>
      <c r="O68" s="59">
        <v>246645.7</v>
      </c>
      <c r="P68" s="59">
        <v>1.5</v>
      </c>
      <c r="Q68" s="59"/>
      <c r="R68" s="59"/>
      <c r="S68" s="59"/>
    </row>
    <row r="69" spans="1:19">
      <c r="A69" s="59" t="s">
        <v>275</v>
      </c>
      <c r="B69" s="59" t="s">
        <v>254</v>
      </c>
      <c r="C69" s="59">
        <v>56349.599999999999</v>
      </c>
      <c r="D69" s="59">
        <v>2.2999999999999998</v>
      </c>
      <c r="E69" s="59">
        <v>267830.09999999998</v>
      </c>
      <c r="F69" s="59">
        <v>0.9</v>
      </c>
      <c r="G69" s="59" t="s">
        <v>276</v>
      </c>
      <c r="H69" s="59">
        <v>166017.29999999999</v>
      </c>
      <c r="I69" s="59">
        <v>5.5</v>
      </c>
      <c r="J69" s="59"/>
      <c r="K69" s="59" t="s">
        <v>275</v>
      </c>
      <c r="L69" s="59" t="s">
        <v>254</v>
      </c>
      <c r="M69" s="59">
        <v>52773.5</v>
      </c>
      <c r="N69" s="59">
        <v>2.6</v>
      </c>
      <c r="O69" s="59">
        <v>249325.7</v>
      </c>
      <c r="P69" s="59">
        <v>1.1000000000000001</v>
      </c>
      <c r="Q69" s="59"/>
      <c r="R69" s="59"/>
      <c r="S69" s="59"/>
    </row>
    <row r="70" spans="1:19">
      <c r="A70" s="59"/>
      <c r="B70" s="59" t="s">
        <v>255</v>
      </c>
      <c r="C70" s="59">
        <v>68765.7</v>
      </c>
      <c r="D70" s="59">
        <v>1.1000000000000001</v>
      </c>
      <c r="E70" s="59">
        <v>269078.40000000002</v>
      </c>
      <c r="F70" s="59">
        <v>0.5</v>
      </c>
      <c r="G70" s="59" t="s">
        <v>277</v>
      </c>
      <c r="H70" s="59">
        <v>173977</v>
      </c>
      <c r="I70" s="59">
        <v>4.8</v>
      </c>
      <c r="J70" s="59"/>
      <c r="K70" s="59"/>
      <c r="L70" s="59" t="s">
        <v>255</v>
      </c>
      <c r="M70" s="59">
        <v>64047.1</v>
      </c>
      <c r="N70" s="59">
        <v>2.1</v>
      </c>
      <c r="O70" s="59">
        <v>251575.8</v>
      </c>
      <c r="P70" s="59">
        <v>0.9</v>
      </c>
      <c r="Q70" s="59"/>
      <c r="R70" s="59"/>
      <c r="S70" s="59"/>
    </row>
    <row r="71" spans="1:19">
      <c r="A71" s="59"/>
      <c r="B71" s="59" t="s">
        <v>256</v>
      </c>
      <c r="C71" s="59">
        <v>65075.1</v>
      </c>
      <c r="D71" s="59">
        <v>2.4</v>
      </c>
      <c r="E71" s="59">
        <v>269182.59999999998</v>
      </c>
      <c r="F71" s="59">
        <v>0</v>
      </c>
      <c r="G71" s="59" t="s">
        <v>278</v>
      </c>
      <c r="H71" s="59">
        <v>180189.4</v>
      </c>
      <c r="I71" s="59">
        <v>3.6</v>
      </c>
      <c r="J71" s="59"/>
      <c r="K71" s="59"/>
      <c r="L71" s="59" t="s">
        <v>256</v>
      </c>
      <c r="M71" s="59">
        <v>61148.2</v>
      </c>
      <c r="N71" s="59">
        <v>3.4</v>
      </c>
      <c r="O71" s="59">
        <v>252339.6</v>
      </c>
      <c r="P71" s="59">
        <v>0.3</v>
      </c>
      <c r="Q71" s="59"/>
      <c r="R71" s="59"/>
      <c r="S71" s="59"/>
    </row>
    <row r="72" spans="1:19">
      <c r="A72" s="59"/>
      <c r="B72" s="59" t="s">
        <v>74</v>
      </c>
      <c r="C72" s="59">
        <v>78894</v>
      </c>
      <c r="D72" s="59">
        <v>1.5</v>
      </c>
      <c r="E72" s="59">
        <v>270794</v>
      </c>
      <c r="F72" s="59">
        <v>0.6</v>
      </c>
      <c r="G72" s="59" t="s">
        <v>279</v>
      </c>
      <c r="H72" s="59">
        <v>187098.9</v>
      </c>
      <c r="I72" s="59">
        <v>3.8</v>
      </c>
      <c r="J72" s="59"/>
      <c r="K72" s="59"/>
      <c r="L72" s="59" t="s">
        <v>74</v>
      </c>
      <c r="M72" s="59">
        <v>73714.2</v>
      </c>
      <c r="N72" s="59">
        <v>2.6</v>
      </c>
      <c r="O72" s="59">
        <v>254186</v>
      </c>
      <c r="P72" s="59">
        <v>0.7</v>
      </c>
      <c r="Q72" s="59"/>
      <c r="R72" s="59"/>
      <c r="S72" s="59"/>
    </row>
    <row r="73" spans="1:19">
      <c r="A73" s="59" t="s">
        <v>280</v>
      </c>
      <c r="B73" s="59" t="s">
        <v>254</v>
      </c>
      <c r="C73" s="59">
        <v>57453.1</v>
      </c>
      <c r="D73" s="59">
        <v>2</v>
      </c>
      <c r="E73" s="59">
        <v>271396.2</v>
      </c>
      <c r="F73" s="59">
        <v>0.2</v>
      </c>
      <c r="G73" s="59" t="s">
        <v>281</v>
      </c>
      <c r="H73" s="59">
        <v>198486.5</v>
      </c>
      <c r="I73" s="59">
        <v>6.1</v>
      </c>
      <c r="J73" s="59"/>
      <c r="K73" s="59" t="s">
        <v>280</v>
      </c>
      <c r="L73" s="59" t="s">
        <v>254</v>
      </c>
      <c r="M73" s="59">
        <v>54382.6</v>
      </c>
      <c r="N73" s="59">
        <v>3</v>
      </c>
      <c r="O73" s="59">
        <v>255235.4</v>
      </c>
      <c r="P73" s="59">
        <v>0.4</v>
      </c>
      <c r="Q73" s="59"/>
      <c r="R73" s="59"/>
      <c r="S73" s="59"/>
    </row>
    <row r="74" spans="1:19">
      <c r="A74" s="59"/>
      <c r="B74" s="59" t="s">
        <v>255</v>
      </c>
      <c r="C74" s="59">
        <v>69556</v>
      </c>
      <c r="D74" s="59">
        <v>1.1000000000000001</v>
      </c>
      <c r="E74" s="59">
        <v>272157.90000000002</v>
      </c>
      <c r="F74" s="59">
        <v>0.3</v>
      </c>
      <c r="G74" s="59" t="s">
        <v>282</v>
      </c>
      <c r="H74" s="59">
        <v>213309.1</v>
      </c>
      <c r="I74" s="59">
        <v>7.5</v>
      </c>
      <c r="J74" s="59"/>
      <c r="K74" s="59"/>
      <c r="L74" s="59" t="s">
        <v>255</v>
      </c>
      <c r="M74" s="59">
        <v>65068.4</v>
      </c>
      <c r="N74" s="59">
        <v>1.6</v>
      </c>
      <c r="O74" s="59">
        <v>255586.8</v>
      </c>
      <c r="P74" s="59">
        <v>0.1</v>
      </c>
      <c r="Q74" s="59"/>
      <c r="R74" s="59"/>
      <c r="S74" s="59"/>
    </row>
    <row r="75" spans="1:19">
      <c r="A75" s="59"/>
      <c r="B75" s="59" t="s">
        <v>256</v>
      </c>
      <c r="C75" s="59">
        <v>65641.5</v>
      </c>
      <c r="D75" s="59">
        <v>0.9</v>
      </c>
      <c r="E75" s="59">
        <v>272230.2</v>
      </c>
      <c r="F75" s="59">
        <v>0</v>
      </c>
      <c r="G75" s="59" t="s">
        <v>283</v>
      </c>
      <c r="H75" s="59">
        <v>231261.5</v>
      </c>
      <c r="I75" s="59">
        <v>8.4</v>
      </c>
      <c r="J75" s="59"/>
      <c r="K75" s="59"/>
      <c r="L75" s="59" t="s">
        <v>256</v>
      </c>
      <c r="M75" s="59">
        <v>61885.599999999999</v>
      </c>
      <c r="N75" s="59">
        <v>1.2</v>
      </c>
      <c r="O75" s="59">
        <v>256060.6</v>
      </c>
      <c r="P75" s="59">
        <v>0.2</v>
      </c>
      <c r="Q75" s="59"/>
      <c r="R75" s="59"/>
      <c r="S75" s="59"/>
    </row>
    <row r="76" spans="1:19">
      <c r="A76" s="59"/>
      <c r="B76" s="59" t="s">
        <v>74</v>
      </c>
      <c r="C76" s="59">
        <v>79900.5</v>
      </c>
      <c r="D76" s="59">
        <v>1.3</v>
      </c>
      <c r="E76" s="59">
        <v>274427.90000000002</v>
      </c>
      <c r="F76" s="59">
        <v>0.8</v>
      </c>
      <c r="G76" s="59" t="s">
        <v>284</v>
      </c>
      <c r="H76" s="59">
        <v>248310.9</v>
      </c>
      <c r="I76" s="59">
        <v>7.4</v>
      </c>
      <c r="J76" s="59"/>
      <c r="K76" s="59"/>
      <c r="L76" s="59" t="s">
        <v>74</v>
      </c>
      <c r="M76" s="59">
        <v>74776.100000000006</v>
      </c>
      <c r="N76" s="59">
        <v>1.4</v>
      </c>
      <c r="O76" s="59">
        <v>258142.3</v>
      </c>
      <c r="P76" s="59">
        <v>0.8</v>
      </c>
      <c r="Q76" s="59"/>
      <c r="R76" s="59"/>
      <c r="S76" s="59"/>
    </row>
    <row r="77" spans="1:19">
      <c r="A77" s="59" t="s">
        <v>285</v>
      </c>
      <c r="B77" s="59" t="s">
        <v>254</v>
      </c>
      <c r="C77" s="59">
        <v>59031.3</v>
      </c>
      <c r="D77" s="59">
        <v>2.7</v>
      </c>
      <c r="E77" s="59">
        <v>277248.5</v>
      </c>
      <c r="F77" s="59">
        <v>1</v>
      </c>
      <c r="G77" s="59" t="s">
        <v>286</v>
      </c>
      <c r="H77" s="59">
        <v>254844.4</v>
      </c>
      <c r="I77" s="59">
        <v>2.6</v>
      </c>
      <c r="J77" s="59"/>
      <c r="K77" s="59" t="s">
        <v>285</v>
      </c>
      <c r="L77" s="59" t="s">
        <v>254</v>
      </c>
      <c r="M77" s="59">
        <v>55890</v>
      </c>
      <c r="N77" s="59">
        <v>2.8</v>
      </c>
      <c r="O77" s="59">
        <v>260704.1</v>
      </c>
      <c r="P77" s="59">
        <v>1</v>
      </c>
      <c r="Q77" s="59"/>
      <c r="R77" s="59"/>
      <c r="S77" s="59"/>
    </row>
    <row r="78" spans="1:19">
      <c r="A78" s="59"/>
      <c r="B78" s="59" t="s">
        <v>255</v>
      </c>
      <c r="C78" s="59">
        <v>71348.7</v>
      </c>
      <c r="D78" s="59">
        <v>2.6</v>
      </c>
      <c r="E78" s="59">
        <v>278635.8</v>
      </c>
      <c r="F78" s="59">
        <v>0.5</v>
      </c>
      <c r="G78" s="59" t="s">
        <v>287</v>
      </c>
      <c r="H78" s="59">
        <v>260724</v>
      </c>
      <c r="I78" s="59">
        <v>2.2999999999999998</v>
      </c>
      <c r="J78" s="59"/>
      <c r="K78" s="59"/>
      <c r="L78" s="59" t="s">
        <v>255</v>
      </c>
      <c r="M78" s="59">
        <v>65801.7</v>
      </c>
      <c r="N78" s="59">
        <v>1.1000000000000001</v>
      </c>
      <c r="O78" s="59">
        <v>258040.8</v>
      </c>
      <c r="P78" s="59">
        <v>-1</v>
      </c>
      <c r="Q78" s="59"/>
      <c r="R78" s="59"/>
      <c r="S78" s="59"/>
    </row>
    <row r="79" spans="1:19">
      <c r="A79" s="59"/>
      <c r="B79" s="59" t="s">
        <v>256</v>
      </c>
      <c r="C79" s="59">
        <v>67299</v>
      </c>
      <c r="D79" s="59">
        <v>2.5</v>
      </c>
      <c r="E79" s="59">
        <v>279984.5</v>
      </c>
      <c r="F79" s="59">
        <v>0.5</v>
      </c>
      <c r="G79" s="59" t="s">
        <v>288</v>
      </c>
      <c r="H79" s="59">
        <v>265567</v>
      </c>
      <c r="I79" s="59">
        <v>1.9</v>
      </c>
      <c r="J79" s="59"/>
      <c r="K79" s="59"/>
      <c r="L79" s="59" t="s">
        <v>256</v>
      </c>
      <c r="M79" s="59">
        <v>62520.3</v>
      </c>
      <c r="N79" s="59">
        <v>1</v>
      </c>
      <c r="O79" s="59">
        <v>259362.3</v>
      </c>
      <c r="P79" s="59">
        <v>0.5</v>
      </c>
      <c r="Q79" s="59" t="s">
        <v>288</v>
      </c>
      <c r="R79" s="59">
        <v>246528.9</v>
      </c>
      <c r="S79" s="59"/>
    </row>
    <row r="80" spans="1:19">
      <c r="A80" s="59"/>
      <c r="B80" s="59" t="s">
        <v>74</v>
      </c>
      <c r="C80" s="59">
        <v>80686</v>
      </c>
      <c r="D80" s="59">
        <v>1</v>
      </c>
      <c r="E80" s="59">
        <v>277860.8</v>
      </c>
      <c r="F80" s="59">
        <v>-0.8</v>
      </c>
      <c r="G80" s="59" t="s">
        <v>289</v>
      </c>
      <c r="H80" s="59">
        <v>270187.8</v>
      </c>
      <c r="I80" s="59">
        <v>1.7</v>
      </c>
      <c r="J80" s="59"/>
      <c r="K80" s="59"/>
      <c r="L80" s="59" t="s">
        <v>74</v>
      </c>
      <c r="M80" s="59">
        <v>74527.199999999997</v>
      </c>
      <c r="N80" s="59">
        <v>-0.3</v>
      </c>
      <c r="O80" s="59">
        <v>258122.1</v>
      </c>
      <c r="P80" s="59">
        <v>-0.5</v>
      </c>
      <c r="Q80" s="59" t="s">
        <v>289</v>
      </c>
      <c r="R80" s="59">
        <v>253292.1</v>
      </c>
      <c r="S80" s="59">
        <v>2.7</v>
      </c>
    </row>
    <row r="81" spans="1:19">
      <c r="A81" s="59" t="s">
        <v>290</v>
      </c>
      <c r="B81" s="59" t="s">
        <v>254</v>
      </c>
      <c r="C81" s="59">
        <v>59662.6</v>
      </c>
      <c r="D81" s="59">
        <v>1.1000000000000001</v>
      </c>
      <c r="E81" s="59">
        <v>278558.09999999998</v>
      </c>
      <c r="F81" s="59">
        <v>0.3</v>
      </c>
      <c r="G81" s="59" t="s">
        <v>291</v>
      </c>
      <c r="H81" s="59">
        <v>274129.2</v>
      </c>
      <c r="I81" s="59">
        <v>1.5</v>
      </c>
      <c r="J81" s="59"/>
      <c r="K81" s="59" t="s">
        <v>290</v>
      </c>
      <c r="L81" s="59" t="s">
        <v>254</v>
      </c>
      <c r="M81" s="59">
        <v>55906.1</v>
      </c>
      <c r="N81" s="59">
        <v>0</v>
      </c>
      <c r="O81" s="59">
        <v>259202.9</v>
      </c>
      <c r="P81" s="59">
        <v>0.4</v>
      </c>
      <c r="Q81" s="59" t="s">
        <v>291</v>
      </c>
      <c r="R81" s="59">
        <v>257620.2</v>
      </c>
      <c r="S81" s="59">
        <v>1.7</v>
      </c>
    </row>
    <row r="82" spans="1:19">
      <c r="A82" s="59"/>
      <c r="B82" s="59" t="s">
        <v>255</v>
      </c>
      <c r="C82" s="59">
        <v>70450.2</v>
      </c>
      <c r="D82" s="59">
        <v>-1.3</v>
      </c>
      <c r="E82" s="59">
        <v>275401</v>
      </c>
      <c r="F82" s="59">
        <v>-1.1000000000000001</v>
      </c>
      <c r="G82" s="59" t="s">
        <v>292</v>
      </c>
      <c r="H82" s="59">
        <v>278996.3</v>
      </c>
      <c r="I82" s="59">
        <v>1.8</v>
      </c>
      <c r="J82" s="59"/>
      <c r="K82" s="59"/>
      <c r="L82" s="59" t="s">
        <v>255</v>
      </c>
      <c r="M82" s="59">
        <v>65392.9</v>
      </c>
      <c r="N82" s="59">
        <v>-0.6</v>
      </c>
      <c r="O82" s="59">
        <v>256692.6</v>
      </c>
      <c r="P82" s="59">
        <v>-1</v>
      </c>
      <c r="Q82" s="59" t="s">
        <v>292</v>
      </c>
      <c r="R82" s="59">
        <v>258755.3</v>
      </c>
      <c r="S82" s="59">
        <v>0.4</v>
      </c>
    </row>
    <row r="83" spans="1:19">
      <c r="A83" s="59"/>
      <c r="B83" s="59" t="s">
        <v>256</v>
      </c>
      <c r="C83" s="59">
        <v>65361.4</v>
      </c>
      <c r="D83" s="59">
        <v>-2.9</v>
      </c>
      <c r="E83" s="59">
        <v>272322.3</v>
      </c>
      <c r="F83" s="59">
        <v>-1.1000000000000001</v>
      </c>
      <c r="G83" s="59" t="s">
        <v>293</v>
      </c>
      <c r="H83" s="59">
        <v>272937.90000000002</v>
      </c>
      <c r="I83" s="59">
        <v>-2.2000000000000002</v>
      </c>
      <c r="J83" s="59"/>
      <c r="K83" s="59"/>
      <c r="L83" s="59" t="s">
        <v>256</v>
      </c>
      <c r="M83" s="59">
        <v>61304.2</v>
      </c>
      <c r="N83" s="59">
        <v>-1.9</v>
      </c>
      <c r="O83" s="59">
        <v>254681.3</v>
      </c>
      <c r="P83" s="59">
        <v>-0.8</v>
      </c>
      <c r="Q83" s="59" t="s">
        <v>293</v>
      </c>
      <c r="R83" s="59">
        <v>254677.2</v>
      </c>
      <c r="S83" s="59">
        <v>-1.6</v>
      </c>
    </row>
    <row r="84" spans="1:19">
      <c r="A84" s="59"/>
      <c r="B84" s="59" t="s">
        <v>74</v>
      </c>
      <c r="C84" s="59">
        <v>78736.5</v>
      </c>
      <c r="D84" s="59">
        <v>-2.4</v>
      </c>
      <c r="E84" s="59">
        <v>272043.09999999998</v>
      </c>
      <c r="F84" s="59">
        <v>-0.1</v>
      </c>
      <c r="G84" s="59" t="s">
        <v>294</v>
      </c>
      <c r="H84" s="59">
        <v>268001.5</v>
      </c>
      <c r="I84" s="59">
        <v>-1.8</v>
      </c>
      <c r="J84" s="59"/>
      <c r="K84" s="59"/>
      <c r="L84" s="59" t="s">
        <v>74</v>
      </c>
      <c r="M84" s="59">
        <v>72941.600000000006</v>
      </c>
      <c r="N84" s="59">
        <v>-2.1</v>
      </c>
      <c r="O84" s="59">
        <v>253509.6</v>
      </c>
      <c r="P84" s="59">
        <v>-0.5</v>
      </c>
      <c r="Q84" s="59" t="s">
        <v>294</v>
      </c>
      <c r="R84" s="59">
        <v>251785</v>
      </c>
      <c r="S84" s="59">
        <v>-1.1000000000000001</v>
      </c>
    </row>
    <row r="85" spans="1:19">
      <c r="A85" s="59" t="s">
        <v>295</v>
      </c>
      <c r="B85" s="59" t="s">
        <v>254</v>
      </c>
      <c r="C85" s="59">
        <v>58389.7</v>
      </c>
      <c r="D85" s="59">
        <v>-2.1</v>
      </c>
      <c r="E85" s="59">
        <v>271528.90000000002</v>
      </c>
      <c r="F85" s="59">
        <v>-0.2</v>
      </c>
      <c r="G85" s="59" t="s">
        <v>296</v>
      </c>
      <c r="H85" s="59">
        <v>269158.90000000002</v>
      </c>
      <c r="I85" s="59">
        <v>0.4</v>
      </c>
      <c r="J85" s="59"/>
      <c r="K85" s="59" t="s">
        <v>295</v>
      </c>
      <c r="L85" s="59" t="s">
        <v>254</v>
      </c>
      <c r="M85" s="59">
        <v>55038.5</v>
      </c>
      <c r="N85" s="59">
        <v>-1.6</v>
      </c>
      <c r="O85" s="59">
        <v>254143.3</v>
      </c>
      <c r="P85" s="59">
        <v>0.2</v>
      </c>
      <c r="Q85" s="59" t="s">
        <v>296</v>
      </c>
      <c r="R85" s="59">
        <v>254982.1</v>
      </c>
      <c r="S85" s="59">
        <v>1.3</v>
      </c>
    </row>
    <row r="86" spans="1:19">
      <c r="A86" s="59"/>
      <c r="B86" s="59" t="s">
        <v>255</v>
      </c>
      <c r="C86" s="59">
        <v>68525.399999999994</v>
      </c>
      <c r="D86" s="59">
        <v>-2.7</v>
      </c>
      <c r="E86" s="59">
        <v>267772.09999999998</v>
      </c>
      <c r="F86" s="59">
        <v>-1.4</v>
      </c>
      <c r="G86" s="59" t="s">
        <v>297</v>
      </c>
      <c r="H86" s="59">
        <v>265692.2</v>
      </c>
      <c r="I86" s="59">
        <v>-1.3</v>
      </c>
      <c r="J86" s="59"/>
      <c r="K86" s="59"/>
      <c r="L86" s="59" t="s">
        <v>255</v>
      </c>
      <c r="M86" s="59">
        <v>64001.3</v>
      </c>
      <c r="N86" s="59">
        <v>-2.1</v>
      </c>
      <c r="O86" s="59">
        <v>251175.7</v>
      </c>
      <c r="P86" s="59">
        <v>-1.2</v>
      </c>
      <c r="Q86" s="59" t="s">
        <v>297</v>
      </c>
      <c r="R86" s="59">
        <v>256069.7</v>
      </c>
      <c r="S86" s="59">
        <v>0.4</v>
      </c>
    </row>
    <row r="87" spans="1:19">
      <c r="A87" s="59"/>
      <c r="B87" s="59" t="s">
        <v>256</v>
      </c>
      <c r="C87" s="59">
        <v>64266.8</v>
      </c>
      <c r="D87" s="59">
        <v>-1.7</v>
      </c>
      <c r="E87" s="59">
        <v>267925.8</v>
      </c>
      <c r="F87" s="59">
        <v>0.1</v>
      </c>
      <c r="G87" s="59" t="s">
        <v>298</v>
      </c>
      <c r="H87" s="59">
        <v>258088.1</v>
      </c>
      <c r="I87" s="59">
        <v>-2.9</v>
      </c>
      <c r="J87" s="59"/>
      <c r="K87" s="59"/>
      <c r="L87" s="59" t="s">
        <v>256</v>
      </c>
      <c r="M87" s="59">
        <v>60508.800000000003</v>
      </c>
      <c r="N87" s="59">
        <v>-1.3</v>
      </c>
      <c r="O87" s="59">
        <v>251453.9</v>
      </c>
      <c r="P87" s="59">
        <v>0.1</v>
      </c>
      <c r="Q87" s="59" t="s">
        <v>298</v>
      </c>
      <c r="R87" s="59">
        <v>252397.4</v>
      </c>
      <c r="S87" s="59">
        <v>-1.4</v>
      </c>
    </row>
    <row r="88" spans="1:19">
      <c r="A88" s="59"/>
      <c r="B88" s="59" t="s">
        <v>74</v>
      </c>
      <c r="C88" s="59">
        <v>77065.100000000006</v>
      </c>
      <c r="D88" s="59">
        <v>-2.1</v>
      </c>
      <c r="E88" s="59">
        <v>266863</v>
      </c>
      <c r="F88" s="59">
        <v>-0.4</v>
      </c>
      <c r="G88" s="59" t="s">
        <v>299</v>
      </c>
      <c r="H88" s="59">
        <v>252787.1</v>
      </c>
      <c r="I88" s="59">
        <v>-2.1</v>
      </c>
      <c r="J88" s="59"/>
      <c r="K88" s="59"/>
      <c r="L88" s="59" t="s">
        <v>74</v>
      </c>
      <c r="M88" s="59">
        <v>72206.8</v>
      </c>
      <c r="N88" s="59">
        <v>-1</v>
      </c>
      <c r="O88" s="59">
        <v>251467.3</v>
      </c>
      <c r="P88" s="59">
        <v>0</v>
      </c>
      <c r="Q88" s="59" t="s">
        <v>299</v>
      </c>
      <c r="R88" s="59">
        <v>249964.79999999999</v>
      </c>
      <c r="S88" s="59">
        <v>-1</v>
      </c>
    </row>
    <row r="89" spans="1:19">
      <c r="A89" s="59" t="s">
        <v>300</v>
      </c>
      <c r="B89" s="59" t="s">
        <v>254</v>
      </c>
      <c r="C89" s="59">
        <v>58144.2</v>
      </c>
      <c r="D89" s="59">
        <v>-0.4</v>
      </c>
      <c r="E89" s="59">
        <v>269846.40000000002</v>
      </c>
      <c r="F89" s="59">
        <v>1.1000000000000001</v>
      </c>
      <c r="G89" s="59" t="s">
        <v>301</v>
      </c>
      <c r="H89" s="59">
        <v>252159.4</v>
      </c>
      <c r="I89" s="59">
        <v>-0.2</v>
      </c>
      <c r="J89" s="59"/>
      <c r="K89" s="59" t="s">
        <v>300</v>
      </c>
      <c r="L89" s="59" t="s">
        <v>254</v>
      </c>
      <c r="M89" s="59">
        <v>55068.1</v>
      </c>
      <c r="N89" s="59">
        <v>0.1</v>
      </c>
      <c r="O89" s="59">
        <v>253929</v>
      </c>
      <c r="P89" s="59">
        <v>1</v>
      </c>
      <c r="Q89" s="59" t="s">
        <v>301</v>
      </c>
      <c r="R89" s="59">
        <v>250901.4</v>
      </c>
      <c r="S89" s="59">
        <v>0.4</v>
      </c>
    </row>
    <row r="90" spans="1:19">
      <c r="A90" s="59"/>
      <c r="B90" s="59" t="s">
        <v>255</v>
      </c>
      <c r="C90" s="59">
        <v>68653</v>
      </c>
      <c r="D90" s="59">
        <v>0.2</v>
      </c>
      <c r="E90" s="59">
        <v>268286</v>
      </c>
      <c r="F90" s="59">
        <v>-0.6</v>
      </c>
      <c r="G90" s="59" t="s">
        <v>302</v>
      </c>
      <c r="H90" s="59">
        <v>254064</v>
      </c>
      <c r="I90" s="59">
        <v>0.8</v>
      </c>
      <c r="J90" s="59"/>
      <c r="K90" s="59"/>
      <c r="L90" s="59" t="s">
        <v>255</v>
      </c>
      <c r="M90" s="59">
        <v>64642.5</v>
      </c>
      <c r="N90" s="59">
        <v>1</v>
      </c>
      <c r="O90" s="59">
        <v>253604.3</v>
      </c>
      <c r="P90" s="59">
        <v>-0.1</v>
      </c>
      <c r="Q90" s="59" t="s">
        <v>302</v>
      </c>
      <c r="R90" s="59">
        <v>254057.4</v>
      </c>
      <c r="S90" s="59">
        <v>1.3</v>
      </c>
    </row>
    <row r="91" spans="1:19">
      <c r="A91" s="59"/>
      <c r="B91" s="59" t="s">
        <v>256</v>
      </c>
      <c r="C91" s="59">
        <v>64296.4</v>
      </c>
      <c r="D91" s="59">
        <v>0</v>
      </c>
      <c r="E91" s="59">
        <v>268303.90000000002</v>
      </c>
      <c r="F91" s="59">
        <v>0</v>
      </c>
      <c r="G91" s="59" t="s">
        <v>303</v>
      </c>
      <c r="H91" s="59">
        <v>255747.5</v>
      </c>
      <c r="I91" s="59">
        <v>0.7</v>
      </c>
      <c r="J91" s="59"/>
      <c r="K91" s="59"/>
      <c r="L91" s="59" t="s">
        <v>256</v>
      </c>
      <c r="M91" s="59">
        <v>61032.9</v>
      </c>
      <c r="N91" s="59">
        <v>0.9</v>
      </c>
      <c r="O91" s="59">
        <v>253940.1</v>
      </c>
      <c r="P91" s="59">
        <v>0.1</v>
      </c>
      <c r="Q91" s="59" t="s">
        <v>303</v>
      </c>
      <c r="R91" s="59">
        <v>256896</v>
      </c>
      <c r="S91" s="59">
        <v>1.1000000000000001</v>
      </c>
    </row>
    <row r="92" spans="1:19">
      <c r="A92" s="59"/>
      <c r="B92" s="59" t="s">
        <v>74</v>
      </c>
      <c r="C92" s="59">
        <v>77959.8</v>
      </c>
      <c r="D92" s="59">
        <v>1.2</v>
      </c>
      <c r="E92" s="59">
        <v>270071.40000000002</v>
      </c>
      <c r="F92" s="59">
        <v>0.7</v>
      </c>
      <c r="G92" s="59" t="s">
        <v>304</v>
      </c>
      <c r="H92" s="59">
        <v>255640.1</v>
      </c>
      <c r="I92" s="59">
        <v>0</v>
      </c>
      <c r="J92" s="59"/>
      <c r="K92" s="59"/>
      <c r="L92" s="59" t="s">
        <v>74</v>
      </c>
      <c r="M92" s="59">
        <v>73663</v>
      </c>
      <c r="N92" s="59">
        <v>2</v>
      </c>
      <c r="O92" s="59">
        <v>256559.8</v>
      </c>
      <c r="P92" s="59">
        <v>1</v>
      </c>
      <c r="Q92" s="59" t="s">
        <v>304</v>
      </c>
      <c r="R92" s="59">
        <v>257233.9</v>
      </c>
      <c r="S92" s="59">
        <v>0.1</v>
      </c>
    </row>
    <row r="93" spans="1:19">
      <c r="A93" s="59" t="s">
        <v>305</v>
      </c>
      <c r="B93" s="59" t="s">
        <v>254</v>
      </c>
      <c r="C93" s="59">
        <v>58249.8</v>
      </c>
      <c r="D93" s="59">
        <v>0.2</v>
      </c>
      <c r="E93" s="59">
        <v>270199.5</v>
      </c>
      <c r="F93" s="59">
        <v>0</v>
      </c>
      <c r="G93" s="59" t="s">
        <v>306</v>
      </c>
      <c r="H93" s="59">
        <v>254279.5</v>
      </c>
      <c r="I93" s="59">
        <v>-0.5</v>
      </c>
      <c r="J93" s="59"/>
      <c r="K93" s="59" t="s">
        <v>305</v>
      </c>
      <c r="L93" s="59" t="s">
        <v>254</v>
      </c>
      <c r="M93" s="59">
        <v>55643.7</v>
      </c>
      <c r="N93" s="59">
        <v>1</v>
      </c>
      <c r="O93" s="59">
        <v>256301.8</v>
      </c>
      <c r="P93" s="59">
        <v>-0.1</v>
      </c>
      <c r="Q93" s="59" t="s">
        <v>306</v>
      </c>
      <c r="R93" s="59">
        <v>255453.4</v>
      </c>
      <c r="S93" s="59">
        <v>-0.7</v>
      </c>
    </row>
    <row r="94" spans="1:19">
      <c r="A94" s="59"/>
      <c r="B94" s="59" t="s">
        <v>255</v>
      </c>
      <c r="C94" s="59">
        <v>68940.800000000003</v>
      </c>
      <c r="D94" s="59">
        <v>0.4</v>
      </c>
      <c r="E94" s="59">
        <v>268972.90000000002</v>
      </c>
      <c r="F94" s="59">
        <v>-0.5</v>
      </c>
      <c r="G94" s="59" t="s">
        <v>307</v>
      </c>
      <c r="H94" s="59">
        <v>242980.7</v>
      </c>
      <c r="I94" s="59">
        <v>-4.4000000000000004</v>
      </c>
      <c r="J94" s="59"/>
      <c r="K94" s="59"/>
      <c r="L94" s="59" t="s">
        <v>255</v>
      </c>
      <c r="M94" s="59">
        <v>65748.2</v>
      </c>
      <c r="N94" s="59">
        <v>1.7</v>
      </c>
      <c r="O94" s="59">
        <v>257545.3</v>
      </c>
      <c r="P94" s="59">
        <v>0.5</v>
      </c>
      <c r="Q94" s="59" t="s">
        <v>307</v>
      </c>
      <c r="R94" s="59">
        <v>251154.8</v>
      </c>
      <c r="S94" s="59">
        <v>-1.7</v>
      </c>
    </row>
    <row r="95" spans="1:19">
      <c r="A95" s="59"/>
      <c r="B95" s="59" t="s">
        <v>256</v>
      </c>
      <c r="C95" s="59">
        <v>63987.4</v>
      </c>
      <c r="D95" s="59">
        <v>-0.5</v>
      </c>
      <c r="E95" s="59">
        <v>267275.40000000002</v>
      </c>
      <c r="F95" s="59">
        <v>-0.6</v>
      </c>
      <c r="G95" s="59" t="s">
        <v>308</v>
      </c>
      <c r="H95" s="59">
        <v>243951.6</v>
      </c>
      <c r="I95" s="59">
        <v>0.4</v>
      </c>
      <c r="J95" s="59"/>
      <c r="K95" s="59"/>
      <c r="L95" s="59" t="s">
        <v>256</v>
      </c>
      <c r="M95" s="59">
        <v>61630.2</v>
      </c>
      <c r="N95" s="59">
        <v>1</v>
      </c>
      <c r="O95" s="59">
        <v>256899.9</v>
      </c>
      <c r="P95" s="59">
        <v>-0.3</v>
      </c>
      <c r="Q95" s="59" t="s">
        <v>308</v>
      </c>
      <c r="R95" s="59">
        <v>255969</v>
      </c>
      <c r="S95" s="59">
        <v>1.9</v>
      </c>
    </row>
    <row r="96" spans="1:19">
      <c r="A96" s="59"/>
      <c r="B96" s="59" t="s">
        <v>74</v>
      </c>
      <c r="C96" s="59">
        <v>75837.2</v>
      </c>
      <c r="D96" s="59">
        <v>-2.7</v>
      </c>
      <c r="E96" s="59">
        <v>262589.3</v>
      </c>
      <c r="F96" s="59">
        <v>-1.8</v>
      </c>
      <c r="G96" s="59" t="s">
        <v>309</v>
      </c>
      <c r="H96" s="59">
        <v>245638.6</v>
      </c>
      <c r="I96" s="59">
        <v>0.7</v>
      </c>
      <c r="J96" s="59"/>
      <c r="K96" s="59"/>
      <c r="L96" s="59" t="s">
        <v>74</v>
      </c>
      <c r="M96" s="59">
        <v>73086.8</v>
      </c>
      <c r="N96" s="59">
        <v>-0.8</v>
      </c>
      <c r="O96" s="59">
        <v>254351.6</v>
      </c>
      <c r="P96" s="59">
        <v>-1</v>
      </c>
      <c r="Q96" s="59" t="s">
        <v>309</v>
      </c>
      <c r="R96" s="59">
        <v>259456.9</v>
      </c>
      <c r="S96" s="59">
        <v>1.4</v>
      </c>
    </row>
    <row r="97" spans="1:19">
      <c r="A97" s="59" t="s">
        <v>310</v>
      </c>
      <c r="B97" s="59" t="s">
        <v>254</v>
      </c>
      <c r="C97" s="59">
        <v>56926.8</v>
      </c>
      <c r="D97" s="59">
        <v>-2.2999999999999998</v>
      </c>
      <c r="E97" s="59">
        <v>264757</v>
      </c>
      <c r="F97" s="59">
        <v>0.8</v>
      </c>
      <c r="G97" s="59" t="s">
        <v>311</v>
      </c>
      <c r="H97" s="59">
        <v>245924</v>
      </c>
      <c r="I97" s="59">
        <v>0.1</v>
      </c>
      <c r="J97" s="59"/>
      <c r="K97" s="59" t="s">
        <v>310</v>
      </c>
      <c r="L97" s="59" t="s">
        <v>254</v>
      </c>
      <c r="M97" s="59">
        <v>55604.4</v>
      </c>
      <c r="N97" s="59">
        <v>-0.1</v>
      </c>
      <c r="O97" s="59">
        <v>256929.6</v>
      </c>
      <c r="P97" s="59">
        <v>1</v>
      </c>
      <c r="Q97" s="59" t="s">
        <v>311</v>
      </c>
      <c r="R97" s="59">
        <v>261489</v>
      </c>
      <c r="S97" s="59">
        <v>0.8</v>
      </c>
    </row>
    <row r="98" spans="1:19">
      <c r="A98" s="59"/>
      <c r="B98" s="59" t="s">
        <v>255</v>
      </c>
      <c r="C98" s="59">
        <v>66777.399999999994</v>
      </c>
      <c r="D98" s="59">
        <v>-3.1</v>
      </c>
      <c r="E98" s="59">
        <v>259163</v>
      </c>
      <c r="F98" s="59">
        <v>-2.1</v>
      </c>
      <c r="G98" s="59" t="s">
        <v>312</v>
      </c>
      <c r="H98" s="59">
        <v>247851.1</v>
      </c>
      <c r="I98" s="59">
        <v>0.8</v>
      </c>
      <c r="J98" s="59"/>
      <c r="K98" s="59"/>
      <c r="L98" s="59" t="s">
        <v>255</v>
      </c>
      <c r="M98" s="59">
        <v>64802.8</v>
      </c>
      <c r="N98" s="59">
        <v>-1.4</v>
      </c>
      <c r="O98" s="59">
        <v>252366.7</v>
      </c>
      <c r="P98" s="59">
        <v>-1.8</v>
      </c>
      <c r="Q98" s="59" t="s">
        <v>312</v>
      </c>
      <c r="R98" s="59">
        <v>261844.3</v>
      </c>
      <c r="S98" s="59">
        <v>0.1</v>
      </c>
    </row>
    <row r="99" spans="1:19">
      <c r="A99" s="59"/>
      <c r="B99" s="59" t="s">
        <v>256</v>
      </c>
      <c r="C99" s="59">
        <v>61646.7</v>
      </c>
      <c r="D99" s="59">
        <v>-3.7</v>
      </c>
      <c r="E99" s="59">
        <v>258526.3</v>
      </c>
      <c r="F99" s="59">
        <v>-0.2</v>
      </c>
      <c r="G99" s="59" t="s">
        <v>313</v>
      </c>
      <c r="H99" s="59">
        <v>252491.6</v>
      </c>
      <c r="I99" s="59">
        <v>1.9</v>
      </c>
      <c r="J99" s="59"/>
      <c r="K99" s="59"/>
      <c r="L99" s="59" t="s">
        <v>256</v>
      </c>
      <c r="M99" s="59">
        <v>60353.2</v>
      </c>
      <c r="N99" s="59">
        <v>-2.1</v>
      </c>
      <c r="O99" s="59">
        <v>252669.1</v>
      </c>
      <c r="P99" s="59">
        <v>0.1</v>
      </c>
      <c r="Q99" s="59" t="s">
        <v>313</v>
      </c>
      <c r="R99" s="59">
        <v>259130.2</v>
      </c>
      <c r="S99" s="59">
        <v>-1</v>
      </c>
    </row>
    <row r="100" spans="1:19">
      <c r="A100" s="59"/>
      <c r="B100" s="59" t="s">
        <v>74</v>
      </c>
      <c r="C100" s="59">
        <v>74319.8</v>
      </c>
      <c r="D100" s="59">
        <v>-2</v>
      </c>
      <c r="E100" s="59">
        <v>256471</v>
      </c>
      <c r="F100" s="59">
        <v>-0.8</v>
      </c>
      <c r="G100" s="59" t="s">
        <v>314</v>
      </c>
      <c r="H100" s="59">
        <v>256850.6</v>
      </c>
      <c r="I100" s="59">
        <v>1.7</v>
      </c>
      <c r="J100" s="59"/>
      <c r="K100" s="59"/>
      <c r="L100" s="59" t="s">
        <v>74</v>
      </c>
      <c r="M100" s="59">
        <v>72537.2</v>
      </c>
      <c r="N100" s="59">
        <v>-0.8</v>
      </c>
      <c r="O100" s="59">
        <v>251480.3</v>
      </c>
      <c r="P100" s="59">
        <v>-0.5</v>
      </c>
      <c r="Q100" s="59" t="s">
        <v>314</v>
      </c>
      <c r="R100" s="59">
        <v>263747</v>
      </c>
      <c r="S100" s="59">
        <v>1.8</v>
      </c>
    </row>
    <row r="101" spans="1:19">
      <c r="A101" s="59" t="s">
        <v>315</v>
      </c>
      <c r="B101" s="59" t="s">
        <v>254</v>
      </c>
      <c r="C101" s="59">
        <v>55344.2</v>
      </c>
      <c r="D101" s="59">
        <v>-2.8</v>
      </c>
      <c r="E101" s="59">
        <v>258803.6</v>
      </c>
      <c r="F101" s="59">
        <v>0.9</v>
      </c>
      <c r="G101" s="59"/>
      <c r="H101" s="59"/>
      <c r="I101" s="59"/>
      <c r="J101" s="59"/>
      <c r="K101" s="59" t="s">
        <v>315</v>
      </c>
      <c r="L101" s="59" t="s">
        <v>254</v>
      </c>
      <c r="M101" s="59">
        <v>54704.2</v>
      </c>
      <c r="N101" s="59">
        <v>-1.6</v>
      </c>
      <c r="O101" s="59">
        <v>254216.3</v>
      </c>
      <c r="P101" s="59">
        <v>1.1000000000000001</v>
      </c>
      <c r="Q101" s="59"/>
      <c r="R101" s="59"/>
      <c r="S101" s="59"/>
    </row>
    <row r="102" spans="1:19">
      <c r="A102" s="59"/>
      <c r="B102" s="59" t="s">
        <v>255</v>
      </c>
      <c r="C102" s="59">
        <v>66295.399999999994</v>
      </c>
      <c r="D102" s="59">
        <v>-0.7</v>
      </c>
      <c r="E102" s="59">
        <v>256878.2</v>
      </c>
      <c r="F102" s="59">
        <v>-0.7</v>
      </c>
      <c r="G102" s="59" t="s">
        <v>316</v>
      </c>
      <c r="H102" s="59">
        <v>129450.8</v>
      </c>
      <c r="I102" s="59"/>
      <c r="J102" s="59"/>
      <c r="K102" s="59"/>
      <c r="L102" s="59" t="s">
        <v>255</v>
      </c>
      <c r="M102" s="59">
        <v>65178.6</v>
      </c>
      <c r="N102" s="59">
        <v>0.6</v>
      </c>
      <c r="O102" s="59">
        <v>253339.7</v>
      </c>
      <c r="P102" s="59">
        <v>-0.3</v>
      </c>
      <c r="Q102" s="59"/>
      <c r="R102" s="59"/>
      <c r="S102" s="59"/>
    </row>
    <row r="103" spans="1:19">
      <c r="A103" s="59"/>
      <c r="B103" s="59" t="s">
        <v>256</v>
      </c>
      <c r="C103" s="59">
        <v>59914.6</v>
      </c>
      <c r="D103" s="59">
        <v>-2.8</v>
      </c>
      <c r="E103" s="59">
        <v>251705.5</v>
      </c>
      <c r="F103" s="59">
        <v>-2</v>
      </c>
      <c r="G103" s="59" t="s">
        <v>317</v>
      </c>
      <c r="H103" s="59">
        <v>140212.4</v>
      </c>
      <c r="I103" s="59">
        <v>8.3000000000000007</v>
      </c>
      <c r="J103" s="59"/>
      <c r="K103" s="59"/>
      <c r="L103" s="59" t="s">
        <v>256</v>
      </c>
      <c r="M103" s="59">
        <v>59285.8</v>
      </c>
      <c r="N103" s="59">
        <v>-1.8</v>
      </c>
      <c r="O103" s="59">
        <v>248714.2</v>
      </c>
      <c r="P103" s="59">
        <v>-1.8</v>
      </c>
      <c r="Q103" s="59"/>
      <c r="R103" s="59"/>
      <c r="S103" s="59"/>
    </row>
    <row r="104" spans="1:19">
      <c r="A104" s="59"/>
      <c r="B104" s="59" t="s">
        <v>74</v>
      </c>
      <c r="C104" s="59">
        <v>73284</v>
      </c>
      <c r="D104" s="59">
        <v>-1.4</v>
      </c>
      <c r="E104" s="59">
        <v>251821.3</v>
      </c>
      <c r="F104" s="59">
        <v>0</v>
      </c>
      <c r="G104" s="59" t="s">
        <v>318</v>
      </c>
      <c r="H104" s="59">
        <v>148139.79999999999</v>
      </c>
      <c r="I104" s="59">
        <v>5.7</v>
      </c>
      <c r="J104" s="59"/>
      <c r="K104" s="59"/>
      <c r="L104" s="59" t="s">
        <v>74</v>
      </c>
      <c r="M104" s="59">
        <v>72335</v>
      </c>
      <c r="N104" s="59">
        <v>-0.3</v>
      </c>
      <c r="O104" s="59">
        <v>249728.2</v>
      </c>
      <c r="P104" s="59">
        <v>0.4</v>
      </c>
      <c r="Q104" s="59"/>
      <c r="R104" s="59"/>
      <c r="S104" s="59"/>
    </row>
    <row r="105" spans="1:19">
      <c r="A105" s="59" t="s">
        <v>319</v>
      </c>
      <c r="B105" s="59" t="s">
        <v>254</v>
      </c>
      <c r="C105" s="59">
        <v>53293.2</v>
      </c>
      <c r="D105" s="59">
        <v>-3.7</v>
      </c>
      <c r="E105" s="59">
        <v>251586.3</v>
      </c>
      <c r="F105" s="59">
        <v>-0.1</v>
      </c>
      <c r="G105" s="59" t="s">
        <v>320</v>
      </c>
      <c r="H105" s="59">
        <v>155794.1</v>
      </c>
      <c r="I105" s="59">
        <v>5.2</v>
      </c>
      <c r="J105" s="59"/>
      <c r="K105" s="59" t="s">
        <v>319</v>
      </c>
      <c r="L105" s="59" t="s">
        <v>254</v>
      </c>
      <c r="M105" s="59">
        <v>53165.4</v>
      </c>
      <c r="N105" s="59">
        <v>-2.8</v>
      </c>
      <c r="O105" s="59">
        <v>249435.8</v>
      </c>
      <c r="P105" s="59">
        <v>-0.1</v>
      </c>
      <c r="Q105" s="59"/>
      <c r="R105" s="59"/>
      <c r="S105" s="59"/>
    </row>
    <row r="106" spans="1:19">
      <c r="A106" s="59"/>
      <c r="B106" s="59" t="s">
        <v>255</v>
      </c>
      <c r="C106" s="59">
        <v>65720.5</v>
      </c>
      <c r="D106" s="59">
        <v>-0.9</v>
      </c>
      <c r="E106" s="59">
        <v>253300.7</v>
      </c>
      <c r="F106" s="59">
        <v>0.7</v>
      </c>
      <c r="G106" s="59" t="s">
        <v>321</v>
      </c>
      <c r="H106" s="59">
        <v>164317.9</v>
      </c>
      <c r="I106" s="59">
        <v>5.5</v>
      </c>
      <c r="J106" s="59"/>
      <c r="K106" s="59"/>
      <c r="L106" s="59" t="s">
        <v>255</v>
      </c>
      <c r="M106" s="59">
        <v>65147</v>
      </c>
      <c r="N106" s="59">
        <v>0</v>
      </c>
      <c r="O106" s="59">
        <v>251831</v>
      </c>
      <c r="P106" s="59">
        <v>1</v>
      </c>
      <c r="Q106" s="59"/>
      <c r="R106" s="59"/>
      <c r="S106" s="59"/>
    </row>
    <row r="107" spans="1:19">
      <c r="A107" s="59"/>
      <c r="B107" s="59" t="s">
        <v>256</v>
      </c>
      <c r="C107" s="59">
        <v>59752.9</v>
      </c>
      <c r="D107" s="59">
        <v>-0.3</v>
      </c>
      <c r="E107" s="59">
        <v>251660.6</v>
      </c>
      <c r="F107" s="59">
        <v>-0.6</v>
      </c>
      <c r="G107" s="59" t="s">
        <v>322</v>
      </c>
      <c r="H107" s="59">
        <v>171856.1</v>
      </c>
      <c r="I107" s="59">
        <v>4.5999999999999996</v>
      </c>
      <c r="J107" s="59"/>
      <c r="K107" s="59"/>
      <c r="L107" s="59" t="s">
        <v>256</v>
      </c>
      <c r="M107" s="59">
        <v>59585.9</v>
      </c>
      <c r="N107" s="59">
        <v>0.5</v>
      </c>
      <c r="O107" s="59">
        <v>250656.4</v>
      </c>
      <c r="P107" s="59">
        <v>-0.5</v>
      </c>
      <c r="Q107" s="59"/>
      <c r="R107" s="59"/>
      <c r="S107" s="59"/>
    </row>
    <row r="108" spans="1:19">
      <c r="A108" s="59"/>
      <c r="B108" s="59" t="s">
        <v>74</v>
      </c>
      <c r="C108" s="59">
        <v>73772.2</v>
      </c>
      <c r="D108" s="59">
        <v>0.7</v>
      </c>
      <c r="E108" s="59">
        <v>252343.2</v>
      </c>
      <c r="F108" s="59">
        <v>0.3</v>
      </c>
      <c r="G108" s="59" t="s">
        <v>323</v>
      </c>
      <c r="H108" s="59">
        <v>179186.2</v>
      </c>
      <c r="I108" s="59">
        <v>4.3</v>
      </c>
      <c r="J108" s="59"/>
      <c r="K108" s="59"/>
      <c r="L108" s="59" t="s">
        <v>74</v>
      </c>
      <c r="M108" s="59">
        <v>73036.600000000006</v>
      </c>
      <c r="N108" s="59">
        <v>1</v>
      </c>
      <c r="O108" s="59">
        <v>251052.1</v>
      </c>
      <c r="P108" s="59">
        <v>0.2</v>
      </c>
      <c r="Q108" s="59"/>
      <c r="R108" s="59"/>
      <c r="S108" s="59"/>
    </row>
    <row r="109" spans="1:19">
      <c r="A109" s="59" t="s">
        <v>324</v>
      </c>
      <c r="B109" s="59" t="s">
        <v>254</v>
      </c>
      <c r="C109" s="59">
        <v>52913.7</v>
      </c>
      <c r="D109" s="59">
        <v>-0.7</v>
      </c>
      <c r="E109" s="59">
        <v>251557.5</v>
      </c>
      <c r="F109" s="59">
        <v>-0.3</v>
      </c>
      <c r="G109" s="59" t="s">
        <v>325</v>
      </c>
      <c r="H109" s="59">
        <v>185370.1</v>
      </c>
      <c r="I109" s="59">
        <v>3.5</v>
      </c>
      <c r="J109" s="59"/>
      <c r="K109" s="59" t="s">
        <v>324</v>
      </c>
      <c r="L109" s="59" t="s">
        <v>254</v>
      </c>
      <c r="M109" s="59">
        <v>53132</v>
      </c>
      <c r="N109" s="59">
        <v>-0.1</v>
      </c>
      <c r="O109" s="59">
        <v>251012.4</v>
      </c>
      <c r="P109" s="59">
        <v>0</v>
      </c>
      <c r="Q109" s="59"/>
      <c r="R109" s="59"/>
      <c r="S109" s="59"/>
    </row>
    <row r="110" spans="1:19">
      <c r="A110" s="59"/>
      <c r="B110" s="59" t="s">
        <v>255</v>
      </c>
      <c r="C110" s="59">
        <v>65796.899999999994</v>
      </c>
      <c r="D110" s="59">
        <v>0.1</v>
      </c>
      <c r="E110" s="59">
        <v>253399.8</v>
      </c>
      <c r="F110" s="59">
        <v>0.7</v>
      </c>
      <c r="G110" s="59" t="s">
        <v>326</v>
      </c>
      <c r="H110" s="59">
        <v>196141.1</v>
      </c>
      <c r="I110" s="59">
        <v>5.8</v>
      </c>
      <c r="J110" s="59"/>
      <c r="K110" s="59"/>
      <c r="L110" s="59" t="s">
        <v>255</v>
      </c>
      <c r="M110" s="59">
        <v>65575.100000000006</v>
      </c>
      <c r="N110" s="59">
        <v>0.7</v>
      </c>
      <c r="O110" s="59">
        <v>253193.5</v>
      </c>
      <c r="P110" s="59">
        <v>0.9</v>
      </c>
      <c r="Q110" s="59"/>
      <c r="R110" s="59"/>
      <c r="S110" s="59"/>
    </row>
    <row r="111" spans="1:19">
      <c r="A111" s="59"/>
      <c r="B111" s="59" t="s">
        <v>256</v>
      </c>
      <c r="C111" s="59">
        <v>60597.9</v>
      </c>
      <c r="D111" s="59">
        <v>1.4</v>
      </c>
      <c r="E111" s="59">
        <v>255319.2</v>
      </c>
      <c r="F111" s="59">
        <v>0.8</v>
      </c>
      <c r="G111" s="59" t="s">
        <v>327</v>
      </c>
      <c r="H111" s="59">
        <v>210167.9</v>
      </c>
      <c r="I111" s="59">
        <v>7.2</v>
      </c>
      <c r="J111" s="59"/>
      <c r="K111" s="59"/>
      <c r="L111" s="59" t="s">
        <v>256</v>
      </c>
      <c r="M111" s="59">
        <v>60783.7</v>
      </c>
      <c r="N111" s="59">
        <v>2</v>
      </c>
      <c r="O111" s="59">
        <v>255855.8</v>
      </c>
      <c r="P111" s="59">
        <v>1.1000000000000001</v>
      </c>
      <c r="Q111" s="59"/>
      <c r="R111" s="59"/>
      <c r="S111" s="59"/>
    </row>
    <row r="112" spans="1:19">
      <c r="A112" s="59"/>
      <c r="B112" s="59" t="s">
        <v>74</v>
      </c>
      <c r="C112" s="59">
        <v>74674.3</v>
      </c>
      <c r="D112" s="59">
        <v>1.2</v>
      </c>
      <c r="E112" s="59">
        <v>254911.7</v>
      </c>
      <c r="F112" s="59">
        <v>-0.2</v>
      </c>
      <c r="G112" s="59" t="s">
        <v>328</v>
      </c>
      <c r="H112" s="59">
        <v>227308.6</v>
      </c>
      <c r="I112" s="59">
        <v>8.1999999999999993</v>
      </c>
      <c r="J112" s="59"/>
      <c r="K112" s="59"/>
      <c r="L112" s="59" t="s">
        <v>74</v>
      </c>
      <c r="M112" s="59">
        <v>74396.100000000006</v>
      </c>
      <c r="N112" s="59">
        <v>1.9</v>
      </c>
      <c r="O112" s="59">
        <v>255267.8</v>
      </c>
      <c r="P112" s="59">
        <v>-0.2</v>
      </c>
      <c r="Q112" s="59"/>
      <c r="R112" s="59"/>
      <c r="S112" s="59"/>
    </row>
    <row r="113" spans="1:19">
      <c r="A113" s="59" t="s">
        <v>329</v>
      </c>
      <c r="B113" s="59" t="s">
        <v>254</v>
      </c>
      <c r="C113" s="59">
        <v>52995</v>
      </c>
      <c r="D113" s="59">
        <v>0.2</v>
      </c>
      <c r="E113" s="59">
        <v>252835.6</v>
      </c>
      <c r="F113" s="59">
        <v>-0.8</v>
      </c>
      <c r="G113" s="59" t="s">
        <v>330</v>
      </c>
      <c r="H113" s="59">
        <v>245586</v>
      </c>
      <c r="I113" s="59">
        <v>8</v>
      </c>
      <c r="J113" s="59"/>
      <c r="K113" s="59" t="s">
        <v>329</v>
      </c>
      <c r="L113" s="59" t="s">
        <v>254</v>
      </c>
      <c r="M113" s="59">
        <v>53302.5</v>
      </c>
      <c r="N113" s="59">
        <v>0.3</v>
      </c>
      <c r="O113" s="59">
        <v>252554.7</v>
      </c>
      <c r="P113" s="59">
        <v>-1.1000000000000001</v>
      </c>
      <c r="Q113" s="59" t="s">
        <v>331</v>
      </c>
      <c r="R113" s="59">
        <v>245199.2</v>
      </c>
      <c r="S113" s="59"/>
    </row>
    <row r="114" spans="1:19">
      <c r="A114" s="59"/>
      <c r="B114" s="59" t="s">
        <v>255</v>
      </c>
      <c r="C114" s="59">
        <v>66432.399999999994</v>
      </c>
      <c r="D114" s="59">
        <v>1</v>
      </c>
      <c r="E114" s="59">
        <v>255401.9</v>
      </c>
      <c r="F114" s="59">
        <v>1</v>
      </c>
      <c r="G114" s="59" t="s">
        <v>332</v>
      </c>
      <c r="H114" s="59">
        <v>253562.8</v>
      </c>
      <c r="I114" s="59">
        <v>3.2</v>
      </c>
      <c r="J114" s="59"/>
      <c r="K114" s="59"/>
      <c r="L114" s="59" t="s">
        <v>255</v>
      </c>
      <c r="M114" s="59">
        <v>66451.8</v>
      </c>
      <c r="N114" s="59">
        <v>1.3</v>
      </c>
      <c r="O114" s="59">
        <v>256169.5</v>
      </c>
      <c r="P114" s="59">
        <v>1.4</v>
      </c>
      <c r="Q114" s="59" t="s">
        <v>333</v>
      </c>
      <c r="R114" s="59">
        <v>251683</v>
      </c>
      <c r="S114" s="59">
        <v>2.6</v>
      </c>
    </row>
    <row r="115" spans="1:19">
      <c r="A115" s="59"/>
      <c r="B115" s="59" t="s">
        <v>256</v>
      </c>
      <c r="C115" s="59">
        <v>61115</v>
      </c>
      <c r="D115" s="59">
        <v>0.9</v>
      </c>
      <c r="E115" s="59">
        <v>257503.2</v>
      </c>
      <c r="F115" s="59">
        <v>0.8</v>
      </c>
      <c r="G115" s="59" t="s">
        <v>334</v>
      </c>
      <c r="H115" s="59">
        <v>259081.2</v>
      </c>
      <c r="I115" s="59">
        <v>2.2000000000000002</v>
      </c>
      <c r="J115" s="59"/>
      <c r="K115" s="59"/>
      <c r="L115" s="59" t="s">
        <v>256</v>
      </c>
      <c r="M115" s="59">
        <v>61258.1</v>
      </c>
      <c r="N115" s="59">
        <v>0.8</v>
      </c>
      <c r="O115" s="59">
        <v>257886.8</v>
      </c>
      <c r="P115" s="59">
        <v>0.7</v>
      </c>
      <c r="Q115" s="59" t="s">
        <v>335</v>
      </c>
      <c r="R115" s="59">
        <v>256112.8</v>
      </c>
      <c r="S115" s="59">
        <v>1.8</v>
      </c>
    </row>
    <row r="116" spans="1:19">
      <c r="A116" s="59"/>
      <c r="B116" s="59" t="s">
        <v>74</v>
      </c>
      <c r="C116" s="59">
        <v>75130</v>
      </c>
      <c r="D116" s="59">
        <v>0.6</v>
      </c>
      <c r="E116" s="59">
        <v>256455.8</v>
      </c>
      <c r="F116" s="59">
        <v>-0.4</v>
      </c>
      <c r="G116" s="59" t="s">
        <v>331</v>
      </c>
      <c r="H116" s="59">
        <v>264295.90000000002</v>
      </c>
      <c r="I116" s="59">
        <v>2</v>
      </c>
      <c r="J116" s="59"/>
      <c r="K116" s="59"/>
      <c r="L116" s="59" t="s">
        <v>74</v>
      </c>
      <c r="M116" s="59">
        <v>75223.899999999994</v>
      </c>
      <c r="N116" s="59">
        <v>1.1000000000000001</v>
      </c>
      <c r="O116" s="59">
        <v>258119.1</v>
      </c>
      <c r="P116" s="59">
        <v>0.1</v>
      </c>
      <c r="Q116" s="59" t="s">
        <v>336</v>
      </c>
      <c r="R116" s="59">
        <v>258739.20000000001</v>
      </c>
      <c r="S116" s="59">
        <v>1</v>
      </c>
    </row>
    <row r="117" spans="1:19">
      <c r="A117" s="59" t="s">
        <v>337</v>
      </c>
      <c r="B117" s="59" t="s">
        <v>254</v>
      </c>
      <c r="C117" s="59">
        <v>53070.2</v>
      </c>
      <c r="D117" s="59">
        <v>0.1</v>
      </c>
      <c r="E117" s="59">
        <v>253277.6</v>
      </c>
      <c r="F117" s="59">
        <v>-1.2</v>
      </c>
      <c r="G117" s="59" t="s">
        <v>333</v>
      </c>
      <c r="H117" s="59">
        <v>269084.40000000002</v>
      </c>
      <c r="I117" s="59">
        <v>1.8</v>
      </c>
      <c r="J117" s="59"/>
      <c r="K117" s="59" t="s">
        <v>337</v>
      </c>
      <c r="L117" s="59" t="s">
        <v>254</v>
      </c>
      <c r="M117" s="59">
        <v>53962.1</v>
      </c>
      <c r="N117" s="59">
        <v>1.2</v>
      </c>
      <c r="O117" s="59">
        <v>255728.5</v>
      </c>
      <c r="P117" s="59">
        <v>-0.9</v>
      </c>
      <c r="Q117" s="59" t="s">
        <v>338</v>
      </c>
      <c r="R117" s="59">
        <v>255544.8</v>
      </c>
      <c r="S117" s="59">
        <v>-1.2</v>
      </c>
    </row>
    <row r="118" spans="1:19">
      <c r="A118" s="59"/>
      <c r="B118" s="59" t="s">
        <v>255</v>
      </c>
      <c r="C118" s="59">
        <v>66368.3</v>
      </c>
      <c r="D118" s="59">
        <v>-0.1</v>
      </c>
      <c r="E118" s="59">
        <v>255131.3</v>
      </c>
      <c r="F118" s="59">
        <v>0.7</v>
      </c>
      <c r="G118" s="59" t="s">
        <v>335</v>
      </c>
      <c r="H118" s="59">
        <v>272551</v>
      </c>
      <c r="I118" s="59">
        <v>1.3</v>
      </c>
      <c r="J118" s="59"/>
      <c r="K118" s="59"/>
      <c r="L118" s="59" t="s">
        <v>255</v>
      </c>
      <c r="M118" s="59">
        <v>66778.8</v>
      </c>
      <c r="N118" s="59">
        <v>0.5</v>
      </c>
      <c r="O118" s="59">
        <v>257417.8</v>
      </c>
      <c r="P118" s="59">
        <v>0.7</v>
      </c>
      <c r="Q118" s="59" t="s">
        <v>339</v>
      </c>
      <c r="R118" s="59">
        <v>251755.4</v>
      </c>
      <c r="S118" s="59">
        <v>-1.5</v>
      </c>
    </row>
    <row r="119" spans="1:19">
      <c r="A119" s="59"/>
      <c r="B119" s="59" t="s">
        <v>256</v>
      </c>
      <c r="C119" s="59">
        <v>60656</v>
      </c>
      <c r="D119" s="59">
        <v>-0.8</v>
      </c>
      <c r="E119" s="59">
        <v>255308.5</v>
      </c>
      <c r="F119" s="59">
        <v>0.1</v>
      </c>
      <c r="G119" s="59" t="s">
        <v>336</v>
      </c>
      <c r="H119" s="59">
        <v>278365</v>
      </c>
      <c r="I119" s="59">
        <v>2.1</v>
      </c>
      <c r="J119" s="59"/>
      <c r="K119" s="59"/>
      <c r="L119" s="59" t="s">
        <v>256</v>
      </c>
      <c r="M119" s="59">
        <v>61242.7</v>
      </c>
      <c r="N119" s="59">
        <v>0</v>
      </c>
      <c r="O119" s="59">
        <v>257608.9</v>
      </c>
      <c r="P119" s="59">
        <v>0.1</v>
      </c>
      <c r="Q119" s="59" t="s">
        <v>340</v>
      </c>
      <c r="R119" s="59">
        <v>254406.5</v>
      </c>
      <c r="S119" s="59">
        <v>1.1000000000000001</v>
      </c>
    </row>
    <row r="120" spans="1:19">
      <c r="A120" s="59"/>
      <c r="B120" s="59" t="s">
        <v>74</v>
      </c>
      <c r="C120" s="59">
        <v>74757.399999999994</v>
      </c>
      <c r="D120" s="59">
        <v>-0.5</v>
      </c>
      <c r="E120" s="59">
        <v>255754.4</v>
      </c>
      <c r="F120" s="59">
        <v>0.2</v>
      </c>
      <c r="G120" s="59" t="s">
        <v>338</v>
      </c>
      <c r="H120" s="59">
        <v>274210.8</v>
      </c>
      <c r="I120" s="59">
        <v>-1.5</v>
      </c>
      <c r="J120" s="59"/>
      <c r="K120" s="59"/>
      <c r="L120" s="59" t="s">
        <v>74</v>
      </c>
      <c r="M120" s="59">
        <v>74850.7</v>
      </c>
      <c r="N120" s="59">
        <v>-0.5</v>
      </c>
      <c r="O120" s="59">
        <v>257331</v>
      </c>
      <c r="P120" s="59">
        <v>-0.1</v>
      </c>
      <c r="Q120" s="59" t="s">
        <v>341</v>
      </c>
      <c r="R120" s="59">
        <v>256108.9</v>
      </c>
      <c r="S120" s="59">
        <v>0.7</v>
      </c>
    </row>
    <row r="121" spans="1:19">
      <c r="A121" s="59" t="s">
        <v>342</v>
      </c>
      <c r="B121" s="59" t="s">
        <v>254</v>
      </c>
      <c r="C121" s="59">
        <v>53858.400000000001</v>
      </c>
      <c r="D121" s="59">
        <v>1.5</v>
      </c>
      <c r="E121" s="59">
        <v>256208.7</v>
      </c>
      <c r="F121" s="59">
        <v>0.2</v>
      </c>
      <c r="G121" s="59" t="s">
        <v>339</v>
      </c>
      <c r="H121" s="59">
        <v>268247.09999999998</v>
      </c>
      <c r="I121" s="59">
        <v>-2.2000000000000002</v>
      </c>
      <c r="J121" s="59"/>
      <c r="K121" s="59" t="s">
        <v>342</v>
      </c>
      <c r="L121" s="59" t="s">
        <v>254</v>
      </c>
      <c r="M121" s="59">
        <v>54361.7</v>
      </c>
      <c r="N121" s="59">
        <v>0.7</v>
      </c>
      <c r="O121" s="59">
        <v>256711.8</v>
      </c>
      <c r="P121" s="59">
        <v>-0.2</v>
      </c>
      <c r="Q121" s="59" t="s">
        <v>343</v>
      </c>
      <c r="R121" s="59">
        <v>253297.6</v>
      </c>
      <c r="S121" s="59">
        <v>-1.1000000000000001</v>
      </c>
    </row>
    <row r="122" spans="1:19">
      <c r="A122" s="59"/>
      <c r="B122" s="59" t="s">
        <v>255</v>
      </c>
      <c r="C122" s="59">
        <v>66758.399999999994</v>
      </c>
      <c r="D122" s="59">
        <v>0.6</v>
      </c>
      <c r="E122" s="59">
        <v>256850</v>
      </c>
      <c r="F122" s="59">
        <v>0.3</v>
      </c>
      <c r="G122" s="59" t="s">
        <v>340</v>
      </c>
      <c r="H122" s="59">
        <v>269053.40000000002</v>
      </c>
      <c r="I122" s="59">
        <v>0.3</v>
      </c>
      <c r="J122" s="59"/>
      <c r="K122" s="59"/>
      <c r="L122" s="59" t="s">
        <v>255</v>
      </c>
      <c r="M122" s="59">
        <v>66575.899999999994</v>
      </c>
      <c r="N122" s="59">
        <v>-0.3</v>
      </c>
      <c r="O122" s="59">
        <v>257002.4</v>
      </c>
      <c r="P122" s="59">
        <v>0.1</v>
      </c>
      <c r="Q122" s="59" t="s">
        <v>344</v>
      </c>
      <c r="R122" s="59">
        <v>251503.6</v>
      </c>
      <c r="S122" s="59">
        <v>-0.7</v>
      </c>
    </row>
    <row r="123" spans="1:19">
      <c r="A123" s="59"/>
      <c r="B123" s="59" t="s">
        <v>256</v>
      </c>
      <c r="C123" s="59">
        <v>60753.8</v>
      </c>
      <c r="D123" s="59">
        <v>0.2</v>
      </c>
      <c r="E123" s="59">
        <v>255531.5</v>
      </c>
      <c r="F123" s="59">
        <v>-0.5</v>
      </c>
      <c r="G123" s="59" t="s">
        <v>341</v>
      </c>
      <c r="H123" s="59">
        <v>267015.09999999998</v>
      </c>
      <c r="I123" s="59">
        <v>-0.8</v>
      </c>
      <c r="J123" s="59"/>
      <c r="K123" s="59"/>
      <c r="L123" s="59" t="s">
        <v>256</v>
      </c>
      <c r="M123" s="59">
        <v>60495.5</v>
      </c>
      <c r="N123" s="59">
        <v>-1.2</v>
      </c>
      <c r="O123" s="59">
        <v>254341.7</v>
      </c>
      <c r="P123" s="59">
        <v>-1</v>
      </c>
      <c r="Q123" s="59" t="s">
        <v>345</v>
      </c>
      <c r="R123" s="59">
        <v>250934.9</v>
      </c>
      <c r="S123" s="59">
        <v>-0.2</v>
      </c>
    </row>
    <row r="124" spans="1:19">
      <c r="A124" s="59"/>
      <c r="B124" s="59" t="s">
        <v>74</v>
      </c>
      <c r="C124" s="59">
        <v>74352.3</v>
      </c>
      <c r="D124" s="59">
        <v>-0.5</v>
      </c>
      <c r="E124" s="59">
        <v>255313.4</v>
      </c>
      <c r="F124" s="59">
        <v>-0.1</v>
      </c>
      <c r="G124" s="59" t="s">
        <v>343</v>
      </c>
      <c r="H124" s="59">
        <v>259670.7</v>
      </c>
      <c r="I124" s="59">
        <v>-2.8</v>
      </c>
      <c r="J124" s="59"/>
      <c r="K124" s="59"/>
      <c r="L124" s="59" t="s">
        <v>74</v>
      </c>
      <c r="M124" s="59">
        <v>74591.100000000006</v>
      </c>
      <c r="N124" s="59">
        <v>-0.3</v>
      </c>
      <c r="O124" s="59">
        <v>257167.9</v>
      </c>
      <c r="P124" s="59">
        <v>1.1000000000000001</v>
      </c>
      <c r="Q124" s="59" t="s">
        <v>346</v>
      </c>
      <c r="R124" s="59">
        <v>253886.8</v>
      </c>
      <c r="S124" s="59">
        <v>1.2</v>
      </c>
    </row>
    <row r="125" spans="1:19">
      <c r="A125" s="59" t="s">
        <v>347</v>
      </c>
      <c r="B125" s="59" t="s">
        <v>254</v>
      </c>
      <c r="C125" s="59">
        <v>52415.1</v>
      </c>
      <c r="D125" s="59">
        <v>-2.7</v>
      </c>
      <c r="E125" s="59">
        <v>248011.7</v>
      </c>
      <c r="F125" s="59">
        <v>-2.9</v>
      </c>
      <c r="G125" s="59" t="s">
        <v>344</v>
      </c>
      <c r="H125" s="59">
        <v>254838.2</v>
      </c>
      <c r="I125" s="59">
        <v>-1.9</v>
      </c>
      <c r="J125" s="59"/>
      <c r="K125" s="59" t="s">
        <v>347</v>
      </c>
      <c r="L125" s="59" t="s">
        <v>254</v>
      </c>
      <c r="M125" s="59">
        <v>53790.9</v>
      </c>
      <c r="N125" s="59">
        <v>-1.1000000000000001</v>
      </c>
      <c r="O125" s="59">
        <v>252798</v>
      </c>
      <c r="P125" s="59">
        <v>-1.7</v>
      </c>
      <c r="Q125" s="59" t="s">
        <v>348</v>
      </c>
      <c r="R125" s="59">
        <v>256236.3</v>
      </c>
      <c r="S125" s="59">
        <v>0.9</v>
      </c>
    </row>
    <row r="126" spans="1:19">
      <c r="A126" s="59"/>
      <c r="B126" s="59" t="s">
        <v>255</v>
      </c>
      <c r="C126" s="59">
        <v>63194.400000000001</v>
      </c>
      <c r="D126" s="59">
        <v>-5.3</v>
      </c>
      <c r="E126" s="59">
        <v>242967.9</v>
      </c>
      <c r="F126" s="59">
        <v>-2</v>
      </c>
      <c r="G126" s="59" t="s">
        <v>345</v>
      </c>
      <c r="H126" s="59">
        <v>252538.8</v>
      </c>
      <c r="I126" s="59">
        <v>-0.9</v>
      </c>
      <c r="J126" s="59"/>
      <c r="K126" s="59"/>
      <c r="L126" s="59" t="s">
        <v>255</v>
      </c>
      <c r="M126" s="59">
        <v>64500.2</v>
      </c>
      <c r="N126" s="59">
        <v>-3.1</v>
      </c>
      <c r="O126" s="59">
        <v>248844.9</v>
      </c>
      <c r="P126" s="59">
        <v>-1.6</v>
      </c>
      <c r="Q126" s="59" t="s">
        <v>349</v>
      </c>
      <c r="R126" s="59">
        <v>256834.3</v>
      </c>
      <c r="S126" s="59">
        <v>0.2</v>
      </c>
    </row>
    <row r="127" spans="1:19">
      <c r="A127" s="59"/>
      <c r="B127" s="59" t="s">
        <v>256</v>
      </c>
      <c r="C127" s="59">
        <v>57567.9</v>
      </c>
      <c r="D127" s="59">
        <v>-5.2</v>
      </c>
      <c r="E127" s="59">
        <v>242142.2</v>
      </c>
      <c r="F127" s="59">
        <v>-0.3</v>
      </c>
      <c r="G127" s="59" t="s">
        <v>346</v>
      </c>
      <c r="H127" s="59">
        <v>253982.8</v>
      </c>
      <c r="I127" s="59">
        <v>0.6</v>
      </c>
      <c r="J127" s="59"/>
      <c r="K127" s="59"/>
      <c r="L127" s="59" t="s">
        <v>256</v>
      </c>
      <c r="M127" s="59">
        <v>59403</v>
      </c>
      <c r="N127" s="59">
        <v>-1.8</v>
      </c>
      <c r="O127" s="59">
        <v>249762.8</v>
      </c>
      <c r="P127" s="59">
        <v>0.4</v>
      </c>
      <c r="Q127" s="59" t="s">
        <v>350</v>
      </c>
      <c r="R127" s="59">
        <v>256024.2</v>
      </c>
      <c r="S127" s="59">
        <v>-0.3</v>
      </c>
    </row>
    <row r="128" spans="1:19">
      <c r="A128" s="59"/>
      <c r="B128" s="59" t="s">
        <v>74</v>
      </c>
      <c r="C128" s="59">
        <v>70132.100000000006</v>
      </c>
      <c r="D128" s="59">
        <v>-5.7</v>
      </c>
      <c r="E128" s="59">
        <v>241880.9</v>
      </c>
      <c r="F128" s="59">
        <v>-0.1</v>
      </c>
      <c r="G128" s="59" t="s">
        <v>348</v>
      </c>
      <c r="H128" s="59">
        <v>255672.3</v>
      </c>
      <c r="I128" s="59">
        <v>0.7</v>
      </c>
      <c r="J128" s="59"/>
      <c r="K128" s="59"/>
      <c r="L128" s="59" t="s">
        <v>74</v>
      </c>
      <c r="M128" s="59">
        <v>72726</v>
      </c>
      <c r="N128" s="59">
        <v>-2.5</v>
      </c>
      <c r="O128" s="59">
        <v>251564.4</v>
      </c>
      <c r="P128" s="59">
        <v>0.7</v>
      </c>
      <c r="Q128" s="59" t="s">
        <v>351</v>
      </c>
      <c r="R128" s="59">
        <v>250420.1</v>
      </c>
      <c r="S128" s="59">
        <v>-2.2000000000000002</v>
      </c>
    </row>
    <row r="129" spans="1:19">
      <c r="A129" s="59" t="s">
        <v>352</v>
      </c>
      <c r="B129" s="59" t="s">
        <v>254</v>
      </c>
      <c r="C129" s="59">
        <v>52086.2</v>
      </c>
      <c r="D129" s="59">
        <v>-0.6</v>
      </c>
      <c r="E129" s="59">
        <v>245124.3</v>
      </c>
      <c r="F129" s="59">
        <v>1.3</v>
      </c>
      <c r="G129" s="59" t="s">
        <v>349</v>
      </c>
      <c r="H129" s="59">
        <v>254851.8</v>
      </c>
      <c r="I129" s="59">
        <v>-0.3</v>
      </c>
      <c r="J129" s="59"/>
      <c r="K129" s="59" t="s">
        <v>352</v>
      </c>
      <c r="L129" s="59" t="s">
        <v>254</v>
      </c>
      <c r="M129" s="59">
        <v>54525.7</v>
      </c>
      <c r="N129" s="59">
        <v>1.4</v>
      </c>
      <c r="O129" s="59">
        <v>254998.9</v>
      </c>
      <c r="P129" s="59">
        <v>1.4</v>
      </c>
      <c r="Q129" s="59" t="s">
        <v>353</v>
      </c>
      <c r="R129" s="59">
        <v>255123.9</v>
      </c>
      <c r="S129" s="59">
        <v>1.9</v>
      </c>
    </row>
    <row r="130" spans="1:19">
      <c r="A130" s="59"/>
      <c r="B130" s="59" t="s">
        <v>255</v>
      </c>
      <c r="C130" s="59">
        <v>63422</v>
      </c>
      <c r="D130" s="59">
        <v>0.4</v>
      </c>
      <c r="E130" s="59">
        <v>243821.2</v>
      </c>
      <c r="F130" s="59">
        <v>-0.5</v>
      </c>
      <c r="G130" s="59" t="s">
        <v>350</v>
      </c>
      <c r="H130" s="59">
        <v>255722.8</v>
      </c>
      <c r="I130" s="59">
        <v>0.3</v>
      </c>
      <c r="J130" s="59"/>
      <c r="K130" s="59"/>
      <c r="L130" s="59" t="s">
        <v>255</v>
      </c>
      <c r="M130" s="59">
        <v>65812.2</v>
      </c>
      <c r="N130" s="59">
        <v>2</v>
      </c>
      <c r="O130" s="59">
        <v>254035.5</v>
      </c>
      <c r="P130" s="59">
        <v>-0.4</v>
      </c>
      <c r="Q130" s="59" t="s">
        <v>354</v>
      </c>
      <c r="R130" s="59">
        <v>258742.6</v>
      </c>
      <c r="S130" s="59">
        <v>1.4</v>
      </c>
    </row>
    <row r="131" spans="1:19">
      <c r="A131" s="59"/>
      <c r="B131" s="59" t="s">
        <v>256</v>
      </c>
      <c r="C131" s="59">
        <v>57903.3</v>
      </c>
      <c r="D131" s="59">
        <v>0.6</v>
      </c>
      <c r="E131" s="59">
        <v>243600.4</v>
      </c>
      <c r="F131" s="59">
        <v>-0.1</v>
      </c>
      <c r="G131" s="59" t="s">
        <v>351</v>
      </c>
      <c r="H131" s="59">
        <v>243309.5</v>
      </c>
      <c r="I131" s="59">
        <v>-4.9000000000000004</v>
      </c>
      <c r="J131" s="59"/>
      <c r="K131" s="59"/>
      <c r="L131" s="59" t="s">
        <v>256</v>
      </c>
      <c r="M131" s="59">
        <v>60918.1</v>
      </c>
      <c r="N131" s="59">
        <v>2.6</v>
      </c>
      <c r="O131" s="59">
        <v>256146.2</v>
      </c>
      <c r="P131" s="59">
        <v>0.8</v>
      </c>
      <c r="Q131" s="59" t="s">
        <v>355</v>
      </c>
      <c r="R131" s="59">
        <v>261099</v>
      </c>
      <c r="S131" s="59">
        <v>0.9</v>
      </c>
    </row>
    <row r="132" spans="1:19">
      <c r="A132" s="59"/>
      <c r="B132" s="59" t="s">
        <v>74</v>
      </c>
      <c r="C132" s="59">
        <v>70194.3</v>
      </c>
      <c r="D132" s="59">
        <v>0.1</v>
      </c>
      <c r="E132" s="59">
        <v>242953.5</v>
      </c>
      <c r="F132" s="59">
        <v>-0.3</v>
      </c>
      <c r="G132" s="59" t="s">
        <v>353</v>
      </c>
      <c r="H132" s="59">
        <v>243605.8</v>
      </c>
      <c r="I132" s="59">
        <v>0.1</v>
      </c>
      <c r="J132" s="59"/>
      <c r="K132" s="59"/>
      <c r="L132" s="59" t="s">
        <v>74</v>
      </c>
      <c r="M132" s="59">
        <v>73868</v>
      </c>
      <c r="N132" s="59">
        <v>1.6</v>
      </c>
      <c r="O132" s="59">
        <v>256133.6</v>
      </c>
      <c r="P132" s="59">
        <v>0</v>
      </c>
      <c r="Q132" s="59" t="s">
        <v>356</v>
      </c>
      <c r="R132" s="59">
        <v>262238.40000000002</v>
      </c>
      <c r="S132" s="59">
        <v>0.4</v>
      </c>
    </row>
    <row r="133" spans="1:19">
      <c r="A133" s="59" t="s">
        <v>357</v>
      </c>
      <c r="B133" s="59" t="s">
        <v>254</v>
      </c>
      <c r="C133" s="59">
        <v>52432</v>
      </c>
      <c r="D133" s="59">
        <v>0.7</v>
      </c>
      <c r="E133" s="59">
        <v>245765.1</v>
      </c>
      <c r="F133" s="59">
        <v>1.2</v>
      </c>
      <c r="G133" s="59" t="s">
        <v>354</v>
      </c>
      <c r="H133" s="59">
        <v>245200.6</v>
      </c>
      <c r="I133" s="59">
        <v>0.7</v>
      </c>
      <c r="J133" s="59"/>
      <c r="K133" s="59" t="s">
        <v>357</v>
      </c>
      <c r="L133" s="59" t="s">
        <v>254</v>
      </c>
      <c r="M133" s="59">
        <v>55370.8</v>
      </c>
      <c r="N133" s="59">
        <v>1.6</v>
      </c>
      <c r="O133" s="59">
        <v>258070.6</v>
      </c>
      <c r="P133" s="59">
        <v>0.8</v>
      </c>
      <c r="Q133" s="59" t="s">
        <v>358</v>
      </c>
      <c r="R133" s="59">
        <v>259179.4</v>
      </c>
      <c r="S133" s="59">
        <v>-1.2</v>
      </c>
    </row>
    <row r="134" spans="1:19">
      <c r="A134" s="59"/>
      <c r="B134" s="59" t="s">
        <v>255</v>
      </c>
      <c r="C134" s="59">
        <v>63921.5</v>
      </c>
      <c r="D134" s="59">
        <v>0.8</v>
      </c>
      <c r="E134" s="59">
        <v>245444.6</v>
      </c>
      <c r="F134" s="59">
        <v>-0.1</v>
      </c>
      <c r="G134" s="59" t="s">
        <v>355</v>
      </c>
      <c r="H134" s="59">
        <v>245946.3</v>
      </c>
      <c r="I134" s="59">
        <v>0.3</v>
      </c>
      <c r="J134" s="59"/>
      <c r="K134" s="59"/>
      <c r="L134" s="59" t="s">
        <v>255</v>
      </c>
      <c r="M134" s="59">
        <v>67119.899999999994</v>
      </c>
      <c r="N134" s="59">
        <v>2</v>
      </c>
      <c r="O134" s="59">
        <v>258895.6</v>
      </c>
      <c r="P134" s="59">
        <v>0.3</v>
      </c>
      <c r="Q134" s="59" t="s">
        <v>359</v>
      </c>
      <c r="R134" s="59">
        <v>262174.59999999998</v>
      </c>
      <c r="S134" s="59">
        <v>1.2</v>
      </c>
    </row>
    <row r="135" spans="1:19">
      <c r="A135" s="59"/>
      <c r="B135" s="59" t="s">
        <v>256</v>
      </c>
      <c r="C135" s="59">
        <v>58096.4</v>
      </c>
      <c r="D135" s="59">
        <v>0.3</v>
      </c>
      <c r="E135" s="59">
        <v>244723.3</v>
      </c>
      <c r="F135" s="59">
        <v>-0.3</v>
      </c>
      <c r="G135" s="59" t="s">
        <v>356</v>
      </c>
      <c r="H135" s="59">
        <v>247552.1</v>
      </c>
      <c r="I135" s="59">
        <v>0.7</v>
      </c>
      <c r="J135" s="59"/>
      <c r="K135" s="59"/>
      <c r="L135" s="59" t="s">
        <v>256</v>
      </c>
      <c r="M135" s="59">
        <v>61469.1</v>
      </c>
      <c r="N135" s="59">
        <v>0.9</v>
      </c>
      <c r="O135" s="59">
        <v>258690.5</v>
      </c>
      <c r="P135" s="59">
        <v>-0.1</v>
      </c>
      <c r="Q135" s="59"/>
      <c r="R135" s="59"/>
      <c r="S135" s="59"/>
    </row>
    <row r="136" spans="1:19">
      <c r="A136" s="59"/>
      <c r="B136" s="59" t="s">
        <v>74</v>
      </c>
      <c r="C136" s="59">
        <v>70750.8</v>
      </c>
      <c r="D136" s="59">
        <v>0.8</v>
      </c>
      <c r="E136" s="59">
        <v>245233.1</v>
      </c>
      <c r="F136" s="59">
        <v>0.2</v>
      </c>
      <c r="G136" s="59" t="s">
        <v>358</v>
      </c>
      <c r="H136" s="59">
        <v>251538.3</v>
      </c>
      <c r="I136" s="59">
        <v>1.6</v>
      </c>
      <c r="J136" s="59"/>
      <c r="K136" s="59"/>
      <c r="L136" s="59" t="s">
        <v>74</v>
      </c>
      <c r="M136" s="59">
        <v>74782.7</v>
      </c>
      <c r="N136" s="59">
        <v>1.2</v>
      </c>
      <c r="O136" s="59">
        <v>259640.8</v>
      </c>
      <c r="P136" s="59">
        <v>0.4</v>
      </c>
      <c r="Q136" s="59"/>
      <c r="R136" s="59"/>
      <c r="S136" s="59"/>
    </row>
    <row r="137" spans="1:19">
      <c r="A137" s="59" t="s">
        <v>360</v>
      </c>
      <c r="B137" s="59" t="s">
        <v>254</v>
      </c>
      <c r="C137" s="59">
        <v>52869.9</v>
      </c>
      <c r="D137" s="59">
        <v>0.8</v>
      </c>
      <c r="E137" s="59">
        <v>247431.8</v>
      </c>
      <c r="F137" s="59">
        <v>0.9</v>
      </c>
      <c r="G137" s="59" t="s">
        <v>359</v>
      </c>
      <c r="H137" s="59">
        <v>255486.6</v>
      </c>
      <c r="I137" s="59">
        <v>1.6</v>
      </c>
      <c r="J137" s="59"/>
      <c r="K137" s="59" t="s">
        <v>360</v>
      </c>
      <c r="L137" s="59" t="s">
        <v>254</v>
      </c>
      <c r="M137" s="59">
        <v>56085.1</v>
      </c>
      <c r="N137" s="59">
        <v>1.3</v>
      </c>
      <c r="O137" s="59">
        <v>261078.9</v>
      </c>
      <c r="P137" s="59">
        <v>0.6</v>
      </c>
      <c r="Q137" s="59"/>
      <c r="R137" s="59"/>
      <c r="S137" s="59"/>
    </row>
    <row r="138" spans="1:19">
      <c r="A138" s="59"/>
      <c r="B138" s="59" t="s">
        <v>255</v>
      </c>
      <c r="C138" s="59">
        <v>63928.1</v>
      </c>
      <c r="D138" s="59">
        <v>0</v>
      </c>
      <c r="E138" s="59">
        <v>245222.7</v>
      </c>
      <c r="F138" s="59">
        <v>-0.9</v>
      </c>
      <c r="G138" s="59"/>
      <c r="H138" s="59"/>
      <c r="I138" s="59"/>
      <c r="J138" s="59"/>
      <c r="K138" s="59"/>
      <c r="L138" s="59" t="s">
        <v>255</v>
      </c>
      <c r="M138" s="59">
        <v>67503.5</v>
      </c>
      <c r="N138" s="59">
        <v>0.6</v>
      </c>
      <c r="O138" s="59">
        <v>260083.6</v>
      </c>
      <c r="P138" s="59">
        <v>-0.4</v>
      </c>
      <c r="Q138" s="59"/>
      <c r="R138" s="59"/>
      <c r="S138" s="59"/>
    </row>
    <row r="139" spans="1:19">
      <c r="A139" s="59"/>
      <c r="B139" s="59" t="s">
        <v>256</v>
      </c>
      <c r="C139" s="59">
        <v>58307.3</v>
      </c>
      <c r="D139" s="59">
        <v>0.4</v>
      </c>
      <c r="E139" s="59">
        <v>245894.9</v>
      </c>
      <c r="F139" s="59">
        <v>0.3</v>
      </c>
      <c r="G139" s="59"/>
      <c r="H139" s="59"/>
      <c r="I139" s="59"/>
      <c r="J139" s="59"/>
      <c r="K139" s="59"/>
      <c r="L139" s="59" t="s">
        <v>256</v>
      </c>
      <c r="M139" s="59">
        <v>62301.599999999999</v>
      </c>
      <c r="N139" s="59">
        <v>1.4</v>
      </c>
      <c r="O139" s="59">
        <v>262483.5</v>
      </c>
      <c r="P139" s="59">
        <v>0.9</v>
      </c>
      <c r="Q139" s="59"/>
      <c r="R139" s="59"/>
      <c r="S139" s="59"/>
    </row>
    <row r="140" spans="1:19">
      <c r="A140" s="59"/>
      <c r="B140" s="59" t="s">
        <v>74</v>
      </c>
      <c r="C140" s="59">
        <v>70840.899999999994</v>
      </c>
      <c r="D140" s="59">
        <v>0.1</v>
      </c>
      <c r="E140" s="59">
        <v>245533.8</v>
      </c>
      <c r="F140" s="59">
        <v>-0.1</v>
      </c>
      <c r="G140" s="59"/>
      <c r="H140" s="59"/>
      <c r="I140" s="59"/>
      <c r="J140" s="59"/>
      <c r="K140" s="59"/>
      <c r="L140" s="59" t="s">
        <v>74</v>
      </c>
      <c r="M140" s="59">
        <v>75208.800000000003</v>
      </c>
      <c r="N140" s="59">
        <v>0.6</v>
      </c>
      <c r="O140" s="59">
        <v>261127.7</v>
      </c>
      <c r="P140" s="59">
        <v>-0.5</v>
      </c>
      <c r="Q140" s="59"/>
      <c r="R140" s="59"/>
      <c r="S140" s="59"/>
    </row>
    <row r="141" spans="1:19">
      <c r="A141" s="59" t="s">
        <v>361</v>
      </c>
      <c r="B141" s="59" t="s">
        <v>254</v>
      </c>
      <c r="C141" s="59">
        <v>52847.7</v>
      </c>
      <c r="D141" s="59">
        <v>0</v>
      </c>
      <c r="E141" s="59">
        <v>247356</v>
      </c>
      <c r="F141" s="59">
        <v>0.7</v>
      </c>
      <c r="G141" s="59"/>
      <c r="H141" s="59"/>
      <c r="I141" s="59"/>
      <c r="J141" s="59"/>
      <c r="K141" s="59" t="s">
        <v>361</v>
      </c>
      <c r="L141" s="59" t="s">
        <v>254</v>
      </c>
      <c r="M141" s="59">
        <v>56475.1</v>
      </c>
      <c r="N141" s="59">
        <v>0.7</v>
      </c>
      <c r="O141" s="59">
        <v>262799.5</v>
      </c>
      <c r="P141" s="59">
        <v>0.6</v>
      </c>
      <c r="Q141" s="59"/>
      <c r="R141" s="59"/>
      <c r="S141" s="59"/>
    </row>
    <row r="142" spans="1:19">
      <c r="A142" s="59"/>
      <c r="B142" s="59" t="s">
        <v>255</v>
      </c>
      <c r="C142" s="59">
        <v>64467.6</v>
      </c>
      <c r="D142" s="59">
        <v>0.8</v>
      </c>
      <c r="E142" s="59">
        <v>247366.8</v>
      </c>
      <c r="F142" s="59">
        <v>0</v>
      </c>
      <c r="G142" s="59"/>
      <c r="H142" s="59"/>
      <c r="I142" s="59"/>
      <c r="J142" s="59"/>
      <c r="K142" s="59"/>
      <c r="L142" s="59" t="s">
        <v>255</v>
      </c>
      <c r="M142" s="59">
        <v>68362</v>
      </c>
      <c r="N142" s="59">
        <v>1.3</v>
      </c>
      <c r="O142" s="59">
        <v>263451.90000000002</v>
      </c>
      <c r="P142" s="59">
        <v>0.2</v>
      </c>
      <c r="Q142" s="59"/>
      <c r="R142" s="59"/>
      <c r="S142" s="59"/>
    </row>
    <row r="143" spans="1:19">
      <c r="A143" s="59"/>
      <c r="B143" s="59" t="s">
        <v>256</v>
      </c>
      <c r="C143" s="59">
        <v>58507.1</v>
      </c>
      <c r="D143" s="59">
        <v>0.3</v>
      </c>
      <c r="E143" s="59">
        <v>246813.6</v>
      </c>
      <c r="F143" s="59">
        <v>-0.2</v>
      </c>
      <c r="G143" s="59"/>
      <c r="H143" s="59"/>
      <c r="I143" s="59"/>
      <c r="J143" s="59"/>
      <c r="K143" s="59"/>
      <c r="L143" s="59" t="s">
        <v>256</v>
      </c>
      <c r="M143" s="59">
        <v>62043.4</v>
      </c>
      <c r="N143" s="59">
        <v>-0.4</v>
      </c>
      <c r="O143" s="59">
        <v>261553.9</v>
      </c>
      <c r="P143" s="59">
        <v>-0.7</v>
      </c>
      <c r="Q143" s="59"/>
      <c r="R143" s="59"/>
      <c r="S143" s="59"/>
    </row>
    <row r="144" spans="1:19">
      <c r="A144" s="59"/>
      <c r="B144" s="59" t="s">
        <v>74</v>
      </c>
      <c r="C144" s="59">
        <v>71729.7</v>
      </c>
      <c r="D144" s="59">
        <v>1.3</v>
      </c>
      <c r="E144" s="59">
        <v>248404.3</v>
      </c>
      <c r="F144" s="59">
        <v>0.6</v>
      </c>
      <c r="G144" s="59"/>
      <c r="H144" s="59"/>
      <c r="I144" s="59"/>
      <c r="J144" s="59"/>
      <c r="K144" s="59"/>
      <c r="L144" s="59" t="s">
        <v>74</v>
      </c>
      <c r="M144" s="59">
        <v>75357.8</v>
      </c>
      <c r="N144" s="59">
        <v>0.2</v>
      </c>
      <c r="O144" s="59">
        <v>261557.7</v>
      </c>
      <c r="P144" s="59">
        <v>0</v>
      </c>
      <c r="Q144" s="59"/>
      <c r="R144" s="59"/>
      <c r="S144" s="59"/>
    </row>
    <row r="145" spans="1:19">
      <c r="A145" s="59" t="s">
        <v>362</v>
      </c>
      <c r="B145" s="59" t="s">
        <v>254</v>
      </c>
      <c r="C145" s="59">
        <v>53146.8</v>
      </c>
      <c r="D145" s="59">
        <v>0.6</v>
      </c>
      <c r="E145" s="59">
        <v>248723.3</v>
      </c>
      <c r="F145" s="59">
        <v>0.1</v>
      </c>
      <c r="G145" s="59"/>
      <c r="H145" s="59"/>
      <c r="I145" s="59"/>
      <c r="J145" s="59"/>
      <c r="K145" s="59" t="s">
        <v>362</v>
      </c>
      <c r="L145" s="59" t="s">
        <v>254</v>
      </c>
      <c r="M145" s="59">
        <v>56081.1</v>
      </c>
      <c r="N145" s="59">
        <v>-0.7</v>
      </c>
      <c r="O145" s="59">
        <v>260914.9</v>
      </c>
      <c r="P145" s="59">
        <v>-0.2</v>
      </c>
      <c r="Q145" s="59"/>
      <c r="R145" s="59"/>
      <c r="S145" s="59"/>
    </row>
    <row r="146" spans="1:19">
      <c r="A146" s="59"/>
      <c r="B146" s="59" t="s">
        <v>255</v>
      </c>
      <c r="C146" s="59">
        <v>65447.9</v>
      </c>
      <c r="D146" s="59">
        <v>1.5</v>
      </c>
      <c r="E146" s="59">
        <v>251493.9</v>
      </c>
      <c r="F146" s="59">
        <v>1.1000000000000001</v>
      </c>
      <c r="G146" s="59"/>
      <c r="H146" s="59"/>
      <c r="I146" s="59"/>
      <c r="J146" s="59"/>
      <c r="K146" s="59"/>
      <c r="L146" s="59" t="s">
        <v>255</v>
      </c>
      <c r="M146" s="59">
        <v>66914.100000000006</v>
      </c>
      <c r="N146" s="59">
        <v>-2.1</v>
      </c>
      <c r="O146" s="59">
        <v>258304.2</v>
      </c>
      <c r="P146" s="59">
        <v>-1</v>
      </c>
      <c r="Q146" s="59"/>
      <c r="R146" s="59"/>
      <c r="S146" s="59"/>
    </row>
    <row r="147" spans="1:19">
      <c r="A147" s="59"/>
      <c r="B147" s="59" t="s">
        <v>256</v>
      </c>
      <c r="C147" s="59">
        <v>59898.7</v>
      </c>
      <c r="D147" s="59">
        <v>2.4</v>
      </c>
      <c r="E147" s="59">
        <v>252443.2</v>
      </c>
      <c r="F147" s="59">
        <v>0.4</v>
      </c>
      <c r="G147" s="59"/>
      <c r="H147" s="59"/>
      <c r="I147" s="59"/>
      <c r="J147" s="59"/>
      <c r="K147" s="59"/>
      <c r="L147" s="59" t="s">
        <v>256</v>
      </c>
      <c r="M147" s="59">
        <v>61461.5</v>
      </c>
      <c r="N147" s="59">
        <v>-0.9</v>
      </c>
      <c r="O147" s="59">
        <v>258805.3</v>
      </c>
      <c r="P147" s="59">
        <v>0.2</v>
      </c>
      <c r="Q147" s="59"/>
      <c r="R147" s="59"/>
      <c r="S147" s="59"/>
    </row>
    <row r="148" spans="1:19">
      <c r="A148" s="59"/>
      <c r="B148" s="59" t="s">
        <v>74</v>
      </c>
      <c r="C148" s="59">
        <v>73045</v>
      </c>
      <c r="D148" s="59">
        <v>1.8</v>
      </c>
      <c r="E148" s="59">
        <v>252889.4</v>
      </c>
      <c r="F148" s="59">
        <v>0.2</v>
      </c>
      <c r="G148" s="59"/>
      <c r="H148" s="59"/>
      <c r="I148" s="59"/>
      <c r="J148" s="59"/>
      <c r="K148" s="59"/>
      <c r="L148" s="59" t="s">
        <v>74</v>
      </c>
      <c r="M148" s="59">
        <v>74722.7</v>
      </c>
      <c r="N148" s="59">
        <v>-0.8</v>
      </c>
      <c r="O148" s="59">
        <v>259351.2</v>
      </c>
      <c r="P148" s="59">
        <v>0.2</v>
      </c>
      <c r="Q148" s="59"/>
      <c r="R148" s="59"/>
      <c r="S148" s="59"/>
    </row>
    <row r="149" spans="1:19">
      <c r="A149" s="59" t="s">
        <v>363</v>
      </c>
      <c r="B149" s="59" t="s">
        <v>254</v>
      </c>
      <c r="C149" s="59">
        <v>54100.1</v>
      </c>
      <c r="D149" s="59">
        <v>1.8</v>
      </c>
      <c r="E149" s="59">
        <v>252999.6</v>
      </c>
      <c r="F149" s="59">
        <v>0</v>
      </c>
      <c r="G149" s="59"/>
      <c r="H149" s="59"/>
      <c r="I149" s="59"/>
      <c r="J149" s="59"/>
      <c r="K149" s="59" t="s">
        <v>363</v>
      </c>
      <c r="L149" s="59" t="s">
        <v>254</v>
      </c>
      <c r="M149" s="59">
        <v>56031.9</v>
      </c>
      <c r="N149" s="59">
        <v>-0.1</v>
      </c>
      <c r="O149" s="59">
        <v>260255.8</v>
      </c>
      <c r="P149" s="59">
        <v>0.3</v>
      </c>
      <c r="Q149" s="59"/>
      <c r="R149" s="59"/>
      <c r="S149" s="59"/>
    </row>
    <row r="150" spans="1:19">
      <c r="A150" s="59"/>
      <c r="B150" s="59" t="s">
        <v>255</v>
      </c>
      <c r="C150" s="59">
        <v>66033.399999999994</v>
      </c>
      <c r="D150" s="59">
        <v>0.9</v>
      </c>
      <c r="E150" s="59">
        <v>254175.8</v>
      </c>
      <c r="F150" s="59">
        <v>0.5</v>
      </c>
      <c r="G150" s="59"/>
      <c r="H150" s="59"/>
      <c r="I150" s="59"/>
      <c r="J150" s="59"/>
      <c r="K150" s="59"/>
      <c r="L150" s="59" t="s">
        <v>255</v>
      </c>
      <c r="M150" s="59">
        <v>67451.600000000006</v>
      </c>
      <c r="N150" s="59">
        <v>0.8</v>
      </c>
      <c r="O150" s="59">
        <v>260917.8</v>
      </c>
      <c r="P150" s="59">
        <v>0.3</v>
      </c>
      <c r="Q150" s="59"/>
      <c r="R150" s="59"/>
      <c r="S150" s="59"/>
    </row>
    <row r="151" spans="1:19">
      <c r="A151" s="59"/>
      <c r="B151" s="59" t="s">
        <v>256</v>
      </c>
      <c r="C151" s="59">
        <v>60902.7</v>
      </c>
      <c r="D151" s="59">
        <v>1.7</v>
      </c>
      <c r="E151" s="59">
        <v>256405.1</v>
      </c>
      <c r="F151" s="59">
        <v>0.9</v>
      </c>
      <c r="G151" s="59"/>
      <c r="H151" s="59"/>
      <c r="I151" s="59"/>
      <c r="J151" s="59"/>
      <c r="K151" s="59"/>
      <c r="L151" s="59" t="s">
        <v>256</v>
      </c>
      <c r="M151" s="59">
        <v>62525.599999999999</v>
      </c>
      <c r="N151" s="59">
        <v>1.7</v>
      </c>
      <c r="O151" s="59">
        <v>263043.3</v>
      </c>
      <c r="P151" s="59">
        <v>0.8</v>
      </c>
      <c r="Q151" s="59"/>
      <c r="R151" s="59"/>
      <c r="S151" s="59"/>
    </row>
    <row r="152" spans="1:19">
      <c r="A152" s="59"/>
      <c r="B152" s="59" t="s">
        <v>74</v>
      </c>
      <c r="C152" s="59">
        <v>74450.3</v>
      </c>
      <c r="D152" s="59">
        <v>1.9</v>
      </c>
      <c r="E152" s="59">
        <v>257703.5</v>
      </c>
      <c r="F152" s="59">
        <v>0.5</v>
      </c>
      <c r="G152" s="59"/>
      <c r="H152" s="59"/>
      <c r="I152" s="59"/>
      <c r="J152" s="59"/>
      <c r="K152" s="59"/>
      <c r="L152" s="59" t="s">
        <v>74</v>
      </c>
      <c r="M152" s="59">
        <v>76165.5</v>
      </c>
      <c r="N152" s="59">
        <v>1.9</v>
      </c>
      <c r="O152" s="59">
        <v>264351.90000000002</v>
      </c>
      <c r="P152" s="59">
        <v>0.5</v>
      </c>
      <c r="Q152" s="59"/>
      <c r="R152" s="59"/>
      <c r="S152" s="59"/>
    </row>
    <row r="153" spans="1:19">
      <c r="A153" s="59" t="s">
        <v>364</v>
      </c>
      <c r="B153" s="59" t="s">
        <v>254</v>
      </c>
      <c r="C153" s="59">
        <v>55464.1</v>
      </c>
      <c r="D153" s="59">
        <v>2.5</v>
      </c>
      <c r="E153" s="59">
        <v>259209.4</v>
      </c>
      <c r="F153" s="59">
        <v>0.6</v>
      </c>
      <c r="G153" s="59"/>
      <c r="H153" s="59"/>
      <c r="I153" s="59"/>
      <c r="J153" s="59"/>
      <c r="K153" s="59" t="s">
        <v>364</v>
      </c>
      <c r="L153" s="59" t="s">
        <v>254</v>
      </c>
      <c r="M153" s="59">
        <v>57604.3</v>
      </c>
      <c r="N153" s="59">
        <v>2.8</v>
      </c>
      <c r="O153" s="59">
        <v>267253.2</v>
      </c>
      <c r="P153" s="59">
        <v>1.1000000000000001</v>
      </c>
      <c r="Q153" s="59"/>
      <c r="R153" s="59"/>
      <c r="S153" s="59"/>
    </row>
    <row r="154" spans="1:19">
      <c r="A154" s="59"/>
      <c r="B154" s="59" t="s">
        <v>255</v>
      </c>
      <c r="C154" s="59">
        <v>67331.199999999997</v>
      </c>
      <c r="D154" s="59">
        <v>2</v>
      </c>
      <c r="E154" s="59">
        <v>259611.7</v>
      </c>
      <c r="F154" s="59">
        <v>0.2</v>
      </c>
      <c r="G154" s="59"/>
      <c r="H154" s="59"/>
      <c r="I154" s="59"/>
      <c r="J154" s="59"/>
      <c r="K154" s="59"/>
      <c r="L154" s="59" t="s">
        <v>255</v>
      </c>
      <c r="M154" s="59">
        <v>69250.3</v>
      </c>
      <c r="N154" s="59">
        <v>2.7</v>
      </c>
      <c r="O154" s="59">
        <v>268433.5</v>
      </c>
      <c r="P154" s="59">
        <v>0.4</v>
      </c>
      <c r="Q154" s="59"/>
      <c r="R154" s="59"/>
      <c r="S154" s="59"/>
    </row>
    <row r="155" spans="1:19">
      <c r="A155" s="59"/>
      <c r="B155" s="59" t="s">
        <v>256</v>
      </c>
      <c r="C155" s="59">
        <v>62116.5</v>
      </c>
      <c r="D155" s="59">
        <v>2</v>
      </c>
      <c r="E155" s="59">
        <v>261227.2</v>
      </c>
      <c r="F155" s="59">
        <v>0.6</v>
      </c>
      <c r="G155" s="59"/>
      <c r="H155" s="59"/>
      <c r="I155" s="59"/>
      <c r="J155" s="59"/>
      <c r="K155" s="59"/>
      <c r="L155" s="59" t="s">
        <v>256</v>
      </c>
      <c r="M155" s="59">
        <v>64371.4</v>
      </c>
      <c r="N155" s="59">
        <v>3</v>
      </c>
      <c r="O155" s="59">
        <v>270430.8</v>
      </c>
      <c r="P155" s="59">
        <v>0.7</v>
      </c>
      <c r="Q155" s="59"/>
      <c r="R155" s="59"/>
      <c r="S155" s="59"/>
    </row>
    <row r="156" spans="1:19">
      <c r="A156" s="59" t="s">
        <v>365</v>
      </c>
      <c r="B156" s="59"/>
      <c r="C156" s="59"/>
      <c r="D156" s="59"/>
      <c r="E156" s="59"/>
      <c r="F156" s="59"/>
      <c r="G156" s="59"/>
      <c r="H156" s="59"/>
      <c r="I156" s="59"/>
      <c r="J156" s="59"/>
      <c r="K156" s="59"/>
      <c r="L156" s="59"/>
      <c r="M156" s="59"/>
      <c r="N156" s="59"/>
      <c r="O156" s="59"/>
      <c r="P156" s="59"/>
      <c r="Q156" s="59"/>
      <c r="R156" s="59"/>
      <c r="S156" s="59"/>
    </row>
    <row r="157" spans="1:19">
      <c r="A157" s="59" t="s">
        <v>366</v>
      </c>
      <c r="B157" s="59"/>
      <c r="C157" s="59"/>
      <c r="D157" s="59"/>
      <c r="E157" s="59"/>
      <c r="F157" s="59"/>
      <c r="G157" s="59"/>
      <c r="H157" s="59"/>
      <c r="I157" s="59"/>
      <c r="J157" s="59"/>
      <c r="K157" s="59"/>
      <c r="L157" s="59"/>
      <c r="M157" s="59"/>
      <c r="N157" s="59"/>
      <c r="O157" s="59"/>
      <c r="P157" s="59"/>
      <c r="Q157" s="59"/>
      <c r="R157" s="59"/>
      <c r="S157" s="59"/>
    </row>
    <row r="158" spans="1:19">
      <c r="A158" s="59" t="s">
        <v>367</v>
      </c>
      <c r="B158" s="59"/>
      <c r="C158" s="59"/>
      <c r="D158" s="59"/>
      <c r="E158" s="59"/>
      <c r="F158" s="59"/>
      <c r="G158" s="59"/>
      <c r="H158" s="59"/>
      <c r="I158" s="59"/>
      <c r="J158" s="59"/>
      <c r="K158" s="59"/>
      <c r="L158" s="59"/>
      <c r="M158" s="59"/>
      <c r="N158" s="59"/>
      <c r="O158" s="59"/>
      <c r="P158" s="59"/>
      <c r="Q158" s="59"/>
      <c r="R158" s="59"/>
      <c r="S158" s="59"/>
    </row>
    <row r="159" spans="1:19">
      <c r="A159" s="59" t="s">
        <v>368</v>
      </c>
      <c r="B159" s="59"/>
      <c r="C159" s="59"/>
      <c r="D159" s="59"/>
      <c r="E159" s="59"/>
      <c r="F159" s="59"/>
      <c r="G159" s="59"/>
      <c r="H159" s="59"/>
      <c r="I159" s="59"/>
      <c r="J159" s="59"/>
      <c r="K159" s="59"/>
      <c r="L159" s="59"/>
      <c r="M159" s="59"/>
      <c r="N159" s="59"/>
      <c r="O159" s="59"/>
      <c r="P159" s="59"/>
      <c r="Q159" s="59"/>
      <c r="R159" s="59"/>
      <c r="S159" s="59"/>
    </row>
  </sheetData>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81"/>
  <sheetViews>
    <sheetView workbookViewId="0">
      <pane xSplit="1" ySplit="17" topLeftCell="B18" activePane="bottomRight" state="frozen"/>
      <selection pane="topRight" activeCell="B1" sqref="B1"/>
      <selection pane="bottomLeft" activeCell="A18" sqref="A18"/>
      <selection pane="bottomRight" activeCell="A2" sqref="A2"/>
    </sheetView>
  </sheetViews>
  <sheetFormatPr baseColWidth="10" defaultColWidth="8.83203125" defaultRowHeight="15"/>
  <cols>
    <col min="1" max="1" width="19.1640625" bestFit="1" customWidth="1"/>
    <col min="2" max="2" width="32.83203125" bestFit="1" customWidth="1"/>
    <col min="3" max="3" width="34" bestFit="1" customWidth="1"/>
    <col min="5" max="5" width="19.1640625" bestFit="1" customWidth="1"/>
    <col min="6" max="6" width="61.6640625" bestFit="1" customWidth="1"/>
  </cols>
  <sheetData>
    <row r="1" spans="1:6">
      <c r="A1" t="s">
        <v>154</v>
      </c>
      <c r="B1" t="s">
        <v>382</v>
      </c>
      <c r="C1" t="s">
        <v>383</v>
      </c>
      <c r="E1" t="s">
        <v>154</v>
      </c>
      <c r="F1" t="s">
        <v>384</v>
      </c>
    </row>
    <row r="2" spans="1:6">
      <c r="A2" t="s">
        <v>2</v>
      </c>
      <c r="B2" t="s">
        <v>376</v>
      </c>
      <c r="C2" t="s">
        <v>377</v>
      </c>
      <c r="E2" t="s">
        <v>2</v>
      </c>
      <c r="F2" t="s">
        <v>385</v>
      </c>
    </row>
    <row r="3" spans="1:6">
      <c r="A3" t="s">
        <v>155</v>
      </c>
      <c r="E3" t="s">
        <v>155</v>
      </c>
      <c r="F3" t="s">
        <v>156</v>
      </c>
    </row>
    <row r="4" spans="1:6">
      <c r="A4" t="s">
        <v>157</v>
      </c>
      <c r="B4" t="s">
        <v>378</v>
      </c>
      <c r="C4" t="s">
        <v>378</v>
      </c>
      <c r="E4" t="s">
        <v>157</v>
      </c>
      <c r="F4" t="s">
        <v>158</v>
      </c>
    </row>
    <row r="5" spans="1:6">
      <c r="A5" t="s">
        <v>159</v>
      </c>
      <c r="E5" t="s">
        <v>159</v>
      </c>
      <c r="F5" t="s">
        <v>156</v>
      </c>
    </row>
    <row r="6" spans="1:6">
      <c r="A6" t="s">
        <v>160</v>
      </c>
      <c r="E6" t="s">
        <v>160</v>
      </c>
      <c r="F6" t="s">
        <v>156</v>
      </c>
    </row>
    <row r="7" spans="1:6">
      <c r="A7" t="s">
        <v>161</v>
      </c>
      <c r="E7" t="s">
        <v>161</v>
      </c>
      <c r="F7" t="s">
        <v>156</v>
      </c>
    </row>
    <row r="8" spans="1:6">
      <c r="A8" t="s">
        <v>162</v>
      </c>
      <c r="B8" t="s">
        <v>163</v>
      </c>
      <c r="C8" t="s">
        <v>163</v>
      </c>
      <c r="E8" t="s">
        <v>162</v>
      </c>
      <c r="F8" t="s">
        <v>163</v>
      </c>
    </row>
    <row r="9" spans="1:6">
      <c r="A9" t="s">
        <v>164</v>
      </c>
      <c r="B9" s="45">
        <v>32933</v>
      </c>
      <c r="C9" s="45">
        <v>25628</v>
      </c>
      <c r="E9" t="s">
        <v>164</v>
      </c>
      <c r="F9" s="45">
        <v>19360</v>
      </c>
    </row>
    <row r="10" spans="1:6">
      <c r="A10" t="s">
        <v>165</v>
      </c>
      <c r="B10" s="46">
        <v>44460</v>
      </c>
      <c r="C10" s="46">
        <v>44460</v>
      </c>
      <c r="E10" t="s">
        <v>165</v>
      </c>
      <c r="F10" s="45">
        <v>44378</v>
      </c>
    </row>
    <row r="11" spans="1:6">
      <c r="A11" t="s">
        <v>166</v>
      </c>
      <c r="B11" t="s">
        <v>167</v>
      </c>
      <c r="C11" t="s">
        <v>167</v>
      </c>
      <c r="E11" t="s">
        <v>166</v>
      </c>
      <c r="F11" t="s">
        <v>167</v>
      </c>
    </row>
    <row r="12" spans="1:6">
      <c r="A12" t="s">
        <v>168</v>
      </c>
      <c r="B12" t="s">
        <v>379</v>
      </c>
      <c r="C12" t="s">
        <v>379</v>
      </c>
      <c r="E12" t="s">
        <v>168</v>
      </c>
      <c r="F12" t="s">
        <v>169</v>
      </c>
    </row>
    <row r="13" spans="1:6">
      <c r="A13" t="s">
        <v>170</v>
      </c>
      <c r="E13" t="s">
        <v>170</v>
      </c>
      <c r="F13" t="s">
        <v>171</v>
      </c>
    </row>
    <row r="14" spans="1:6">
      <c r="A14" t="s">
        <v>172</v>
      </c>
      <c r="B14" t="s">
        <v>173</v>
      </c>
      <c r="C14" t="s">
        <v>173</v>
      </c>
      <c r="E14" t="s">
        <v>172</v>
      </c>
      <c r="F14" t="s">
        <v>173</v>
      </c>
    </row>
    <row r="15" spans="1:6">
      <c r="A15" t="s">
        <v>174</v>
      </c>
      <c r="B15">
        <v>0</v>
      </c>
      <c r="C15">
        <v>0</v>
      </c>
      <c r="E15" t="s">
        <v>174</v>
      </c>
      <c r="F15">
        <v>0</v>
      </c>
    </row>
    <row r="16" spans="1:6">
      <c r="A16" t="s">
        <v>8</v>
      </c>
      <c r="E16" t="s">
        <v>8</v>
      </c>
      <c r="F16" t="s">
        <v>386</v>
      </c>
    </row>
    <row r="18" spans="1:6">
      <c r="A18" s="45">
        <v>29281</v>
      </c>
      <c r="C18">
        <v>117.76666666666701</v>
      </c>
      <c r="E18" s="45">
        <v>27395</v>
      </c>
      <c r="F18">
        <v>5016</v>
      </c>
    </row>
    <row r="19" spans="1:6">
      <c r="A19" s="45">
        <v>29373</v>
      </c>
      <c r="C19">
        <v>117.9</v>
      </c>
      <c r="E19" s="45">
        <v>27426</v>
      </c>
      <c r="F19">
        <v>5027</v>
      </c>
    </row>
    <row r="20" spans="1:6">
      <c r="A20" s="45">
        <v>29465</v>
      </c>
      <c r="C20">
        <v>117.033333333333</v>
      </c>
      <c r="E20" s="45">
        <v>27454</v>
      </c>
      <c r="F20">
        <v>5121</v>
      </c>
    </row>
    <row r="21" spans="1:6">
      <c r="A21" s="45">
        <v>29556</v>
      </c>
      <c r="C21">
        <v>116.966666666667</v>
      </c>
      <c r="E21" s="45">
        <v>27485</v>
      </c>
      <c r="F21">
        <v>5206</v>
      </c>
    </row>
    <row r="22" spans="1:6">
      <c r="A22" s="45">
        <v>29646</v>
      </c>
      <c r="C22">
        <v>116.8</v>
      </c>
      <c r="E22" s="45">
        <v>27515</v>
      </c>
      <c r="F22">
        <v>5325</v>
      </c>
    </row>
    <row r="23" spans="1:6">
      <c r="A23" s="45">
        <v>29738</v>
      </c>
      <c r="C23">
        <v>117</v>
      </c>
      <c r="E23" s="45">
        <v>27546</v>
      </c>
      <c r="F23">
        <v>5339</v>
      </c>
    </row>
    <row r="24" spans="1:6">
      <c r="A24" s="45">
        <v>29830</v>
      </c>
      <c r="C24">
        <v>116.7</v>
      </c>
      <c r="E24" s="45">
        <v>27576</v>
      </c>
      <c r="F24">
        <v>5331</v>
      </c>
    </row>
    <row r="25" spans="1:6">
      <c r="A25" s="45">
        <v>29921</v>
      </c>
      <c r="C25">
        <v>117.333333333333</v>
      </c>
      <c r="E25" s="45">
        <v>27607</v>
      </c>
      <c r="F25">
        <v>5294</v>
      </c>
    </row>
    <row r="26" spans="1:6">
      <c r="A26" s="45">
        <v>30011</v>
      </c>
      <c r="C26">
        <v>116.7</v>
      </c>
      <c r="E26" s="45">
        <v>27638</v>
      </c>
      <c r="F26">
        <v>5290</v>
      </c>
    </row>
    <row r="27" spans="1:6">
      <c r="A27" s="45">
        <v>30103</v>
      </c>
      <c r="C27">
        <v>116.6</v>
      </c>
      <c r="E27" s="45">
        <v>27668</v>
      </c>
      <c r="F27">
        <v>5293</v>
      </c>
    </row>
    <row r="28" spans="1:6">
      <c r="A28" s="45">
        <v>30195</v>
      </c>
      <c r="C28">
        <v>116.966666666667</v>
      </c>
      <c r="E28" s="45">
        <v>27699</v>
      </c>
      <c r="F28">
        <v>5245</v>
      </c>
    </row>
    <row r="29" spans="1:6">
      <c r="A29" s="45">
        <v>30286</v>
      </c>
      <c r="C29">
        <v>116.6</v>
      </c>
      <c r="E29" s="45">
        <v>27729</v>
      </c>
      <c r="F29">
        <v>5185</v>
      </c>
    </row>
    <row r="30" spans="1:6">
      <c r="A30" s="45">
        <v>30376</v>
      </c>
      <c r="C30">
        <v>116.5</v>
      </c>
      <c r="E30" s="45">
        <v>27760</v>
      </c>
      <c r="F30">
        <v>5080</v>
      </c>
    </row>
    <row r="31" spans="1:6">
      <c r="A31" s="45">
        <v>30468</v>
      </c>
      <c r="C31">
        <v>116.7</v>
      </c>
      <c r="E31" s="45">
        <v>27791</v>
      </c>
      <c r="F31">
        <v>5089</v>
      </c>
    </row>
    <row r="32" spans="1:6">
      <c r="A32" s="45">
        <v>30560</v>
      </c>
      <c r="C32">
        <v>117</v>
      </c>
      <c r="E32" s="45">
        <v>27820</v>
      </c>
      <c r="F32">
        <v>5198</v>
      </c>
    </row>
    <row r="33" spans="1:6">
      <c r="A33" s="45">
        <v>30651</v>
      </c>
      <c r="C33">
        <v>116.933333333333</v>
      </c>
      <c r="E33" s="45">
        <v>27851</v>
      </c>
      <c r="F33">
        <v>5273</v>
      </c>
    </row>
    <row r="34" spans="1:6">
      <c r="A34" s="45">
        <v>30742</v>
      </c>
      <c r="C34">
        <v>118.1</v>
      </c>
      <c r="E34" s="45">
        <v>27881</v>
      </c>
      <c r="F34">
        <v>5331</v>
      </c>
    </row>
    <row r="35" spans="1:6">
      <c r="A35" s="45">
        <v>30834</v>
      </c>
      <c r="C35">
        <v>117.76666666666701</v>
      </c>
      <c r="E35" s="45">
        <v>27912</v>
      </c>
      <c r="F35">
        <v>5347</v>
      </c>
    </row>
    <row r="36" spans="1:6">
      <c r="A36" s="45">
        <v>30926</v>
      </c>
      <c r="C36">
        <v>117.2</v>
      </c>
      <c r="E36" s="45">
        <v>27942</v>
      </c>
      <c r="F36">
        <v>5358</v>
      </c>
    </row>
    <row r="37" spans="1:6">
      <c r="A37" s="45">
        <v>31017</v>
      </c>
      <c r="C37">
        <v>118.4</v>
      </c>
      <c r="E37" s="45">
        <v>27973</v>
      </c>
      <c r="F37">
        <v>5344</v>
      </c>
    </row>
    <row r="38" spans="1:6">
      <c r="A38" s="45">
        <v>31107</v>
      </c>
      <c r="C38">
        <v>116.26666666666701</v>
      </c>
      <c r="E38" s="45">
        <v>28004</v>
      </c>
      <c r="F38">
        <v>5346</v>
      </c>
    </row>
    <row r="39" spans="1:6">
      <c r="A39" s="45">
        <v>31199</v>
      </c>
      <c r="C39">
        <v>117.433333333333</v>
      </c>
      <c r="E39" s="45">
        <v>28034</v>
      </c>
      <c r="F39">
        <v>5342</v>
      </c>
    </row>
    <row r="40" spans="1:6">
      <c r="A40" s="45">
        <v>31291</v>
      </c>
      <c r="C40">
        <v>117.066666666667</v>
      </c>
      <c r="E40" s="45">
        <v>28065</v>
      </c>
      <c r="F40">
        <v>5297</v>
      </c>
    </row>
    <row r="41" spans="1:6">
      <c r="A41" s="45">
        <v>31382</v>
      </c>
      <c r="C41">
        <v>117.5</v>
      </c>
      <c r="E41" s="45">
        <v>28095</v>
      </c>
      <c r="F41">
        <v>5241</v>
      </c>
    </row>
    <row r="42" spans="1:6">
      <c r="A42" s="45">
        <v>31472</v>
      </c>
      <c r="C42">
        <v>116.3</v>
      </c>
      <c r="E42" s="45">
        <v>28126</v>
      </c>
      <c r="F42">
        <v>5139</v>
      </c>
    </row>
    <row r="43" spans="1:6">
      <c r="A43" s="45">
        <v>31564</v>
      </c>
      <c r="C43">
        <v>117.2</v>
      </c>
      <c r="E43" s="45">
        <v>28157</v>
      </c>
      <c r="F43">
        <v>5133</v>
      </c>
    </row>
    <row r="44" spans="1:6">
      <c r="A44" s="45">
        <v>31656</v>
      </c>
      <c r="C44">
        <v>116.633333333333</v>
      </c>
      <c r="E44" s="45">
        <v>28185</v>
      </c>
      <c r="F44">
        <v>5230</v>
      </c>
    </row>
    <row r="45" spans="1:6">
      <c r="A45" s="45">
        <v>31747</v>
      </c>
      <c r="C45">
        <v>116.3</v>
      </c>
      <c r="E45" s="45">
        <v>28216</v>
      </c>
      <c r="F45">
        <v>5365</v>
      </c>
    </row>
    <row r="46" spans="1:6">
      <c r="A46" s="45">
        <v>31837</v>
      </c>
      <c r="C46">
        <v>116.4</v>
      </c>
      <c r="E46" s="45">
        <v>28246</v>
      </c>
      <c r="F46">
        <v>5430</v>
      </c>
    </row>
    <row r="47" spans="1:6">
      <c r="A47" s="45">
        <v>31929</v>
      </c>
      <c r="C47">
        <v>117.033333333333</v>
      </c>
      <c r="E47" s="45">
        <v>28277</v>
      </c>
      <c r="F47">
        <v>5440</v>
      </c>
    </row>
    <row r="48" spans="1:6">
      <c r="A48" s="45">
        <v>32021</v>
      </c>
      <c r="C48">
        <v>117.1</v>
      </c>
      <c r="E48" s="45">
        <v>28307</v>
      </c>
      <c r="F48">
        <v>5444</v>
      </c>
    </row>
    <row r="49" spans="1:6">
      <c r="A49" s="45">
        <v>32112</v>
      </c>
      <c r="C49">
        <v>117.933333333333</v>
      </c>
      <c r="E49" s="45">
        <v>28338</v>
      </c>
      <c r="F49">
        <v>5410</v>
      </c>
    </row>
    <row r="50" spans="1:6">
      <c r="A50" s="45">
        <v>32203</v>
      </c>
      <c r="C50">
        <v>119.1</v>
      </c>
      <c r="E50" s="45">
        <v>28369</v>
      </c>
      <c r="F50">
        <v>5415</v>
      </c>
    </row>
    <row r="51" spans="1:6">
      <c r="A51" s="45">
        <v>32295</v>
      </c>
      <c r="C51">
        <v>116.433333333333</v>
      </c>
      <c r="E51" s="45">
        <v>28399</v>
      </c>
      <c r="F51">
        <v>5402</v>
      </c>
    </row>
    <row r="52" spans="1:6">
      <c r="A52" s="45">
        <v>32387</v>
      </c>
      <c r="C52">
        <v>117.133333333333</v>
      </c>
      <c r="E52" s="45">
        <v>28430</v>
      </c>
      <c r="F52">
        <v>5378</v>
      </c>
    </row>
    <row r="53" spans="1:6">
      <c r="A53" s="45">
        <v>32478</v>
      </c>
      <c r="C53">
        <v>116.7</v>
      </c>
      <c r="E53" s="45">
        <v>28460</v>
      </c>
      <c r="F53">
        <v>5314</v>
      </c>
    </row>
    <row r="54" spans="1:6">
      <c r="A54" s="45">
        <v>32568</v>
      </c>
      <c r="C54">
        <v>116.433333333333</v>
      </c>
      <c r="E54" s="45">
        <v>28491</v>
      </c>
      <c r="F54">
        <v>5190</v>
      </c>
    </row>
    <row r="55" spans="1:6">
      <c r="A55" s="45">
        <v>32660</v>
      </c>
      <c r="C55">
        <v>115.666666666667</v>
      </c>
      <c r="E55" s="45">
        <v>28522</v>
      </c>
      <c r="F55">
        <v>5212</v>
      </c>
    </row>
    <row r="56" spans="1:6">
      <c r="A56" s="45">
        <v>32752</v>
      </c>
      <c r="C56">
        <v>115.7</v>
      </c>
      <c r="E56" s="45">
        <v>28550</v>
      </c>
      <c r="F56">
        <v>5297</v>
      </c>
    </row>
    <row r="57" spans="1:6">
      <c r="A57" s="45">
        <v>32843</v>
      </c>
      <c r="C57">
        <v>115.4</v>
      </c>
      <c r="E57" s="45">
        <v>28581</v>
      </c>
      <c r="F57">
        <v>5413</v>
      </c>
    </row>
    <row r="58" spans="1:6">
      <c r="A58" s="45">
        <v>32933</v>
      </c>
      <c r="B58">
        <v>119.7</v>
      </c>
      <c r="C58">
        <v>114.76666666666701</v>
      </c>
      <c r="E58" s="45">
        <v>28611</v>
      </c>
      <c r="F58">
        <v>5532</v>
      </c>
    </row>
    <row r="59" spans="1:6">
      <c r="A59" s="45">
        <v>33025</v>
      </c>
      <c r="B59">
        <v>119.3</v>
      </c>
      <c r="C59">
        <v>114.933333333333</v>
      </c>
      <c r="E59" s="45">
        <v>28642</v>
      </c>
      <c r="F59">
        <v>5550</v>
      </c>
    </row>
    <row r="60" spans="1:6">
      <c r="A60" s="45">
        <v>33117</v>
      </c>
      <c r="B60">
        <v>118.566666666667</v>
      </c>
      <c r="C60">
        <v>114.166666666667</v>
      </c>
      <c r="E60" s="45">
        <v>28672</v>
      </c>
      <c r="F60">
        <v>5494</v>
      </c>
    </row>
    <row r="61" spans="1:6">
      <c r="A61" s="45">
        <v>33208</v>
      </c>
      <c r="B61">
        <v>118.2</v>
      </c>
      <c r="C61">
        <v>113.966666666667</v>
      </c>
      <c r="E61" s="45">
        <v>28703</v>
      </c>
      <c r="F61">
        <v>5454</v>
      </c>
    </row>
    <row r="62" spans="1:6">
      <c r="A62" s="45">
        <v>33298</v>
      </c>
      <c r="B62">
        <v>117.033333333333</v>
      </c>
      <c r="C62">
        <v>112.566666666667</v>
      </c>
      <c r="E62" s="45">
        <v>28734</v>
      </c>
      <c r="F62">
        <v>5460</v>
      </c>
    </row>
    <row r="63" spans="1:6">
      <c r="A63" s="45">
        <v>33390</v>
      </c>
      <c r="B63">
        <v>116.433333333333</v>
      </c>
      <c r="C63">
        <v>112.3</v>
      </c>
      <c r="E63" s="45">
        <v>28764</v>
      </c>
      <c r="F63">
        <v>5474</v>
      </c>
    </row>
    <row r="64" spans="1:6">
      <c r="A64" s="45">
        <v>33482</v>
      </c>
      <c r="B64">
        <v>115.833333333333</v>
      </c>
      <c r="C64">
        <v>111.26666666666701</v>
      </c>
      <c r="E64" s="45">
        <v>28795</v>
      </c>
      <c r="F64">
        <v>5442</v>
      </c>
    </row>
    <row r="65" spans="1:6">
      <c r="A65" s="45">
        <v>33573</v>
      </c>
      <c r="B65">
        <v>115.76666666666701</v>
      </c>
      <c r="C65">
        <v>111.5</v>
      </c>
      <c r="E65" s="45">
        <v>28825</v>
      </c>
      <c r="F65">
        <v>5375</v>
      </c>
    </row>
    <row r="66" spans="1:6">
      <c r="A66" s="45">
        <v>33664</v>
      </c>
      <c r="B66">
        <v>114.866666666667</v>
      </c>
      <c r="C66">
        <v>110.333333333333</v>
      </c>
      <c r="E66" s="45">
        <v>28856</v>
      </c>
      <c r="F66">
        <v>5294</v>
      </c>
    </row>
    <row r="67" spans="1:6">
      <c r="A67" s="45">
        <v>33756</v>
      </c>
      <c r="B67">
        <v>114.23333333333299</v>
      </c>
      <c r="C67">
        <v>109.6</v>
      </c>
      <c r="E67" s="45">
        <v>28887</v>
      </c>
      <c r="F67">
        <v>5284</v>
      </c>
    </row>
    <row r="68" spans="1:6">
      <c r="A68" s="45">
        <v>33848</v>
      </c>
      <c r="B68">
        <v>112.8</v>
      </c>
      <c r="C68">
        <v>108</v>
      </c>
      <c r="E68" s="45">
        <v>28915</v>
      </c>
      <c r="F68">
        <v>5353</v>
      </c>
    </row>
    <row r="69" spans="1:6">
      <c r="A69" s="45">
        <v>33939</v>
      </c>
      <c r="B69">
        <v>112.8</v>
      </c>
      <c r="C69">
        <v>108.26666666666701</v>
      </c>
      <c r="E69" s="45">
        <v>28946</v>
      </c>
      <c r="F69">
        <v>5482</v>
      </c>
    </row>
    <row r="70" spans="1:6">
      <c r="A70" s="45">
        <v>34029</v>
      </c>
      <c r="B70">
        <v>111.6</v>
      </c>
      <c r="C70">
        <v>107.2</v>
      </c>
      <c r="E70" s="45">
        <v>28976</v>
      </c>
      <c r="F70">
        <v>5581</v>
      </c>
    </row>
    <row r="71" spans="1:6">
      <c r="A71" s="45">
        <v>34121</v>
      </c>
      <c r="B71">
        <v>110</v>
      </c>
      <c r="C71">
        <v>106.033333333333</v>
      </c>
      <c r="E71" s="45">
        <v>29007</v>
      </c>
      <c r="F71">
        <v>5598</v>
      </c>
    </row>
    <row r="72" spans="1:6">
      <c r="A72" s="45">
        <v>34213</v>
      </c>
      <c r="B72">
        <v>110.73333333333299</v>
      </c>
      <c r="C72">
        <v>106.533333333333</v>
      </c>
      <c r="E72" s="45">
        <v>29037</v>
      </c>
      <c r="F72">
        <v>5580</v>
      </c>
    </row>
    <row r="73" spans="1:6">
      <c r="A73" s="45">
        <v>34304</v>
      </c>
      <c r="B73">
        <v>110</v>
      </c>
      <c r="C73">
        <v>105.966666666667</v>
      </c>
      <c r="E73" s="45">
        <v>29068</v>
      </c>
      <c r="F73">
        <v>5554</v>
      </c>
    </row>
    <row r="74" spans="1:6">
      <c r="A74" s="45">
        <v>34394</v>
      </c>
      <c r="B74">
        <v>110.533333333333</v>
      </c>
      <c r="C74">
        <v>106.4</v>
      </c>
      <c r="E74" s="45">
        <v>29099</v>
      </c>
      <c r="F74">
        <v>5533</v>
      </c>
    </row>
    <row r="75" spans="1:6">
      <c r="A75" s="45">
        <v>34486</v>
      </c>
      <c r="B75">
        <v>109.433333333333</v>
      </c>
      <c r="C75">
        <v>105.666666666667</v>
      </c>
      <c r="E75" s="45">
        <v>29129</v>
      </c>
      <c r="F75">
        <v>5552</v>
      </c>
    </row>
    <row r="76" spans="1:6">
      <c r="A76" s="45">
        <v>34578</v>
      </c>
      <c r="B76">
        <v>110.3</v>
      </c>
      <c r="C76">
        <v>106.1</v>
      </c>
      <c r="E76" s="45">
        <v>29160</v>
      </c>
      <c r="F76">
        <v>5509</v>
      </c>
    </row>
    <row r="77" spans="1:6">
      <c r="A77" s="45">
        <v>34669</v>
      </c>
      <c r="B77">
        <v>110.166666666667</v>
      </c>
      <c r="C77">
        <v>105.933333333333</v>
      </c>
      <c r="E77" s="45">
        <v>29190</v>
      </c>
      <c r="F77">
        <v>5432</v>
      </c>
    </row>
    <row r="78" spans="1:6">
      <c r="A78" s="45">
        <v>34759</v>
      </c>
      <c r="B78">
        <v>110.333333333333</v>
      </c>
      <c r="C78">
        <v>106.3</v>
      </c>
      <c r="E78" s="45">
        <v>29221</v>
      </c>
      <c r="F78">
        <v>5333</v>
      </c>
    </row>
    <row r="79" spans="1:6">
      <c r="A79" s="45">
        <v>34851</v>
      </c>
      <c r="B79">
        <v>109.866666666667</v>
      </c>
      <c r="C79">
        <v>106.166666666667</v>
      </c>
      <c r="E79" s="45">
        <v>29252</v>
      </c>
      <c r="F79">
        <v>5339</v>
      </c>
    </row>
    <row r="80" spans="1:6">
      <c r="A80" s="45">
        <v>34943</v>
      </c>
      <c r="B80">
        <v>110.26666666666701</v>
      </c>
      <c r="C80">
        <v>106.333333333333</v>
      </c>
      <c r="E80" s="45">
        <v>29281</v>
      </c>
      <c r="F80">
        <v>5425</v>
      </c>
    </row>
    <row r="81" spans="1:6">
      <c r="A81" s="45">
        <v>35034</v>
      </c>
      <c r="B81">
        <v>110.6</v>
      </c>
      <c r="C81">
        <v>106.7</v>
      </c>
      <c r="E81" s="45">
        <v>29312</v>
      </c>
      <c r="F81">
        <v>5557</v>
      </c>
    </row>
    <row r="82" spans="1:6">
      <c r="A82" s="45">
        <v>35125</v>
      </c>
      <c r="B82">
        <v>110.7</v>
      </c>
      <c r="C82">
        <v>106.866666666667</v>
      </c>
      <c r="E82" s="45">
        <v>29342</v>
      </c>
      <c r="F82">
        <v>5610</v>
      </c>
    </row>
    <row r="83" spans="1:6">
      <c r="A83" s="45">
        <v>35217</v>
      </c>
      <c r="B83">
        <v>110.3</v>
      </c>
      <c r="C83">
        <v>106.566666666667</v>
      </c>
      <c r="E83" s="45">
        <v>29373</v>
      </c>
      <c r="F83">
        <v>5658</v>
      </c>
    </row>
    <row r="84" spans="1:6">
      <c r="A84" s="45">
        <v>35309</v>
      </c>
      <c r="B84">
        <v>109.9</v>
      </c>
      <c r="C84">
        <v>106.333333333333</v>
      </c>
      <c r="E84" s="45">
        <v>29403</v>
      </c>
      <c r="F84">
        <v>5641</v>
      </c>
    </row>
    <row r="85" spans="1:6">
      <c r="A85" s="45">
        <v>35400</v>
      </c>
      <c r="B85">
        <v>110.533333333333</v>
      </c>
      <c r="C85">
        <v>107</v>
      </c>
      <c r="E85" s="45">
        <v>29434</v>
      </c>
      <c r="F85">
        <v>5609</v>
      </c>
    </row>
    <row r="86" spans="1:6">
      <c r="A86" s="45">
        <v>35490</v>
      </c>
      <c r="B86">
        <v>108.8</v>
      </c>
      <c r="C86">
        <v>105.366666666667</v>
      </c>
      <c r="E86" s="45">
        <v>29465</v>
      </c>
      <c r="F86">
        <v>5621</v>
      </c>
    </row>
    <row r="87" spans="1:6">
      <c r="A87" s="45">
        <v>35582</v>
      </c>
      <c r="B87">
        <v>110.2</v>
      </c>
      <c r="C87">
        <v>106.933333333333</v>
      </c>
      <c r="E87" s="45">
        <v>29495</v>
      </c>
      <c r="F87">
        <v>5603</v>
      </c>
    </row>
    <row r="88" spans="1:6">
      <c r="A88" s="45">
        <v>35674</v>
      </c>
      <c r="B88">
        <v>108.2</v>
      </c>
      <c r="C88">
        <v>105.26666666666701</v>
      </c>
      <c r="E88" s="45">
        <v>29526</v>
      </c>
      <c r="F88">
        <v>5553</v>
      </c>
    </row>
    <row r="89" spans="1:6">
      <c r="A89" s="45">
        <v>35765</v>
      </c>
      <c r="B89">
        <v>108.133333333333</v>
      </c>
      <c r="C89">
        <v>105</v>
      </c>
      <c r="E89" s="45">
        <v>29556</v>
      </c>
      <c r="F89">
        <v>5483</v>
      </c>
    </row>
    <row r="90" spans="1:6">
      <c r="A90" s="45">
        <v>35855</v>
      </c>
      <c r="B90">
        <v>107.7</v>
      </c>
      <c r="C90">
        <v>104.4</v>
      </c>
      <c r="E90" s="45">
        <v>29587</v>
      </c>
      <c r="F90">
        <v>5408</v>
      </c>
    </row>
    <row r="91" spans="1:6">
      <c r="A91" s="45">
        <v>35947</v>
      </c>
      <c r="B91">
        <v>108</v>
      </c>
      <c r="C91">
        <v>104.8</v>
      </c>
      <c r="E91" s="45">
        <v>29618</v>
      </c>
      <c r="F91">
        <v>5398</v>
      </c>
    </row>
    <row r="92" spans="1:6">
      <c r="A92" s="45">
        <v>36039</v>
      </c>
      <c r="B92">
        <v>106.966666666667</v>
      </c>
      <c r="C92">
        <v>103.866666666667</v>
      </c>
      <c r="E92" s="45">
        <v>29646</v>
      </c>
      <c r="F92">
        <v>5488</v>
      </c>
    </row>
    <row r="93" spans="1:6">
      <c r="A93" s="45">
        <v>36130</v>
      </c>
      <c r="B93">
        <v>107.666666666667</v>
      </c>
      <c r="C93">
        <v>104.666666666667</v>
      </c>
      <c r="E93" s="45">
        <v>29677</v>
      </c>
      <c r="F93">
        <v>5621</v>
      </c>
    </row>
    <row r="94" spans="1:6">
      <c r="A94" s="45">
        <v>36220</v>
      </c>
      <c r="B94">
        <v>106.566666666667</v>
      </c>
      <c r="C94">
        <v>103.7</v>
      </c>
      <c r="E94" s="45">
        <v>29707</v>
      </c>
      <c r="F94">
        <v>5656</v>
      </c>
    </row>
    <row r="95" spans="1:6">
      <c r="A95" s="45">
        <v>36312</v>
      </c>
      <c r="B95">
        <v>105.9</v>
      </c>
      <c r="C95">
        <v>102.8</v>
      </c>
      <c r="E95" s="45">
        <v>29738</v>
      </c>
      <c r="F95">
        <v>5678</v>
      </c>
    </row>
    <row r="96" spans="1:6">
      <c r="A96" s="45">
        <v>36404</v>
      </c>
      <c r="B96">
        <v>106.73333333333299</v>
      </c>
      <c r="C96">
        <v>103.866666666667</v>
      </c>
      <c r="E96" s="45">
        <v>29768</v>
      </c>
      <c r="F96">
        <v>5660</v>
      </c>
    </row>
    <row r="97" spans="1:6">
      <c r="A97" s="45">
        <v>36495</v>
      </c>
      <c r="B97">
        <v>106.23333333333299</v>
      </c>
      <c r="C97">
        <v>103.2</v>
      </c>
      <c r="E97" s="45">
        <v>29799</v>
      </c>
      <c r="F97">
        <v>5641</v>
      </c>
    </row>
    <row r="98" spans="1:6">
      <c r="A98" s="45">
        <v>36586</v>
      </c>
      <c r="B98">
        <v>107.866666666667</v>
      </c>
      <c r="C98">
        <v>104.966666666667</v>
      </c>
      <c r="E98" s="45">
        <v>29830</v>
      </c>
      <c r="F98">
        <v>5639</v>
      </c>
    </row>
    <row r="99" spans="1:6">
      <c r="A99" s="45">
        <v>36678</v>
      </c>
      <c r="B99">
        <v>106.833333333333</v>
      </c>
      <c r="C99">
        <v>103.966666666667</v>
      </c>
      <c r="E99" s="45">
        <v>29860</v>
      </c>
      <c r="F99">
        <v>5637</v>
      </c>
    </row>
    <row r="100" spans="1:6">
      <c r="A100" s="45">
        <v>36770</v>
      </c>
      <c r="B100">
        <v>106.7</v>
      </c>
      <c r="C100">
        <v>103.9</v>
      </c>
      <c r="E100" s="45">
        <v>29891</v>
      </c>
      <c r="F100">
        <v>5609</v>
      </c>
    </row>
    <row r="101" spans="1:6">
      <c r="A101" s="45">
        <v>36861</v>
      </c>
      <c r="B101">
        <v>106.933333333333</v>
      </c>
      <c r="C101">
        <v>104.3</v>
      </c>
      <c r="E101" s="45">
        <v>29921</v>
      </c>
      <c r="F101">
        <v>5542</v>
      </c>
    </row>
    <row r="102" spans="1:6">
      <c r="A102" s="45">
        <v>36951</v>
      </c>
      <c r="B102">
        <v>106.3</v>
      </c>
      <c r="C102">
        <v>103.866666666667</v>
      </c>
      <c r="E102" s="45">
        <v>29952</v>
      </c>
      <c r="F102">
        <v>5445</v>
      </c>
    </row>
    <row r="103" spans="1:6">
      <c r="A103" s="45">
        <v>37043</v>
      </c>
      <c r="B103">
        <v>106.23333333333299</v>
      </c>
      <c r="C103">
        <v>103.633333333333</v>
      </c>
      <c r="E103" s="45">
        <v>29983</v>
      </c>
      <c r="F103">
        <v>5454</v>
      </c>
    </row>
    <row r="104" spans="1:6">
      <c r="A104" s="45">
        <v>37135</v>
      </c>
      <c r="B104">
        <v>105.466666666667</v>
      </c>
      <c r="C104">
        <v>103.033333333333</v>
      </c>
      <c r="E104" s="45">
        <v>30011</v>
      </c>
      <c r="F104">
        <v>5550</v>
      </c>
    </row>
    <row r="105" spans="1:6">
      <c r="A105" s="45">
        <v>37226</v>
      </c>
      <c r="B105">
        <v>106.033333333333</v>
      </c>
      <c r="C105">
        <v>103.833333333333</v>
      </c>
      <c r="E105" s="45">
        <v>30042</v>
      </c>
      <c r="F105">
        <v>5663</v>
      </c>
    </row>
    <row r="106" spans="1:6">
      <c r="A106" s="45">
        <v>37316</v>
      </c>
      <c r="B106">
        <v>104.466666666667</v>
      </c>
      <c r="C106">
        <v>102.066666666667</v>
      </c>
      <c r="E106" s="45">
        <v>30072</v>
      </c>
      <c r="F106">
        <v>5737</v>
      </c>
    </row>
    <row r="107" spans="1:6">
      <c r="A107" s="45">
        <v>37408</v>
      </c>
      <c r="B107">
        <v>104.933333333333</v>
      </c>
      <c r="C107">
        <v>102.6</v>
      </c>
      <c r="E107" s="45">
        <v>30103</v>
      </c>
      <c r="F107">
        <v>5723</v>
      </c>
    </row>
    <row r="108" spans="1:6">
      <c r="A108" s="45">
        <v>37500</v>
      </c>
      <c r="B108">
        <v>105.2</v>
      </c>
      <c r="C108">
        <v>102.966666666667</v>
      </c>
      <c r="E108" s="45">
        <v>30133</v>
      </c>
      <c r="F108">
        <v>5689</v>
      </c>
    </row>
    <row r="109" spans="1:6">
      <c r="A109" s="45">
        <v>37591</v>
      </c>
      <c r="B109">
        <v>105.433333333333</v>
      </c>
      <c r="C109">
        <v>103.366666666667</v>
      </c>
      <c r="E109" s="45">
        <v>30164</v>
      </c>
      <c r="F109">
        <v>5679</v>
      </c>
    </row>
    <row r="110" spans="1:6">
      <c r="A110" s="45">
        <v>37681</v>
      </c>
      <c r="B110">
        <v>104.6</v>
      </c>
      <c r="C110">
        <v>102.6</v>
      </c>
      <c r="E110" s="45">
        <v>30195</v>
      </c>
      <c r="F110">
        <v>5689</v>
      </c>
    </row>
    <row r="111" spans="1:6">
      <c r="A111" s="45">
        <v>37773</v>
      </c>
      <c r="B111">
        <v>105.666666666667</v>
      </c>
      <c r="C111">
        <v>103.466666666667</v>
      </c>
      <c r="E111" s="45">
        <v>30225</v>
      </c>
      <c r="F111">
        <v>5710</v>
      </c>
    </row>
    <row r="112" spans="1:6">
      <c r="A112" s="45">
        <v>37865</v>
      </c>
      <c r="B112">
        <v>104.73333333333299</v>
      </c>
      <c r="C112">
        <v>102.8</v>
      </c>
      <c r="E112" s="45">
        <v>30256</v>
      </c>
      <c r="F112">
        <v>5678</v>
      </c>
    </row>
    <row r="113" spans="1:6">
      <c r="A113" s="45">
        <v>37956</v>
      </c>
      <c r="B113">
        <v>105.066666666667</v>
      </c>
      <c r="C113">
        <v>103.166666666667</v>
      </c>
      <c r="E113" s="45">
        <v>30286</v>
      </c>
      <c r="F113">
        <v>5642</v>
      </c>
    </row>
    <row r="114" spans="1:6">
      <c r="A114" s="45">
        <v>38047</v>
      </c>
      <c r="B114">
        <v>106.5</v>
      </c>
      <c r="C114">
        <v>104.966666666667</v>
      </c>
      <c r="E114" s="45">
        <v>30317</v>
      </c>
      <c r="F114">
        <v>5563</v>
      </c>
    </row>
    <row r="115" spans="1:6">
      <c r="A115" s="45">
        <v>38139</v>
      </c>
      <c r="B115">
        <v>104.8</v>
      </c>
      <c r="C115">
        <v>103.5</v>
      </c>
      <c r="E115" s="45">
        <v>30348</v>
      </c>
      <c r="F115">
        <v>5560</v>
      </c>
    </row>
    <row r="116" spans="1:6">
      <c r="A116" s="45">
        <v>38231</v>
      </c>
      <c r="B116">
        <v>105</v>
      </c>
      <c r="C116">
        <v>103.6</v>
      </c>
      <c r="E116" s="45">
        <v>30376</v>
      </c>
      <c r="F116">
        <v>5633</v>
      </c>
    </row>
    <row r="117" spans="1:6">
      <c r="A117" s="45">
        <v>38322</v>
      </c>
      <c r="B117">
        <v>104.23333333333299</v>
      </c>
      <c r="C117">
        <v>102.933333333333</v>
      </c>
      <c r="E117" s="45">
        <v>30407</v>
      </c>
      <c r="F117">
        <v>5752</v>
      </c>
    </row>
    <row r="118" spans="1:6">
      <c r="A118" s="45">
        <v>38412</v>
      </c>
      <c r="B118">
        <v>104.6</v>
      </c>
      <c r="C118">
        <v>103.2</v>
      </c>
      <c r="E118" s="45">
        <v>30437</v>
      </c>
      <c r="F118">
        <v>5829</v>
      </c>
    </row>
    <row r="119" spans="1:6">
      <c r="A119" s="45">
        <v>38504</v>
      </c>
      <c r="B119">
        <v>104.366666666667</v>
      </c>
      <c r="C119">
        <v>102.966666666667</v>
      </c>
      <c r="E119" s="45">
        <v>30468</v>
      </c>
      <c r="F119">
        <v>5841</v>
      </c>
    </row>
    <row r="120" spans="1:6">
      <c r="A120" s="45">
        <v>38596</v>
      </c>
      <c r="B120">
        <v>104.73333333333299</v>
      </c>
      <c r="C120">
        <v>103.366666666667</v>
      </c>
      <c r="E120" s="45">
        <v>30498</v>
      </c>
      <c r="F120">
        <v>5809</v>
      </c>
    </row>
    <row r="121" spans="1:6">
      <c r="A121" s="45">
        <v>38687</v>
      </c>
      <c r="B121">
        <v>104.433333333333</v>
      </c>
      <c r="C121">
        <v>103.166666666667</v>
      </c>
      <c r="E121" s="45">
        <v>30529</v>
      </c>
      <c r="F121">
        <v>5782</v>
      </c>
    </row>
    <row r="122" spans="1:6">
      <c r="A122" s="45">
        <v>38777</v>
      </c>
      <c r="B122">
        <v>105.23333333333299</v>
      </c>
      <c r="C122">
        <v>104.1</v>
      </c>
      <c r="E122" s="45">
        <v>30560</v>
      </c>
      <c r="F122">
        <v>5796</v>
      </c>
    </row>
    <row r="123" spans="1:6">
      <c r="A123" s="45">
        <v>38869</v>
      </c>
      <c r="B123">
        <v>104.866666666667</v>
      </c>
      <c r="C123">
        <v>103.76666666666701</v>
      </c>
      <c r="E123" s="45">
        <v>30590</v>
      </c>
      <c r="F123">
        <v>5806</v>
      </c>
    </row>
    <row r="124" spans="1:6">
      <c r="A124" s="45">
        <v>38961</v>
      </c>
      <c r="B124">
        <v>104.666666666667</v>
      </c>
      <c r="C124">
        <v>103.5</v>
      </c>
      <c r="E124" s="45">
        <v>30621</v>
      </c>
      <c r="F124">
        <v>5755</v>
      </c>
    </row>
    <row r="125" spans="1:6">
      <c r="A125" s="45">
        <v>39052</v>
      </c>
      <c r="B125">
        <v>105.1</v>
      </c>
      <c r="C125">
        <v>104.133333333333</v>
      </c>
      <c r="E125" s="45">
        <v>30651</v>
      </c>
      <c r="F125">
        <v>5663</v>
      </c>
    </row>
    <row r="126" spans="1:6">
      <c r="A126" s="45">
        <v>39142</v>
      </c>
      <c r="B126">
        <v>104.3</v>
      </c>
      <c r="C126">
        <v>103.666666666667</v>
      </c>
      <c r="E126" s="45">
        <v>30682</v>
      </c>
      <c r="F126">
        <v>5559</v>
      </c>
    </row>
    <row r="127" spans="1:6">
      <c r="A127" s="45">
        <v>39234</v>
      </c>
      <c r="B127">
        <v>104.533333333333</v>
      </c>
      <c r="C127">
        <v>103.833333333333</v>
      </c>
      <c r="E127" s="45">
        <v>30713</v>
      </c>
      <c r="F127">
        <v>5565</v>
      </c>
    </row>
    <row r="128" spans="1:6">
      <c r="A128" s="45">
        <v>39326</v>
      </c>
      <c r="B128">
        <v>103.366666666667</v>
      </c>
      <c r="C128">
        <v>102.633333333333</v>
      </c>
      <c r="E128" s="45">
        <v>30742</v>
      </c>
      <c r="F128">
        <v>5657</v>
      </c>
    </row>
    <row r="129" spans="1:6">
      <c r="A129" s="45">
        <v>39417</v>
      </c>
      <c r="B129">
        <v>104.633333333333</v>
      </c>
      <c r="C129">
        <v>104.066666666667</v>
      </c>
      <c r="E129" s="45">
        <v>30773</v>
      </c>
      <c r="F129">
        <v>5793</v>
      </c>
    </row>
    <row r="130" spans="1:6">
      <c r="A130" s="45">
        <v>39508</v>
      </c>
      <c r="B130">
        <v>103.933333333333</v>
      </c>
      <c r="C130">
        <v>103.26666666666701</v>
      </c>
      <c r="E130" s="45">
        <v>30803</v>
      </c>
      <c r="F130">
        <v>5843</v>
      </c>
    </row>
    <row r="131" spans="1:6">
      <c r="A131" s="45">
        <v>39600</v>
      </c>
      <c r="B131">
        <v>103.666666666667</v>
      </c>
      <c r="C131">
        <v>102.9</v>
      </c>
      <c r="E131" s="45">
        <v>30834</v>
      </c>
      <c r="F131">
        <v>5866</v>
      </c>
    </row>
    <row r="132" spans="1:6">
      <c r="A132" s="45">
        <v>39692</v>
      </c>
      <c r="B132">
        <v>102.533333333333</v>
      </c>
      <c r="C132">
        <v>101.73333333333299</v>
      </c>
      <c r="E132" s="45">
        <v>30864</v>
      </c>
      <c r="F132">
        <v>5838</v>
      </c>
    </row>
    <row r="133" spans="1:6">
      <c r="A133" s="45">
        <v>39783</v>
      </c>
      <c r="B133">
        <v>102.166666666667</v>
      </c>
      <c r="C133">
        <v>101.066666666667</v>
      </c>
      <c r="E133" s="45">
        <v>30895</v>
      </c>
      <c r="F133">
        <v>5821</v>
      </c>
    </row>
    <row r="134" spans="1:6">
      <c r="A134" s="45">
        <v>39873</v>
      </c>
      <c r="B134">
        <v>99.9</v>
      </c>
      <c r="C134">
        <v>98.6</v>
      </c>
      <c r="E134" s="45">
        <v>30926</v>
      </c>
      <c r="F134">
        <v>5865</v>
      </c>
    </row>
    <row r="135" spans="1:6">
      <c r="A135" s="45">
        <v>39965</v>
      </c>
      <c r="B135">
        <v>100.033333333333</v>
      </c>
      <c r="C135">
        <v>98.8333333333333</v>
      </c>
      <c r="E135" s="45">
        <v>30956</v>
      </c>
      <c r="F135">
        <v>5856</v>
      </c>
    </row>
    <row r="136" spans="1:6">
      <c r="A136" s="45">
        <v>40057</v>
      </c>
      <c r="B136">
        <v>100.333333333333</v>
      </c>
      <c r="C136">
        <v>99.466666666666697</v>
      </c>
      <c r="E136" s="45">
        <v>30987</v>
      </c>
      <c r="F136">
        <v>5809</v>
      </c>
    </row>
    <row r="137" spans="1:6">
      <c r="A137" s="45">
        <v>40148</v>
      </c>
      <c r="B137">
        <v>100.066666666667</v>
      </c>
      <c r="C137">
        <v>99.5</v>
      </c>
      <c r="E137" s="45">
        <v>31017</v>
      </c>
      <c r="F137">
        <v>5722</v>
      </c>
    </row>
    <row r="138" spans="1:6">
      <c r="A138" s="45">
        <v>40238</v>
      </c>
      <c r="B138">
        <v>101.566666666667</v>
      </c>
      <c r="C138">
        <v>100.966666666667</v>
      </c>
      <c r="E138" s="45">
        <v>31048</v>
      </c>
      <c r="F138">
        <v>5661</v>
      </c>
    </row>
    <row r="139" spans="1:6">
      <c r="A139" s="45">
        <v>40330</v>
      </c>
      <c r="B139">
        <v>101.433333333333</v>
      </c>
      <c r="C139">
        <v>100.9</v>
      </c>
      <c r="E139" s="45">
        <v>31079</v>
      </c>
      <c r="F139">
        <v>5647</v>
      </c>
    </row>
    <row r="140" spans="1:6">
      <c r="A140" s="45">
        <v>40422</v>
      </c>
      <c r="B140">
        <v>101.8</v>
      </c>
      <c r="C140">
        <v>101.033333333333</v>
      </c>
      <c r="E140" s="45">
        <v>31107</v>
      </c>
      <c r="F140">
        <v>5709</v>
      </c>
    </row>
    <row r="141" spans="1:6">
      <c r="A141" s="45">
        <v>40513</v>
      </c>
      <c r="B141">
        <v>101.366666666667</v>
      </c>
      <c r="C141">
        <v>100.6</v>
      </c>
      <c r="E141" s="45">
        <v>31138</v>
      </c>
      <c r="F141">
        <v>5848</v>
      </c>
    </row>
    <row r="142" spans="1:6">
      <c r="A142" s="45">
        <v>40603</v>
      </c>
      <c r="B142">
        <v>101.166666666667</v>
      </c>
      <c r="C142">
        <v>100.433333333333</v>
      </c>
      <c r="E142" s="45">
        <v>31168</v>
      </c>
      <c r="F142">
        <v>5901</v>
      </c>
    </row>
    <row r="143" spans="1:6">
      <c r="A143" s="45">
        <v>40695</v>
      </c>
      <c r="B143">
        <v>100.866666666667</v>
      </c>
      <c r="C143">
        <v>99.866666666666703</v>
      </c>
      <c r="E143" s="45">
        <v>31199</v>
      </c>
      <c r="F143">
        <v>5886</v>
      </c>
    </row>
    <row r="144" spans="1:6">
      <c r="A144" s="45">
        <v>40787</v>
      </c>
      <c r="B144">
        <v>101.666666666667</v>
      </c>
      <c r="C144">
        <v>100.866666666667</v>
      </c>
      <c r="E144" s="45">
        <v>31229</v>
      </c>
      <c r="F144">
        <v>5886</v>
      </c>
    </row>
    <row r="145" spans="1:6">
      <c r="A145" s="45">
        <v>40878</v>
      </c>
      <c r="B145">
        <v>101.466666666667</v>
      </c>
      <c r="C145">
        <v>100.666666666667</v>
      </c>
      <c r="E145" s="45">
        <v>31260</v>
      </c>
      <c r="F145">
        <v>5857</v>
      </c>
    </row>
    <row r="146" spans="1:6">
      <c r="A146" s="45">
        <v>40969</v>
      </c>
      <c r="B146">
        <v>102.9</v>
      </c>
      <c r="C146">
        <v>102.466666666667</v>
      </c>
      <c r="E146" s="45">
        <v>31291</v>
      </c>
      <c r="F146">
        <v>5880</v>
      </c>
    </row>
    <row r="147" spans="1:6">
      <c r="A147" s="45">
        <v>41061</v>
      </c>
      <c r="B147">
        <v>101.7</v>
      </c>
      <c r="C147">
        <v>101.26666666666701</v>
      </c>
      <c r="E147" s="45">
        <v>31321</v>
      </c>
      <c r="F147">
        <v>5872</v>
      </c>
    </row>
    <row r="148" spans="1:6">
      <c r="A148" s="45">
        <v>41153</v>
      </c>
      <c r="B148">
        <v>100.9</v>
      </c>
      <c r="C148">
        <v>100.366666666667</v>
      </c>
      <c r="E148" s="45">
        <v>31352</v>
      </c>
      <c r="F148">
        <v>5820</v>
      </c>
    </row>
    <row r="149" spans="1:6">
      <c r="A149" s="45">
        <v>41244</v>
      </c>
      <c r="B149">
        <v>101.866666666667</v>
      </c>
      <c r="C149">
        <v>101.433333333333</v>
      </c>
      <c r="E149" s="45">
        <v>31382</v>
      </c>
      <c r="F149">
        <v>5717</v>
      </c>
    </row>
    <row r="150" spans="1:6">
      <c r="A150" s="45">
        <v>41334</v>
      </c>
      <c r="B150">
        <v>99.7</v>
      </c>
      <c r="C150">
        <v>99.233333333333306</v>
      </c>
      <c r="E150" s="45">
        <v>31413</v>
      </c>
      <c r="F150">
        <v>5692</v>
      </c>
    </row>
    <row r="151" spans="1:6">
      <c r="A151" s="45">
        <v>41426</v>
      </c>
      <c r="B151">
        <v>101.133333333333</v>
      </c>
      <c r="C151">
        <v>100.73333333333299</v>
      </c>
      <c r="E151" s="45">
        <v>31444</v>
      </c>
      <c r="F151">
        <v>5688</v>
      </c>
    </row>
    <row r="152" spans="1:6">
      <c r="A152" s="45">
        <v>41518</v>
      </c>
      <c r="B152">
        <v>100.566666666667</v>
      </c>
      <c r="C152">
        <v>100.366666666667</v>
      </c>
      <c r="E152" s="45">
        <v>31472</v>
      </c>
      <c r="F152">
        <v>5752</v>
      </c>
    </row>
    <row r="153" spans="1:6">
      <c r="A153" s="45">
        <v>41609</v>
      </c>
      <c r="B153">
        <v>101.333333333333</v>
      </c>
      <c r="C153">
        <v>101.133333333333</v>
      </c>
      <c r="E153" s="45">
        <v>31503</v>
      </c>
      <c r="F153">
        <v>5884</v>
      </c>
    </row>
    <row r="154" spans="1:6">
      <c r="A154" s="45">
        <v>41699</v>
      </c>
      <c r="B154">
        <v>100.2</v>
      </c>
      <c r="C154">
        <v>99.866666666666703</v>
      </c>
      <c r="E154" s="45">
        <v>31533</v>
      </c>
      <c r="F154">
        <v>5921</v>
      </c>
    </row>
    <row r="155" spans="1:6">
      <c r="A155" s="45">
        <v>41791</v>
      </c>
      <c r="B155">
        <v>100.76666666666701</v>
      </c>
      <c r="C155">
        <v>100.333333333333</v>
      </c>
      <c r="E155" s="45">
        <v>31564</v>
      </c>
      <c r="F155">
        <v>5932</v>
      </c>
    </row>
    <row r="156" spans="1:6">
      <c r="A156" s="45">
        <v>41883</v>
      </c>
      <c r="B156">
        <v>100.466666666667</v>
      </c>
      <c r="C156">
        <v>100.366666666667</v>
      </c>
      <c r="E156" s="45">
        <v>31594</v>
      </c>
      <c r="F156">
        <v>5945</v>
      </c>
    </row>
    <row r="157" spans="1:6">
      <c r="A157" s="45">
        <v>41974</v>
      </c>
      <c r="B157">
        <v>100.23333333333299</v>
      </c>
      <c r="C157">
        <v>100.2</v>
      </c>
      <c r="E157" s="45">
        <v>31625</v>
      </c>
      <c r="F157">
        <v>5919</v>
      </c>
    </row>
    <row r="158" spans="1:6">
      <c r="A158" s="45">
        <v>42064</v>
      </c>
      <c r="B158">
        <v>100.6</v>
      </c>
      <c r="C158">
        <v>100.566666666667</v>
      </c>
      <c r="E158" s="45">
        <v>31656</v>
      </c>
      <c r="F158">
        <v>5919</v>
      </c>
    </row>
    <row r="159" spans="1:6">
      <c r="A159" s="45">
        <v>42156</v>
      </c>
      <c r="B159">
        <v>100.066666666667</v>
      </c>
      <c r="C159">
        <v>99.766666666666694</v>
      </c>
      <c r="E159" s="45">
        <v>31686</v>
      </c>
      <c r="F159">
        <v>5921</v>
      </c>
    </row>
    <row r="160" spans="1:6">
      <c r="A160" s="45">
        <v>42248</v>
      </c>
      <c r="B160">
        <v>100.133333333333</v>
      </c>
      <c r="C160">
        <v>100.166666666667</v>
      </c>
      <c r="E160" s="45">
        <v>31717</v>
      </c>
      <c r="F160">
        <v>5874</v>
      </c>
    </row>
    <row r="161" spans="1:6">
      <c r="A161" s="45">
        <v>42339</v>
      </c>
      <c r="B161">
        <v>99.233333333333306</v>
      </c>
      <c r="C161">
        <v>99.433333333333294</v>
      </c>
      <c r="E161" s="45">
        <v>31747</v>
      </c>
      <c r="F161">
        <v>5794</v>
      </c>
    </row>
    <row r="162" spans="1:6">
      <c r="A162" s="45">
        <v>42430</v>
      </c>
      <c r="B162">
        <v>100.6</v>
      </c>
      <c r="C162">
        <v>101.1</v>
      </c>
      <c r="E162" s="45">
        <v>31778</v>
      </c>
      <c r="F162">
        <v>5716</v>
      </c>
    </row>
    <row r="163" spans="1:6">
      <c r="A163" s="45">
        <v>42522</v>
      </c>
      <c r="B163">
        <v>99.233333333333306</v>
      </c>
      <c r="C163">
        <v>99.4</v>
      </c>
      <c r="E163" s="45">
        <v>31809</v>
      </c>
      <c r="F163">
        <v>5703</v>
      </c>
    </row>
    <row r="164" spans="1:6">
      <c r="A164" s="45">
        <v>42614</v>
      </c>
      <c r="B164">
        <v>99.266666666666694</v>
      </c>
      <c r="C164">
        <v>99.8</v>
      </c>
      <c r="E164" s="45">
        <v>31837</v>
      </c>
      <c r="F164">
        <v>5798</v>
      </c>
    </row>
    <row r="165" spans="1:6">
      <c r="A165" s="45">
        <v>42705</v>
      </c>
      <c r="B165">
        <v>98.766666666666694</v>
      </c>
      <c r="C165">
        <v>99.266666666666694</v>
      </c>
      <c r="E165" s="45">
        <v>31868</v>
      </c>
      <c r="F165">
        <v>5930</v>
      </c>
    </row>
    <row r="166" spans="1:6">
      <c r="A166" s="45">
        <v>42795</v>
      </c>
      <c r="B166">
        <v>99.433333333333294</v>
      </c>
      <c r="C166">
        <v>100.166666666667</v>
      </c>
      <c r="E166" s="45">
        <v>31898</v>
      </c>
      <c r="F166">
        <v>5976</v>
      </c>
    </row>
    <row r="167" spans="1:6">
      <c r="A167" s="45">
        <v>42887</v>
      </c>
      <c r="B167">
        <v>99.633333333333297</v>
      </c>
      <c r="C167">
        <v>99.866666666666703</v>
      </c>
      <c r="E167" s="45">
        <v>31929</v>
      </c>
      <c r="F167">
        <v>5996</v>
      </c>
    </row>
    <row r="168" spans="1:6">
      <c r="A168" s="45">
        <v>42979</v>
      </c>
      <c r="B168">
        <v>98.933333333333294</v>
      </c>
      <c r="C168">
        <v>99.3333333333333</v>
      </c>
      <c r="E168" s="45">
        <v>31959</v>
      </c>
      <c r="F168">
        <v>5989</v>
      </c>
    </row>
    <row r="169" spans="1:6">
      <c r="A169" s="45">
        <v>43070</v>
      </c>
      <c r="B169">
        <v>99.066666666666706</v>
      </c>
      <c r="C169">
        <v>99.633333333333297</v>
      </c>
      <c r="E169" s="45">
        <v>31990</v>
      </c>
      <c r="F169">
        <v>5983</v>
      </c>
    </row>
    <row r="170" spans="1:6">
      <c r="A170" s="45">
        <v>43160</v>
      </c>
      <c r="B170">
        <v>98.233333333333306</v>
      </c>
      <c r="C170">
        <v>98.6</v>
      </c>
      <c r="E170" s="45">
        <v>32021</v>
      </c>
      <c r="F170">
        <v>5980</v>
      </c>
    </row>
    <row r="171" spans="1:6">
      <c r="A171" s="45">
        <v>43252</v>
      </c>
      <c r="B171">
        <v>99.266666666666694</v>
      </c>
      <c r="C171">
        <v>99.733333333333306</v>
      </c>
      <c r="E171" s="45">
        <v>32051</v>
      </c>
      <c r="F171">
        <v>5980</v>
      </c>
    </row>
    <row r="172" spans="1:6">
      <c r="A172" s="45">
        <v>43344</v>
      </c>
      <c r="B172">
        <v>97.8333333333333</v>
      </c>
      <c r="C172">
        <v>98.6666666666667</v>
      </c>
      <c r="E172" s="45">
        <v>32082</v>
      </c>
      <c r="F172">
        <v>5965</v>
      </c>
    </row>
    <row r="173" spans="1:6">
      <c r="A173" s="45">
        <v>43435</v>
      </c>
      <c r="B173">
        <v>98.366666666666703</v>
      </c>
      <c r="C173">
        <v>99.4</v>
      </c>
      <c r="E173" s="45">
        <v>32112</v>
      </c>
      <c r="F173">
        <v>5912</v>
      </c>
    </row>
    <row r="174" spans="1:6">
      <c r="A174" s="45">
        <v>43525</v>
      </c>
      <c r="B174">
        <v>96.233333333333306</v>
      </c>
      <c r="C174">
        <v>97.1666666666667</v>
      </c>
      <c r="E174" s="45">
        <v>32143</v>
      </c>
      <c r="F174">
        <v>5828</v>
      </c>
    </row>
    <row r="175" spans="1:6">
      <c r="A175" s="45">
        <v>43617</v>
      </c>
      <c r="B175">
        <v>96.266666666666694</v>
      </c>
      <c r="C175">
        <v>97.1666666666667</v>
      </c>
      <c r="E175" s="45">
        <v>32174</v>
      </c>
      <c r="F175">
        <v>5803</v>
      </c>
    </row>
    <row r="176" spans="1:6">
      <c r="A176" s="45">
        <v>43709</v>
      </c>
      <c r="B176">
        <v>96.433333333333294</v>
      </c>
      <c r="C176">
        <v>97.266666666666694</v>
      </c>
      <c r="E176" s="45">
        <v>32203</v>
      </c>
      <c r="F176">
        <v>5888</v>
      </c>
    </row>
    <row r="177" spans="1:6">
      <c r="A177" s="45">
        <v>43800</v>
      </c>
      <c r="B177">
        <v>96.066666666666706</v>
      </c>
      <c r="C177">
        <v>96.8</v>
      </c>
      <c r="E177" s="45">
        <v>32234</v>
      </c>
      <c r="F177">
        <v>6038</v>
      </c>
    </row>
    <row r="178" spans="1:6">
      <c r="A178" s="45">
        <v>43891</v>
      </c>
      <c r="B178">
        <v>95.6666666666667</v>
      </c>
      <c r="C178">
        <v>96.5</v>
      </c>
      <c r="E178" s="45">
        <v>32264</v>
      </c>
      <c r="F178">
        <v>6106</v>
      </c>
    </row>
    <row r="179" spans="1:6">
      <c r="A179" s="45">
        <v>43983</v>
      </c>
      <c r="B179">
        <v>90.766666666666694</v>
      </c>
      <c r="C179">
        <v>91.5</v>
      </c>
      <c r="E179" s="45">
        <v>32295</v>
      </c>
      <c r="F179">
        <v>6106</v>
      </c>
    </row>
    <row r="180" spans="1:6">
      <c r="A180" s="45">
        <v>44075</v>
      </c>
      <c r="B180">
        <v>93.366666666666703</v>
      </c>
      <c r="C180">
        <v>94.1</v>
      </c>
      <c r="E180" s="45">
        <v>32325</v>
      </c>
      <c r="F180">
        <v>6105</v>
      </c>
    </row>
    <row r="181" spans="1:6">
      <c r="A181" s="45">
        <v>44166</v>
      </c>
      <c r="B181">
        <v>94.4</v>
      </c>
      <c r="C181">
        <v>95.466666666666697</v>
      </c>
      <c r="E181" s="45">
        <v>32356</v>
      </c>
      <c r="F181">
        <v>6073</v>
      </c>
    </row>
    <row r="182" spans="1:6">
      <c r="A182" s="45">
        <v>44256</v>
      </c>
      <c r="B182">
        <v>94.1666666666667</v>
      </c>
      <c r="C182">
        <v>95.633333333333297</v>
      </c>
      <c r="E182" s="45">
        <v>32387</v>
      </c>
      <c r="F182">
        <v>6064</v>
      </c>
    </row>
    <row r="183" spans="1:6">
      <c r="A183" s="45">
        <v>44348</v>
      </c>
      <c r="B183">
        <v>94.9</v>
      </c>
      <c r="C183">
        <v>96.3333333333333</v>
      </c>
      <c r="E183" s="45">
        <v>32417</v>
      </c>
      <c r="F183">
        <v>6065</v>
      </c>
    </row>
    <row r="184" spans="1:6">
      <c r="A184" s="45">
        <v>44440</v>
      </c>
      <c r="B184">
        <v>94.3</v>
      </c>
      <c r="C184">
        <v>96</v>
      </c>
      <c r="E184" s="45">
        <v>32448</v>
      </c>
      <c r="F184">
        <v>6049</v>
      </c>
    </row>
    <row r="185" spans="1:6">
      <c r="A185" s="45">
        <v>44531</v>
      </c>
      <c r="E185" s="45">
        <v>32478</v>
      </c>
      <c r="F185">
        <v>6002</v>
      </c>
    </row>
    <row r="186" spans="1:6">
      <c r="E186" s="45">
        <v>32509</v>
      </c>
      <c r="F186">
        <v>5905</v>
      </c>
    </row>
    <row r="187" spans="1:6">
      <c r="E187" s="45">
        <v>32540</v>
      </c>
      <c r="F187">
        <v>5917</v>
      </c>
    </row>
    <row r="188" spans="1:6">
      <c r="E188" s="45">
        <v>32568</v>
      </c>
      <c r="F188">
        <v>5999</v>
      </c>
    </row>
    <row r="189" spans="1:6">
      <c r="E189" s="45">
        <v>32599</v>
      </c>
      <c r="F189">
        <v>6134</v>
      </c>
    </row>
    <row r="190" spans="1:6">
      <c r="E190" s="45">
        <v>32629</v>
      </c>
      <c r="F190">
        <v>6208</v>
      </c>
    </row>
    <row r="191" spans="1:6">
      <c r="E191" s="45">
        <v>32660</v>
      </c>
      <c r="F191">
        <v>6239</v>
      </c>
    </row>
    <row r="192" spans="1:6">
      <c r="E192" s="45">
        <v>32690</v>
      </c>
      <c r="F192">
        <v>6240</v>
      </c>
    </row>
    <row r="193" spans="5:6">
      <c r="E193" s="45">
        <v>32721</v>
      </c>
      <c r="F193">
        <v>6193</v>
      </c>
    </row>
    <row r="194" spans="5:6">
      <c r="E194" s="45">
        <v>32752</v>
      </c>
      <c r="F194">
        <v>6187</v>
      </c>
    </row>
    <row r="195" spans="5:6">
      <c r="E195" s="45">
        <v>32782</v>
      </c>
      <c r="F195">
        <v>6194</v>
      </c>
    </row>
    <row r="196" spans="5:6">
      <c r="E196" s="45">
        <v>32813</v>
      </c>
      <c r="F196">
        <v>6179</v>
      </c>
    </row>
    <row r="197" spans="5:6">
      <c r="E197" s="45">
        <v>32843</v>
      </c>
      <c r="F197">
        <v>6141</v>
      </c>
    </row>
    <row r="198" spans="5:6">
      <c r="E198" s="45">
        <v>32874</v>
      </c>
      <c r="F198">
        <v>6036</v>
      </c>
    </row>
    <row r="199" spans="5:6">
      <c r="E199" s="45">
        <v>32905</v>
      </c>
      <c r="F199">
        <v>6051</v>
      </c>
    </row>
    <row r="200" spans="5:6">
      <c r="E200" s="45">
        <v>32933</v>
      </c>
      <c r="F200">
        <v>6152</v>
      </c>
    </row>
    <row r="201" spans="5:6">
      <c r="E201" s="45">
        <v>32964</v>
      </c>
      <c r="F201">
        <v>6257</v>
      </c>
    </row>
    <row r="202" spans="5:6">
      <c r="E202" s="45">
        <v>32994</v>
      </c>
      <c r="F202">
        <v>6340</v>
      </c>
    </row>
    <row r="203" spans="5:6">
      <c r="E203" s="45">
        <v>33025</v>
      </c>
      <c r="F203">
        <v>6337</v>
      </c>
    </row>
    <row r="204" spans="5:6">
      <c r="E204" s="45">
        <v>33055</v>
      </c>
      <c r="F204">
        <v>6334</v>
      </c>
    </row>
    <row r="205" spans="5:6">
      <c r="E205" s="45">
        <v>33086</v>
      </c>
      <c r="F205">
        <v>6287</v>
      </c>
    </row>
    <row r="206" spans="5:6">
      <c r="E206" s="45">
        <v>33117</v>
      </c>
      <c r="F206">
        <v>6326</v>
      </c>
    </row>
    <row r="207" spans="5:6">
      <c r="E207" s="45">
        <v>33147</v>
      </c>
      <c r="F207">
        <v>6326</v>
      </c>
    </row>
    <row r="208" spans="5:6">
      <c r="E208" s="45">
        <v>33178</v>
      </c>
      <c r="F208">
        <v>6298</v>
      </c>
    </row>
    <row r="209" spans="5:6">
      <c r="E209" s="45">
        <v>33208</v>
      </c>
      <c r="F209">
        <v>6250</v>
      </c>
    </row>
    <row r="210" spans="5:6">
      <c r="E210" s="45">
        <v>33239</v>
      </c>
      <c r="F210">
        <v>6175</v>
      </c>
    </row>
    <row r="211" spans="5:6">
      <c r="E211" s="45">
        <v>33270</v>
      </c>
      <c r="F211">
        <v>6171</v>
      </c>
    </row>
    <row r="212" spans="5:6">
      <c r="E212" s="45">
        <v>33298</v>
      </c>
      <c r="F212">
        <v>6263</v>
      </c>
    </row>
    <row r="213" spans="5:6">
      <c r="E213" s="45">
        <v>33329</v>
      </c>
      <c r="F213">
        <v>6375</v>
      </c>
    </row>
    <row r="214" spans="5:6">
      <c r="E214" s="45">
        <v>33359</v>
      </c>
      <c r="F214">
        <v>6447</v>
      </c>
    </row>
    <row r="215" spans="5:6">
      <c r="E215" s="45">
        <v>33390</v>
      </c>
      <c r="F215">
        <v>6478</v>
      </c>
    </row>
    <row r="216" spans="5:6">
      <c r="E216" s="45">
        <v>33420</v>
      </c>
      <c r="F216">
        <v>6443</v>
      </c>
    </row>
    <row r="217" spans="5:6">
      <c r="E217" s="45">
        <v>33451</v>
      </c>
      <c r="F217">
        <v>6425</v>
      </c>
    </row>
    <row r="218" spans="5:6">
      <c r="E218" s="45">
        <v>33482</v>
      </c>
      <c r="F218">
        <v>6437</v>
      </c>
    </row>
    <row r="219" spans="5:6">
      <c r="E219" s="45">
        <v>33512</v>
      </c>
      <c r="F219">
        <v>6422</v>
      </c>
    </row>
    <row r="220" spans="5:6">
      <c r="E220" s="45">
        <v>33543</v>
      </c>
      <c r="F220">
        <v>6412</v>
      </c>
    </row>
    <row r="221" spans="5:6">
      <c r="E221" s="45">
        <v>33573</v>
      </c>
      <c r="F221">
        <v>6377</v>
      </c>
    </row>
    <row r="222" spans="5:6">
      <c r="E222" s="45">
        <v>33604</v>
      </c>
      <c r="F222">
        <v>6264</v>
      </c>
    </row>
    <row r="223" spans="5:6">
      <c r="E223" s="45">
        <v>33635</v>
      </c>
      <c r="F223">
        <v>6311</v>
      </c>
    </row>
    <row r="224" spans="5:6">
      <c r="E224" s="45">
        <v>33664</v>
      </c>
      <c r="F224">
        <v>6350</v>
      </c>
    </row>
    <row r="225" spans="5:6">
      <c r="E225" s="45">
        <v>33695</v>
      </c>
      <c r="F225">
        <v>6441</v>
      </c>
    </row>
    <row r="226" spans="5:6">
      <c r="E226" s="45">
        <v>33725</v>
      </c>
      <c r="F226">
        <v>6511</v>
      </c>
    </row>
    <row r="227" spans="5:6">
      <c r="E227" s="45">
        <v>33756</v>
      </c>
      <c r="F227">
        <v>6520</v>
      </c>
    </row>
    <row r="228" spans="5:6">
      <c r="E228" s="45">
        <v>33786</v>
      </c>
      <c r="F228">
        <v>6480</v>
      </c>
    </row>
    <row r="229" spans="5:6">
      <c r="E229" s="45">
        <v>33817</v>
      </c>
      <c r="F229">
        <v>6474</v>
      </c>
    </row>
    <row r="230" spans="5:6">
      <c r="E230" s="45">
        <v>33848</v>
      </c>
      <c r="F230">
        <v>6478</v>
      </c>
    </row>
    <row r="231" spans="5:6">
      <c r="E231" s="45">
        <v>33878</v>
      </c>
      <c r="F231">
        <v>6496</v>
      </c>
    </row>
    <row r="232" spans="5:6">
      <c r="E232" s="45">
        <v>33909</v>
      </c>
      <c r="F232">
        <v>6487</v>
      </c>
    </row>
    <row r="233" spans="5:6">
      <c r="E233" s="45">
        <v>33939</v>
      </c>
      <c r="F233">
        <v>6422</v>
      </c>
    </row>
    <row r="234" spans="5:6">
      <c r="E234" s="45">
        <v>33970</v>
      </c>
      <c r="F234">
        <v>6296</v>
      </c>
    </row>
    <row r="235" spans="5:6">
      <c r="E235" s="45">
        <v>34001</v>
      </c>
      <c r="F235">
        <v>6286</v>
      </c>
    </row>
    <row r="236" spans="5:6">
      <c r="E236" s="45">
        <v>34029</v>
      </c>
      <c r="F236">
        <v>6355</v>
      </c>
    </row>
    <row r="237" spans="5:6">
      <c r="E237" s="45">
        <v>34060</v>
      </c>
      <c r="F237">
        <v>6472</v>
      </c>
    </row>
    <row r="238" spans="5:6">
      <c r="E238" s="45">
        <v>34090</v>
      </c>
      <c r="F238">
        <v>6527</v>
      </c>
    </row>
    <row r="239" spans="5:6">
      <c r="E239" s="45">
        <v>34121</v>
      </c>
      <c r="F239">
        <v>6537</v>
      </c>
    </row>
    <row r="240" spans="5:6">
      <c r="E240" s="45">
        <v>34151</v>
      </c>
      <c r="F240">
        <v>6520</v>
      </c>
    </row>
    <row r="241" spans="5:6">
      <c r="E241" s="45">
        <v>34182</v>
      </c>
      <c r="F241">
        <v>6494</v>
      </c>
    </row>
    <row r="242" spans="5:6">
      <c r="E242" s="45">
        <v>34213</v>
      </c>
      <c r="F242">
        <v>6493</v>
      </c>
    </row>
    <row r="243" spans="5:6">
      <c r="E243" s="45">
        <v>34243</v>
      </c>
      <c r="F243">
        <v>6501</v>
      </c>
    </row>
    <row r="244" spans="5:6">
      <c r="E244" s="45">
        <v>34274</v>
      </c>
      <c r="F244">
        <v>6483</v>
      </c>
    </row>
    <row r="245" spans="5:6">
      <c r="E245" s="45">
        <v>34304</v>
      </c>
      <c r="F245">
        <v>6432</v>
      </c>
    </row>
    <row r="246" spans="5:6">
      <c r="E246" s="45">
        <v>34335</v>
      </c>
      <c r="F246">
        <v>6326</v>
      </c>
    </row>
    <row r="247" spans="5:6">
      <c r="E247" s="45">
        <v>34366</v>
      </c>
      <c r="F247">
        <v>6302</v>
      </c>
    </row>
    <row r="248" spans="5:6">
      <c r="E248" s="45">
        <v>34394</v>
      </c>
      <c r="F248">
        <v>6365</v>
      </c>
    </row>
    <row r="249" spans="5:6">
      <c r="E249" s="45">
        <v>34425</v>
      </c>
      <c r="F249">
        <v>6496</v>
      </c>
    </row>
    <row r="250" spans="5:6">
      <c r="E250" s="45">
        <v>34455</v>
      </c>
      <c r="F250">
        <v>6557</v>
      </c>
    </row>
    <row r="251" spans="5:6">
      <c r="E251" s="45">
        <v>34486</v>
      </c>
      <c r="F251">
        <v>6552</v>
      </c>
    </row>
    <row r="252" spans="5:6">
      <c r="E252" s="45">
        <v>34516</v>
      </c>
      <c r="F252">
        <v>6516</v>
      </c>
    </row>
    <row r="253" spans="5:6">
      <c r="E253" s="45">
        <v>34547</v>
      </c>
      <c r="F253">
        <v>6490</v>
      </c>
    </row>
    <row r="254" spans="5:6">
      <c r="E254" s="45">
        <v>34578</v>
      </c>
      <c r="F254">
        <v>6484</v>
      </c>
    </row>
    <row r="255" spans="5:6">
      <c r="E255" s="45">
        <v>34608</v>
      </c>
      <c r="F255">
        <v>6480</v>
      </c>
    </row>
    <row r="256" spans="5:6">
      <c r="E256" s="45">
        <v>34639</v>
      </c>
      <c r="F256">
        <v>6458</v>
      </c>
    </row>
    <row r="257" spans="5:6">
      <c r="E257" s="45">
        <v>34669</v>
      </c>
      <c r="F257">
        <v>6410</v>
      </c>
    </row>
    <row r="258" spans="5:6">
      <c r="E258" s="45">
        <v>34700</v>
      </c>
      <c r="F258">
        <v>6324</v>
      </c>
    </row>
    <row r="259" spans="5:6">
      <c r="E259" s="45">
        <v>34731</v>
      </c>
      <c r="F259">
        <v>6315</v>
      </c>
    </row>
    <row r="260" spans="5:6">
      <c r="E260" s="45">
        <v>34759</v>
      </c>
      <c r="F260">
        <v>6381</v>
      </c>
    </row>
    <row r="261" spans="5:6">
      <c r="E261" s="45">
        <v>34790</v>
      </c>
      <c r="F261">
        <v>6475</v>
      </c>
    </row>
    <row r="262" spans="5:6">
      <c r="E262" s="45">
        <v>34820</v>
      </c>
      <c r="F262">
        <v>6526</v>
      </c>
    </row>
    <row r="263" spans="5:6">
      <c r="E263" s="45">
        <v>34851</v>
      </c>
      <c r="F263">
        <v>6559</v>
      </c>
    </row>
    <row r="264" spans="5:6">
      <c r="E264" s="45">
        <v>34881</v>
      </c>
      <c r="F264">
        <v>6542</v>
      </c>
    </row>
    <row r="265" spans="5:6">
      <c r="E265" s="45">
        <v>34912</v>
      </c>
      <c r="F265">
        <v>6494</v>
      </c>
    </row>
    <row r="266" spans="5:6">
      <c r="E266" s="45">
        <v>34943</v>
      </c>
      <c r="F266">
        <v>6529</v>
      </c>
    </row>
    <row r="267" spans="5:6">
      <c r="E267" s="45">
        <v>34973</v>
      </c>
      <c r="F267">
        <v>6496</v>
      </c>
    </row>
    <row r="268" spans="5:6">
      <c r="E268" s="45">
        <v>35004</v>
      </c>
      <c r="F268">
        <v>6439</v>
      </c>
    </row>
    <row r="269" spans="5:6">
      <c r="E269" s="45">
        <v>35034</v>
      </c>
      <c r="F269">
        <v>6399</v>
      </c>
    </row>
    <row r="270" spans="5:6">
      <c r="E270" s="45">
        <v>35065</v>
      </c>
      <c r="F270">
        <v>6322</v>
      </c>
    </row>
    <row r="271" spans="5:6">
      <c r="E271" s="45">
        <v>35096</v>
      </c>
      <c r="F271">
        <v>6298</v>
      </c>
    </row>
    <row r="272" spans="5:6">
      <c r="E272" s="45">
        <v>35125</v>
      </c>
      <c r="F272">
        <v>6398</v>
      </c>
    </row>
    <row r="273" spans="5:6">
      <c r="E273" s="45">
        <v>35156</v>
      </c>
      <c r="F273">
        <v>6496</v>
      </c>
    </row>
    <row r="274" spans="5:6">
      <c r="E274" s="45">
        <v>35186</v>
      </c>
      <c r="F274">
        <v>6530</v>
      </c>
    </row>
    <row r="275" spans="5:6">
      <c r="E275" s="45">
        <v>35217</v>
      </c>
      <c r="F275">
        <v>6590</v>
      </c>
    </row>
    <row r="276" spans="5:6">
      <c r="E276" s="45">
        <v>35247</v>
      </c>
      <c r="F276">
        <v>6589</v>
      </c>
    </row>
    <row r="277" spans="5:6">
      <c r="E277" s="45">
        <v>35278</v>
      </c>
      <c r="F277">
        <v>6542</v>
      </c>
    </row>
    <row r="278" spans="5:6">
      <c r="E278" s="45">
        <v>35309</v>
      </c>
      <c r="F278">
        <v>6569</v>
      </c>
    </row>
    <row r="279" spans="5:6">
      <c r="E279" s="45">
        <v>35339</v>
      </c>
      <c r="F279">
        <v>6545</v>
      </c>
    </row>
    <row r="280" spans="5:6">
      <c r="E280" s="45">
        <v>35370</v>
      </c>
      <c r="F280">
        <v>6497</v>
      </c>
    </row>
    <row r="281" spans="5:6">
      <c r="E281" s="45">
        <v>35400</v>
      </c>
      <c r="F281">
        <v>6455</v>
      </c>
    </row>
    <row r="282" spans="5:6">
      <c r="E282" s="45">
        <v>35431</v>
      </c>
      <c r="F282">
        <v>6420</v>
      </c>
    </row>
    <row r="283" spans="5:6">
      <c r="E283" s="45">
        <v>35462</v>
      </c>
      <c r="F283">
        <v>6418</v>
      </c>
    </row>
    <row r="284" spans="5:6">
      <c r="E284" s="45">
        <v>35490</v>
      </c>
      <c r="F284">
        <v>6489</v>
      </c>
    </row>
    <row r="285" spans="5:6">
      <c r="E285" s="45">
        <v>35521</v>
      </c>
      <c r="F285">
        <v>6574</v>
      </c>
    </row>
    <row r="286" spans="5:6">
      <c r="E286" s="45">
        <v>35551</v>
      </c>
      <c r="F286">
        <v>6632</v>
      </c>
    </row>
    <row r="287" spans="5:6">
      <c r="E287" s="45">
        <v>35582</v>
      </c>
      <c r="F287">
        <v>6679</v>
      </c>
    </row>
    <row r="288" spans="5:6">
      <c r="E288" s="45">
        <v>35612</v>
      </c>
      <c r="F288">
        <v>6649</v>
      </c>
    </row>
    <row r="289" spans="5:6">
      <c r="E289" s="45">
        <v>35643</v>
      </c>
      <c r="F289">
        <v>6590</v>
      </c>
    </row>
    <row r="290" spans="5:6">
      <c r="E290" s="45">
        <v>35674</v>
      </c>
      <c r="F290">
        <v>6596</v>
      </c>
    </row>
    <row r="291" spans="5:6">
      <c r="E291" s="45">
        <v>35704</v>
      </c>
      <c r="F291">
        <v>6597</v>
      </c>
    </row>
    <row r="292" spans="5:6">
      <c r="E292" s="45">
        <v>35735</v>
      </c>
      <c r="F292">
        <v>6529</v>
      </c>
    </row>
    <row r="293" spans="5:6">
      <c r="E293" s="45">
        <v>35765</v>
      </c>
      <c r="F293">
        <v>6508</v>
      </c>
    </row>
    <row r="294" spans="5:6">
      <c r="E294" s="45">
        <v>35796</v>
      </c>
      <c r="F294">
        <v>6455</v>
      </c>
    </row>
    <row r="295" spans="5:6">
      <c r="E295" s="45">
        <v>35827</v>
      </c>
      <c r="F295">
        <v>6411</v>
      </c>
    </row>
    <row r="296" spans="5:6">
      <c r="E296" s="45">
        <v>35855</v>
      </c>
      <c r="F296">
        <v>6468</v>
      </c>
    </row>
    <row r="297" spans="5:6">
      <c r="E297" s="45">
        <v>35886</v>
      </c>
      <c r="F297">
        <v>6532</v>
      </c>
    </row>
    <row r="298" spans="5:6">
      <c r="E298" s="45">
        <v>35916</v>
      </c>
      <c r="F298">
        <v>6597</v>
      </c>
    </row>
    <row r="299" spans="5:6">
      <c r="E299" s="45">
        <v>35947</v>
      </c>
      <c r="F299">
        <v>6608</v>
      </c>
    </row>
    <row r="300" spans="5:6">
      <c r="E300" s="45">
        <v>35977</v>
      </c>
      <c r="F300">
        <v>6577</v>
      </c>
    </row>
    <row r="301" spans="5:6">
      <c r="E301" s="45">
        <v>36008</v>
      </c>
      <c r="F301">
        <v>6546</v>
      </c>
    </row>
    <row r="302" spans="5:6">
      <c r="E302" s="45">
        <v>36039</v>
      </c>
      <c r="F302">
        <v>6526</v>
      </c>
    </row>
    <row r="303" spans="5:6">
      <c r="E303" s="45">
        <v>36069</v>
      </c>
      <c r="F303">
        <v>6526</v>
      </c>
    </row>
    <row r="304" spans="5:6">
      <c r="E304" s="45">
        <v>36100</v>
      </c>
      <c r="F304">
        <v>6481</v>
      </c>
    </row>
    <row r="305" spans="5:6">
      <c r="E305" s="45">
        <v>36130</v>
      </c>
      <c r="F305">
        <v>6443</v>
      </c>
    </row>
    <row r="306" spans="5:6">
      <c r="E306" s="45">
        <v>36161</v>
      </c>
      <c r="F306">
        <v>6380</v>
      </c>
    </row>
    <row r="307" spans="5:6">
      <c r="E307" s="45">
        <v>36192</v>
      </c>
      <c r="F307">
        <v>6334</v>
      </c>
    </row>
    <row r="308" spans="5:6">
      <c r="E308" s="45">
        <v>36220</v>
      </c>
      <c r="F308">
        <v>6384</v>
      </c>
    </row>
    <row r="309" spans="5:6">
      <c r="E309" s="45">
        <v>36251</v>
      </c>
      <c r="F309">
        <v>6469</v>
      </c>
    </row>
    <row r="310" spans="5:6">
      <c r="E310" s="45">
        <v>36281</v>
      </c>
      <c r="F310">
        <v>6532</v>
      </c>
    </row>
    <row r="311" spans="5:6">
      <c r="E311" s="45">
        <v>36312</v>
      </c>
      <c r="F311">
        <v>6519</v>
      </c>
    </row>
    <row r="312" spans="5:6">
      <c r="E312" s="45">
        <v>36342</v>
      </c>
      <c r="F312">
        <v>6497</v>
      </c>
    </row>
    <row r="313" spans="5:6">
      <c r="E313" s="45">
        <v>36373</v>
      </c>
      <c r="F313">
        <v>6511</v>
      </c>
    </row>
    <row r="314" spans="5:6">
      <c r="E314" s="45">
        <v>36404</v>
      </c>
      <c r="F314">
        <v>6514</v>
      </c>
    </row>
    <row r="315" spans="5:6">
      <c r="E315" s="45">
        <v>36434</v>
      </c>
      <c r="F315">
        <v>6500</v>
      </c>
    </row>
    <row r="316" spans="5:6">
      <c r="E316" s="45">
        <v>36465</v>
      </c>
      <c r="F316">
        <v>6481</v>
      </c>
    </row>
    <row r="317" spans="5:6">
      <c r="E317" s="45">
        <v>36495</v>
      </c>
      <c r="F317">
        <v>6427</v>
      </c>
    </row>
    <row r="318" spans="5:6">
      <c r="E318" s="45">
        <v>36526</v>
      </c>
      <c r="F318">
        <v>6355</v>
      </c>
    </row>
    <row r="319" spans="5:6">
      <c r="E319" s="45">
        <v>36557</v>
      </c>
      <c r="F319">
        <v>6311</v>
      </c>
    </row>
    <row r="320" spans="5:6">
      <c r="E320" s="45">
        <v>36586</v>
      </c>
      <c r="F320">
        <v>6345</v>
      </c>
    </row>
    <row r="321" spans="5:6">
      <c r="E321" s="45">
        <v>36617</v>
      </c>
      <c r="F321">
        <v>6440</v>
      </c>
    </row>
    <row r="322" spans="5:6">
      <c r="E322" s="45">
        <v>36647</v>
      </c>
      <c r="F322">
        <v>6503</v>
      </c>
    </row>
    <row r="323" spans="5:6">
      <c r="E323" s="45">
        <v>36678</v>
      </c>
      <c r="F323">
        <v>6503</v>
      </c>
    </row>
    <row r="324" spans="5:6">
      <c r="E324" s="45">
        <v>36708</v>
      </c>
      <c r="F324">
        <v>6489</v>
      </c>
    </row>
    <row r="325" spans="5:6">
      <c r="E325" s="45">
        <v>36739</v>
      </c>
      <c r="F325">
        <v>6480</v>
      </c>
    </row>
    <row r="326" spans="5:6">
      <c r="E326" s="45">
        <v>36770</v>
      </c>
      <c r="F326">
        <v>6480</v>
      </c>
    </row>
    <row r="327" spans="5:6">
      <c r="E327" s="45">
        <v>36800</v>
      </c>
      <c r="F327">
        <v>6508</v>
      </c>
    </row>
    <row r="328" spans="5:6">
      <c r="E328" s="45">
        <v>36831</v>
      </c>
      <c r="F328">
        <v>6502</v>
      </c>
    </row>
    <row r="329" spans="5:6">
      <c r="E329" s="45">
        <v>36861</v>
      </c>
      <c r="F329">
        <v>6440</v>
      </c>
    </row>
    <row r="330" spans="5:6">
      <c r="E330" s="45">
        <v>36892</v>
      </c>
      <c r="F330">
        <v>6360</v>
      </c>
    </row>
    <row r="331" spans="5:6">
      <c r="E331" s="45">
        <v>36923</v>
      </c>
      <c r="F331">
        <v>6352</v>
      </c>
    </row>
    <row r="332" spans="5:6">
      <c r="E332" s="45">
        <v>36951</v>
      </c>
      <c r="F332">
        <v>6379</v>
      </c>
    </row>
    <row r="333" spans="5:6">
      <c r="E333" s="45">
        <v>36982</v>
      </c>
      <c r="F333">
        <v>6427</v>
      </c>
    </row>
    <row r="334" spans="5:6">
      <c r="E334" s="45">
        <v>37012</v>
      </c>
      <c r="F334">
        <v>6473</v>
      </c>
    </row>
    <row r="335" spans="5:6">
      <c r="E335" s="45">
        <v>37043</v>
      </c>
      <c r="F335">
        <v>6466</v>
      </c>
    </row>
    <row r="336" spans="5:6">
      <c r="E336" s="45">
        <v>37073</v>
      </c>
      <c r="F336">
        <v>6452</v>
      </c>
    </row>
    <row r="337" spans="5:6">
      <c r="E337" s="45">
        <v>37104</v>
      </c>
      <c r="F337">
        <v>6443</v>
      </c>
    </row>
    <row r="338" spans="5:6">
      <c r="E338" s="45">
        <v>37135</v>
      </c>
      <c r="F338">
        <v>6396</v>
      </c>
    </row>
    <row r="339" spans="5:6">
      <c r="E339" s="45">
        <v>37165</v>
      </c>
      <c r="F339">
        <v>6405</v>
      </c>
    </row>
    <row r="340" spans="5:6">
      <c r="E340" s="45">
        <v>37196</v>
      </c>
      <c r="F340">
        <v>6430</v>
      </c>
    </row>
    <row r="341" spans="5:6">
      <c r="E341" s="45">
        <v>37226</v>
      </c>
      <c r="F341">
        <v>6362</v>
      </c>
    </row>
    <row r="342" spans="5:6">
      <c r="E342" s="45">
        <v>37257</v>
      </c>
      <c r="F342">
        <v>6267</v>
      </c>
    </row>
    <row r="343" spans="5:6">
      <c r="E343" s="45">
        <v>37288</v>
      </c>
      <c r="F343">
        <v>6248</v>
      </c>
    </row>
    <row r="344" spans="5:6">
      <c r="E344" s="45">
        <v>37316</v>
      </c>
      <c r="F344">
        <v>6297</v>
      </c>
    </row>
    <row r="345" spans="5:6">
      <c r="E345" s="45">
        <v>37347</v>
      </c>
      <c r="F345">
        <v>6333</v>
      </c>
    </row>
    <row r="346" spans="5:6">
      <c r="E346" s="45">
        <v>37377</v>
      </c>
      <c r="F346">
        <v>6356</v>
      </c>
    </row>
    <row r="347" spans="5:6">
      <c r="E347" s="45">
        <v>37408</v>
      </c>
      <c r="F347">
        <v>6373</v>
      </c>
    </row>
    <row r="348" spans="5:6">
      <c r="E348" s="45">
        <v>37438</v>
      </c>
      <c r="F348">
        <v>6374</v>
      </c>
    </row>
    <row r="349" spans="5:6">
      <c r="E349" s="45">
        <v>37469</v>
      </c>
      <c r="F349">
        <v>6371</v>
      </c>
    </row>
    <row r="350" spans="5:6">
      <c r="E350" s="45">
        <v>37500</v>
      </c>
      <c r="F350">
        <v>6353</v>
      </c>
    </row>
    <row r="351" spans="5:6">
      <c r="E351" s="45">
        <v>37530</v>
      </c>
      <c r="F351">
        <v>6355</v>
      </c>
    </row>
    <row r="352" spans="5:6">
      <c r="E352" s="45">
        <v>37561</v>
      </c>
      <c r="F352">
        <v>6346</v>
      </c>
    </row>
    <row r="353" spans="5:6">
      <c r="E353" s="45">
        <v>37591</v>
      </c>
      <c r="F353">
        <v>6291</v>
      </c>
    </row>
    <row r="354" spans="5:6">
      <c r="E354" s="45">
        <v>37622</v>
      </c>
      <c r="F354">
        <v>6203</v>
      </c>
    </row>
    <row r="355" spans="5:6">
      <c r="E355" s="45">
        <v>37653</v>
      </c>
      <c r="F355">
        <v>6193</v>
      </c>
    </row>
    <row r="356" spans="5:6">
      <c r="E356" s="45">
        <v>37681</v>
      </c>
      <c r="F356">
        <v>6266</v>
      </c>
    </row>
    <row r="357" spans="5:6">
      <c r="E357" s="45">
        <v>37712</v>
      </c>
      <c r="F357">
        <v>6306</v>
      </c>
    </row>
    <row r="358" spans="5:6">
      <c r="E358" s="45">
        <v>37742</v>
      </c>
      <c r="F358">
        <v>6360</v>
      </c>
    </row>
    <row r="359" spans="5:6">
      <c r="E359" s="45">
        <v>37773</v>
      </c>
      <c r="F359">
        <v>6411</v>
      </c>
    </row>
    <row r="360" spans="5:6">
      <c r="E360" s="45">
        <v>37803</v>
      </c>
      <c r="F360">
        <v>6381</v>
      </c>
    </row>
    <row r="361" spans="5:6">
      <c r="E361" s="45">
        <v>37834</v>
      </c>
      <c r="F361">
        <v>6361</v>
      </c>
    </row>
    <row r="362" spans="5:6">
      <c r="E362" s="45">
        <v>37865</v>
      </c>
      <c r="F362">
        <v>6346</v>
      </c>
    </row>
    <row r="363" spans="5:6">
      <c r="E363" s="45">
        <v>37895</v>
      </c>
      <c r="F363">
        <v>6337</v>
      </c>
    </row>
    <row r="364" spans="5:6">
      <c r="E364" s="45">
        <v>37926</v>
      </c>
      <c r="F364">
        <v>6323</v>
      </c>
    </row>
    <row r="365" spans="5:6">
      <c r="E365" s="45">
        <v>37956</v>
      </c>
      <c r="F365">
        <v>6307</v>
      </c>
    </row>
    <row r="366" spans="5:6">
      <c r="E366" s="45">
        <v>37987</v>
      </c>
      <c r="F366">
        <v>6221</v>
      </c>
    </row>
    <row r="367" spans="5:6">
      <c r="E367" s="45">
        <v>38018</v>
      </c>
      <c r="F367">
        <v>6209</v>
      </c>
    </row>
    <row r="368" spans="5:6">
      <c r="E368" s="45">
        <v>38047</v>
      </c>
      <c r="F368">
        <v>6279</v>
      </c>
    </row>
    <row r="369" spans="5:6">
      <c r="E369" s="45">
        <v>38078</v>
      </c>
      <c r="F369">
        <v>6354</v>
      </c>
    </row>
    <row r="370" spans="5:6">
      <c r="E370" s="45">
        <v>38108</v>
      </c>
      <c r="F370">
        <v>6389</v>
      </c>
    </row>
    <row r="371" spans="5:6">
      <c r="E371" s="45">
        <v>38139</v>
      </c>
      <c r="F371">
        <v>6374</v>
      </c>
    </row>
    <row r="372" spans="5:6">
      <c r="E372" s="45">
        <v>38169</v>
      </c>
      <c r="F372">
        <v>6373</v>
      </c>
    </row>
    <row r="373" spans="5:6">
      <c r="E373" s="45">
        <v>38200</v>
      </c>
      <c r="F373">
        <v>6395</v>
      </c>
    </row>
    <row r="374" spans="5:6">
      <c r="E374" s="45">
        <v>38231</v>
      </c>
      <c r="F374">
        <v>6369</v>
      </c>
    </row>
    <row r="375" spans="5:6">
      <c r="E375" s="45">
        <v>38261</v>
      </c>
      <c r="F375">
        <v>6352</v>
      </c>
    </row>
    <row r="376" spans="5:6">
      <c r="E376" s="45">
        <v>38292</v>
      </c>
      <c r="F376">
        <v>6322</v>
      </c>
    </row>
    <row r="377" spans="5:6">
      <c r="E377" s="45">
        <v>38322</v>
      </c>
      <c r="F377">
        <v>6306</v>
      </c>
    </row>
    <row r="378" spans="5:6">
      <c r="E378" s="45">
        <v>38353</v>
      </c>
      <c r="F378">
        <v>6261</v>
      </c>
    </row>
    <row r="379" spans="5:6">
      <c r="E379" s="45">
        <v>38384</v>
      </c>
      <c r="F379">
        <v>6224</v>
      </c>
    </row>
    <row r="380" spans="5:6">
      <c r="E380" s="45">
        <v>38412</v>
      </c>
      <c r="F380">
        <v>6260</v>
      </c>
    </row>
    <row r="381" spans="5:6">
      <c r="E381" s="45">
        <v>38443</v>
      </c>
      <c r="F381">
        <v>6352</v>
      </c>
    </row>
    <row r="382" spans="5:6">
      <c r="E382" s="45">
        <v>38473</v>
      </c>
      <c r="F382">
        <v>6435</v>
      </c>
    </row>
    <row r="383" spans="5:6">
      <c r="E383" s="45">
        <v>38504</v>
      </c>
      <c r="F383">
        <v>6418</v>
      </c>
    </row>
    <row r="384" spans="5:6">
      <c r="E384" s="45">
        <v>38534</v>
      </c>
      <c r="F384">
        <v>6410</v>
      </c>
    </row>
    <row r="385" spans="5:6">
      <c r="E385" s="45">
        <v>38565</v>
      </c>
      <c r="F385">
        <v>6405</v>
      </c>
    </row>
    <row r="386" spans="5:6">
      <c r="E386" s="45">
        <v>38596</v>
      </c>
      <c r="F386">
        <v>6437</v>
      </c>
    </row>
    <row r="387" spans="5:6">
      <c r="E387" s="45">
        <v>38626</v>
      </c>
      <c r="F387">
        <v>6410</v>
      </c>
    </row>
    <row r="388" spans="5:6">
      <c r="E388" s="45">
        <v>38657</v>
      </c>
      <c r="F388">
        <v>6345</v>
      </c>
    </row>
    <row r="389" spans="5:6">
      <c r="E389" s="45">
        <v>38687</v>
      </c>
      <c r="F389">
        <v>6317</v>
      </c>
    </row>
    <row r="390" spans="5:6">
      <c r="E390" s="45">
        <v>38718</v>
      </c>
      <c r="F390">
        <v>6272</v>
      </c>
    </row>
    <row r="391" spans="5:6">
      <c r="E391" s="45">
        <v>38749</v>
      </c>
      <c r="F391">
        <v>6276</v>
      </c>
    </row>
    <row r="392" spans="5:6">
      <c r="E392" s="45">
        <v>38777</v>
      </c>
      <c r="F392">
        <v>6312</v>
      </c>
    </row>
    <row r="393" spans="5:6">
      <c r="E393" s="45">
        <v>38808</v>
      </c>
      <c r="F393">
        <v>6373</v>
      </c>
    </row>
    <row r="394" spans="5:6">
      <c r="E394" s="45">
        <v>38838</v>
      </c>
      <c r="F394">
        <v>6454</v>
      </c>
    </row>
    <row r="395" spans="5:6">
      <c r="E395" s="45">
        <v>38869</v>
      </c>
      <c r="F395">
        <v>6444</v>
      </c>
    </row>
    <row r="396" spans="5:6">
      <c r="E396" s="45">
        <v>38899</v>
      </c>
      <c r="F396">
        <v>6428</v>
      </c>
    </row>
    <row r="397" spans="5:6">
      <c r="E397" s="45">
        <v>38930</v>
      </c>
      <c r="F397">
        <v>6435</v>
      </c>
    </row>
    <row r="398" spans="5:6">
      <c r="E398" s="45">
        <v>38961</v>
      </c>
      <c r="F398">
        <v>6440</v>
      </c>
    </row>
    <row r="399" spans="5:6">
      <c r="E399" s="45">
        <v>38991</v>
      </c>
      <c r="F399">
        <v>6446</v>
      </c>
    </row>
    <row r="400" spans="5:6">
      <c r="E400" s="45">
        <v>39022</v>
      </c>
      <c r="F400">
        <v>6420</v>
      </c>
    </row>
    <row r="401" spans="5:6">
      <c r="E401" s="45">
        <v>39052</v>
      </c>
      <c r="F401">
        <v>6365</v>
      </c>
    </row>
    <row r="402" spans="5:6">
      <c r="E402" s="45">
        <v>39083</v>
      </c>
      <c r="F402">
        <v>6290</v>
      </c>
    </row>
    <row r="403" spans="5:6">
      <c r="E403" s="45">
        <v>39114</v>
      </c>
      <c r="F403">
        <v>6314</v>
      </c>
    </row>
    <row r="404" spans="5:6">
      <c r="E404" s="45">
        <v>39142</v>
      </c>
      <c r="F404">
        <v>6364</v>
      </c>
    </row>
    <row r="405" spans="5:6">
      <c r="E405" s="45">
        <v>39173</v>
      </c>
      <c r="F405">
        <v>6458</v>
      </c>
    </row>
    <row r="406" spans="5:6">
      <c r="E406" s="45">
        <v>39203</v>
      </c>
      <c r="F406">
        <v>6513</v>
      </c>
    </row>
    <row r="407" spans="5:6">
      <c r="E407" s="45">
        <v>39234</v>
      </c>
      <c r="F407">
        <v>6506</v>
      </c>
    </row>
    <row r="408" spans="5:6">
      <c r="E408" s="45">
        <v>39264</v>
      </c>
      <c r="F408">
        <v>6474</v>
      </c>
    </row>
    <row r="409" spans="5:6">
      <c r="E409" s="45">
        <v>39295</v>
      </c>
      <c r="F409">
        <v>6463</v>
      </c>
    </row>
    <row r="410" spans="5:6">
      <c r="E410" s="45">
        <v>39326</v>
      </c>
      <c r="F410">
        <v>6439</v>
      </c>
    </row>
    <row r="411" spans="5:6">
      <c r="E411" s="45">
        <v>39356</v>
      </c>
      <c r="F411">
        <v>6442</v>
      </c>
    </row>
    <row r="412" spans="5:6">
      <c r="E412" s="45">
        <v>39387</v>
      </c>
      <c r="F412">
        <v>6452</v>
      </c>
    </row>
    <row r="413" spans="5:6">
      <c r="E413" s="45">
        <v>39417</v>
      </c>
      <c r="F413">
        <v>6415</v>
      </c>
    </row>
    <row r="414" spans="5:6">
      <c r="E414" s="45">
        <v>39448</v>
      </c>
      <c r="F414">
        <v>6341</v>
      </c>
    </row>
    <row r="415" spans="5:6">
      <c r="E415" s="45">
        <v>39479</v>
      </c>
      <c r="F415">
        <v>6313</v>
      </c>
    </row>
    <row r="416" spans="5:6">
      <c r="E416" s="45">
        <v>39508</v>
      </c>
      <c r="F416">
        <v>6358</v>
      </c>
    </row>
    <row r="417" spans="5:6">
      <c r="E417" s="45">
        <v>39539</v>
      </c>
      <c r="F417">
        <v>6451</v>
      </c>
    </row>
    <row r="418" spans="5:6">
      <c r="E418" s="45">
        <v>39569</v>
      </c>
      <c r="F418">
        <v>6501</v>
      </c>
    </row>
    <row r="419" spans="5:6">
      <c r="E419" s="45">
        <v>39600</v>
      </c>
      <c r="F419">
        <v>6475</v>
      </c>
    </row>
    <row r="420" spans="5:6">
      <c r="E420" s="45">
        <v>39630</v>
      </c>
      <c r="F420">
        <v>6430</v>
      </c>
    </row>
    <row r="421" spans="5:6">
      <c r="E421" s="45">
        <v>39661</v>
      </c>
      <c r="F421">
        <v>6430</v>
      </c>
    </row>
    <row r="422" spans="5:6">
      <c r="E422" s="45">
        <v>39692</v>
      </c>
      <c r="F422">
        <v>6419</v>
      </c>
    </row>
    <row r="423" spans="5:6">
      <c r="E423" s="45">
        <v>39722</v>
      </c>
      <c r="F423">
        <v>6415</v>
      </c>
    </row>
    <row r="424" spans="5:6">
      <c r="E424" s="45">
        <v>39753</v>
      </c>
      <c r="F424">
        <v>6418</v>
      </c>
    </row>
    <row r="425" spans="5:6">
      <c r="E425" s="45">
        <v>39783</v>
      </c>
      <c r="F425">
        <v>6359</v>
      </c>
    </row>
    <row r="426" spans="5:6">
      <c r="E426" s="45">
        <v>39814</v>
      </c>
      <c r="F426">
        <v>6321</v>
      </c>
    </row>
    <row r="427" spans="5:6">
      <c r="E427" s="45">
        <v>39845</v>
      </c>
      <c r="F427">
        <v>6294</v>
      </c>
    </row>
    <row r="428" spans="5:6">
      <c r="E428" s="45">
        <v>39873</v>
      </c>
      <c r="F428">
        <v>6275</v>
      </c>
    </row>
    <row r="429" spans="5:6">
      <c r="E429" s="45">
        <v>39904</v>
      </c>
      <c r="F429">
        <v>6353</v>
      </c>
    </row>
    <row r="430" spans="5:6">
      <c r="E430" s="45">
        <v>39934</v>
      </c>
      <c r="F430">
        <v>6374</v>
      </c>
    </row>
    <row r="431" spans="5:6">
      <c r="E431" s="45">
        <v>39965</v>
      </c>
      <c r="F431">
        <v>6332</v>
      </c>
    </row>
    <row r="432" spans="5:6">
      <c r="E432" s="45">
        <v>39995</v>
      </c>
      <c r="F432">
        <v>6303</v>
      </c>
    </row>
    <row r="433" spans="5:6">
      <c r="E433" s="45">
        <v>40026</v>
      </c>
      <c r="F433">
        <v>6330</v>
      </c>
    </row>
    <row r="434" spans="5:6">
      <c r="E434" s="45">
        <v>40057</v>
      </c>
      <c r="F434">
        <v>6330</v>
      </c>
    </row>
    <row r="435" spans="5:6">
      <c r="E435" s="45">
        <v>40087</v>
      </c>
      <c r="F435">
        <v>6306</v>
      </c>
    </row>
    <row r="436" spans="5:6">
      <c r="E436" s="45">
        <v>40118</v>
      </c>
      <c r="F436">
        <v>6296</v>
      </c>
    </row>
    <row r="437" spans="5:6">
      <c r="E437" s="45">
        <v>40148</v>
      </c>
      <c r="F437">
        <v>6260</v>
      </c>
    </row>
    <row r="438" spans="5:6">
      <c r="E438" s="45">
        <v>40179</v>
      </c>
      <c r="F438">
        <v>6250</v>
      </c>
    </row>
    <row r="439" spans="5:6">
      <c r="E439" s="45">
        <v>40210</v>
      </c>
      <c r="F439">
        <v>6223</v>
      </c>
    </row>
    <row r="440" spans="5:6">
      <c r="E440" s="45">
        <v>40238</v>
      </c>
      <c r="F440">
        <v>6249</v>
      </c>
    </row>
    <row r="441" spans="5:6">
      <c r="E441" s="45">
        <v>40269</v>
      </c>
      <c r="F441">
        <v>6309</v>
      </c>
    </row>
    <row r="442" spans="5:6">
      <c r="E442" s="45">
        <v>40299</v>
      </c>
      <c r="F442">
        <v>6335</v>
      </c>
    </row>
    <row r="443" spans="5:6">
      <c r="E443" s="45">
        <v>40330</v>
      </c>
      <c r="F443">
        <v>6321</v>
      </c>
    </row>
    <row r="444" spans="5:6">
      <c r="E444" s="45">
        <v>40360</v>
      </c>
      <c r="F444">
        <v>6313</v>
      </c>
    </row>
    <row r="445" spans="5:6">
      <c r="E445" s="45">
        <v>40391</v>
      </c>
      <c r="F445">
        <v>6320</v>
      </c>
    </row>
    <row r="446" spans="5:6">
      <c r="E446" s="45">
        <v>40422</v>
      </c>
      <c r="F446">
        <v>6352</v>
      </c>
    </row>
    <row r="447" spans="5:6">
      <c r="E447" s="45">
        <v>40452</v>
      </c>
      <c r="F447">
        <v>6330</v>
      </c>
    </row>
    <row r="448" spans="5:6">
      <c r="E448" s="45">
        <v>40483</v>
      </c>
      <c r="F448">
        <v>6298</v>
      </c>
    </row>
    <row r="449" spans="5:6">
      <c r="E449" s="45">
        <v>40513</v>
      </c>
      <c r="F449">
        <v>6278</v>
      </c>
    </row>
    <row r="450" spans="5:6">
      <c r="E450" s="45">
        <v>40544</v>
      </c>
      <c r="F450">
        <v>6261</v>
      </c>
    </row>
    <row r="451" spans="5:6">
      <c r="E451" s="45">
        <v>40575</v>
      </c>
      <c r="F451">
        <v>6268</v>
      </c>
    </row>
    <row r="452" spans="5:6">
      <c r="E452" s="45">
        <v>40603</v>
      </c>
      <c r="F452">
        <v>6241</v>
      </c>
    </row>
    <row r="453" spans="5:6">
      <c r="E453" s="45">
        <v>40634</v>
      </c>
      <c r="F453">
        <v>6305</v>
      </c>
    </row>
    <row r="454" spans="5:6">
      <c r="E454" s="45">
        <v>40664</v>
      </c>
      <c r="F454">
        <v>6331</v>
      </c>
    </row>
    <row r="455" spans="5:6">
      <c r="E455" s="45">
        <v>40695</v>
      </c>
      <c r="F455">
        <v>6314</v>
      </c>
    </row>
    <row r="456" spans="5:6">
      <c r="E456" s="45">
        <v>40725</v>
      </c>
      <c r="F456">
        <v>6291</v>
      </c>
    </row>
    <row r="457" spans="5:6">
      <c r="E457" s="45">
        <v>40756</v>
      </c>
      <c r="F457">
        <v>6288</v>
      </c>
    </row>
    <row r="458" spans="5:6">
      <c r="E458" s="45">
        <v>40787</v>
      </c>
      <c r="F458">
        <v>6326</v>
      </c>
    </row>
    <row r="459" spans="5:6">
      <c r="E459" s="45">
        <v>40817</v>
      </c>
      <c r="F459">
        <v>6314</v>
      </c>
    </row>
    <row r="460" spans="5:6">
      <c r="E460" s="45">
        <v>40848</v>
      </c>
      <c r="F460">
        <v>6309</v>
      </c>
    </row>
    <row r="461" spans="5:6">
      <c r="E461" s="45">
        <v>40878</v>
      </c>
      <c r="F461">
        <v>6273</v>
      </c>
    </row>
    <row r="462" spans="5:6">
      <c r="E462" s="45">
        <v>40909</v>
      </c>
      <c r="F462">
        <v>6218</v>
      </c>
    </row>
    <row r="463" spans="5:6">
      <c r="E463" s="45">
        <v>40940</v>
      </c>
      <c r="F463">
        <v>6234</v>
      </c>
    </row>
    <row r="464" spans="5:6">
      <c r="E464" s="45">
        <v>40969</v>
      </c>
      <c r="F464">
        <v>6223</v>
      </c>
    </row>
    <row r="465" spans="5:6">
      <c r="E465" s="45">
        <v>41000</v>
      </c>
      <c r="F465">
        <v>6284</v>
      </c>
    </row>
    <row r="466" spans="5:6">
      <c r="E466" s="45">
        <v>41030</v>
      </c>
      <c r="F466">
        <v>6306</v>
      </c>
    </row>
    <row r="467" spans="5:6">
      <c r="E467" s="45">
        <v>41061</v>
      </c>
      <c r="F467">
        <v>6313</v>
      </c>
    </row>
    <row r="468" spans="5:6">
      <c r="E468" s="45">
        <v>41091</v>
      </c>
      <c r="F468">
        <v>6287</v>
      </c>
    </row>
    <row r="469" spans="5:6">
      <c r="E469" s="45">
        <v>41122</v>
      </c>
      <c r="F469">
        <v>6291</v>
      </c>
    </row>
    <row r="470" spans="5:6">
      <c r="E470" s="45">
        <v>41153</v>
      </c>
      <c r="F470">
        <v>6319</v>
      </c>
    </row>
    <row r="471" spans="5:6">
      <c r="E471" s="45">
        <v>41183</v>
      </c>
      <c r="F471">
        <v>6332</v>
      </c>
    </row>
    <row r="472" spans="5:6">
      <c r="E472" s="45">
        <v>41214</v>
      </c>
      <c r="F472">
        <v>6309</v>
      </c>
    </row>
    <row r="473" spans="5:6">
      <c r="E473" s="45">
        <v>41244</v>
      </c>
      <c r="F473">
        <v>6240</v>
      </c>
    </row>
    <row r="474" spans="5:6">
      <c r="E474" s="45">
        <v>41275</v>
      </c>
      <c r="F474">
        <v>6241</v>
      </c>
    </row>
    <row r="475" spans="5:6">
      <c r="E475" s="45">
        <v>41306</v>
      </c>
      <c r="F475">
        <v>6255</v>
      </c>
    </row>
    <row r="476" spans="5:6">
      <c r="E476" s="45">
        <v>41334</v>
      </c>
      <c r="F476">
        <v>6260</v>
      </c>
    </row>
    <row r="477" spans="5:6">
      <c r="E477" s="45">
        <v>41365</v>
      </c>
      <c r="F477">
        <v>6326</v>
      </c>
    </row>
    <row r="478" spans="5:6">
      <c r="E478" s="45">
        <v>41395</v>
      </c>
      <c r="F478">
        <v>6354</v>
      </c>
    </row>
    <row r="479" spans="5:6">
      <c r="E479" s="45">
        <v>41426</v>
      </c>
      <c r="F479">
        <v>6348</v>
      </c>
    </row>
    <row r="480" spans="5:6">
      <c r="E480" s="45">
        <v>41456</v>
      </c>
      <c r="F480">
        <v>6326</v>
      </c>
    </row>
    <row r="481" spans="5:6">
      <c r="E481" s="45">
        <v>41487</v>
      </c>
      <c r="F481">
        <v>6326</v>
      </c>
    </row>
    <row r="482" spans="5:6">
      <c r="E482" s="45">
        <v>41518</v>
      </c>
      <c r="F482">
        <v>6375</v>
      </c>
    </row>
    <row r="483" spans="5:6">
      <c r="E483" s="45">
        <v>41548</v>
      </c>
      <c r="F483">
        <v>6383</v>
      </c>
    </row>
    <row r="484" spans="5:6">
      <c r="E484" s="45">
        <v>41579</v>
      </c>
      <c r="F484">
        <v>6388</v>
      </c>
    </row>
    <row r="485" spans="5:6">
      <c r="E485" s="45">
        <v>41609</v>
      </c>
      <c r="F485">
        <v>6337</v>
      </c>
    </row>
    <row r="486" spans="5:6">
      <c r="E486" s="45">
        <v>41640</v>
      </c>
      <c r="F486">
        <v>6280</v>
      </c>
    </row>
    <row r="487" spans="5:6">
      <c r="E487" s="45">
        <v>41671</v>
      </c>
      <c r="F487">
        <v>6301</v>
      </c>
    </row>
    <row r="488" spans="5:6">
      <c r="E488" s="45">
        <v>41699</v>
      </c>
      <c r="F488">
        <v>6317</v>
      </c>
    </row>
    <row r="489" spans="5:6">
      <c r="E489" s="45">
        <v>41730</v>
      </c>
      <c r="F489">
        <v>6357</v>
      </c>
    </row>
    <row r="490" spans="5:6">
      <c r="E490" s="45">
        <v>41760</v>
      </c>
      <c r="F490">
        <v>6418</v>
      </c>
    </row>
    <row r="491" spans="5:6">
      <c r="E491" s="45">
        <v>41791</v>
      </c>
      <c r="F491">
        <v>6409</v>
      </c>
    </row>
    <row r="492" spans="5:6">
      <c r="E492" s="45">
        <v>41821</v>
      </c>
      <c r="F492">
        <v>6378</v>
      </c>
    </row>
    <row r="493" spans="5:6">
      <c r="E493" s="45">
        <v>41852</v>
      </c>
      <c r="F493">
        <v>6384</v>
      </c>
    </row>
    <row r="494" spans="5:6">
      <c r="E494" s="45">
        <v>41883</v>
      </c>
      <c r="F494">
        <v>6424</v>
      </c>
    </row>
    <row r="495" spans="5:6">
      <c r="E495" s="45">
        <v>41913</v>
      </c>
      <c r="F495">
        <v>6412</v>
      </c>
    </row>
    <row r="496" spans="5:6">
      <c r="E496" s="45">
        <v>41944</v>
      </c>
      <c r="F496">
        <v>6394</v>
      </c>
    </row>
    <row r="497" spans="5:6">
      <c r="E497" s="45">
        <v>41974</v>
      </c>
      <c r="F497">
        <v>6380</v>
      </c>
    </row>
    <row r="498" spans="5:6">
      <c r="E498" s="45">
        <v>42005</v>
      </c>
      <c r="F498">
        <v>6332</v>
      </c>
    </row>
    <row r="499" spans="5:6">
      <c r="E499" s="45">
        <v>42036</v>
      </c>
      <c r="F499">
        <v>6346</v>
      </c>
    </row>
    <row r="500" spans="5:6">
      <c r="E500" s="45">
        <v>42064</v>
      </c>
      <c r="F500">
        <v>6343</v>
      </c>
    </row>
    <row r="501" spans="5:6">
      <c r="E501" s="45">
        <v>42095</v>
      </c>
      <c r="F501">
        <v>6367</v>
      </c>
    </row>
    <row r="502" spans="5:6">
      <c r="E502" s="45">
        <v>42125</v>
      </c>
      <c r="F502">
        <v>6425</v>
      </c>
    </row>
    <row r="503" spans="5:6">
      <c r="E503" s="45">
        <v>42156</v>
      </c>
      <c r="F503">
        <v>6451</v>
      </c>
    </row>
    <row r="504" spans="5:6">
      <c r="E504" s="45">
        <v>42186</v>
      </c>
      <c r="F504">
        <v>6407</v>
      </c>
    </row>
    <row r="505" spans="5:6">
      <c r="E505" s="45">
        <v>42217</v>
      </c>
      <c r="F505">
        <v>6406</v>
      </c>
    </row>
    <row r="506" spans="5:6">
      <c r="E506" s="45">
        <v>42248</v>
      </c>
      <c r="F506">
        <v>6466</v>
      </c>
    </row>
    <row r="507" spans="5:6">
      <c r="E507" s="45">
        <v>42278</v>
      </c>
      <c r="F507">
        <v>6459</v>
      </c>
    </row>
    <row r="508" spans="5:6">
      <c r="E508" s="45">
        <v>42309</v>
      </c>
      <c r="F508">
        <v>6406</v>
      </c>
    </row>
    <row r="509" spans="5:6">
      <c r="E509" s="45">
        <v>42339</v>
      </c>
      <c r="F509">
        <v>6410</v>
      </c>
    </row>
    <row r="510" spans="5:6">
      <c r="E510" s="45">
        <v>42370</v>
      </c>
      <c r="F510">
        <v>6424</v>
      </c>
    </row>
    <row r="511" spans="5:6">
      <c r="E511" s="45">
        <v>42401</v>
      </c>
      <c r="F511">
        <v>6376</v>
      </c>
    </row>
    <row r="512" spans="5:6">
      <c r="E512" s="45">
        <v>42430</v>
      </c>
      <c r="F512">
        <v>6364</v>
      </c>
    </row>
    <row r="513" spans="5:6">
      <c r="E513" s="45">
        <v>42461</v>
      </c>
      <c r="F513">
        <v>6420</v>
      </c>
    </row>
    <row r="514" spans="5:6">
      <c r="E514" s="45">
        <v>42491</v>
      </c>
      <c r="F514">
        <v>6471</v>
      </c>
    </row>
    <row r="515" spans="5:6">
      <c r="E515" s="45">
        <v>42522</v>
      </c>
      <c r="F515">
        <v>6522</v>
      </c>
    </row>
    <row r="516" spans="5:6">
      <c r="E516" s="45">
        <v>42552</v>
      </c>
      <c r="F516">
        <v>6504</v>
      </c>
    </row>
    <row r="517" spans="5:6">
      <c r="E517" s="45">
        <v>42583</v>
      </c>
      <c r="F517">
        <v>6489</v>
      </c>
    </row>
    <row r="518" spans="5:6">
      <c r="E518" s="45">
        <v>42614</v>
      </c>
      <c r="F518">
        <v>6522</v>
      </c>
    </row>
    <row r="519" spans="5:6">
      <c r="E519" s="45">
        <v>42644</v>
      </c>
      <c r="F519">
        <v>6520</v>
      </c>
    </row>
    <row r="520" spans="5:6">
      <c r="E520" s="45">
        <v>42675</v>
      </c>
      <c r="F520">
        <v>6477</v>
      </c>
    </row>
    <row r="521" spans="5:6">
      <c r="E521" s="45">
        <v>42705</v>
      </c>
      <c r="F521">
        <v>6490</v>
      </c>
    </row>
    <row r="522" spans="5:6">
      <c r="E522" s="45">
        <v>42736</v>
      </c>
      <c r="F522">
        <v>6470</v>
      </c>
    </row>
    <row r="523" spans="5:6">
      <c r="E523" s="45">
        <v>42767</v>
      </c>
      <c r="F523">
        <v>6427</v>
      </c>
    </row>
    <row r="524" spans="5:6">
      <c r="E524" s="45">
        <v>42795</v>
      </c>
      <c r="F524">
        <v>6433</v>
      </c>
    </row>
    <row r="525" spans="5:6">
      <c r="E525" s="45">
        <v>42826</v>
      </c>
      <c r="F525">
        <v>6500</v>
      </c>
    </row>
    <row r="526" spans="5:6">
      <c r="E526" s="45">
        <v>42856</v>
      </c>
      <c r="F526">
        <v>6547</v>
      </c>
    </row>
    <row r="527" spans="5:6">
      <c r="E527" s="45">
        <v>42887</v>
      </c>
      <c r="F527">
        <v>6583</v>
      </c>
    </row>
    <row r="528" spans="5:6">
      <c r="E528" s="45">
        <v>42917</v>
      </c>
      <c r="F528">
        <v>6563</v>
      </c>
    </row>
    <row r="529" spans="5:6">
      <c r="E529" s="45">
        <v>42948</v>
      </c>
      <c r="F529">
        <v>6573</v>
      </c>
    </row>
    <row r="530" spans="5:6">
      <c r="E530" s="45">
        <v>42979</v>
      </c>
      <c r="F530">
        <v>6596</v>
      </c>
    </row>
    <row r="531" spans="5:6">
      <c r="E531" s="45">
        <v>43009</v>
      </c>
      <c r="F531">
        <v>6581</v>
      </c>
    </row>
    <row r="532" spans="5:6">
      <c r="E532" s="45">
        <v>43040</v>
      </c>
      <c r="F532">
        <v>6552</v>
      </c>
    </row>
    <row r="533" spans="5:6">
      <c r="E533" s="45">
        <v>43070</v>
      </c>
      <c r="F533">
        <v>6542</v>
      </c>
    </row>
    <row r="534" spans="5:6">
      <c r="E534" s="45">
        <v>43101</v>
      </c>
      <c r="F534">
        <v>6562</v>
      </c>
    </row>
    <row r="535" spans="5:6">
      <c r="E535" s="45">
        <v>43132</v>
      </c>
      <c r="F535">
        <v>6578</v>
      </c>
    </row>
    <row r="536" spans="5:6">
      <c r="E536" s="45">
        <v>43160</v>
      </c>
      <c r="F536">
        <v>6620</v>
      </c>
    </row>
    <row r="537" spans="5:6">
      <c r="E537" s="45">
        <v>43191</v>
      </c>
      <c r="F537">
        <v>6671</v>
      </c>
    </row>
    <row r="538" spans="5:6">
      <c r="E538" s="45">
        <v>43221</v>
      </c>
      <c r="F538">
        <v>6698</v>
      </c>
    </row>
    <row r="539" spans="5:6">
      <c r="E539" s="45">
        <v>43252</v>
      </c>
      <c r="F539">
        <v>6687</v>
      </c>
    </row>
    <row r="540" spans="5:6">
      <c r="E540" s="45">
        <v>43282</v>
      </c>
      <c r="F540">
        <v>6660</v>
      </c>
    </row>
    <row r="541" spans="5:6">
      <c r="E541" s="45">
        <v>43313</v>
      </c>
      <c r="F541">
        <v>6682</v>
      </c>
    </row>
    <row r="542" spans="5:6">
      <c r="E542" s="45">
        <v>43344</v>
      </c>
      <c r="F542">
        <v>6715</v>
      </c>
    </row>
    <row r="543" spans="5:6">
      <c r="E543" s="45">
        <v>43374</v>
      </c>
      <c r="F543">
        <v>6725</v>
      </c>
    </row>
    <row r="544" spans="5:6">
      <c r="E544" s="45">
        <v>43405</v>
      </c>
      <c r="F544">
        <v>6709</v>
      </c>
    </row>
    <row r="545" spans="5:6">
      <c r="E545" s="45">
        <v>43435</v>
      </c>
      <c r="F545">
        <v>6656</v>
      </c>
    </row>
    <row r="546" spans="5:6">
      <c r="E546" s="45">
        <v>43466</v>
      </c>
      <c r="F546">
        <v>6628</v>
      </c>
    </row>
    <row r="547" spans="5:6">
      <c r="E547" s="45">
        <v>43497</v>
      </c>
      <c r="F547">
        <v>6656</v>
      </c>
    </row>
    <row r="548" spans="5:6">
      <c r="E548" s="45">
        <v>43525</v>
      </c>
      <c r="F548">
        <v>6687</v>
      </c>
    </row>
    <row r="549" spans="5:6">
      <c r="E549" s="45">
        <v>43556</v>
      </c>
      <c r="F549">
        <v>6708</v>
      </c>
    </row>
    <row r="550" spans="5:6">
      <c r="E550" s="45">
        <v>43586</v>
      </c>
      <c r="F550">
        <v>6732</v>
      </c>
    </row>
    <row r="551" spans="5:6">
      <c r="E551" s="45">
        <v>43617</v>
      </c>
      <c r="F551">
        <v>6747</v>
      </c>
    </row>
    <row r="552" spans="5:6">
      <c r="E552" s="45">
        <v>43647</v>
      </c>
      <c r="F552">
        <v>6731</v>
      </c>
    </row>
    <row r="553" spans="5:6">
      <c r="E553" s="45">
        <v>43678</v>
      </c>
      <c r="F553">
        <v>6751</v>
      </c>
    </row>
    <row r="554" spans="5:6">
      <c r="E554" s="45">
        <v>43709</v>
      </c>
      <c r="F554">
        <v>6768</v>
      </c>
    </row>
    <row r="555" spans="5:6">
      <c r="E555" s="45">
        <v>43739</v>
      </c>
      <c r="F555">
        <v>6787</v>
      </c>
    </row>
    <row r="556" spans="5:6">
      <c r="E556" s="45">
        <v>43770</v>
      </c>
      <c r="F556">
        <v>6762</v>
      </c>
    </row>
    <row r="557" spans="5:6">
      <c r="E557" s="45">
        <v>43800</v>
      </c>
      <c r="F557">
        <v>6737</v>
      </c>
    </row>
    <row r="558" spans="5:6">
      <c r="E558" s="45">
        <v>43831</v>
      </c>
      <c r="F558">
        <v>6687</v>
      </c>
    </row>
    <row r="559" spans="5:6">
      <c r="E559" s="45">
        <v>43862</v>
      </c>
      <c r="F559">
        <v>6691</v>
      </c>
    </row>
    <row r="560" spans="5:6">
      <c r="E560" s="45">
        <v>43891</v>
      </c>
      <c r="F560">
        <v>6700</v>
      </c>
    </row>
    <row r="561" spans="5:6">
      <c r="E561" s="45">
        <v>43922</v>
      </c>
      <c r="F561">
        <v>6628</v>
      </c>
    </row>
    <row r="562" spans="5:6">
      <c r="E562" s="45">
        <v>43952</v>
      </c>
      <c r="F562">
        <v>6656</v>
      </c>
    </row>
    <row r="563" spans="5:6">
      <c r="E563" s="45">
        <v>43983</v>
      </c>
      <c r="F563">
        <v>6670</v>
      </c>
    </row>
    <row r="564" spans="5:6">
      <c r="E564" s="45">
        <v>44013</v>
      </c>
      <c r="F564">
        <v>6655</v>
      </c>
    </row>
    <row r="565" spans="5:6">
      <c r="E565" s="45">
        <v>44044</v>
      </c>
      <c r="F565">
        <v>6676</v>
      </c>
    </row>
    <row r="566" spans="5:6">
      <c r="E566" s="45">
        <v>44075</v>
      </c>
      <c r="F566">
        <v>6689</v>
      </c>
    </row>
    <row r="567" spans="5:6">
      <c r="E567" s="45">
        <v>44105</v>
      </c>
      <c r="F567">
        <v>6694</v>
      </c>
    </row>
    <row r="568" spans="5:6">
      <c r="E568" s="45">
        <v>44136</v>
      </c>
      <c r="F568">
        <v>6707</v>
      </c>
    </row>
    <row r="569" spans="5:6">
      <c r="E569" s="45">
        <v>44166</v>
      </c>
      <c r="F569">
        <v>6666</v>
      </c>
    </row>
    <row r="570" spans="5:6">
      <c r="E570" s="45">
        <v>44197</v>
      </c>
      <c r="F570">
        <v>6637</v>
      </c>
    </row>
    <row r="571" spans="5:6">
      <c r="E571" s="45">
        <v>44228</v>
      </c>
      <c r="F571">
        <v>6646</v>
      </c>
    </row>
    <row r="572" spans="5:6">
      <c r="E572" s="45">
        <v>44256</v>
      </c>
      <c r="F572">
        <v>6649</v>
      </c>
    </row>
    <row r="573" spans="5:6">
      <c r="E573" s="45">
        <v>44287</v>
      </c>
      <c r="F573">
        <v>6657</v>
      </c>
    </row>
    <row r="574" spans="5:6">
      <c r="E574" s="45">
        <v>44317</v>
      </c>
      <c r="F574">
        <v>6667</v>
      </c>
    </row>
    <row r="575" spans="5:6">
      <c r="E575" s="45">
        <v>44348</v>
      </c>
      <c r="F575">
        <v>6692</v>
      </c>
    </row>
    <row r="576" spans="5:6">
      <c r="E576" s="45">
        <v>44378</v>
      </c>
      <c r="F576">
        <v>6711</v>
      </c>
    </row>
    <row r="577" spans="5:5">
      <c r="E577" s="45">
        <v>44409</v>
      </c>
    </row>
    <row r="578" spans="5:5">
      <c r="E578" s="45">
        <v>44440</v>
      </c>
    </row>
    <row r="579" spans="5:5">
      <c r="E579" s="45">
        <v>44470</v>
      </c>
    </row>
    <row r="580" spans="5:5">
      <c r="E580" s="45">
        <v>44501</v>
      </c>
    </row>
    <row r="581" spans="5:5">
      <c r="E581" s="45">
        <v>44531</v>
      </c>
    </row>
  </sheetData>
  <phoneticPr fontId="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581"/>
  <sheetViews>
    <sheetView workbookViewId="0">
      <pane xSplit="1" ySplit="17" topLeftCell="B573" activePane="bottomRight" state="frozen"/>
      <selection pane="topRight" activeCell="B1" sqref="B1"/>
      <selection pane="bottomLeft" activeCell="A18" sqref="A18"/>
      <selection pane="bottomRight" activeCell="C576" sqref="C576"/>
    </sheetView>
  </sheetViews>
  <sheetFormatPr baseColWidth="10" defaultColWidth="8.83203125" defaultRowHeight="15"/>
  <sheetData>
    <row r="1" spans="1:21">
      <c r="A1" t="s">
        <v>154</v>
      </c>
      <c r="B1" t="s">
        <v>197</v>
      </c>
      <c r="C1" t="s">
        <v>198</v>
      </c>
      <c r="D1" t="s">
        <v>199</v>
      </c>
      <c r="E1" t="s">
        <v>200</v>
      </c>
      <c r="F1" t="s">
        <v>201</v>
      </c>
      <c r="G1" t="s">
        <v>202</v>
      </c>
      <c r="H1" t="s">
        <v>203</v>
      </c>
      <c r="I1" t="s">
        <v>204</v>
      </c>
      <c r="J1" t="s">
        <v>205</v>
      </c>
      <c r="K1" t="s">
        <v>206</v>
      </c>
      <c r="L1" t="s">
        <v>207</v>
      </c>
      <c r="M1" t="s">
        <v>208</v>
      </c>
      <c r="N1" t="s">
        <v>209</v>
      </c>
      <c r="O1" t="s">
        <v>210</v>
      </c>
      <c r="P1" t="s">
        <v>211</v>
      </c>
      <c r="Q1" t="s">
        <v>212</v>
      </c>
      <c r="R1" t="s">
        <v>213</v>
      </c>
      <c r="S1" t="s">
        <v>214</v>
      </c>
      <c r="T1" t="s">
        <v>215</v>
      </c>
      <c r="U1" t="s">
        <v>216</v>
      </c>
    </row>
    <row r="2" spans="1:21">
      <c r="A2" t="s">
        <v>2</v>
      </c>
      <c r="B2" t="s">
        <v>175</v>
      </c>
      <c r="C2" t="s">
        <v>176</v>
      </c>
      <c r="D2" t="s">
        <v>177</v>
      </c>
      <c r="E2" t="s">
        <v>178</v>
      </c>
      <c r="F2" t="s">
        <v>179</v>
      </c>
      <c r="G2" t="s">
        <v>180</v>
      </c>
      <c r="H2" t="s">
        <v>181</v>
      </c>
      <c r="I2" t="s">
        <v>182</v>
      </c>
      <c r="J2" t="s">
        <v>183</v>
      </c>
      <c r="K2" t="s">
        <v>184</v>
      </c>
      <c r="L2" t="s">
        <v>185</v>
      </c>
      <c r="M2" t="s">
        <v>186</v>
      </c>
      <c r="N2" t="s">
        <v>187</v>
      </c>
      <c r="O2" t="s">
        <v>188</v>
      </c>
      <c r="P2" t="s">
        <v>189</v>
      </c>
      <c r="Q2" t="s">
        <v>190</v>
      </c>
      <c r="R2" t="s">
        <v>191</v>
      </c>
      <c r="S2" t="s">
        <v>192</v>
      </c>
      <c r="T2" t="s">
        <v>193</v>
      </c>
      <c r="U2" t="s">
        <v>194</v>
      </c>
    </row>
    <row r="3" spans="1:21">
      <c r="A3" t="s">
        <v>155</v>
      </c>
      <c r="B3" t="s">
        <v>156</v>
      </c>
      <c r="C3" t="s">
        <v>156</v>
      </c>
      <c r="D3" t="s">
        <v>156</v>
      </c>
      <c r="E3" t="s">
        <v>156</v>
      </c>
      <c r="F3" t="s">
        <v>156</v>
      </c>
      <c r="G3" t="s">
        <v>156</v>
      </c>
      <c r="H3" t="s">
        <v>156</v>
      </c>
      <c r="I3" t="s">
        <v>156</v>
      </c>
      <c r="J3" t="s">
        <v>156</v>
      </c>
      <c r="K3" t="s">
        <v>156</v>
      </c>
      <c r="L3" t="s">
        <v>156</v>
      </c>
      <c r="M3" t="s">
        <v>156</v>
      </c>
      <c r="N3" t="s">
        <v>156</v>
      </c>
      <c r="O3" t="s">
        <v>156</v>
      </c>
      <c r="P3" t="s">
        <v>156</v>
      </c>
      <c r="Q3" t="s">
        <v>156</v>
      </c>
      <c r="R3" t="s">
        <v>156</v>
      </c>
      <c r="S3" t="s">
        <v>156</v>
      </c>
      <c r="T3" t="s">
        <v>156</v>
      </c>
      <c r="U3" t="s">
        <v>156</v>
      </c>
    </row>
    <row r="4" spans="1:21">
      <c r="A4" t="s">
        <v>157</v>
      </c>
      <c r="B4" t="s">
        <v>158</v>
      </c>
      <c r="C4" t="s">
        <v>158</v>
      </c>
      <c r="D4" t="s">
        <v>158</v>
      </c>
      <c r="E4" t="s">
        <v>158</v>
      </c>
      <c r="F4" t="s">
        <v>158</v>
      </c>
      <c r="G4" t="s">
        <v>158</v>
      </c>
      <c r="H4" t="s">
        <v>158</v>
      </c>
      <c r="I4" t="s">
        <v>158</v>
      </c>
      <c r="J4" t="s">
        <v>158</v>
      </c>
      <c r="K4" t="s">
        <v>158</v>
      </c>
      <c r="L4" t="s">
        <v>158</v>
      </c>
      <c r="M4" t="s">
        <v>158</v>
      </c>
      <c r="N4" t="s">
        <v>158</v>
      </c>
      <c r="O4" t="s">
        <v>158</v>
      </c>
      <c r="P4" t="s">
        <v>158</v>
      </c>
      <c r="Q4" t="s">
        <v>158</v>
      </c>
      <c r="R4" t="s">
        <v>158</v>
      </c>
      <c r="S4" t="s">
        <v>158</v>
      </c>
      <c r="T4" t="s">
        <v>158</v>
      </c>
      <c r="U4" t="s">
        <v>158</v>
      </c>
    </row>
    <row r="5" spans="1:21">
      <c r="A5" t="s">
        <v>159</v>
      </c>
      <c r="B5" t="s">
        <v>156</v>
      </c>
      <c r="C5" t="s">
        <v>156</v>
      </c>
      <c r="D5" t="s">
        <v>156</v>
      </c>
      <c r="E5" t="s">
        <v>156</v>
      </c>
      <c r="F5" t="s">
        <v>156</v>
      </c>
      <c r="G5" t="s">
        <v>156</v>
      </c>
      <c r="H5" t="s">
        <v>156</v>
      </c>
      <c r="I5" t="s">
        <v>156</v>
      </c>
      <c r="J5" t="s">
        <v>156</v>
      </c>
      <c r="K5" t="s">
        <v>156</v>
      </c>
      <c r="L5" t="s">
        <v>156</v>
      </c>
      <c r="M5" t="s">
        <v>156</v>
      </c>
      <c r="N5" t="s">
        <v>156</v>
      </c>
      <c r="O5" t="s">
        <v>156</v>
      </c>
      <c r="P5" t="s">
        <v>156</v>
      </c>
      <c r="Q5" t="s">
        <v>156</v>
      </c>
      <c r="R5" t="s">
        <v>156</v>
      </c>
      <c r="S5" t="s">
        <v>156</v>
      </c>
      <c r="T5" t="s">
        <v>156</v>
      </c>
      <c r="U5" t="s">
        <v>156</v>
      </c>
    </row>
    <row r="6" spans="1:21">
      <c r="A6" t="s">
        <v>160</v>
      </c>
      <c r="B6" t="s">
        <v>156</v>
      </c>
      <c r="C6" t="s">
        <v>156</v>
      </c>
      <c r="D6" t="s">
        <v>156</v>
      </c>
      <c r="E6" t="s">
        <v>156</v>
      </c>
      <c r="F6" t="s">
        <v>156</v>
      </c>
      <c r="G6" t="s">
        <v>156</v>
      </c>
      <c r="H6" t="s">
        <v>156</v>
      </c>
      <c r="I6" t="s">
        <v>156</v>
      </c>
      <c r="J6" t="s">
        <v>156</v>
      </c>
      <c r="K6" t="s">
        <v>156</v>
      </c>
      <c r="L6" t="s">
        <v>156</v>
      </c>
      <c r="M6" t="s">
        <v>156</v>
      </c>
      <c r="N6" t="s">
        <v>156</v>
      </c>
      <c r="O6" t="s">
        <v>156</v>
      </c>
      <c r="P6" t="s">
        <v>156</v>
      </c>
      <c r="Q6" t="s">
        <v>156</v>
      </c>
      <c r="R6" t="s">
        <v>156</v>
      </c>
      <c r="S6" t="s">
        <v>156</v>
      </c>
      <c r="T6" t="s">
        <v>156</v>
      </c>
      <c r="U6" t="s">
        <v>156</v>
      </c>
    </row>
    <row r="7" spans="1:21">
      <c r="A7" t="s">
        <v>161</v>
      </c>
      <c r="B7" t="s">
        <v>156</v>
      </c>
      <c r="C7" t="s">
        <v>156</v>
      </c>
      <c r="D7" t="s">
        <v>156</v>
      </c>
      <c r="E7" t="s">
        <v>156</v>
      </c>
      <c r="F7" t="s">
        <v>156</v>
      </c>
      <c r="G7" t="s">
        <v>156</v>
      </c>
      <c r="H7" t="s">
        <v>156</v>
      </c>
      <c r="I7" t="s">
        <v>156</v>
      </c>
      <c r="J7" t="s">
        <v>156</v>
      </c>
      <c r="K7" t="s">
        <v>156</v>
      </c>
      <c r="L7" t="s">
        <v>156</v>
      </c>
      <c r="M7" t="s">
        <v>156</v>
      </c>
      <c r="N7" t="s">
        <v>156</v>
      </c>
      <c r="O7" t="s">
        <v>156</v>
      </c>
      <c r="P7" t="s">
        <v>156</v>
      </c>
      <c r="Q7" t="s">
        <v>156</v>
      </c>
      <c r="R7" t="s">
        <v>156</v>
      </c>
      <c r="S7" t="s">
        <v>156</v>
      </c>
      <c r="T7" t="s">
        <v>156</v>
      </c>
      <c r="U7" t="s">
        <v>156</v>
      </c>
    </row>
    <row r="8" spans="1:21">
      <c r="A8" t="s">
        <v>162</v>
      </c>
      <c r="B8" t="s">
        <v>163</v>
      </c>
      <c r="C8" t="s">
        <v>163</v>
      </c>
      <c r="D8" t="s">
        <v>163</v>
      </c>
      <c r="E8" t="s">
        <v>163</v>
      </c>
      <c r="F8" t="s">
        <v>163</v>
      </c>
      <c r="G8" t="s">
        <v>163</v>
      </c>
      <c r="H8" t="s">
        <v>163</v>
      </c>
      <c r="I8" t="s">
        <v>163</v>
      </c>
      <c r="J8" t="s">
        <v>163</v>
      </c>
      <c r="K8" t="s">
        <v>163</v>
      </c>
      <c r="L8" t="s">
        <v>163</v>
      </c>
      <c r="M8" t="s">
        <v>163</v>
      </c>
      <c r="N8" t="s">
        <v>163</v>
      </c>
      <c r="O8" t="s">
        <v>163</v>
      </c>
      <c r="P8" t="s">
        <v>163</v>
      </c>
      <c r="Q8" t="s">
        <v>163</v>
      </c>
      <c r="R8" t="s">
        <v>163</v>
      </c>
      <c r="S8" t="s">
        <v>163</v>
      </c>
      <c r="T8" t="s">
        <v>163</v>
      </c>
      <c r="U8" t="s">
        <v>163</v>
      </c>
    </row>
    <row r="9" spans="1:21">
      <c r="A9" t="s">
        <v>164</v>
      </c>
      <c r="B9" s="45">
        <v>24838</v>
      </c>
      <c r="C9" s="45">
        <v>24838</v>
      </c>
      <c r="D9" s="45">
        <v>24838</v>
      </c>
      <c r="E9" s="45">
        <v>24838</v>
      </c>
      <c r="F9" s="45">
        <v>24838</v>
      </c>
      <c r="G9" s="45">
        <v>24838</v>
      </c>
      <c r="H9" s="45">
        <v>24838</v>
      </c>
      <c r="I9" s="45">
        <v>24838</v>
      </c>
      <c r="J9" s="45">
        <v>24838</v>
      </c>
      <c r="K9" s="45">
        <v>24838</v>
      </c>
      <c r="L9" s="45">
        <v>24838</v>
      </c>
      <c r="M9" s="45">
        <v>24838</v>
      </c>
      <c r="N9" s="45">
        <v>24838</v>
      </c>
      <c r="O9" s="45">
        <v>24838</v>
      </c>
      <c r="P9" s="45">
        <v>24838</v>
      </c>
      <c r="Q9" s="45">
        <v>24838</v>
      </c>
      <c r="R9" s="45">
        <v>24838</v>
      </c>
      <c r="S9" s="45">
        <v>24838</v>
      </c>
      <c r="T9" s="45">
        <v>24838</v>
      </c>
      <c r="U9" s="45">
        <v>24838</v>
      </c>
    </row>
    <row r="10" spans="1:21">
      <c r="A10" t="s">
        <v>165</v>
      </c>
      <c r="B10" s="46">
        <v>44398</v>
      </c>
      <c r="C10" s="46">
        <v>44398</v>
      </c>
      <c r="D10" s="46">
        <v>44398</v>
      </c>
      <c r="E10" s="46">
        <v>44398</v>
      </c>
      <c r="F10" s="46">
        <v>44398</v>
      </c>
      <c r="G10" s="46">
        <v>44398</v>
      </c>
      <c r="H10" s="46">
        <v>44398</v>
      </c>
      <c r="I10" s="46">
        <v>44398</v>
      </c>
      <c r="J10" s="46">
        <v>44398</v>
      </c>
      <c r="K10" s="46">
        <v>44398</v>
      </c>
      <c r="L10" s="46">
        <v>44398</v>
      </c>
      <c r="M10" s="46">
        <v>44398</v>
      </c>
      <c r="N10" s="46">
        <v>44398</v>
      </c>
      <c r="O10" s="46">
        <v>44398</v>
      </c>
      <c r="P10" s="46">
        <v>44398</v>
      </c>
      <c r="Q10" s="46">
        <v>44398</v>
      </c>
      <c r="R10" s="46">
        <v>44398</v>
      </c>
      <c r="S10" s="46">
        <v>44398</v>
      </c>
      <c r="T10" s="46">
        <v>44398</v>
      </c>
      <c r="U10" s="46">
        <v>44398</v>
      </c>
    </row>
    <row r="11" spans="1:21">
      <c r="A11" t="s">
        <v>166</v>
      </c>
      <c r="B11" t="s">
        <v>167</v>
      </c>
      <c r="C11" t="s">
        <v>167</v>
      </c>
      <c r="D11" t="s">
        <v>167</v>
      </c>
      <c r="E11" t="s">
        <v>167</v>
      </c>
      <c r="F11" t="s">
        <v>167</v>
      </c>
      <c r="G11" t="s">
        <v>167</v>
      </c>
      <c r="H11" t="s">
        <v>167</v>
      </c>
      <c r="I11" t="s">
        <v>167</v>
      </c>
      <c r="J11" t="s">
        <v>167</v>
      </c>
      <c r="K11" t="s">
        <v>167</v>
      </c>
      <c r="L11" t="s">
        <v>167</v>
      </c>
      <c r="M11" t="s">
        <v>167</v>
      </c>
      <c r="N11" t="s">
        <v>167</v>
      </c>
      <c r="O11" t="s">
        <v>167</v>
      </c>
      <c r="P11" t="s">
        <v>167</v>
      </c>
      <c r="Q11" t="s">
        <v>167</v>
      </c>
      <c r="R11" t="s">
        <v>167</v>
      </c>
      <c r="S11" t="s">
        <v>167</v>
      </c>
      <c r="T11" t="s">
        <v>167</v>
      </c>
      <c r="U11" t="s">
        <v>167</v>
      </c>
    </row>
    <row r="12" spans="1:21">
      <c r="A12" t="s">
        <v>168</v>
      </c>
      <c r="B12" t="s">
        <v>169</v>
      </c>
      <c r="C12" t="s">
        <v>169</v>
      </c>
      <c r="D12" t="s">
        <v>169</v>
      </c>
      <c r="E12" t="s">
        <v>169</v>
      </c>
      <c r="F12" t="s">
        <v>169</v>
      </c>
      <c r="G12" t="s">
        <v>169</v>
      </c>
      <c r="H12" t="s">
        <v>169</v>
      </c>
      <c r="I12" t="s">
        <v>169</v>
      </c>
      <c r="J12" t="s">
        <v>169</v>
      </c>
      <c r="K12" t="s">
        <v>169</v>
      </c>
      <c r="L12" t="s">
        <v>169</v>
      </c>
      <c r="M12" t="s">
        <v>169</v>
      </c>
      <c r="N12" t="s">
        <v>169</v>
      </c>
      <c r="O12" t="s">
        <v>169</v>
      </c>
      <c r="P12" t="s">
        <v>169</v>
      </c>
      <c r="Q12" t="s">
        <v>169</v>
      </c>
      <c r="R12" t="s">
        <v>169</v>
      </c>
      <c r="S12" t="s">
        <v>169</v>
      </c>
      <c r="T12" t="s">
        <v>169</v>
      </c>
      <c r="U12" t="s">
        <v>169</v>
      </c>
    </row>
    <row r="13" spans="1:21">
      <c r="A13" t="s">
        <v>170</v>
      </c>
      <c r="B13" t="s">
        <v>171</v>
      </c>
      <c r="C13" t="s">
        <v>171</v>
      </c>
      <c r="D13" t="s">
        <v>171</v>
      </c>
      <c r="E13" t="s">
        <v>171</v>
      </c>
      <c r="F13" t="s">
        <v>171</v>
      </c>
      <c r="G13" t="s">
        <v>171</v>
      </c>
      <c r="H13" t="s">
        <v>171</v>
      </c>
      <c r="I13" t="s">
        <v>171</v>
      </c>
      <c r="J13" t="s">
        <v>171</v>
      </c>
      <c r="K13" t="s">
        <v>171</v>
      </c>
      <c r="L13" t="s">
        <v>171</v>
      </c>
      <c r="M13" t="s">
        <v>171</v>
      </c>
      <c r="N13" t="s">
        <v>171</v>
      </c>
      <c r="O13" t="s">
        <v>171</v>
      </c>
      <c r="P13" t="s">
        <v>171</v>
      </c>
      <c r="Q13" t="s">
        <v>171</v>
      </c>
      <c r="R13" t="s">
        <v>171</v>
      </c>
      <c r="S13" t="s">
        <v>171</v>
      </c>
      <c r="T13" t="s">
        <v>171</v>
      </c>
      <c r="U13" t="s">
        <v>171</v>
      </c>
    </row>
    <row r="14" spans="1:21">
      <c r="A14" t="s">
        <v>172</v>
      </c>
      <c r="B14" t="s">
        <v>173</v>
      </c>
      <c r="C14" t="s">
        <v>173</v>
      </c>
      <c r="D14" t="s">
        <v>173</v>
      </c>
      <c r="E14" t="s">
        <v>173</v>
      </c>
      <c r="F14" t="s">
        <v>173</v>
      </c>
      <c r="G14" t="s">
        <v>173</v>
      </c>
      <c r="H14" t="s">
        <v>173</v>
      </c>
      <c r="I14" t="s">
        <v>173</v>
      </c>
      <c r="J14" t="s">
        <v>173</v>
      </c>
      <c r="K14" t="s">
        <v>173</v>
      </c>
      <c r="L14" t="s">
        <v>173</v>
      </c>
      <c r="M14" t="s">
        <v>173</v>
      </c>
      <c r="N14" t="s">
        <v>173</v>
      </c>
      <c r="O14" t="s">
        <v>173</v>
      </c>
      <c r="P14" t="s">
        <v>173</v>
      </c>
      <c r="Q14" t="s">
        <v>173</v>
      </c>
      <c r="R14" t="s">
        <v>173</v>
      </c>
      <c r="S14" t="s">
        <v>173</v>
      </c>
      <c r="T14" t="s">
        <v>173</v>
      </c>
      <c r="U14" t="s">
        <v>173</v>
      </c>
    </row>
    <row r="15" spans="1:21">
      <c r="A15" t="s">
        <v>174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8</v>
      </c>
      <c r="B16" t="s">
        <v>156</v>
      </c>
      <c r="C16" t="s">
        <v>156</v>
      </c>
      <c r="D16" t="s">
        <v>156</v>
      </c>
      <c r="E16" t="s">
        <v>156</v>
      </c>
      <c r="F16" t="s">
        <v>156</v>
      </c>
      <c r="G16" t="s">
        <v>156</v>
      </c>
      <c r="H16" t="s">
        <v>156</v>
      </c>
      <c r="I16" t="s">
        <v>156</v>
      </c>
      <c r="J16" t="s">
        <v>156</v>
      </c>
      <c r="K16" t="s">
        <v>156</v>
      </c>
      <c r="L16" t="s">
        <v>156</v>
      </c>
      <c r="M16" t="s">
        <v>156</v>
      </c>
      <c r="N16" t="s">
        <v>156</v>
      </c>
      <c r="O16" t="s">
        <v>156</v>
      </c>
      <c r="P16" t="s">
        <v>156</v>
      </c>
      <c r="Q16" t="s">
        <v>156</v>
      </c>
      <c r="R16" t="s">
        <v>156</v>
      </c>
      <c r="S16" t="s">
        <v>156</v>
      </c>
      <c r="T16" t="s">
        <v>156</v>
      </c>
      <c r="U16" t="s">
        <v>156</v>
      </c>
    </row>
    <row r="18" spans="1:21">
      <c r="A18" s="45">
        <v>27395</v>
      </c>
      <c r="B18">
        <v>407</v>
      </c>
      <c r="C18">
        <v>469</v>
      </c>
      <c r="D18">
        <v>522</v>
      </c>
      <c r="E18">
        <v>468</v>
      </c>
      <c r="F18">
        <v>420</v>
      </c>
      <c r="G18">
        <v>407</v>
      </c>
      <c r="H18">
        <v>358</v>
      </c>
      <c r="I18">
        <v>252</v>
      </c>
      <c r="J18">
        <v>204</v>
      </c>
      <c r="K18">
        <v>192</v>
      </c>
      <c r="L18">
        <v>393</v>
      </c>
      <c r="M18">
        <v>467</v>
      </c>
      <c r="N18">
        <v>518</v>
      </c>
      <c r="O18">
        <v>469</v>
      </c>
      <c r="P18">
        <v>420</v>
      </c>
      <c r="Q18">
        <v>405</v>
      </c>
      <c r="R18">
        <v>365</v>
      </c>
      <c r="S18">
        <v>312</v>
      </c>
      <c r="T18">
        <v>253</v>
      </c>
      <c r="U18">
        <v>232</v>
      </c>
    </row>
    <row r="19" spans="1:21">
      <c r="A19" s="45">
        <v>27426</v>
      </c>
      <c r="B19">
        <v>406</v>
      </c>
      <c r="C19">
        <v>466</v>
      </c>
      <c r="D19">
        <v>524</v>
      </c>
      <c r="E19">
        <v>467</v>
      </c>
      <c r="F19">
        <v>420</v>
      </c>
      <c r="G19">
        <v>408</v>
      </c>
      <c r="H19">
        <v>359</v>
      </c>
      <c r="I19">
        <v>254</v>
      </c>
      <c r="J19">
        <v>205</v>
      </c>
      <c r="K19">
        <v>192</v>
      </c>
      <c r="L19">
        <v>393</v>
      </c>
      <c r="M19">
        <v>464</v>
      </c>
      <c r="N19">
        <v>520</v>
      </c>
      <c r="O19">
        <v>468</v>
      </c>
      <c r="P19">
        <v>420</v>
      </c>
      <c r="Q19">
        <v>406</v>
      </c>
      <c r="R19">
        <v>365</v>
      </c>
      <c r="S19">
        <v>313</v>
      </c>
      <c r="T19">
        <v>254</v>
      </c>
      <c r="U19">
        <v>232</v>
      </c>
    </row>
    <row r="20" spans="1:21">
      <c r="A20" s="45">
        <v>27454</v>
      </c>
      <c r="B20">
        <v>406</v>
      </c>
      <c r="C20">
        <v>464</v>
      </c>
      <c r="D20">
        <v>526</v>
      </c>
      <c r="E20">
        <v>467</v>
      </c>
      <c r="F20">
        <v>419</v>
      </c>
      <c r="G20">
        <v>409</v>
      </c>
      <c r="H20">
        <v>360</v>
      </c>
      <c r="I20">
        <v>256</v>
      </c>
      <c r="J20">
        <v>205</v>
      </c>
      <c r="K20">
        <v>193</v>
      </c>
      <c r="L20">
        <v>392</v>
      </c>
      <c r="M20">
        <v>461</v>
      </c>
      <c r="N20">
        <v>521</v>
      </c>
      <c r="O20">
        <v>468</v>
      </c>
      <c r="P20">
        <v>419</v>
      </c>
      <c r="Q20">
        <v>406</v>
      </c>
      <c r="R20">
        <v>365</v>
      </c>
      <c r="S20">
        <v>314</v>
      </c>
      <c r="T20">
        <v>256</v>
      </c>
      <c r="U20">
        <v>233</v>
      </c>
    </row>
    <row r="21" spans="1:21">
      <c r="A21" s="45">
        <v>27485</v>
      </c>
      <c r="B21">
        <v>406</v>
      </c>
      <c r="C21">
        <v>464</v>
      </c>
      <c r="D21">
        <v>527</v>
      </c>
      <c r="E21">
        <v>466</v>
      </c>
      <c r="F21">
        <v>419</v>
      </c>
      <c r="G21">
        <v>410</v>
      </c>
      <c r="H21">
        <v>361</v>
      </c>
      <c r="I21">
        <v>257</v>
      </c>
      <c r="J21">
        <v>206</v>
      </c>
      <c r="K21">
        <v>193</v>
      </c>
      <c r="L21">
        <v>392</v>
      </c>
      <c r="M21">
        <v>459</v>
      </c>
      <c r="N21">
        <v>523</v>
      </c>
      <c r="O21">
        <v>468</v>
      </c>
      <c r="P21">
        <v>419</v>
      </c>
      <c r="Q21">
        <v>407</v>
      </c>
      <c r="R21">
        <v>366</v>
      </c>
      <c r="S21">
        <v>314</v>
      </c>
      <c r="T21">
        <v>256</v>
      </c>
      <c r="U21">
        <v>233</v>
      </c>
    </row>
    <row r="22" spans="1:21">
      <c r="A22" s="45">
        <v>27515</v>
      </c>
      <c r="B22">
        <v>405</v>
      </c>
      <c r="C22">
        <v>462</v>
      </c>
      <c r="D22">
        <v>529</v>
      </c>
      <c r="E22">
        <v>467</v>
      </c>
      <c r="F22">
        <v>420</v>
      </c>
      <c r="G22">
        <v>410</v>
      </c>
      <c r="H22">
        <v>361</v>
      </c>
      <c r="I22">
        <v>258</v>
      </c>
      <c r="J22">
        <v>206</v>
      </c>
      <c r="K22">
        <v>193</v>
      </c>
      <c r="L22">
        <v>392</v>
      </c>
      <c r="M22">
        <v>458</v>
      </c>
      <c r="N22">
        <v>525</v>
      </c>
      <c r="O22">
        <v>469</v>
      </c>
      <c r="P22">
        <v>420</v>
      </c>
      <c r="Q22">
        <v>408</v>
      </c>
      <c r="R22">
        <v>368</v>
      </c>
      <c r="S22">
        <v>314</v>
      </c>
      <c r="T22">
        <v>257</v>
      </c>
      <c r="U22">
        <v>234</v>
      </c>
    </row>
    <row r="23" spans="1:21">
      <c r="A23" s="45">
        <v>27546</v>
      </c>
      <c r="B23">
        <v>405</v>
      </c>
      <c r="C23">
        <v>461</v>
      </c>
      <c r="D23">
        <v>533</v>
      </c>
      <c r="E23">
        <v>464</v>
      </c>
      <c r="F23">
        <v>420</v>
      </c>
      <c r="G23">
        <v>411</v>
      </c>
      <c r="H23">
        <v>362</v>
      </c>
      <c r="I23">
        <v>259</v>
      </c>
      <c r="J23">
        <v>206</v>
      </c>
      <c r="K23">
        <v>193</v>
      </c>
      <c r="L23">
        <v>392</v>
      </c>
      <c r="M23">
        <v>456</v>
      </c>
      <c r="N23">
        <v>530</v>
      </c>
      <c r="O23">
        <v>465</v>
      </c>
      <c r="P23">
        <v>420</v>
      </c>
      <c r="Q23">
        <v>408</v>
      </c>
      <c r="R23">
        <v>368</v>
      </c>
      <c r="S23">
        <v>315</v>
      </c>
      <c r="T23">
        <v>258</v>
      </c>
      <c r="U23">
        <v>234</v>
      </c>
    </row>
    <row r="24" spans="1:21">
      <c r="A24" s="45">
        <v>27576</v>
      </c>
      <c r="B24">
        <v>405</v>
      </c>
      <c r="C24">
        <v>457</v>
      </c>
      <c r="D24">
        <v>537</v>
      </c>
      <c r="E24">
        <v>463</v>
      </c>
      <c r="F24">
        <v>422</v>
      </c>
      <c r="G24">
        <v>411</v>
      </c>
      <c r="H24">
        <v>364</v>
      </c>
      <c r="I24">
        <v>260</v>
      </c>
      <c r="J24">
        <v>207</v>
      </c>
      <c r="K24">
        <v>193</v>
      </c>
      <c r="L24">
        <v>391</v>
      </c>
      <c r="M24">
        <v>454</v>
      </c>
      <c r="N24">
        <v>532</v>
      </c>
      <c r="O24">
        <v>464</v>
      </c>
      <c r="P24">
        <v>421</v>
      </c>
      <c r="Q24">
        <v>408</v>
      </c>
      <c r="R24">
        <v>369</v>
      </c>
      <c r="S24">
        <v>315</v>
      </c>
      <c r="T24">
        <v>259</v>
      </c>
      <c r="U24">
        <v>234</v>
      </c>
    </row>
    <row r="25" spans="1:21">
      <c r="A25" s="45">
        <v>27607</v>
      </c>
      <c r="B25">
        <v>404</v>
      </c>
      <c r="C25">
        <v>456</v>
      </c>
      <c r="D25">
        <v>539</v>
      </c>
      <c r="E25">
        <v>462</v>
      </c>
      <c r="F25">
        <v>422</v>
      </c>
      <c r="G25">
        <v>411</v>
      </c>
      <c r="H25">
        <v>365</v>
      </c>
      <c r="I25">
        <v>261</v>
      </c>
      <c r="J25">
        <v>207</v>
      </c>
      <c r="K25">
        <v>194</v>
      </c>
      <c r="L25">
        <v>391</v>
      </c>
      <c r="M25">
        <v>452</v>
      </c>
      <c r="N25">
        <v>535</v>
      </c>
      <c r="O25">
        <v>464</v>
      </c>
      <c r="P25">
        <v>421</v>
      </c>
      <c r="Q25">
        <v>409</v>
      </c>
      <c r="R25">
        <v>370</v>
      </c>
      <c r="S25">
        <v>316</v>
      </c>
      <c r="T25">
        <v>260</v>
      </c>
      <c r="U25">
        <v>234</v>
      </c>
    </row>
    <row r="26" spans="1:21">
      <c r="A26" s="45">
        <v>27638</v>
      </c>
      <c r="B26">
        <v>404</v>
      </c>
      <c r="C26">
        <v>455</v>
      </c>
      <c r="D26">
        <v>542</v>
      </c>
      <c r="E26">
        <v>461</v>
      </c>
      <c r="F26">
        <v>422</v>
      </c>
      <c r="G26">
        <v>412</v>
      </c>
      <c r="H26">
        <v>367</v>
      </c>
      <c r="I26">
        <v>262</v>
      </c>
      <c r="J26">
        <v>208</v>
      </c>
      <c r="K26">
        <v>194</v>
      </c>
      <c r="L26">
        <v>391</v>
      </c>
      <c r="M26">
        <v>450</v>
      </c>
      <c r="N26">
        <v>537</v>
      </c>
      <c r="O26">
        <v>462</v>
      </c>
      <c r="P26">
        <v>421</v>
      </c>
      <c r="Q26">
        <v>410</v>
      </c>
      <c r="R26">
        <v>371</v>
      </c>
      <c r="S26">
        <v>316</v>
      </c>
      <c r="T26">
        <v>261</v>
      </c>
      <c r="U26">
        <v>235</v>
      </c>
    </row>
    <row r="27" spans="1:21">
      <c r="A27" s="45">
        <v>27668</v>
      </c>
      <c r="B27">
        <v>404</v>
      </c>
      <c r="C27">
        <v>453</v>
      </c>
      <c r="D27">
        <v>545</v>
      </c>
      <c r="E27">
        <v>459</v>
      </c>
      <c r="F27">
        <v>422</v>
      </c>
      <c r="G27">
        <v>413</v>
      </c>
      <c r="H27">
        <v>367</v>
      </c>
      <c r="I27">
        <v>264</v>
      </c>
      <c r="J27">
        <v>208</v>
      </c>
      <c r="K27">
        <v>194</v>
      </c>
      <c r="L27">
        <v>390</v>
      </c>
      <c r="M27">
        <v>448</v>
      </c>
      <c r="N27">
        <v>540</v>
      </c>
      <c r="O27">
        <v>461</v>
      </c>
      <c r="P27">
        <v>421</v>
      </c>
      <c r="Q27">
        <v>411</v>
      </c>
      <c r="R27">
        <v>371</v>
      </c>
      <c r="S27">
        <v>317</v>
      </c>
      <c r="T27">
        <v>261</v>
      </c>
      <c r="U27">
        <v>235</v>
      </c>
    </row>
    <row r="28" spans="1:21">
      <c r="A28" s="45">
        <v>27699</v>
      </c>
      <c r="B28">
        <v>403</v>
      </c>
      <c r="C28">
        <v>451</v>
      </c>
      <c r="D28">
        <v>549</v>
      </c>
      <c r="E28">
        <v>458</v>
      </c>
      <c r="F28">
        <v>421</v>
      </c>
      <c r="G28">
        <v>414</v>
      </c>
      <c r="H28">
        <v>368</v>
      </c>
      <c r="I28">
        <v>266</v>
      </c>
      <c r="J28">
        <v>208</v>
      </c>
      <c r="K28">
        <v>194</v>
      </c>
      <c r="L28">
        <v>390</v>
      </c>
      <c r="M28">
        <v>446</v>
      </c>
      <c r="N28">
        <v>544</v>
      </c>
      <c r="O28">
        <v>458</v>
      </c>
      <c r="P28">
        <v>421</v>
      </c>
      <c r="Q28">
        <v>412</v>
      </c>
      <c r="R28">
        <v>372</v>
      </c>
      <c r="S28">
        <v>318</v>
      </c>
      <c r="T28">
        <v>262</v>
      </c>
      <c r="U28">
        <v>235</v>
      </c>
    </row>
    <row r="29" spans="1:21">
      <c r="A29" s="45">
        <v>27729</v>
      </c>
      <c r="B29">
        <v>404</v>
      </c>
      <c r="C29">
        <v>449</v>
      </c>
      <c r="D29">
        <v>552</v>
      </c>
      <c r="E29">
        <v>456</v>
      </c>
      <c r="F29">
        <v>421</v>
      </c>
      <c r="G29">
        <v>415</v>
      </c>
      <c r="H29">
        <v>369</v>
      </c>
      <c r="I29">
        <v>267</v>
      </c>
      <c r="J29">
        <v>208</v>
      </c>
      <c r="K29">
        <v>194</v>
      </c>
      <c r="L29">
        <v>389</v>
      </c>
      <c r="M29">
        <v>444</v>
      </c>
      <c r="N29">
        <v>546</v>
      </c>
      <c r="O29">
        <v>456</v>
      </c>
      <c r="P29">
        <v>421</v>
      </c>
      <c r="Q29">
        <v>412</v>
      </c>
      <c r="R29">
        <v>372</v>
      </c>
      <c r="S29">
        <v>319</v>
      </c>
      <c r="T29">
        <v>262</v>
      </c>
      <c r="U29">
        <v>236</v>
      </c>
    </row>
    <row r="30" spans="1:21">
      <c r="A30" s="45">
        <v>27760</v>
      </c>
      <c r="B30">
        <v>403</v>
      </c>
      <c r="C30">
        <v>447</v>
      </c>
      <c r="D30">
        <v>558</v>
      </c>
      <c r="E30">
        <v>451</v>
      </c>
      <c r="F30">
        <v>422</v>
      </c>
      <c r="G30">
        <v>416</v>
      </c>
      <c r="H30">
        <v>370</v>
      </c>
      <c r="I30">
        <v>270</v>
      </c>
      <c r="J30">
        <v>208</v>
      </c>
      <c r="K30">
        <v>194</v>
      </c>
      <c r="L30">
        <v>389</v>
      </c>
      <c r="M30">
        <v>441</v>
      </c>
      <c r="N30">
        <v>553</v>
      </c>
      <c r="O30">
        <v>451</v>
      </c>
      <c r="P30">
        <v>422</v>
      </c>
      <c r="Q30">
        <v>414</v>
      </c>
      <c r="R30">
        <v>373</v>
      </c>
      <c r="S30">
        <v>321</v>
      </c>
      <c r="T30">
        <v>263</v>
      </c>
      <c r="U30">
        <v>236</v>
      </c>
    </row>
    <row r="31" spans="1:21">
      <c r="A31" s="45">
        <v>27791</v>
      </c>
      <c r="B31">
        <v>403</v>
      </c>
      <c r="C31">
        <v>444</v>
      </c>
      <c r="D31">
        <v>562</v>
      </c>
      <c r="E31">
        <v>448</v>
      </c>
      <c r="F31">
        <v>422</v>
      </c>
      <c r="G31">
        <v>417</v>
      </c>
      <c r="H31">
        <v>370</v>
      </c>
      <c r="I31">
        <v>273</v>
      </c>
      <c r="J31">
        <v>208</v>
      </c>
      <c r="K31">
        <v>195</v>
      </c>
      <c r="L31">
        <v>389</v>
      </c>
      <c r="M31">
        <v>438</v>
      </c>
      <c r="N31">
        <v>556</v>
      </c>
      <c r="O31">
        <v>447</v>
      </c>
      <c r="P31">
        <v>422</v>
      </c>
      <c r="Q31">
        <v>415</v>
      </c>
      <c r="R31">
        <v>374</v>
      </c>
      <c r="S31">
        <v>322</v>
      </c>
      <c r="T31">
        <v>263</v>
      </c>
      <c r="U31">
        <v>237</v>
      </c>
    </row>
    <row r="32" spans="1:21">
      <c r="A32" s="45">
        <v>27820</v>
      </c>
      <c r="B32">
        <v>402</v>
      </c>
      <c r="C32">
        <v>443</v>
      </c>
      <c r="D32">
        <v>565</v>
      </c>
      <c r="E32">
        <v>444</v>
      </c>
      <c r="F32">
        <v>422</v>
      </c>
      <c r="G32">
        <v>417</v>
      </c>
      <c r="H32">
        <v>371</v>
      </c>
      <c r="I32">
        <v>275</v>
      </c>
      <c r="J32">
        <v>208</v>
      </c>
      <c r="K32">
        <v>195</v>
      </c>
      <c r="L32">
        <v>388</v>
      </c>
      <c r="M32">
        <v>437</v>
      </c>
      <c r="N32">
        <v>559</v>
      </c>
      <c r="O32">
        <v>444</v>
      </c>
      <c r="P32">
        <v>422</v>
      </c>
      <c r="Q32">
        <v>414</v>
      </c>
      <c r="R32">
        <v>374</v>
      </c>
      <c r="S32">
        <v>324</v>
      </c>
      <c r="T32">
        <v>264</v>
      </c>
      <c r="U32">
        <v>238</v>
      </c>
    </row>
    <row r="33" spans="1:21">
      <c r="A33" s="45">
        <v>27851</v>
      </c>
      <c r="B33">
        <v>403</v>
      </c>
      <c r="C33">
        <v>441</v>
      </c>
      <c r="D33">
        <v>568</v>
      </c>
      <c r="E33">
        <v>442</v>
      </c>
      <c r="F33">
        <v>423</v>
      </c>
      <c r="G33">
        <v>417</v>
      </c>
      <c r="H33">
        <v>372</v>
      </c>
      <c r="I33">
        <v>277</v>
      </c>
      <c r="J33">
        <v>208</v>
      </c>
      <c r="K33">
        <v>195</v>
      </c>
      <c r="L33">
        <v>389</v>
      </c>
      <c r="M33">
        <v>435</v>
      </c>
      <c r="N33">
        <v>562</v>
      </c>
      <c r="O33">
        <v>442</v>
      </c>
      <c r="P33">
        <v>423</v>
      </c>
      <c r="Q33">
        <v>415</v>
      </c>
      <c r="R33">
        <v>375</v>
      </c>
      <c r="S33">
        <v>325</v>
      </c>
      <c r="T33">
        <v>265</v>
      </c>
      <c r="U33">
        <v>238</v>
      </c>
    </row>
    <row r="34" spans="1:21">
      <c r="A34" s="45">
        <v>27881</v>
      </c>
      <c r="B34">
        <v>403</v>
      </c>
      <c r="C34">
        <v>440</v>
      </c>
      <c r="D34">
        <v>570</v>
      </c>
      <c r="E34">
        <v>441</v>
      </c>
      <c r="F34">
        <v>424</v>
      </c>
      <c r="G34">
        <v>418</v>
      </c>
      <c r="H34">
        <v>373</v>
      </c>
      <c r="I34">
        <v>279</v>
      </c>
      <c r="J34">
        <v>208</v>
      </c>
      <c r="K34">
        <v>195</v>
      </c>
      <c r="L34">
        <v>388</v>
      </c>
      <c r="M34">
        <v>434</v>
      </c>
      <c r="N34">
        <v>564</v>
      </c>
      <c r="O34">
        <v>440</v>
      </c>
      <c r="P34">
        <v>424</v>
      </c>
      <c r="Q34">
        <v>415</v>
      </c>
      <c r="R34">
        <v>375</v>
      </c>
      <c r="S34">
        <v>325</v>
      </c>
      <c r="T34">
        <v>265</v>
      </c>
      <c r="U34">
        <v>238</v>
      </c>
    </row>
    <row r="35" spans="1:21">
      <c r="A35" s="45">
        <v>27912</v>
      </c>
      <c r="B35">
        <v>403</v>
      </c>
      <c r="C35">
        <v>439</v>
      </c>
      <c r="D35">
        <v>571</v>
      </c>
      <c r="E35">
        <v>440</v>
      </c>
      <c r="F35">
        <v>425</v>
      </c>
      <c r="G35">
        <v>418</v>
      </c>
      <c r="H35">
        <v>374</v>
      </c>
      <c r="I35">
        <v>280</v>
      </c>
      <c r="J35">
        <v>208</v>
      </c>
      <c r="K35">
        <v>195</v>
      </c>
      <c r="L35">
        <v>388</v>
      </c>
      <c r="M35">
        <v>433</v>
      </c>
      <c r="N35">
        <v>565</v>
      </c>
      <c r="O35">
        <v>439</v>
      </c>
      <c r="P35">
        <v>425</v>
      </c>
      <c r="Q35">
        <v>415</v>
      </c>
      <c r="R35">
        <v>376</v>
      </c>
      <c r="S35">
        <v>326</v>
      </c>
      <c r="T35">
        <v>265</v>
      </c>
      <c r="U35">
        <v>238</v>
      </c>
    </row>
    <row r="36" spans="1:21">
      <c r="A36" s="45">
        <v>27942</v>
      </c>
      <c r="B36">
        <v>402</v>
      </c>
      <c r="C36">
        <v>437</v>
      </c>
      <c r="D36">
        <v>571</v>
      </c>
      <c r="E36">
        <v>439</v>
      </c>
      <c r="F36">
        <v>426</v>
      </c>
      <c r="G36">
        <v>418</v>
      </c>
      <c r="H36">
        <v>374</v>
      </c>
      <c r="I36">
        <v>281</v>
      </c>
      <c r="J36">
        <v>208</v>
      </c>
      <c r="K36">
        <v>195</v>
      </c>
      <c r="L36">
        <v>388</v>
      </c>
      <c r="M36">
        <v>431</v>
      </c>
      <c r="N36">
        <v>566</v>
      </c>
      <c r="O36">
        <v>439</v>
      </c>
      <c r="P36">
        <v>426</v>
      </c>
      <c r="Q36">
        <v>416</v>
      </c>
      <c r="R36">
        <v>377</v>
      </c>
      <c r="S36">
        <v>327</v>
      </c>
      <c r="T36">
        <v>266</v>
      </c>
      <c r="U36">
        <v>239</v>
      </c>
    </row>
    <row r="37" spans="1:21">
      <c r="A37" s="45">
        <v>27973</v>
      </c>
      <c r="B37">
        <v>403</v>
      </c>
      <c r="C37">
        <v>436</v>
      </c>
      <c r="D37">
        <v>572</v>
      </c>
      <c r="E37">
        <v>439</v>
      </c>
      <c r="F37">
        <v>428</v>
      </c>
      <c r="G37">
        <v>419</v>
      </c>
      <c r="H37">
        <v>375</v>
      </c>
      <c r="I37">
        <v>283</v>
      </c>
      <c r="J37">
        <v>208</v>
      </c>
      <c r="K37">
        <v>195</v>
      </c>
      <c r="L37">
        <v>388</v>
      </c>
      <c r="M37">
        <v>430</v>
      </c>
      <c r="N37">
        <v>566</v>
      </c>
      <c r="O37">
        <v>438</v>
      </c>
      <c r="P37">
        <v>428</v>
      </c>
      <c r="Q37">
        <v>416</v>
      </c>
      <c r="R37">
        <v>377</v>
      </c>
      <c r="S37">
        <v>328</v>
      </c>
      <c r="T37">
        <v>266</v>
      </c>
      <c r="U37">
        <v>239</v>
      </c>
    </row>
    <row r="38" spans="1:21">
      <c r="A38" s="45">
        <v>28004</v>
      </c>
      <c r="B38">
        <v>403</v>
      </c>
      <c r="C38">
        <v>435</v>
      </c>
      <c r="D38">
        <v>571</v>
      </c>
      <c r="E38">
        <v>439</v>
      </c>
      <c r="F38">
        <v>429</v>
      </c>
      <c r="G38">
        <v>419</v>
      </c>
      <c r="H38">
        <v>376</v>
      </c>
      <c r="I38">
        <v>285</v>
      </c>
      <c r="J38">
        <v>208</v>
      </c>
      <c r="K38">
        <v>196</v>
      </c>
      <c r="L38">
        <v>388</v>
      </c>
      <c r="M38">
        <v>429</v>
      </c>
      <c r="N38">
        <v>565</v>
      </c>
      <c r="O38">
        <v>439</v>
      </c>
      <c r="P38">
        <v>429</v>
      </c>
      <c r="Q38">
        <v>416</v>
      </c>
      <c r="R38">
        <v>378</v>
      </c>
      <c r="S38">
        <v>329</v>
      </c>
      <c r="T38">
        <v>267</v>
      </c>
      <c r="U38">
        <v>239</v>
      </c>
    </row>
    <row r="39" spans="1:21">
      <c r="A39" s="45">
        <v>28034</v>
      </c>
      <c r="B39">
        <v>403</v>
      </c>
      <c r="C39">
        <v>434</v>
      </c>
      <c r="D39">
        <v>569</v>
      </c>
      <c r="E39">
        <v>440</v>
      </c>
      <c r="F39">
        <v>431</v>
      </c>
      <c r="G39">
        <v>419</v>
      </c>
      <c r="H39">
        <v>376</v>
      </c>
      <c r="I39">
        <v>287</v>
      </c>
      <c r="J39">
        <v>209</v>
      </c>
      <c r="K39">
        <v>196</v>
      </c>
      <c r="L39">
        <v>388</v>
      </c>
      <c r="M39">
        <v>428</v>
      </c>
      <c r="N39">
        <v>564</v>
      </c>
      <c r="O39">
        <v>439</v>
      </c>
      <c r="P39">
        <v>431</v>
      </c>
      <c r="Q39">
        <v>417</v>
      </c>
      <c r="R39">
        <v>378</v>
      </c>
      <c r="S39">
        <v>330</v>
      </c>
      <c r="T39">
        <v>268</v>
      </c>
      <c r="U39">
        <v>239</v>
      </c>
    </row>
    <row r="40" spans="1:21">
      <c r="A40" s="45">
        <v>28065</v>
      </c>
      <c r="B40">
        <v>403</v>
      </c>
      <c r="C40">
        <v>433</v>
      </c>
      <c r="D40">
        <v>568</v>
      </c>
      <c r="E40">
        <v>440</v>
      </c>
      <c r="F40">
        <v>432</v>
      </c>
      <c r="G40">
        <v>419</v>
      </c>
      <c r="H40">
        <v>376</v>
      </c>
      <c r="I40">
        <v>289</v>
      </c>
      <c r="J40">
        <v>209</v>
      </c>
      <c r="K40">
        <v>196</v>
      </c>
      <c r="L40">
        <v>387</v>
      </c>
      <c r="M40">
        <v>427</v>
      </c>
      <c r="N40">
        <v>563</v>
      </c>
      <c r="O40">
        <v>439</v>
      </c>
      <c r="P40">
        <v>433</v>
      </c>
      <c r="Q40">
        <v>417</v>
      </c>
      <c r="R40">
        <v>378</v>
      </c>
      <c r="S40">
        <v>331</v>
      </c>
      <c r="T40">
        <v>268</v>
      </c>
      <c r="U40">
        <v>240</v>
      </c>
    </row>
    <row r="41" spans="1:21">
      <c r="A41" s="45">
        <v>28095</v>
      </c>
      <c r="B41">
        <v>403</v>
      </c>
      <c r="C41">
        <v>431</v>
      </c>
      <c r="D41">
        <v>568</v>
      </c>
      <c r="E41">
        <v>440</v>
      </c>
      <c r="F41">
        <v>434</v>
      </c>
      <c r="G41">
        <v>419</v>
      </c>
      <c r="H41">
        <v>376</v>
      </c>
      <c r="I41">
        <v>291</v>
      </c>
      <c r="J41">
        <v>209</v>
      </c>
      <c r="K41">
        <v>195</v>
      </c>
      <c r="L41">
        <v>388</v>
      </c>
      <c r="M41">
        <v>425</v>
      </c>
      <c r="N41">
        <v>563</v>
      </c>
      <c r="O41">
        <v>439</v>
      </c>
      <c r="P41">
        <v>434</v>
      </c>
      <c r="Q41">
        <v>417</v>
      </c>
      <c r="R41">
        <v>378</v>
      </c>
      <c r="S41">
        <v>331</v>
      </c>
      <c r="T41">
        <v>269</v>
      </c>
      <c r="U41">
        <v>239</v>
      </c>
    </row>
    <row r="42" spans="1:21">
      <c r="A42" s="45">
        <v>28126</v>
      </c>
      <c r="B42">
        <v>403</v>
      </c>
      <c r="C42">
        <v>429</v>
      </c>
      <c r="D42">
        <v>566</v>
      </c>
      <c r="E42">
        <v>441</v>
      </c>
      <c r="F42">
        <v>435</v>
      </c>
      <c r="G42">
        <v>421</v>
      </c>
      <c r="H42">
        <v>377</v>
      </c>
      <c r="I42">
        <v>293</v>
      </c>
      <c r="J42">
        <v>210</v>
      </c>
      <c r="K42">
        <v>196</v>
      </c>
      <c r="L42">
        <v>387</v>
      </c>
      <c r="M42">
        <v>423</v>
      </c>
      <c r="N42">
        <v>561</v>
      </c>
      <c r="O42">
        <v>440</v>
      </c>
      <c r="P42">
        <v>435</v>
      </c>
      <c r="Q42">
        <v>419</v>
      </c>
      <c r="R42">
        <v>379</v>
      </c>
      <c r="S42">
        <v>333</v>
      </c>
      <c r="T42">
        <v>270</v>
      </c>
      <c r="U42">
        <v>240</v>
      </c>
    </row>
    <row r="43" spans="1:21">
      <c r="A43" s="45">
        <v>28157</v>
      </c>
      <c r="B43">
        <v>403</v>
      </c>
      <c r="C43">
        <v>426</v>
      </c>
      <c r="D43">
        <v>565</v>
      </c>
      <c r="E43">
        <v>442</v>
      </c>
      <c r="F43">
        <v>436</v>
      </c>
      <c r="G43">
        <v>421</v>
      </c>
      <c r="H43">
        <v>378</v>
      </c>
      <c r="I43">
        <v>296</v>
      </c>
      <c r="J43">
        <v>210</v>
      </c>
      <c r="K43">
        <v>196</v>
      </c>
      <c r="L43">
        <v>388</v>
      </c>
      <c r="M43">
        <v>420</v>
      </c>
      <c r="N43">
        <v>560</v>
      </c>
      <c r="O43">
        <v>440</v>
      </c>
      <c r="P43">
        <v>436</v>
      </c>
      <c r="Q43">
        <v>419</v>
      </c>
      <c r="R43">
        <v>379</v>
      </c>
      <c r="S43">
        <v>334</v>
      </c>
      <c r="T43">
        <v>271</v>
      </c>
      <c r="U43">
        <v>240</v>
      </c>
    </row>
    <row r="44" spans="1:21">
      <c r="A44" s="45">
        <v>28185</v>
      </c>
      <c r="B44">
        <v>404</v>
      </c>
      <c r="C44">
        <v>425</v>
      </c>
      <c r="D44">
        <v>563</v>
      </c>
      <c r="E44">
        <v>443</v>
      </c>
      <c r="F44">
        <v>436</v>
      </c>
      <c r="G44">
        <v>420</v>
      </c>
      <c r="H44">
        <v>380</v>
      </c>
      <c r="I44">
        <v>298</v>
      </c>
      <c r="J44">
        <v>211</v>
      </c>
      <c r="K44">
        <v>196</v>
      </c>
      <c r="L44">
        <v>388</v>
      </c>
      <c r="M44">
        <v>418</v>
      </c>
      <c r="N44">
        <v>558</v>
      </c>
      <c r="O44">
        <v>441</v>
      </c>
      <c r="P44">
        <v>436</v>
      </c>
      <c r="Q44">
        <v>419</v>
      </c>
      <c r="R44">
        <v>380</v>
      </c>
      <c r="S44">
        <v>335</v>
      </c>
      <c r="T44">
        <v>273</v>
      </c>
      <c r="U44">
        <v>240</v>
      </c>
    </row>
    <row r="45" spans="1:21">
      <c r="A45" s="45">
        <v>28216</v>
      </c>
      <c r="B45">
        <v>404</v>
      </c>
      <c r="C45">
        <v>423</v>
      </c>
      <c r="D45">
        <v>561</v>
      </c>
      <c r="E45">
        <v>445</v>
      </c>
      <c r="F45">
        <v>436</v>
      </c>
      <c r="G45">
        <v>420</v>
      </c>
      <c r="H45">
        <v>380</v>
      </c>
      <c r="I45">
        <v>299</v>
      </c>
      <c r="J45">
        <v>211</v>
      </c>
      <c r="K45">
        <v>195</v>
      </c>
      <c r="L45">
        <v>388</v>
      </c>
      <c r="M45">
        <v>417</v>
      </c>
      <c r="N45">
        <v>557</v>
      </c>
      <c r="O45">
        <v>443</v>
      </c>
      <c r="P45">
        <v>436</v>
      </c>
      <c r="Q45">
        <v>419</v>
      </c>
      <c r="R45">
        <v>381</v>
      </c>
      <c r="S45">
        <v>335</v>
      </c>
      <c r="T45">
        <v>273</v>
      </c>
      <c r="U45">
        <v>240</v>
      </c>
    </row>
    <row r="46" spans="1:21">
      <c r="A46" s="45">
        <v>28246</v>
      </c>
      <c r="B46">
        <v>404</v>
      </c>
      <c r="C46">
        <v>422</v>
      </c>
      <c r="D46">
        <v>560</v>
      </c>
      <c r="E46">
        <v>447</v>
      </c>
      <c r="F46">
        <v>437</v>
      </c>
      <c r="G46">
        <v>421</v>
      </c>
      <c r="H46">
        <v>382</v>
      </c>
      <c r="I46">
        <v>301</v>
      </c>
      <c r="J46">
        <v>211</v>
      </c>
      <c r="K46">
        <v>196</v>
      </c>
      <c r="L46">
        <v>388</v>
      </c>
      <c r="M46">
        <v>415</v>
      </c>
      <c r="N46">
        <v>555</v>
      </c>
      <c r="O46">
        <v>445</v>
      </c>
      <c r="P46">
        <v>437</v>
      </c>
      <c r="Q46">
        <v>419</v>
      </c>
      <c r="R46">
        <v>382</v>
      </c>
      <c r="S46">
        <v>336</v>
      </c>
      <c r="T46">
        <v>274</v>
      </c>
      <c r="U46">
        <v>241</v>
      </c>
    </row>
    <row r="47" spans="1:21">
      <c r="A47" s="45">
        <v>28277</v>
      </c>
      <c r="B47">
        <v>405</v>
      </c>
      <c r="C47">
        <v>421</v>
      </c>
      <c r="D47">
        <v>558</v>
      </c>
      <c r="E47">
        <v>449</v>
      </c>
      <c r="F47">
        <v>438</v>
      </c>
      <c r="G47">
        <v>421</v>
      </c>
      <c r="H47">
        <v>383</v>
      </c>
      <c r="I47">
        <v>303</v>
      </c>
      <c r="J47">
        <v>212</v>
      </c>
      <c r="K47">
        <v>196</v>
      </c>
      <c r="L47">
        <v>388</v>
      </c>
      <c r="M47">
        <v>414</v>
      </c>
      <c r="N47">
        <v>553</v>
      </c>
      <c r="O47">
        <v>447</v>
      </c>
      <c r="P47">
        <v>438</v>
      </c>
      <c r="Q47">
        <v>419</v>
      </c>
      <c r="R47">
        <v>383</v>
      </c>
      <c r="S47">
        <v>337</v>
      </c>
      <c r="T47">
        <v>274</v>
      </c>
      <c r="U47">
        <v>241</v>
      </c>
    </row>
    <row r="48" spans="1:21">
      <c r="A48" s="45">
        <v>28307</v>
      </c>
      <c r="B48">
        <v>405</v>
      </c>
      <c r="C48">
        <v>419</v>
      </c>
      <c r="D48">
        <v>554</v>
      </c>
      <c r="E48">
        <v>452</v>
      </c>
      <c r="F48">
        <v>439</v>
      </c>
      <c r="G48">
        <v>421</v>
      </c>
      <c r="H48">
        <v>384</v>
      </c>
      <c r="I48">
        <v>304</v>
      </c>
      <c r="J48">
        <v>212</v>
      </c>
      <c r="K48">
        <v>195</v>
      </c>
      <c r="L48">
        <v>388</v>
      </c>
      <c r="M48">
        <v>412</v>
      </c>
      <c r="N48">
        <v>550</v>
      </c>
      <c r="O48">
        <v>450</v>
      </c>
      <c r="P48">
        <v>439</v>
      </c>
      <c r="Q48">
        <v>420</v>
      </c>
      <c r="R48">
        <v>384</v>
      </c>
      <c r="S48">
        <v>337</v>
      </c>
      <c r="T48">
        <v>275</v>
      </c>
      <c r="U48">
        <v>241</v>
      </c>
    </row>
    <row r="49" spans="1:21">
      <c r="A49" s="45">
        <v>28338</v>
      </c>
      <c r="B49">
        <v>405</v>
      </c>
      <c r="C49">
        <v>418</v>
      </c>
      <c r="D49">
        <v>551</v>
      </c>
      <c r="E49">
        <v>455</v>
      </c>
      <c r="F49">
        <v>439</v>
      </c>
      <c r="G49">
        <v>421</v>
      </c>
      <c r="H49">
        <v>385</v>
      </c>
      <c r="I49">
        <v>306</v>
      </c>
      <c r="J49">
        <v>212</v>
      </c>
      <c r="K49">
        <v>195</v>
      </c>
      <c r="L49">
        <v>389</v>
      </c>
      <c r="M49">
        <v>411</v>
      </c>
      <c r="N49">
        <v>548</v>
      </c>
      <c r="O49">
        <v>453</v>
      </c>
      <c r="P49">
        <v>440</v>
      </c>
      <c r="Q49">
        <v>420</v>
      </c>
      <c r="R49">
        <v>385</v>
      </c>
      <c r="S49">
        <v>338</v>
      </c>
      <c r="T49">
        <v>276</v>
      </c>
      <c r="U49">
        <v>241</v>
      </c>
    </row>
    <row r="50" spans="1:21">
      <c r="A50" s="45">
        <v>28369</v>
      </c>
      <c r="B50">
        <v>406</v>
      </c>
      <c r="C50">
        <v>417</v>
      </c>
      <c r="D50">
        <v>548</v>
      </c>
      <c r="E50">
        <v>458</v>
      </c>
      <c r="F50">
        <v>440</v>
      </c>
      <c r="G50">
        <v>422</v>
      </c>
      <c r="H50">
        <v>386</v>
      </c>
      <c r="I50">
        <v>307</v>
      </c>
      <c r="J50">
        <v>213</v>
      </c>
      <c r="K50">
        <v>195</v>
      </c>
      <c r="L50">
        <v>390</v>
      </c>
      <c r="M50">
        <v>410</v>
      </c>
      <c r="N50">
        <v>545</v>
      </c>
      <c r="O50">
        <v>456</v>
      </c>
      <c r="P50">
        <v>440</v>
      </c>
      <c r="Q50">
        <v>421</v>
      </c>
      <c r="R50">
        <v>386</v>
      </c>
      <c r="S50">
        <v>339</v>
      </c>
      <c r="T50">
        <v>277</v>
      </c>
      <c r="U50">
        <v>241</v>
      </c>
    </row>
    <row r="51" spans="1:21">
      <c r="A51" s="45">
        <v>28399</v>
      </c>
      <c r="B51">
        <v>407</v>
      </c>
      <c r="C51">
        <v>416</v>
      </c>
      <c r="D51">
        <v>545</v>
      </c>
      <c r="E51">
        <v>461</v>
      </c>
      <c r="F51">
        <v>440</v>
      </c>
      <c r="G51">
        <v>422</v>
      </c>
      <c r="H51">
        <v>387</v>
      </c>
      <c r="I51">
        <v>309</v>
      </c>
      <c r="J51">
        <v>213</v>
      </c>
      <c r="K51">
        <v>195</v>
      </c>
      <c r="L51">
        <v>390</v>
      </c>
      <c r="M51">
        <v>408</v>
      </c>
      <c r="N51">
        <v>542</v>
      </c>
      <c r="O51">
        <v>458</v>
      </c>
      <c r="P51">
        <v>440</v>
      </c>
      <c r="Q51">
        <v>421</v>
      </c>
      <c r="R51">
        <v>387</v>
      </c>
      <c r="S51">
        <v>340</v>
      </c>
      <c r="T51">
        <v>278</v>
      </c>
      <c r="U51">
        <v>241</v>
      </c>
    </row>
    <row r="52" spans="1:21">
      <c r="A52" s="45">
        <v>28430</v>
      </c>
      <c r="B52">
        <v>407</v>
      </c>
      <c r="C52">
        <v>415</v>
      </c>
      <c r="D52">
        <v>543</v>
      </c>
      <c r="E52">
        <v>463</v>
      </c>
      <c r="F52">
        <v>439</v>
      </c>
      <c r="G52">
        <v>422</v>
      </c>
      <c r="H52">
        <v>389</v>
      </c>
      <c r="I52">
        <v>311</v>
      </c>
      <c r="J52">
        <v>214</v>
      </c>
      <c r="K52">
        <v>195</v>
      </c>
      <c r="L52">
        <v>391</v>
      </c>
      <c r="M52">
        <v>407</v>
      </c>
      <c r="N52">
        <v>539</v>
      </c>
      <c r="O52">
        <v>461</v>
      </c>
      <c r="P52">
        <v>440</v>
      </c>
      <c r="Q52">
        <v>421</v>
      </c>
      <c r="R52">
        <v>389</v>
      </c>
      <c r="S52">
        <v>340</v>
      </c>
      <c r="T52">
        <v>278</v>
      </c>
      <c r="U52">
        <v>241</v>
      </c>
    </row>
    <row r="53" spans="1:21">
      <c r="A53" s="45">
        <v>28460</v>
      </c>
      <c r="B53">
        <v>408</v>
      </c>
      <c r="C53">
        <v>414</v>
      </c>
      <c r="D53">
        <v>540</v>
      </c>
      <c r="E53">
        <v>464</v>
      </c>
      <c r="F53">
        <v>439</v>
      </c>
      <c r="G53">
        <v>423</v>
      </c>
      <c r="H53">
        <v>389</v>
      </c>
      <c r="I53">
        <v>312</v>
      </c>
      <c r="J53">
        <v>214</v>
      </c>
      <c r="K53">
        <v>195</v>
      </c>
      <c r="L53">
        <v>391</v>
      </c>
      <c r="M53">
        <v>406</v>
      </c>
      <c r="N53">
        <v>537</v>
      </c>
      <c r="O53">
        <v>462</v>
      </c>
      <c r="P53">
        <v>439</v>
      </c>
      <c r="Q53">
        <v>422</v>
      </c>
      <c r="R53">
        <v>389</v>
      </c>
      <c r="S53">
        <v>340</v>
      </c>
      <c r="T53">
        <v>279</v>
      </c>
      <c r="U53">
        <v>241</v>
      </c>
    </row>
    <row r="54" spans="1:21">
      <c r="A54" s="45">
        <v>28491</v>
      </c>
      <c r="B54">
        <v>407</v>
      </c>
      <c r="C54">
        <v>413</v>
      </c>
      <c r="D54">
        <v>537</v>
      </c>
      <c r="E54">
        <v>468</v>
      </c>
      <c r="F54">
        <v>439</v>
      </c>
      <c r="G54">
        <v>423</v>
      </c>
      <c r="H54">
        <v>391</v>
      </c>
      <c r="I54">
        <v>314</v>
      </c>
      <c r="J54">
        <v>216</v>
      </c>
      <c r="K54">
        <v>195</v>
      </c>
      <c r="L54">
        <v>391</v>
      </c>
      <c r="M54">
        <v>405</v>
      </c>
      <c r="N54">
        <v>533</v>
      </c>
      <c r="O54">
        <v>466</v>
      </c>
      <c r="P54">
        <v>440</v>
      </c>
      <c r="Q54">
        <v>422</v>
      </c>
      <c r="R54">
        <v>391</v>
      </c>
      <c r="S54">
        <v>341</v>
      </c>
      <c r="T54">
        <v>281</v>
      </c>
      <c r="U54">
        <v>241</v>
      </c>
    </row>
    <row r="55" spans="1:21">
      <c r="A55" s="45">
        <v>28522</v>
      </c>
      <c r="B55">
        <v>408</v>
      </c>
      <c r="C55">
        <v>411</v>
      </c>
      <c r="D55">
        <v>533</v>
      </c>
      <c r="E55">
        <v>471</v>
      </c>
      <c r="F55">
        <v>440</v>
      </c>
      <c r="G55">
        <v>423</v>
      </c>
      <c r="H55">
        <v>392</v>
      </c>
      <c r="I55">
        <v>316</v>
      </c>
      <c r="J55">
        <v>216</v>
      </c>
      <c r="K55">
        <v>195</v>
      </c>
      <c r="L55">
        <v>391</v>
      </c>
      <c r="M55">
        <v>403</v>
      </c>
      <c r="N55">
        <v>530</v>
      </c>
      <c r="O55">
        <v>468</v>
      </c>
      <c r="P55">
        <v>440</v>
      </c>
      <c r="Q55">
        <v>422</v>
      </c>
      <c r="R55">
        <v>392</v>
      </c>
      <c r="S55">
        <v>342</v>
      </c>
      <c r="T55">
        <v>282</v>
      </c>
      <c r="U55">
        <v>242</v>
      </c>
    </row>
    <row r="56" spans="1:21">
      <c r="A56" s="45">
        <v>28550</v>
      </c>
      <c r="B56">
        <v>408</v>
      </c>
      <c r="C56">
        <v>410</v>
      </c>
      <c r="D56">
        <v>530</v>
      </c>
      <c r="E56">
        <v>473</v>
      </c>
      <c r="F56">
        <v>440</v>
      </c>
      <c r="G56">
        <v>423</v>
      </c>
      <c r="H56">
        <v>392</v>
      </c>
      <c r="I56">
        <v>319</v>
      </c>
      <c r="J56">
        <v>218</v>
      </c>
      <c r="K56">
        <v>195</v>
      </c>
      <c r="L56">
        <v>391</v>
      </c>
      <c r="M56">
        <v>402</v>
      </c>
      <c r="N56">
        <v>527</v>
      </c>
      <c r="O56">
        <v>470</v>
      </c>
      <c r="P56">
        <v>441</v>
      </c>
      <c r="Q56">
        <v>422</v>
      </c>
      <c r="R56">
        <v>392</v>
      </c>
      <c r="S56">
        <v>343</v>
      </c>
      <c r="T56">
        <v>284</v>
      </c>
      <c r="U56">
        <v>242</v>
      </c>
    </row>
    <row r="57" spans="1:21">
      <c r="A57" s="45">
        <v>28581</v>
      </c>
      <c r="B57">
        <v>408</v>
      </c>
      <c r="C57">
        <v>410</v>
      </c>
      <c r="D57">
        <v>527</v>
      </c>
      <c r="E57">
        <v>475</v>
      </c>
      <c r="F57">
        <v>441</v>
      </c>
      <c r="G57">
        <v>423</v>
      </c>
      <c r="H57">
        <v>392</v>
      </c>
      <c r="I57">
        <v>320</v>
      </c>
      <c r="J57">
        <v>218</v>
      </c>
      <c r="K57">
        <v>195</v>
      </c>
      <c r="L57">
        <v>391</v>
      </c>
      <c r="M57">
        <v>401</v>
      </c>
      <c r="N57">
        <v>524</v>
      </c>
      <c r="O57">
        <v>472</v>
      </c>
      <c r="P57">
        <v>442</v>
      </c>
      <c r="Q57">
        <v>422</v>
      </c>
      <c r="R57">
        <v>393</v>
      </c>
      <c r="S57">
        <v>344</v>
      </c>
      <c r="T57">
        <v>284</v>
      </c>
      <c r="U57">
        <v>242</v>
      </c>
    </row>
    <row r="58" spans="1:21">
      <c r="A58" s="45">
        <v>28611</v>
      </c>
      <c r="B58">
        <v>408</v>
      </c>
      <c r="C58">
        <v>409</v>
      </c>
      <c r="D58">
        <v>525</v>
      </c>
      <c r="E58">
        <v>478</v>
      </c>
      <c r="F58">
        <v>443</v>
      </c>
      <c r="G58">
        <v>423</v>
      </c>
      <c r="H58">
        <v>393</v>
      </c>
      <c r="I58">
        <v>322</v>
      </c>
      <c r="J58">
        <v>219</v>
      </c>
      <c r="K58">
        <v>195</v>
      </c>
      <c r="L58">
        <v>392</v>
      </c>
      <c r="M58">
        <v>401</v>
      </c>
      <c r="N58">
        <v>522</v>
      </c>
      <c r="O58">
        <v>475</v>
      </c>
      <c r="P58">
        <v>443</v>
      </c>
      <c r="Q58">
        <v>422</v>
      </c>
      <c r="R58">
        <v>393</v>
      </c>
      <c r="S58">
        <v>345</v>
      </c>
      <c r="T58">
        <v>285</v>
      </c>
      <c r="U58">
        <v>242</v>
      </c>
    </row>
    <row r="59" spans="1:21">
      <c r="A59" s="45">
        <v>28642</v>
      </c>
      <c r="B59">
        <v>409</v>
      </c>
      <c r="C59">
        <v>409</v>
      </c>
      <c r="D59">
        <v>523</v>
      </c>
      <c r="E59">
        <v>480</v>
      </c>
      <c r="F59">
        <v>444</v>
      </c>
      <c r="G59">
        <v>423</v>
      </c>
      <c r="H59">
        <v>394</v>
      </c>
      <c r="I59">
        <v>324</v>
      </c>
      <c r="J59">
        <v>219</v>
      </c>
      <c r="K59">
        <v>195</v>
      </c>
      <c r="L59">
        <v>392</v>
      </c>
      <c r="M59">
        <v>400</v>
      </c>
      <c r="N59">
        <v>520</v>
      </c>
      <c r="O59">
        <v>477</v>
      </c>
      <c r="P59">
        <v>444</v>
      </c>
      <c r="Q59">
        <v>422</v>
      </c>
      <c r="R59">
        <v>394</v>
      </c>
      <c r="S59">
        <v>346</v>
      </c>
      <c r="T59">
        <v>286</v>
      </c>
      <c r="U59">
        <v>242</v>
      </c>
    </row>
    <row r="60" spans="1:21">
      <c r="A60" s="45">
        <v>28672</v>
      </c>
      <c r="B60">
        <v>409</v>
      </c>
      <c r="C60">
        <v>407</v>
      </c>
      <c r="D60">
        <v>521</v>
      </c>
      <c r="E60">
        <v>482</v>
      </c>
      <c r="F60">
        <v>445</v>
      </c>
      <c r="G60">
        <v>422</v>
      </c>
      <c r="H60">
        <v>394</v>
      </c>
      <c r="I60">
        <v>325</v>
      </c>
      <c r="J60">
        <v>220</v>
      </c>
      <c r="K60">
        <v>194</v>
      </c>
      <c r="L60">
        <v>391</v>
      </c>
      <c r="M60">
        <v>399</v>
      </c>
      <c r="N60">
        <v>518</v>
      </c>
      <c r="O60">
        <v>478</v>
      </c>
      <c r="P60">
        <v>445</v>
      </c>
      <c r="Q60">
        <v>421</v>
      </c>
      <c r="R60">
        <v>394</v>
      </c>
      <c r="S60">
        <v>347</v>
      </c>
      <c r="T60">
        <v>287</v>
      </c>
      <c r="U60">
        <v>242</v>
      </c>
    </row>
    <row r="61" spans="1:21">
      <c r="A61" s="45">
        <v>28703</v>
      </c>
      <c r="B61">
        <v>409</v>
      </c>
      <c r="C61">
        <v>407</v>
      </c>
      <c r="D61">
        <v>519</v>
      </c>
      <c r="E61">
        <v>483</v>
      </c>
      <c r="F61">
        <v>448</v>
      </c>
      <c r="G61">
        <v>421</v>
      </c>
      <c r="H61">
        <v>394</v>
      </c>
      <c r="I61">
        <v>327</v>
      </c>
      <c r="J61">
        <v>220</v>
      </c>
      <c r="K61">
        <v>194</v>
      </c>
      <c r="L61">
        <v>392</v>
      </c>
      <c r="M61">
        <v>399</v>
      </c>
      <c r="N61">
        <v>516</v>
      </c>
      <c r="O61">
        <v>480</v>
      </c>
      <c r="P61">
        <v>448</v>
      </c>
      <c r="Q61">
        <v>421</v>
      </c>
      <c r="R61">
        <v>394</v>
      </c>
      <c r="S61">
        <v>348</v>
      </c>
      <c r="T61">
        <v>287</v>
      </c>
      <c r="U61">
        <v>242</v>
      </c>
    </row>
    <row r="62" spans="1:21">
      <c r="A62" s="45">
        <v>28734</v>
      </c>
      <c r="B62">
        <v>410</v>
      </c>
      <c r="C62">
        <v>407</v>
      </c>
      <c r="D62">
        <v>516</v>
      </c>
      <c r="E62">
        <v>484</v>
      </c>
      <c r="F62">
        <v>450</v>
      </c>
      <c r="G62">
        <v>421</v>
      </c>
      <c r="H62">
        <v>394</v>
      </c>
      <c r="I62">
        <v>329</v>
      </c>
      <c r="J62">
        <v>221</v>
      </c>
      <c r="K62">
        <v>194</v>
      </c>
      <c r="L62">
        <v>392</v>
      </c>
      <c r="M62">
        <v>398</v>
      </c>
      <c r="N62">
        <v>513</v>
      </c>
      <c r="O62">
        <v>481</v>
      </c>
      <c r="P62">
        <v>450</v>
      </c>
      <c r="Q62">
        <v>421</v>
      </c>
      <c r="R62">
        <v>394</v>
      </c>
      <c r="S62">
        <v>349</v>
      </c>
      <c r="T62">
        <v>288</v>
      </c>
      <c r="U62">
        <v>242</v>
      </c>
    </row>
    <row r="63" spans="1:21">
      <c r="A63" s="45">
        <v>28764</v>
      </c>
      <c r="B63">
        <v>409</v>
      </c>
      <c r="C63">
        <v>407</v>
      </c>
      <c r="D63">
        <v>512</v>
      </c>
      <c r="E63">
        <v>486</v>
      </c>
      <c r="F63">
        <v>452</v>
      </c>
      <c r="G63">
        <v>420</v>
      </c>
      <c r="H63">
        <v>394</v>
      </c>
      <c r="I63">
        <v>331</v>
      </c>
      <c r="J63">
        <v>222</v>
      </c>
      <c r="K63">
        <v>194</v>
      </c>
      <c r="L63">
        <v>392</v>
      </c>
      <c r="M63">
        <v>398</v>
      </c>
      <c r="N63">
        <v>510</v>
      </c>
      <c r="O63">
        <v>483</v>
      </c>
      <c r="P63">
        <v>453</v>
      </c>
      <c r="Q63">
        <v>420</v>
      </c>
      <c r="R63">
        <v>394</v>
      </c>
      <c r="S63">
        <v>350</v>
      </c>
      <c r="T63">
        <v>290</v>
      </c>
      <c r="U63">
        <v>242</v>
      </c>
    </row>
    <row r="64" spans="1:21">
      <c r="A64" s="45">
        <v>28795</v>
      </c>
      <c r="B64">
        <v>409</v>
      </c>
      <c r="C64">
        <v>408</v>
      </c>
      <c r="D64">
        <v>509</v>
      </c>
      <c r="E64">
        <v>488</v>
      </c>
      <c r="F64">
        <v>454</v>
      </c>
      <c r="G64">
        <v>419</v>
      </c>
      <c r="H64">
        <v>395</v>
      </c>
      <c r="I64">
        <v>332</v>
      </c>
      <c r="J64">
        <v>224</v>
      </c>
      <c r="K64">
        <v>194</v>
      </c>
      <c r="L64">
        <v>392</v>
      </c>
      <c r="M64">
        <v>398</v>
      </c>
      <c r="N64">
        <v>506</v>
      </c>
      <c r="O64">
        <v>484</v>
      </c>
      <c r="P64">
        <v>454</v>
      </c>
      <c r="Q64">
        <v>419</v>
      </c>
      <c r="R64">
        <v>395</v>
      </c>
      <c r="S64">
        <v>351</v>
      </c>
      <c r="T64">
        <v>291</v>
      </c>
      <c r="U64">
        <v>242</v>
      </c>
    </row>
    <row r="65" spans="1:21">
      <c r="A65" s="45">
        <v>28825</v>
      </c>
      <c r="B65">
        <v>409</v>
      </c>
      <c r="C65">
        <v>407</v>
      </c>
      <c r="D65">
        <v>506</v>
      </c>
      <c r="E65">
        <v>489</v>
      </c>
      <c r="F65">
        <v>455</v>
      </c>
      <c r="G65">
        <v>418</v>
      </c>
      <c r="H65">
        <v>395</v>
      </c>
      <c r="I65">
        <v>333</v>
      </c>
      <c r="J65">
        <v>225</v>
      </c>
      <c r="K65">
        <v>193</v>
      </c>
      <c r="L65">
        <v>392</v>
      </c>
      <c r="M65">
        <v>398</v>
      </c>
      <c r="N65">
        <v>505</v>
      </c>
      <c r="O65">
        <v>485</v>
      </c>
      <c r="P65">
        <v>456</v>
      </c>
      <c r="Q65">
        <v>418</v>
      </c>
      <c r="R65">
        <v>395</v>
      </c>
      <c r="S65">
        <v>351</v>
      </c>
      <c r="T65">
        <v>292</v>
      </c>
      <c r="U65">
        <v>242</v>
      </c>
    </row>
    <row r="66" spans="1:21">
      <c r="A66" s="45">
        <v>28856</v>
      </c>
      <c r="B66">
        <v>409</v>
      </c>
      <c r="C66">
        <v>406</v>
      </c>
      <c r="D66">
        <v>502</v>
      </c>
      <c r="E66">
        <v>492</v>
      </c>
      <c r="F66">
        <v>457</v>
      </c>
      <c r="G66">
        <v>419</v>
      </c>
      <c r="H66">
        <v>396</v>
      </c>
      <c r="I66">
        <v>335</v>
      </c>
      <c r="J66">
        <v>227</v>
      </c>
      <c r="K66">
        <v>193</v>
      </c>
      <c r="L66">
        <v>391</v>
      </c>
      <c r="M66">
        <v>397</v>
      </c>
      <c r="N66">
        <v>500</v>
      </c>
      <c r="O66">
        <v>488</v>
      </c>
      <c r="P66">
        <v>457</v>
      </c>
      <c r="Q66">
        <v>419</v>
      </c>
      <c r="R66">
        <v>396</v>
      </c>
      <c r="S66">
        <v>353</v>
      </c>
      <c r="T66">
        <v>294</v>
      </c>
      <c r="U66">
        <v>242</v>
      </c>
    </row>
    <row r="67" spans="1:21">
      <c r="A67" s="45">
        <v>28887</v>
      </c>
      <c r="B67">
        <v>409</v>
      </c>
      <c r="C67">
        <v>405</v>
      </c>
      <c r="D67">
        <v>499</v>
      </c>
      <c r="E67">
        <v>493</v>
      </c>
      <c r="F67">
        <v>459</v>
      </c>
      <c r="G67">
        <v>418</v>
      </c>
      <c r="H67">
        <v>396</v>
      </c>
      <c r="I67">
        <v>337</v>
      </c>
      <c r="J67">
        <v>228</v>
      </c>
      <c r="K67">
        <v>193</v>
      </c>
      <c r="L67">
        <v>391</v>
      </c>
      <c r="M67">
        <v>396</v>
      </c>
      <c r="N67">
        <v>497</v>
      </c>
      <c r="O67">
        <v>489</v>
      </c>
      <c r="P67">
        <v>460</v>
      </c>
      <c r="Q67">
        <v>418</v>
      </c>
      <c r="R67">
        <v>396</v>
      </c>
      <c r="S67">
        <v>354</v>
      </c>
      <c r="T67">
        <v>295</v>
      </c>
      <c r="U67">
        <v>242</v>
      </c>
    </row>
    <row r="68" spans="1:21">
      <c r="A68" s="45">
        <v>28915</v>
      </c>
      <c r="B68">
        <v>409</v>
      </c>
      <c r="C68">
        <v>405</v>
      </c>
      <c r="D68">
        <v>496</v>
      </c>
      <c r="E68">
        <v>495</v>
      </c>
      <c r="F68">
        <v>461</v>
      </c>
      <c r="G68">
        <v>417</v>
      </c>
      <c r="H68">
        <v>396</v>
      </c>
      <c r="I68">
        <v>339</v>
      </c>
      <c r="J68">
        <v>230</v>
      </c>
      <c r="K68">
        <v>192</v>
      </c>
      <c r="L68">
        <v>391</v>
      </c>
      <c r="M68">
        <v>396</v>
      </c>
      <c r="N68">
        <v>493</v>
      </c>
      <c r="O68">
        <v>491</v>
      </c>
      <c r="P68">
        <v>461</v>
      </c>
      <c r="Q68">
        <v>417</v>
      </c>
      <c r="R68">
        <v>396</v>
      </c>
      <c r="S68">
        <v>354</v>
      </c>
      <c r="T68">
        <v>297</v>
      </c>
      <c r="U68">
        <v>242</v>
      </c>
    </row>
    <row r="69" spans="1:21">
      <c r="A69" s="45">
        <v>28946</v>
      </c>
      <c r="B69">
        <v>409</v>
      </c>
      <c r="C69">
        <v>406</v>
      </c>
      <c r="D69">
        <v>493</v>
      </c>
      <c r="E69">
        <v>496</v>
      </c>
      <c r="F69">
        <v>463</v>
      </c>
      <c r="G69">
        <v>416</v>
      </c>
      <c r="H69">
        <v>397</v>
      </c>
      <c r="I69">
        <v>340</v>
      </c>
      <c r="J69">
        <v>231</v>
      </c>
      <c r="K69">
        <v>192</v>
      </c>
      <c r="L69">
        <v>391</v>
      </c>
      <c r="M69">
        <v>396</v>
      </c>
      <c r="N69">
        <v>490</v>
      </c>
      <c r="O69">
        <v>492</v>
      </c>
      <c r="P69">
        <v>464</v>
      </c>
      <c r="Q69">
        <v>417</v>
      </c>
      <c r="R69">
        <v>397</v>
      </c>
      <c r="S69">
        <v>355</v>
      </c>
      <c r="T69">
        <v>298</v>
      </c>
      <c r="U69">
        <v>242</v>
      </c>
    </row>
    <row r="70" spans="1:21">
      <c r="A70" s="45">
        <v>28976</v>
      </c>
      <c r="B70">
        <v>409</v>
      </c>
      <c r="C70">
        <v>407</v>
      </c>
      <c r="D70">
        <v>490</v>
      </c>
      <c r="E70">
        <v>498</v>
      </c>
      <c r="F70">
        <v>465</v>
      </c>
      <c r="G70">
        <v>416</v>
      </c>
      <c r="H70">
        <v>397</v>
      </c>
      <c r="I70">
        <v>341</v>
      </c>
      <c r="J70">
        <v>232</v>
      </c>
      <c r="K70">
        <v>192</v>
      </c>
      <c r="L70">
        <v>391</v>
      </c>
      <c r="M70">
        <v>397</v>
      </c>
      <c r="N70">
        <v>487</v>
      </c>
      <c r="O70">
        <v>494</v>
      </c>
      <c r="P70">
        <v>465</v>
      </c>
      <c r="Q70">
        <v>416</v>
      </c>
      <c r="R70">
        <v>397</v>
      </c>
      <c r="S70">
        <v>356</v>
      </c>
      <c r="T70">
        <v>299</v>
      </c>
      <c r="U70">
        <v>242</v>
      </c>
    </row>
    <row r="71" spans="1:21">
      <c r="A71" s="45">
        <v>29007</v>
      </c>
      <c r="B71">
        <v>410</v>
      </c>
      <c r="C71">
        <v>407</v>
      </c>
      <c r="D71">
        <v>487</v>
      </c>
      <c r="E71">
        <v>500</v>
      </c>
      <c r="F71">
        <v>466</v>
      </c>
      <c r="G71">
        <v>415</v>
      </c>
      <c r="H71">
        <v>398</v>
      </c>
      <c r="I71">
        <v>342</v>
      </c>
      <c r="J71">
        <v>233</v>
      </c>
      <c r="K71">
        <v>192</v>
      </c>
      <c r="L71">
        <v>392</v>
      </c>
      <c r="M71">
        <v>396</v>
      </c>
      <c r="N71">
        <v>484</v>
      </c>
      <c r="O71">
        <v>496</v>
      </c>
      <c r="P71">
        <v>467</v>
      </c>
      <c r="Q71">
        <v>416</v>
      </c>
      <c r="R71">
        <v>397</v>
      </c>
      <c r="S71">
        <v>357</v>
      </c>
      <c r="T71">
        <v>300</v>
      </c>
      <c r="U71">
        <v>241</v>
      </c>
    </row>
    <row r="72" spans="1:21">
      <c r="A72" s="45">
        <v>29037</v>
      </c>
      <c r="B72">
        <v>410</v>
      </c>
      <c r="C72">
        <v>405</v>
      </c>
      <c r="D72">
        <v>484</v>
      </c>
      <c r="E72">
        <v>503</v>
      </c>
      <c r="F72">
        <v>467</v>
      </c>
      <c r="G72">
        <v>415</v>
      </c>
      <c r="H72">
        <v>398</v>
      </c>
      <c r="I72">
        <v>343</v>
      </c>
      <c r="J72">
        <v>234</v>
      </c>
      <c r="K72">
        <v>191</v>
      </c>
      <c r="L72">
        <v>392</v>
      </c>
      <c r="M72">
        <v>395</v>
      </c>
      <c r="N72">
        <v>481</v>
      </c>
      <c r="O72">
        <v>499</v>
      </c>
      <c r="P72">
        <v>468</v>
      </c>
      <c r="Q72">
        <v>416</v>
      </c>
      <c r="R72">
        <v>398</v>
      </c>
      <c r="S72">
        <v>358</v>
      </c>
      <c r="T72">
        <v>300</v>
      </c>
      <c r="U72">
        <v>241</v>
      </c>
    </row>
    <row r="73" spans="1:21">
      <c r="A73" s="45">
        <v>29068</v>
      </c>
      <c r="B73">
        <v>412</v>
      </c>
      <c r="C73">
        <v>405</v>
      </c>
      <c r="D73">
        <v>481</v>
      </c>
      <c r="E73">
        <v>506</v>
      </c>
      <c r="F73">
        <v>468</v>
      </c>
      <c r="G73">
        <v>415</v>
      </c>
      <c r="H73">
        <v>399</v>
      </c>
      <c r="I73">
        <v>345</v>
      </c>
      <c r="J73">
        <v>236</v>
      </c>
      <c r="K73">
        <v>191</v>
      </c>
      <c r="L73">
        <v>394</v>
      </c>
      <c r="M73">
        <v>395</v>
      </c>
      <c r="N73">
        <v>478</v>
      </c>
      <c r="O73">
        <v>502</v>
      </c>
      <c r="P73">
        <v>469</v>
      </c>
      <c r="Q73">
        <v>416</v>
      </c>
      <c r="R73">
        <v>399</v>
      </c>
      <c r="S73">
        <v>358</v>
      </c>
      <c r="T73">
        <v>302</v>
      </c>
      <c r="U73">
        <v>241</v>
      </c>
    </row>
    <row r="74" spans="1:21">
      <c r="A74" s="45">
        <v>29099</v>
      </c>
      <c r="B74">
        <v>412</v>
      </c>
      <c r="C74">
        <v>405</v>
      </c>
      <c r="D74">
        <v>478</v>
      </c>
      <c r="E74">
        <v>508</v>
      </c>
      <c r="F74">
        <v>469</v>
      </c>
      <c r="G74">
        <v>415</v>
      </c>
      <c r="H74">
        <v>399</v>
      </c>
      <c r="I74">
        <v>346</v>
      </c>
      <c r="J74">
        <v>237</v>
      </c>
      <c r="K74">
        <v>191</v>
      </c>
      <c r="L74">
        <v>394</v>
      </c>
      <c r="M74">
        <v>395</v>
      </c>
      <c r="N74">
        <v>475</v>
      </c>
      <c r="O74">
        <v>504</v>
      </c>
      <c r="P74">
        <v>470</v>
      </c>
      <c r="Q74">
        <v>416</v>
      </c>
      <c r="R74">
        <v>399</v>
      </c>
      <c r="S74">
        <v>359</v>
      </c>
      <c r="T74">
        <v>303</v>
      </c>
      <c r="U74">
        <v>241</v>
      </c>
    </row>
    <row r="75" spans="1:21">
      <c r="A75" s="45">
        <v>29129</v>
      </c>
      <c r="B75">
        <v>413</v>
      </c>
      <c r="C75">
        <v>405</v>
      </c>
      <c r="D75">
        <v>475</v>
      </c>
      <c r="E75">
        <v>511</v>
      </c>
      <c r="F75">
        <v>469</v>
      </c>
      <c r="G75">
        <v>416</v>
      </c>
      <c r="H75">
        <v>399</v>
      </c>
      <c r="I75">
        <v>346</v>
      </c>
      <c r="J75">
        <v>238</v>
      </c>
      <c r="K75">
        <v>191</v>
      </c>
      <c r="L75">
        <v>395</v>
      </c>
      <c r="M75">
        <v>394</v>
      </c>
      <c r="N75">
        <v>472</v>
      </c>
      <c r="O75">
        <v>507</v>
      </c>
      <c r="P75">
        <v>470</v>
      </c>
      <c r="Q75">
        <v>416</v>
      </c>
      <c r="R75">
        <v>399</v>
      </c>
      <c r="S75">
        <v>359</v>
      </c>
      <c r="T75">
        <v>303</v>
      </c>
      <c r="U75">
        <v>242</v>
      </c>
    </row>
    <row r="76" spans="1:21">
      <c r="A76" s="45">
        <v>29160</v>
      </c>
      <c r="B76">
        <v>414</v>
      </c>
      <c r="C76">
        <v>404</v>
      </c>
      <c r="D76">
        <v>472</v>
      </c>
      <c r="E76">
        <v>514</v>
      </c>
      <c r="F76">
        <v>469</v>
      </c>
      <c r="G76">
        <v>416</v>
      </c>
      <c r="H76">
        <v>400</v>
      </c>
      <c r="I76">
        <v>347</v>
      </c>
      <c r="J76">
        <v>240</v>
      </c>
      <c r="K76">
        <v>192</v>
      </c>
      <c r="L76">
        <v>396</v>
      </c>
      <c r="M76">
        <v>393</v>
      </c>
      <c r="N76">
        <v>469</v>
      </c>
      <c r="O76">
        <v>510</v>
      </c>
      <c r="P76">
        <v>470</v>
      </c>
      <c r="Q76">
        <v>417</v>
      </c>
      <c r="R76">
        <v>400</v>
      </c>
      <c r="S76">
        <v>360</v>
      </c>
      <c r="T76">
        <v>304</v>
      </c>
      <c r="U76">
        <v>243</v>
      </c>
    </row>
    <row r="77" spans="1:21">
      <c r="A77" s="45">
        <v>29190</v>
      </c>
      <c r="B77">
        <v>415</v>
      </c>
      <c r="C77">
        <v>404</v>
      </c>
      <c r="D77">
        <v>469</v>
      </c>
      <c r="E77">
        <v>517</v>
      </c>
      <c r="F77">
        <v>468</v>
      </c>
      <c r="G77">
        <v>416</v>
      </c>
      <c r="H77">
        <v>400</v>
      </c>
      <c r="I77">
        <v>348</v>
      </c>
      <c r="J77">
        <v>240</v>
      </c>
      <c r="K77">
        <v>192</v>
      </c>
      <c r="L77">
        <v>397</v>
      </c>
      <c r="M77">
        <v>393</v>
      </c>
      <c r="N77">
        <v>466</v>
      </c>
      <c r="O77">
        <v>513</v>
      </c>
      <c r="P77">
        <v>469</v>
      </c>
      <c r="Q77">
        <v>417</v>
      </c>
      <c r="R77">
        <v>399</v>
      </c>
      <c r="S77">
        <v>361</v>
      </c>
      <c r="T77">
        <v>304</v>
      </c>
      <c r="U77">
        <v>243</v>
      </c>
    </row>
    <row r="78" spans="1:21">
      <c r="A78" s="45">
        <v>29221</v>
      </c>
      <c r="B78">
        <v>415</v>
      </c>
      <c r="C78">
        <v>402</v>
      </c>
      <c r="D78">
        <v>467</v>
      </c>
      <c r="E78">
        <v>522</v>
      </c>
      <c r="F78">
        <v>465</v>
      </c>
      <c r="G78">
        <v>417</v>
      </c>
      <c r="H78">
        <v>401</v>
      </c>
      <c r="I78">
        <v>349</v>
      </c>
      <c r="J78">
        <v>243</v>
      </c>
      <c r="K78">
        <v>192</v>
      </c>
      <c r="L78">
        <v>397</v>
      </c>
      <c r="M78">
        <v>392</v>
      </c>
      <c r="N78">
        <v>464</v>
      </c>
      <c r="O78">
        <v>517</v>
      </c>
      <c r="P78">
        <v>466</v>
      </c>
      <c r="Q78">
        <v>417</v>
      </c>
      <c r="R78">
        <v>401</v>
      </c>
      <c r="S78">
        <v>361</v>
      </c>
      <c r="T78">
        <v>305</v>
      </c>
      <c r="U78">
        <v>245</v>
      </c>
    </row>
    <row r="79" spans="1:21">
      <c r="A79" s="45">
        <v>29252</v>
      </c>
      <c r="B79">
        <v>416</v>
      </c>
      <c r="C79">
        <v>401</v>
      </c>
      <c r="D79">
        <v>465</v>
      </c>
      <c r="E79">
        <v>524</v>
      </c>
      <c r="F79">
        <v>464</v>
      </c>
      <c r="G79">
        <v>416</v>
      </c>
      <c r="H79">
        <v>402</v>
      </c>
      <c r="I79">
        <v>350</v>
      </c>
      <c r="J79">
        <v>244</v>
      </c>
      <c r="K79">
        <v>193</v>
      </c>
      <c r="L79">
        <v>397</v>
      </c>
      <c r="M79">
        <v>390</v>
      </c>
      <c r="N79">
        <v>462</v>
      </c>
      <c r="O79">
        <v>519</v>
      </c>
      <c r="P79">
        <v>465</v>
      </c>
      <c r="Q79">
        <v>417</v>
      </c>
      <c r="R79">
        <v>402</v>
      </c>
      <c r="S79">
        <v>361</v>
      </c>
      <c r="T79">
        <v>306</v>
      </c>
      <c r="U79">
        <v>246</v>
      </c>
    </row>
    <row r="80" spans="1:21">
      <c r="A80" s="45">
        <v>29281</v>
      </c>
      <c r="B80">
        <v>416</v>
      </c>
      <c r="C80">
        <v>402</v>
      </c>
      <c r="D80">
        <v>463</v>
      </c>
      <c r="E80">
        <v>525</v>
      </c>
      <c r="F80">
        <v>463</v>
      </c>
      <c r="G80">
        <v>416</v>
      </c>
      <c r="H80">
        <v>402</v>
      </c>
      <c r="I80">
        <v>351</v>
      </c>
      <c r="J80">
        <v>246</v>
      </c>
      <c r="K80">
        <v>194</v>
      </c>
      <c r="L80">
        <v>398</v>
      </c>
      <c r="M80">
        <v>391</v>
      </c>
      <c r="N80">
        <v>459</v>
      </c>
      <c r="O80">
        <v>521</v>
      </c>
      <c r="P80">
        <v>464</v>
      </c>
      <c r="Q80">
        <v>416</v>
      </c>
      <c r="R80">
        <v>403</v>
      </c>
      <c r="S80">
        <v>361</v>
      </c>
      <c r="T80">
        <v>307</v>
      </c>
      <c r="U80">
        <v>248</v>
      </c>
    </row>
    <row r="81" spans="1:21">
      <c r="A81" s="45">
        <v>29312</v>
      </c>
      <c r="B81">
        <v>417</v>
      </c>
      <c r="C81">
        <v>402</v>
      </c>
      <c r="D81">
        <v>461</v>
      </c>
      <c r="E81">
        <v>527</v>
      </c>
      <c r="F81">
        <v>463</v>
      </c>
      <c r="G81">
        <v>416</v>
      </c>
      <c r="H81">
        <v>403</v>
      </c>
      <c r="I81">
        <v>352</v>
      </c>
      <c r="J81">
        <v>247</v>
      </c>
      <c r="K81">
        <v>194</v>
      </c>
      <c r="L81">
        <v>398</v>
      </c>
      <c r="M81">
        <v>391</v>
      </c>
      <c r="N81">
        <v>458</v>
      </c>
      <c r="O81">
        <v>522</v>
      </c>
      <c r="P81">
        <v>464</v>
      </c>
      <c r="Q81">
        <v>417</v>
      </c>
      <c r="R81">
        <v>403</v>
      </c>
      <c r="S81">
        <v>362</v>
      </c>
      <c r="T81">
        <v>308</v>
      </c>
      <c r="U81">
        <v>248</v>
      </c>
    </row>
    <row r="82" spans="1:21">
      <c r="A82" s="45">
        <v>29342</v>
      </c>
      <c r="B82">
        <v>418</v>
      </c>
      <c r="C82">
        <v>402</v>
      </c>
      <c r="D82">
        <v>460</v>
      </c>
      <c r="E82">
        <v>529</v>
      </c>
      <c r="F82">
        <v>463</v>
      </c>
      <c r="G82">
        <v>417</v>
      </c>
      <c r="H82">
        <v>404</v>
      </c>
      <c r="I82">
        <v>353</v>
      </c>
      <c r="J82">
        <v>248</v>
      </c>
      <c r="K82">
        <v>194</v>
      </c>
      <c r="L82">
        <v>399</v>
      </c>
      <c r="M82">
        <v>390</v>
      </c>
      <c r="N82">
        <v>456</v>
      </c>
      <c r="O82">
        <v>524</v>
      </c>
      <c r="P82">
        <v>464</v>
      </c>
      <c r="Q82">
        <v>417</v>
      </c>
      <c r="R82">
        <v>404</v>
      </c>
      <c r="S82">
        <v>363</v>
      </c>
      <c r="T82">
        <v>308</v>
      </c>
      <c r="U82">
        <v>249</v>
      </c>
    </row>
    <row r="83" spans="1:21">
      <c r="A83" s="45">
        <v>29373</v>
      </c>
      <c r="B83">
        <v>419</v>
      </c>
      <c r="C83">
        <v>402</v>
      </c>
      <c r="D83">
        <v>458</v>
      </c>
      <c r="E83">
        <v>531</v>
      </c>
      <c r="F83">
        <v>463</v>
      </c>
      <c r="G83">
        <v>417</v>
      </c>
      <c r="H83">
        <v>404</v>
      </c>
      <c r="I83">
        <v>354</v>
      </c>
      <c r="J83">
        <v>249</v>
      </c>
      <c r="K83">
        <v>194</v>
      </c>
      <c r="L83">
        <v>400</v>
      </c>
      <c r="M83">
        <v>390</v>
      </c>
      <c r="N83">
        <v>455</v>
      </c>
      <c r="O83">
        <v>527</v>
      </c>
      <c r="P83">
        <v>463</v>
      </c>
      <c r="Q83">
        <v>418</v>
      </c>
      <c r="R83">
        <v>405</v>
      </c>
      <c r="S83">
        <v>363</v>
      </c>
      <c r="T83">
        <v>308</v>
      </c>
      <c r="U83">
        <v>249</v>
      </c>
    </row>
    <row r="84" spans="1:21">
      <c r="A84" s="45">
        <v>29403</v>
      </c>
      <c r="B84">
        <v>420</v>
      </c>
      <c r="C84">
        <v>401</v>
      </c>
      <c r="D84">
        <v>456</v>
      </c>
      <c r="E84">
        <v>534</v>
      </c>
      <c r="F84">
        <v>461</v>
      </c>
      <c r="G84">
        <v>417</v>
      </c>
      <c r="H84">
        <v>404</v>
      </c>
      <c r="I84">
        <v>355</v>
      </c>
      <c r="J84">
        <v>250</v>
      </c>
      <c r="K84">
        <v>194</v>
      </c>
      <c r="L84">
        <v>400</v>
      </c>
      <c r="M84">
        <v>390</v>
      </c>
      <c r="N84">
        <v>452</v>
      </c>
      <c r="O84">
        <v>529</v>
      </c>
      <c r="P84">
        <v>462</v>
      </c>
      <c r="Q84">
        <v>418</v>
      </c>
      <c r="R84">
        <v>405</v>
      </c>
      <c r="S84">
        <v>364</v>
      </c>
      <c r="T84">
        <v>309</v>
      </c>
      <c r="U84">
        <v>250</v>
      </c>
    </row>
    <row r="85" spans="1:21">
      <c r="A85" s="45">
        <v>29434</v>
      </c>
      <c r="B85">
        <v>421</v>
      </c>
      <c r="C85">
        <v>401</v>
      </c>
      <c r="D85">
        <v>454</v>
      </c>
      <c r="E85">
        <v>537</v>
      </c>
      <c r="F85">
        <v>461</v>
      </c>
      <c r="G85">
        <v>418</v>
      </c>
      <c r="H85">
        <v>405</v>
      </c>
      <c r="I85">
        <v>356</v>
      </c>
      <c r="J85">
        <v>251</v>
      </c>
      <c r="K85">
        <v>195</v>
      </c>
      <c r="L85">
        <v>403</v>
      </c>
      <c r="M85">
        <v>390</v>
      </c>
      <c r="N85">
        <v>451</v>
      </c>
      <c r="O85">
        <v>532</v>
      </c>
      <c r="P85">
        <v>461</v>
      </c>
      <c r="Q85">
        <v>419</v>
      </c>
      <c r="R85">
        <v>406</v>
      </c>
      <c r="S85">
        <v>365</v>
      </c>
      <c r="T85">
        <v>310</v>
      </c>
      <c r="U85">
        <v>251</v>
      </c>
    </row>
    <row r="86" spans="1:21">
      <c r="A86" s="45">
        <v>29465</v>
      </c>
      <c r="B86">
        <v>423</v>
      </c>
      <c r="C86">
        <v>401</v>
      </c>
      <c r="D86">
        <v>452</v>
      </c>
      <c r="E86">
        <v>539</v>
      </c>
      <c r="F86">
        <v>459</v>
      </c>
      <c r="G86">
        <v>417</v>
      </c>
      <c r="H86">
        <v>406</v>
      </c>
      <c r="I86">
        <v>357</v>
      </c>
      <c r="J86">
        <v>252</v>
      </c>
      <c r="K86">
        <v>195</v>
      </c>
      <c r="L86">
        <v>404</v>
      </c>
      <c r="M86">
        <v>390</v>
      </c>
      <c r="N86">
        <v>449</v>
      </c>
      <c r="O86">
        <v>534</v>
      </c>
      <c r="P86">
        <v>460</v>
      </c>
      <c r="Q86">
        <v>419</v>
      </c>
      <c r="R86">
        <v>406</v>
      </c>
      <c r="S86">
        <v>366</v>
      </c>
      <c r="T86">
        <v>310</v>
      </c>
      <c r="U86">
        <v>252</v>
      </c>
    </row>
    <row r="87" spans="1:21">
      <c r="A87" s="45">
        <v>29495</v>
      </c>
      <c r="B87">
        <v>425</v>
      </c>
      <c r="C87">
        <v>401</v>
      </c>
      <c r="D87">
        <v>450</v>
      </c>
      <c r="E87">
        <v>542</v>
      </c>
      <c r="F87">
        <v>458</v>
      </c>
      <c r="G87">
        <v>417</v>
      </c>
      <c r="H87">
        <v>407</v>
      </c>
      <c r="I87">
        <v>358</v>
      </c>
      <c r="J87">
        <v>254</v>
      </c>
      <c r="K87">
        <v>195</v>
      </c>
      <c r="L87">
        <v>406</v>
      </c>
      <c r="M87">
        <v>389</v>
      </c>
      <c r="N87">
        <v>447</v>
      </c>
      <c r="O87">
        <v>537</v>
      </c>
      <c r="P87">
        <v>459</v>
      </c>
      <c r="Q87">
        <v>419</v>
      </c>
      <c r="R87">
        <v>407</v>
      </c>
      <c r="S87">
        <v>366</v>
      </c>
      <c r="T87">
        <v>311</v>
      </c>
      <c r="U87">
        <v>252</v>
      </c>
    </row>
    <row r="88" spans="1:21">
      <c r="A88" s="45">
        <v>29526</v>
      </c>
      <c r="B88">
        <v>426</v>
      </c>
      <c r="C88">
        <v>401</v>
      </c>
      <c r="D88">
        <v>448</v>
      </c>
      <c r="E88">
        <v>545</v>
      </c>
      <c r="F88">
        <v>455</v>
      </c>
      <c r="G88">
        <v>417</v>
      </c>
      <c r="H88">
        <v>408</v>
      </c>
      <c r="I88">
        <v>359</v>
      </c>
      <c r="J88">
        <v>256</v>
      </c>
      <c r="K88">
        <v>195</v>
      </c>
      <c r="L88">
        <v>407</v>
      </c>
      <c r="M88">
        <v>389</v>
      </c>
      <c r="N88">
        <v>444</v>
      </c>
      <c r="O88">
        <v>541</v>
      </c>
      <c r="P88">
        <v>456</v>
      </c>
      <c r="Q88">
        <v>419</v>
      </c>
      <c r="R88">
        <v>409</v>
      </c>
      <c r="S88">
        <v>367</v>
      </c>
      <c r="T88">
        <v>312</v>
      </c>
      <c r="U88">
        <v>253</v>
      </c>
    </row>
    <row r="89" spans="1:21">
      <c r="A89" s="45">
        <v>29556</v>
      </c>
      <c r="B89">
        <v>426</v>
      </c>
      <c r="C89">
        <v>400</v>
      </c>
      <c r="D89">
        <v>445</v>
      </c>
      <c r="E89">
        <v>548</v>
      </c>
      <c r="F89">
        <v>453</v>
      </c>
      <c r="G89">
        <v>417</v>
      </c>
      <c r="H89">
        <v>409</v>
      </c>
      <c r="I89">
        <v>359</v>
      </c>
      <c r="J89">
        <v>257</v>
      </c>
      <c r="K89">
        <v>195</v>
      </c>
      <c r="L89">
        <v>408</v>
      </c>
      <c r="M89">
        <v>388</v>
      </c>
      <c r="N89">
        <v>442</v>
      </c>
      <c r="O89">
        <v>543</v>
      </c>
      <c r="P89">
        <v>454</v>
      </c>
      <c r="Q89">
        <v>419</v>
      </c>
      <c r="R89">
        <v>409</v>
      </c>
      <c r="S89">
        <v>367</v>
      </c>
      <c r="T89">
        <v>313</v>
      </c>
      <c r="U89">
        <v>253</v>
      </c>
    </row>
    <row r="90" spans="1:21">
      <c r="A90" s="45">
        <v>29587</v>
      </c>
      <c r="B90">
        <v>425</v>
      </c>
      <c r="C90">
        <v>400</v>
      </c>
      <c r="D90">
        <v>443</v>
      </c>
      <c r="E90">
        <v>555</v>
      </c>
      <c r="F90">
        <v>448</v>
      </c>
      <c r="G90">
        <v>418</v>
      </c>
      <c r="H90">
        <v>410</v>
      </c>
      <c r="I90">
        <v>361</v>
      </c>
      <c r="J90">
        <v>260</v>
      </c>
      <c r="K90">
        <v>196</v>
      </c>
      <c r="L90">
        <v>406</v>
      </c>
      <c r="M90">
        <v>388</v>
      </c>
      <c r="N90">
        <v>439</v>
      </c>
      <c r="O90">
        <v>550</v>
      </c>
      <c r="P90">
        <v>449</v>
      </c>
      <c r="Q90">
        <v>419</v>
      </c>
      <c r="R90">
        <v>410</v>
      </c>
      <c r="S90">
        <v>369</v>
      </c>
      <c r="T90">
        <v>314</v>
      </c>
      <c r="U90">
        <v>254</v>
      </c>
    </row>
    <row r="91" spans="1:21">
      <c r="A91" s="45">
        <v>29618</v>
      </c>
      <c r="B91">
        <v>424</v>
      </c>
      <c r="C91">
        <v>399</v>
      </c>
      <c r="D91">
        <v>441</v>
      </c>
      <c r="E91">
        <v>558</v>
      </c>
      <c r="F91">
        <v>445</v>
      </c>
      <c r="G91">
        <v>418</v>
      </c>
      <c r="H91">
        <v>410</v>
      </c>
      <c r="I91">
        <v>362</v>
      </c>
      <c r="J91">
        <v>262</v>
      </c>
      <c r="K91">
        <v>196</v>
      </c>
      <c r="L91">
        <v>405</v>
      </c>
      <c r="M91">
        <v>387</v>
      </c>
      <c r="N91">
        <v>437</v>
      </c>
      <c r="O91">
        <v>553</v>
      </c>
      <c r="P91">
        <v>445</v>
      </c>
      <c r="Q91">
        <v>420</v>
      </c>
      <c r="R91">
        <v>411</v>
      </c>
      <c r="S91">
        <v>369</v>
      </c>
      <c r="T91">
        <v>315</v>
      </c>
      <c r="U91">
        <v>255</v>
      </c>
    </row>
    <row r="92" spans="1:21">
      <c r="A92" s="45">
        <v>29646</v>
      </c>
      <c r="B92">
        <v>422</v>
      </c>
      <c r="C92">
        <v>399</v>
      </c>
      <c r="D92">
        <v>439</v>
      </c>
      <c r="E92">
        <v>561</v>
      </c>
      <c r="F92">
        <v>441</v>
      </c>
      <c r="G92">
        <v>418</v>
      </c>
      <c r="H92">
        <v>410</v>
      </c>
      <c r="I92">
        <v>363</v>
      </c>
      <c r="J92">
        <v>265</v>
      </c>
      <c r="K92">
        <v>196</v>
      </c>
      <c r="L92">
        <v>403</v>
      </c>
      <c r="M92">
        <v>387</v>
      </c>
      <c r="N92">
        <v>435</v>
      </c>
      <c r="O92">
        <v>556</v>
      </c>
      <c r="P92">
        <v>442</v>
      </c>
      <c r="Q92">
        <v>420</v>
      </c>
      <c r="R92">
        <v>410</v>
      </c>
      <c r="S92">
        <v>370</v>
      </c>
      <c r="T92">
        <v>317</v>
      </c>
      <c r="U92">
        <v>256</v>
      </c>
    </row>
    <row r="93" spans="1:21">
      <c r="A93" s="45">
        <v>29677</v>
      </c>
      <c r="B93">
        <v>420</v>
      </c>
      <c r="C93">
        <v>400</v>
      </c>
      <c r="D93">
        <v>438</v>
      </c>
      <c r="E93">
        <v>564</v>
      </c>
      <c r="F93">
        <v>439</v>
      </c>
      <c r="G93">
        <v>419</v>
      </c>
      <c r="H93">
        <v>411</v>
      </c>
      <c r="I93">
        <v>363</v>
      </c>
      <c r="J93">
        <v>267</v>
      </c>
      <c r="K93">
        <v>196</v>
      </c>
      <c r="L93">
        <v>402</v>
      </c>
      <c r="M93">
        <v>387</v>
      </c>
      <c r="N93">
        <v>433</v>
      </c>
      <c r="O93">
        <v>559</v>
      </c>
      <c r="P93">
        <v>440</v>
      </c>
      <c r="Q93">
        <v>421</v>
      </c>
      <c r="R93">
        <v>411</v>
      </c>
      <c r="S93">
        <v>370</v>
      </c>
      <c r="T93">
        <v>318</v>
      </c>
      <c r="U93">
        <v>256</v>
      </c>
    </row>
    <row r="94" spans="1:21">
      <c r="A94" s="45">
        <v>29707</v>
      </c>
      <c r="B94">
        <v>419</v>
      </c>
      <c r="C94">
        <v>400</v>
      </c>
      <c r="D94">
        <v>437</v>
      </c>
      <c r="E94">
        <v>566</v>
      </c>
      <c r="F94">
        <v>438</v>
      </c>
      <c r="G94">
        <v>420</v>
      </c>
      <c r="H94">
        <v>411</v>
      </c>
      <c r="I94">
        <v>364</v>
      </c>
      <c r="J94">
        <v>269</v>
      </c>
      <c r="K94">
        <v>196</v>
      </c>
      <c r="L94">
        <v>401</v>
      </c>
      <c r="M94">
        <v>387</v>
      </c>
      <c r="N94">
        <v>432</v>
      </c>
      <c r="O94">
        <v>561</v>
      </c>
      <c r="P94">
        <v>438</v>
      </c>
      <c r="Q94">
        <v>421</v>
      </c>
      <c r="R94">
        <v>412</v>
      </c>
      <c r="S94">
        <v>370</v>
      </c>
      <c r="T94">
        <v>319</v>
      </c>
      <c r="U94">
        <v>257</v>
      </c>
    </row>
    <row r="95" spans="1:21">
      <c r="A95" s="45">
        <v>29738</v>
      </c>
      <c r="B95">
        <v>419</v>
      </c>
      <c r="C95">
        <v>400</v>
      </c>
      <c r="D95">
        <v>436</v>
      </c>
      <c r="E95">
        <v>567</v>
      </c>
      <c r="F95">
        <v>437</v>
      </c>
      <c r="G95">
        <v>421</v>
      </c>
      <c r="H95">
        <v>411</v>
      </c>
      <c r="I95">
        <v>364</v>
      </c>
      <c r="J95">
        <v>270</v>
      </c>
      <c r="K95">
        <v>196</v>
      </c>
      <c r="L95">
        <v>400</v>
      </c>
      <c r="M95">
        <v>387</v>
      </c>
      <c r="N95">
        <v>431</v>
      </c>
      <c r="O95">
        <v>563</v>
      </c>
      <c r="P95">
        <v>438</v>
      </c>
      <c r="Q95">
        <v>423</v>
      </c>
      <c r="R95">
        <v>412</v>
      </c>
      <c r="S95">
        <v>371</v>
      </c>
      <c r="T95">
        <v>320</v>
      </c>
      <c r="U95">
        <v>257</v>
      </c>
    </row>
    <row r="96" spans="1:21">
      <c r="A96" s="45">
        <v>29768</v>
      </c>
      <c r="B96">
        <v>417</v>
      </c>
      <c r="C96">
        <v>399</v>
      </c>
      <c r="D96">
        <v>434</v>
      </c>
      <c r="E96">
        <v>568</v>
      </c>
      <c r="F96">
        <v>437</v>
      </c>
      <c r="G96">
        <v>422</v>
      </c>
      <c r="H96">
        <v>412</v>
      </c>
      <c r="I96">
        <v>365</v>
      </c>
      <c r="J96">
        <v>272</v>
      </c>
      <c r="K96">
        <v>196</v>
      </c>
      <c r="L96">
        <v>398</v>
      </c>
      <c r="M96">
        <v>386</v>
      </c>
      <c r="N96">
        <v>429</v>
      </c>
      <c r="O96">
        <v>563</v>
      </c>
      <c r="P96">
        <v>437</v>
      </c>
      <c r="Q96">
        <v>424</v>
      </c>
      <c r="R96">
        <v>412</v>
      </c>
      <c r="S96">
        <v>371</v>
      </c>
      <c r="T96">
        <v>321</v>
      </c>
      <c r="U96">
        <v>257</v>
      </c>
    </row>
    <row r="97" spans="1:21">
      <c r="A97" s="45">
        <v>29799</v>
      </c>
      <c r="B97">
        <v>417</v>
      </c>
      <c r="C97">
        <v>400</v>
      </c>
      <c r="D97">
        <v>433</v>
      </c>
      <c r="E97">
        <v>568</v>
      </c>
      <c r="F97">
        <v>436</v>
      </c>
      <c r="G97">
        <v>424</v>
      </c>
      <c r="H97">
        <v>412</v>
      </c>
      <c r="I97">
        <v>366</v>
      </c>
      <c r="J97">
        <v>273</v>
      </c>
      <c r="K97">
        <v>196</v>
      </c>
      <c r="L97">
        <v>398</v>
      </c>
      <c r="M97">
        <v>386</v>
      </c>
      <c r="N97">
        <v>428</v>
      </c>
      <c r="O97">
        <v>564</v>
      </c>
      <c r="P97">
        <v>436</v>
      </c>
      <c r="Q97">
        <v>426</v>
      </c>
      <c r="R97">
        <v>412</v>
      </c>
      <c r="S97">
        <v>372</v>
      </c>
      <c r="T97">
        <v>322</v>
      </c>
      <c r="U97">
        <v>258</v>
      </c>
    </row>
    <row r="98" spans="1:21">
      <c r="A98" s="45">
        <v>29830</v>
      </c>
      <c r="B98">
        <v>416</v>
      </c>
      <c r="C98">
        <v>400</v>
      </c>
      <c r="D98">
        <v>432</v>
      </c>
      <c r="E98">
        <v>567</v>
      </c>
      <c r="F98">
        <v>437</v>
      </c>
      <c r="G98">
        <v>425</v>
      </c>
      <c r="H98">
        <v>412</v>
      </c>
      <c r="I98">
        <v>367</v>
      </c>
      <c r="J98">
        <v>275</v>
      </c>
      <c r="K98">
        <v>196</v>
      </c>
      <c r="L98">
        <v>398</v>
      </c>
      <c r="M98">
        <v>387</v>
      </c>
      <c r="N98">
        <v>427</v>
      </c>
      <c r="O98">
        <v>563</v>
      </c>
      <c r="P98">
        <v>437</v>
      </c>
      <c r="Q98">
        <v>427</v>
      </c>
      <c r="R98">
        <v>413</v>
      </c>
      <c r="S98">
        <v>373</v>
      </c>
      <c r="T98">
        <v>322</v>
      </c>
      <c r="U98">
        <v>259</v>
      </c>
    </row>
    <row r="99" spans="1:21">
      <c r="A99" s="45">
        <v>29860</v>
      </c>
      <c r="B99">
        <v>416</v>
      </c>
      <c r="C99">
        <v>400</v>
      </c>
      <c r="D99">
        <v>430</v>
      </c>
      <c r="E99">
        <v>566</v>
      </c>
      <c r="F99">
        <v>437</v>
      </c>
      <c r="G99">
        <v>427</v>
      </c>
      <c r="H99">
        <v>412</v>
      </c>
      <c r="I99">
        <v>367</v>
      </c>
      <c r="J99">
        <v>277</v>
      </c>
      <c r="K99">
        <v>197</v>
      </c>
      <c r="L99">
        <v>397</v>
      </c>
      <c r="M99">
        <v>386</v>
      </c>
      <c r="N99">
        <v>426</v>
      </c>
      <c r="O99">
        <v>562</v>
      </c>
      <c r="P99">
        <v>437</v>
      </c>
      <c r="Q99">
        <v>429</v>
      </c>
      <c r="R99">
        <v>413</v>
      </c>
      <c r="S99">
        <v>373</v>
      </c>
      <c r="T99">
        <v>323</v>
      </c>
      <c r="U99">
        <v>259</v>
      </c>
    </row>
    <row r="100" spans="1:21">
      <c r="A100" s="45">
        <v>29891</v>
      </c>
      <c r="B100">
        <v>416</v>
      </c>
      <c r="C100">
        <v>400</v>
      </c>
      <c r="D100">
        <v>429</v>
      </c>
      <c r="E100">
        <v>565</v>
      </c>
      <c r="F100">
        <v>438</v>
      </c>
      <c r="G100">
        <v>428</v>
      </c>
      <c r="H100">
        <v>413</v>
      </c>
      <c r="I100">
        <v>367</v>
      </c>
      <c r="J100">
        <v>279</v>
      </c>
      <c r="K100">
        <v>197</v>
      </c>
      <c r="L100">
        <v>397</v>
      </c>
      <c r="M100">
        <v>386</v>
      </c>
      <c r="N100">
        <v>425</v>
      </c>
      <c r="O100">
        <v>561</v>
      </c>
      <c r="P100">
        <v>437</v>
      </c>
      <c r="Q100">
        <v>430</v>
      </c>
      <c r="R100">
        <v>413</v>
      </c>
      <c r="S100">
        <v>373</v>
      </c>
      <c r="T100">
        <v>324</v>
      </c>
      <c r="U100">
        <v>260</v>
      </c>
    </row>
    <row r="101" spans="1:21">
      <c r="A101" s="45">
        <v>29921</v>
      </c>
      <c r="B101">
        <v>416</v>
      </c>
      <c r="C101">
        <v>400</v>
      </c>
      <c r="D101">
        <v>427</v>
      </c>
      <c r="E101">
        <v>564</v>
      </c>
      <c r="F101">
        <v>437</v>
      </c>
      <c r="G101">
        <v>430</v>
      </c>
      <c r="H101">
        <v>413</v>
      </c>
      <c r="I101">
        <v>367</v>
      </c>
      <c r="J101">
        <v>280</v>
      </c>
      <c r="K101">
        <v>197</v>
      </c>
      <c r="L101">
        <v>397</v>
      </c>
      <c r="M101">
        <v>386</v>
      </c>
      <c r="N101">
        <v>422</v>
      </c>
      <c r="O101">
        <v>561</v>
      </c>
      <c r="P101">
        <v>436</v>
      </c>
      <c r="Q101">
        <v>432</v>
      </c>
      <c r="R101">
        <v>413</v>
      </c>
      <c r="S101">
        <v>373</v>
      </c>
      <c r="T101">
        <v>325</v>
      </c>
      <c r="U101">
        <v>261</v>
      </c>
    </row>
    <row r="102" spans="1:21">
      <c r="A102" s="45">
        <v>29952</v>
      </c>
      <c r="B102">
        <v>417</v>
      </c>
      <c r="C102">
        <v>400</v>
      </c>
      <c r="D102">
        <v>425</v>
      </c>
      <c r="E102">
        <v>562</v>
      </c>
      <c r="F102">
        <v>438</v>
      </c>
      <c r="G102">
        <v>431</v>
      </c>
      <c r="H102">
        <v>414</v>
      </c>
      <c r="I102">
        <v>368</v>
      </c>
      <c r="J102">
        <v>283</v>
      </c>
      <c r="K102">
        <v>198</v>
      </c>
      <c r="L102">
        <v>398</v>
      </c>
      <c r="M102">
        <v>386</v>
      </c>
      <c r="N102">
        <v>421</v>
      </c>
      <c r="O102">
        <v>559</v>
      </c>
      <c r="P102">
        <v>438</v>
      </c>
      <c r="Q102">
        <v>433</v>
      </c>
      <c r="R102">
        <v>415</v>
      </c>
      <c r="S102">
        <v>374</v>
      </c>
      <c r="T102">
        <v>326</v>
      </c>
      <c r="U102">
        <v>262</v>
      </c>
    </row>
    <row r="103" spans="1:21">
      <c r="A103" s="45">
        <v>29983</v>
      </c>
      <c r="B103">
        <v>419</v>
      </c>
      <c r="C103">
        <v>400</v>
      </c>
      <c r="D103">
        <v>423</v>
      </c>
      <c r="E103">
        <v>561</v>
      </c>
      <c r="F103">
        <v>439</v>
      </c>
      <c r="G103">
        <v>432</v>
      </c>
      <c r="H103">
        <v>414</v>
      </c>
      <c r="I103">
        <v>369</v>
      </c>
      <c r="J103">
        <v>285</v>
      </c>
      <c r="K103">
        <v>198</v>
      </c>
      <c r="L103">
        <v>400</v>
      </c>
      <c r="M103">
        <v>386</v>
      </c>
      <c r="N103">
        <v>418</v>
      </c>
      <c r="O103">
        <v>558</v>
      </c>
      <c r="P103">
        <v>439</v>
      </c>
      <c r="Q103">
        <v>434</v>
      </c>
      <c r="R103">
        <v>415</v>
      </c>
      <c r="S103">
        <v>375</v>
      </c>
      <c r="T103">
        <v>327</v>
      </c>
      <c r="U103">
        <v>263</v>
      </c>
    </row>
    <row r="104" spans="1:21">
      <c r="A104" s="45">
        <v>30011</v>
      </c>
      <c r="B104">
        <v>421</v>
      </c>
      <c r="C104">
        <v>401</v>
      </c>
      <c r="D104">
        <v>421</v>
      </c>
      <c r="E104">
        <v>559</v>
      </c>
      <c r="F104">
        <v>440</v>
      </c>
      <c r="G104">
        <v>432</v>
      </c>
      <c r="H104">
        <v>414</v>
      </c>
      <c r="I104">
        <v>371</v>
      </c>
      <c r="J104">
        <v>288</v>
      </c>
      <c r="K104">
        <v>199</v>
      </c>
      <c r="L104">
        <v>401</v>
      </c>
      <c r="M104">
        <v>386</v>
      </c>
      <c r="N104">
        <v>416</v>
      </c>
      <c r="O104">
        <v>556</v>
      </c>
      <c r="P104">
        <v>440</v>
      </c>
      <c r="Q104">
        <v>433</v>
      </c>
      <c r="R104">
        <v>415</v>
      </c>
      <c r="S104">
        <v>375</v>
      </c>
      <c r="T104">
        <v>328</v>
      </c>
      <c r="U104">
        <v>264</v>
      </c>
    </row>
    <row r="105" spans="1:21">
      <c r="A105" s="45">
        <v>30042</v>
      </c>
      <c r="B105">
        <v>422</v>
      </c>
      <c r="C105">
        <v>397</v>
      </c>
      <c r="D105">
        <v>420</v>
      </c>
      <c r="E105">
        <v>562</v>
      </c>
      <c r="F105">
        <v>443</v>
      </c>
      <c r="G105">
        <v>432</v>
      </c>
      <c r="H105">
        <v>412</v>
      </c>
      <c r="I105">
        <v>370</v>
      </c>
      <c r="J105">
        <v>287</v>
      </c>
      <c r="K105">
        <v>199</v>
      </c>
      <c r="L105">
        <v>403</v>
      </c>
      <c r="M105">
        <v>386</v>
      </c>
      <c r="N105">
        <v>415</v>
      </c>
      <c r="O105">
        <v>555</v>
      </c>
      <c r="P105">
        <v>442</v>
      </c>
      <c r="Q105">
        <v>433</v>
      </c>
      <c r="R105">
        <v>415</v>
      </c>
      <c r="S105">
        <v>377</v>
      </c>
      <c r="T105">
        <v>329</v>
      </c>
      <c r="U105">
        <v>265</v>
      </c>
    </row>
    <row r="106" spans="1:21">
      <c r="A106" s="45">
        <v>30072</v>
      </c>
      <c r="B106">
        <v>424</v>
      </c>
      <c r="C106">
        <v>398</v>
      </c>
      <c r="D106">
        <v>419</v>
      </c>
      <c r="E106">
        <v>561</v>
      </c>
      <c r="F106">
        <v>445</v>
      </c>
      <c r="G106">
        <v>432</v>
      </c>
      <c r="H106">
        <v>412</v>
      </c>
      <c r="I106">
        <v>371</v>
      </c>
      <c r="J106">
        <v>289</v>
      </c>
      <c r="K106">
        <v>199</v>
      </c>
      <c r="L106">
        <v>405</v>
      </c>
      <c r="M106">
        <v>387</v>
      </c>
      <c r="N106">
        <v>414</v>
      </c>
      <c r="O106">
        <v>554</v>
      </c>
      <c r="P106">
        <v>444</v>
      </c>
      <c r="Q106">
        <v>434</v>
      </c>
      <c r="R106">
        <v>415</v>
      </c>
      <c r="S106">
        <v>378</v>
      </c>
      <c r="T106">
        <v>330</v>
      </c>
      <c r="U106">
        <v>266</v>
      </c>
    </row>
    <row r="107" spans="1:21">
      <c r="A107" s="45">
        <v>30103</v>
      </c>
      <c r="B107">
        <v>426</v>
      </c>
      <c r="C107">
        <v>398</v>
      </c>
      <c r="D107">
        <v>418</v>
      </c>
      <c r="E107">
        <v>559</v>
      </c>
      <c r="F107">
        <v>448</v>
      </c>
      <c r="G107">
        <v>433</v>
      </c>
      <c r="H107">
        <v>412</v>
      </c>
      <c r="I107">
        <v>372</v>
      </c>
      <c r="J107">
        <v>290</v>
      </c>
      <c r="K107">
        <v>199</v>
      </c>
      <c r="L107">
        <v>407</v>
      </c>
      <c r="M107">
        <v>387</v>
      </c>
      <c r="N107">
        <v>413</v>
      </c>
      <c r="O107">
        <v>552</v>
      </c>
      <c r="P107">
        <v>447</v>
      </c>
      <c r="Q107">
        <v>435</v>
      </c>
      <c r="R107">
        <v>415</v>
      </c>
      <c r="S107">
        <v>378</v>
      </c>
      <c r="T107">
        <v>330</v>
      </c>
      <c r="U107">
        <v>267</v>
      </c>
    </row>
    <row r="108" spans="1:21">
      <c r="A108" s="45">
        <v>30133</v>
      </c>
      <c r="B108">
        <v>427</v>
      </c>
      <c r="C108">
        <v>398</v>
      </c>
      <c r="D108">
        <v>416</v>
      </c>
      <c r="E108">
        <v>556</v>
      </c>
      <c r="F108">
        <v>451</v>
      </c>
      <c r="G108">
        <v>434</v>
      </c>
      <c r="H108">
        <v>412</v>
      </c>
      <c r="I108">
        <v>373</v>
      </c>
      <c r="J108">
        <v>292</v>
      </c>
      <c r="K108">
        <v>199</v>
      </c>
      <c r="L108">
        <v>407</v>
      </c>
      <c r="M108">
        <v>386</v>
      </c>
      <c r="N108">
        <v>411</v>
      </c>
      <c r="O108">
        <v>549</v>
      </c>
      <c r="P108">
        <v>449</v>
      </c>
      <c r="Q108">
        <v>436</v>
      </c>
      <c r="R108">
        <v>415</v>
      </c>
      <c r="S108">
        <v>379</v>
      </c>
      <c r="T108">
        <v>331</v>
      </c>
      <c r="U108">
        <v>267</v>
      </c>
    </row>
    <row r="109" spans="1:21">
      <c r="A109" s="45">
        <v>30164</v>
      </c>
      <c r="B109">
        <v>429</v>
      </c>
      <c r="C109">
        <v>398</v>
      </c>
      <c r="D109">
        <v>415</v>
      </c>
      <c r="E109">
        <v>553</v>
      </c>
      <c r="F109">
        <v>454</v>
      </c>
      <c r="G109">
        <v>435</v>
      </c>
      <c r="H109">
        <v>413</v>
      </c>
      <c r="I109">
        <v>373</v>
      </c>
      <c r="J109">
        <v>293</v>
      </c>
      <c r="K109">
        <v>200</v>
      </c>
      <c r="L109">
        <v>409</v>
      </c>
      <c r="M109">
        <v>388</v>
      </c>
      <c r="N109">
        <v>410</v>
      </c>
      <c r="O109">
        <v>546</v>
      </c>
      <c r="P109">
        <v>452</v>
      </c>
      <c r="Q109">
        <v>437</v>
      </c>
      <c r="R109">
        <v>416</v>
      </c>
      <c r="S109">
        <v>380</v>
      </c>
      <c r="T109">
        <v>332</v>
      </c>
      <c r="U109">
        <v>268</v>
      </c>
    </row>
    <row r="110" spans="1:21">
      <c r="A110" s="45">
        <v>30195</v>
      </c>
      <c r="B110">
        <v>430</v>
      </c>
      <c r="C110">
        <v>400</v>
      </c>
      <c r="D110">
        <v>414</v>
      </c>
      <c r="E110">
        <v>550</v>
      </c>
      <c r="F110">
        <v>456</v>
      </c>
      <c r="G110">
        <v>435</v>
      </c>
      <c r="H110">
        <v>413</v>
      </c>
      <c r="I110">
        <v>374</v>
      </c>
      <c r="J110">
        <v>295</v>
      </c>
      <c r="K110">
        <v>200</v>
      </c>
      <c r="L110">
        <v>410</v>
      </c>
      <c r="M110">
        <v>389</v>
      </c>
      <c r="N110">
        <v>409</v>
      </c>
      <c r="O110">
        <v>543</v>
      </c>
      <c r="P110">
        <v>455</v>
      </c>
      <c r="Q110">
        <v>437</v>
      </c>
      <c r="R110">
        <v>417</v>
      </c>
      <c r="S110">
        <v>381</v>
      </c>
      <c r="T110">
        <v>332</v>
      </c>
      <c r="U110">
        <v>269</v>
      </c>
    </row>
    <row r="111" spans="1:21">
      <c r="A111" s="45">
        <v>30225</v>
      </c>
      <c r="B111">
        <v>431</v>
      </c>
      <c r="C111">
        <v>400</v>
      </c>
      <c r="D111">
        <v>412</v>
      </c>
      <c r="E111">
        <v>546</v>
      </c>
      <c r="F111">
        <v>459</v>
      </c>
      <c r="G111">
        <v>435</v>
      </c>
      <c r="H111">
        <v>414</v>
      </c>
      <c r="I111">
        <v>376</v>
      </c>
      <c r="J111">
        <v>296</v>
      </c>
      <c r="K111">
        <v>201</v>
      </c>
      <c r="L111">
        <v>411</v>
      </c>
      <c r="M111">
        <v>389</v>
      </c>
      <c r="N111">
        <v>407</v>
      </c>
      <c r="O111">
        <v>540</v>
      </c>
      <c r="P111">
        <v>458</v>
      </c>
      <c r="Q111">
        <v>437</v>
      </c>
      <c r="R111">
        <v>417</v>
      </c>
      <c r="S111">
        <v>382</v>
      </c>
      <c r="T111">
        <v>333</v>
      </c>
      <c r="U111">
        <v>270</v>
      </c>
    </row>
    <row r="112" spans="1:21">
      <c r="A112" s="45">
        <v>30256</v>
      </c>
      <c r="B112">
        <v>432</v>
      </c>
      <c r="C112">
        <v>401</v>
      </c>
      <c r="D112">
        <v>411</v>
      </c>
      <c r="E112">
        <v>544</v>
      </c>
      <c r="F112">
        <v>462</v>
      </c>
      <c r="G112">
        <v>435</v>
      </c>
      <c r="H112">
        <v>414</v>
      </c>
      <c r="I112">
        <v>377</v>
      </c>
      <c r="J112">
        <v>298</v>
      </c>
      <c r="K112">
        <v>202</v>
      </c>
      <c r="L112">
        <v>412</v>
      </c>
      <c r="M112">
        <v>389</v>
      </c>
      <c r="N112">
        <v>405</v>
      </c>
      <c r="O112">
        <v>538</v>
      </c>
      <c r="P112">
        <v>460</v>
      </c>
      <c r="Q112">
        <v>437</v>
      </c>
      <c r="R112">
        <v>417</v>
      </c>
      <c r="S112">
        <v>384</v>
      </c>
      <c r="T112">
        <v>334</v>
      </c>
      <c r="U112">
        <v>271</v>
      </c>
    </row>
    <row r="113" spans="1:21">
      <c r="A113" s="45">
        <v>30286</v>
      </c>
      <c r="B113">
        <v>433</v>
      </c>
      <c r="C113">
        <v>401</v>
      </c>
      <c r="D113">
        <v>410</v>
      </c>
      <c r="E113">
        <v>542</v>
      </c>
      <c r="F113">
        <v>464</v>
      </c>
      <c r="G113">
        <v>435</v>
      </c>
      <c r="H113">
        <v>415</v>
      </c>
      <c r="I113">
        <v>378</v>
      </c>
      <c r="J113">
        <v>299</v>
      </c>
      <c r="K113">
        <v>202</v>
      </c>
      <c r="L113">
        <v>413</v>
      </c>
      <c r="M113">
        <v>390</v>
      </c>
      <c r="N113">
        <v>405</v>
      </c>
      <c r="O113">
        <v>536</v>
      </c>
      <c r="P113">
        <v>461</v>
      </c>
      <c r="Q113">
        <v>437</v>
      </c>
      <c r="R113">
        <v>418</v>
      </c>
      <c r="S113">
        <v>384</v>
      </c>
      <c r="T113">
        <v>334</v>
      </c>
      <c r="U113">
        <v>271</v>
      </c>
    </row>
    <row r="114" spans="1:21">
      <c r="A114" s="45">
        <v>30317</v>
      </c>
      <c r="B114">
        <v>433</v>
      </c>
      <c r="C114">
        <v>401</v>
      </c>
      <c r="D114">
        <v>409</v>
      </c>
      <c r="E114">
        <v>538</v>
      </c>
      <c r="F114">
        <v>467</v>
      </c>
      <c r="G114">
        <v>435</v>
      </c>
      <c r="H114">
        <v>415</v>
      </c>
      <c r="I114">
        <v>380</v>
      </c>
      <c r="J114">
        <v>301</v>
      </c>
      <c r="K114">
        <v>203</v>
      </c>
      <c r="L114">
        <v>413</v>
      </c>
      <c r="M114">
        <v>390</v>
      </c>
      <c r="N114">
        <v>404</v>
      </c>
      <c r="O114">
        <v>532</v>
      </c>
      <c r="P114">
        <v>465</v>
      </c>
      <c r="Q114">
        <v>437</v>
      </c>
      <c r="R114">
        <v>418</v>
      </c>
      <c r="S114">
        <v>386</v>
      </c>
      <c r="T114">
        <v>335</v>
      </c>
      <c r="U114">
        <v>273</v>
      </c>
    </row>
    <row r="115" spans="1:21">
      <c r="A115" s="45">
        <v>30348</v>
      </c>
      <c r="B115">
        <v>434</v>
      </c>
      <c r="C115">
        <v>401</v>
      </c>
      <c r="D115">
        <v>407</v>
      </c>
      <c r="E115">
        <v>535</v>
      </c>
      <c r="F115">
        <v>470</v>
      </c>
      <c r="G115">
        <v>436</v>
      </c>
      <c r="H115">
        <v>415</v>
      </c>
      <c r="I115">
        <v>380</v>
      </c>
      <c r="J115">
        <v>303</v>
      </c>
      <c r="K115">
        <v>204</v>
      </c>
      <c r="L115">
        <v>414</v>
      </c>
      <c r="M115">
        <v>389</v>
      </c>
      <c r="N115">
        <v>402</v>
      </c>
      <c r="O115">
        <v>529</v>
      </c>
      <c r="P115">
        <v>467</v>
      </c>
      <c r="Q115">
        <v>438</v>
      </c>
      <c r="R115">
        <v>418</v>
      </c>
      <c r="S115">
        <v>386</v>
      </c>
      <c r="T115">
        <v>336</v>
      </c>
      <c r="U115">
        <v>274</v>
      </c>
    </row>
    <row r="116" spans="1:21">
      <c r="A116" s="45">
        <v>30376</v>
      </c>
      <c r="B116">
        <v>434</v>
      </c>
      <c r="C116">
        <v>402</v>
      </c>
      <c r="D116">
        <v>406</v>
      </c>
      <c r="E116">
        <v>532</v>
      </c>
      <c r="F116">
        <v>472</v>
      </c>
      <c r="G116">
        <v>436</v>
      </c>
      <c r="H116">
        <v>415</v>
      </c>
      <c r="I116">
        <v>380</v>
      </c>
      <c r="J116">
        <v>306</v>
      </c>
      <c r="K116">
        <v>205</v>
      </c>
      <c r="L116">
        <v>414</v>
      </c>
      <c r="M116">
        <v>390</v>
      </c>
      <c r="N116">
        <v>400</v>
      </c>
      <c r="O116">
        <v>526</v>
      </c>
      <c r="P116">
        <v>469</v>
      </c>
      <c r="Q116">
        <v>438</v>
      </c>
      <c r="R116">
        <v>418</v>
      </c>
      <c r="S116">
        <v>387</v>
      </c>
      <c r="T116">
        <v>337</v>
      </c>
      <c r="U116">
        <v>276</v>
      </c>
    </row>
    <row r="117" spans="1:21">
      <c r="A117" s="45">
        <v>30407</v>
      </c>
      <c r="B117">
        <v>435</v>
      </c>
      <c r="C117">
        <v>402</v>
      </c>
      <c r="D117">
        <v>405</v>
      </c>
      <c r="E117">
        <v>529</v>
      </c>
      <c r="F117">
        <v>474</v>
      </c>
      <c r="G117">
        <v>437</v>
      </c>
      <c r="H117">
        <v>415</v>
      </c>
      <c r="I117">
        <v>381</v>
      </c>
      <c r="J117">
        <v>307</v>
      </c>
      <c r="K117">
        <v>205</v>
      </c>
      <c r="L117">
        <v>415</v>
      </c>
      <c r="M117">
        <v>390</v>
      </c>
      <c r="N117">
        <v>399</v>
      </c>
      <c r="O117">
        <v>523</v>
      </c>
      <c r="P117">
        <v>471</v>
      </c>
      <c r="Q117">
        <v>439</v>
      </c>
      <c r="R117">
        <v>418</v>
      </c>
      <c r="S117">
        <v>387</v>
      </c>
      <c r="T117">
        <v>338</v>
      </c>
      <c r="U117">
        <v>276</v>
      </c>
    </row>
    <row r="118" spans="1:21">
      <c r="A118" s="45">
        <v>30437</v>
      </c>
      <c r="B118">
        <v>436</v>
      </c>
      <c r="C118">
        <v>403</v>
      </c>
      <c r="D118">
        <v>405</v>
      </c>
      <c r="E118">
        <v>527</v>
      </c>
      <c r="F118">
        <v>477</v>
      </c>
      <c r="G118">
        <v>438</v>
      </c>
      <c r="H118">
        <v>415</v>
      </c>
      <c r="I118">
        <v>381</v>
      </c>
      <c r="J118">
        <v>309</v>
      </c>
      <c r="K118">
        <v>206</v>
      </c>
      <c r="L118">
        <v>416</v>
      </c>
      <c r="M118">
        <v>391</v>
      </c>
      <c r="N118">
        <v>399</v>
      </c>
      <c r="O118">
        <v>522</v>
      </c>
      <c r="P118">
        <v>474</v>
      </c>
      <c r="Q118">
        <v>440</v>
      </c>
      <c r="R118">
        <v>418</v>
      </c>
      <c r="S118">
        <v>388</v>
      </c>
      <c r="T118">
        <v>338</v>
      </c>
      <c r="U118">
        <v>277</v>
      </c>
    </row>
    <row r="119" spans="1:21">
      <c r="A119" s="45">
        <v>30468</v>
      </c>
      <c r="B119">
        <v>438</v>
      </c>
      <c r="C119">
        <v>403</v>
      </c>
      <c r="D119">
        <v>404</v>
      </c>
      <c r="E119">
        <v>525</v>
      </c>
      <c r="F119">
        <v>479</v>
      </c>
      <c r="G119">
        <v>439</v>
      </c>
      <c r="H119">
        <v>414</v>
      </c>
      <c r="I119">
        <v>381</v>
      </c>
      <c r="J119">
        <v>310</v>
      </c>
      <c r="K119">
        <v>206</v>
      </c>
      <c r="L119">
        <v>417</v>
      </c>
      <c r="M119">
        <v>391</v>
      </c>
      <c r="N119">
        <v>399</v>
      </c>
      <c r="O119">
        <v>519</v>
      </c>
      <c r="P119">
        <v>476</v>
      </c>
      <c r="Q119">
        <v>441</v>
      </c>
      <c r="R119">
        <v>418</v>
      </c>
      <c r="S119">
        <v>388</v>
      </c>
      <c r="T119">
        <v>339</v>
      </c>
      <c r="U119">
        <v>278</v>
      </c>
    </row>
    <row r="120" spans="1:21">
      <c r="A120" s="45">
        <v>30498</v>
      </c>
      <c r="B120">
        <v>439</v>
      </c>
      <c r="C120">
        <v>403</v>
      </c>
      <c r="D120">
        <v>403</v>
      </c>
      <c r="E120">
        <v>523</v>
      </c>
      <c r="F120">
        <v>481</v>
      </c>
      <c r="G120">
        <v>441</v>
      </c>
      <c r="H120">
        <v>414</v>
      </c>
      <c r="I120">
        <v>381</v>
      </c>
      <c r="J120">
        <v>312</v>
      </c>
      <c r="K120">
        <v>207</v>
      </c>
      <c r="L120">
        <v>418</v>
      </c>
      <c r="M120">
        <v>390</v>
      </c>
      <c r="N120">
        <v>397</v>
      </c>
      <c r="O120">
        <v>517</v>
      </c>
      <c r="P120">
        <v>477</v>
      </c>
      <c r="Q120">
        <v>443</v>
      </c>
      <c r="R120">
        <v>417</v>
      </c>
      <c r="S120">
        <v>388</v>
      </c>
      <c r="T120">
        <v>340</v>
      </c>
      <c r="U120">
        <v>279</v>
      </c>
    </row>
    <row r="121" spans="1:21">
      <c r="A121" s="45">
        <v>30529</v>
      </c>
      <c r="B121">
        <v>440</v>
      </c>
      <c r="C121">
        <v>404</v>
      </c>
      <c r="D121">
        <v>402</v>
      </c>
      <c r="E121">
        <v>521</v>
      </c>
      <c r="F121">
        <v>482</v>
      </c>
      <c r="G121">
        <v>444</v>
      </c>
      <c r="H121">
        <v>414</v>
      </c>
      <c r="I121">
        <v>382</v>
      </c>
      <c r="J121">
        <v>314</v>
      </c>
      <c r="K121">
        <v>208</v>
      </c>
      <c r="L121">
        <v>420</v>
      </c>
      <c r="M121">
        <v>391</v>
      </c>
      <c r="N121">
        <v>397</v>
      </c>
      <c r="O121">
        <v>515</v>
      </c>
      <c r="P121">
        <v>479</v>
      </c>
      <c r="Q121">
        <v>446</v>
      </c>
      <c r="R121">
        <v>417</v>
      </c>
      <c r="S121">
        <v>388</v>
      </c>
      <c r="T121">
        <v>341</v>
      </c>
      <c r="U121">
        <v>279</v>
      </c>
    </row>
    <row r="122" spans="1:21">
      <c r="A122" s="45">
        <v>30560</v>
      </c>
      <c r="B122">
        <v>442</v>
      </c>
      <c r="C122">
        <v>404</v>
      </c>
      <c r="D122">
        <v>402</v>
      </c>
      <c r="E122">
        <v>518</v>
      </c>
      <c r="F122">
        <v>484</v>
      </c>
      <c r="G122">
        <v>446</v>
      </c>
      <c r="H122">
        <v>413</v>
      </c>
      <c r="I122">
        <v>382</v>
      </c>
      <c r="J122">
        <v>315</v>
      </c>
      <c r="K122">
        <v>208</v>
      </c>
      <c r="L122">
        <v>421</v>
      </c>
      <c r="M122">
        <v>391</v>
      </c>
      <c r="N122">
        <v>396</v>
      </c>
      <c r="O122">
        <v>512</v>
      </c>
      <c r="P122">
        <v>480</v>
      </c>
      <c r="Q122">
        <v>448</v>
      </c>
      <c r="R122">
        <v>417</v>
      </c>
      <c r="S122">
        <v>388</v>
      </c>
      <c r="T122">
        <v>342</v>
      </c>
      <c r="U122">
        <v>280</v>
      </c>
    </row>
    <row r="123" spans="1:21">
      <c r="A123" s="45">
        <v>30590</v>
      </c>
      <c r="B123">
        <v>443</v>
      </c>
      <c r="C123">
        <v>404</v>
      </c>
      <c r="D123">
        <v>402</v>
      </c>
      <c r="E123">
        <v>514</v>
      </c>
      <c r="F123">
        <v>485</v>
      </c>
      <c r="G123">
        <v>448</v>
      </c>
      <c r="H123">
        <v>412</v>
      </c>
      <c r="I123">
        <v>382</v>
      </c>
      <c r="J123">
        <v>317</v>
      </c>
      <c r="K123">
        <v>210</v>
      </c>
      <c r="L123">
        <v>422</v>
      </c>
      <c r="M123">
        <v>391</v>
      </c>
      <c r="N123">
        <v>396</v>
      </c>
      <c r="O123">
        <v>509</v>
      </c>
      <c r="P123">
        <v>482</v>
      </c>
      <c r="Q123">
        <v>450</v>
      </c>
      <c r="R123">
        <v>416</v>
      </c>
      <c r="S123">
        <v>389</v>
      </c>
      <c r="T123">
        <v>343</v>
      </c>
      <c r="U123">
        <v>282</v>
      </c>
    </row>
    <row r="124" spans="1:21">
      <c r="A124" s="45">
        <v>30621</v>
      </c>
      <c r="B124">
        <v>444</v>
      </c>
      <c r="C124">
        <v>404</v>
      </c>
      <c r="D124">
        <v>402</v>
      </c>
      <c r="E124">
        <v>511</v>
      </c>
      <c r="F124">
        <v>487</v>
      </c>
      <c r="G124">
        <v>450</v>
      </c>
      <c r="H124">
        <v>411</v>
      </c>
      <c r="I124">
        <v>383</v>
      </c>
      <c r="J124">
        <v>319</v>
      </c>
      <c r="K124">
        <v>211</v>
      </c>
      <c r="L124">
        <v>423</v>
      </c>
      <c r="M124">
        <v>391</v>
      </c>
      <c r="N124">
        <v>396</v>
      </c>
      <c r="O124">
        <v>506</v>
      </c>
      <c r="P124">
        <v>483</v>
      </c>
      <c r="Q124">
        <v>452</v>
      </c>
      <c r="R124">
        <v>415</v>
      </c>
      <c r="S124">
        <v>389</v>
      </c>
      <c r="T124">
        <v>344</v>
      </c>
      <c r="U124">
        <v>283</v>
      </c>
    </row>
    <row r="125" spans="1:21">
      <c r="A125" s="45">
        <v>30651</v>
      </c>
      <c r="B125">
        <v>445</v>
      </c>
      <c r="C125">
        <v>404</v>
      </c>
      <c r="D125">
        <v>401</v>
      </c>
      <c r="E125">
        <v>509</v>
      </c>
      <c r="F125">
        <v>489</v>
      </c>
      <c r="G125">
        <v>452</v>
      </c>
      <c r="H125">
        <v>411</v>
      </c>
      <c r="I125">
        <v>383</v>
      </c>
      <c r="J125">
        <v>320</v>
      </c>
      <c r="K125">
        <v>212</v>
      </c>
      <c r="L125">
        <v>424</v>
      </c>
      <c r="M125">
        <v>391</v>
      </c>
      <c r="N125">
        <v>395</v>
      </c>
      <c r="O125">
        <v>504</v>
      </c>
      <c r="P125">
        <v>484</v>
      </c>
      <c r="Q125">
        <v>454</v>
      </c>
      <c r="R125">
        <v>414</v>
      </c>
      <c r="S125">
        <v>389</v>
      </c>
      <c r="T125">
        <v>345</v>
      </c>
      <c r="U125">
        <v>283</v>
      </c>
    </row>
    <row r="126" spans="1:21">
      <c r="A126" s="45">
        <v>30682</v>
      </c>
      <c r="B126">
        <v>446</v>
      </c>
      <c r="C126">
        <v>404</v>
      </c>
      <c r="D126">
        <v>401</v>
      </c>
      <c r="E126">
        <v>504</v>
      </c>
      <c r="F126">
        <v>492</v>
      </c>
      <c r="G126">
        <v>453</v>
      </c>
      <c r="H126">
        <v>411</v>
      </c>
      <c r="I126">
        <v>384</v>
      </c>
      <c r="J126">
        <v>322</v>
      </c>
      <c r="K126">
        <v>214</v>
      </c>
      <c r="L126">
        <v>425</v>
      </c>
      <c r="M126">
        <v>391</v>
      </c>
      <c r="N126">
        <v>395</v>
      </c>
      <c r="O126">
        <v>499</v>
      </c>
      <c r="P126">
        <v>487</v>
      </c>
      <c r="Q126">
        <v>455</v>
      </c>
      <c r="R126">
        <v>415</v>
      </c>
      <c r="S126">
        <v>390</v>
      </c>
      <c r="T126">
        <v>346</v>
      </c>
      <c r="U126">
        <v>285</v>
      </c>
    </row>
    <row r="127" spans="1:21">
      <c r="A127" s="45">
        <v>30713</v>
      </c>
      <c r="B127">
        <v>446</v>
      </c>
      <c r="C127">
        <v>403</v>
      </c>
      <c r="D127">
        <v>400</v>
      </c>
      <c r="E127">
        <v>501</v>
      </c>
      <c r="F127">
        <v>493</v>
      </c>
      <c r="G127">
        <v>455</v>
      </c>
      <c r="H127">
        <v>411</v>
      </c>
      <c r="I127">
        <v>384</v>
      </c>
      <c r="J127">
        <v>323</v>
      </c>
      <c r="K127">
        <v>215</v>
      </c>
      <c r="L127">
        <v>425</v>
      </c>
      <c r="M127">
        <v>389</v>
      </c>
      <c r="N127">
        <v>394</v>
      </c>
      <c r="O127">
        <v>496</v>
      </c>
      <c r="P127">
        <v>488</v>
      </c>
      <c r="Q127">
        <v>458</v>
      </c>
      <c r="R127">
        <v>415</v>
      </c>
      <c r="S127">
        <v>390</v>
      </c>
      <c r="T127">
        <v>347</v>
      </c>
      <c r="U127">
        <v>287</v>
      </c>
    </row>
    <row r="128" spans="1:21">
      <c r="A128" s="45">
        <v>30742</v>
      </c>
      <c r="B128">
        <v>447</v>
      </c>
      <c r="C128">
        <v>404</v>
      </c>
      <c r="D128">
        <v>399</v>
      </c>
      <c r="E128">
        <v>498</v>
      </c>
      <c r="F128">
        <v>494</v>
      </c>
      <c r="G128">
        <v>457</v>
      </c>
      <c r="H128">
        <v>410</v>
      </c>
      <c r="I128">
        <v>384</v>
      </c>
      <c r="J128">
        <v>325</v>
      </c>
      <c r="K128">
        <v>217</v>
      </c>
      <c r="L128">
        <v>426</v>
      </c>
      <c r="M128">
        <v>390</v>
      </c>
      <c r="N128">
        <v>393</v>
      </c>
      <c r="O128">
        <v>493</v>
      </c>
      <c r="P128">
        <v>490</v>
      </c>
      <c r="Q128">
        <v>459</v>
      </c>
      <c r="R128">
        <v>413</v>
      </c>
      <c r="S128">
        <v>391</v>
      </c>
      <c r="T128">
        <v>348</v>
      </c>
      <c r="U128">
        <v>289</v>
      </c>
    </row>
    <row r="129" spans="1:21">
      <c r="A129" s="45">
        <v>30773</v>
      </c>
      <c r="B129">
        <v>448</v>
      </c>
      <c r="C129">
        <v>404</v>
      </c>
      <c r="D129">
        <v>400</v>
      </c>
      <c r="E129">
        <v>494</v>
      </c>
      <c r="F129">
        <v>496</v>
      </c>
      <c r="G129">
        <v>459</v>
      </c>
      <c r="H129">
        <v>409</v>
      </c>
      <c r="I129">
        <v>384</v>
      </c>
      <c r="J129">
        <v>326</v>
      </c>
      <c r="K129">
        <v>218</v>
      </c>
      <c r="L129">
        <v>427</v>
      </c>
      <c r="M129">
        <v>390</v>
      </c>
      <c r="N129">
        <v>394</v>
      </c>
      <c r="O129">
        <v>489</v>
      </c>
      <c r="P129">
        <v>491</v>
      </c>
      <c r="Q129">
        <v>462</v>
      </c>
      <c r="R129">
        <v>413</v>
      </c>
      <c r="S129">
        <v>391</v>
      </c>
      <c r="T129">
        <v>349</v>
      </c>
      <c r="U129">
        <v>290</v>
      </c>
    </row>
    <row r="130" spans="1:21">
      <c r="A130" s="45">
        <v>30803</v>
      </c>
      <c r="B130">
        <v>449</v>
      </c>
      <c r="C130">
        <v>405</v>
      </c>
      <c r="D130">
        <v>401</v>
      </c>
      <c r="E130">
        <v>491</v>
      </c>
      <c r="F130">
        <v>498</v>
      </c>
      <c r="G130">
        <v>461</v>
      </c>
      <c r="H130">
        <v>408</v>
      </c>
      <c r="I130">
        <v>385</v>
      </c>
      <c r="J130">
        <v>327</v>
      </c>
      <c r="K130">
        <v>219</v>
      </c>
      <c r="L130">
        <v>428</v>
      </c>
      <c r="M130">
        <v>391</v>
      </c>
      <c r="N130">
        <v>394</v>
      </c>
      <c r="O130">
        <v>487</v>
      </c>
      <c r="P130">
        <v>493</v>
      </c>
      <c r="Q130">
        <v>464</v>
      </c>
      <c r="R130">
        <v>412</v>
      </c>
      <c r="S130">
        <v>392</v>
      </c>
      <c r="T130">
        <v>350</v>
      </c>
      <c r="U130">
        <v>291</v>
      </c>
    </row>
    <row r="131" spans="1:21">
      <c r="A131" s="45">
        <v>30834</v>
      </c>
      <c r="B131">
        <v>450</v>
      </c>
      <c r="C131">
        <v>406</v>
      </c>
      <c r="D131">
        <v>400</v>
      </c>
      <c r="E131">
        <v>489</v>
      </c>
      <c r="F131">
        <v>500</v>
      </c>
      <c r="G131">
        <v>463</v>
      </c>
      <c r="H131">
        <v>408</v>
      </c>
      <c r="I131">
        <v>385</v>
      </c>
      <c r="J131">
        <v>328</v>
      </c>
      <c r="K131">
        <v>220</v>
      </c>
      <c r="L131">
        <v>429</v>
      </c>
      <c r="M131">
        <v>392</v>
      </c>
      <c r="N131">
        <v>394</v>
      </c>
      <c r="O131">
        <v>484</v>
      </c>
      <c r="P131">
        <v>496</v>
      </c>
      <c r="Q131">
        <v>465</v>
      </c>
      <c r="R131">
        <v>412</v>
      </c>
      <c r="S131">
        <v>392</v>
      </c>
      <c r="T131">
        <v>350</v>
      </c>
      <c r="U131">
        <v>291</v>
      </c>
    </row>
    <row r="132" spans="1:21">
      <c r="A132" s="45">
        <v>30864</v>
      </c>
      <c r="B132">
        <v>451</v>
      </c>
      <c r="C132">
        <v>407</v>
      </c>
      <c r="D132">
        <v>400</v>
      </c>
      <c r="E132">
        <v>486</v>
      </c>
      <c r="F132">
        <v>503</v>
      </c>
      <c r="G132">
        <v>464</v>
      </c>
      <c r="H132">
        <v>408</v>
      </c>
      <c r="I132">
        <v>386</v>
      </c>
      <c r="J132">
        <v>329</v>
      </c>
      <c r="K132">
        <v>221</v>
      </c>
      <c r="L132">
        <v>428</v>
      </c>
      <c r="M132">
        <v>392</v>
      </c>
      <c r="N132">
        <v>393</v>
      </c>
      <c r="O132">
        <v>481</v>
      </c>
      <c r="P132">
        <v>498</v>
      </c>
      <c r="Q132">
        <v>466</v>
      </c>
      <c r="R132">
        <v>412</v>
      </c>
      <c r="S132">
        <v>392</v>
      </c>
      <c r="T132">
        <v>351</v>
      </c>
      <c r="U132">
        <v>292</v>
      </c>
    </row>
    <row r="133" spans="1:21">
      <c r="A133" s="45">
        <v>30895</v>
      </c>
      <c r="B133">
        <v>452</v>
      </c>
      <c r="C133">
        <v>408</v>
      </c>
      <c r="D133">
        <v>399</v>
      </c>
      <c r="E133">
        <v>483</v>
      </c>
      <c r="F133">
        <v>506</v>
      </c>
      <c r="G133">
        <v>465</v>
      </c>
      <c r="H133">
        <v>408</v>
      </c>
      <c r="I133">
        <v>386</v>
      </c>
      <c r="J133">
        <v>330</v>
      </c>
      <c r="K133">
        <v>222</v>
      </c>
      <c r="L133">
        <v>430</v>
      </c>
      <c r="M133">
        <v>393</v>
      </c>
      <c r="N133">
        <v>393</v>
      </c>
      <c r="O133">
        <v>478</v>
      </c>
      <c r="P133">
        <v>501</v>
      </c>
      <c r="Q133">
        <v>467</v>
      </c>
      <c r="R133">
        <v>412</v>
      </c>
      <c r="S133">
        <v>393</v>
      </c>
      <c r="T133">
        <v>352</v>
      </c>
      <c r="U133">
        <v>293</v>
      </c>
    </row>
    <row r="134" spans="1:21">
      <c r="A134" s="45">
        <v>30926</v>
      </c>
      <c r="B134">
        <v>452</v>
      </c>
      <c r="C134">
        <v>409</v>
      </c>
      <c r="D134">
        <v>399</v>
      </c>
      <c r="E134">
        <v>480</v>
      </c>
      <c r="F134">
        <v>509</v>
      </c>
      <c r="G134">
        <v>465</v>
      </c>
      <c r="H134">
        <v>408</v>
      </c>
      <c r="I134">
        <v>387</v>
      </c>
      <c r="J134">
        <v>331</v>
      </c>
      <c r="K134">
        <v>224</v>
      </c>
      <c r="L134">
        <v>430</v>
      </c>
      <c r="M134">
        <v>394</v>
      </c>
      <c r="N134">
        <v>392</v>
      </c>
      <c r="O134">
        <v>475</v>
      </c>
      <c r="P134">
        <v>503</v>
      </c>
      <c r="Q134">
        <v>468</v>
      </c>
      <c r="R134">
        <v>412</v>
      </c>
      <c r="S134">
        <v>394</v>
      </c>
      <c r="T134">
        <v>352</v>
      </c>
      <c r="U134">
        <v>295</v>
      </c>
    </row>
    <row r="135" spans="1:21">
      <c r="A135" s="45">
        <v>30956</v>
      </c>
      <c r="B135">
        <v>453</v>
      </c>
      <c r="C135">
        <v>410</v>
      </c>
      <c r="D135">
        <v>398</v>
      </c>
      <c r="E135">
        <v>476</v>
      </c>
      <c r="F135">
        <v>511</v>
      </c>
      <c r="G135">
        <v>466</v>
      </c>
      <c r="H135">
        <v>408</v>
      </c>
      <c r="I135">
        <v>387</v>
      </c>
      <c r="J135">
        <v>332</v>
      </c>
      <c r="K135">
        <v>225</v>
      </c>
      <c r="L135">
        <v>431</v>
      </c>
      <c r="M135">
        <v>395</v>
      </c>
      <c r="N135">
        <v>391</v>
      </c>
      <c r="O135">
        <v>472</v>
      </c>
      <c r="P135">
        <v>506</v>
      </c>
      <c r="Q135">
        <v>468</v>
      </c>
      <c r="R135">
        <v>412</v>
      </c>
      <c r="S135">
        <v>394</v>
      </c>
      <c r="T135">
        <v>353</v>
      </c>
      <c r="U135">
        <v>295</v>
      </c>
    </row>
    <row r="136" spans="1:21">
      <c r="A136" s="45">
        <v>30987</v>
      </c>
      <c r="B136">
        <v>454</v>
      </c>
      <c r="C136">
        <v>410</v>
      </c>
      <c r="D136">
        <v>397</v>
      </c>
      <c r="E136">
        <v>473</v>
      </c>
      <c r="F136">
        <v>514</v>
      </c>
      <c r="G136">
        <v>465</v>
      </c>
      <c r="H136">
        <v>409</v>
      </c>
      <c r="I136">
        <v>387</v>
      </c>
      <c r="J136">
        <v>333</v>
      </c>
      <c r="K136">
        <v>226</v>
      </c>
      <c r="L136">
        <v>431</v>
      </c>
      <c r="M136">
        <v>396</v>
      </c>
      <c r="N136">
        <v>391</v>
      </c>
      <c r="O136">
        <v>469</v>
      </c>
      <c r="P136">
        <v>509</v>
      </c>
      <c r="Q136">
        <v>468</v>
      </c>
      <c r="R136">
        <v>413</v>
      </c>
      <c r="S136">
        <v>394</v>
      </c>
      <c r="T136">
        <v>353</v>
      </c>
      <c r="U136">
        <v>296</v>
      </c>
    </row>
    <row r="137" spans="1:21">
      <c r="A137" s="45">
        <v>31017</v>
      </c>
      <c r="B137">
        <v>454</v>
      </c>
      <c r="C137">
        <v>411</v>
      </c>
      <c r="D137">
        <v>397</v>
      </c>
      <c r="E137">
        <v>471</v>
      </c>
      <c r="F137">
        <v>517</v>
      </c>
      <c r="G137">
        <v>465</v>
      </c>
      <c r="H137">
        <v>409</v>
      </c>
      <c r="I137">
        <v>388</v>
      </c>
      <c r="J137">
        <v>333</v>
      </c>
      <c r="K137">
        <v>227</v>
      </c>
      <c r="L137">
        <v>432</v>
      </c>
      <c r="M137">
        <v>396</v>
      </c>
      <c r="N137">
        <v>390</v>
      </c>
      <c r="O137">
        <v>465</v>
      </c>
      <c r="P137">
        <v>512</v>
      </c>
      <c r="Q137">
        <v>468</v>
      </c>
      <c r="R137">
        <v>413</v>
      </c>
      <c r="S137">
        <v>394</v>
      </c>
      <c r="T137">
        <v>354</v>
      </c>
      <c r="U137">
        <v>296</v>
      </c>
    </row>
    <row r="138" spans="1:21">
      <c r="A138" s="45">
        <v>31048</v>
      </c>
      <c r="B138">
        <v>455</v>
      </c>
      <c r="C138">
        <v>412</v>
      </c>
      <c r="D138">
        <v>396</v>
      </c>
      <c r="E138">
        <v>469</v>
      </c>
      <c r="F138">
        <v>522</v>
      </c>
      <c r="G138">
        <v>461</v>
      </c>
      <c r="H138">
        <v>409</v>
      </c>
      <c r="I138">
        <v>389</v>
      </c>
      <c r="J138">
        <v>335</v>
      </c>
      <c r="K138">
        <v>229</v>
      </c>
      <c r="L138">
        <v>432</v>
      </c>
      <c r="M138">
        <v>397</v>
      </c>
      <c r="N138">
        <v>389</v>
      </c>
      <c r="O138">
        <v>464</v>
      </c>
      <c r="P138">
        <v>516</v>
      </c>
      <c r="Q138">
        <v>464</v>
      </c>
      <c r="R138">
        <v>413</v>
      </c>
      <c r="S138">
        <v>396</v>
      </c>
      <c r="T138">
        <v>354</v>
      </c>
      <c r="U138">
        <v>297</v>
      </c>
    </row>
    <row r="139" spans="1:21">
      <c r="A139" s="45">
        <v>31079</v>
      </c>
      <c r="B139">
        <v>455</v>
      </c>
      <c r="C139">
        <v>411</v>
      </c>
      <c r="D139">
        <v>395</v>
      </c>
      <c r="E139">
        <v>466</v>
      </c>
      <c r="F139">
        <v>524</v>
      </c>
      <c r="G139">
        <v>461</v>
      </c>
      <c r="H139">
        <v>409</v>
      </c>
      <c r="I139">
        <v>390</v>
      </c>
      <c r="J139">
        <v>335</v>
      </c>
      <c r="K139">
        <v>230</v>
      </c>
      <c r="L139">
        <v>433</v>
      </c>
      <c r="M139">
        <v>396</v>
      </c>
      <c r="N139">
        <v>388</v>
      </c>
      <c r="O139">
        <v>461</v>
      </c>
      <c r="P139">
        <v>518</v>
      </c>
      <c r="Q139">
        <v>464</v>
      </c>
      <c r="R139">
        <v>413</v>
      </c>
      <c r="S139">
        <v>397</v>
      </c>
      <c r="T139">
        <v>354</v>
      </c>
      <c r="U139">
        <v>298</v>
      </c>
    </row>
    <row r="140" spans="1:21">
      <c r="A140" s="45">
        <v>31107</v>
      </c>
      <c r="B140">
        <v>455</v>
      </c>
      <c r="C140">
        <v>413</v>
      </c>
      <c r="D140">
        <v>395</v>
      </c>
      <c r="E140">
        <v>464</v>
      </c>
      <c r="F140">
        <v>526</v>
      </c>
      <c r="G140">
        <v>460</v>
      </c>
      <c r="H140">
        <v>409</v>
      </c>
      <c r="I140">
        <v>390</v>
      </c>
      <c r="J140">
        <v>336</v>
      </c>
      <c r="K140">
        <v>232</v>
      </c>
      <c r="L140">
        <v>433</v>
      </c>
      <c r="M140">
        <v>397</v>
      </c>
      <c r="N140">
        <v>388</v>
      </c>
      <c r="O140">
        <v>459</v>
      </c>
      <c r="P140">
        <v>520</v>
      </c>
      <c r="Q140">
        <v>463</v>
      </c>
      <c r="R140">
        <v>412</v>
      </c>
      <c r="S140">
        <v>397</v>
      </c>
      <c r="T140">
        <v>355</v>
      </c>
      <c r="U140">
        <v>299</v>
      </c>
    </row>
    <row r="141" spans="1:21">
      <c r="A141" s="45">
        <v>31138</v>
      </c>
      <c r="B141">
        <v>456</v>
      </c>
      <c r="C141">
        <v>414</v>
      </c>
      <c r="D141">
        <v>395</v>
      </c>
      <c r="E141">
        <v>462</v>
      </c>
      <c r="F141">
        <v>528</v>
      </c>
      <c r="G141">
        <v>460</v>
      </c>
      <c r="H141">
        <v>409</v>
      </c>
      <c r="I141">
        <v>391</v>
      </c>
      <c r="J141">
        <v>337</v>
      </c>
      <c r="K141">
        <v>233</v>
      </c>
      <c r="L141">
        <v>433</v>
      </c>
      <c r="M141">
        <v>398</v>
      </c>
      <c r="N141">
        <v>388</v>
      </c>
      <c r="O141">
        <v>458</v>
      </c>
      <c r="P141">
        <v>522</v>
      </c>
      <c r="Q141">
        <v>463</v>
      </c>
      <c r="R141">
        <v>413</v>
      </c>
      <c r="S141">
        <v>398</v>
      </c>
      <c r="T141">
        <v>355</v>
      </c>
      <c r="U141">
        <v>299</v>
      </c>
    </row>
    <row r="142" spans="1:21">
      <c r="A142" s="45">
        <v>31168</v>
      </c>
      <c r="B142">
        <v>457</v>
      </c>
      <c r="C142">
        <v>415</v>
      </c>
      <c r="D142">
        <v>395</v>
      </c>
      <c r="E142">
        <v>461</v>
      </c>
      <c r="F142">
        <v>530</v>
      </c>
      <c r="G142">
        <v>460</v>
      </c>
      <c r="H142">
        <v>409</v>
      </c>
      <c r="I142">
        <v>392</v>
      </c>
      <c r="J142">
        <v>338</v>
      </c>
      <c r="K142">
        <v>234</v>
      </c>
      <c r="L142">
        <v>434</v>
      </c>
      <c r="M142">
        <v>399</v>
      </c>
      <c r="N142">
        <v>388</v>
      </c>
      <c r="O142">
        <v>456</v>
      </c>
      <c r="P142">
        <v>523</v>
      </c>
      <c r="Q142">
        <v>463</v>
      </c>
      <c r="R142">
        <v>413</v>
      </c>
      <c r="S142">
        <v>399</v>
      </c>
      <c r="T142">
        <v>356</v>
      </c>
      <c r="U142">
        <v>300</v>
      </c>
    </row>
    <row r="143" spans="1:21">
      <c r="A143" s="45">
        <v>31199</v>
      </c>
      <c r="B143">
        <v>458</v>
      </c>
      <c r="C143">
        <v>416</v>
      </c>
      <c r="D143">
        <v>395</v>
      </c>
      <c r="E143">
        <v>459</v>
      </c>
      <c r="F143">
        <v>532</v>
      </c>
      <c r="G143">
        <v>459</v>
      </c>
      <c r="H143">
        <v>410</v>
      </c>
      <c r="I143">
        <v>392</v>
      </c>
      <c r="J143">
        <v>339</v>
      </c>
      <c r="K143">
        <v>235</v>
      </c>
      <c r="L143">
        <v>435</v>
      </c>
      <c r="M143">
        <v>400</v>
      </c>
      <c r="N143">
        <v>388</v>
      </c>
      <c r="O143">
        <v>455</v>
      </c>
      <c r="P143">
        <v>526</v>
      </c>
      <c r="Q143">
        <v>462</v>
      </c>
      <c r="R143">
        <v>414</v>
      </c>
      <c r="S143">
        <v>399</v>
      </c>
      <c r="T143">
        <v>357</v>
      </c>
      <c r="U143">
        <v>300</v>
      </c>
    </row>
    <row r="144" spans="1:21">
      <c r="A144" s="45">
        <v>31229</v>
      </c>
      <c r="B144">
        <v>458</v>
      </c>
      <c r="C144">
        <v>417</v>
      </c>
      <c r="D144">
        <v>395</v>
      </c>
      <c r="E144">
        <v>457</v>
      </c>
      <c r="F144">
        <v>535</v>
      </c>
      <c r="G144">
        <v>458</v>
      </c>
      <c r="H144">
        <v>410</v>
      </c>
      <c r="I144">
        <v>392</v>
      </c>
      <c r="J144">
        <v>340</v>
      </c>
      <c r="K144">
        <v>236</v>
      </c>
      <c r="L144">
        <v>435</v>
      </c>
      <c r="M144">
        <v>400</v>
      </c>
      <c r="N144">
        <v>388</v>
      </c>
      <c r="O144">
        <v>452</v>
      </c>
      <c r="P144">
        <v>529</v>
      </c>
      <c r="Q144">
        <v>460</v>
      </c>
      <c r="R144">
        <v>414</v>
      </c>
      <c r="S144">
        <v>399</v>
      </c>
      <c r="T144">
        <v>357</v>
      </c>
      <c r="U144">
        <v>301</v>
      </c>
    </row>
    <row r="145" spans="1:21">
      <c r="A145" s="45">
        <v>31260</v>
      </c>
      <c r="B145">
        <v>459</v>
      </c>
      <c r="C145">
        <v>419</v>
      </c>
      <c r="D145">
        <v>395</v>
      </c>
      <c r="E145">
        <v>455</v>
      </c>
      <c r="F145">
        <v>537</v>
      </c>
      <c r="G145">
        <v>457</v>
      </c>
      <c r="H145">
        <v>411</v>
      </c>
      <c r="I145">
        <v>393</v>
      </c>
      <c r="J145">
        <v>341</v>
      </c>
      <c r="K145">
        <v>237</v>
      </c>
      <c r="L145">
        <v>436</v>
      </c>
      <c r="M145">
        <v>402</v>
      </c>
      <c r="N145">
        <v>388</v>
      </c>
      <c r="O145">
        <v>451</v>
      </c>
      <c r="P145">
        <v>531</v>
      </c>
      <c r="Q145">
        <v>460</v>
      </c>
      <c r="R145">
        <v>415</v>
      </c>
      <c r="S145">
        <v>400</v>
      </c>
      <c r="T145">
        <v>358</v>
      </c>
      <c r="U145">
        <v>301</v>
      </c>
    </row>
    <row r="146" spans="1:21">
      <c r="A146" s="45">
        <v>31291</v>
      </c>
      <c r="B146">
        <v>459</v>
      </c>
      <c r="C146">
        <v>420</v>
      </c>
      <c r="D146">
        <v>394</v>
      </c>
      <c r="E146">
        <v>453</v>
      </c>
      <c r="F146">
        <v>540</v>
      </c>
      <c r="G146">
        <v>456</v>
      </c>
      <c r="H146">
        <v>410</v>
      </c>
      <c r="I146">
        <v>394</v>
      </c>
      <c r="J146">
        <v>342</v>
      </c>
      <c r="K146">
        <v>238</v>
      </c>
      <c r="L146">
        <v>436</v>
      </c>
      <c r="M146">
        <v>404</v>
      </c>
      <c r="N146">
        <v>387</v>
      </c>
      <c r="O146">
        <v>448</v>
      </c>
      <c r="P146">
        <v>534</v>
      </c>
      <c r="Q146">
        <v>459</v>
      </c>
      <c r="R146">
        <v>415</v>
      </c>
      <c r="S146">
        <v>401</v>
      </c>
      <c r="T146">
        <v>359</v>
      </c>
      <c r="U146">
        <v>302</v>
      </c>
    </row>
    <row r="147" spans="1:21">
      <c r="A147" s="45">
        <v>31321</v>
      </c>
      <c r="B147">
        <v>457</v>
      </c>
      <c r="C147">
        <v>424</v>
      </c>
      <c r="D147">
        <v>394</v>
      </c>
      <c r="E147">
        <v>450</v>
      </c>
      <c r="F147">
        <v>543</v>
      </c>
      <c r="G147">
        <v>455</v>
      </c>
      <c r="H147">
        <v>410</v>
      </c>
      <c r="I147">
        <v>395</v>
      </c>
      <c r="J147">
        <v>343</v>
      </c>
      <c r="K147">
        <v>239</v>
      </c>
      <c r="L147">
        <v>434</v>
      </c>
      <c r="M147">
        <v>407</v>
      </c>
      <c r="N147">
        <v>386</v>
      </c>
      <c r="O147">
        <v>446</v>
      </c>
      <c r="P147">
        <v>537</v>
      </c>
      <c r="Q147">
        <v>458</v>
      </c>
      <c r="R147">
        <v>415</v>
      </c>
      <c r="S147">
        <v>402</v>
      </c>
      <c r="T147">
        <v>359</v>
      </c>
      <c r="U147">
        <v>303</v>
      </c>
    </row>
    <row r="148" spans="1:21">
      <c r="A148" s="45">
        <v>31352</v>
      </c>
      <c r="B148">
        <v>455</v>
      </c>
      <c r="C148">
        <v>427</v>
      </c>
      <c r="D148">
        <v>393</v>
      </c>
      <c r="E148">
        <v>448</v>
      </c>
      <c r="F148">
        <v>547</v>
      </c>
      <c r="G148">
        <v>454</v>
      </c>
      <c r="H148">
        <v>409</v>
      </c>
      <c r="I148">
        <v>396</v>
      </c>
      <c r="J148">
        <v>344</v>
      </c>
      <c r="K148">
        <v>241</v>
      </c>
      <c r="L148">
        <v>432</v>
      </c>
      <c r="M148">
        <v>410</v>
      </c>
      <c r="N148">
        <v>386</v>
      </c>
      <c r="O148">
        <v>443</v>
      </c>
      <c r="P148">
        <v>540</v>
      </c>
      <c r="Q148">
        <v>457</v>
      </c>
      <c r="R148">
        <v>414</v>
      </c>
      <c r="S148">
        <v>403</v>
      </c>
      <c r="T148">
        <v>360</v>
      </c>
      <c r="U148">
        <v>303</v>
      </c>
    </row>
    <row r="149" spans="1:21">
      <c r="A149" s="45">
        <v>31382</v>
      </c>
      <c r="B149">
        <v>454</v>
      </c>
      <c r="C149">
        <v>430</v>
      </c>
      <c r="D149">
        <v>393</v>
      </c>
      <c r="E149">
        <v>445</v>
      </c>
      <c r="F149">
        <v>551</v>
      </c>
      <c r="G149">
        <v>453</v>
      </c>
      <c r="H149">
        <v>409</v>
      </c>
      <c r="I149">
        <v>396</v>
      </c>
      <c r="J149">
        <v>344</v>
      </c>
      <c r="K149">
        <v>241</v>
      </c>
      <c r="L149">
        <v>431</v>
      </c>
      <c r="M149">
        <v>413</v>
      </c>
      <c r="N149">
        <v>385</v>
      </c>
      <c r="O149">
        <v>441</v>
      </c>
      <c r="P149">
        <v>543</v>
      </c>
      <c r="Q149">
        <v>456</v>
      </c>
      <c r="R149">
        <v>414</v>
      </c>
      <c r="S149">
        <v>403</v>
      </c>
      <c r="T149">
        <v>360</v>
      </c>
      <c r="U149">
        <v>303</v>
      </c>
    </row>
    <row r="150" spans="1:21">
      <c r="A150" s="45">
        <v>31413</v>
      </c>
      <c r="B150">
        <v>455</v>
      </c>
      <c r="C150">
        <v>430</v>
      </c>
      <c r="D150">
        <v>393</v>
      </c>
      <c r="E150">
        <v>441</v>
      </c>
      <c r="F150">
        <v>557</v>
      </c>
      <c r="G150">
        <v>449</v>
      </c>
      <c r="H150">
        <v>409</v>
      </c>
      <c r="I150">
        <v>398</v>
      </c>
      <c r="J150">
        <v>346</v>
      </c>
      <c r="K150">
        <v>244</v>
      </c>
      <c r="L150">
        <v>432</v>
      </c>
      <c r="M150">
        <v>413</v>
      </c>
      <c r="N150">
        <v>385</v>
      </c>
      <c r="O150">
        <v>437</v>
      </c>
      <c r="P150">
        <v>550</v>
      </c>
      <c r="Q150">
        <v>452</v>
      </c>
      <c r="R150">
        <v>414</v>
      </c>
      <c r="S150">
        <v>405</v>
      </c>
      <c r="T150">
        <v>362</v>
      </c>
      <c r="U150">
        <v>305</v>
      </c>
    </row>
    <row r="151" spans="1:21">
      <c r="A151" s="45">
        <v>31444</v>
      </c>
      <c r="B151">
        <v>462</v>
      </c>
      <c r="C151">
        <v>423</v>
      </c>
      <c r="D151">
        <v>392</v>
      </c>
      <c r="E151">
        <v>440</v>
      </c>
      <c r="F151">
        <v>560</v>
      </c>
      <c r="G151">
        <v>444</v>
      </c>
      <c r="H151">
        <v>410</v>
      </c>
      <c r="I151">
        <v>398</v>
      </c>
      <c r="J151">
        <v>347</v>
      </c>
      <c r="K151">
        <v>247</v>
      </c>
      <c r="L151">
        <v>438</v>
      </c>
      <c r="M151">
        <v>406</v>
      </c>
      <c r="N151">
        <v>385</v>
      </c>
      <c r="O151">
        <v>435</v>
      </c>
      <c r="P151">
        <v>553</v>
      </c>
      <c r="Q151">
        <v>447</v>
      </c>
      <c r="R151">
        <v>415</v>
      </c>
      <c r="S151">
        <v>406</v>
      </c>
      <c r="T151">
        <v>362</v>
      </c>
      <c r="U151">
        <v>307</v>
      </c>
    </row>
    <row r="152" spans="1:21">
      <c r="A152" s="45">
        <v>31472</v>
      </c>
      <c r="B152">
        <v>468</v>
      </c>
      <c r="C152">
        <v>420</v>
      </c>
      <c r="D152">
        <v>393</v>
      </c>
      <c r="E152">
        <v>439</v>
      </c>
      <c r="F152">
        <v>563</v>
      </c>
      <c r="G152">
        <v>438</v>
      </c>
      <c r="H152">
        <v>412</v>
      </c>
      <c r="I152">
        <v>398</v>
      </c>
      <c r="J152">
        <v>348</v>
      </c>
      <c r="K152">
        <v>250</v>
      </c>
      <c r="L152">
        <v>444</v>
      </c>
      <c r="M152">
        <v>403</v>
      </c>
      <c r="N152">
        <v>385</v>
      </c>
      <c r="O152">
        <v>434</v>
      </c>
      <c r="P152">
        <v>556</v>
      </c>
      <c r="Q152">
        <v>441</v>
      </c>
      <c r="R152">
        <v>416</v>
      </c>
      <c r="S152">
        <v>405</v>
      </c>
      <c r="T152">
        <v>364</v>
      </c>
      <c r="U152">
        <v>308</v>
      </c>
    </row>
    <row r="153" spans="1:21">
      <c r="A153" s="45">
        <v>31503</v>
      </c>
      <c r="B153">
        <v>471</v>
      </c>
      <c r="C153">
        <v>418</v>
      </c>
      <c r="D153">
        <v>393</v>
      </c>
      <c r="E153">
        <v>437</v>
      </c>
      <c r="F153">
        <v>565</v>
      </c>
      <c r="G153">
        <v>436</v>
      </c>
      <c r="H153">
        <v>412</v>
      </c>
      <c r="I153">
        <v>398</v>
      </c>
      <c r="J153">
        <v>348</v>
      </c>
      <c r="K153">
        <v>252</v>
      </c>
      <c r="L153">
        <v>447</v>
      </c>
      <c r="M153">
        <v>401</v>
      </c>
      <c r="N153">
        <v>385</v>
      </c>
      <c r="O153">
        <v>433</v>
      </c>
      <c r="P153">
        <v>559</v>
      </c>
      <c r="Q153">
        <v>439</v>
      </c>
      <c r="R153">
        <v>417</v>
      </c>
      <c r="S153">
        <v>406</v>
      </c>
      <c r="T153">
        <v>364</v>
      </c>
      <c r="U153">
        <v>309</v>
      </c>
    </row>
    <row r="154" spans="1:21">
      <c r="A154" s="45">
        <v>31533</v>
      </c>
      <c r="B154">
        <v>474</v>
      </c>
      <c r="C154">
        <v>418</v>
      </c>
      <c r="D154">
        <v>394</v>
      </c>
      <c r="E154">
        <v>437</v>
      </c>
      <c r="F154">
        <v>568</v>
      </c>
      <c r="G154">
        <v>435</v>
      </c>
      <c r="H154">
        <v>413</v>
      </c>
      <c r="I154">
        <v>399</v>
      </c>
      <c r="J154">
        <v>348</v>
      </c>
      <c r="K154">
        <v>254</v>
      </c>
      <c r="L154">
        <v>451</v>
      </c>
      <c r="M154">
        <v>401</v>
      </c>
      <c r="N154">
        <v>386</v>
      </c>
      <c r="O154">
        <v>432</v>
      </c>
      <c r="P154">
        <v>561</v>
      </c>
      <c r="Q154">
        <v>437</v>
      </c>
      <c r="R154">
        <v>418</v>
      </c>
      <c r="S154">
        <v>406</v>
      </c>
      <c r="T154">
        <v>364</v>
      </c>
      <c r="U154">
        <v>311</v>
      </c>
    </row>
    <row r="155" spans="1:21">
      <c r="A155" s="45">
        <v>31564</v>
      </c>
      <c r="B155">
        <v>477</v>
      </c>
      <c r="C155">
        <v>417</v>
      </c>
      <c r="D155">
        <v>393</v>
      </c>
      <c r="E155">
        <v>435</v>
      </c>
      <c r="F155">
        <v>569</v>
      </c>
      <c r="G155">
        <v>434</v>
      </c>
      <c r="H155">
        <v>414</v>
      </c>
      <c r="I155">
        <v>399</v>
      </c>
      <c r="J155">
        <v>349</v>
      </c>
      <c r="K155">
        <v>255</v>
      </c>
      <c r="L155">
        <v>453</v>
      </c>
      <c r="M155">
        <v>400</v>
      </c>
      <c r="N155">
        <v>385</v>
      </c>
      <c r="O155">
        <v>431</v>
      </c>
      <c r="P155">
        <v>562</v>
      </c>
      <c r="Q155">
        <v>437</v>
      </c>
      <c r="R155">
        <v>419</v>
      </c>
      <c r="S155">
        <v>407</v>
      </c>
      <c r="T155">
        <v>365</v>
      </c>
      <c r="U155">
        <v>312</v>
      </c>
    </row>
    <row r="156" spans="1:21">
      <c r="A156" s="45">
        <v>31594</v>
      </c>
      <c r="B156">
        <v>480</v>
      </c>
      <c r="C156">
        <v>415</v>
      </c>
      <c r="D156">
        <v>393</v>
      </c>
      <c r="E156">
        <v>433</v>
      </c>
      <c r="F156">
        <v>570</v>
      </c>
      <c r="G156">
        <v>434</v>
      </c>
      <c r="H156">
        <v>416</v>
      </c>
      <c r="I156">
        <v>400</v>
      </c>
      <c r="J156">
        <v>350</v>
      </c>
      <c r="K156">
        <v>256</v>
      </c>
      <c r="L156">
        <v>455</v>
      </c>
      <c r="M156">
        <v>398</v>
      </c>
      <c r="N156">
        <v>385</v>
      </c>
      <c r="O156">
        <v>429</v>
      </c>
      <c r="P156">
        <v>563</v>
      </c>
      <c r="Q156">
        <v>436</v>
      </c>
      <c r="R156">
        <v>420</v>
      </c>
      <c r="S156">
        <v>407</v>
      </c>
      <c r="T156">
        <v>365</v>
      </c>
      <c r="U156">
        <v>312</v>
      </c>
    </row>
    <row r="157" spans="1:21">
      <c r="A157" s="45">
        <v>31625</v>
      </c>
      <c r="B157">
        <v>484</v>
      </c>
      <c r="C157">
        <v>415</v>
      </c>
      <c r="D157">
        <v>393</v>
      </c>
      <c r="E157">
        <v>432</v>
      </c>
      <c r="F157">
        <v>570</v>
      </c>
      <c r="G157">
        <v>433</v>
      </c>
      <c r="H157">
        <v>417</v>
      </c>
      <c r="I157">
        <v>400</v>
      </c>
      <c r="J157">
        <v>351</v>
      </c>
      <c r="K157">
        <v>258</v>
      </c>
      <c r="L157">
        <v>459</v>
      </c>
      <c r="M157">
        <v>398</v>
      </c>
      <c r="N157">
        <v>385</v>
      </c>
      <c r="O157">
        <v>428</v>
      </c>
      <c r="P157">
        <v>563</v>
      </c>
      <c r="Q157">
        <v>435</v>
      </c>
      <c r="R157">
        <v>422</v>
      </c>
      <c r="S157">
        <v>407</v>
      </c>
      <c r="T157">
        <v>366</v>
      </c>
      <c r="U157">
        <v>313</v>
      </c>
    </row>
    <row r="158" spans="1:21">
      <c r="A158" s="45">
        <v>31656</v>
      </c>
      <c r="B158">
        <v>487</v>
      </c>
      <c r="C158">
        <v>415</v>
      </c>
      <c r="D158">
        <v>394</v>
      </c>
      <c r="E158">
        <v>431</v>
      </c>
      <c r="F158">
        <v>569</v>
      </c>
      <c r="G158">
        <v>434</v>
      </c>
      <c r="H158">
        <v>419</v>
      </c>
      <c r="I158">
        <v>400</v>
      </c>
      <c r="J158">
        <v>351</v>
      </c>
      <c r="K158">
        <v>259</v>
      </c>
      <c r="L158">
        <v>462</v>
      </c>
      <c r="M158">
        <v>397</v>
      </c>
      <c r="N158">
        <v>385</v>
      </c>
      <c r="O158">
        <v>427</v>
      </c>
      <c r="P158">
        <v>562</v>
      </c>
      <c r="Q158">
        <v>436</v>
      </c>
      <c r="R158">
        <v>423</v>
      </c>
      <c r="S158">
        <v>408</v>
      </c>
      <c r="T158">
        <v>367</v>
      </c>
      <c r="U158">
        <v>314</v>
      </c>
    </row>
    <row r="159" spans="1:21">
      <c r="A159" s="45">
        <v>31686</v>
      </c>
      <c r="B159">
        <v>489</v>
      </c>
      <c r="C159">
        <v>414</v>
      </c>
      <c r="D159">
        <v>393</v>
      </c>
      <c r="E159">
        <v>430</v>
      </c>
      <c r="F159">
        <v>567</v>
      </c>
      <c r="G159">
        <v>434</v>
      </c>
      <c r="H159">
        <v>420</v>
      </c>
      <c r="I159">
        <v>401</v>
      </c>
      <c r="J159">
        <v>352</v>
      </c>
      <c r="K159">
        <v>261</v>
      </c>
      <c r="L159">
        <v>465</v>
      </c>
      <c r="M159">
        <v>397</v>
      </c>
      <c r="N159">
        <v>385</v>
      </c>
      <c r="O159">
        <v>426</v>
      </c>
      <c r="P159">
        <v>561</v>
      </c>
      <c r="Q159">
        <v>436</v>
      </c>
      <c r="R159">
        <v>425</v>
      </c>
      <c r="S159">
        <v>408</v>
      </c>
      <c r="T159">
        <v>367</v>
      </c>
      <c r="U159">
        <v>314</v>
      </c>
    </row>
    <row r="160" spans="1:21">
      <c r="A160" s="45">
        <v>31717</v>
      </c>
      <c r="B160">
        <v>491</v>
      </c>
      <c r="C160">
        <v>414</v>
      </c>
      <c r="D160">
        <v>393</v>
      </c>
      <c r="E160">
        <v>429</v>
      </c>
      <c r="F160">
        <v>567</v>
      </c>
      <c r="G160">
        <v>435</v>
      </c>
      <c r="H160">
        <v>422</v>
      </c>
      <c r="I160">
        <v>401</v>
      </c>
      <c r="J160">
        <v>352</v>
      </c>
      <c r="K160">
        <v>263</v>
      </c>
      <c r="L160">
        <v>467</v>
      </c>
      <c r="M160">
        <v>397</v>
      </c>
      <c r="N160">
        <v>385</v>
      </c>
      <c r="O160">
        <v>424</v>
      </c>
      <c r="P160">
        <v>560</v>
      </c>
      <c r="Q160">
        <v>436</v>
      </c>
      <c r="R160">
        <v>427</v>
      </c>
      <c r="S160">
        <v>408</v>
      </c>
      <c r="T160">
        <v>367</v>
      </c>
      <c r="U160">
        <v>315</v>
      </c>
    </row>
    <row r="161" spans="1:21">
      <c r="A161" s="45">
        <v>31747</v>
      </c>
      <c r="B161">
        <v>493</v>
      </c>
      <c r="C161">
        <v>414</v>
      </c>
      <c r="D161">
        <v>393</v>
      </c>
      <c r="E161">
        <v>427</v>
      </c>
      <c r="F161">
        <v>566</v>
      </c>
      <c r="G161">
        <v>435</v>
      </c>
      <c r="H161">
        <v>423</v>
      </c>
      <c r="I161">
        <v>401</v>
      </c>
      <c r="J161">
        <v>352</v>
      </c>
      <c r="K161">
        <v>264</v>
      </c>
      <c r="L161">
        <v>468</v>
      </c>
      <c r="M161">
        <v>396</v>
      </c>
      <c r="N161">
        <v>384</v>
      </c>
      <c r="O161">
        <v>422</v>
      </c>
      <c r="P161">
        <v>560</v>
      </c>
      <c r="Q161">
        <v>435</v>
      </c>
      <c r="R161">
        <v>428</v>
      </c>
      <c r="S161">
        <v>408</v>
      </c>
      <c r="T161">
        <v>367</v>
      </c>
      <c r="U161">
        <v>316</v>
      </c>
    </row>
    <row r="162" spans="1:21">
      <c r="A162" s="45">
        <v>31778</v>
      </c>
      <c r="B162">
        <v>493</v>
      </c>
      <c r="C162">
        <v>413</v>
      </c>
      <c r="D162">
        <v>392</v>
      </c>
      <c r="E162">
        <v>428</v>
      </c>
      <c r="F162">
        <v>565</v>
      </c>
      <c r="G162">
        <v>435</v>
      </c>
      <c r="H162">
        <v>423</v>
      </c>
      <c r="I162">
        <v>401</v>
      </c>
      <c r="J162">
        <v>352</v>
      </c>
      <c r="K162">
        <v>267</v>
      </c>
      <c r="L162">
        <v>469</v>
      </c>
      <c r="M162">
        <v>399</v>
      </c>
      <c r="N162">
        <v>384</v>
      </c>
      <c r="O162">
        <v>421</v>
      </c>
      <c r="P162">
        <v>558</v>
      </c>
      <c r="Q162">
        <v>436</v>
      </c>
      <c r="R162">
        <v>429</v>
      </c>
      <c r="S162">
        <v>409</v>
      </c>
      <c r="T162">
        <v>368</v>
      </c>
      <c r="U162">
        <v>318</v>
      </c>
    </row>
    <row r="163" spans="1:21">
      <c r="A163" s="45">
        <v>31809</v>
      </c>
      <c r="B163">
        <v>493</v>
      </c>
      <c r="C163">
        <v>413</v>
      </c>
      <c r="D163">
        <v>392</v>
      </c>
      <c r="E163">
        <v>426</v>
      </c>
      <c r="F163">
        <v>563</v>
      </c>
      <c r="G163">
        <v>436</v>
      </c>
      <c r="H163">
        <v>424</v>
      </c>
      <c r="I163">
        <v>402</v>
      </c>
      <c r="J163">
        <v>353</v>
      </c>
      <c r="K163">
        <v>269</v>
      </c>
      <c r="L163">
        <v>468</v>
      </c>
      <c r="M163">
        <v>398</v>
      </c>
      <c r="N163">
        <v>384</v>
      </c>
      <c r="O163">
        <v>419</v>
      </c>
      <c r="P163">
        <v>557</v>
      </c>
      <c r="Q163">
        <v>437</v>
      </c>
      <c r="R163">
        <v>429</v>
      </c>
      <c r="S163">
        <v>410</v>
      </c>
      <c r="T163">
        <v>368</v>
      </c>
      <c r="U163">
        <v>319</v>
      </c>
    </row>
    <row r="164" spans="1:21">
      <c r="A164" s="45">
        <v>31837</v>
      </c>
      <c r="B164">
        <v>492</v>
      </c>
      <c r="C164">
        <v>417</v>
      </c>
      <c r="D164">
        <v>393</v>
      </c>
      <c r="E164">
        <v>424</v>
      </c>
      <c r="F164">
        <v>562</v>
      </c>
      <c r="G164">
        <v>438</v>
      </c>
      <c r="H164">
        <v>425</v>
      </c>
      <c r="I164">
        <v>402</v>
      </c>
      <c r="J164">
        <v>354</v>
      </c>
      <c r="K164">
        <v>271</v>
      </c>
      <c r="L164">
        <v>467</v>
      </c>
      <c r="M164">
        <v>402</v>
      </c>
      <c r="N164">
        <v>385</v>
      </c>
      <c r="O164">
        <v>417</v>
      </c>
      <c r="P164">
        <v>556</v>
      </c>
      <c r="Q164">
        <v>438</v>
      </c>
      <c r="R164">
        <v>429</v>
      </c>
      <c r="S164">
        <v>410</v>
      </c>
      <c r="T164">
        <v>369</v>
      </c>
      <c r="U164">
        <v>320</v>
      </c>
    </row>
    <row r="165" spans="1:21">
      <c r="A165" s="45">
        <v>31868</v>
      </c>
      <c r="B165">
        <v>492</v>
      </c>
      <c r="C165">
        <v>418</v>
      </c>
      <c r="D165">
        <v>393</v>
      </c>
      <c r="E165">
        <v>422</v>
      </c>
      <c r="F165">
        <v>560</v>
      </c>
      <c r="G165">
        <v>439</v>
      </c>
      <c r="H165">
        <v>425</v>
      </c>
      <c r="I165">
        <v>402</v>
      </c>
      <c r="J165">
        <v>355</v>
      </c>
      <c r="K165">
        <v>272</v>
      </c>
      <c r="L165">
        <v>467</v>
      </c>
      <c r="M165">
        <v>402</v>
      </c>
      <c r="N165">
        <v>385</v>
      </c>
      <c r="O165">
        <v>415</v>
      </c>
      <c r="P165">
        <v>554</v>
      </c>
      <c r="Q165">
        <v>440</v>
      </c>
      <c r="R165">
        <v>430</v>
      </c>
      <c r="S165">
        <v>410</v>
      </c>
      <c r="T165">
        <v>370</v>
      </c>
      <c r="U165">
        <v>321</v>
      </c>
    </row>
    <row r="166" spans="1:21">
      <c r="A166" s="45">
        <v>31898</v>
      </c>
      <c r="B166">
        <v>493</v>
      </c>
      <c r="C166">
        <v>420</v>
      </c>
      <c r="D166">
        <v>393</v>
      </c>
      <c r="E166">
        <v>421</v>
      </c>
      <c r="F166">
        <v>559</v>
      </c>
      <c r="G166">
        <v>441</v>
      </c>
      <c r="H166">
        <v>425</v>
      </c>
      <c r="I166">
        <v>402</v>
      </c>
      <c r="J166">
        <v>356</v>
      </c>
      <c r="K166">
        <v>274</v>
      </c>
      <c r="L166">
        <v>468</v>
      </c>
      <c r="M166">
        <v>405</v>
      </c>
      <c r="N166">
        <v>385</v>
      </c>
      <c r="O166">
        <v>414</v>
      </c>
      <c r="P166">
        <v>553</v>
      </c>
      <c r="Q166">
        <v>442</v>
      </c>
      <c r="R166">
        <v>430</v>
      </c>
      <c r="S166">
        <v>410</v>
      </c>
      <c r="T166">
        <v>371</v>
      </c>
      <c r="U166">
        <v>321</v>
      </c>
    </row>
    <row r="167" spans="1:21">
      <c r="A167" s="45">
        <v>31929</v>
      </c>
      <c r="B167">
        <v>494</v>
      </c>
      <c r="C167">
        <v>422</v>
      </c>
      <c r="D167">
        <v>393</v>
      </c>
      <c r="E167">
        <v>420</v>
      </c>
      <c r="F167">
        <v>557</v>
      </c>
      <c r="G167">
        <v>444</v>
      </c>
      <c r="H167">
        <v>426</v>
      </c>
      <c r="I167">
        <v>402</v>
      </c>
      <c r="J167">
        <v>357</v>
      </c>
      <c r="K167">
        <v>275</v>
      </c>
      <c r="L167">
        <v>469</v>
      </c>
      <c r="M167">
        <v>407</v>
      </c>
      <c r="N167">
        <v>385</v>
      </c>
      <c r="O167">
        <v>413</v>
      </c>
      <c r="P167">
        <v>551</v>
      </c>
      <c r="Q167">
        <v>444</v>
      </c>
      <c r="R167">
        <v>431</v>
      </c>
      <c r="S167">
        <v>410</v>
      </c>
      <c r="T167">
        <v>372</v>
      </c>
      <c r="U167">
        <v>322</v>
      </c>
    </row>
    <row r="168" spans="1:21">
      <c r="A168" s="45">
        <v>31959</v>
      </c>
      <c r="B168">
        <v>494</v>
      </c>
      <c r="C168">
        <v>423</v>
      </c>
      <c r="D168">
        <v>394</v>
      </c>
      <c r="E168">
        <v>418</v>
      </c>
      <c r="F168">
        <v>554</v>
      </c>
      <c r="G168">
        <v>447</v>
      </c>
      <c r="H168">
        <v>427</v>
      </c>
      <c r="I168">
        <v>402</v>
      </c>
      <c r="J168">
        <v>358</v>
      </c>
      <c r="K168">
        <v>276</v>
      </c>
      <c r="L168">
        <v>468</v>
      </c>
      <c r="M168">
        <v>407</v>
      </c>
      <c r="N168">
        <v>385</v>
      </c>
      <c r="O168">
        <v>411</v>
      </c>
      <c r="P168">
        <v>548</v>
      </c>
      <c r="Q168">
        <v>447</v>
      </c>
      <c r="R168">
        <v>432</v>
      </c>
      <c r="S168">
        <v>410</v>
      </c>
      <c r="T168">
        <v>372</v>
      </c>
      <c r="U168">
        <v>323</v>
      </c>
    </row>
    <row r="169" spans="1:21">
      <c r="A169" s="45">
        <v>31990</v>
      </c>
      <c r="B169">
        <v>495</v>
      </c>
      <c r="C169">
        <v>425</v>
      </c>
      <c r="D169">
        <v>394</v>
      </c>
      <c r="E169">
        <v>417</v>
      </c>
      <c r="F169">
        <v>551</v>
      </c>
      <c r="G169">
        <v>450</v>
      </c>
      <c r="H169">
        <v>428</v>
      </c>
      <c r="I169">
        <v>402</v>
      </c>
      <c r="J169">
        <v>358</v>
      </c>
      <c r="K169">
        <v>278</v>
      </c>
      <c r="L169">
        <v>470</v>
      </c>
      <c r="M169">
        <v>409</v>
      </c>
      <c r="N169">
        <v>386</v>
      </c>
      <c r="O169">
        <v>410</v>
      </c>
      <c r="P169">
        <v>545</v>
      </c>
      <c r="Q169">
        <v>450</v>
      </c>
      <c r="R169">
        <v>433</v>
      </c>
      <c r="S169">
        <v>411</v>
      </c>
      <c r="T169">
        <v>373</v>
      </c>
      <c r="U169">
        <v>324</v>
      </c>
    </row>
    <row r="170" spans="1:21">
      <c r="A170" s="45">
        <v>32021</v>
      </c>
      <c r="B170">
        <v>496</v>
      </c>
      <c r="C170">
        <v>427</v>
      </c>
      <c r="D170">
        <v>395</v>
      </c>
      <c r="E170">
        <v>415</v>
      </c>
      <c r="F170">
        <v>548</v>
      </c>
      <c r="G170">
        <v>452</v>
      </c>
      <c r="H170">
        <v>428</v>
      </c>
      <c r="I170">
        <v>403</v>
      </c>
      <c r="J170">
        <v>359</v>
      </c>
      <c r="K170">
        <v>279</v>
      </c>
      <c r="L170">
        <v>471</v>
      </c>
      <c r="M170">
        <v>410</v>
      </c>
      <c r="N170">
        <v>386</v>
      </c>
      <c r="O170">
        <v>408</v>
      </c>
      <c r="P170">
        <v>542</v>
      </c>
      <c r="Q170">
        <v>452</v>
      </c>
      <c r="R170">
        <v>433</v>
      </c>
      <c r="S170">
        <v>411</v>
      </c>
      <c r="T170">
        <v>374</v>
      </c>
      <c r="U170">
        <v>324</v>
      </c>
    </row>
    <row r="171" spans="1:21">
      <c r="A171" s="45">
        <v>32051</v>
      </c>
      <c r="B171">
        <v>498</v>
      </c>
      <c r="C171">
        <v>428</v>
      </c>
      <c r="D171">
        <v>395</v>
      </c>
      <c r="E171">
        <v>414</v>
      </c>
      <c r="F171">
        <v>545</v>
      </c>
      <c r="G171">
        <v>455</v>
      </c>
      <c r="H171">
        <v>428</v>
      </c>
      <c r="I171">
        <v>403</v>
      </c>
      <c r="J171">
        <v>360</v>
      </c>
      <c r="K171">
        <v>281</v>
      </c>
      <c r="L171">
        <v>472</v>
      </c>
      <c r="M171">
        <v>412</v>
      </c>
      <c r="N171">
        <v>387</v>
      </c>
      <c r="O171">
        <v>407</v>
      </c>
      <c r="P171">
        <v>539</v>
      </c>
      <c r="Q171">
        <v>455</v>
      </c>
      <c r="R171">
        <v>434</v>
      </c>
      <c r="S171">
        <v>412</v>
      </c>
      <c r="T171">
        <v>375</v>
      </c>
      <c r="U171">
        <v>325</v>
      </c>
    </row>
    <row r="172" spans="1:21">
      <c r="A172" s="45">
        <v>32082</v>
      </c>
      <c r="B172">
        <v>498</v>
      </c>
      <c r="C172">
        <v>429</v>
      </c>
      <c r="D172">
        <v>396</v>
      </c>
      <c r="E172">
        <v>413</v>
      </c>
      <c r="F172">
        <v>542</v>
      </c>
      <c r="G172">
        <v>458</v>
      </c>
      <c r="H172">
        <v>428</v>
      </c>
      <c r="I172">
        <v>403</v>
      </c>
      <c r="J172">
        <v>362</v>
      </c>
      <c r="K172">
        <v>283</v>
      </c>
      <c r="L172">
        <v>473</v>
      </c>
      <c r="M172">
        <v>413</v>
      </c>
      <c r="N172">
        <v>387</v>
      </c>
      <c r="O172">
        <v>406</v>
      </c>
      <c r="P172">
        <v>537</v>
      </c>
      <c r="Q172">
        <v>457</v>
      </c>
      <c r="R172">
        <v>433</v>
      </c>
      <c r="S172">
        <v>412</v>
      </c>
      <c r="T172">
        <v>377</v>
      </c>
      <c r="U172">
        <v>326</v>
      </c>
    </row>
    <row r="173" spans="1:21">
      <c r="A173" s="45">
        <v>32112</v>
      </c>
      <c r="B173">
        <v>499</v>
      </c>
      <c r="C173">
        <v>429</v>
      </c>
      <c r="D173">
        <v>396</v>
      </c>
      <c r="E173">
        <v>411</v>
      </c>
      <c r="F173">
        <v>541</v>
      </c>
      <c r="G173">
        <v>459</v>
      </c>
      <c r="H173">
        <v>428</v>
      </c>
      <c r="I173">
        <v>404</v>
      </c>
      <c r="J173">
        <v>363</v>
      </c>
      <c r="K173">
        <v>284</v>
      </c>
      <c r="L173">
        <v>474</v>
      </c>
      <c r="M173">
        <v>413</v>
      </c>
      <c r="N173">
        <v>387</v>
      </c>
      <c r="O173">
        <v>404</v>
      </c>
      <c r="P173">
        <v>535</v>
      </c>
      <c r="Q173">
        <v>458</v>
      </c>
      <c r="R173">
        <v>433</v>
      </c>
      <c r="S173">
        <v>413</v>
      </c>
      <c r="T173">
        <v>377</v>
      </c>
      <c r="U173">
        <v>326</v>
      </c>
    </row>
    <row r="174" spans="1:21">
      <c r="A174" s="45">
        <v>32143</v>
      </c>
      <c r="B174">
        <v>500</v>
      </c>
      <c r="C174">
        <v>430</v>
      </c>
      <c r="D174">
        <v>396</v>
      </c>
      <c r="E174">
        <v>410</v>
      </c>
      <c r="F174">
        <v>537</v>
      </c>
      <c r="G174">
        <v>463</v>
      </c>
      <c r="H174">
        <v>428</v>
      </c>
      <c r="I174">
        <v>405</v>
      </c>
      <c r="J174">
        <v>364</v>
      </c>
      <c r="K174">
        <v>286</v>
      </c>
      <c r="L174">
        <v>475</v>
      </c>
      <c r="M174">
        <v>414</v>
      </c>
      <c r="N174">
        <v>387</v>
      </c>
      <c r="O174">
        <v>403</v>
      </c>
      <c r="P174">
        <v>531</v>
      </c>
      <c r="Q174">
        <v>462</v>
      </c>
      <c r="R174">
        <v>433</v>
      </c>
      <c r="S174">
        <v>413</v>
      </c>
      <c r="T174">
        <v>379</v>
      </c>
      <c r="U174">
        <v>328</v>
      </c>
    </row>
    <row r="175" spans="1:21">
      <c r="A175" s="45">
        <v>32174</v>
      </c>
      <c r="B175">
        <v>501</v>
      </c>
      <c r="C175">
        <v>428</v>
      </c>
      <c r="D175">
        <v>396</v>
      </c>
      <c r="E175">
        <v>409</v>
      </c>
      <c r="F175">
        <v>533</v>
      </c>
      <c r="G175">
        <v>466</v>
      </c>
      <c r="H175">
        <v>429</v>
      </c>
      <c r="I175">
        <v>405</v>
      </c>
      <c r="J175">
        <v>365</v>
      </c>
      <c r="K175">
        <v>288</v>
      </c>
      <c r="L175">
        <v>475</v>
      </c>
      <c r="M175">
        <v>411</v>
      </c>
      <c r="N175">
        <v>387</v>
      </c>
      <c r="O175">
        <v>402</v>
      </c>
      <c r="P175">
        <v>528</v>
      </c>
      <c r="Q175">
        <v>465</v>
      </c>
      <c r="R175">
        <v>434</v>
      </c>
      <c r="S175">
        <v>413</v>
      </c>
      <c r="T175">
        <v>380</v>
      </c>
      <c r="U175">
        <v>328</v>
      </c>
    </row>
    <row r="176" spans="1:21">
      <c r="A176" s="45">
        <v>32203</v>
      </c>
      <c r="B176">
        <v>502</v>
      </c>
      <c r="C176">
        <v>430</v>
      </c>
      <c r="D176">
        <v>396</v>
      </c>
      <c r="E176">
        <v>408</v>
      </c>
      <c r="F176">
        <v>530</v>
      </c>
      <c r="G176">
        <v>468</v>
      </c>
      <c r="H176">
        <v>429</v>
      </c>
      <c r="I176">
        <v>404</v>
      </c>
      <c r="J176">
        <v>365</v>
      </c>
      <c r="K176">
        <v>290</v>
      </c>
      <c r="L176">
        <v>476</v>
      </c>
      <c r="M176">
        <v>414</v>
      </c>
      <c r="N176">
        <v>387</v>
      </c>
      <c r="O176">
        <v>401</v>
      </c>
      <c r="P176">
        <v>525</v>
      </c>
      <c r="Q176">
        <v>467</v>
      </c>
      <c r="R176">
        <v>434</v>
      </c>
      <c r="S176">
        <v>413</v>
      </c>
      <c r="T176">
        <v>380</v>
      </c>
      <c r="U176">
        <v>329</v>
      </c>
    </row>
    <row r="177" spans="1:21">
      <c r="A177" s="45">
        <v>32234</v>
      </c>
      <c r="B177">
        <v>502</v>
      </c>
      <c r="C177">
        <v>431</v>
      </c>
      <c r="D177">
        <v>397</v>
      </c>
      <c r="E177">
        <v>407</v>
      </c>
      <c r="F177">
        <v>528</v>
      </c>
      <c r="G177">
        <v>470</v>
      </c>
      <c r="H177">
        <v>431</v>
      </c>
      <c r="I177">
        <v>404</v>
      </c>
      <c r="J177">
        <v>366</v>
      </c>
      <c r="K177">
        <v>291</v>
      </c>
      <c r="L177">
        <v>477</v>
      </c>
      <c r="M177">
        <v>414</v>
      </c>
      <c r="N177">
        <v>387</v>
      </c>
      <c r="O177">
        <v>400</v>
      </c>
      <c r="P177">
        <v>522</v>
      </c>
      <c r="Q177">
        <v>469</v>
      </c>
      <c r="R177">
        <v>435</v>
      </c>
      <c r="S177">
        <v>413</v>
      </c>
      <c r="T177">
        <v>381</v>
      </c>
      <c r="U177">
        <v>330</v>
      </c>
    </row>
    <row r="178" spans="1:21">
      <c r="A178" s="45">
        <v>32264</v>
      </c>
      <c r="B178">
        <v>503</v>
      </c>
      <c r="C178">
        <v>433</v>
      </c>
      <c r="D178">
        <v>397</v>
      </c>
      <c r="E178">
        <v>407</v>
      </c>
      <c r="F178">
        <v>526</v>
      </c>
      <c r="G178">
        <v>473</v>
      </c>
      <c r="H178">
        <v>432</v>
      </c>
      <c r="I178">
        <v>405</v>
      </c>
      <c r="J178">
        <v>366</v>
      </c>
      <c r="K178">
        <v>292</v>
      </c>
      <c r="L178">
        <v>478</v>
      </c>
      <c r="M178">
        <v>416</v>
      </c>
      <c r="N178">
        <v>388</v>
      </c>
      <c r="O178">
        <v>399</v>
      </c>
      <c r="P178">
        <v>520</v>
      </c>
      <c r="Q178">
        <v>472</v>
      </c>
      <c r="R178">
        <v>436</v>
      </c>
      <c r="S178">
        <v>413</v>
      </c>
      <c r="T178">
        <v>381</v>
      </c>
      <c r="U178">
        <v>330</v>
      </c>
    </row>
    <row r="179" spans="1:21">
      <c r="A179" s="45">
        <v>32295</v>
      </c>
      <c r="B179">
        <v>504</v>
      </c>
      <c r="C179">
        <v>435</v>
      </c>
      <c r="D179">
        <v>397</v>
      </c>
      <c r="E179">
        <v>406</v>
      </c>
      <c r="F179">
        <v>523</v>
      </c>
      <c r="G179">
        <v>475</v>
      </c>
      <c r="H179">
        <v>432</v>
      </c>
      <c r="I179">
        <v>404</v>
      </c>
      <c r="J179">
        <v>366</v>
      </c>
      <c r="K179">
        <v>293</v>
      </c>
      <c r="L179">
        <v>479</v>
      </c>
      <c r="M179">
        <v>417</v>
      </c>
      <c r="N179">
        <v>387</v>
      </c>
      <c r="O179">
        <v>398</v>
      </c>
      <c r="P179">
        <v>518</v>
      </c>
      <c r="Q179">
        <v>473</v>
      </c>
      <c r="R179">
        <v>437</v>
      </c>
      <c r="S179">
        <v>412</v>
      </c>
      <c r="T179">
        <v>381</v>
      </c>
      <c r="U179">
        <v>331</v>
      </c>
    </row>
    <row r="180" spans="1:21">
      <c r="A180" s="45">
        <v>32325</v>
      </c>
      <c r="B180">
        <v>504</v>
      </c>
      <c r="C180">
        <v>435</v>
      </c>
      <c r="D180">
        <v>397</v>
      </c>
      <c r="E180">
        <v>405</v>
      </c>
      <c r="F180">
        <v>522</v>
      </c>
      <c r="G180">
        <v>477</v>
      </c>
      <c r="H180">
        <v>435</v>
      </c>
      <c r="I180">
        <v>404</v>
      </c>
      <c r="J180">
        <v>366</v>
      </c>
      <c r="K180">
        <v>295</v>
      </c>
      <c r="L180">
        <v>478</v>
      </c>
      <c r="M180">
        <v>417</v>
      </c>
      <c r="N180">
        <v>387</v>
      </c>
      <c r="O180">
        <v>398</v>
      </c>
      <c r="P180">
        <v>516</v>
      </c>
      <c r="Q180">
        <v>475</v>
      </c>
      <c r="R180">
        <v>439</v>
      </c>
      <c r="S180">
        <v>412</v>
      </c>
      <c r="T180">
        <v>381</v>
      </c>
      <c r="U180">
        <v>332</v>
      </c>
    </row>
    <row r="181" spans="1:21">
      <c r="A181" s="45">
        <v>32356</v>
      </c>
      <c r="B181">
        <v>506</v>
      </c>
      <c r="C181">
        <v>437</v>
      </c>
      <c r="D181">
        <v>398</v>
      </c>
      <c r="E181">
        <v>404</v>
      </c>
      <c r="F181">
        <v>519</v>
      </c>
      <c r="G181">
        <v>479</v>
      </c>
      <c r="H181">
        <v>437</v>
      </c>
      <c r="I181">
        <v>403</v>
      </c>
      <c r="J181">
        <v>367</v>
      </c>
      <c r="K181">
        <v>297</v>
      </c>
      <c r="L181">
        <v>481</v>
      </c>
      <c r="M181">
        <v>419</v>
      </c>
      <c r="N181">
        <v>388</v>
      </c>
      <c r="O181">
        <v>397</v>
      </c>
      <c r="P181">
        <v>514</v>
      </c>
      <c r="Q181">
        <v>477</v>
      </c>
      <c r="R181">
        <v>442</v>
      </c>
      <c r="S181">
        <v>412</v>
      </c>
      <c r="T181">
        <v>382</v>
      </c>
      <c r="U181">
        <v>333</v>
      </c>
    </row>
    <row r="182" spans="1:21">
      <c r="A182" s="45">
        <v>32387</v>
      </c>
      <c r="B182">
        <v>507</v>
      </c>
      <c r="C182">
        <v>439</v>
      </c>
      <c r="D182">
        <v>398</v>
      </c>
      <c r="E182">
        <v>404</v>
      </c>
      <c r="F182">
        <v>517</v>
      </c>
      <c r="G182">
        <v>480</v>
      </c>
      <c r="H182">
        <v>440</v>
      </c>
      <c r="I182">
        <v>403</v>
      </c>
      <c r="J182">
        <v>367</v>
      </c>
      <c r="K182">
        <v>299</v>
      </c>
      <c r="L182">
        <v>481</v>
      </c>
      <c r="M182">
        <v>421</v>
      </c>
      <c r="N182">
        <v>388</v>
      </c>
      <c r="O182">
        <v>396</v>
      </c>
      <c r="P182">
        <v>511</v>
      </c>
      <c r="Q182">
        <v>478</v>
      </c>
      <c r="R182">
        <v>444</v>
      </c>
      <c r="S182">
        <v>412</v>
      </c>
      <c r="T182">
        <v>382</v>
      </c>
      <c r="U182">
        <v>334</v>
      </c>
    </row>
    <row r="183" spans="1:21">
      <c r="A183" s="45">
        <v>32417</v>
      </c>
      <c r="B183">
        <v>508</v>
      </c>
      <c r="C183">
        <v>440</v>
      </c>
      <c r="D183">
        <v>398</v>
      </c>
      <c r="E183">
        <v>404</v>
      </c>
      <c r="F183">
        <v>513</v>
      </c>
      <c r="G183">
        <v>482</v>
      </c>
      <c r="H183">
        <v>442</v>
      </c>
      <c r="I183">
        <v>402</v>
      </c>
      <c r="J183">
        <v>367</v>
      </c>
      <c r="K183">
        <v>300</v>
      </c>
      <c r="L183">
        <v>483</v>
      </c>
      <c r="M183">
        <v>421</v>
      </c>
      <c r="N183">
        <v>388</v>
      </c>
      <c r="O183">
        <v>397</v>
      </c>
      <c r="P183">
        <v>508</v>
      </c>
      <c r="Q183">
        <v>480</v>
      </c>
      <c r="R183">
        <v>446</v>
      </c>
      <c r="S183">
        <v>411</v>
      </c>
      <c r="T183">
        <v>382</v>
      </c>
      <c r="U183">
        <v>335</v>
      </c>
    </row>
    <row r="184" spans="1:21">
      <c r="A184" s="45">
        <v>32448</v>
      </c>
      <c r="B184">
        <v>509</v>
      </c>
      <c r="C184">
        <v>441</v>
      </c>
      <c r="D184">
        <v>398</v>
      </c>
      <c r="E184">
        <v>404</v>
      </c>
      <c r="F184">
        <v>510</v>
      </c>
      <c r="G184">
        <v>484</v>
      </c>
      <c r="H184">
        <v>443</v>
      </c>
      <c r="I184">
        <v>402</v>
      </c>
      <c r="J184">
        <v>368</v>
      </c>
      <c r="K184">
        <v>301</v>
      </c>
      <c r="L184">
        <v>483</v>
      </c>
      <c r="M184">
        <v>423</v>
      </c>
      <c r="N184">
        <v>388</v>
      </c>
      <c r="O184">
        <v>397</v>
      </c>
      <c r="P184">
        <v>505</v>
      </c>
      <c r="Q184">
        <v>481</v>
      </c>
      <c r="R184">
        <v>448</v>
      </c>
      <c r="S184">
        <v>410</v>
      </c>
      <c r="T184">
        <v>382</v>
      </c>
      <c r="U184">
        <v>336</v>
      </c>
    </row>
    <row r="185" spans="1:21">
      <c r="A185" s="45">
        <v>32478</v>
      </c>
      <c r="B185">
        <v>509</v>
      </c>
      <c r="C185">
        <v>442</v>
      </c>
      <c r="D185">
        <v>398</v>
      </c>
      <c r="E185">
        <v>404</v>
      </c>
      <c r="F185">
        <v>508</v>
      </c>
      <c r="G185">
        <v>485</v>
      </c>
      <c r="H185">
        <v>445</v>
      </c>
      <c r="I185">
        <v>401</v>
      </c>
      <c r="J185">
        <v>368</v>
      </c>
      <c r="K185">
        <v>302</v>
      </c>
      <c r="L185">
        <v>484</v>
      </c>
      <c r="M185">
        <v>424</v>
      </c>
      <c r="N185">
        <v>387</v>
      </c>
      <c r="O185">
        <v>395</v>
      </c>
      <c r="P185">
        <v>503</v>
      </c>
      <c r="Q185">
        <v>482</v>
      </c>
      <c r="R185">
        <v>450</v>
      </c>
      <c r="S185">
        <v>409</v>
      </c>
      <c r="T185">
        <v>382</v>
      </c>
      <c r="U185">
        <v>336</v>
      </c>
    </row>
    <row r="186" spans="1:21">
      <c r="A186" s="45">
        <v>32509</v>
      </c>
      <c r="B186">
        <v>510</v>
      </c>
      <c r="C186">
        <v>443</v>
      </c>
      <c r="D186">
        <v>399</v>
      </c>
      <c r="E186">
        <v>403</v>
      </c>
      <c r="F186">
        <v>503</v>
      </c>
      <c r="G186">
        <v>488</v>
      </c>
      <c r="H186">
        <v>446</v>
      </c>
      <c r="I186">
        <v>401</v>
      </c>
      <c r="J186">
        <v>369</v>
      </c>
      <c r="K186">
        <v>304</v>
      </c>
      <c r="L186">
        <v>484</v>
      </c>
      <c r="M186">
        <v>425</v>
      </c>
      <c r="N186">
        <v>388</v>
      </c>
      <c r="O186">
        <v>395</v>
      </c>
      <c r="P186">
        <v>498</v>
      </c>
      <c r="Q186">
        <v>486</v>
      </c>
      <c r="R186">
        <v>451</v>
      </c>
      <c r="S186">
        <v>410</v>
      </c>
      <c r="T186">
        <v>383</v>
      </c>
      <c r="U186">
        <v>337</v>
      </c>
    </row>
    <row r="187" spans="1:21">
      <c r="A187" s="45">
        <v>32540</v>
      </c>
      <c r="B187">
        <v>510</v>
      </c>
      <c r="C187">
        <v>441</v>
      </c>
      <c r="D187">
        <v>398</v>
      </c>
      <c r="E187">
        <v>402</v>
      </c>
      <c r="F187">
        <v>500</v>
      </c>
      <c r="G187">
        <v>489</v>
      </c>
      <c r="H187">
        <v>449</v>
      </c>
      <c r="I187">
        <v>401</v>
      </c>
      <c r="J187">
        <v>369</v>
      </c>
      <c r="K187">
        <v>305</v>
      </c>
      <c r="L187">
        <v>484</v>
      </c>
      <c r="M187">
        <v>421</v>
      </c>
      <c r="N187">
        <v>387</v>
      </c>
      <c r="O187">
        <v>394</v>
      </c>
      <c r="P187">
        <v>495</v>
      </c>
      <c r="Q187">
        <v>486</v>
      </c>
      <c r="R187">
        <v>454</v>
      </c>
      <c r="S187">
        <v>410</v>
      </c>
      <c r="T187">
        <v>384</v>
      </c>
      <c r="U187">
        <v>338</v>
      </c>
    </row>
    <row r="188" spans="1:21">
      <c r="A188" s="45">
        <v>32568</v>
      </c>
      <c r="B188">
        <v>510</v>
      </c>
      <c r="C188">
        <v>444</v>
      </c>
      <c r="D188">
        <v>398</v>
      </c>
      <c r="E188">
        <v>401</v>
      </c>
      <c r="F188">
        <v>497</v>
      </c>
      <c r="G188">
        <v>491</v>
      </c>
      <c r="H188">
        <v>451</v>
      </c>
      <c r="I188">
        <v>400</v>
      </c>
      <c r="J188">
        <v>369</v>
      </c>
      <c r="K188">
        <v>307</v>
      </c>
      <c r="L188">
        <v>484</v>
      </c>
      <c r="M188">
        <v>425</v>
      </c>
      <c r="N188">
        <v>387</v>
      </c>
      <c r="O188">
        <v>394</v>
      </c>
      <c r="P188">
        <v>492</v>
      </c>
      <c r="Q188">
        <v>488</v>
      </c>
      <c r="R188">
        <v>455</v>
      </c>
      <c r="S188">
        <v>408</v>
      </c>
      <c r="T188">
        <v>384</v>
      </c>
      <c r="U188">
        <v>339</v>
      </c>
    </row>
    <row r="189" spans="1:21">
      <c r="A189" s="45">
        <v>32599</v>
      </c>
      <c r="B189">
        <v>510</v>
      </c>
      <c r="C189">
        <v>445</v>
      </c>
      <c r="D189">
        <v>398</v>
      </c>
      <c r="E189">
        <v>401</v>
      </c>
      <c r="F189">
        <v>494</v>
      </c>
      <c r="G189">
        <v>493</v>
      </c>
      <c r="H189">
        <v>452</v>
      </c>
      <c r="I189">
        <v>399</v>
      </c>
      <c r="J189">
        <v>369</v>
      </c>
      <c r="K189">
        <v>308</v>
      </c>
      <c r="L189">
        <v>484</v>
      </c>
      <c r="M189">
        <v>425</v>
      </c>
      <c r="N189">
        <v>386</v>
      </c>
      <c r="O189">
        <v>394</v>
      </c>
      <c r="P189">
        <v>488</v>
      </c>
      <c r="Q189">
        <v>489</v>
      </c>
      <c r="R189">
        <v>457</v>
      </c>
      <c r="S189">
        <v>408</v>
      </c>
      <c r="T189">
        <v>384</v>
      </c>
      <c r="U189">
        <v>340</v>
      </c>
    </row>
    <row r="190" spans="1:21">
      <c r="A190" s="45">
        <v>32629</v>
      </c>
      <c r="B190">
        <v>510</v>
      </c>
      <c r="C190">
        <v>447</v>
      </c>
      <c r="D190">
        <v>400</v>
      </c>
      <c r="E190">
        <v>402</v>
      </c>
      <c r="F190">
        <v>491</v>
      </c>
      <c r="G190">
        <v>495</v>
      </c>
      <c r="H190">
        <v>455</v>
      </c>
      <c r="I190">
        <v>399</v>
      </c>
      <c r="J190">
        <v>370</v>
      </c>
      <c r="K190">
        <v>310</v>
      </c>
      <c r="L190">
        <v>485</v>
      </c>
      <c r="M190">
        <v>428</v>
      </c>
      <c r="N190">
        <v>388</v>
      </c>
      <c r="O190">
        <v>394</v>
      </c>
      <c r="P190">
        <v>486</v>
      </c>
      <c r="Q190">
        <v>492</v>
      </c>
      <c r="R190">
        <v>459</v>
      </c>
      <c r="S190">
        <v>407</v>
      </c>
      <c r="T190">
        <v>385</v>
      </c>
      <c r="U190">
        <v>341</v>
      </c>
    </row>
    <row r="191" spans="1:21">
      <c r="A191" s="45">
        <v>32660</v>
      </c>
      <c r="B191">
        <v>511</v>
      </c>
      <c r="C191">
        <v>448</v>
      </c>
      <c r="D191">
        <v>400</v>
      </c>
      <c r="E191">
        <v>402</v>
      </c>
      <c r="F191">
        <v>489</v>
      </c>
      <c r="G191">
        <v>497</v>
      </c>
      <c r="H191">
        <v>456</v>
      </c>
      <c r="I191">
        <v>399</v>
      </c>
      <c r="J191">
        <v>371</v>
      </c>
      <c r="K191">
        <v>311</v>
      </c>
      <c r="L191">
        <v>486</v>
      </c>
      <c r="M191">
        <v>429</v>
      </c>
      <c r="N191">
        <v>388</v>
      </c>
      <c r="O191">
        <v>394</v>
      </c>
      <c r="P191">
        <v>483</v>
      </c>
      <c r="Q191">
        <v>494</v>
      </c>
      <c r="R191">
        <v>461</v>
      </c>
      <c r="S191">
        <v>407</v>
      </c>
      <c r="T191">
        <v>385</v>
      </c>
      <c r="U191">
        <v>342</v>
      </c>
    </row>
    <row r="192" spans="1:21">
      <c r="A192" s="45">
        <v>32690</v>
      </c>
      <c r="B192">
        <v>511</v>
      </c>
      <c r="C192">
        <v>448</v>
      </c>
      <c r="D192">
        <v>401</v>
      </c>
      <c r="E192">
        <v>401</v>
      </c>
      <c r="F192">
        <v>486</v>
      </c>
      <c r="G192">
        <v>500</v>
      </c>
      <c r="H192">
        <v>457</v>
      </c>
      <c r="I192">
        <v>398</v>
      </c>
      <c r="J192">
        <v>371</v>
      </c>
      <c r="K192">
        <v>312</v>
      </c>
      <c r="L192">
        <v>484</v>
      </c>
      <c r="M192">
        <v>428</v>
      </c>
      <c r="N192">
        <v>389</v>
      </c>
      <c r="O192">
        <v>393</v>
      </c>
      <c r="P192">
        <v>480</v>
      </c>
      <c r="Q192">
        <v>496</v>
      </c>
      <c r="R192">
        <v>462</v>
      </c>
      <c r="S192">
        <v>407</v>
      </c>
      <c r="T192">
        <v>385</v>
      </c>
      <c r="U192">
        <v>343</v>
      </c>
    </row>
    <row r="193" spans="1:21">
      <c r="A193" s="45">
        <v>32721</v>
      </c>
      <c r="B193">
        <v>513</v>
      </c>
      <c r="C193">
        <v>449</v>
      </c>
      <c r="D193">
        <v>402</v>
      </c>
      <c r="E193">
        <v>400</v>
      </c>
      <c r="F193">
        <v>483</v>
      </c>
      <c r="G193">
        <v>503</v>
      </c>
      <c r="H193">
        <v>458</v>
      </c>
      <c r="I193">
        <v>398</v>
      </c>
      <c r="J193">
        <v>371</v>
      </c>
      <c r="K193">
        <v>313</v>
      </c>
      <c r="L193">
        <v>487</v>
      </c>
      <c r="M193">
        <v>429</v>
      </c>
      <c r="N193">
        <v>390</v>
      </c>
      <c r="O193">
        <v>393</v>
      </c>
      <c r="P193">
        <v>477</v>
      </c>
      <c r="Q193">
        <v>499</v>
      </c>
      <c r="R193">
        <v>463</v>
      </c>
      <c r="S193">
        <v>407</v>
      </c>
      <c r="T193">
        <v>386</v>
      </c>
      <c r="U193">
        <v>343</v>
      </c>
    </row>
    <row r="194" spans="1:21">
      <c r="A194" s="45">
        <v>32752</v>
      </c>
      <c r="B194">
        <v>514</v>
      </c>
      <c r="C194">
        <v>451</v>
      </c>
      <c r="D194">
        <v>403</v>
      </c>
      <c r="E194">
        <v>400</v>
      </c>
      <c r="F194">
        <v>480</v>
      </c>
      <c r="G194">
        <v>505</v>
      </c>
      <c r="H194">
        <v>459</v>
      </c>
      <c r="I194">
        <v>398</v>
      </c>
      <c r="J194">
        <v>372</v>
      </c>
      <c r="K194">
        <v>314</v>
      </c>
      <c r="L194">
        <v>488</v>
      </c>
      <c r="M194">
        <v>431</v>
      </c>
      <c r="N194">
        <v>391</v>
      </c>
      <c r="O194">
        <v>392</v>
      </c>
      <c r="P194">
        <v>474</v>
      </c>
      <c r="Q194">
        <v>502</v>
      </c>
      <c r="R194">
        <v>464</v>
      </c>
      <c r="S194">
        <v>407</v>
      </c>
      <c r="T194">
        <v>387</v>
      </c>
      <c r="U194">
        <v>344</v>
      </c>
    </row>
    <row r="195" spans="1:21">
      <c r="A195" s="45">
        <v>32782</v>
      </c>
      <c r="B195">
        <v>515</v>
      </c>
      <c r="C195">
        <v>451</v>
      </c>
      <c r="D195">
        <v>404</v>
      </c>
      <c r="E195">
        <v>399</v>
      </c>
      <c r="F195">
        <v>476</v>
      </c>
      <c r="G195">
        <v>508</v>
      </c>
      <c r="H195">
        <v>459</v>
      </c>
      <c r="I195">
        <v>399</v>
      </c>
      <c r="J195">
        <v>372</v>
      </c>
      <c r="K195">
        <v>314</v>
      </c>
      <c r="L195">
        <v>489</v>
      </c>
      <c r="M195">
        <v>431</v>
      </c>
      <c r="N195">
        <v>392</v>
      </c>
      <c r="O195">
        <v>392</v>
      </c>
      <c r="P195">
        <v>471</v>
      </c>
      <c r="Q195">
        <v>504</v>
      </c>
      <c r="R195">
        <v>464</v>
      </c>
      <c r="S195">
        <v>407</v>
      </c>
      <c r="T195">
        <v>387</v>
      </c>
      <c r="U195">
        <v>344</v>
      </c>
    </row>
    <row r="196" spans="1:21">
      <c r="A196" s="45">
        <v>32813</v>
      </c>
      <c r="B196">
        <v>516</v>
      </c>
      <c r="C196">
        <v>452</v>
      </c>
      <c r="D196">
        <v>405</v>
      </c>
      <c r="E196">
        <v>399</v>
      </c>
      <c r="F196">
        <v>474</v>
      </c>
      <c r="G196">
        <v>511</v>
      </c>
      <c r="H196">
        <v>458</v>
      </c>
      <c r="I196">
        <v>399</v>
      </c>
      <c r="J196">
        <v>372</v>
      </c>
      <c r="K196">
        <v>315</v>
      </c>
      <c r="L196">
        <v>490</v>
      </c>
      <c r="M196">
        <v>432</v>
      </c>
      <c r="N196">
        <v>393</v>
      </c>
      <c r="O196">
        <v>391</v>
      </c>
      <c r="P196">
        <v>468</v>
      </c>
      <c r="Q196">
        <v>507</v>
      </c>
      <c r="R196">
        <v>464</v>
      </c>
      <c r="S196">
        <v>408</v>
      </c>
      <c r="T196">
        <v>387</v>
      </c>
      <c r="U196">
        <v>345</v>
      </c>
    </row>
    <row r="197" spans="1:21">
      <c r="A197" s="45">
        <v>32843</v>
      </c>
      <c r="B197">
        <v>516</v>
      </c>
      <c r="C197">
        <v>452</v>
      </c>
      <c r="D197">
        <v>405</v>
      </c>
      <c r="E197">
        <v>397</v>
      </c>
      <c r="F197">
        <v>471</v>
      </c>
      <c r="G197">
        <v>514</v>
      </c>
      <c r="H197">
        <v>458</v>
      </c>
      <c r="I197">
        <v>399</v>
      </c>
      <c r="J197">
        <v>373</v>
      </c>
      <c r="K197">
        <v>316</v>
      </c>
      <c r="L197">
        <v>490</v>
      </c>
      <c r="M197">
        <v>431</v>
      </c>
      <c r="N197">
        <v>393</v>
      </c>
      <c r="O197">
        <v>390</v>
      </c>
      <c r="P197">
        <v>465</v>
      </c>
      <c r="Q197">
        <v>510</v>
      </c>
      <c r="R197">
        <v>463</v>
      </c>
      <c r="S197">
        <v>408</v>
      </c>
      <c r="T197">
        <v>387</v>
      </c>
      <c r="U197">
        <v>346</v>
      </c>
    </row>
    <row r="198" spans="1:21">
      <c r="A198" s="45">
        <v>32874</v>
      </c>
      <c r="B198">
        <v>515</v>
      </c>
      <c r="C198">
        <v>453</v>
      </c>
      <c r="D198">
        <v>406</v>
      </c>
      <c r="E198">
        <v>396</v>
      </c>
      <c r="F198">
        <v>469</v>
      </c>
      <c r="G198">
        <v>519</v>
      </c>
      <c r="H198">
        <v>455</v>
      </c>
      <c r="I198">
        <v>400</v>
      </c>
      <c r="J198">
        <v>374</v>
      </c>
      <c r="K198">
        <v>317</v>
      </c>
      <c r="L198">
        <v>490</v>
      </c>
      <c r="M198">
        <v>432</v>
      </c>
      <c r="N198">
        <v>394</v>
      </c>
      <c r="O198">
        <v>389</v>
      </c>
      <c r="P198">
        <v>463</v>
      </c>
      <c r="Q198">
        <v>515</v>
      </c>
      <c r="R198">
        <v>460</v>
      </c>
      <c r="S198">
        <v>408</v>
      </c>
      <c r="T198">
        <v>389</v>
      </c>
      <c r="U198">
        <v>346</v>
      </c>
    </row>
    <row r="199" spans="1:21">
      <c r="A199" s="45">
        <v>32905</v>
      </c>
      <c r="B199">
        <v>515</v>
      </c>
      <c r="C199">
        <v>450</v>
      </c>
      <c r="D199">
        <v>407</v>
      </c>
      <c r="E199">
        <v>396</v>
      </c>
      <c r="F199">
        <v>467</v>
      </c>
      <c r="G199">
        <v>521</v>
      </c>
      <c r="H199">
        <v>454</v>
      </c>
      <c r="I199">
        <v>400</v>
      </c>
      <c r="J199">
        <v>375</v>
      </c>
      <c r="K199">
        <v>318</v>
      </c>
      <c r="L199">
        <v>489</v>
      </c>
      <c r="M199">
        <v>428</v>
      </c>
      <c r="N199">
        <v>394</v>
      </c>
      <c r="O199">
        <v>388</v>
      </c>
      <c r="P199">
        <v>461</v>
      </c>
      <c r="Q199">
        <v>517</v>
      </c>
      <c r="R199">
        <v>460</v>
      </c>
      <c r="S199">
        <v>408</v>
      </c>
      <c r="T199">
        <v>390</v>
      </c>
      <c r="U199">
        <v>347</v>
      </c>
    </row>
    <row r="200" spans="1:21">
      <c r="A200" s="45">
        <v>32933</v>
      </c>
      <c r="B200">
        <v>515</v>
      </c>
      <c r="C200">
        <v>453</v>
      </c>
      <c r="D200">
        <v>408</v>
      </c>
      <c r="E200">
        <v>396</v>
      </c>
      <c r="F200">
        <v>465</v>
      </c>
      <c r="G200">
        <v>523</v>
      </c>
      <c r="H200">
        <v>454</v>
      </c>
      <c r="I200">
        <v>400</v>
      </c>
      <c r="J200">
        <v>376</v>
      </c>
      <c r="K200">
        <v>319</v>
      </c>
      <c r="L200">
        <v>489</v>
      </c>
      <c r="M200">
        <v>432</v>
      </c>
      <c r="N200">
        <v>395</v>
      </c>
      <c r="O200">
        <v>388</v>
      </c>
      <c r="P200">
        <v>458</v>
      </c>
      <c r="Q200">
        <v>518</v>
      </c>
      <c r="R200">
        <v>459</v>
      </c>
      <c r="S200">
        <v>407</v>
      </c>
      <c r="T200">
        <v>390</v>
      </c>
      <c r="U200">
        <v>347</v>
      </c>
    </row>
    <row r="201" spans="1:21">
      <c r="A201" s="45">
        <v>32964</v>
      </c>
      <c r="B201">
        <v>515</v>
      </c>
      <c r="C201">
        <v>454</v>
      </c>
      <c r="D201">
        <v>408</v>
      </c>
      <c r="E201">
        <v>395</v>
      </c>
      <c r="F201">
        <v>463</v>
      </c>
      <c r="G201">
        <v>524</v>
      </c>
      <c r="H201">
        <v>453</v>
      </c>
      <c r="I201">
        <v>399</v>
      </c>
      <c r="J201">
        <v>376</v>
      </c>
      <c r="K201">
        <v>319</v>
      </c>
      <c r="L201">
        <v>489</v>
      </c>
      <c r="M201">
        <v>432</v>
      </c>
      <c r="N201">
        <v>394</v>
      </c>
      <c r="O201">
        <v>387</v>
      </c>
      <c r="P201">
        <v>457</v>
      </c>
      <c r="Q201">
        <v>520</v>
      </c>
      <c r="R201">
        <v>458</v>
      </c>
      <c r="S201">
        <v>408</v>
      </c>
      <c r="T201">
        <v>391</v>
      </c>
      <c r="U201">
        <v>348</v>
      </c>
    </row>
    <row r="202" spans="1:21">
      <c r="A202" s="45">
        <v>32994</v>
      </c>
      <c r="B202">
        <v>514</v>
      </c>
      <c r="C202">
        <v>456</v>
      </c>
      <c r="D202">
        <v>410</v>
      </c>
      <c r="E202">
        <v>395</v>
      </c>
      <c r="F202">
        <v>461</v>
      </c>
      <c r="G202">
        <v>526</v>
      </c>
      <c r="H202">
        <v>453</v>
      </c>
      <c r="I202">
        <v>400</v>
      </c>
      <c r="J202">
        <v>377</v>
      </c>
      <c r="K202">
        <v>320</v>
      </c>
      <c r="L202">
        <v>489</v>
      </c>
      <c r="M202">
        <v>435</v>
      </c>
      <c r="N202">
        <v>397</v>
      </c>
      <c r="O202">
        <v>388</v>
      </c>
      <c r="P202">
        <v>456</v>
      </c>
      <c r="Q202">
        <v>522</v>
      </c>
      <c r="R202">
        <v>459</v>
      </c>
      <c r="S202">
        <v>408</v>
      </c>
      <c r="T202">
        <v>392</v>
      </c>
      <c r="U202">
        <v>348</v>
      </c>
    </row>
    <row r="203" spans="1:21">
      <c r="A203" s="45">
        <v>33025</v>
      </c>
      <c r="B203">
        <v>515</v>
      </c>
      <c r="C203">
        <v>457</v>
      </c>
      <c r="D203">
        <v>411</v>
      </c>
      <c r="E203">
        <v>395</v>
      </c>
      <c r="F203">
        <v>460</v>
      </c>
      <c r="G203">
        <v>528</v>
      </c>
      <c r="H203">
        <v>452</v>
      </c>
      <c r="I203">
        <v>400</v>
      </c>
      <c r="J203">
        <v>377</v>
      </c>
      <c r="K203">
        <v>321</v>
      </c>
      <c r="L203">
        <v>489</v>
      </c>
      <c r="M203">
        <v>435</v>
      </c>
      <c r="N203">
        <v>397</v>
      </c>
      <c r="O203">
        <v>388</v>
      </c>
      <c r="P203">
        <v>454</v>
      </c>
      <c r="Q203">
        <v>524</v>
      </c>
      <c r="R203">
        <v>458</v>
      </c>
      <c r="S203">
        <v>409</v>
      </c>
      <c r="T203">
        <v>392</v>
      </c>
      <c r="U203">
        <v>348</v>
      </c>
    </row>
    <row r="204" spans="1:21">
      <c r="A204" s="45">
        <v>33055</v>
      </c>
      <c r="B204">
        <v>513</v>
      </c>
      <c r="C204">
        <v>457</v>
      </c>
      <c r="D204">
        <v>412</v>
      </c>
      <c r="E204">
        <v>394</v>
      </c>
      <c r="F204">
        <v>458</v>
      </c>
      <c r="G204">
        <v>531</v>
      </c>
      <c r="H204">
        <v>451</v>
      </c>
      <c r="I204">
        <v>401</v>
      </c>
      <c r="J204">
        <v>377</v>
      </c>
      <c r="K204">
        <v>322</v>
      </c>
      <c r="L204">
        <v>486</v>
      </c>
      <c r="M204">
        <v>434</v>
      </c>
      <c r="N204">
        <v>398</v>
      </c>
      <c r="O204">
        <v>387</v>
      </c>
      <c r="P204">
        <v>451</v>
      </c>
      <c r="Q204">
        <v>526</v>
      </c>
      <c r="R204">
        <v>456</v>
      </c>
      <c r="S204">
        <v>409</v>
      </c>
      <c r="T204">
        <v>392</v>
      </c>
      <c r="U204">
        <v>349</v>
      </c>
    </row>
    <row r="205" spans="1:21">
      <c r="A205" s="45">
        <v>33086</v>
      </c>
      <c r="B205">
        <v>514</v>
      </c>
      <c r="C205">
        <v>457</v>
      </c>
      <c r="D205">
        <v>414</v>
      </c>
      <c r="E205">
        <v>394</v>
      </c>
      <c r="F205">
        <v>456</v>
      </c>
      <c r="G205">
        <v>534</v>
      </c>
      <c r="H205">
        <v>451</v>
      </c>
      <c r="I205">
        <v>401</v>
      </c>
      <c r="J205">
        <v>378</v>
      </c>
      <c r="K205">
        <v>323</v>
      </c>
      <c r="L205">
        <v>488</v>
      </c>
      <c r="M205">
        <v>435</v>
      </c>
      <c r="N205">
        <v>400</v>
      </c>
      <c r="O205">
        <v>387</v>
      </c>
      <c r="P205">
        <v>450</v>
      </c>
      <c r="Q205">
        <v>529</v>
      </c>
      <c r="R205">
        <v>456</v>
      </c>
      <c r="S205">
        <v>410</v>
      </c>
      <c r="T205">
        <v>393</v>
      </c>
      <c r="U205">
        <v>350</v>
      </c>
    </row>
    <row r="206" spans="1:21">
      <c r="A206" s="45">
        <v>33117</v>
      </c>
      <c r="B206">
        <v>514</v>
      </c>
      <c r="C206">
        <v>458</v>
      </c>
      <c r="D206">
        <v>416</v>
      </c>
      <c r="E206">
        <v>394</v>
      </c>
      <c r="F206">
        <v>454</v>
      </c>
      <c r="G206">
        <v>536</v>
      </c>
      <c r="H206">
        <v>450</v>
      </c>
      <c r="I206">
        <v>401</v>
      </c>
      <c r="J206">
        <v>379</v>
      </c>
      <c r="K206">
        <v>323</v>
      </c>
      <c r="L206">
        <v>489</v>
      </c>
      <c r="M206">
        <v>436</v>
      </c>
      <c r="N206">
        <v>402</v>
      </c>
      <c r="O206">
        <v>387</v>
      </c>
      <c r="P206">
        <v>448</v>
      </c>
      <c r="Q206">
        <v>532</v>
      </c>
      <c r="R206">
        <v>455</v>
      </c>
      <c r="S206">
        <v>410</v>
      </c>
      <c r="T206">
        <v>394</v>
      </c>
      <c r="U206">
        <v>350</v>
      </c>
    </row>
    <row r="207" spans="1:21">
      <c r="A207" s="45">
        <v>33147</v>
      </c>
      <c r="B207">
        <v>514</v>
      </c>
      <c r="C207">
        <v>458</v>
      </c>
      <c r="D207">
        <v>417</v>
      </c>
      <c r="E207">
        <v>393</v>
      </c>
      <c r="F207">
        <v>452</v>
      </c>
      <c r="G207">
        <v>539</v>
      </c>
      <c r="H207">
        <v>448</v>
      </c>
      <c r="I207">
        <v>401</v>
      </c>
      <c r="J207">
        <v>380</v>
      </c>
      <c r="K207">
        <v>324</v>
      </c>
      <c r="L207">
        <v>489</v>
      </c>
      <c r="M207">
        <v>436</v>
      </c>
      <c r="N207">
        <v>403</v>
      </c>
      <c r="O207">
        <v>386</v>
      </c>
      <c r="P207">
        <v>446</v>
      </c>
      <c r="Q207">
        <v>534</v>
      </c>
      <c r="R207">
        <v>453</v>
      </c>
      <c r="S207">
        <v>410</v>
      </c>
      <c r="T207">
        <v>395</v>
      </c>
      <c r="U207">
        <v>351</v>
      </c>
    </row>
    <row r="208" spans="1:21">
      <c r="A208" s="45">
        <v>33178</v>
      </c>
      <c r="B208">
        <v>514</v>
      </c>
      <c r="C208">
        <v>458</v>
      </c>
      <c r="D208">
        <v>419</v>
      </c>
      <c r="E208">
        <v>393</v>
      </c>
      <c r="F208">
        <v>450</v>
      </c>
      <c r="G208">
        <v>543</v>
      </c>
      <c r="H208">
        <v>446</v>
      </c>
      <c r="I208">
        <v>401</v>
      </c>
      <c r="J208">
        <v>381</v>
      </c>
      <c r="K208">
        <v>325</v>
      </c>
      <c r="L208">
        <v>488</v>
      </c>
      <c r="M208">
        <v>436</v>
      </c>
      <c r="N208">
        <v>405</v>
      </c>
      <c r="O208">
        <v>386</v>
      </c>
      <c r="P208">
        <v>444</v>
      </c>
      <c r="Q208">
        <v>538</v>
      </c>
      <c r="R208">
        <v>451</v>
      </c>
      <c r="S208">
        <v>410</v>
      </c>
      <c r="T208">
        <v>396</v>
      </c>
      <c r="U208">
        <v>352</v>
      </c>
    </row>
    <row r="209" spans="1:21">
      <c r="A209" s="45">
        <v>33208</v>
      </c>
      <c r="B209">
        <v>513</v>
      </c>
      <c r="C209">
        <v>459</v>
      </c>
      <c r="D209">
        <v>419</v>
      </c>
      <c r="E209">
        <v>392</v>
      </c>
      <c r="F209">
        <v>447</v>
      </c>
      <c r="G209">
        <v>547</v>
      </c>
      <c r="H209">
        <v>444</v>
      </c>
      <c r="I209">
        <v>401</v>
      </c>
      <c r="J209">
        <v>382</v>
      </c>
      <c r="K209">
        <v>325</v>
      </c>
      <c r="L209">
        <v>488</v>
      </c>
      <c r="M209">
        <v>436</v>
      </c>
      <c r="N209">
        <v>405</v>
      </c>
      <c r="O209">
        <v>385</v>
      </c>
      <c r="P209">
        <v>441</v>
      </c>
      <c r="Q209">
        <v>540</v>
      </c>
      <c r="R209">
        <v>448</v>
      </c>
      <c r="S209">
        <v>410</v>
      </c>
      <c r="T209">
        <v>396</v>
      </c>
      <c r="U209">
        <v>352</v>
      </c>
    </row>
    <row r="210" spans="1:21">
      <c r="A210" s="45">
        <v>33239</v>
      </c>
      <c r="B210">
        <v>513</v>
      </c>
      <c r="C210">
        <v>462</v>
      </c>
      <c r="D210">
        <v>418</v>
      </c>
      <c r="E210">
        <v>392</v>
      </c>
      <c r="F210">
        <v>444</v>
      </c>
      <c r="G210">
        <v>552</v>
      </c>
      <c r="H210">
        <v>439</v>
      </c>
      <c r="I210">
        <v>402</v>
      </c>
      <c r="J210">
        <v>383</v>
      </c>
      <c r="K210">
        <v>327</v>
      </c>
      <c r="L210">
        <v>487</v>
      </c>
      <c r="M210">
        <v>439</v>
      </c>
      <c r="N210">
        <v>404</v>
      </c>
      <c r="O210">
        <v>385</v>
      </c>
      <c r="P210">
        <v>438</v>
      </c>
      <c r="Q210">
        <v>547</v>
      </c>
      <c r="R210">
        <v>443</v>
      </c>
      <c r="S210">
        <v>410</v>
      </c>
      <c r="T210">
        <v>398</v>
      </c>
      <c r="U210">
        <v>354</v>
      </c>
    </row>
    <row r="211" spans="1:21">
      <c r="A211" s="45">
        <v>33270</v>
      </c>
      <c r="B211">
        <v>512</v>
      </c>
      <c r="C211">
        <v>461</v>
      </c>
      <c r="D211">
        <v>416</v>
      </c>
      <c r="E211">
        <v>392</v>
      </c>
      <c r="F211">
        <v>442</v>
      </c>
      <c r="G211">
        <v>555</v>
      </c>
      <c r="H211">
        <v>436</v>
      </c>
      <c r="I211">
        <v>402</v>
      </c>
      <c r="J211">
        <v>384</v>
      </c>
      <c r="K211">
        <v>328</v>
      </c>
      <c r="L211">
        <v>486</v>
      </c>
      <c r="M211">
        <v>437</v>
      </c>
      <c r="N211">
        <v>403</v>
      </c>
      <c r="O211">
        <v>384</v>
      </c>
      <c r="P211">
        <v>436</v>
      </c>
      <c r="Q211">
        <v>550</v>
      </c>
      <c r="R211">
        <v>440</v>
      </c>
      <c r="S211">
        <v>411</v>
      </c>
      <c r="T211">
        <v>399</v>
      </c>
      <c r="U211">
        <v>354</v>
      </c>
    </row>
    <row r="212" spans="1:21">
      <c r="A212" s="45">
        <v>33298</v>
      </c>
      <c r="B212">
        <v>511</v>
      </c>
      <c r="C212">
        <v>467</v>
      </c>
      <c r="D212">
        <v>416</v>
      </c>
      <c r="E212">
        <v>392</v>
      </c>
      <c r="F212">
        <v>441</v>
      </c>
      <c r="G212">
        <v>559</v>
      </c>
      <c r="H212">
        <v>433</v>
      </c>
      <c r="I212">
        <v>403</v>
      </c>
      <c r="J212">
        <v>384</v>
      </c>
      <c r="K212">
        <v>329</v>
      </c>
      <c r="L212">
        <v>485</v>
      </c>
      <c r="M212">
        <v>444</v>
      </c>
      <c r="N212">
        <v>402</v>
      </c>
      <c r="O212">
        <v>384</v>
      </c>
      <c r="P212">
        <v>434</v>
      </c>
      <c r="Q212">
        <v>554</v>
      </c>
      <c r="R212">
        <v>437</v>
      </c>
      <c r="S212">
        <v>411</v>
      </c>
      <c r="T212">
        <v>398</v>
      </c>
      <c r="U212">
        <v>355</v>
      </c>
    </row>
    <row r="213" spans="1:21">
      <c r="A213" s="45">
        <v>33329</v>
      </c>
      <c r="B213">
        <v>511</v>
      </c>
      <c r="C213">
        <v>472</v>
      </c>
      <c r="D213">
        <v>415</v>
      </c>
      <c r="E213">
        <v>391</v>
      </c>
      <c r="F213">
        <v>439</v>
      </c>
      <c r="G213">
        <v>562</v>
      </c>
      <c r="H213">
        <v>430</v>
      </c>
      <c r="I213">
        <v>403</v>
      </c>
      <c r="J213">
        <v>384</v>
      </c>
      <c r="K213">
        <v>329</v>
      </c>
      <c r="L213">
        <v>485</v>
      </c>
      <c r="M213">
        <v>451</v>
      </c>
      <c r="N213">
        <v>399</v>
      </c>
      <c r="O213">
        <v>384</v>
      </c>
      <c r="P213">
        <v>433</v>
      </c>
      <c r="Q213">
        <v>556</v>
      </c>
      <c r="R213">
        <v>435</v>
      </c>
      <c r="S213">
        <v>412</v>
      </c>
      <c r="T213">
        <v>399</v>
      </c>
      <c r="U213">
        <v>355</v>
      </c>
    </row>
    <row r="214" spans="1:21">
      <c r="A214" s="45">
        <v>33359</v>
      </c>
      <c r="B214">
        <v>510</v>
      </c>
      <c r="C214">
        <v>474</v>
      </c>
      <c r="D214">
        <v>414</v>
      </c>
      <c r="E214">
        <v>392</v>
      </c>
      <c r="F214">
        <v>438</v>
      </c>
      <c r="G214">
        <v>565</v>
      </c>
      <c r="H214">
        <v>430</v>
      </c>
      <c r="I214">
        <v>404</v>
      </c>
      <c r="J214">
        <v>385</v>
      </c>
      <c r="K214">
        <v>330</v>
      </c>
      <c r="L214">
        <v>485</v>
      </c>
      <c r="M214">
        <v>451</v>
      </c>
      <c r="N214">
        <v>399</v>
      </c>
      <c r="O214">
        <v>384</v>
      </c>
      <c r="P214">
        <v>432</v>
      </c>
      <c r="Q214">
        <v>559</v>
      </c>
      <c r="R214">
        <v>434</v>
      </c>
      <c r="S214">
        <v>413</v>
      </c>
      <c r="T214">
        <v>399</v>
      </c>
      <c r="U214">
        <v>355</v>
      </c>
    </row>
    <row r="215" spans="1:21">
      <c r="A215" s="45">
        <v>33390</v>
      </c>
      <c r="B215">
        <v>510</v>
      </c>
      <c r="C215">
        <v>477</v>
      </c>
      <c r="D215">
        <v>414</v>
      </c>
      <c r="E215">
        <v>392</v>
      </c>
      <c r="F215">
        <v>437</v>
      </c>
      <c r="G215">
        <v>566</v>
      </c>
      <c r="H215">
        <v>429</v>
      </c>
      <c r="I215">
        <v>405</v>
      </c>
      <c r="J215">
        <v>385</v>
      </c>
      <c r="K215">
        <v>330</v>
      </c>
      <c r="L215">
        <v>484</v>
      </c>
      <c r="M215">
        <v>454</v>
      </c>
      <c r="N215">
        <v>399</v>
      </c>
      <c r="O215">
        <v>384</v>
      </c>
      <c r="P215">
        <v>431</v>
      </c>
      <c r="Q215">
        <v>560</v>
      </c>
      <c r="R215">
        <v>433</v>
      </c>
      <c r="S215">
        <v>414</v>
      </c>
      <c r="T215">
        <v>400</v>
      </c>
      <c r="U215">
        <v>356</v>
      </c>
    </row>
    <row r="216" spans="1:21">
      <c r="A216" s="45">
        <v>33420</v>
      </c>
      <c r="B216">
        <v>507</v>
      </c>
      <c r="C216">
        <v>479</v>
      </c>
      <c r="D216">
        <v>413</v>
      </c>
      <c r="E216">
        <v>392</v>
      </c>
      <c r="F216">
        <v>435</v>
      </c>
      <c r="G216">
        <v>566</v>
      </c>
      <c r="H216">
        <v>428</v>
      </c>
      <c r="I216">
        <v>406</v>
      </c>
      <c r="J216">
        <v>385</v>
      </c>
      <c r="K216">
        <v>331</v>
      </c>
      <c r="L216">
        <v>480</v>
      </c>
      <c r="M216">
        <v>455</v>
      </c>
      <c r="N216">
        <v>398</v>
      </c>
      <c r="O216">
        <v>383</v>
      </c>
      <c r="P216">
        <v>429</v>
      </c>
      <c r="Q216">
        <v>560</v>
      </c>
      <c r="R216">
        <v>432</v>
      </c>
      <c r="S216">
        <v>415</v>
      </c>
      <c r="T216">
        <v>400</v>
      </c>
      <c r="U216">
        <v>357</v>
      </c>
    </row>
    <row r="217" spans="1:21">
      <c r="A217" s="45">
        <v>33451</v>
      </c>
      <c r="B217">
        <v>508</v>
      </c>
      <c r="C217">
        <v>482</v>
      </c>
      <c r="D217">
        <v>412</v>
      </c>
      <c r="E217">
        <v>392</v>
      </c>
      <c r="F217">
        <v>434</v>
      </c>
      <c r="G217">
        <v>566</v>
      </c>
      <c r="H217">
        <v>428</v>
      </c>
      <c r="I217">
        <v>408</v>
      </c>
      <c r="J217">
        <v>385</v>
      </c>
      <c r="K217">
        <v>331</v>
      </c>
      <c r="L217">
        <v>482</v>
      </c>
      <c r="M217">
        <v>458</v>
      </c>
      <c r="N217">
        <v>397</v>
      </c>
      <c r="O217">
        <v>383</v>
      </c>
      <c r="P217">
        <v>427</v>
      </c>
      <c r="Q217">
        <v>561</v>
      </c>
      <c r="R217">
        <v>431</v>
      </c>
      <c r="S217">
        <v>416</v>
      </c>
      <c r="T217">
        <v>400</v>
      </c>
      <c r="U217">
        <v>357</v>
      </c>
    </row>
    <row r="218" spans="1:21">
      <c r="A218" s="45">
        <v>33482</v>
      </c>
      <c r="B218">
        <v>507</v>
      </c>
      <c r="C218">
        <v>486</v>
      </c>
      <c r="D218">
        <v>412</v>
      </c>
      <c r="E218">
        <v>392</v>
      </c>
      <c r="F218">
        <v>433</v>
      </c>
      <c r="G218">
        <v>565</v>
      </c>
      <c r="H218">
        <v>428</v>
      </c>
      <c r="I218">
        <v>409</v>
      </c>
      <c r="J218">
        <v>386</v>
      </c>
      <c r="K218">
        <v>332</v>
      </c>
      <c r="L218">
        <v>482</v>
      </c>
      <c r="M218">
        <v>462</v>
      </c>
      <c r="N218">
        <v>397</v>
      </c>
      <c r="O218">
        <v>384</v>
      </c>
      <c r="P218">
        <v>427</v>
      </c>
      <c r="Q218">
        <v>560</v>
      </c>
      <c r="R218">
        <v>432</v>
      </c>
      <c r="S218">
        <v>418</v>
      </c>
      <c r="T218">
        <v>401</v>
      </c>
      <c r="U218">
        <v>358</v>
      </c>
    </row>
    <row r="219" spans="1:21">
      <c r="A219" s="45">
        <v>33512</v>
      </c>
      <c r="B219">
        <v>506</v>
      </c>
      <c r="C219">
        <v>489</v>
      </c>
      <c r="D219">
        <v>412</v>
      </c>
      <c r="E219">
        <v>391</v>
      </c>
      <c r="F219">
        <v>432</v>
      </c>
      <c r="G219">
        <v>564</v>
      </c>
      <c r="H219">
        <v>429</v>
      </c>
      <c r="I219">
        <v>411</v>
      </c>
      <c r="J219">
        <v>386</v>
      </c>
      <c r="K219">
        <v>332</v>
      </c>
      <c r="L219">
        <v>481</v>
      </c>
      <c r="M219">
        <v>465</v>
      </c>
      <c r="N219">
        <v>397</v>
      </c>
      <c r="O219">
        <v>383</v>
      </c>
      <c r="P219">
        <v>426</v>
      </c>
      <c r="Q219">
        <v>559</v>
      </c>
      <c r="R219">
        <v>433</v>
      </c>
      <c r="S219">
        <v>420</v>
      </c>
      <c r="T219">
        <v>401</v>
      </c>
      <c r="U219">
        <v>358</v>
      </c>
    </row>
    <row r="220" spans="1:21">
      <c r="A220" s="45">
        <v>33543</v>
      </c>
      <c r="B220">
        <v>505</v>
      </c>
      <c r="C220">
        <v>491</v>
      </c>
      <c r="D220">
        <v>412</v>
      </c>
      <c r="E220">
        <v>391</v>
      </c>
      <c r="F220">
        <v>431</v>
      </c>
      <c r="G220">
        <v>563</v>
      </c>
      <c r="H220">
        <v>429</v>
      </c>
      <c r="I220">
        <v>412</v>
      </c>
      <c r="J220">
        <v>386</v>
      </c>
      <c r="K220">
        <v>332</v>
      </c>
      <c r="L220">
        <v>480</v>
      </c>
      <c r="M220">
        <v>467</v>
      </c>
      <c r="N220">
        <v>396</v>
      </c>
      <c r="O220">
        <v>383</v>
      </c>
      <c r="P220">
        <v>424</v>
      </c>
      <c r="Q220">
        <v>558</v>
      </c>
      <c r="R220">
        <v>433</v>
      </c>
      <c r="S220">
        <v>421</v>
      </c>
      <c r="T220">
        <v>401</v>
      </c>
      <c r="U220">
        <v>358</v>
      </c>
    </row>
    <row r="221" spans="1:21">
      <c r="A221" s="45">
        <v>33573</v>
      </c>
      <c r="B221">
        <v>504</v>
      </c>
      <c r="C221">
        <v>492</v>
      </c>
      <c r="D221">
        <v>411</v>
      </c>
      <c r="E221">
        <v>391</v>
      </c>
      <c r="F221">
        <v>429</v>
      </c>
      <c r="G221">
        <v>563</v>
      </c>
      <c r="H221">
        <v>429</v>
      </c>
      <c r="I221">
        <v>414</v>
      </c>
      <c r="J221">
        <v>386</v>
      </c>
      <c r="K221">
        <v>332</v>
      </c>
      <c r="L221">
        <v>479</v>
      </c>
      <c r="M221">
        <v>468</v>
      </c>
      <c r="N221">
        <v>395</v>
      </c>
      <c r="O221">
        <v>382</v>
      </c>
      <c r="P221">
        <v>422</v>
      </c>
      <c r="Q221">
        <v>558</v>
      </c>
      <c r="R221">
        <v>432</v>
      </c>
      <c r="S221">
        <v>422</v>
      </c>
      <c r="T221">
        <v>401</v>
      </c>
      <c r="U221">
        <v>358</v>
      </c>
    </row>
    <row r="222" spans="1:21">
      <c r="A222" s="45">
        <v>33604</v>
      </c>
      <c r="B222">
        <v>503</v>
      </c>
      <c r="C222">
        <v>484</v>
      </c>
      <c r="D222">
        <v>406</v>
      </c>
      <c r="E222">
        <v>392</v>
      </c>
      <c r="F222">
        <v>427</v>
      </c>
      <c r="G222">
        <v>562</v>
      </c>
      <c r="H222">
        <v>431</v>
      </c>
      <c r="I222">
        <v>415</v>
      </c>
      <c r="J222">
        <v>388</v>
      </c>
      <c r="K222">
        <v>335</v>
      </c>
      <c r="L222">
        <v>478</v>
      </c>
      <c r="M222">
        <v>466</v>
      </c>
      <c r="N222">
        <v>396</v>
      </c>
      <c r="O222">
        <v>383</v>
      </c>
      <c r="P222">
        <v>421</v>
      </c>
      <c r="Q222">
        <v>556</v>
      </c>
      <c r="R222">
        <v>433</v>
      </c>
      <c r="S222">
        <v>424</v>
      </c>
      <c r="T222">
        <v>404</v>
      </c>
      <c r="U222">
        <v>360</v>
      </c>
    </row>
    <row r="223" spans="1:21">
      <c r="A223" s="45">
        <v>33635</v>
      </c>
      <c r="B223">
        <v>502</v>
      </c>
      <c r="C223">
        <v>483</v>
      </c>
      <c r="D223">
        <v>406</v>
      </c>
      <c r="E223">
        <v>392</v>
      </c>
      <c r="F223">
        <v>425</v>
      </c>
      <c r="G223">
        <v>561</v>
      </c>
      <c r="H223">
        <v>431</v>
      </c>
      <c r="I223">
        <v>416</v>
      </c>
      <c r="J223">
        <v>389</v>
      </c>
      <c r="K223">
        <v>336</v>
      </c>
      <c r="L223">
        <v>476</v>
      </c>
      <c r="M223">
        <v>465</v>
      </c>
      <c r="N223">
        <v>397</v>
      </c>
      <c r="O223">
        <v>383</v>
      </c>
      <c r="P223">
        <v>419</v>
      </c>
      <c r="Q223">
        <v>555</v>
      </c>
      <c r="R223">
        <v>434</v>
      </c>
      <c r="S223">
        <v>424</v>
      </c>
      <c r="T223">
        <v>404</v>
      </c>
      <c r="U223">
        <v>361</v>
      </c>
    </row>
    <row r="224" spans="1:21">
      <c r="A224" s="45">
        <v>33664</v>
      </c>
      <c r="B224">
        <v>500</v>
      </c>
      <c r="C224">
        <v>484</v>
      </c>
      <c r="D224">
        <v>409</v>
      </c>
      <c r="E224">
        <v>392</v>
      </c>
      <c r="F224">
        <v>422</v>
      </c>
      <c r="G224">
        <v>559</v>
      </c>
      <c r="H224">
        <v>432</v>
      </c>
      <c r="I224">
        <v>416</v>
      </c>
      <c r="J224">
        <v>388</v>
      </c>
      <c r="K224">
        <v>337</v>
      </c>
      <c r="L224">
        <v>474</v>
      </c>
      <c r="M224">
        <v>464</v>
      </c>
      <c r="N224">
        <v>399</v>
      </c>
      <c r="O224">
        <v>384</v>
      </c>
      <c r="P224">
        <v>416</v>
      </c>
      <c r="Q224">
        <v>553</v>
      </c>
      <c r="R224">
        <v>435</v>
      </c>
      <c r="S224">
        <v>424</v>
      </c>
      <c r="T224">
        <v>404</v>
      </c>
      <c r="U224">
        <v>361</v>
      </c>
    </row>
    <row r="225" spans="1:21">
      <c r="A225" s="45">
        <v>33695</v>
      </c>
      <c r="B225">
        <v>499</v>
      </c>
      <c r="C225">
        <v>483</v>
      </c>
      <c r="D225">
        <v>409</v>
      </c>
      <c r="E225">
        <v>391</v>
      </c>
      <c r="F225">
        <v>421</v>
      </c>
      <c r="G225">
        <v>557</v>
      </c>
      <c r="H225">
        <v>434</v>
      </c>
      <c r="I225">
        <v>416</v>
      </c>
      <c r="J225">
        <v>388</v>
      </c>
      <c r="K225">
        <v>338</v>
      </c>
      <c r="L225">
        <v>474</v>
      </c>
      <c r="M225">
        <v>461</v>
      </c>
      <c r="N225">
        <v>399</v>
      </c>
      <c r="O225">
        <v>383</v>
      </c>
      <c r="P225">
        <v>415</v>
      </c>
      <c r="Q225">
        <v>552</v>
      </c>
      <c r="R225">
        <v>436</v>
      </c>
      <c r="S225">
        <v>425</v>
      </c>
      <c r="T225">
        <v>404</v>
      </c>
      <c r="U225">
        <v>362</v>
      </c>
    </row>
    <row r="226" spans="1:21">
      <c r="A226" s="45">
        <v>33725</v>
      </c>
      <c r="B226">
        <v>498</v>
      </c>
      <c r="C226">
        <v>485</v>
      </c>
      <c r="D226">
        <v>412</v>
      </c>
      <c r="E226">
        <v>392</v>
      </c>
      <c r="F226">
        <v>420</v>
      </c>
      <c r="G226">
        <v>555</v>
      </c>
      <c r="H226">
        <v>436</v>
      </c>
      <c r="I226">
        <v>417</v>
      </c>
      <c r="J226">
        <v>389</v>
      </c>
      <c r="K226">
        <v>339</v>
      </c>
      <c r="L226">
        <v>473</v>
      </c>
      <c r="M226">
        <v>466</v>
      </c>
      <c r="N226">
        <v>401</v>
      </c>
      <c r="O226">
        <v>384</v>
      </c>
      <c r="P226">
        <v>414</v>
      </c>
      <c r="Q226">
        <v>550</v>
      </c>
      <c r="R226">
        <v>438</v>
      </c>
      <c r="S226">
        <v>425</v>
      </c>
      <c r="T226">
        <v>404</v>
      </c>
      <c r="U226">
        <v>363</v>
      </c>
    </row>
    <row r="227" spans="1:21">
      <c r="A227" s="45">
        <v>33756</v>
      </c>
      <c r="B227">
        <v>498</v>
      </c>
      <c r="C227">
        <v>487</v>
      </c>
      <c r="D227">
        <v>414</v>
      </c>
      <c r="E227">
        <v>393</v>
      </c>
      <c r="F227">
        <v>419</v>
      </c>
      <c r="G227">
        <v>554</v>
      </c>
      <c r="H227">
        <v>439</v>
      </c>
      <c r="I227">
        <v>418</v>
      </c>
      <c r="J227">
        <v>389</v>
      </c>
      <c r="K227">
        <v>340</v>
      </c>
      <c r="L227">
        <v>472</v>
      </c>
      <c r="M227">
        <v>467</v>
      </c>
      <c r="N227">
        <v>403</v>
      </c>
      <c r="O227">
        <v>384</v>
      </c>
      <c r="P227">
        <v>413</v>
      </c>
      <c r="Q227">
        <v>549</v>
      </c>
      <c r="R227">
        <v>441</v>
      </c>
      <c r="S227">
        <v>426</v>
      </c>
      <c r="T227">
        <v>404</v>
      </c>
      <c r="U227">
        <v>364</v>
      </c>
    </row>
    <row r="228" spans="1:21">
      <c r="A228" s="45">
        <v>33786</v>
      </c>
      <c r="B228">
        <v>495</v>
      </c>
      <c r="C228">
        <v>487</v>
      </c>
      <c r="D228">
        <v>415</v>
      </c>
      <c r="E228">
        <v>393</v>
      </c>
      <c r="F228">
        <v>417</v>
      </c>
      <c r="G228">
        <v>551</v>
      </c>
      <c r="H228">
        <v>442</v>
      </c>
      <c r="I228">
        <v>419</v>
      </c>
      <c r="J228">
        <v>389</v>
      </c>
      <c r="K228">
        <v>340</v>
      </c>
      <c r="L228">
        <v>468</v>
      </c>
      <c r="M228">
        <v>467</v>
      </c>
      <c r="N228">
        <v>404</v>
      </c>
      <c r="O228">
        <v>384</v>
      </c>
      <c r="P228">
        <v>411</v>
      </c>
      <c r="Q228">
        <v>546</v>
      </c>
      <c r="R228">
        <v>443</v>
      </c>
      <c r="S228">
        <v>427</v>
      </c>
      <c r="T228">
        <v>404</v>
      </c>
      <c r="U228">
        <v>365</v>
      </c>
    </row>
    <row r="229" spans="1:21">
      <c r="A229" s="45">
        <v>33817</v>
      </c>
      <c r="B229">
        <v>495</v>
      </c>
      <c r="C229">
        <v>488</v>
      </c>
      <c r="D229">
        <v>416</v>
      </c>
      <c r="E229">
        <v>393</v>
      </c>
      <c r="F229">
        <v>416</v>
      </c>
      <c r="G229">
        <v>548</v>
      </c>
      <c r="H229">
        <v>445</v>
      </c>
      <c r="I229">
        <v>420</v>
      </c>
      <c r="J229">
        <v>389</v>
      </c>
      <c r="K229">
        <v>341</v>
      </c>
      <c r="L229">
        <v>469</v>
      </c>
      <c r="M229">
        <v>467</v>
      </c>
      <c r="N229">
        <v>406</v>
      </c>
      <c r="O229">
        <v>385</v>
      </c>
      <c r="P229">
        <v>410</v>
      </c>
      <c r="Q229">
        <v>543</v>
      </c>
      <c r="R229">
        <v>446</v>
      </c>
      <c r="S229">
        <v>428</v>
      </c>
      <c r="T229">
        <v>405</v>
      </c>
      <c r="U229">
        <v>366</v>
      </c>
    </row>
    <row r="230" spans="1:21">
      <c r="A230" s="45">
        <v>33848</v>
      </c>
      <c r="B230">
        <v>494</v>
      </c>
      <c r="C230">
        <v>490</v>
      </c>
      <c r="D230">
        <v>418</v>
      </c>
      <c r="E230">
        <v>394</v>
      </c>
      <c r="F230">
        <v>414</v>
      </c>
      <c r="G230">
        <v>545</v>
      </c>
      <c r="H230">
        <v>447</v>
      </c>
      <c r="I230">
        <v>420</v>
      </c>
      <c r="J230">
        <v>390</v>
      </c>
      <c r="K230">
        <v>342</v>
      </c>
      <c r="L230">
        <v>469</v>
      </c>
      <c r="M230">
        <v>470</v>
      </c>
      <c r="N230">
        <v>407</v>
      </c>
      <c r="O230">
        <v>386</v>
      </c>
      <c r="P230">
        <v>408</v>
      </c>
      <c r="Q230">
        <v>540</v>
      </c>
      <c r="R230">
        <v>449</v>
      </c>
      <c r="S230">
        <v>428</v>
      </c>
      <c r="T230">
        <v>405</v>
      </c>
      <c r="U230">
        <v>366</v>
      </c>
    </row>
    <row r="231" spans="1:21">
      <c r="A231" s="45">
        <v>33878</v>
      </c>
      <c r="B231">
        <v>493</v>
      </c>
      <c r="C231">
        <v>491</v>
      </c>
      <c r="D231">
        <v>419</v>
      </c>
      <c r="E231">
        <v>395</v>
      </c>
      <c r="F231">
        <v>413</v>
      </c>
      <c r="G231">
        <v>542</v>
      </c>
      <c r="H231">
        <v>450</v>
      </c>
      <c r="I231">
        <v>420</v>
      </c>
      <c r="J231">
        <v>390</v>
      </c>
      <c r="K231">
        <v>343</v>
      </c>
      <c r="L231">
        <v>467</v>
      </c>
      <c r="M231">
        <v>471</v>
      </c>
      <c r="N231">
        <v>408</v>
      </c>
      <c r="O231">
        <v>386</v>
      </c>
      <c r="P231">
        <v>407</v>
      </c>
      <c r="Q231">
        <v>538</v>
      </c>
      <c r="R231">
        <v>452</v>
      </c>
      <c r="S231">
        <v>428</v>
      </c>
      <c r="T231">
        <v>406</v>
      </c>
      <c r="U231">
        <v>368</v>
      </c>
    </row>
    <row r="232" spans="1:21">
      <c r="A232" s="45">
        <v>33909</v>
      </c>
      <c r="B232">
        <v>491</v>
      </c>
      <c r="C232">
        <v>492</v>
      </c>
      <c r="D232">
        <v>420</v>
      </c>
      <c r="E232">
        <v>395</v>
      </c>
      <c r="F232">
        <v>412</v>
      </c>
      <c r="G232">
        <v>540</v>
      </c>
      <c r="H232">
        <v>453</v>
      </c>
      <c r="I232">
        <v>420</v>
      </c>
      <c r="J232">
        <v>390</v>
      </c>
      <c r="K232">
        <v>344</v>
      </c>
      <c r="L232">
        <v>466</v>
      </c>
      <c r="M232">
        <v>472</v>
      </c>
      <c r="N232">
        <v>410</v>
      </c>
      <c r="O232">
        <v>387</v>
      </c>
      <c r="P232">
        <v>406</v>
      </c>
      <c r="Q232">
        <v>535</v>
      </c>
      <c r="R232">
        <v>454</v>
      </c>
      <c r="S232">
        <v>428</v>
      </c>
      <c r="T232">
        <v>406</v>
      </c>
      <c r="U232">
        <v>369</v>
      </c>
    </row>
    <row r="233" spans="1:21">
      <c r="A233" s="45">
        <v>33939</v>
      </c>
      <c r="B233">
        <v>490</v>
      </c>
      <c r="C233">
        <v>493</v>
      </c>
      <c r="D233">
        <v>419</v>
      </c>
      <c r="E233">
        <v>394</v>
      </c>
      <c r="F233">
        <v>410</v>
      </c>
      <c r="G233">
        <v>537</v>
      </c>
      <c r="H233">
        <v>454</v>
      </c>
      <c r="I233">
        <v>420</v>
      </c>
      <c r="J233">
        <v>390</v>
      </c>
      <c r="K233">
        <v>345</v>
      </c>
      <c r="L233">
        <v>465</v>
      </c>
      <c r="M233">
        <v>471</v>
      </c>
      <c r="N233">
        <v>408</v>
      </c>
      <c r="O233">
        <v>386</v>
      </c>
      <c r="P233">
        <v>403</v>
      </c>
      <c r="Q233">
        <v>533</v>
      </c>
      <c r="R233">
        <v>455</v>
      </c>
      <c r="S233">
        <v>427</v>
      </c>
      <c r="T233">
        <v>407</v>
      </c>
      <c r="U233">
        <v>369</v>
      </c>
    </row>
    <row r="234" spans="1:21">
      <c r="A234" s="45">
        <v>33970</v>
      </c>
      <c r="B234">
        <v>488</v>
      </c>
      <c r="C234">
        <v>494</v>
      </c>
      <c r="D234">
        <v>421</v>
      </c>
      <c r="E234">
        <v>395</v>
      </c>
      <c r="F234">
        <v>409</v>
      </c>
      <c r="G234">
        <v>534</v>
      </c>
      <c r="H234">
        <v>458</v>
      </c>
      <c r="I234">
        <v>420</v>
      </c>
      <c r="J234">
        <v>391</v>
      </c>
      <c r="K234">
        <v>347</v>
      </c>
      <c r="L234">
        <v>463</v>
      </c>
      <c r="M234">
        <v>472</v>
      </c>
      <c r="N234">
        <v>410</v>
      </c>
      <c r="O234">
        <v>386</v>
      </c>
      <c r="P234">
        <v>403</v>
      </c>
      <c r="Q234">
        <v>529</v>
      </c>
      <c r="R234">
        <v>459</v>
      </c>
      <c r="S234">
        <v>428</v>
      </c>
      <c r="T234">
        <v>407</v>
      </c>
      <c r="U234">
        <v>372</v>
      </c>
    </row>
    <row r="235" spans="1:21">
      <c r="A235" s="45">
        <v>34001</v>
      </c>
      <c r="B235">
        <v>486</v>
      </c>
      <c r="C235">
        <v>492</v>
      </c>
      <c r="D235">
        <v>421</v>
      </c>
      <c r="E235">
        <v>395</v>
      </c>
      <c r="F235">
        <v>408</v>
      </c>
      <c r="G235">
        <v>530</v>
      </c>
      <c r="H235">
        <v>461</v>
      </c>
      <c r="I235">
        <v>421</v>
      </c>
      <c r="J235">
        <v>392</v>
      </c>
      <c r="K235">
        <v>347</v>
      </c>
      <c r="L235">
        <v>461</v>
      </c>
      <c r="M235">
        <v>469</v>
      </c>
      <c r="N235">
        <v>411</v>
      </c>
      <c r="O235">
        <v>387</v>
      </c>
      <c r="P235">
        <v>402</v>
      </c>
      <c r="Q235">
        <v>526</v>
      </c>
      <c r="R235">
        <v>462</v>
      </c>
      <c r="S235">
        <v>429</v>
      </c>
      <c r="T235">
        <v>407</v>
      </c>
      <c r="U235">
        <v>372</v>
      </c>
    </row>
    <row r="236" spans="1:21">
      <c r="A236" s="45">
        <v>34029</v>
      </c>
      <c r="B236">
        <v>484</v>
      </c>
      <c r="C236">
        <v>496</v>
      </c>
      <c r="D236">
        <v>422</v>
      </c>
      <c r="E236">
        <v>396</v>
      </c>
      <c r="F236">
        <v>407</v>
      </c>
      <c r="G236">
        <v>528</v>
      </c>
      <c r="H236">
        <v>463</v>
      </c>
      <c r="I236">
        <v>421</v>
      </c>
      <c r="J236">
        <v>391</v>
      </c>
      <c r="K236">
        <v>347</v>
      </c>
      <c r="L236">
        <v>459</v>
      </c>
      <c r="M236">
        <v>475</v>
      </c>
      <c r="N236">
        <v>411</v>
      </c>
      <c r="O236">
        <v>387</v>
      </c>
      <c r="P236">
        <v>400</v>
      </c>
      <c r="Q236">
        <v>523</v>
      </c>
      <c r="R236">
        <v>463</v>
      </c>
      <c r="S236">
        <v>429</v>
      </c>
      <c r="T236">
        <v>407</v>
      </c>
      <c r="U236">
        <v>372</v>
      </c>
    </row>
    <row r="237" spans="1:21">
      <c r="A237" s="45">
        <v>34060</v>
      </c>
      <c r="B237">
        <v>483</v>
      </c>
      <c r="C237">
        <v>497</v>
      </c>
      <c r="D237">
        <v>422</v>
      </c>
      <c r="E237">
        <v>396</v>
      </c>
      <c r="F237">
        <v>406</v>
      </c>
      <c r="G237">
        <v>525</v>
      </c>
      <c r="H237">
        <v>465</v>
      </c>
      <c r="I237">
        <v>422</v>
      </c>
      <c r="J237">
        <v>391</v>
      </c>
      <c r="K237">
        <v>348</v>
      </c>
      <c r="L237">
        <v>458</v>
      </c>
      <c r="M237">
        <v>476</v>
      </c>
      <c r="N237">
        <v>411</v>
      </c>
      <c r="O237">
        <v>387</v>
      </c>
      <c r="P237">
        <v>400</v>
      </c>
      <c r="Q237">
        <v>521</v>
      </c>
      <c r="R237">
        <v>466</v>
      </c>
      <c r="S237">
        <v>430</v>
      </c>
      <c r="T237">
        <v>407</v>
      </c>
      <c r="U237">
        <v>373</v>
      </c>
    </row>
    <row r="238" spans="1:21">
      <c r="A238" s="45">
        <v>34090</v>
      </c>
      <c r="B238">
        <v>481</v>
      </c>
      <c r="C238">
        <v>498</v>
      </c>
      <c r="D238">
        <v>424</v>
      </c>
      <c r="E238">
        <v>396</v>
      </c>
      <c r="F238">
        <v>406</v>
      </c>
      <c r="G238">
        <v>523</v>
      </c>
      <c r="H238">
        <v>468</v>
      </c>
      <c r="I238">
        <v>423</v>
      </c>
      <c r="J238">
        <v>391</v>
      </c>
      <c r="K238">
        <v>348</v>
      </c>
      <c r="L238">
        <v>457</v>
      </c>
      <c r="M238">
        <v>477</v>
      </c>
      <c r="N238">
        <v>413</v>
      </c>
      <c r="O238">
        <v>388</v>
      </c>
      <c r="P238">
        <v>399</v>
      </c>
      <c r="Q238">
        <v>519</v>
      </c>
      <c r="R238">
        <v>468</v>
      </c>
      <c r="S238">
        <v>431</v>
      </c>
      <c r="T238">
        <v>407</v>
      </c>
      <c r="U238">
        <v>373</v>
      </c>
    </row>
    <row r="239" spans="1:21">
      <c r="A239" s="45">
        <v>34121</v>
      </c>
      <c r="B239">
        <v>480</v>
      </c>
      <c r="C239">
        <v>500</v>
      </c>
      <c r="D239">
        <v>425</v>
      </c>
      <c r="E239">
        <v>396</v>
      </c>
      <c r="F239">
        <v>405</v>
      </c>
      <c r="G239">
        <v>521</v>
      </c>
      <c r="H239">
        <v>470</v>
      </c>
      <c r="I239">
        <v>424</v>
      </c>
      <c r="J239">
        <v>391</v>
      </c>
      <c r="K239">
        <v>348</v>
      </c>
      <c r="L239">
        <v>456</v>
      </c>
      <c r="M239">
        <v>479</v>
      </c>
      <c r="N239">
        <v>413</v>
      </c>
      <c r="O239">
        <v>387</v>
      </c>
      <c r="P239">
        <v>399</v>
      </c>
      <c r="Q239">
        <v>517</v>
      </c>
      <c r="R239">
        <v>470</v>
      </c>
      <c r="S239">
        <v>432</v>
      </c>
      <c r="T239">
        <v>406</v>
      </c>
      <c r="U239">
        <v>373</v>
      </c>
    </row>
    <row r="240" spans="1:21">
      <c r="A240" s="45">
        <v>34151</v>
      </c>
      <c r="B240">
        <v>477</v>
      </c>
      <c r="C240">
        <v>500</v>
      </c>
      <c r="D240">
        <v>427</v>
      </c>
      <c r="E240">
        <v>397</v>
      </c>
      <c r="F240">
        <v>404</v>
      </c>
      <c r="G240">
        <v>519</v>
      </c>
      <c r="H240">
        <v>472</v>
      </c>
      <c r="I240">
        <v>426</v>
      </c>
      <c r="J240">
        <v>391</v>
      </c>
      <c r="K240">
        <v>349</v>
      </c>
      <c r="L240">
        <v>451</v>
      </c>
      <c r="M240">
        <v>478</v>
      </c>
      <c r="N240">
        <v>415</v>
      </c>
      <c r="O240">
        <v>387</v>
      </c>
      <c r="P240">
        <v>397</v>
      </c>
      <c r="Q240">
        <v>514</v>
      </c>
      <c r="R240">
        <v>472</v>
      </c>
      <c r="S240">
        <v>434</v>
      </c>
      <c r="T240">
        <v>406</v>
      </c>
      <c r="U240">
        <v>374</v>
      </c>
    </row>
    <row r="241" spans="1:21">
      <c r="A241" s="45">
        <v>34182</v>
      </c>
      <c r="B241">
        <v>477</v>
      </c>
      <c r="C241">
        <v>501</v>
      </c>
      <c r="D241">
        <v>428</v>
      </c>
      <c r="E241">
        <v>397</v>
      </c>
      <c r="F241">
        <v>403</v>
      </c>
      <c r="G241">
        <v>517</v>
      </c>
      <c r="H241">
        <v>474</v>
      </c>
      <c r="I241">
        <v>428</v>
      </c>
      <c r="J241">
        <v>390</v>
      </c>
      <c r="K241">
        <v>349</v>
      </c>
      <c r="L241">
        <v>452</v>
      </c>
      <c r="M241">
        <v>479</v>
      </c>
      <c r="N241">
        <v>417</v>
      </c>
      <c r="O241">
        <v>388</v>
      </c>
      <c r="P241">
        <v>397</v>
      </c>
      <c r="Q241">
        <v>512</v>
      </c>
      <c r="R241">
        <v>473</v>
      </c>
      <c r="S241">
        <v>436</v>
      </c>
      <c r="T241">
        <v>406</v>
      </c>
      <c r="U241">
        <v>374</v>
      </c>
    </row>
    <row r="242" spans="1:21">
      <c r="A242" s="45">
        <v>34213</v>
      </c>
      <c r="B242">
        <v>475</v>
      </c>
      <c r="C242">
        <v>503</v>
      </c>
      <c r="D242">
        <v>429</v>
      </c>
      <c r="E242">
        <v>397</v>
      </c>
      <c r="F242">
        <v>403</v>
      </c>
      <c r="G242">
        <v>514</v>
      </c>
      <c r="H242">
        <v>475</v>
      </c>
      <c r="I242">
        <v>431</v>
      </c>
      <c r="J242">
        <v>390</v>
      </c>
      <c r="K242">
        <v>349</v>
      </c>
      <c r="L242">
        <v>451</v>
      </c>
      <c r="M242">
        <v>481</v>
      </c>
      <c r="N242">
        <v>418</v>
      </c>
      <c r="O242">
        <v>388</v>
      </c>
      <c r="P242">
        <v>396</v>
      </c>
      <c r="Q242">
        <v>510</v>
      </c>
      <c r="R242">
        <v>475</v>
      </c>
      <c r="S242">
        <v>439</v>
      </c>
      <c r="T242">
        <v>406</v>
      </c>
      <c r="U242">
        <v>374</v>
      </c>
    </row>
    <row r="243" spans="1:21">
      <c r="A243" s="45">
        <v>34243</v>
      </c>
      <c r="B243">
        <v>474</v>
      </c>
      <c r="C243">
        <v>503</v>
      </c>
      <c r="D243">
        <v>430</v>
      </c>
      <c r="E243">
        <v>397</v>
      </c>
      <c r="F243">
        <v>403</v>
      </c>
      <c r="G243">
        <v>510</v>
      </c>
      <c r="H243">
        <v>476</v>
      </c>
      <c r="I243">
        <v>432</v>
      </c>
      <c r="J243">
        <v>389</v>
      </c>
      <c r="K243">
        <v>349</v>
      </c>
      <c r="L243">
        <v>450</v>
      </c>
      <c r="M243">
        <v>482</v>
      </c>
      <c r="N243">
        <v>419</v>
      </c>
      <c r="O243">
        <v>388</v>
      </c>
      <c r="P243">
        <v>396</v>
      </c>
      <c r="Q243">
        <v>507</v>
      </c>
      <c r="R243">
        <v>476</v>
      </c>
      <c r="S243">
        <v>441</v>
      </c>
      <c r="T243">
        <v>405</v>
      </c>
      <c r="U243">
        <v>374</v>
      </c>
    </row>
    <row r="244" spans="1:21">
      <c r="A244" s="45">
        <v>34274</v>
      </c>
      <c r="B244">
        <v>472</v>
      </c>
      <c r="C244">
        <v>504</v>
      </c>
      <c r="D244">
        <v>431</v>
      </c>
      <c r="E244">
        <v>397</v>
      </c>
      <c r="F244">
        <v>403</v>
      </c>
      <c r="G244">
        <v>507</v>
      </c>
      <c r="H244">
        <v>478</v>
      </c>
      <c r="I244">
        <v>434</v>
      </c>
      <c r="J244">
        <v>388</v>
      </c>
      <c r="K244">
        <v>349</v>
      </c>
      <c r="L244">
        <v>448</v>
      </c>
      <c r="M244">
        <v>483</v>
      </c>
      <c r="N244">
        <v>420</v>
      </c>
      <c r="O244">
        <v>388</v>
      </c>
      <c r="P244">
        <v>397</v>
      </c>
      <c r="Q244">
        <v>503</v>
      </c>
      <c r="R244">
        <v>478</v>
      </c>
      <c r="S244">
        <v>443</v>
      </c>
      <c r="T244">
        <v>404</v>
      </c>
      <c r="U244">
        <v>375</v>
      </c>
    </row>
    <row r="245" spans="1:21">
      <c r="A245" s="45">
        <v>34304</v>
      </c>
      <c r="B245">
        <v>471</v>
      </c>
      <c r="C245">
        <v>505</v>
      </c>
      <c r="D245">
        <v>432</v>
      </c>
      <c r="E245">
        <v>396</v>
      </c>
      <c r="F245">
        <v>402</v>
      </c>
      <c r="G245">
        <v>505</v>
      </c>
      <c r="H245">
        <v>480</v>
      </c>
      <c r="I245">
        <v>436</v>
      </c>
      <c r="J245">
        <v>387</v>
      </c>
      <c r="K245">
        <v>350</v>
      </c>
      <c r="L245">
        <v>446</v>
      </c>
      <c r="M245">
        <v>483</v>
      </c>
      <c r="N245">
        <v>420</v>
      </c>
      <c r="O245">
        <v>387</v>
      </c>
      <c r="P245">
        <v>395</v>
      </c>
      <c r="Q245">
        <v>501</v>
      </c>
      <c r="R245">
        <v>478</v>
      </c>
      <c r="S245">
        <v>444</v>
      </c>
      <c r="T245">
        <v>403</v>
      </c>
      <c r="U245">
        <v>375</v>
      </c>
    </row>
    <row r="246" spans="1:21">
      <c r="A246" s="45">
        <v>34335</v>
      </c>
      <c r="B246">
        <v>469</v>
      </c>
      <c r="C246">
        <v>505</v>
      </c>
      <c r="D246">
        <v>433</v>
      </c>
      <c r="E246">
        <v>396</v>
      </c>
      <c r="F246">
        <v>402</v>
      </c>
      <c r="G246">
        <v>500</v>
      </c>
      <c r="H246">
        <v>483</v>
      </c>
      <c r="I246">
        <v>437</v>
      </c>
      <c r="J246">
        <v>388</v>
      </c>
      <c r="K246">
        <v>350</v>
      </c>
      <c r="L246">
        <v>445</v>
      </c>
      <c r="M246">
        <v>482</v>
      </c>
      <c r="N246">
        <v>422</v>
      </c>
      <c r="O246">
        <v>387</v>
      </c>
      <c r="P246">
        <v>395</v>
      </c>
      <c r="Q246">
        <v>497</v>
      </c>
      <c r="R246">
        <v>482</v>
      </c>
      <c r="S246">
        <v>446</v>
      </c>
      <c r="T246">
        <v>404</v>
      </c>
      <c r="U246">
        <v>376</v>
      </c>
    </row>
    <row r="247" spans="1:21">
      <c r="A247" s="45">
        <v>34366</v>
      </c>
      <c r="B247">
        <v>467</v>
      </c>
      <c r="C247">
        <v>503</v>
      </c>
      <c r="D247">
        <v>433</v>
      </c>
      <c r="E247">
        <v>396</v>
      </c>
      <c r="F247">
        <v>401</v>
      </c>
      <c r="G247">
        <v>498</v>
      </c>
      <c r="H247">
        <v>484</v>
      </c>
      <c r="I247">
        <v>439</v>
      </c>
      <c r="J247">
        <v>388</v>
      </c>
      <c r="K247">
        <v>351</v>
      </c>
      <c r="L247">
        <v>443</v>
      </c>
      <c r="M247">
        <v>479</v>
      </c>
      <c r="N247">
        <v>422</v>
      </c>
      <c r="O247">
        <v>387</v>
      </c>
      <c r="P247">
        <v>394</v>
      </c>
      <c r="Q247">
        <v>494</v>
      </c>
      <c r="R247">
        <v>483</v>
      </c>
      <c r="S247">
        <v>448</v>
      </c>
      <c r="T247">
        <v>403</v>
      </c>
      <c r="U247">
        <v>376</v>
      </c>
    </row>
    <row r="248" spans="1:21">
      <c r="A248" s="45">
        <v>34394</v>
      </c>
      <c r="B248">
        <v>465</v>
      </c>
      <c r="C248">
        <v>506</v>
      </c>
      <c r="D248">
        <v>434</v>
      </c>
      <c r="E248">
        <v>396</v>
      </c>
      <c r="F248">
        <v>400</v>
      </c>
      <c r="G248">
        <v>494</v>
      </c>
      <c r="H248">
        <v>485</v>
      </c>
      <c r="I248">
        <v>441</v>
      </c>
      <c r="J248">
        <v>387</v>
      </c>
      <c r="K248">
        <v>351</v>
      </c>
      <c r="L248">
        <v>440</v>
      </c>
      <c r="M248">
        <v>484</v>
      </c>
      <c r="N248">
        <v>423</v>
      </c>
      <c r="O248">
        <v>387</v>
      </c>
      <c r="P248">
        <v>394</v>
      </c>
      <c r="Q248">
        <v>490</v>
      </c>
      <c r="R248">
        <v>485</v>
      </c>
      <c r="S248">
        <v>450</v>
      </c>
      <c r="T248">
        <v>402</v>
      </c>
      <c r="U248">
        <v>376</v>
      </c>
    </row>
    <row r="249" spans="1:21">
      <c r="A249" s="45">
        <v>34425</v>
      </c>
      <c r="B249">
        <v>463</v>
      </c>
      <c r="C249">
        <v>506</v>
      </c>
      <c r="D249">
        <v>434</v>
      </c>
      <c r="E249">
        <v>395</v>
      </c>
      <c r="F249">
        <v>400</v>
      </c>
      <c r="G249">
        <v>490</v>
      </c>
      <c r="H249">
        <v>486</v>
      </c>
      <c r="I249">
        <v>443</v>
      </c>
      <c r="J249">
        <v>385</v>
      </c>
      <c r="K249">
        <v>351</v>
      </c>
      <c r="L249">
        <v>440</v>
      </c>
      <c r="M249">
        <v>484</v>
      </c>
      <c r="N249">
        <v>423</v>
      </c>
      <c r="O249">
        <v>386</v>
      </c>
      <c r="P249">
        <v>394</v>
      </c>
      <c r="Q249">
        <v>487</v>
      </c>
      <c r="R249">
        <v>486</v>
      </c>
      <c r="S249">
        <v>452</v>
      </c>
      <c r="T249">
        <v>401</v>
      </c>
      <c r="U249">
        <v>377</v>
      </c>
    </row>
    <row r="250" spans="1:21">
      <c r="A250" s="45">
        <v>34455</v>
      </c>
      <c r="B250">
        <v>462</v>
      </c>
      <c r="C250">
        <v>507</v>
      </c>
      <c r="D250">
        <v>437</v>
      </c>
      <c r="E250">
        <v>397</v>
      </c>
      <c r="F250">
        <v>401</v>
      </c>
      <c r="G250">
        <v>488</v>
      </c>
      <c r="H250">
        <v>489</v>
      </c>
      <c r="I250">
        <v>445</v>
      </c>
      <c r="J250">
        <v>385</v>
      </c>
      <c r="K250">
        <v>352</v>
      </c>
      <c r="L250">
        <v>438</v>
      </c>
      <c r="M250">
        <v>485</v>
      </c>
      <c r="N250">
        <v>425</v>
      </c>
      <c r="O250">
        <v>388</v>
      </c>
      <c r="P250">
        <v>394</v>
      </c>
      <c r="Q250">
        <v>484</v>
      </c>
      <c r="R250">
        <v>488</v>
      </c>
      <c r="S250">
        <v>454</v>
      </c>
      <c r="T250">
        <v>401</v>
      </c>
      <c r="U250">
        <v>377</v>
      </c>
    </row>
    <row r="251" spans="1:21">
      <c r="A251" s="45">
        <v>34486</v>
      </c>
      <c r="B251">
        <v>461</v>
      </c>
      <c r="C251">
        <v>508</v>
      </c>
      <c r="D251">
        <v>438</v>
      </c>
      <c r="E251">
        <v>397</v>
      </c>
      <c r="F251">
        <v>400</v>
      </c>
      <c r="G251">
        <v>485</v>
      </c>
      <c r="H251">
        <v>491</v>
      </c>
      <c r="I251">
        <v>446</v>
      </c>
      <c r="J251">
        <v>385</v>
      </c>
      <c r="K251">
        <v>352</v>
      </c>
      <c r="L251">
        <v>437</v>
      </c>
      <c r="M251">
        <v>485</v>
      </c>
      <c r="N251">
        <v>426</v>
      </c>
      <c r="O251">
        <v>388</v>
      </c>
      <c r="P251">
        <v>394</v>
      </c>
      <c r="Q251">
        <v>482</v>
      </c>
      <c r="R251">
        <v>490</v>
      </c>
      <c r="S251">
        <v>455</v>
      </c>
      <c r="T251">
        <v>401</v>
      </c>
      <c r="U251">
        <v>377</v>
      </c>
    </row>
    <row r="252" spans="1:21">
      <c r="A252" s="45">
        <v>34516</v>
      </c>
      <c r="B252">
        <v>457</v>
      </c>
      <c r="C252">
        <v>508</v>
      </c>
      <c r="D252">
        <v>438</v>
      </c>
      <c r="E252">
        <v>398</v>
      </c>
      <c r="F252">
        <v>400</v>
      </c>
      <c r="G252">
        <v>482</v>
      </c>
      <c r="H252">
        <v>494</v>
      </c>
      <c r="I252">
        <v>447</v>
      </c>
      <c r="J252">
        <v>385</v>
      </c>
      <c r="K252">
        <v>352</v>
      </c>
      <c r="L252">
        <v>432</v>
      </c>
      <c r="M252">
        <v>485</v>
      </c>
      <c r="N252">
        <v>427</v>
      </c>
      <c r="O252">
        <v>389</v>
      </c>
      <c r="P252">
        <v>393</v>
      </c>
      <c r="Q252">
        <v>478</v>
      </c>
      <c r="R252">
        <v>493</v>
      </c>
      <c r="S252">
        <v>456</v>
      </c>
      <c r="T252">
        <v>400</v>
      </c>
      <c r="U252">
        <v>378</v>
      </c>
    </row>
    <row r="253" spans="1:21">
      <c r="A253" s="45">
        <v>34547</v>
      </c>
      <c r="B253">
        <v>457</v>
      </c>
      <c r="C253">
        <v>509</v>
      </c>
      <c r="D253">
        <v>439</v>
      </c>
      <c r="E253">
        <v>399</v>
      </c>
      <c r="F253">
        <v>399</v>
      </c>
      <c r="G253">
        <v>479</v>
      </c>
      <c r="H253">
        <v>497</v>
      </c>
      <c r="I253">
        <v>448</v>
      </c>
      <c r="J253">
        <v>385</v>
      </c>
      <c r="K253">
        <v>353</v>
      </c>
      <c r="L253">
        <v>433</v>
      </c>
      <c r="M253">
        <v>485</v>
      </c>
      <c r="N253">
        <v>427</v>
      </c>
      <c r="O253">
        <v>390</v>
      </c>
      <c r="P253">
        <v>393</v>
      </c>
      <c r="Q253">
        <v>476</v>
      </c>
      <c r="R253">
        <v>496</v>
      </c>
      <c r="S253">
        <v>457</v>
      </c>
      <c r="T253">
        <v>400</v>
      </c>
      <c r="U253">
        <v>379</v>
      </c>
    </row>
    <row r="254" spans="1:21">
      <c r="A254" s="45">
        <v>34578</v>
      </c>
      <c r="B254">
        <v>455</v>
      </c>
      <c r="C254">
        <v>511</v>
      </c>
      <c r="D254">
        <v>440</v>
      </c>
      <c r="E254">
        <v>399</v>
      </c>
      <c r="F254">
        <v>399</v>
      </c>
      <c r="G254">
        <v>476</v>
      </c>
      <c r="H254">
        <v>500</v>
      </c>
      <c r="I254">
        <v>449</v>
      </c>
      <c r="J254">
        <v>385</v>
      </c>
      <c r="K254">
        <v>353</v>
      </c>
      <c r="L254">
        <v>432</v>
      </c>
      <c r="M254">
        <v>488</v>
      </c>
      <c r="N254">
        <v>428</v>
      </c>
      <c r="O254">
        <v>391</v>
      </c>
      <c r="P254">
        <v>392</v>
      </c>
      <c r="Q254">
        <v>473</v>
      </c>
      <c r="R254">
        <v>498</v>
      </c>
      <c r="S254">
        <v>458</v>
      </c>
      <c r="T254">
        <v>401</v>
      </c>
      <c r="U254">
        <v>379</v>
      </c>
    </row>
    <row r="255" spans="1:21">
      <c r="A255" s="45">
        <v>34608</v>
      </c>
      <c r="B255">
        <v>454</v>
      </c>
      <c r="C255">
        <v>512</v>
      </c>
      <c r="D255">
        <v>440</v>
      </c>
      <c r="E255">
        <v>400</v>
      </c>
      <c r="F255">
        <v>398</v>
      </c>
      <c r="G255">
        <v>473</v>
      </c>
      <c r="H255">
        <v>502</v>
      </c>
      <c r="I255">
        <v>449</v>
      </c>
      <c r="J255">
        <v>385</v>
      </c>
      <c r="K255">
        <v>353</v>
      </c>
      <c r="L255">
        <v>430</v>
      </c>
      <c r="M255">
        <v>488</v>
      </c>
      <c r="N255">
        <v>428</v>
      </c>
      <c r="O255">
        <v>391</v>
      </c>
      <c r="P255">
        <v>391</v>
      </c>
      <c r="Q255">
        <v>470</v>
      </c>
      <c r="R255">
        <v>501</v>
      </c>
      <c r="S255">
        <v>458</v>
      </c>
      <c r="T255">
        <v>401</v>
      </c>
      <c r="U255">
        <v>379</v>
      </c>
    </row>
    <row r="256" spans="1:21">
      <c r="A256" s="45">
        <v>34639</v>
      </c>
      <c r="B256">
        <v>452</v>
      </c>
      <c r="C256">
        <v>513</v>
      </c>
      <c r="D256">
        <v>441</v>
      </c>
      <c r="E256">
        <v>401</v>
      </c>
      <c r="F256">
        <v>397</v>
      </c>
      <c r="G256">
        <v>470</v>
      </c>
      <c r="H256">
        <v>505</v>
      </c>
      <c r="I256">
        <v>448</v>
      </c>
      <c r="J256">
        <v>386</v>
      </c>
      <c r="K256">
        <v>353</v>
      </c>
      <c r="L256">
        <v>429</v>
      </c>
      <c r="M256">
        <v>489</v>
      </c>
      <c r="N256">
        <v>429</v>
      </c>
      <c r="O256">
        <v>392</v>
      </c>
      <c r="P256">
        <v>391</v>
      </c>
      <c r="Q256">
        <v>467</v>
      </c>
      <c r="R256">
        <v>504</v>
      </c>
      <c r="S256">
        <v>458</v>
      </c>
      <c r="T256">
        <v>401</v>
      </c>
      <c r="U256">
        <v>380</v>
      </c>
    </row>
    <row r="257" spans="1:21">
      <c r="A257" s="45">
        <v>34669</v>
      </c>
      <c r="B257">
        <v>451</v>
      </c>
      <c r="C257">
        <v>513</v>
      </c>
      <c r="D257">
        <v>441</v>
      </c>
      <c r="E257">
        <v>401</v>
      </c>
      <c r="F257">
        <v>396</v>
      </c>
      <c r="G257">
        <v>468</v>
      </c>
      <c r="H257">
        <v>508</v>
      </c>
      <c r="I257">
        <v>448</v>
      </c>
      <c r="J257">
        <v>386</v>
      </c>
      <c r="K257">
        <v>354</v>
      </c>
      <c r="L257">
        <v>428</v>
      </c>
      <c r="M257">
        <v>488</v>
      </c>
      <c r="N257">
        <v>428</v>
      </c>
      <c r="O257">
        <v>392</v>
      </c>
      <c r="P257">
        <v>389</v>
      </c>
      <c r="Q257">
        <v>464</v>
      </c>
      <c r="R257">
        <v>506</v>
      </c>
      <c r="S257">
        <v>458</v>
      </c>
      <c r="T257">
        <v>401</v>
      </c>
      <c r="U257">
        <v>379</v>
      </c>
    </row>
    <row r="258" spans="1:21">
      <c r="A258" s="45">
        <v>34700</v>
      </c>
      <c r="B258">
        <v>450</v>
      </c>
      <c r="C258">
        <v>512</v>
      </c>
      <c r="D258">
        <v>443</v>
      </c>
      <c r="E258">
        <v>402</v>
      </c>
      <c r="F258">
        <v>395</v>
      </c>
      <c r="G258">
        <v>465</v>
      </c>
      <c r="H258">
        <v>512</v>
      </c>
      <c r="I258">
        <v>445</v>
      </c>
      <c r="J258">
        <v>386</v>
      </c>
      <c r="K258">
        <v>355</v>
      </c>
      <c r="L258">
        <v>427</v>
      </c>
      <c r="M258">
        <v>488</v>
      </c>
      <c r="N258">
        <v>430</v>
      </c>
      <c r="O258">
        <v>393</v>
      </c>
      <c r="P258">
        <v>389</v>
      </c>
      <c r="Q258">
        <v>463</v>
      </c>
      <c r="R258">
        <v>511</v>
      </c>
      <c r="S258">
        <v>454</v>
      </c>
      <c r="T258">
        <v>402</v>
      </c>
      <c r="U258">
        <v>381</v>
      </c>
    </row>
    <row r="259" spans="1:21">
      <c r="A259" s="45">
        <v>34731</v>
      </c>
      <c r="B259">
        <v>448</v>
      </c>
      <c r="C259">
        <v>510</v>
      </c>
      <c r="D259">
        <v>443</v>
      </c>
      <c r="E259">
        <v>402</v>
      </c>
      <c r="F259">
        <v>394</v>
      </c>
      <c r="G259">
        <v>463</v>
      </c>
      <c r="H259">
        <v>515</v>
      </c>
      <c r="I259">
        <v>444</v>
      </c>
      <c r="J259">
        <v>386</v>
      </c>
      <c r="K259">
        <v>356</v>
      </c>
      <c r="L259">
        <v>425</v>
      </c>
      <c r="M259">
        <v>483</v>
      </c>
      <c r="N259">
        <v>430</v>
      </c>
      <c r="O259">
        <v>393</v>
      </c>
      <c r="P259">
        <v>388</v>
      </c>
      <c r="Q259">
        <v>460</v>
      </c>
      <c r="R259">
        <v>513</v>
      </c>
      <c r="S259">
        <v>454</v>
      </c>
      <c r="T259">
        <v>402</v>
      </c>
      <c r="U259">
        <v>382</v>
      </c>
    </row>
    <row r="260" spans="1:21">
      <c r="A260" s="45">
        <v>34759</v>
      </c>
      <c r="B260">
        <v>446</v>
      </c>
      <c r="C260">
        <v>512</v>
      </c>
      <c r="D260">
        <v>444</v>
      </c>
      <c r="E260">
        <v>403</v>
      </c>
      <c r="F260">
        <v>395</v>
      </c>
      <c r="G260">
        <v>461</v>
      </c>
      <c r="H260">
        <v>517</v>
      </c>
      <c r="I260">
        <v>444</v>
      </c>
      <c r="J260">
        <v>386</v>
      </c>
      <c r="K260">
        <v>357</v>
      </c>
      <c r="L260">
        <v>423</v>
      </c>
      <c r="M260">
        <v>487</v>
      </c>
      <c r="N260">
        <v>431</v>
      </c>
      <c r="O260">
        <v>394</v>
      </c>
      <c r="P260">
        <v>388</v>
      </c>
      <c r="Q260">
        <v>457</v>
      </c>
      <c r="R260">
        <v>514</v>
      </c>
      <c r="S260">
        <v>453</v>
      </c>
      <c r="T260">
        <v>401</v>
      </c>
      <c r="U260">
        <v>383</v>
      </c>
    </row>
    <row r="261" spans="1:21">
      <c r="A261" s="45">
        <v>34790</v>
      </c>
      <c r="B261">
        <v>445</v>
      </c>
      <c r="C261">
        <v>512</v>
      </c>
      <c r="D261">
        <v>443</v>
      </c>
      <c r="E261">
        <v>403</v>
      </c>
      <c r="F261">
        <v>394</v>
      </c>
      <c r="G261">
        <v>459</v>
      </c>
      <c r="H261">
        <v>517</v>
      </c>
      <c r="I261">
        <v>443</v>
      </c>
      <c r="J261">
        <v>385</v>
      </c>
      <c r="K261">
        <v>356</v>
      </c>
      <c r="L261">
        <v>422</v>
      </c>
      <c r="M261">
        <v>487</v>
      </c>
      <c r="N261">
        <v>430</v>
      </c>
      <c r="O261">
        <v>394</v>
      </c>
      <c r="P261">
        <v>387</v>
      </c>
      <c r="Q261">
        <v>456</v>
      </c>
      <c r="R261">
        <v>516</v>
      </c>
      <c r="S261">
        <v>452</v>
      </c>
      <c r="T261">
        <v>401</v>
      </c>
      <c r="U261">
        <v>383</v>
      </c>
    </row>
    <row r="262" spans="1:21">
      <c r="A262" s="45">
        <v>34820</v>
      </c>
      <c r="B262">
        <v>443</v>
      </c>
      <c r="C262">
        <v>512</v>
      </c>
      <c r="D262">
        <v>446</v>
      </c>
      <c r="E262">
        <v>404</v>
      </c>
      <c r="F262">
        <v>394</v>
      </c>
      <c r="G262">
        <v>458</v>
      </c>
      <c r="H262">
        <v>520</v>
      </c>
      <c r="I262">
        <v>443</v>
      </c>
      <c r="J262">
        <v>386</v>
      </c>
      <c r="K262">
        <v>357</v>
      </c>
      <c r="L262">
        <v>421</v>
      </c>
      <c r="M262">
        <v>488</v>
      </c>
      <c r="N262">
        <v>432</v>
      </c>
      <c r="O262">
        <v>396</v>
      </c>
      <c r="P262">
        <v>388</v>
      </c>
      <c r="Q262">
        <v>455</v>
      </c>
      <c r="R262">
        <v>518</v>
      </c>
      <c r="S262">
        <v>453</v>
      </c>
      <c r="T262">
        <v>402</v>
      </c>
      <c r="U262">
        <v>384</v>
      </c>
    </row>
    <row r="263" spans="1:21">
      <c r="A263" s="45">
        <v>34851</v>
      </c>
      <c r="B263">
        <v>442</v>
      </c>
      <c r="C263">
        <v>512</v>
      </c>
      <c r="D263">
        <v>447</v>
      </c>
      <c r="E263">
        <v>405</v>
      </c>
      <c r="F263">
        <v>394</v>
      </c>
      <c r="G263">
        <v>457</v>
      </c>
      <c r="H263">
        <v>522</v>
      </c>
      <c r="I263">
        <v>442</v>
      </c>
      <c r="J263">
        <v>387</v>
      </c>
      <c r="K263">
        <v>358</v>
      </c>
      <c r="L263">
        <v>420</v>
      </c>
      <c r="M263">
        <v>488</v>
      </c>
      <c r="N263">
        <v>433</v>
      </c>
      <c r="O263">
        <v>396</v>
      </c>
      <c r="P263">
        <v>388</v>
      </c>
      <c r="Q263">
        <v>453</v>
      </c>
      <c r="R263">
        <v>521</v>
      </c>
      <c r="S263">
        <v>452</v>
      </c>
      <c r="T263">
        <v>403</v>
      </c>
      <c r="U263">
        <v>384</v>
      </c>
    </row>
    <row r="264" spans="1:21">
      <c r="A264" s="45">
        <v>34881</v>
      </c>
      <c r="B264">
        <v>440</v>
      </c>
      <c r="C264">
        <v>511</v>
      </c>
      <c r="D264">
        <v>447</v>
      </c>
      <c r="E264">
        <v>406</v>
      </c>
      <c r="F264">
        <v>393</v>
      </c>
      <c r="G264">
        <v>454</v>
      </c>
      <c r="H264">
        <v>525</v>
      </c>
      <c r="I264">
        <v>441</v>
      </c>
      <c r="J264">
        <v>387</v>
      </c>
      <c r="K264">
        <v>358</v>
      </c>
      <c r="L264">
        <v>415</v>
      </c>
      <c r="M264">
        <v>486</v>
      </c>
      <c r="N264">
        <v>433</v>
      </c>
      <c r="O264">
        <v>397</v>
      </c>
      <c r="P264">
        <v>387</v>
      </c>
      <c r="Q264">
        <v>450</v>
      </c>
      <c r="R264">
        <v>523</v>
      </c>
      <c r="S264">
        <v>451</v>
      </c>
      <c r="T264">
        <v>403</v>
      </c>
      <c r="U264">
        <v>384</v>
      </c>
    </row>
    <row r="265" spans="1:21">
      <c r="A265" s="45">
        <v>34912</v>
      </c>
      <c r="B265">
        <v>439</v>
      </c>
      <c r="C265">
        <v>510</v>
      </c>
      <c r="D265">
        <v>448</v>
      </c>
      <c r="E265">
        <v>407</v>
      </c>
      <c r="F265">
        <v>393</v>
      </c>
      <c r="G265">
        <v>452</v>
      </c>
      <c r="H265">
        <v>527</v>
      </c>
      <c r="I265">
        <v>441</v>
      </c>
      <c r="J265">
        <v>387</v>
      </c>
      <c r="K265">
        <v>358</v>
      </c>
      <c r="L265">
        <v>417</v>
      </c>
      <c r="M265">
        <v>485</v>
      </c>
      <c r="N265">
        <v>434</v>
      </c>
      <c r="O265">
        <v>398</v>
      </c>
      <c r="P265">
        <v>387</v>
      </c>
      <c r="Q265">
        <v>449</v>
      </c>
      <c r="R265">
        <v>525</v>
      </c>
      <c r="S265">
        <v>450</v>
      </c>
      <c r="T265">
        <v>403</v>
      </c>
      <c r="U265">
        <v>385</v>
      </c>
    </row>
    <row r="266" spans="1:21">
      <c r="A266" s="45">
        <v>34943</v>
      </c>
      <c r="B266">
        <v>438</v>
      </c>
      <c r="C266">
        <v>512</v>
      </c>
      <c r="D266">
        <v>448</v>
      </c>
      <c r="E266">
        <v>409</v>
      </c>
      <c r="F266">
        <v>392</v>
      </c>
      <c r="G266">
        <v>450</v>
      </c>
      <c r="H266">
        <v>529</v>
      </c>
      <c r="I266">
        <v>440</v>
      </c>
      <c r="J266">
        <v>388</v>
      </c>
      <c r="K266">
        <v>359</v>
      </c>
      <c r="L266">
        <v>416</v>
      </c>
      <c r="M266">
        <v>487</v>
      </c>
      <c r="N266">
        <v>434</v>
      </c>
      <c r="O266">
        <v>400</v>
      </c>
      <c r="P266">
        <v>386</v>
      </c>
      <c r="Q266">
        <v>447</v>
      </c>
      <c r="R266">
        <v>528</v>
      </c>
      <c r="S266">
        <v>449</v>
      </c>
      <c r="T266">
        <v>403</v>
      </c>
      <c r="U266">
        <v>386</v>
      </c>
    </row>
    <row r="267" spans="1:21">
      <c r="A267" s="45">
        <v>34973</v>
      </c>
      <c r="B267">
        <v>437</v>
      </c>
      <c r="C267">
        <v>511</v>
      </c>
      <c r="D267">
        <v>448</v>
      </c>
      <c r="E267">
        <v>411</v>
      </c>
      <c r="F267">
        <v>392</v>
      </c>
      <c r="G267">
        <v>448</v>
      </c>
      <c r="H267">
        <v>532</v>
      </c>
      <c r="I267">
        <v>438</v>
      </c>
      <c r="J267">
        <v>387</v>
      </c>
      <c r="K267">
        <v>360</v>
      </c>
      <c r="L267">
        <v>415</v>
      </c>
      <c r="M267">
        <v>487</v>
      </c>
      <c r="N267">
        <v>434</v>
      </c>
      <c r="O267">
        <v>402</v>
      </c>
      <c r="P267">
        <v>386</v>
      </c>
      <c r="Q267">
        <v>445</v>
      </c>
      <c r="R267">
        <v>531</v>
      </c>
      <c r="S267">
        <v>448</v>
      </c>
      <c r="T267">
        <v>403</v>
      </c>
      <c r="U267">
        <v>387</v>
      </c>
    </row>
    <row r="268" spans="1:21">
      <c r="A268" s="45">
        <v>35004</v>
      </c>
      <c r="B268">
        <v>436</v>
      </c>
      <c r="C268">
        <v>512</v>
      </c>
      <c r="D268">
        <v>449</v>
      </c>
      <c r="E268">
        <v>412</v>
      </c>
      <c r="F268">
        <v>392</v>
      </c>
      <c r="G268">
        <v>446</v>
      </c>
      <c r="H268">
        <v>536</v>
      </c>
      <c r="I268">
        <v>435</v>
      </c>
      <c r="J268">
        <v>387</v>
      </c>
      <c r="K268">
        <v>361</v>
      </c>
      <c r="L268">
        <v>414</v>
      </c>
      <c r="M268">
        <v>487</v>
      </c>
      <c r="N268">
        <v>435</v>
      </c>
      <c r="O268">
        <v>403</v>
      </c>
      <c r="P268">
        <v>386</v>
      </c>
      <c r="Q268">
        <v>443</v>
      </c>
      <c r="R268">
        <v>534</v>
      </c>
      <c r="S268">
        <v>445</v>
      </c>
      <c r="T268">
        <v>403</v>
      </c>
      <c r="U268">
        <v>388</v>
      </c>
    </row>
    <row r="269" spans="1:21">
      <c r="A269" s="45">
        <v>35034</v>
      </c>
      <c r="B269">
        <v>434</v>
      </c>
      <c r="C269">
        <v>511</v>
      </c>
      <c r="D269">
        <v>449</v>
      </c>
      <c r="E269">
        <v>412</v>
      </c>
      <c r="F269">
        <v>391</v>
      </c>
      <c r="G269">
        <v>444</v>
      </c>
      <c r="H269">
        <v>539</v>
      </c>
      <c r="I269">
        <v>433</v>
      </c>
      <c r="J269">
        <v>387</v>
      </c>
      <c r="K269">
        <v>362</v>
      </c>
      <c r="L269">
        <v>412</v>
      </c>
      <c r="M269">
        <v>485</v>
      </c>
      <c r="N269">
        <v>433</v>
      </c>
      <c r="O269">
        <v>403</v>
      </c>
      <c r="P269">
        <v>384</v>
      </c>
      <c r="Q269">
        <v>440</v>
      </c>
      <c r="R269">
        <v>537</v>
      </c>
      <c r="S269">
        <v>443</v>
      </c>
      <c r="T269">
        <v>403</v>
      </c>
      <c r="U269">
        <v>388</v>
      </c>
    </row>
    <row r="270" spans="1:21">
      <c r="A270" s="45">
        <v>35065</v>
      </c>
      <c r="B270">
        <v>433</v>
      </c>
      <c r="C270">
        <v>510</v>
      </c>
      <c r="D270">
        <v>453</v>
      </c>
      <c r="E270">
        <v>411</v>
      </c>
      <c r="F270">
        <v>391</v>
      </c>
      <c r="G270">
        <v>441</v>
      </c>
      <c r="H270">
        <v>545</v>
      </c>
      <c r="I270">
        <v>429</v>
      </c>
      <c r="J270">
        <v>388</v>
      </c>
      <c r="K270">
        <v>363</v>
      </c>
      <c r="L270">
        <v>411</v>
      </c>
      <c r="M270">
        <v>484</v>
      </c>
      <c r="N270">
        <v>438</v>
      </c>
      <c r="O270">
        <v>402</v>
      </c>
      <c r="P270">
        <v>385</v>
      </c>
      <c r="Q270">
        <v>437</v>
      </c>
      <c r="R270">
        <v>543</v>
      </c>
      <c r="S270">
        <v>438</v>
      </c>
      <c r="T270">
        <v>404</v>
      </c>
      <c r="U270">
        <v>390</v>
      </c>
    </row>
    <row r="271" spans="1:21">
      <c r="A271" s="45">
        <v>35096</v>
      </c>
      <c r="B271">
        <v>432</v>
      </c>
      <c r="C271">
        <v>507</v>
      </c>
      <c r="D271">
        <v>455</v>
      </c>
      <c r="E271">
        <v>410</v>
      </c>
      <c r="F271">
        <v>390</v>
      </c>
      <c r="G271">
        <v>439</v>
      </c>
      <c r="H271">
        <v>548</v>
      </c>
      <c r="I271">
        <v>426</v>
      </c>
      <c r="J271">
        <v>388</v>
      </c>
      <c r="K271">
        <v>364</v>
      </c>
      <c r="L271">
        <v>410</v>
      </c>
      <c r="M271">
        <v>480</v>
      </c>
      <c r="N271">
        <v>440</v>
      </c>
      <c r="O271">
        <v>401</v>
      </c>
      <c r="P271">
        <v>384</v>
      </c>
      <c r="Q271">
        <v>435</v>
      </c>
      <c r="R271">
        <v>547</v>
      </c>
      <c r="S271">
        <v>435</v>
      </c>
      <c r="T271">
        <v>404</v>
      </c>
      <c r="U271">
        <v>391</v>
      </c>
    </row>
    <row r="272" spans="1:21">
      <c r="A272" s="45">
        <v>35125</v>
      </c>
      <c r="B272">
        <v>429</v>
      </c>
      <c r="C272">
        <v>509</v>
      </c>
      <c r="D272">
        <v>458</v>
      </c>
      <c r="E272">
        <v>408</v>
      </c>
      <c r="F272">
        <v>389</v>
      </c>
      <c r="G272">
        <v>436</v>
      </c>
      <c r="H272">
        <v>551</v>
      </c>
      <c r="I272">
        <v>422</v>
      </c>
      <c r="J272">
        <v>388</v>
      </c>
      <c r="K272">
        <v>363</v>
      </c>
      <c r="L272">
        <v>407</v>
      </c>
      <c r="M272">
        <v>483</v>
      </c>
      <c r="N272">
        <v>443</v>
      </c>
      <c r="O272">
        <v>400</v>
      </c>
      <c r="P272">
        <v>383</v>
      </c>
      <c r="Q272">
        <v>433</v>
      </c>
      <c r="R272">
        <v>550</v>
      </c>
      <c r="S272">
        <v>431</v>
      </c>
      <c r="T272">
        <v>404</v>
      </c>
      <c r="U272">
        <v>390</v>
      </c>
    </row>
    <row r="273" spans="1:21">
      <c r="A273" s="45">
        <v>35156</v>
      </c>
      <c r="B273">
        <v>429</v>
      </c>
      <c r="C273">
        <v>508</v>
      </c>
      <c r="D273">
        <v>460</v>
      </c>
      <c r="E273">
        <v>406</v>
      </c>
      <c r="F273">
        <v>389</v>
      </c>
      <c r="G273">
        <v>435</v>
      </c>
      <c r="H273">
        <v>554</v>
      </c>
      <c r="I273">
        <v>420</v>
      </c>
      <c r="J273">
        <v>389</v>
      </c>
      <c r="K273">
        <v>364</v>
      </c>
      <c r="L273">
        <v>407</v>
      </c>
      <c r="M273">
        <v>483</v>
      </c>
      <c r="N273">
        <v>444</v>
      </c>
      <c r="O273">
        <v>397</v>
      </c>
      <c r="P273">
        <v>383</v>
      </c>
      <c r="Q273">
        <v>432</v>
      </c>
      <c r="R273">
        <v>552</v>
      </c>
      <c r="S273">
        <v>429</v>
      </c>
      <c r="T273">
        <v>405</v>
      </c>
      <c r="U273">
        <v>391</v>
      </c>
    </row>
    <row r="274" spans="1:21">
      <c r="A274" s="45">
        <v>35186</v>
      </c>
      <c r="B274">
        <v>427</v>
      </c>
      <c r="C274">
        <v>509</v>
      </c>
      <c r="D274">
        <v>464</v>
      </c>
      <c r="E274">
        <v>406</v>
      </c>
      <c r="F274">
        <v>390</v>
      </c>
      <c r="G274">
        <v>434</v>
      </c>
      <c r="H274">
        <v>556</v>
      </c>
      <c r="I274">
        <v>419</v>
      </c>
      <c r="J274">
        <v>390</v>
      </c>
      <c r="K274">
        <v>364</v>
      </c>
      <c r="L274">
        <v>405</v>
      </c>
      <c r="M274">
        <v>484</v>
      </c>
      <c r="N274">
        <v>449</v>
      </c>
      <c r="O274">
        <v>397</v>
      </c>
      <c r="P274">
        <v>384</v>
      </c>
      <c r="Q274">
        <v>431</v>
      </c>
      <c r="R274">
        <v>555</v>
      </c>
      <c r="S274">
        <v>428</v>
      </c>
      <c r="T274">
        <v>406</v>
      </c>
      <c r="U274">
        <v>391</v>
      </c>
    </row>
    <row r="275" spans="1:21">
      <c r="A275" s="45">
        <v>35217</v>
      </c>
      <c r="B275">
        <v>426</v>
      </c>
      <c r="C275">
        <v>508</v>
      </c>
      <c r="D275">
        <v>467</v>
      </c>
      <c r="E275">
        <v>405</v>
      </c>
      <c r="F275">
        <v>389</v>
      </c>
      <c r="G275">
        <v>433</v>
      </c>
      <c r="H275">
        <v>557</v>
      </c>
      <c r="I275">
        <v>418</v>
      </c>
      <c r="J275">
        <v>391</v>
      </c>
      <c r="K275">
        <v>364</v>
      </c>
      <c r="L275">
        <v>405</v>
      </c>
      <c r="M275">
        <v>484</v>
      </c>
      <c r="N275">
        <v>451</v>
      </c>
      <c r="O275">
        <v>396</v>
      </c>
      <c r="P275">
        <v>383</v>
      </c>
      <c r="Q275">
        <v>430</v>
      </c>
      <c r="R275">
        <v>556</v>
      </c>
      <c r="S275">
        <v>427</v>
      </c>
      <c r="T275">
        <v>407</v>
      </c>
      <c r="U275">
        <v>391</v>
      </c>
    </row>
    <row r="276" spans="1:21">
      <c r="A276" s="45">
        <v>35247</v>
      </c>
      <c r="B276">
        <v>423</v>
      </c>
      <c r="C276">
        <v>507</v>
      </c>
      <c r="D276">
        <v>471</v>
      </c>
      <c r="E276">
        <v>404</v>
      </c>
      <c r="F276">
        <v>389</v>
      </c>
      <c r="G276">
        <v>431</v>
      </c>
      <c r="H276">
        <v>558</v>
      </c>
      <c r="I276">
        <v>418</v>
      </c>
      <c r="J276">
        <v>392</v>
      </c>
      <c r="K276">
        <v>365</v>
      </c>
      <c r="L276">
        <v>400</v>
      </c>
      <c r="M276">
        <v>481</v>
      </c>
      <c r="N276">
        <v>454</v>
      </c>
      <c r="O276">
        <v>395</v>
      </c>
      <c r="P276">
        <v>382</v>
      </c>
      <c r="Q276">
        <v>428</v>
      </c>
      <c r="R276">
        <v>556</v>
      </c>
      <c r="S276">
        <v>426</v>
      </c>
      <c r="T276">
        <v>408</v>
      </c>
      <c r="U276">
        <v>392</v>
      </c>
    </row>
    <row r="277" spans="1:21">
      <c r="A277" s="45">
        <v>35278</v>
      </c>
      <c r="B277">
        <v>423</v>
      </c>
      <c r="C277">
        <v>505</v>
      </c>
      <c r="D277">
        <v>474</v>
      </c>
      <c r="E277">
        <v>403</v>
      </c>
      <c r="F277">
        <v>389</v>
      </c>
      <c r="G277">
        <v>430</v>
      </c>
      <c r="H277">
        <v>558</v>
      </c>
      <c r="I277">
        <v>417</v>
      </c>
      <c r="J277">
        <v>394</v>
      </c>
      <c r="K277">
        <v>365</v>
      </c>
      <c r="L277">
        <v>401</v>
      </c>
      <c r="M277">
        <v>479</v>
      </c>
      <c r="N277">
        <v>457</v>
      </c>
      <c r="O277">
        <v>394</v>
      </c>
      <c r="P277">
        <v>383</v>
      </c>
      <c r="Q277">
        <v>427</v>
      </c>
      <c r="R277">
        <v>557</v>
      </c>
      <c r="S277">
        <v>426</v>
      </c>
      <c r="T277">
        <v>410</v>
      </c>
      <c r="U277">
        <v>392</v>
      </c>
    </row>
    <row r="278" spans="1:21">
      <c r="A278" s="45">
        <v>35309</v>
      </c>
      <c r="B278">
        <v>422</v>
      </c>
      <c r="C278">
        <v>505</v>
      </c>
      <c r="D278">
        <v>477</v>
      </c>
      <c r="E278">
        <v>403</v>
      </c>
      <c r="F278">
        <v>389</v>
      </c>
      <c r="G278">
        <v>429</v>
      </c>
      <c r="H278">
        <v>557</v>
      </c>
      <c r="I278">
        <v>418</v>
      </c>
      <c r="J278">
        <v>395</v>
      </c>
      <c r="K278">
        <v>365</v>
      </c>
      <c r="L278">
        <v>401</v>
      </c>
      <c r="M278">
        <v>480</v>
      </c>
      <c r="N278">
        <v>460</v>
      </c>
      <c r="O278">
        <v>394</v>
      </c>
      <c r="P278">
        <v>383</v>
      </c>
      <c r="Q278">
        <v>426</v>
      </c>
      <c r="R278">
        <v>556</v>
      </c>
      <c r="S278">
        <v>427</v>
      </c>
      <c r="T278">
        <v>411</v>
      </c>
      <c r="U278">
        <v>392</v>
      </c>
    </row>
    <row r="279" spans="1:21">
      <c r="A279" s="45">
        <v>35339</v>
      </c>
      <c r="B279">
        <v>421</v>
      </c>
      <c r="C279">
        <v>505</v>
      </c>
      <c r="D279">
        <v>480</v>
      </c>
      <c r="E279">
        <v>402</v>
      </c>
      <c r="F279">
        <v>389</v>
      </c>
      <c r="G279">
        <v>428</v>
      </c>
      <c r="H279">
        <v>556</v>
      </c>
      <c r="I279">
        <v>419</v>
      </c>
      <c r="J279">
        <v>397</v>
      </c>
      <c r="K279">
        <v>366</v>
      </c>
      <c r="L279">
        <v>400</v>
      </c>
      <c r="M279">
        <v>479</v>
      </c>
      <c r="N279">
        <v>463</v>
      </c>
      <c r="O279">
        <v>394</v>
      </c>
      <c r="P279">
        <v>383</v>
      </c>
      <c r="Q279">
        <v>425</v>
      </c>
      <c r="R279">
        <v>555</v>
      </c>
      <c r="S279">
        <v>427</v>
      </c>
      <c r="T279">
        <v>413</v>
      </c>
      <c r="U279">
        <v>393</v>
      </c>
    </row>
    <row r="280" spans="1:21">
      <c r="A280" s="45">
        <v>35370</v>
      </c>
      <c r="B280">
        <v>420</v>
      </c>
      <c r="C280">
        <v>504</v>
      </c>
      <c r="D280">
        <v>482</v>
      </c>
      <c r="E280">
        <v>402</v>
      </c>
      <c r="F280">
        <v>389</v>
      </c>
      <c r="G280">
        <v>427</v>
      </c>
      <c r="H280">
        <v>555</v>
      </c>
      <c r="I280">
        <v>419</v>
      </c>
      <c r="J280">
        <v>398</v>
      </c>
      <c r="K280">
        <v>366</v>
      </c>
      <c r="L280">
        <v>399</v>
      </c>
      <c r="M280">
        <v>479</v>
      </c>
      <c r="N280">
        <v>465</v>
      </c>
      <c r="O280">
        <v>394</v>
      </c>
      <c r="P280">
        <v>383</v>
      </c>
      <c r="Q280">
        <v>424</v>
      </c>
      <c r="R280">
        <v>554</v>
      </c>
      <c r="S280">
        <v>427</v>
      </c>
      <c r="T280">
        <v>415</v>
      </c>
      <c r="U280">
        <v>393</v>
      </c>
    </row>
    <row r="281" spans="1:21">
      <c r="A281" s="45">
        <v>35400</v>
      </c>
      <c r="B281">
        <v>419</v>
      </c>
      <c r="C281">
        <v>503</v>
      </c>
      <c r="D281">
        <v>483</v>
      </c>
      <c r="E281">
        <v>402</v>
      </c>
      <c r="F281">
        <v>388</v>
      </c>
      <c r="G281">
        <v>425</v>
      </c>
      <c r="H281">
        <v>555</v>
      </c>
      <c r="I281">
        <v>419</v>
      </c>
      <c r="J281">
        <v>399</v>
      </c>
      <c r="K281">
        <v>366</v>
      </c>
      <c r="L281">
        <v>398</v>
      </c>
      <c r="M281">
        <v>477</v>
      </c>
      <c r="N281">
        <v>465</v>
      </c>
      <c r="O281">
        <v>392</v>
      </c>
      <c r="P281">
        <v>382</v>
      </c>
      <c r="Q281">
        <v>421</v>
      </c>
      <c r="R281">
        <v>554</v>
      </c>
      <c r="S281">
        <v>426</v>
      </c>
      <c r="T281">
        <v>415</v>
      </c>
      <c r="U281">
        <v>393</v>
      </c>
    </row>
    <row r="282" spans="1:21">
      <c r="A282" s="45">
        <v>35431</v>
      </c>
      <c r="B282">
        <v>419</v>
      </c>
      <c r="C282">
        <v>497</v>
      </c>
      <c r="D282">
        <v>478</v>
      </c>
      <c r="E282">
        <v>406</v>
      </c>
      <c r="F282">
        <v>392</v>
      </c>
      <c r="G282">
        <v>426</v>
      </c>
      <c r="H282">
        <v>557</v>
      </c>
      <c r="I282">
        <v>423</v>
      </c>
      <c r="J282">
        <v>404</v>
      </c>
      <c r="K282">
        <v>370</v>
      </c>
      <c r="L282">
        <v>398</v>
      </c>
      <c r="M282">
        <v>475</v>
      </c>
      <c r="N282">
        <v>465</v>
      </c>
      <c r="O282">
        <v>396</v>
      </c>
      <c r="P282">
        <v>384</v>
      </c>
      <c r="Q282">
        <v>421</v>
      </c>
      <c r="R282">
        <v>554</v>
      </c>
      <c r="S282">
        <v>429</v>
      </c>
      <c r="T282">
        <v>419</v>
      </c>
      <c r="U282">
        <v>396</v>
      </c>
    </row>
    <row r="283" spans="1:21">
      <c r="A283" s="45">
        <v>35462</v>
      </c>
      <c r="B283">
        <v>418</v>
      </c>
      <c r="C283">
        <v>493</v>
      </c>
      <c r="D283">
        <v>477</v>
      </c>
      <c r="E283">
        <v>407</v>
      </c>
      <c r="F283">
        <v>392</v>
      </c>
      <c r="G283">
        <v>423</v>
      </c>
      <c r="H283">
        <v>556</v>
      </c>
      <c r="I283">
        <v>423</v>
      </c>
      <c r="J283">
        <v>405</v>
      </c>
      <c r="K283">
        <v>371</v>
      </c>
      <c r="L283">
        <v>397</v>
      </c>
      <c r="M283">
        <v>470</v>
      </c>
      <c r="N283">
        <v>464</v>
      </c>
      <c r="O283">
        <v>397</v>
      </c>
      <c r="P283">
        <v>384</v>
      </c>
      <c r="Q283">
        <v>418</v>
      </c>
      <c r="R283">
        <v>553</v>
      </c>
      <c r="S283">
        <v>430</v>
      </c>
      <c r="T283">
        <v>419</v>
      </c>
      <c r="U283">
        <v>396</v>
      </c>
    </row>
    <row r="284" spans="1:21">
      <c r="A284" s="45">
        <v>35490</v>
      </c>
      <c r="B284">
        <v>416</v>
      </c>
      <c r="C284">
        <v>495</v>
      </c>
      <c r="D284">
        <v>477</v>
      </c>
      <c r="E284">
        <v>410</v>
      </c>
      <c r="F284">
        <v>392</v>
      </c>
      <c r="G284">
        <v>421</v>
      </c>
      <c r="H284">
        <v>554</v>
      </c>
      <c r="I284">
        <v>425</v>
      </c>
      <c r="J284">
        <v>406</v>
      </c>
      <c r="K284">
        <v>371</v>
      </c>
      <c r="L284">
        <v>395</v>
      </c>
      <c r="M284">
        <v>473</v>
      </c>
      <c r="N284">
        <v>464</v>
      </c>
      <c r="O284">
        <v>399</v>
      </c>
      <c r="P284">
        <v>384</v>
      </c>
      <c r="Q284">
        <v>416</v>
      </c>
      <c r="R284">
        <v>551</v>
      </c>
      <c r="S284">
        <v>431</v>
      </c>
      <c r="T284">
        <v>419</v>
      </c>
      <c r="U284">
        <v>396</v>
      </c>
    </row>
    <row r="285" spans="1:21">
      <c r="A285" s="45">
        <v>35521</v>
      </c>
      <c r="B285">
        <v>416</v>
      </c>
      <c r="C285">
        <v>494</v>
      </c>
      <c r="D285">
        <v>476</v>
      </c>
      <c r="E285">
        <v>410</v>
      </c>
      <c r="F285">
        <v>392</v>
      </c>
      <c r="G285">
        <v>420</v>
      </c>
      <c r="H285">
        <v>552</v>
      </c>
      <c r="I285">
        <v>426</v>
      </c>
      <c r="J285">
        <v>405</v>
      </c>
      <c r="K285">
        <v>371</v>
      </c>
      <c r="L285">
        <v>395</v>
      </c>
      <c r="M285">
        <v>473</v>
      </c>
      <c r="N285">
        <v>463</v>
      </c>
      <c r="O285">
        <v>400</v>
      </c>
      <c r="P285">
        <v>385</v>
      </c>
      <c r="Q285">
        <v>415</v>
      </c>
      <c r="R285">
        <v>550</v>
      </c>
      <c r="S285">
        <v>432</v>
      </c>
      <c r="T285">
        <v>420</v>
      </c>
      <c r="U285">
        <v>396</v>
      </c>
    </row>
    <row r="286" spans="1:21">
      <c r="A286" s="45">
        <v>35551</v>
      </c>
      <c r="B286">
        <v>414</v>
      </c>
      <c r="C286">
        <v>494</v>
      </c>
      <c r="D286">
        <v>478</v>
      </c>
      <c r="E286">
        <v>413</v>
      </c>
      <c r="F286">
        <v>393</v>
      </c>
      <c r="G286">
        <v>419</v>
      </c>
      <c r="H286">
        <v>551</v>
      </c>
      <c r="I286">
        <v>429</v>
      </c>
      <c r="J286">
        <v>406</v>
      </c>
      <c r="K286">
        <v>371</v>
      </c>
      <c r="L286">
        <v>394</v>
      </c>
      <c r="M286">
        <v>473</v>
      </c>
      <c r="N286">
        <v>465</v>
      </c>
      <c r="O286">
        <v>403</v>
      </c>
      <c r="P286">
        <v>385</v>
      </c>
      <c r="Q286">
        <v>414</v>
      </c>
      <c r="R286">
        <v>548</v>
      </c>
      <c r="S286">
        <v>435</v>
      </c>
      <c r="T286">
        <v>420</v>
      </c>
      <c r="U286">
        <v>396</v>
      </c>
    </row>
    <row r="287" spans="1:21">
      <c r="A287" s="45">
        <v>35582</v>
      </c>
      <c r="B287">
        <v>413</v>
      </c>
      <c r="C287">
        <v>493</v>
      </c>
      <c r="D287">
        <v>479</v>
      </c>
      <c r="E287">
        <v>414</v>
      </c>
      <c r="F287">
        <v>393</v>
      </c>
      <c r="G287">
        <v>418</v>
      </c>
      <c r="H287">
        <v>549</v>
      </c>
      <c r="I287">
        <v>431</v>
      </c>
      <c r="J287">
        <v>407</v>
      </c>
      <c r="K287">
        <v>371</v>
      </c>
      <c r="L287">
        <v>393</v>
      </c>
      <c r="M287">
        <v>473</v>
      </c>
      <c r="N287">
        <v>466</v>
      </c>
      <c r="O287">
        <v>404</v>
      </c>
      <c r="P287">
        <v>385</v>
      </c>
      <c r="Q287">
        <v>413</v>
      </c>
      <c r="R287">
        <v>547</v>
      </c>
      <c r="S287">
        <v>437</v>
      </c>
      <c r="T287">
        <v>421</v>
      </c>
      <c r="U287">
        <v>397</v>
      </c>
    </row>
    <row r="288" spans="1:21">
      <c r="A288" s="45">
        <v>35612</v>
      </c>
      <c r="B288">
        <v>411</v>
      </c>
      <c r="C288">
        <v>492</v>
      </c>
      <c r="D288">
        <v>480</v>
      </c>
      <c r="E288">
        <v>416</v>
      </c>
      <c r="F288">
        <v>393</v>
      </c>
      <c r="G288">
        <v>416</v>
      </c>
      <c r="H288">
        <v>546</v>
      </c>
      <c r="I288">
        <v>434</v>
      </c>
      <c r="J288">
        <v>408</v>
      </c>
      <c r="K288">
        <v>371</v>
      </c>
      <c r="L288">
        <v>388</v>
      </c>
      <c r="M288">
        <v>470</v>
      </c>
      <c r="N288">
        <v>466</v>
      </c>
      <c r="O288">
        <v>405</v>
      </c>
      <c r="P288">
        <v>385</v>
      </c>
      <c r="Q288">
        <v>411</v>
      </c>
      <c r="R288">
        <v>543</v>
      </c>
      <c r="S288">
        <v>439</v>
      </c>
      <c r="T288">
        <v>422</v>
      </c>
      <c r="U288">
        <v>397</v>
      </c>
    </row>
    <row r="289" spans="1:21">
      <c r="A289" s="45">
        <v>35643</v>
      </c>
      <c r="B289">
        <v>411</v>
      </c>
      <c r="C289">
        <v>489</v>
      </c>
      <c r="D289">
        <v>481</v>
      </c>
      <c r="E289">
        <v>417</v>
      </c>
      <c r="F289">
        <v>393</v>
      </c>
      <c r="G289">
        <v>415</v>
      </c>
      <c r="H289">
        <v>544</v>
      </c>
      <c r="I289">
        <v>437</v>
      </c>
      <c r="J289">
        <v>409</v>
      </c>
      <c r="K289">
        <v>372</v>
      </c>
      <c r="L289">
        <v>390</v>
      </c>
      <c r="M289">
        <v>467</v>
      </c>
      <c r="N289">
        <v>467</v>
      </c>
      <c r="O289">
        <v>407</v>
      </c>
      <c r="P289">
        <v>385</v>
      </c>
      <c r="Q289">
        <v>410</v>
      </c>
      <c r="R289">
        <v>541</v>
      </c>
      <c r="S289">
        <v>442</v>
      </c>
      <c r="T289">
        <v>423</v>
      </c>
      <c r="U289">
        <v>397</v>
      </c>
    </row>
    <row r="290" spans="1:21">
      <c r="A290" s="45">
        <v>35674</v>
      </c>
      <c r="B290">
        <v>411</v>
      </c>
      <c r="C290">
        <v>490</v>
      </c>
      <c r="D290">
        <v>482</v>
      </c>
      <c r="E290">
        <v>418</v>
      </c>
      <c r="F290">
        <v>394</v>
      </c>
      <c r="G290">
        <v>413</v>
      </c>
      <c r="H290">
        <v>541</v>
      </c>
      <c r="I290">
        <v>440</v>
      </c>
      <c r="J290">
        <v>409</v>
      </c>
      <c r="K290">
        <v>372</v>
      </c>
      <c r="L290">
        <v>390</v>
      </c>
      <c r="M290">
        <v>468</v>
      </c>
      <c r="N290">
        <v>468</v>
      </c>
      <c r="O290">
        <v>408</v>
      </c>
      <c r="P290">
        <v>387</v>
      </c>
      <c r="Q290">
        <v>408</v>
      </c>
      <c r="R290">
        <v>538</v>
      </c>
      <c r="S290">
        <v>445</v>
      </c>
      <c r="T290">
        <v>424</v>
      </c>
      <c r="U290">
        <v>398</v>
      </c>
    </row>
    <row r="291" spans="1:21">
      <c r="A291" s="45">
        <v>35704</v>
      </c>
      <c r="B291">
        <v>409</v>
      </c>
      <c r="C291">
        <v>489</v>
      </c>
      <c r="D291">
        <v>483</v>
      </c>
      <c r="E291">
        <v>419</v>
      </c>
      <c r="F291">
        <v>395</v>
      </c>
      <c r="G291">
        <v>412</v>
      </c>
      <c r="H291">
        <v>538</v>
      </c>
      <c r="I291">
        <v>442</v>
      </c>
      <c r="J291">
        <v>409</v>
      </c>
      <c r="K291">
        <v>373</v>
      </c>
      <c r="L291">
        <v>389</v>
      </c>
      <c r="M291">
        <v>467</v>
      </c>
      <c r="N291">
        <v>469</v>
      </c>
      <c r="O291">
        <v>409</v>
      </c>
      <c r="P291">
        <v>387</v>
      </c>
      <c r="Q291">
        <v>407</v>
      </c>
      <c r="R291">
        <v>536</v>
      </c>
      <c r="S291">
        <v>448</v>
      </c>
      <c r="T291">
        <v>424</v>
      </c>
      <c r="U291">
        <v>398</v>
      </c>
    </row>
    <row r="292" spans="1:21">
      <c r="A292" s="45">
        <v>35735</v>
      </c>
      <c r="B292">
        <v>409</v>
      </c>
      <c r="C292">
        <v>488</v>
      </c>
      <c r="D292">
        <v>484</v>
      </c>
      <c r="E292">
        <v>420</v>
      </c>
      <c r="F292">
        <v>395</v>
      </c>
      <c r="G292">
        <v>410</v>
      </c>
      <c r="H292">
        <v>535</v>
      </c>
      <c r="I292">
        <v>444</v>
      </c>
      <c r="J292">
        <v>409</v>
      </c>
      <c r="K292">
        <v>373</v>
      </c>
      <c r="L292">
        <v>388</v>
      </c>
      <c r="M292">
        <v>467</v>
      </c>
      <c r="N292">
        <v>470</v>
      </c>
      <c r="O292">
        <v>410</v>
      </c>
      <c r="P292">
        <v>388</v>
      </c>
      <c r="Q292">
        <v>406</v>
      </c>
      <c r="R292">
        <v>533</v>
      </c>
      <c r="S292">
        <v>450</v>
      </c>
      <c r="T292">
        <v>423</v>
      </c>
      <c r="U292">
        <v>399</v>
      </c>
    </row>
    <row r="293" spans="1:21">
      <c r="A293" s="45">
        <v>35765</v>
      </c>
      <c r="B293">
        <v>408</v>
      </c>
      <c r="C293">
        <v>487</v>
      </c>
      <c r="D293">
        <v>484</v>
      </c>
      <c r="E293">
        <v>420</v>
      </c>
      <c r="F293">
        <v>395</v>
      </c>
      <c r="G293">
        <v>409</v>
      </c>
      <c r="H293">
        <v>534</v>
      </c>
      <c r="I293">
        <v>446</v>
      </c>
      <c r="J293">
        <v>408</v>
      </c>
      <c r="K293">
        <v>373</v>
      </c>
      <c r="L293">
        <v>388</v>
      </c>
      <c r="M293">
        <v>464</v>
      </c>
      <c r="N293">
        <v>468</v>
      </c>
      <c r="O293">
        <v>409</v>
      </c>
      <c r="P293">
        <v>386</v>
      </c>
      <c r="Q293">
        <v>404</v>
      </c>
      <c r="R293">
        <v>531</v>
      </c>
      <c r="S293">
        <v>451</v>
      </c>
      <c r="T293">
        <v>423</v>
      </c>
      <c r="U293">
        <v>399</v>
      </c>
    </row>
    <row r="294" spans="1:21">
      <c r="A294" s="45">
        <v>35796</v>
      </c>
      <c r="B294">
        <v>408</v>
      </c>
      <c r="C294">
        <v>485</v>
      </c>
      <c r="D294">
        <v>486</v>
      </c>
      <c r="E294">
        <v>421</v>
      </c>
      <c r="F294">
        <v>395</v>
      </c>
      <c r="G294">
        <v>408</v>
      </c>
      <c r="H294">
        <v>530</v>
      </c>
      <c r="I294">
        <v>450</v>
      </c>
      <c r="J294">
        <v>409</v>
      </c>
      <c r="K294">
        <v>374</v>
      </c>
      <c r="L294">
        <v>387</v>
      </c>
      <c r="M294">
        <v>462</v>
      </c>
      <c r="N294">
        <v>472</v>
      </c>
      <c r="O294">
        <v>411</v>
      </c>
      <c r="P294">
        <v>388</v>
      </c>
      <c r="Q294">
        <v>403</v>
      </c>
      <c r="R294">
        <v>528</v>
      </c>
      <c r="S294">
        <v>455</v>
      </c>
      <c r="T294">
        <v>424</v>
      </c>
      <c r="U294">
        <v>400</v>
      </c>
    </row>
    <row r="295" spans="1:21">
      <c r="A295" s="45">
        <v>35827</v>
      </c>
      <c r="B295">
        <v>407</v>
      </c>
      <c r="C295">
        <v>480</v>
      </c>
      <c r="D295">
        <v>487</v>
      </c>
      <c r="E295">
        <v>422</v>
      </c>
      <c r="F295">
        <v>395</v>
      </c>
      <c r="G295">
        <v>407</v>
      </c>
      <c r="H295">
        <v>526</v>
      </c>
      <c r="I295">
        <v>452</v>
      </c>
      <c r="J295">
        <v>410</v>
      </c>
      <c r="K295">
        <v>375</v>
      </c>
      <c r="L295">
        <v>386</v>
      </c>
      <c r="M295">
        <v>457</v>
      </c>
      <c r="N295">
        <v>474</v>
      </c>
      <c r="O295">
        <v>412</v>
      </c>
      <c r="P295">
        <v>388</v>
      </c>
      <c r="Q295">
        <v>402</v>
      </c>
      <c r="R295">
        <v>524</v>
      </c>
      <c r="S295">
        <v>458</v>
      </c>
      <c r="T295">
        <v>424</v>
      </c>
      <c r="U295">
        <v>400</v>
      </c>
    </row>
    <row r="296" spans="1:21">
      <c r="A296" s="45">
        <v>35855</v>
      </c>
      <c r="B296">
        <v>405</v>
      </c>
      <c r="C296">
        <v>482</v>
      </c>
      <c r="D296">
        <v>488</v>
      </c>
      <c r="E296">
        <v>423</v>
      </c>
      <c r="F296">
        <v>396</v>
      </c>
      <c r="G296">
        <v>406</v>
      </c>
      <c r="H296">
        <v>524</v>
      </c>
      <c r="I296">
        <v>456</v>
      </c>
      <c r="J296">
        <v>411</v>
      </c>
      <c r="K296">
        <v>375</v>
      </c>
      <c r="L296">
        <v>384</v>
      </c>
      <c r="M296">
        <v>461</v>
      </c>
      <c r="N296">
        <v>475</v>
      </c>
      <c r="O296">
        <v>412</v>
      </c>
      <c r="P296">
        <v>388</v>
      </c>
      <c r="Q296">
        <v>400</v>
      </c>
      <c r="R296">
        <v>521</v>
      </c>
      <c r="S296">
        <v>460</v>
      </c>
      <c r="T296">
        <v>425</v>
      </c>
      <c r="U296">
        <v>399</v>
      </c>
    </row>
    <row r="297" spans="1:21">
      <c r="A297" s="45">
        <v>35886</v>
      </c>
      <c r="B297">
        <v>405</v>
      </c>
      <c r="C297">
        <v>481</v>
      </c>
      <c r="D297">
        <v>488</v>
      </c>
      <c r="E297">
        <v>422</v>
      </c>
      <c r="F297">
        <v>396</v>
      </c>
      <c r="G297">
        <v>405</v>
      </c>
      <c r="H297">
        <v>521</v>
      </c>
      <c r="I297">
        <v>457</v>
      </c>
      <c r="J297">
        <v>411</v>
      </c>
      <c r="K297">
        <v>374</v>
      </c>
      <c r="L297">
        <v>385</v>
      </c>
      <c r="M297">
        <v>460</v>
      </c>
      <c r="N297">
        <v>474</v>
      </c>
      <c r="O297">
        <v>412</v>
      </c>
      <c r="P297">
        <v>388</v>
      </c>
      <c r="Q297">
        <v>400</v>
      </c>
      <c r="R297">
        <v>519</v>
      </c>
      <c r="S297">
        <v>462</v>
      </c>
      <c r="T297">
        <v>426</v>
      </c>
      <c r="U297">
        <v>400</v>
      </c>
    </row>
    <row r="298" spans="1:21">
      <c r="A298" s="45">
        <v>35916</v>
      </c>
      <c r="B298">
        <v>404</v>
      </c>
      <c r="C298">
        <v>480</v>
      </c>
      <c r="D298">
        <v>490</v>
      </c>
      <c r="E298">
        <v>424</v>
      </c>
      <c r="F298">
        <v>396</v>
      </c>
      <c r="G298">
        <v>404</v>
      </c>
      <c r="H298">
        <v>519</v>
      </c>
      <c r="I298">
        <v>459</v>
      </c>
      <c r="J298">
        <v>412</v>
      </c>
      <c r="K298">
        <v>374</v>
      </c>
      <c r="L298">
        <v>384</v>
      </c>
      <c r="M298">
        <v>458</v>
      </c>
      <c r="N298">
        <v>476</v>
      </c>
      <c r="O298">
        <v>414</v>
      </c>
      <c r="P298">
        <v>389</v>
      </c>
      <c r="Q298">
        <v>400</v>
      </c>
      <c r="R298">
        <v>517</v>
      </c>
      <c r="S298">
        <v>464</v>
      </c>
      <c r="T298">
        <v>426</v>
      </c>
      <c r="U298">
        <v>399</v>
      </c>
    </row>
    <row r="299" spans="1:21">
      <c r="A299" s="45">
        <v>35947</v>
      </c>
      <c r="B299">
        <v>403</v>
      </c>
      <c r="C299">
        <v>479</v>
      </c>
      <c r="D299">
        <v>491</v>
      </c>
      <c r="E299">
        <v>425</v>
      </c>
      <c r="F299">
        <v>396</v>
      </c>
      <c r="G299">
        <v>404</v>
      </c>
      <c r="H299">
        <v>517</v>
      </c>
      <c r="I299">
        <v>461</v>
      </c>
      <c r="J299">
        <v>413</v>
      </c>
      <c r="K299">
        <v>374</v>
      </c>
      <c r="L299">
        <v>383</v>
      </c>
      <c r="M299">
        <v>457</v>
      </c>
      <c r="N299">
        <v>477</v>
      </c>
      <c r="O299">
        <v>415</v>
      </c>
      <c r="P299">
        <v>389</v>
      </c>
      <c r="Q299">
        <v>399</v>
      </c>
      <c r="R299">
        <v>515</v>
      </c>
      <c r="S299">
        <v>466</v>
      </c>
      <c r="T299">
        <v>427</v>
      </c>
      <c r="U299">
        <v>399</v>
      </c>
    </row>
    <row r="300" spans="1:21">
      <c r="A300" s="45">
        <v>35977</v>
      </c>
      <c r="B300">
        <v>401</v>
      </c>
      <c r="C300">
        <v>477</v>
      </c>
      <c r="D300">
        <v>492</v>
      </c>
      <c r="E300">
        <v>426</v>
      </c>
      <c r="F300">
        <v>396</v>
      </c>
      <c r="G300">
        <v>403</v>
      </c>
      <c r="H300">
        <v>515</v>
      </c>
      <c r="I300">
        <v>463</v>
      </c>
      <c r="J300">
        <v>415</v>
      </c>
      <c r="K300">
        <v>374</v>
      </c>
      <c r="L300">
        <v>379</v>
      </c>
      <c r="M300">
        <v>455</v>
      </c>
      <c r="N300">
        <v>478</v>
      </c>
      <c r="O300">
        <v>416</v>
      </c>
      <c r="P300">
        <v>388</v>
      </c>
      <c r="Q300">
        <v>398</v>
      </c>
      <c r="R300">
        <v>513</v>
      </c>
      <c r="S300">
        <v>468</v>
      </c>
      <c r="T300">
        <v>429</v>
      </c>
      <c r="U300">
        <v>399</v>
      </c>
    </row>
    <row r="301" spans="1:21">
      <c r="A301" s="45">
        <v>36008</v>
      </c>
      <c r="B301">
        <v>401</v>
      </c>
      <c r="C301">
        <v>474</v>
      </c>
      <c r="D301">
        <v>493</v>
      </c>
      <c r="E301">
        <v>428</v>
      </c>
      <c r="F301">
        <v>397</v>
      </c>
      <c r="G301">
        <v>402</v>
      </c>
      <c r="H301">
        <v>512</v>
      </c>
      <c r="I301">
        <v>465</v>
      </c>
      <c r="J301">
        <v>417</v>
      </c>
      <c r="K301">
        <v>374</v>
      </c>
      <c r="L301">
        <v>380</v>
      </c>
      <c r="M301">
        <v>451</v>
      </c>
      <c r="N301">
        <v>479</v>
      </c>
      <c r="O301">
        <v>418</v>
      </c>
      <c r="P301">
        <v>389</v>
      </c>
      <c r="Q301">
        <v>397</v>
      </c>
      <c r="R301">
        <v>511</v>
      </c>
      <c r="S301">
        <v>470</v>
      </c>
      <c r="T301">
        <v>432</v>
      </c>
      <c r="U301">
        <v>399</v>
      </c>
    </row>
    <row r="302" spans="1:21">
      <c r="A302" s="45">
        <v>36039</v>
      </c>
      <c r="B302">
        <v>400</v>
      </c>
      <c r="C302">
        <v>474</v>
      </c>
      <c r="D302">
        <v>494</v>
      </c>
      <c r="E302">
        <v>429</v>
      </c>
      <c r="F302">
        <v>397</v>
      </c>
      <c r="G302">
        <v>401</v>
      </c>
      <c r="H302">
        <v>510</v>
      </c>
      <c r="I302">
        <v>466</v>
      </c>
      <c r="J302">
        <v>419</v>
      </c>
      <c r="K302">
        <v>373</v>
      </c>
      <c r="L302">
        <v>381</v>
      </c>
      <c r="M302">
        <v>452</v>
      </c>
      <c r="N302">
        <v>479</v>
      </c>
      <c r="O302">
        <v>419</v>
      </c>
      <c r="P302">
        <v>390</v>
      </c>
      <c r="Q302">
        <v>397</v>
      </c>
      <c r="R302">
        <v>508</v>
      </c>
      <c r="S302">
        <v>471</v>
      </c>
      <c r="T302">
        <v>434</v>
      </c>
      <c r="U302">
        <v>398</v>
      </c>
    </row>
    <row r="303" spans="1:21">
      <c r="A303" s="45">
        <v>36069</v>
      </c>
      <c r="B303">
        <v>400</v>
      </c>
      <c r="C303">
        <v>473</v>
      </c>
      <c r="D303">
        <v>495</v>
      </c>
      <c r="E303">
        <v>430</v>
      </c>
      <c r="F303">
        <v>397</v>
      </c>
      <c r="G303">
        <v>401</v>
      </c>
      <c r="H303">
        <v>506</v>
      </c>
      <c r="I303">
        <v>467</v>
      </c>
      <c r="J303">
        <v>421</v>
      </c>
      <c r="K303">
        <v>372</v>
      </c>
      <c r="L303">
        <v>380</v>
      </c>
      <c r="M303">
        <v>451</v>
      </c>
      <c r="N303">
        <v>481</v>
      </c>
      <c r="O303">
        <v>420</v>
      </c>
      <c r="P303">
        <v>389</v>
      </c>
      <c r="Q303">
        <v>397</v>
      </c>
      <c r="R303">
        <v>505</v>
      </c>
      <c r="S303">
        <v>472</v>
      </c>
      <c r="T303">
        <v>436</v>
      </c>
      <c r="U303">
        <v>398</v>
      </c>
    </row>
    <row r="304" spans="1:21">
      <c r="A304" s="45">
        <v>36100</v>
      </c>
      <c r="B304">
        <v>399</v>
      </c>
      <c r="C304">
        <v>472</v>
      </c>
      <c r="D304">
        <v>496</v>
      </c>
      <c r="E304">
        <v>431</v>
      </c>
      <c r="F304">
        <v>397</v>
      </c>
      <c r="G304">
        <v>401</v>
      </c>
      <c r="H304">
        <v>503</v>
      </c>
      <c r="I304">
        <v>470</v>
      </c>
      <c r="J304">
        <v>423</v>
      </c>
      <c r="K304">
        <v>372</v>
      </c>
      <c r="L304">
        <v>379</v>
      </c>
      <c r="M304">
        <v>450</v>
      </c>
      <c r="N304">
        <v>482</v>
      </c>
      <c r="O304">
        <v>421</v>
      </c>
      <c r="P304">
        <v>389</v>
      </c>
      <c r="Q304">
        <v>397</v>
      </c>
      <c r="R304">
        <v>502</v>
      </c>
      <c r="S304">
        <v>474</v>
      </c>
      <c r="T304">
        <v>438</v>
      </c>
      <c r="U304">
        <v>397</v>
      </c>
    </row>
    <row r="305" spans="1:21">
      <c r="A305" s="45">
        <v>36130</v>
      </c>
      <c r="B305">
        <v>398</v>
      </c>
      <c r="C305">
        <v>470</v>
      </c>
      <c r="D305">
        <v>496</v>
      </c>
      <c r="E305">
        <v>431</v>
      </c>
      <c r="F305">
        <v>396</v>
      </c>
      <c r="G305">
        <v>401</v>
      </c>
      <c r="H305">
        <v>501</v>
      </c>
      <c r="I305">
        <v>471</v>
      </c>
      <c r="J305">
        <v>424</v>
      </c>
      <c r="K305">
        <v>371</v>
      </c>
      <c r="L305">
        <v>379</v>
      </c>
      <c r="M305">
        <v>448</v>
      </c>
      <c r="N305">
        <v>480</v>
      </c>
      <c r="O305">
        <v>421</v>
      </c>
      <c r="P305">
        <v>388</v>
      </c>
      <c r="Q305">
        <v>395</v>
      </c>
      <c r="R305">
        <v>500</v>
      </c>
      <c r="S305">
        <v>474</v>
      </c>
      <c r="T305">
        <v>440</v>
      </c>
      <c r="U305">
        <v>396</v>
      </c>
    </row>
    <row r="306" spans="1:21">
      <c r="A306" s="45">
        <v>36161</v>
      </c>
      <c r="B306">
        <v>397</v>
      </c>
      <c r="C306">
        <v>468</v>
      </c>
      <c r="D306">
        <v>497</v>
      </c>
      <c r="E306">
        <v>433</v>
      </c>
      <c r="F306">
        <v>397</v>
      </c>
      <c r="G306">
        <v>400</v>
      </c>
      <c r="H306">
        <v>497</v>
      </c>
      <c r="I306">
        <v>475</v>
      </c>
      <c r="J306">
        <v>426</v>
      </c>
      <c r="K306">
        <v>372</v>
      </c>
      <c r="L306">
        <v>378</v>
      </c>
      <c r="M306">
        <v>446</v>
      </c>
      <c r="N306">
        <v>482</v>
      </c>
      <c r="O306">
        <v>423</v>
      </c>
      <c r="P306">
        <v>389</v>
      </c>
      <c r="Q306">
        <v>396</v>
      </c>
      <c r="R306">
        <v>496</v>
      </c>
      <c r="S306">
        <v>478</v>
      </c>
      <c r="T306">
        <v>441</v>
      </c>
      <c r="U306">
        <v>397</v>
      </c>
    </row>
    <row r="307" spans="1:21">
      <c r="A307" s="45">
        <v>36192</v>
      </c>
      <c r="B307">
        <v>397</v>
      </c>
      <c r="C307">
        <v>464</v>
      </c>
      <c r="D307">
        <v>498</v>
      </c>
      <c r="E307">
        <v>433</v>
      </c>
      <c r="F307">
        <v>396</v>
      </c>
      <c r="G307">
        <v>399</v>
      </c>
      <c r="H307">
        <v>494</v>
      </c>
      <c r="I307">
        <v>475</v>
      </c>
      <c r="J307">
        <v>428</v>
      </c>
      <c r="K307">
        <v>371</v>
      </c>
      <c r="L307">
        <v>377</v>
      </c>
      <c r="M307">
        <v>440</v>
      </c>
      <c r="N307">
        <v>483</v>
      </c>
      <c r="O307">
        <v>424</v>
      </c>
      <c r="P307">
        <v>389</v>
      </c>
      <c r="Q307">
        <v>395</v>
      </c>
      <c r="R307">
        <v>493</v>
      </c>
      <c r="S307">
        <v>479</v>
      </c>
      <c r="T307">
        <v>444</v>
      </c>
      <c r="U307">
        <v>397</v>
      </c>
    </row>
    <row r="308" spans="1:21">
      <c r="A308" s="45">
        <v>36220</v>
      </c>
      <c r="B308">
        <v>396</v>
      </c>
      <c r="C308">
        <v>465</v>
      </c>
      <c r="D308">
        <v>498</v>
      </c>
      <c r="E308">
        <v>434</v>
      </c>
      <c r="F308">
        <v>396</v>
      </c>
      <c r="G308">
        <v>398</v>
      </c>
      <c r="H308">
        <v>490</v>
      </c>
      <c r="I308">
        <v>477</v>
      </c>
      <c r="J308">
        <v>429</v>
      </c>
      <c r="K308">
        <v>370</v>
      </c>
      <c r="L308">
        <v>376</v>
      </c>
      <c r="M308">
        <v>444</v>
      </c>
      <c r="N308">
        <v>484</v>
      </c>
      <c r="O308">
        <v>425</v>
      </c>
      <c r="P308">
        <v>388</v>
      </c>
      <c r="Q308">
        <v>394</v>
      </c>
      <c r="R308">
        <v>489</v>
      </c>
      <c r="S308">
        <v>481</v>
      </c>
      <c r="T308">
        <v>445</v>
      </c>
      <c r="U308">
        <v>396</v>
      </c>
    </row>
    <row r="309" spans="1:21">
      <c r="A309" s="45">
        <v>36251</v>
      </c>
      <c r="B309">
        <v>396</v>
      </c>
      <c r="C309">
        <v>464</v>
      </c>
      <c r="D309">
        <v>498</v>
      </c>
      <c r="E309">
        <v>434</v>
      </c>
      <c r="F309">
        <v>396</v>
      </c>
      <c r="G309">
        <v>399</v>
      </c>
      <c r="H309">
        <v>487</v>
      </c>
      <c r="I309">
        <v>478</v>
      </c>
      <c r="J309">
        <v>431</v>
      </c>
      <c r="K309">
        <v>370</v>
      </c>
      <c r="L309">
        <v>377</v>
      </c>
      <c r="M309">
        <v>442</v>
      </c>
      <c r="N309">
        <v>482</v>
      </c>
      <c r="O309">
        <v>425</v>
      </c>
      <c r="P309">
        <v>388</v>
      </c>
      <c r="Q309">
        <v>395</v>
      </c>
      <c r="R309">
        <v>486</v>
      </c>
      <c r="S309">
        <v>482</v>
      </c>
      <c r="T309">
        <v>447</v>
      </c>
      <c r="U309">
        <v>395</v>
      </c>
    </row>
    <row r="310" spans="1:21">
      <c r="A310" s="45">
        <v>36281</v>
      </c>
      <c r="B310">
        <v>395</v>
      </c>
      <c r="C310">
        <v>462</v>
      </c>
      <c r="D310">
        <v>499</v>
      </c>
      <c r="E310">
        <v>436</v>
      </c>
      <c r="F310">
        <v>397</v>
      </c>
      <c r="G310">
        <v>399</v>
      </c>
      <c r="H310">
        <v>484</v>
      </c>
      <c r="I310">
        <v>481</v>
      </c>
      <c r="J310">
        <v>433</v>
      </c>
      <c r="K310">
        <v>369</v>
      </c>
      <c r="L310">
        <v>376</v>
      </c>
      <c r="M310">
        <v>441</v>
      </c>
      <c r="N310">
        <v>483</v>
      </c>
      <c r="O310">
        <v>427</v>
      </c>
      <c r="P310">
        <v>389</v>
      </c>
      <c r="Q310">
        <v>395</v>
      </c>
      <c r="R310">
        <v>483</v>
      </c>
      <c r="S310">
        <v>484</v>
      </c>
      <c r="T310">
        <v>449</v>
      </c>
      <c r="U310">
        <v>394</v>
      </c>
    </row>
    <row r="311" spans="1:21">
      <c r="A311" s="45">
        <v>36312</v>
      </c>
      <c r="B311">
        <v>394</v>
      </c>
      <c r="C311">
        <v>461</v>
      </c>
      <c r="D311">
        <v>500</v>
      </c>
      <c r="E311">
        <v>436</v>
      </c>
      <c r="F311">
        <v>397</v>
      </c>
      <c r="G311">
        <v>399</v>
      </c>
      <c r="H311">
        <v>481</v>
      </c>
      <c r="I311">
        <v>482</v>
      </c>
      <c r="J311">
        <v>434</v>
      </c>
      <c r="K311">
        <v>369</v>
      </c>
      <c r="L311">
        <v>375</v>
      </c>
      <c r="M311">
        <v>440</v>
      </c>
      <c r="N311">
        <v>483</v>
      </c>
      <c r="O311">
        <v>427</v>
      </c>
      <c r="P311">
        <v>389</v>
      </c>
      <c r="Q311">
        <v>395</v>
      </c>
      <c r="R311">
        <v>480</v>
      </c>
      <c r="S311">
        <v>486</v>
      </c>
      <c r="T311">
        <v>450</v>
      </c>
      <c r="U311">
        <v>394</v>
      </c>
    </row>
    <row r="312" spans="1:21">
      <c r="A312" s="45">
        <v>36342</v>
      </c>
      <c r="B312">
        <v>392</v>
      </c>
      <c r="C312">
        <v>459</v>
      </c>
      <c r="D312">
        <v>501</v>
      </c>
      <c r="E312">
        <v>438</v>
      </c>
      <c r="F312">
        <v>398</v>
      </c>
      <c r="G312">
        <v>398</v>
      </c>
      <c r="H312">
        <v>478</v>
      </c>
      <c r="I312">
        <v>486</v>
      </c>
      <c r="J312">
        <v>435</v>
      </c>
      <c r="K312">
        <v>369</v>
      </c>
      <c r="L312">
        <v>372</v>
      </c>
      <c r="M312">
        <v>437</v>
      </c>
      <c r="N312">
        <v>485</v>
      </c>
      <c r="O312">
        <v>428</v>
      </c>
      <c r="P312">
        <v>390</v>
      </c>
      <c r="Q312">
        <v>393</v>
      </c>
      <c r="R312">
        <v>477</v>
      </c>
      <c r="S312">
        <v>489</v>
      </c>
      <c r="T312">
        <v>452</v>
      </c>
      <c r="U312">
        <v>394</v>
      </c>
    </row>
    <row r="313" spans="1:21">
      <c r="A313" s="45">
        <v>36373</v>
      </c>
      <c r="B313">
        <v>393</v>
      </c>
      <c r="C313">
        <v>456</v>
      </c>
      <c r="D313">
        <v>502</v>
      </c>
      <c r="E313">
        <v>438</v>
      </c>
      <c r="F313">
        <v>399</v>
      </c>
      <c r="G313">
        <v>398</v>
      </c>
      <c r="H313">
        <v>476</v>
      </c>
      <c r="I313">
        <v>488</v>
      </c>
      <c r="J313">
        <v>436</v>
      </c>
      <c r="K313">
        <v>369</v>
      </c>
      <c r="L313">
        <v>373</v>
      </c>
      <c r="M313">
        <v>433</v>
      </c>
      <c r="N313">
        <v>486</v>
      </c>
      <c r="O313">
        <v>429</v>
      </c>
      <c r="P313">
        <v>391</v>
      </c>
      <c r="Q313">
        <v>393</v>
      </c>
      <c r="R313">
        <v>475</v>
      </c>
      <c r="S313">
        <v>492</v>
      </c>
      <c r="T313">
        <v>452</v>
      </c>
      <c r="U313">
        <v>394</v>
      </c>
    </row>
    <row r="314" spans="1:21">
      <c r="A314" s="45">
        <v>36404</v>
      </c>
      <c r="B314">
        <v>392</v>
      </c>
      <c r="C314">
        <v>455</v>
      </c>
      <c r="D314">
        <v>503</v>
      </c>
      <c r="E314">
        <v>439</v>
      </c>
      <c r="F314">
        <v>400</v>
      </c>
      <c r="G314">
        <v>397</v>
      </c>
      <c r="H314">
        <v>473</v>
      </c>
      <c r="I314">
        <v>491</v>
      </c>
      <c r="J314">
        <v>437</v>
      </c>
      <c r="K314">
        <v>369</v>
      </c>
      <c r="L314">
        <v>374</v>
      </c>
      <c r="M314">
        <v>434</v>
      </c>
      <c r="N314">
        <v>487</v>
      </c>
      <c r="O314">
        <v>429</v>
      </c>
      <c r="P314">
        <v>392</v>
      </c>
      <c r="Q314">
        <v>393</v>
      </c>
      <c r="R314">
        <v>472</v>
      </c>
      <c r="S314">
        <v>494</v>
      </c>
      <c r="T314">
        <v>453</v>
      </c>
      <c r="U314">
        <v>394</v>
      </c>
    </row>
    <row r="315" spans="1:21">
      <c r="A315" s="45">
        <v>36434</v>
      </c>
      <c r="B315">
        <v>391</v>
      </c>
      <c r="C315">
        <v>454</v>
      </c>
      <c r="D315">
        <v>504</v>
      </c>
      <c r="E315">
        <v>440</v>
      </c>
      <c r="F315">
        <v>399</v>
      </c>
      <c r="G315">
        <v>397</v>
      </c>
      <c r="H315">
        <v>469</v>
      </c>
      <c r="I315">
        <v>492</v>
      </c>
      <c r="J315">
        <v>439</v>
      </c>
      <c r="K315">
        <v>368</v>
      </c>
      <c r="L315">
        <v>373</v>
      </c>
      <c r="M315">
        <v>433</v>
      </c>
      <c r="N315">
        <v>488</v>
      </c>
      <c r="O315">
        <v>430</v>
      </c>
      <c r="P315">
        <v>392</v>
      </c>
      <c r="Q315">
        <v>393</v>
      </c>
      <c r="R315">
        <v>469</v>
      </c>
      <c r="S315">
        <v>496</v>
      </c>
      <c r="T315">
        <v>455</v>
      </c>
      <c r="U315">
        <v>394</v>
      </c>
    </row>
    <row r="316" spans="1:21">
      <c r="A316" s="45">
        <v>36465</v>
      </c>
      <c r="B316">
        <v>391</v>
      </c>
      <c r="C316">
        <v>453</v>
      </c>
      <c r="D316">
        <v>505</v>
      </c>
      <c r="E316">
        <v>440</v>
      </c>
      <c r="F316">
        <v>401</v>
      </c>
      <c r="G316">
        <v>396</v>
      </c>
      <c r="H316">
        <v>467</v>
      </c>
      <c r="I316">
        <v>497</v>
      </c>
      <c r="J316">
        <v>437</v>
      </c>
      <c r="K316">
        <v>370</v>
      </c>
      <c r="L316">
        <v>372</v>
      </c>
      <c r="M316">
        <v>432</v>
      </c>
      <c r="N316">
        <v>489</v>
      </c>
      <c r="O316">
        <v>430</v>
      </c>
      <c r="P316">
        <v>394</v>
      </c>
      <c r="Q316">
        <v>392</v>
      </c>
      <c r="R316">
        <v>466</v>
      </c>
      <c r="S316">
        <v>500</v>
      </c>
      <c r="T316">
        <v>453</v>
      </c>
      <c r="U316">
        <v>395</v>
      </c>
    </row>
    <row r="317" spans="1:21">
      <c r="A317" s="45">
        <v>36495</v>
      </c>
      <c r="B317">
        <v>390</v>
      </c>
      <c r="C317">
        <v>452</v>
      </c>
      <c r="D317">
        <v>505</v>
      </c>
      <c r="E317">
        <v>440</v>
      </c>
      <c r="F317">
        <v>402</v>
      </c>
      <c r="G317">
        <v>395</v>
      </c>
      <c r="H317">
        <v>464</v>
      </c>
      <c r="I317">
        <v>500</v>
      </c>
      <c r="J317">
        <v>436</v>
      </c>
      <c r="K317">
        <v>370</v>
      </c>
      <c r="L317">
        <v>372</v>
      </c>
      <c r="M317">
        <v>431</v>
      </c>
      <c r="N317">
        <v>488</v>
      </c>
      <c r="O317">
        <v>430</v>
      </c>
      <c r="P317">
        <v>393</v>
      </c>
      <c r="Q317">
        <v>390</v>
      </c>
      <c r="R317">
        <v>463</v>
      </c>
      <c r="S317">
        <v>503</v>
      </c>
      <c r="T317">
        <v>453</v>
      </c>
      <c r="U317">
        <v>395</v>
      </c>
    </row>
    <row r="318" spans="1:21">
      <c r="A318" s="45">
        <v>36526</v>
      </c>
      <c r="B318">
        <v>390</v>
      </c>
      <c r="C318">
        <v>450</v>
      </c>
      <c r="D318">
        <v>506</v>
      </c>
      <c r="E318">
        <v>441</v>
      </c>
      <c r="F318">
        <v>402</v>
      </c>
      <c r="G318">
        <v>394</v>
      </c>
      <c r="H318">
        <v>462</v>
      </c>
      <c r="I318">
        <v>504</v>
      </c>
      <c r="J318">
        <v>433</v>
      </c>
      <c r="K318">
        <v>371</v>
      </c>
      <c r="L318">
        <v>371</v>
      </c>
      <c r="M318">
        <v>428</v>
      </c>
      <c r="N318">
        <v>489</v>
      </c>
      <c r="O318">
        <v>432</v>
      </c>
      <c r="P318">
        <v>395</v>
      </c>
      <c r="Q318">
        <v>390</v>
      </c>
      <c r="R318">
        <v>461</v>
      </c>
      <c r="S318">
        <v>508</v>
      </c>
      <c r="T318">
        <v>450</v>
      </c>
      <c r="U318">
        <v>396</v>
      </c>
    </row>
    <row r="319" spans="1:21">
      <c r="A319" s="45">
        <v>36557</v>
      </c>
      <c r="B319">
        <v>389</v>
      </c>
      <c r="C319">
        <v>446</v>
      </c>
      <c r="D319">
        <v>506</v>
      </c>
      <c r="E319">
        <v>441</v>
      </c>
      <c r="F319">
        <v>403</v>
      </c>
      <c r="G319">
        <v>393</v>
      </c>
      <c r="H319">
        <v>460</v>
      </c>
      <c r="I319">
        <v>507</v>
      </c>
      <c r="J319">
        <v>433</v>
      </c>
      <c r="K319">
        <v>371</v>
      </c>
      <c r="L319">
        <v>370</v>
      </c>
      <c r="M319">
        <v>424</v>
      </c>
      <c r="N319">
        <v>490</v>
      </c>
      <c r="O319">
        <v>433</v>
      </c>
      <c r="P319">
        <v>395</v>
      </c>
      <c r="Q319">
        <v>389</v>
      </c>
      <c r="R319">
        <v>460</v>
      </c>
      <c r="S319">
        <v>510</v>
      </c>
      <c r="T319">
        <v>450</v>
      </c>
      <c r="U319">
        <v>396</v>
      </c>
    </row>
    <row r="320" spans="1:21">
      <c r="A320" s="45">
        <v>36586</v>
      </c>
      <c r="B320">
        <v>387</v>
      </c>
      <c r="C320">
        <v>447</v>
      </c>
      <c r="D320">
        <v>506</v>
      </c>
      <c r="E320">
        <v>441</v>
      </c>
      <c r="F320">
        <v>403</v>
      </c>
      <c r="G320">
        <v>393</v>
      </c>
      <c r="H320">
        <v>457</v>
      </c>
      <c r="I320">
        <v>508</v>
      </c>
      <c r="J320">
        <v>432</v>
      </c>
      <c r="K320">
        <v>371</v>
      </c>
      <c r="L320">
        <v>369</v>
      </c>
      <c r="M320">
        <v>426</v>
      </c>
      <c r="N320">
        <v>489</v>
      </c>
      <c r="O320">
        <v>432</v>
      </c>
      <c r="P320">
        <v>395</v>
      </c>
      <c r="Q320">
        <v>388</v>
      </c>
      <c r="R320">
        <v>457</v>
      </c>
      <c r="S320">
        <v>512</v>
      </c>
      <c r="T320">
        <v>449</v>
      </c>
      <c r="U320">
        <v>395</v>
      </c>
    </row>
    <row r="321" spans="1:21">
      <c r="A321" s="45">
        <v>36617</v>
      </c>
      <c r="B321">
        <v>388</v>
      </c>
      <c r="C321">
        <v>446</v>
      </c>
      <c r="D321">
        <v>505</v>
      </c>
      <c r="E321">
        <v>441</v>
      </c>
      <c r="F321">
        <v>403</v>
      </c>
      <c r="G321">
        <v>392</v>
      </c>
      <c r="H321">
        <v>455</v>
      </c>
      <c r="I321">
        <v>509</v>
      </c>
      <c r="J321">
        <v>431</v>
      </c>
      <c r="K321">
        <v>371</v>
      </c>
      <c r="L321">
        <v>369</v>
      </c>
      <c r="M321">
        <v>425</v>
      </c>
      <c r="N321">
        <v>487</v>
      </c>
      <c r="O321">
        <v>432</v>
      </c>
      <c r="P321">
        <v>396</v>
      </c>
      <c r="Q321">
        <v>389</v>
      </c>
      <c r="R321">
        <v>455</v>
      </c>
      <c r="S321">
        <v>513</v>
      </c>
      <c r="T321">
        <v>448</v>
      </c>
      <c r="U321">
        <v>396</v>
      </c>
    </row>
    <row r="322" spans="1:21">
      <c r="A322" s="45">
        <v>36647</v>
      </c>
      <c r="B322">
        <v>387</v>
      </c>
      <c r="C322">
        <v>445</v>
      </c>
      <c r="D322">
        <v>506</v>
      </c>
      <c r="E322">
        <v>443</v>
      </c>
      <c r="F322">
        <v>404</v>
      </c>
      <c r="G322">
        <v>393</v>
      </c>
      <c r="H322">
        <v>454</v>
      </c>
      <c r="I322">
        <v>511</v>
      </c>
      <c r="J322">
        <v>431</v>
      </c>
      <c r="K322">
        <v>371</v>
      </c>
      <c r="L322">
        <v>368</v>
      </c>
      <c r="M322">
        <v>424</v>
      </c>
      <c r="N322">
        <v>489</v>
      </c>
      <c r="O322">
        <v>434</v>
      </c>
      <c r="P322">
        <v>397</v>
      </c>
      <c r="Q322">
        <v>389</v>
      </c>
      <c r="R322">
        <v>454</v>
      </c>
      <c r="S322">
        <v>515</v>
      </c>
      <c r="T322">
        <v>448</v>
      </c>
      <c r="U322">
        <v>396</v>
      </c>
    </row>
    <row r="323" spans="1:21">
      <c r="A323" s="45">
        <v>36678</v>
      </c>
      <c r="B323">
        <v>386</v>
      </c>
      <c r="C323">
        <v>444</v>
      </c>
      <c r="D323">
        <v>506</v>
      </c>
      <c r="E323">
        <v>444</v>
      </c>
      <c r="F323">
        <v>405</v>
      </c>
      <c r="G323">
        <v>393</v>
      </c>
      <c r="H323">
        <v>453</v>
      </c>
      <c r="I323">
        <v>514</v>
      </c>
      <c r="J323">
        <v>431</v>
      </c>
      <c r="K323">
        <v>372</v>
      </c>
      <c r="L323">
        <v>368</v>
      </c>
      <c r="M323">
        <v>424</v>
      </c>
      <c r="N323">
        <v>489</v>
      </c>
      <c r="O323">
        <v>435</v>
      </c>
      <c r="P323">
        <v>398</v>
      </c>
      <c r="Q323">
        <v>389</v>
      </c>
      <c r="R323">
        <v>452</v>
      </c>
      <c r="S323">
        <v>517</v>
      </c>
      <c r="T323">
        <v>447</v>
      </c>
      <c r="U323">
        <v>396</v>
      </c>
    </row>
    <row r="324" spans="1:21">
      <c r="A324" s="45">
        <v>36708</v>
      </c>
      <c r="B324">
        <v>385</v>
      </c>
      <c r="C324">
        <v>442</v>
      </c>
      <c r="D324">
        <v>506</v>
      </c>
      <c r="E324">
        <v>444</v>
      </c>
      <c r="F324">
        <v>406</v>
      </c>
      <c r="G324">
        <v>391</v>
      </c>
      <c r="H324">
        <v>450</v>
      </c>
      <c r="I324">
        <v>516</v>
      </c>
      <c r="J324">
        <v>429</v>
      </c>
      <c r="K324">
        <v>372</v>
      </c>
      <c r="L324">
        <v>364</v>
      </c>
      <c r="M324">
        <v>421</v>
      </c>
      <c r="N324">
        <v>488</v>
      </c>
      <c r="O324">
        <v>435</v>
      </c>
      <c r="P324">
        <v>398</v>
      </c>
      <c r="Q324">
        <v>388</v>
      </c>
      <c r="R324">
        <v>450</v>
      </c>
      <c r="S324">
        <v>520</v>
      </c>
      <c r="T324">
        <v>446</v>
      </c>
      <c r="U324">
        <v>397</v>
      </c>
    </row>
    <row r="325" spans="1:21">
      <c r="A325" s="45">
        <v>36739</v>
      </c>
      <c r="B325">
        <v>385</v>
      </c>
      <c r="C325">
        <v>439</v>
      </c>
      <c r="D325">
        <v>506</v>
      </c>
      <c r="E325">
        <v>445</v>
      </c>
      <c r="F325">
        <v>407</v>
      </c>
      <c r="G325">
        <v>391</v>
      </c>
      <c r="H325">
        <v>448</v>
      </c>
      <c r="I325">
        <v>519</v>
      </c>
      <c r="J325">
        <v>429</v>
      </c>
      <c r="K325">
        <v>372</v>
      </c>
      <c r="L325">
        <v>366</v>
      </c>
      <c r="M325">
        <v>418</v>
      </c>
      <c r="N325">
        <v>488</v>
      </c>
      <c r="O325">
        <v>435</v>
      </c>
      <c r="P325">
        <v>400</v>
      </c>
      <c r="Q325">
        <v>388</v>
      </c>
      <c r="R325">
        <v>448</v>
      </c>
      <c r="S325">
        <v>522</v>
      </c>
      <c r="T325">
        <v>445</v>
      </c>
      <c r="U325">
        <v>397</v>
      </c>
    </row>
    <row r="326" spans="1:21">
      <c r="A326" s="45">
        <v>36770</v>
      </c>
      <c r="B326">
        <v>384</v>
      </c>
      <c r="C326">
        <v>439</v>
      </c>
      <c r="D326">
        <v>506</v>
      </c>
      <c r="E326">
        <v>445</v>
      </c>
      <c r="F326">
        <v>409</v>
      </c>
      <c r="G326">
        <v>391</v>
      </c>
      <c r="H326">
        <v>447</v>
      </c>
      <c r="I326">
        <v>521</v>
      </c>
      <c r="J326">
        <v>428</v>
      </c>
      <c r="K326">
        <v>372</v>
      </c>
      <c r="L326">
        <v>366</v>
      </c>
      <c r="M326">
        <v>418</v>
      </c>
      <c r="N326">
        <v>488</v>
      </c>
      <c r="O326">
        <v>435</v>
      </c>
      <c r="P326">
        <v>402</v>
      </c>
      <c r="Q326">
        <v>388</v>
      </c>
      <c r="R326">
        <v>446</v>
      </c>
      <c r="S326">
        <v>525</v>
      </c>
      <c r="T326">
        <v>444</v>
      </c>
      <c r="U326">
        <v>397</v>
      </c>
    </row>
    <row r="327" spans="1:21">
      <c r="A327" s="45">
        <v>36800</v>
      </c>
      <c r="B327">
        <v>384</v>
      </c>
      <c r="C327">
        <v>439</v>
      </c>
      <c r="D327">
        <v>506</v>
      </c>
      <c r="E327">
        <v>444</v>
      </c>
      <c r="F327">
        <v>411</v>
      </c>
      <c r="G327">
        <v>391</v>
      </c>
      <c r="H327">
        <v>444</v>
      </c>
      <c r="I327">
        <v>524</v>
      </c>
      <c r="J327">
        <v>426</v>
      </c>
      <c r="K327">
        <v>373</v>
      </c>
      <c r="L327">
        <v>366</v>
      </c>
      <c r="M327">
        <v>418</v>
      </c>
      <c r="N327">
        <v>489</v>
      </c>
      <c r="O327">
        <v>435</v>
      </c>
      <c r="P327">
        <v>404</v>
      </c>
      <c r="Q327">
        <v>387</v>
      </c>
      <c r="R327">
        <v>444</v>
      </c>
      <c r="S327">
        <v>528</v>
      </c>
      <c r="T327">
        <v>443</v>
      </c>
      <c r="U327">
        <v>398</v>
      </c>
    </row>
    <row r="328" spans="1:21">
      <c r="A328" s="45">
        <v>36831</v>
      </c>
      <c r="B328">
        <v>383</v>
      </c>
      <c r="C328">
        <v>437</v>
      </c>
      <c r="D328">
        <v>507</v>
      </c>
      <c r="E328">
        <v>445</v>
      </c>
      <c r="F328">
        <v>412</v>
      </c>
      <c r="G328">
        <v>390</v>
      </c>
      <c r="H328">
        <v>443</v>
      </c>
      <c r="I328">
        <v>527</v>
      </c>
      <c r="J328">
        <v>424</v>
      </c>
      <c r="K328">
        <v>372</v>
      </c>
      <c r="L328">
        <v>365</v>
      </c>
      <c r="M328">
        <v>417</v>
      </c>
      <c r="N328">
        <v>489</v>
      </c>
      <c r="O328">
        <v>436</v>
      </c>
      <c r="P328">
        <v>405</v>
      </c>
      <c r="Q328">
        <v>387</v>
      </c>
      <c r="R328">
        <v>442</v>
      </c>
      <c r="S328">
        <v>531</v>
      </c>
      <c r="T328">
        <v>441</v>
      </c>
      <c r="U328">
        <v>398</v>
      </c>
    </row>
    <row r="329" spans="1:21">
      <c r="A329" s="45">
        <v>36861</v>
      </c>
      <c r="B329">
        <v>383</v>
      </c>
      <c r="C329">
        <v>436</v>
      </c>
      <c r="D329">
        <v>506</v>
      </c>
      <c r="E329">
        <v>446</v>
      </c>
      <c r="F329">
        <v>413</v>
      </c>
      <c r="G329">
        <v>390</v>
      </c>
      <c r="H329">
        <v>440</v>
      </c>
      <c r="I329">
        <v>531</v>
      </c>
      <c r="J329">
        <v>422</v>
      </c>
      <c r="K329">
        <v>373</v>
      </c>
      <c r="L329">
        <v>365</v>
      </c>
      <c r="M329">
        <v>416</v>
      </c>
      <c r="N329">
        <v>488</v>
      </c>
      <c r="O329">
        <v>436</v>
      </c>
      <c r="P329">
        <v>405</v>
      </c>
      <c r="Q329">
        <v>386</v>
      </c>
      <c r="R329">
        <v>440</v>
      </c>
      <c r="S329">
        <v>534</v>
      </c>
      <c r="T329">
        <v>439</v>
      </c>
      <c r="U329">
        <v>398</v>
      </c>
    </row>
    <row r="330" spans="1:21">
      <c r="A330" s="45">
        <v>36892</v>
      </c>
      <c r="B330">
        <v>383</v>
      </c>
      <c r="C330">
        <v>434</v>
      </c>
      <c r="D330">
        <v>506</v>
      </c>
      <c r="E330">
        <v>449</v>
      </c>
      <c r="F330">
        <v>411</v>
      </c>
      <c r="G330">
        <v>389</v>
      </c>
      <c r="H330">
        <v>437</v>
      </c>
      <c r="I330">
        <v>536</v>
      </c>
      <c r="J330">
        <v>417</v>
      </c>
      <c r="K330">
        <v>373</v>
      </c>
      <c r="L330">
        <v>365</v>
      </c>
      <c r="M330">
        <v>414</v>
      </c>
      <c r="N330">
        <v>488</v>
      </c>
      <c r="O330">
        <v>439</v>
      </c>
      <c r="P330">
        <v>404</v>
      </c>
      <c r="Q330">
        <v>386</v>
      </c>
      <c r="R330">
        <v>437</v>
      </c>
      <c r="S330">
        <v>540</v>
      </c>
      <c r="T330">
        <v>434</v>
      </c>
      <c r="U330">
        <v>398</v>
      </c>
    </row>
    <row r="331" spans="1:21">
      <c r="A331" s="45">
        <v>36923</v>
      </c>
      <c r="B331">
        <v>382</v>
      </c>
      <c r="C331">
        <v>431</v>
      </c>
      <c r="D331">
        <v>505</v>
      </c>
      <c r="E331">
        <v>450</v>
      </c>
      <c r="F331">
        <v>409</v>
      </c>
      <c r="G331">
        <v>388</v>
      </c>
      <c r="H331">
        <v>435</v>
      </c>
      <c r="I331">
        <v>539</v>
      </c>
      <c r="J331">
        <v>414</v>
      </c>
      <c r="K331">
        <v>373</v>
      </c>
      <c r="L331">
        <v>363</v>
      </c>
      <c r="M331">
        <v>408</v>
      </c>
      <c r="N331">
        <v>487</v>
      </c>
      <c r="O331">
        <v>441</v>
      </c>
      <c r="P331">
        <v>402</v>
      </c>
      <c r="Q331">
        <v>385</v>
      </c>
      <c r="R331">
        <v>434</v>
      </c>
      <c r="S331">
        <v>543</v>
      </c>
      <c r="T331">
        <v>430</v>
      </c>
      <c r="U331">
        <v>398</v>
      </c>
    </row>
    <row r="332" spans="1:21">
      <c r="A332" s="45">
        <v>36951</v>
      </c>
      <c r="B332">
        <v>381</v>
      </c>
      <c r="C332">
        <v>431</v>
      </c>
      <c r="D332">
        <v>505</v>
      </c>
      <c r="E332">
        <v>454</v>
      </c>
      <c r="F332">
        <v>408</v>
      </c>
      <c r="G332">
        <v>388</v>
      </c>
      <c r="H332">
        <v>433</v>
      </c>
      <c r="I332">
        <v>543</v>
      </c>
      <c r="J332">
        <v>411</v>
      </c>
      <c r="K332">
        <v>374</v>
      </c>
      <c r="L332">
        <v>362</v>
      </c>
      <c r="M332">
        <v>411</v>
      </c>
      <c r="N332">
        <v>487</v>
      </c>
      <c r="O332">
        <v>445</v>
      </c>
      <c r="P332">
        <v>401</v>
      </c>
      <c r="Q332">
        <v>384</v>
      </c>
      <c r="R332">
        <v>433</v>
      </c>
      <c r="S332">
        <v>547</v>
      </c>
      <c r="T332">
        <v>427</v>
      </c>
      <c r="U332">
        <v>399</v>
      </c>
    </row>
    <row r="333" spans="1:21">
      <c r="A333" s="45">
        <v>36982</v>
      </c>
      <c r="B333">
        <v>381</v>
      </c>
      <c r="C333">
        <v>430</v>
      </c>
      <c r="D333">
        <v>504</v>
      </c>
      <c r="E333">
        <v>455</v>
      </c>
      <c r="F333">
        <v>406</v>
      </c>
      <c r="G333">
        <v>388</v>
      </c>
      <c r="H333">
        <v>432</v>
      </c>
      <c r="I333">
        <v>545</v>
      </c>
      <c r="J333">
        <v>408</v>
      </c>
      <c r="K333">
        <v>374</v>
      </c>
      <c r="L333">
        <v>363</v>
      </c>
      <c r="M333">
        <v>410</v>
      </c>
      <c r="N333">
        <v>485</v>
      </c>
      <c r="O333">
        <v>446</v>
      </c>
      <c r="P333">
        <v>399</v>
      </c>
      <c r="Q333">
        <v>385</v>
      </c>
      <c r="R333">
        <v>431</v>
      </c>
      <c r="S333">
        <v>549</v>
      </c>
      <c r="T333">
        <v>425</v>
      </c>
      <c r="U333">
        <v>400</v>
      </c>
    </row>
    <row r="334" spans="1:21">
      <c r="A334" s="45">
        <v>37012</v>
      </c>
      <c r="B334">
        <v>380</v>
      </c>
      <c r="C334">
        <v>429</v>
      </c>
      <c r="D334">
        <v>505</v>
      </c>
      <c r="E334">
        <v>459</v>
      </c>
      <c r="F334">
        <v>406</v>
      </c>
      <c r="G334">
        <v>388</v>
      </c>
      <c r="H334">
        <v>431</v>
      </c>
      <c r="I334">
        <v>548</v>
      </c>
      <c r="J334">
        <v>408</v>
      </c>
      <c r="K334">
        <v>375</v>
      </c>
      <c r="L334">
        <v>362</v>
      </c>
      <c r="M334">
        <v>410</v>
      </c>
      <c r="N334">
        <v>486</v>
      </c>
      <c r="O334">
        <v>450</v>
      </c>
      <c r="P334">
        <v>399</v>
      </c>
      <c r="Q334">
        <v>385</v>
      </c>
      <c r="R334">
        <v>431</v>
      </c>
      <c r="S334">
        <v>552</v>
      </c>
      <c r="T334">
        <v>424</v>
      </c>
      <c r="U334">
        <v>400</v>
      </c>
    </row>
    <row r="335" spans="1:21">
      <c r="A335" s="45">
        <v>37043</v>
      </c>
      <c r="B335">
        <v>379</v>
      </c>
      <c r="C335">
        <v>428</v>
      </c>
      <c r="D335">
        <v>504</v>
      </c>
      <c r="E335">
        <v>462</v>
      </c>
      <c r="F335">
        <v>404</v>
      </c>
      <c r="G335">
        <v>388</v>
      </c>
      <c r="H335">
        <v>430</v>
      </c>
      <c r="I335">
        <v>549</v>
      </c>
      <c r="J335">
        <v>407</v>
      </c>
      <c r="K335">
        <v>376</v>
      </c>
      <c r="L335">
        <v>362</v>
      </c>
      <c r="M335">
        <v>409</v>
      </c>
      <c r="N335">
        <v>486</v>
      </c>
      <c r="O335">
        <v>453</v>
      </c>
      <c r="P335">
        <v>398</v>
      </c>
      <c r="Q335">
        <v>385</v>
      </c>
      <c r="R335">
        <v>430</v>
      </c>
      <c r="S335">
        <v>553</v>
      </c>
      <c r="T335">
        <v>423</v>
      </c>
      <c r="U335">
        <v>401</v>
      </c>
    </row>
    <row r="336" spans="1:21">
      <c r="A336" s="45">
        <v>37073</v>
      </c>
      <c r="B336">
        <v>378</v>
      </c>
      <c r="C336">
        <v>426</v>
      </c>
      <c r="D336">
        <v>504</v>
      </c>
      <c r="E336">
        <v>465</v>
      </c>
      <c r="F336">
        <v>404</v>
      </c>
      <c r="G336">
        <v>388</v>
      </c>
      <c r="H336">
        <v>428</v>
      </c>
      <c r="I336">
        <v>549</v>
      </c>
      <c r="J336">
        <v>406</v>
      </c>
      <c r="K336">
        <v>378</v>
      </c>
      <c r="L336">
        <v>358</v>
      </c>
      <c r="M336">
        <v>406</v>
      </c>
      <c r="N336">
        <v>485</v>
      </c>
      <c r="O336">
        <v>456</v>
      </c>
      <c r="P336">
        <v>397</v>
      </c>
      <c r="Q336">
        <v>384</v>
      </c>
      <c r="R336">
        <v>428</v>
      </c>
      <c r="S336">
        <v>554</v>
      </c>
      <c r="T336">
        <v>423</v>
      </c>
      <c r="U336">
        <v>403</v>
      </c>
    </row>
    <row r="337" spans="1:21">
      <c r="A337" s="45">
        <v>37104</v>
      </c>
      <c r="B337">
        <v>378</v>
      </c>
      <c r="C337">
        <v>424</v>
      </c>
      <c r="D337">
        <v>503</v>
      </c>
      <c r="E337">
        <v>468</v>
      </c>
      <c r="F337">
        <v>403</v>
      </c>
      <c r="G337">
        <v>388</v>
      </c>
      <c r="H337">
        <v>427</v>
      </c>
      <c r="I337">
        <v>550</v>
      </c>
      <c r="J337">
        <v>406</v>
      </c>
      <c r="K337">
        <v>379</v>
      </c>
      <c r="L337">
        <v>359</v>
      </c>
      <c r="M337">
        <v>403</v>
      </c>
      <c r="N337">
        <v>484</v>
      </c>
      <c r="O337">
        <v>459</v>
      </c>
      <c r="P337">
        <v>396</v>
      </c>
      <c r="Q337">
        <v>385</v>
      </c>
      <c r="R337">
        <v>427</v>
      </c>
      <c r="S337">
        <v>554</v>
      </c>
      <c r="T337">
        <v>422</v>
      </c>
      <c r="U337">
        <v>404</v>
      </c>
    </row>
    <row r="338" spans="1:21">
      <c r="A338" s="45">
        <v>37135</v>
      </c>
      <c r="B338">
        <v>377</v>
      </c>
      <c r="C338">
        <v>424</v>
      </c>
      <c r="D338">
        <v>503</v>
      </c>
      <c r="E338">
        <v>471</v>
      </c>
      <c r="F338">
        <v>402</v>
      </c>
      <c r="G338">
        <v>388</v>
      </c>
      <c r="H338">
        <v>426</v>
      </c>
      <c r="I338">
        <v>548</v>
      </c>
      <c r="J338">
        <v>406</v>
      </c>
      <c r="K338">
        <v>380</v>
      </c>
      <c r="L338">
        <v>359</v>
      </c>
      <c r="M338">
        <v>404</v>
      </c>
      <c r="N338">
        <v>483</v>
      </c>
      <c r="O338">
        <v>462</v>
      </c>
      <c r="P338">
        <v>396</v>
      </c>
      <c r="Q338">
        <v>384</v>
      </c>
      <c r="R338">
        <v>426</v>
      </c>
      <c r="S338">
        <v>553</v>
      </c>
      <c r="T338">
        <v>423</v>
      </c>
      <c r="U338">
        <v>406</v>
      </c>
    </row>
    <row r="339" spans="1:21">
      <c r="A339" s="45">
        <v>37165</v>
      </c>
      <c r="B339">
        <v>376</v>
      </c>
      <c r="C339">
        <v>424</v>
      </c>
      <c r="D339">
        <v>502</v>
      </c>
      <c r="E339">
        <v>474</v>
      </c>
      <c r="F339">
        <v>402</v>
      </c>
      <c r="G339">
        <v>387</v>
      </c>
      <c r="H339">
        <v>424</v>
      </c>
      <c r="I339">
        <v>547</v>
      </c>
      <c r="J339">
        <v>407</v>
      </c>
      <c r="K339">
        <v>382</v>
      </c>
      <c r="L339">
        <v>358</v>
      </c>
      <c r="M339">
        <v>404</v>
      </c>
      <c r="N339">
        <v>484</v>
      </c>
      <c r="O339">
        <v>465</v>
      </c>
      <c r="P339">
        <v>396</v>
      </c>
      <c r="Q339">
        <v>384</v>
      </c>
      <c r="R339">
        <v>425</v>
      </c>
      <c r="S339">
        <v>552</v>
      </c>
      <c r="T339">
        <v>423</v>
      </c>
      <c r="U339">
        <v>408</v>
      </c>
    </row>
    <row r="340" spans="1:21">
      <c r="A340" s="45">
        <v>37196</v>
      </c>
      <c r="B340">
        <v>375</v>
      </c>
      <c r="C340">
        <v>423</v>
      </c>
      <c r="D340">
        <v>502</v>
      </c>
      <c r="E340">
        <v>477</v>
      </c>
      <c r="F340">
        <v>402</v>
      </c>
      <c r="G340">
        <v>388</v>
      </c>
      <c r="H340">
        <v>424</v>
      </c>
      <c r="I340">
        <v>547</v>
      </c>
      <c r="J340">
        <v>408</v>
      </c>
      <c r="K340">
        <v>384</v>
      </c>
      <c r="L340">
        <v>357</v>
      </c>
      <c r="M340">
        <v>404</v>
      </c>
      <c r="N340">
        <v>484</v>
      </c>
      <c r="O340">
        <v>468</v>
      </c>
      <c r="P340">
        <v>396</v>
      </c>
      <c r="Q340">
        <v>384</v>
      </c>
      <c r="R340">
        <v>424</v>
      </c>
      <c r="S340">
        <v>552</v>
      </c>
      <c r="T340">
        <v>424</v>
      </c>
      <c r="U340">
        <v>410</v>
      </c>
    </row>
    <row r="341" spans="1:21">
      <c r="A341" s="45">
        <v>37226</v>
      </c>
      <c r="B341">
        <v>375</v>
      </c>
      <c r="C341">
        <v>422</v>
      </c>
      <c r="D341">
        <v>500</v>
      </c>
      <c r="E341">
        <v>478</v>
      </c>
      <c r="F341">
        <v>403</v>
      </c>
      <c r="G341">
        <v>388</v>
      </c>
      <c r="H341">
        <v>422</v>
      </c>
      <c r="I341">
        <v>547</v>
      </c>
      <c r="J341">
        <v>408</v>
      </c>
      <c r="K341">
        <v>385</v>
      </c>
      <c r="L341">
        <v>357</v>
      </c>
      <c r="M341">
        <v>403</v>
      </c>
      <c r="N341">
        <v>481</v>
      </c>
      <c r="O341">
        <v>468</v>
      </c>
      <c r="P341">
        <v>394</v>
      </c>
      <c r="Q341">
        <v>383</v>
      </c>
      <c r="R341">
        <v>421</v>
      </c>
      <c r="S341">
        <v>551</v>
      </c>
      <c r="T341">
        <v>423</v>
      </c>
      <c r="U341">
        <v>411</v>
      </c>
    </row>
    <row r="342" spans="1:21">
      <c r="A342" s="45">
        <v>37257</v>
      </c>
      <c r="B342">
        <v>375</v>
      </c>
      <c r="C342">
        <v>417</v>
      </c>
      <c r="D342">
        <v>488</v>
      </c>
      <c r="E342">
        <v>477</v>
      </c>
      <c r="F342">
        <v>405</v>
      </c>
      <c r="G342">
        <v>390</v>
      </c>
      <c r="H342">
        <v>421</v>
      </c>
      <c r="I342">
        <v>545</v>
      </c>
      <c r="J342">
        <v>411</v>
      </c>
      <c r="K342">
        <v>390</v>
      </c>
      <c r="L342">
        <v>357</v>
      </c>
      <c r="M342">
        <v>397</v>
      </c>
      <c r="N342">
        <v>474</v>
      </c>
      <c r="O342">
        <v>467</v>
      </c>
      <c r="P342">
        <v>398</v>
      </c>
      <c r="Q342">
        <v>385</v>
      </c>
      <c r="R342">
        <v>419</v>
      </c>
      <c r="S342">
        <v>548</v>
      </c>
      <c r="T342">
        <v>425</v>
      </c>
      <c r="U342">
        <v>414</v>
      </c>
    </row>
    <row r="343" spans="1:21">
      <c r="A343" s="45">
        <v>37288</v>
      </c>
      <c r="B343">
        <v>374</v>
      </c>
      <c r="C343">
        <v>414</v>
      </c>
      <c r="D343">
        <v>486</v>
      </c>
      <c r="E343">
        <v>476</v>
      </c>
      <c r="F343">
        <v>406</v>
      </c>
      <c r="G343">
        <v>390</v>
      </c>
      <c r="H343">
        <v>418</v>
      </c>
      <c r="I343">
        <v>544</v>
      </c>
      <c r="J343">
        <v>411</v>
      </c>
      <c r="K343">
        <v>390</v>
      </c>
      <c r="L343">
        <v>356</v>
      </c>
      <c r="M343">
        <v>392</v>
      </c>
      <c r="N343">
        <v>473</v>
      </c>
      <c r="O343">
        <v>467</v>
      </c>
      <c r="P343">
        <v>399</v>
      </c>
      <c r="Q343">
        <v>385</v>
      </c>
      <c r="R343">
        <v>417</v>
      </c>
      <c r="S343">
        <v>547</v>
      </c>
      <c r="T343">
        <v>425</v>
      </c>
      <c r="U343">
        <v>414</v>
      </c>
    </row>
    <row r="344" spans="1:21">
      <c r="A344" s="45">
        <v>37316</v>
      </c>
      <c r="B344">
        <v>373</v>
      </c>
      <c r="C344">
        <v>416</v>
      </c>
      <c r="D344">
        <v>485</v>
      </c>
      <c r="E344">
        <v>476</v>
      </c>
      <c r="F344">
        <v>408</v>
      </c>
      <c r="G344">
        <v>390</v>
      </c>
      <c r="H344">
        <v>416</v>
      </c>
      <c r="I344">
        <v>542</v>
      </c>
      <c r="J344">
        <v>412</v>
      </c>
      <c r="K344">
        <v>390</v>
      </c>
      <c r="L344">
        <v>354</v>
      </c>
      <c r="M344">
        <v>397</v>
      </c>
      <c r="N344">
        <v>472</v>
      </c>
      <c r="O344">
        <v>466</v>
      </c>
      <c r="P344">
        <v>401</v>
      </c>
      <c r="Q344">
        <v>385</v>
      </c>
      <c r="R344">
        <v>414</v>
      </c>
      <c r="S344">
        <v>546</v>
      </c>
      <c r="T344">
        <v>426</v>
      </c>
      <c r="U344">
        <v>414</v>
      </c>
    </row>
    <row r="345" spans="1:21">
      <c r="A345" s="45">
        <v>37347</v>
      </c>
      <c r="B345">
        <v>373</v>
      </c>
      <c r="C345">
        <v>415</v>
      </c>
      <c r="D345">
        <v>483</v>
      </c>
      <c r="E345">
        <v>475</v>
      </c>
      <c r="F345">
        <v>408</v>
      </c>
      <c r="G345">
        <v>390</v>
      </c>
      <c r="H345">
        <v>415</v>
      </c>
      <c r="I345">
        <v>540</v>
      </c>
      <c r="J345">
        <v>413</v>
      </c>
      <c r="K345">
        <v>390</v>
      </c>
      <c r="L345">
        <v>355</v>
      </c>
      <c r="M345">
        <v>397</v>
      </c>
      <c r="N345">
        <v>469</v>
      </c>
      <c r="O345">
        <v>465</v>
      </c>
      <c r="P345">
        <v>401</v>
      </c>
      <c r="Q345">
        <v>385</v>
      </c>
      <c r="R345">
        <v>413</v>
      </c>
      <c r="S345">
        <v>544</v>
      </c>
      <c r="T345">
        <v>427</v>
      </c>
      <c r="U345">
        <v>414</v>
      </c>
    </row>
    <row r="346" spans="1:21">
      <c r="A346" s="45">
        <v>37377</v>
      </c>
      <c r="B346">
        <v>373</v>
      </c>
      <c r="C346">
        <v>414</v>
      </c>
      <c r="D346">
        <v>483</v>
      </c>
      <c r="E346">
        <v>476</v>
      </c>
      <c r="F346">
        <v>411</v>
      </c>
      <c r="G346">
        <v>391</v>
      </c>
      <c r="H346">
        <v>414</v>
      </c>
      <c r="I346">
        <v>539</v>
      </c>
      <c r="J346">
        <v>416</v>
      </c>
      <c r="K346">
        <v>390</v>
      </c>
      <c r="L346">
        <v>355</v>
      </c>
      <c r="M346">
        <v>396</v>
      </c>
      <c r="N346">
        <v>470</v>
      </c>
      <c r="O346">
        <v>466</v>
      </c>
      <c r="P346">
        <v>404</v>
      </c>
      <c r="Q346">
        <v>386</v>
      </c>
      <c r="R346">
        <v>412</v>
      </c>
      <c r="S346">
        <v>542</v>
      </c>
      <c r="T346">
        <v>429</v>
      </c>
      <c r="U346">
        <v>414</v>
      </c>
    </row>
    <row r="347" spans="1:21">
      <c r="A347" s="45">
        <v>37408</v>
      </c>
      <c r="B347">
        <v>372</v>
      </c>
      <c r="C347">
        <v>413</v>
      </c>
      <c r="D347">
        <v>483</v>
      </c>
      <c r="E347">
        <v>477</v>
      </c>
      <c r="F347">
        <v>412</v>
      </c>
      <c r="G347">
        <v>391</v>
      </c>
      <c r="H347">
        <v>413</v>
      </c>
      <c r="I347">
        <v>537</v>
      </c>
      <c r="J347">
        <v>418</v>
      </c>
      <c r="K347">
        <v>391</v>
      </c>
      <c r="L347">
        <v>354</v>
      </c>
      <c r="M347">
        <v>395</v>
      </c>
      <c r="N347">
        <v>469</v>
      </c>
      <c r="O347">
        <v>467</v>
      </c>
      <c r="P347">
        <v>406</v>
      </c>
      <c r="Q347">
        <v>386</v>
      </c>
      <c r="R347">
        <v>411</v>
      </c>
      <c r="S347">
        <v>541</v>
      </c>
      <c r="T347">
        <v>432</v>
      </c>
      <c r="U347">
        <v>415</v>
      </c>
    </row>
    <row r="348" spans="1:21">
      <c r="A348" s="45">
        <v>37438</v>
      </c>
      <c r="B348">
        <v>370</v>
      </c>
      <c r="C348">
        <v>412</v>
      </c>
      <c r="D348">
        <v>482</v>
      </c>
      <c r="E348">
        <v>478</v>
      </c>
      <c r="F348">
        <v>413</v>
      </c>
      <c r="G348">
        <v>390</v>
      </c>
      <c r="H348">
        <v>411</v>
      </c>
      <c r="I348">
        <v>534</v>
      </c>
      <c r="J348">
        <v>421</v>
      </c>
      <c r="K348">
        <v>393</v>
      </c>
      <c r="L348">
        <v>350</v>
      </c>
      <c r="M348">
        <v>393</v>
      </c>
      <c r="N348">
        <v>468</v>
      </c>
      <c r="O348">
        <v>468</v>
      </c>
      <c r="P348">
        <v>406</v>
      </c>
      <c r="Q348">
        <v>385</v>
      </c>
      <c r="R348">
        <v>409</v>
      </c>
      <c r="S348">
        <v>538</v>
      </c>
      <c r="T348">
        <v>435</v>
      </c>
      <c r="U348">
        <v>417</v>
      </c>
    </row>
    <row r="349" spans="1:21">
      <c r="A349" s="45">
        <v>37469</v>
      </c>
      <c r="B349">
        <v>369</v>
      </c>
      <c r="C349">
        <v>410</v>
      </c>
      <c r="D349">
        <v>480</v>
      </c>
      <c r="E349">
        <v>479</v>
      </c>
      <c r="F349">
        <v>415</v>
      </c>
      <c r="G349">
        <v>391</v>
      </c>
      <c r="H349">
        <v>410</v>
      </c>
      <c r="I349">
        <v>531</v>
      </c>
      <c r="J349">
        <v>424</v>
      </c>
      <c r="K349">
        <v>393</v>
      </c>
      <c r="L349">
        <v>351</v>
      </c>
      <c r="M349">
        <v>391</v>
      </c>
      <c r="N349">
        <v>466</v>
      </c>
      <c r="O349">
        <v>469</v>
      </c>
      <c r="P349">
        <v>408</v>
      </c>
      <c r="Q349">
        <v>386</v>
      </c>
      <c r="R349">
        <v>407</v>
      </c>
      <c r="S349">
        <v>535</v>
      </c>
      <c r="T349">
        <v>437</v>
      </c>
      <c r="U349">
        <v>418</v>
      </c>
    </row>
    <row r="350" spans="1:21">
      <c r="A350" s="45">
        <v>37500</v>
      </c>
      <c r="B350">
        <v>369</v>
      </c>
      <c r="C350">
        <v>411</v>
      </c>
      <c r="D350">
        <v>479</v>
      </c>
      <c r="E350">
        <v>480</v>
      </c>
      <c r="F350">
        <v>417</v>
      </c>
      <c r="G350">
        <v>393</v>
      </c>
      <c r="H350">
        <v>409</v>
      </c>
      <c r="I350">
        <v>529</v>
      </c>
      <c r="J350">
        <v>427</v>
      </c>
      <c r="K350">
        <v>393</v>
      </c>
      <c r="L350">
        <v>351</v>
      </c>
      <c r="M350">
        <v>392</v>
      </c>
      <c r="N350">
        <v>466</v>
      </c>
      <c r="O350">
        <v>471</v>
      </c>
      <c r="P350">
        <v>410</v>
      </c>
      <c r="Q350">
        <v>388</v>
      </c>
      <c r="R350">
        <v>406</v>
      </c>
      <c r="S350">
        <v>532</v>
      </c>
      <c r="T350">
        <v>440</v>
      </c>
      <c r="U350">
        <v>418</v>
      </c>
    </row>
    <row r="351" spans="1:21">
      <c r="A351" s="45">
        <v>37530</v>
      </c>
      <c r="B351">
        <v>368</v>
      </c>
      <c r="C351">
        <v>410</v>
      </c>
      <c r="D351">
        <v>478</v>
      </c>
      <c r="E351">
        <v>481</v>
      </c>
      <c r="F351">
        <v>418</v>
      </c>
      <c r="G351">
        <v>393</v>
      </c>
      <c r="H351">
        <v>407</v>
      </c>
      <c r="I351">
        <v>526</v>
      </c>
      <c r="J351">
        <v>429</v>
      </c>
      <c r="K351">
        <v>393</v>
      </c>
      <c r="L351">
        <v>350</v>
      </c>
      <c r="M351">
        <v>392</v>
      </c>
      <c r="N351">
        <v>465</v>
      </c>
      <c r="O351">
        <v>472</v>
      </c>
      <c r="P351">
        <v>411</v>
      </c>
      <c r="Q351">
        <v>388</v>
      </c>
      <c r="R351">
        <v>405</v>
      </c>
      <c r="S351">
        <v>530</v>
      </c>
      <c r="T351">
        <v>443</v>
      </c>
      <c r="U351">
        <v>418</v>
      </c>
    </row>
    <row r="352" spans="1:21">
      <c r="A352" s="45">
        <v>37561</v>
      </c>
      <c r="B352">
        <v>367</v>
      </c>
      <c r="C352">
        <v>409</v>
      </c>
      <c r="D352">
        <v>477</v>
      </c>
      <c r="E352">
        <v>481</v>
      </c>
      <c r="F352">
        <v>418</v>
      </c>
      <c r="G352">
        <v>393</v>
      </c>
      <c r="H352">
        <v>406</v>
      </c>
      <c r="I352">
        <v>523</v>
      </c>
      <c r="J352">
        <v>431</v>
      </c>
      <c r="K352">
        <v>392</v>
      </c>
      <c r="L352">
        <v>349</v>
      </c>
      <c r="M352">
        <v>390</v>
      </c>
      <c r="N352">
        <v>463</v>
      </c>
      <c r="O352">
        <v>472</v>
      </c>
      <c r="P352">
        <v>412</v>
      </c>
      <c r="Q352">
        <v>389</v>
      </c>
      <c r="R352">
        <v>404</v>
      </c>
      <c r="S352">
        <v>527</v>
      </c>
      <c r="T352">
        <v>444</v>
      </c>
      <c r="U352">
        <v>417</v>
      </c>
    </row>
    <row r="353" spans="1:21">
      <c r="A353" s="45">
        <v>37591</v>
      </c>
      <c r="B353">
        <v>367</v>
      </c>
      <c r="C353">
        <v>409</v>
      </c>
      <c r="D353">
        <v>474</v>
      </c>
      <c r="E353">
        <v>481</v>
      </c>
      <c r="F353">
        <v>418</v>
      </c>
      <c r="G353">
        <v>392</v>
      </c>
      <c r="H353">
        <v>404</v>
      </c>
      <c r="I353">
        <v>521</v>
      </c>
      <c r="J353">
        <v>432</v>
      </c>
      <c r="K353">
        <v>392</v>
      </c>
      <c r="L353">
        <v>349</v>
      </c>
      <c r="M353">
        <v>390</v>
      </c>
      <c r="N353">
        <v>460</v>
      </c>
      <c r="O353">
        <v>471</v>
      </c>
      <c r="P353">
        <v>412</v>
      </c>
      <c r="Q353">
        <v>388</v>
      </c>
      <c r="R353">
        <v>402</v>
      </c>
      <c r="S353">
        <v>525</v>
      </c>
      <c r="T353">
        <v>445</v>
      </c>
      <c r="U353">
        <v>417</v>
      </c>
    </row>
    <row r="354" spans="1:21">
      <c r="A354" s="45">
        <v>37622</v>
      </c>
      <c r="B354">
        <v>366</v>
      </c>
      <c r="C354">
        <v>408</v>
      </c>
      <c r="D354">
        <v>473</v>
      </c>
      <c r="E354">
        <v>483</v>
      </c>
      <c r="F354">
        <v>418</v>
      </c>
      <c r="G354">
        <v>392</v>
      </c>
      <c r="H354">
        <v>403</v>
      </c>
      <c r="I354">
        <v>517</v>
      </c>
      <c r="J354">
        <v>436</v>
      </c>
      <c r="K354">
        <v>392</v>
      </c>
      <c r="L354">
        <v>348</v>
      </c>
      <c r="M354">
        <v>389</v>
      </c>
      <c r="N354">
        <v>459</v>
      </c>
      <c r="O354">
        <v>473</v>
      </c>
      <c r="P354">
        <v>413</v>
      </c>
      <c r="Q354">
        <v>388</v>
      </c>
      <c r="R354">
        <v>401</v>
      </c>
      <c r="S354">
        <v>521</v>
      </c>
      <c r="T354">
        <v>449</v>
      </c>
      <c r="U354">
        <v>417</v>
      </c>
    </row>
    <row r="355" spans="1:21">
      <c r="A355" s="45">
        <v>37653</v>
      </c>
      <c r="B355">
        <v>365</v>
      </c>
      <c r="C355">
        <v>405</v>
      </c>
      <c r="D355">
        <v>471</v>
      </c>
      <c r="E355">
        <v>483</v>
      </c>
      <c r="F355">
        <v>418</v>
      </c>
      <c r="G355">
        <v>393</v>
      </c>
      <c r="H355">
        <v>402</v>
      </c>
      <c r="I355">
        <v>514</v>
      </c>
      <c r="J355">
        <v>438</v>
      </c>
      <c r="K355">
        <v>393</v>
      </c>
      <c r="L355">
        <v>347</v>
      </c>
      <c r="M355">
        <v>385</v>
      </c>
      <c r="N355">
        <v>457</v>
      </c>
      <c r="O355">
        <v>474</v>
      </c>
      <c r="P355">
        <v>412</v>
      </c>
      <c r="Q355">
        <v>388</v>
      </c>
      <c r="R355">
        <v>400</v>
      </c>
      <c r="S355">
        <v>518</v>
      </c>
      <c r="T355">
        <v>451</v>
      </c>
      <c r="U355">
        <v>418</v>
      </c>
    </row>
    <row r="356" spans="1:21">
      <c r="A356" s="45">
        <v>37681</v>
      </c>
      <c r="B356">
        <v>364</v>
      </c>
      <c r="C356">
        <v>406</v>
      </c>
      <c r="D356">
        <v>471</v>
      </c>
      <c r="E356">
        <v>485</v>
      </c>
      <c r="F356">
        <v>420</v>
      </c>
      <c r="G356">
        <v>394</v>
      </c>
      <c r="H356">
        <v>402</v>
      </c>
      <c r="I356">
        <v>512</v>
      </c>
      <c r="J356">
        <v>441</v>
      </c>
      <c r="K356">
        <v>394</v>
      </c>
      <c r="L356">
        <v>345</v>
      </c>
      <c r="M356">
        <v>388</v>
      </c>
      <c r="N356">
        <v>456</v>
      </c>
      <c r="O356">
        <v>475</v>
      </c>
      <c r="P356">
        <v>413</v>
      </c>
      <c r="Q356">
        <v>389</v>
      </c>
      <c r="R356">
        <v>399</v>
      </c>
      <c r="S356">
        <v>515</v>
      </c>
      <c r="T356">
        <v>454</v>
      </c>
      <c r="U356">
        <v>418</v>
      </c>
    </row>
    <row r="357" spans="1:21">
      <c r="A357" s="45">
        <v>37712</v>
      </c>
      <c r="B357">
        <v>363</v>
      </c>
      <c r="C357">
        <v>407</v>
      </c>
      <c r="D357">
        <v>468</v>
      </c>
      <c r="E357">
        <v>484</v>
      </c>
      <c r="F357">
        <v>420</v>
      </c>
      <c r="G357">
        <v>393</v>
      </c>
      <c r="H357">
        <v>400</v>
      </c>
      <c r="I357">
        <v>509</v>
      </c>
      <c r="J357">
        <v>442</v>
      </c>
      <c r="K357">
        <v>395</v>
      </c>
      <c r="L357">
        <v>345</v>
      </c>
      <c r="M357">
        <v>388</v>
      </c>
      <c r="N357">
        <v>454</v>
      </c>
      <c r="O357">
        <v>475</v>
      </c>
      <c r="P357">
        <v>414</v>
      </c>
      <c r="Q357">
        <v>389</v>
      </c>
      <c r="R357">
        <v>398</v>
      </c>
      <c r="S357">
        <v>513</v>
      </c>
      <c r="T357">
        <v>456</v>
      </c>
      <c r="U357">
        <v>419</v>
      </c>
    </row>
    <row r="358" spans="1:21">
      <c r="A358" s="45">
        <v>37742</v>
      </c>
      <c r="B358">
        <v>362</v>
      </c>
      <c r="C358">
        <v>406</v>
      </c>
      <c r="D358">
        <v>468</v>
      </c>
      <c r="E358">
        <v>486</v>
      </c>
      <c r="F358">
        <v>421</v>
      </c>
      <c r="G358">
        <v>394</v>
      </c>
      <c r="H358">
        <v>400</v>
      </c>
      <c r="I358">
        <v>507</v>
      </c>
      <c r="J358">
        <v>445</v>
      </c>
      <c r="K358">
        <v>396</v>
      </c>
      <c r="L358">
        <v>345</v>
      </c>
      <c r="M358">
        <v>387</v>
      </c>
      <c r="N358">
        <v>454</v>
      </c>
      <c r="O358">
        <v>477</v>
      </c>
      <c r="P358">
        <v>416</v>
      </c>
      <c r="Q358">
        <v>390</v>
      </c>
      <c r="R358">
        <v>398</v>
      </c>
      <c r="S358">
        <v>511</v>
      </c>
      <c r="T358">
        <v>458</v>
      </c>
      <c r="U358">
        <v>420</v>
      </c>
    </row>
    <row r="359" spans="1:21">
      <c r="A359" s="45">
        <v>37773</v>
      </c>
      <c r="B359">
        <v>362</v>
      </c>
      <c r="C359">
        <v>405</v>
      </c>
      <c r="D359">
        <v>468</v>
      </c>
      <c r="E359">
        <v>488</v>
      </c>
      <c r="F359">
        <v>423</v>
      </c>
      <c r="G359">
        <v>395</v>
      </c>
      <c r="H359">
        <v>400</v>
      </c>
      <c r="I359">
        <v>506</v>
      </c>
      <c r="J359">
        <v>448</v>
      </c>
      <c r="K359">
        <v>397</v>
      </c>
      <c r="L359">
        <v>344</v>
      </c>
      <c r="M359">
        <v>387</v>
      </c>
      <c r="N359">
        <v>453</v>
      </c>
      <c r="O359">
        <v>479</v>
      </c>
      <c r="P359">
        <v>417</v>
      </c>
      <c r="Q359">
        <v>390</v>
      </c>
      <c r="R359">
        <v>398</v>
      </c>
      <c r="S359">
        <v>509</v>
      </c>
      <c r="T359">
        <v>461</v>
      </c>
      <c r="U359">
        <v>421</v>
      </c>
    </row>
    <row r="360" spans="1:21">
      <c r="A360" s="45">
        <v>37803</v>
      </c>
      <c r="B360">
        <v>360</v>
      </c>
      <c r="C360">
        <v>404</v>
      </c>
      <c r="D360">
        <v>466</v>
      </c>
      <c r="E360">
        <v>488</v>
      </c>
      <c r="F360">
        <v>424</v>
      </c>
      <c r="G360">
        <v>395</v>
      </c>
      <c r="H360">
        <v>399</v>
      </c>
      <c r="I360">
        <v>504</v>
      </c>
      <c r="J360">
        <v>450</v>
      </c>
      <c r="K360">
        <v>399</v>
      </c>
      <c r="L360">
        <v>340</v>
      </c>
      <c r="M360">
        <v>385</v>
      </c>
      <c r="N360">
        <v>452</v>
      </c>
      <c r="O360">
        <v>479</v>
      </c>
      <c r="P360">
        <v>418</v>
      </c>
      <c r="Q360">
        <v>390</v>
      </c>
      <c r="R360">
        <v>396</v>
      </c>
      <c r="S360">
        <v>508</v>
      </c>
      <c r="T360">
        <v>463</v>
      </c>
      <c r="U360">
        <v>424</v>
      </c>
    </row>
    <row r="361" spans="1:21">
      <c r="A361" s="45">
        <v>37834</v>
      </c>
      <c r="B361">
        <v>359</v>
      </c>
      <c r="C361">
        <v>402</v>
      </c>
      <c r="D361">
        <v>464</v>
      </c>
      <c r="E361">
        <v>489</v>
      </c>
      <c r="F361">
        <v>425</v>
      </c>
      <c r="G361">
        <v>395</v>
      </c>
      <c r="H361">
        <v>398</v>
      </c>
      <c r="I361">
        <v>501</v>
      </c>
      <c r="J361">
        <v>451</v>
      </c>
      <c r="K361">
        <v>401</v>
      </c>
      <c r="L361">
        <v>341</v>
      </c>
      <c r="M361">
        <v>383</v>
      </c>
      <c r="N361">
        <v>450</v>
      </c>
      <c r="O361">
        <v>480</v>
      </c>
      <c r="P361">
        <v>419</v>
      </c>
      <c r="Q361">
        <v>390</v>
      </c>
      <c r="R361">
        <v>396</v>
      </c>
      <c r="S361">
        <v>505</v>
      </c>
      <c r="T361">
        <v>464</v>
      </c>
      <c r="U361">
        <v>426</v>
      </c>
    </row>
    <row r="362" spans="1:21">
      <c r="A362" s="45">
        <v>37865</v>
      </c>
      <c r="B362">
        <v>359</v>
      </c>
      <c r="C362">
        <v>402</v>
      </c>
      <c r="D362">
        <v>463</v>
      </c>
      <c r="E362">
        <v>490</v>
      </c>
      <c r="F362">
        <v>427</v>
      </c>
      <c r="G362">
        <v>395</v>
      </c>
      <c r="H362">
        <v>398</v>
      </c>
      <c r="I362">
        <v>499</v>
      </c>
      <c r="J362">
        <v>452</v>
      </c>
      <c r="K362">
        <v>403</v>
      </c>
      <c r="L362">
        <v>342</v>
      </c>
      <c r="M362">
        <v>384</v>
      </c>
      <c r="N362">
        <v>448</v>
      </c>
      <c r="O362">
        <v>481</v>
      </c>
      <c r="P362">
        <v>421</v>
      </c>
      <c r="Q362">
        <v>391</v>
      </c>
      <c r="R362">
        <v>396</v>
      </c>
      <c r="S362">
        <v>503</v>
      </c>
      <c r="T362">
        <v>465</v>
      </c>
      <c r="U362">
        <v>428</v>
      </c>
    </row>
    <row r="363" spans="1:21">
      <c r="A363" s="45">
        <v>37895</v>
      </c>
      <c r="B363">
        <v>358</v>
      </c>
      <c r="C363">
        <v>402</v>
      </c>
      <c r="D363">
        <v>462</v>
      </c>
      <c r="E363">
        <v>491</v>
      </c>
      <c r="F363">
        <v>427</v>
      </c>
      <c r="G363">
        <v>395</v>
      </c>
      <c r="H363">
        <v>398</v>
      </c>
      <c r="I363">
        <v>495</v>
      </c>
      <c r="J363">
        <v>454</v>
      </c>
      <c r="K363">
        <v>405</v>
      </c>
      <c r="L363">
        <v>340</v>
      </c>
      <c r="M363">
        <v>384</v>
      </c>
      <c r="N363">
        <v>447</v>
      </c>
      <c r="O363">
        <v>482</v>
      </c>
      <c r="P363">
        <v>422</v>
      </c>
      <c r="Q363">
        <v>391</v>
      </c>
      <c r="R363">
        <v>396</v>
      </c>
      <c r="S363">
        <v>499</v>
      </c>
      <c r="T363">
        <v>466</v>
      </c>
      <c r="U363">
        <v>430</v>
      </c>
    </row>
    <row r="364" spans="1:21">
      <c r="A364" s="45">
        <v>37926</v>
      </c>
      <c r="B364">
        <v>358</v>
      </c>
      <c r="C364">
        <v>402</v>
      </c>
      <c r="D364">
        <v>461</v>
      </c>
      <c r="E364">
        <v>491</v>
      </c>
      <c r="F364">
        <v>429</v>
      </c>
      <c r="G364">
        <v>395</v>
      </c>
      <c r="H364">
        <v>398</v>
      </c>
      <c r="I364">
        <v>492</v>
      </c>
      <c r="J364">
        <v>456</v>
      </c>
      <c r="K364">
        <v>406</v>
      </c>
      <c r="L364">
        <v>340</v>
      </c>
      <c r="M364">
        <v>383</v>
      </c>
      <c r="N364">
        <v>446</v>
      </c>
      <c r="O364">
        <v>482</v>
      </c>
      <c r="P364">
        <v>423</v>
      </c>
      <c r="Q364">
        <v>390</v>
      </c>
      <c r="R364">
        <v>395</v>
      </c>
      <c r="S364">
        <v>496</v>
      </c>
      <c r="T364">
        <v>468</v>
      </c>
      <c r="U364">
        <v>432</v>
      </c>
    </row>
    <row r="365" spans="1:21">
      <c r="A365" s="45">
        <v>37956</v>
      </c>
      <c r="B365">
        <v>357</v>
      </c>
      <c r="C365">
        <v>401</v>
      </c>
      <c r="D365">
        <v>458</v>
      </c>
      <c r="E365">
        <v>491</v>
      </c>
      <c r="F365">
        <v>429</v>
      </c>
      <c r="G365">
        <v>394</v>
      </c>
      <c r="H365">
        <v>397</v>
      </c>
      <c r="I365">
        <v>490</v>
      </c>
      <c r="J365">
        <v>456</v>
      </c>
      <c r="K365">
        <v>407</v>
      </c>
      <c r="L365">
        <v>339</v>
      </c>
      <c r="M365">
        <v>382</v>
      </c>
      <c r="N365">
        <v>442</v>
      </c>
      <c r="O365">
        <v>481</v>
      </c>
      <c r="P365">
        <v>422</v>
      </c>
      <c r="Q365">
        <v>389</v>
      </c>
      <c r="R365">
        <v>394</v>
      </c>
      <c r="S365">
        <v>494</v>
      </c>
      <c r="T365">
        <v>468</v>
      </c>
      <c r="U365">
        <v>433</v>
      </c>
    </row>
    <row r="366" spans="1:21">
      <c r="A366" s="45">
        <v>37987</v>
      </c>
      <c r="B366">
        <v>356</v>
      </c>
      <c r="C366">
        <v>400</v>
      </c>
      <c r="D366">
        <v>457</v>
      </c>
      <c r="E366">
        <v>492</v>
      </c>
      <c r="F366">
        <v>430</v>
      </c>
      <c r="G366">
        <v>395</v>
      </c>
      <c r="H366">
        <v>397</v>
      </c>
      <c r="I366">
        <v>486</v>
      </c>
      <c r="J366">
        <v>460</v>
      </c>
      <c r="K366">
        <v>409</v>
      </c>
      <c r="L366">
        <v>338</v>
      </c>
      <c r="M366">
        <v>381</v>
      </c>
      <c r="N366">
        <v>442</v>
      </c>
      <c r="O366">
        <v>482</v>
      </c>
      <c r="P366">
        <v>424</v>
      </c>
      <c r="Q366">
        <v>390</v>
      </c>
      <c r="R366">
        <v>394</v>
      </c>
      <c r="S366">
        <v>490</v>
      </c>
      <c r="T366">
        <v>472</v>
      </c>
      <c r="U366">
        <v>434</v>
      </c>
    </row>
    <row r="367" spans="1:21">
      <c r="A367" s="45">
        <v>38018</v>
      </c>
      <c r="B367">
        <v>355</v>
      </c>
      <c r="C367">
        <v>398</v>
      </c>
      <c r="D367">
        <v>456</v>
      </c>
      <c r="E367">
        <v>492</v>
      </c>
      <c r="F367">
        <v>430</v>
      </c>
      <c r="G367">
        <v>394</v>
      </c>
      <c r="H367">
        <v>395</v>
      </c>
      <c r="I367">
        <v>483</v>
      </c>
      <c r="J367">
        <v>461</v>
      </c>
      <c r="K367">
        <v>411</v>
      </c>
      <c r="L367">
        <v>337</v>
      </c>
      <c r="M367">
        <v>377</v>
      </c>
      <c r="N367">
        <v>441</v>
      </c>
      <c r="O367">
        <v>483</v>
      </c>
      <c r="P367">
        <v>425</v>
      </c>
      <c r="Q367">
        <v>390</v>
      </c>
      <c r="R367">
        <v>393</v>
      </c>
      <c r="S367">
        <v>487</v>
      </c>
      <c r="T367">
        <v>473</v>
      </c>
      <c r="U367">
        <v>437</v>
      </c>
    </row>
    <row r="368" spans="1:21">
      <c r="A368" s="45">
        <v>38047</v>
      </c>
      <c r="B368">
        <v>353</v>
      </c>
      <c r="C368">
        <v>399</v>
      </c>
      <c r="D368">
        <v>455</v>
      </c>
      <c r="E368">
        <v>493</v>
      </c>
      <c r="F368">
        <v>432</v>
      </c>
      <c r="G368">
        <v>394</v>
      </c>
      <c r="H368">
        <v>395</v>
      </c>
      <c r="I368">
        <v>480</v>
      </c>
      <c r="J368">
        <v>463</v>
      </c>
      <c r="K368">
        <v>413</v>
      </c>
      <c r="L368">
        <v>336</v>
      </c>
      <c r="M368">
        <v>381</v>
      </c>
      <c r="N368">
        <v>440</v>
      </c>
      <c r="O368">
        <v>484</v>
      </c>
      <c r="P368">
        <v>426</v>
      </c>
      <c r="Q368">
        <v>390</v>
      </c>
      <c r="R368">
        <v>393</v>
      </c>
      <c r="S368">
        <v>484</v>
      </c>
      <c r="T368">
        <v>475</v>
      </c>
      <c r="U368">
        <v>439</v>
      </c>
    </row>
    <row r="369" spans="1:21">
      <c r="A369" s="45">
        <v>38078</v>
      </c>
      <c r="B369">
        <v>353</v>
      </c>
      <c r="C369">
        <v>400</v>
      </c>
      <c r="D369">
        <v>453</v>
      </c>
      <c r="E369">
        <v>493</v>
      </c>
      <c r="F369">
        <v>432</v>
      </c>
      <c r="G369">
        <v>395</v>
      </c>
      <c r="H369">
        <v>396</v>
      </c>
      <c r="I369">
        <v>477</v>
      </c>
      <c r="J369">
        <v>465</v>
      </c>
      <c r="K369">
        <v>415</v>
      </c>
      <c r="L369">
        <v>336</v>
      </c>
      <c r="M369">
        <v>382</v>
      </c>
      <c r="N369">
        <v>438</v>
      </c>
      <c r="O369">
        <v>483</v>
      </c>
      <c r="P369">
        <v>427</v>
      </c>
      <c r="Q369">
        <v>390</v>
      </c>
      <c r="R369">
        <v>394</v>
      </c>
      <c r="S369">
        <v>481</v>
      </c>
      <c r="T369">
        <v>477</v>
      </c>
      <c r="U369">
        <v>441</v>
      </c>
    </row>
    <row r="370" spans="1:21">
      <c r="A370" s="45">
        <v>38108</v>
      </c>
      <c r="B370">
        <v>352</v>
      </c>
      <c r="C370">
        <v>399</v>
      </c>
      <c r="D370">
        <v>452</v>
      </c>
      <c r="E370">
        <v>493</v>
      </c>
      <c r="F370">
        <v>433</v>
      </c>
      <c r="G370">
        <v>395</v>
      </c>
      <c r="H370">
        <v>395</v>
      </c>
      <c r="I370">
        <v>474</v>
      </c>
      <c r="J370">
        <v>466</v>
      </c>
      <c r="K370">
        <v>416</v>
      </c>
      <c r="L370">
        <v>334</v>
      </c>
      <c r="M370">
        <v>381</v>
      </c>
      <c r="N370">
        <v>437</v>
      </c>
      <c r="O370">
        <v>484</v>
      </c>
      <c r="P370">
        <v>428</v>
      </c>
      <c r="Q370">
        <v>390</v>
      </c>
      <c r="R370">
        <v>394</v>
      </c>
      <c r="S370">
        <v>478</v>
      </c>
      <c r="T370">
        <v>479</v>
      </c>
      <c r="U370">
        <v>443</v>
      </c>
    </row>
    <row r="371" spans="1:21">
      <c r="A371" s="45">
        <v>38139</v>
      </c>
      <c r="B371">
        <v>351</v>
      </c>
      <c r="C371">
        <v>398</v>
      </c>
      <c r="D371">
        <v>450</v>
      </c>
      <c r="E371">
        <v>492</v>
      </c>
      <c r="F371">
        <v>433</v>
      </c>
      <c r="G371">
        <v>394</v>
      </c>
      <c r="H371">
        <v>395</v>
      </c>
      <c r="I371">
        <v>471</v>
      </c>
      <c r="J371">
        <v>468</v>
      </c>
      <c r="K371">
        <v>417</v>
      </c>
      <c r="L371">
        <v>334</v>
      </c>
      <c r="M371">
        <v>380</v>
      </c>
      <c r="N371">
        <v>434</v>
      </c>
      <c r="O371">
        <v>483</v>
      </c>
      <c r="P371">
        <v>428</v>
      </c>
      <c r="Q371">
        <v>391</v>
      </c>
      <c r="R371">
        <v>393</v>
      </c>
      <c r="S371">
        <v>475</v>
      </c>
      <c r="T371">
        <v>480</v>
      </c>
      <c r="U371">
        <v>443</v>
      </c>
    </row>
    <row r="372" spans="1:21">
      <c r="A372" s="45">
        <v>38169</v>
      </c>
      <c r="B372">
        <v>349</v>
      </c>
      <c r="C372">
        <v>397</v>
      </c>
      <c r="D372">
        <v>449</v>
      </c>
      <c r="E372">
        <v>494</v>
      </c>
      <c r="F372">
        <v>434</v>
      </c>
      <c r="G372">
        <v>395</v>
      </c>
      <c r="H372">
        <v>394</v>
      </c>
      <c r="I372">
        <v>468</v>
      </c>
      <c r="J372">
        <v>471</v>
      </c>
      <c r="K372">
        <v>418</v>
      </c>
      <c r="L372">
        <v>331</v>
      </c>
      <c r="M372">
        <v>379</v>
      </c>
      <c r="N372">
        <v>433</v>
      </c>
      <c r="O372">
        <v>484</v>
      </c>
      <c r="P372">
        <v>429</v>
      </c>
      <c r="Q372">
        <v>391</v>
      </c>
      <c r="R372">
        <v>393</v>
      </c>
      <c r="S372">
        <v>472</v>
      </c>
      <c r="T372">
        <v>483</v>
      </c>
      <c r="U372">
        <v>444</v>
      </c>
    </row>
    <row r="373" spans="1:21">
      <c r="A373" s="45">
        <v>38200</v>
      </c>
      <c r="B373">
        <v>348</v>
      </c>
      <c r="C373">
        <v>395</v>
      </c>
      <c r="D373">
        <v>447</v>
      </c>
      <c r="E373">
        <v>495</v>
      </c>
      <c r="F373">
        <v>435</v>
      </c>
      <c r="G373">
        <v>396</v>
      </c>
      <c r="H373">
        <v>394</v>
      </c>
      <c r="I373">
        <v>466</v>
      </c>
      <c r="J373">
        <v>473</v>
      </c>
      <c r="K373">
        <v>419</v>
      </c>
      <c r="L373">
        <v>330</v>
      </c>
      <c r="M373">
        <v>377</v>
      </c>
      <c r="N373">
        <v>431</v>
      </c>
      <c r="O373">
        <v>485</v>
      </c>
      <c r="P373">
        <v>429</v>
      </c>
      <c r="Q373">
        <v>392</v>
      </c>
      <c r="R373">
        <v>392</v>
      </c>
      <c r="S373">
        <v>469</v>
      </c>
      <c r="T373">
        <v>485</v>
      </c>
      <c r="U373">
        <v>445</v>
      </c>
    </row>
    <row r="374" spans="1:21">
      <c r="A374" s="45">
        <v>38231</v>
      </c>
      <c r="B374">
        <v>346</v>
      </c>
      <c r="C374">
        <v>395</v>
      </c>
      <c r="D374">
        <v>446</v>
      </c>
      <c r="E374">
        <v>496</v>
      </c>
      <c r="F374">
        <v>436</v>
      </c>
      <c r="G374">
        <v>398</v>
      </c>
      <c r="H374">
        <v>394</v>
      </c>
      <c r="I374">
        <v>463</v>
      </c>
      <c r="J374">
        <v>476</v>
      </c>
      <c r="K374">
        <v>419</v>
      </c>
      <c r="L374">
        <v>329</v>
      </c>
      <c r="M374">
        <v>377</v>
      </c>
      <c r="N374">
        <v>429</v>
      </c>
      <c r="O374">
        <v>486</v>
      </c>
      <c r="P374">
        <v>430</v>
      </c>
      <c r="Q374">
        <v>393</v>
      </c>
      <c r="R374">
        <v>392</v>
      </c>
      <c r="S374">
        <v>466</v>
      </c>
      <c r="T374">
        <v>488</v>
      </c>
      <c r="U374">
        <v>446</v>
      </c>
    </row>
    <row r="375" spans="1:21">
      <c r="A375" s="45">
        <v>38261</v>
      </c>
      <c r="B375">
        <v>346</v>
      </c>
      <c r="C375">
        <v>395</v>
      </c>
      <c r="D375">
        <v>445</v>
      </c>
      <c r="E375">
        <v>497</v>
      </c>
      <c r="F375">
        <v>436</v>
      </c>
      <c r="G375">
        <v>398</v>
      </c>
      <c r="H375">
        <v>392</v>
      </c>
      <c r="I375">
        <v>460</v>
      </c>
      <c r="J375">
        <v>478</v>
      </c>
      <c r="K375">
        <v>420</v>
      </c>
      <c r="L375">
        <v>328</v>
      </c>
      <c r="M375">
        <v>376</v>
      </c>
      <c r="N375">
        <v>429</v>
      </c>
      <c r="O375">
        <v>487</v>
      </c>
      <c r="P375">
        <v>431</v>
      </c>
      <c r="Q375">
        <v>394</v>
      </c>
      <c r="R375">
        <v>391</v>
      </c>
      <c r="S375">
        <v>464</v>
      </c>
      <c r="T375">
        <v>491</v>
      </c>
      <c r="U375">
        <v>447</v>
      </c>
    </row>
    <row r="376" spans="1:21">
      <c r="A376" s="45">
        <v>38292</v>
      </c>
      <c r="B376">
        <v>345</v>
      </c>
      <c r="C376">
        <v>395</v>
      </c>
      <c r="D376">
        <v>444</v>
      </c>
      <c r="E376">
        <v>498</v>
      </c>
      <c r="F376">
        <v>437</v>
      </c>
      <c r="G376">
        <v>399</v>
      </c>
      <c r="H376">
        <v>392</v>
      </c>
      <c r="I376">
        <v>457</v>
      </c>
      <c r="J376">
        <v>481</v>
      </c>
      <c r="K376">
        <v>419</v>
      </c>
      <c r="L376">
        <v>328</v>
      </c>
      <c r="M376">
        <v>377</v>
      </c>
      <c r="N376">
        <v>427</v>
      </c>
      <c r="O376">
        <v>487</v>
      </c>
      <c r="P376">
        <v>431</v>
      </c>
      <c r="Q376">
        <v>395</v>
      </c>
      <c r="R376">
        <v>391</v>
      </c>
      <c r="S376">
        <v>461</v>
      </c>
      <c r="T376">
        <v>493</v>
      </c>
      <c r="U376">
        <v>446</v>
      </c>
    </row>
    <row r="377" spans="1:21">
      <c r="A377" s="45">
        <v>38322</v>
      </c>
      <c r="B377">
        <v>344</v>
      </c>
      <c r="C377">
        <v>394</v>
      </c>
      <c r="D377">
        <v>443</v>
      </c>
      <c r="E377">
        <v>497</v>
      </c>
      <c r="F377">
        <v>437</v>
      </c>
      <c r="G377">
        <v>400</v>
      </c>
      <c r="H377">
        <v>392</v>
      </c>
      <c r="I377">
        <v>455</v>
      </c>
      <c r="J377">
        <v>484</v>
      </c>
      <c r="K377">
        <v>419</v>
      </c>
      <c r="L377">
        <v>327</v>
      </c>
      <c r="M377">
        <v>376</v>
      </c>
      <c r="N377">
        <v>425</v>
      </c>
      <c r="O377">
        <v>486</v>
      </c>
      <c r="P377">
        <v>430</v>
      </c>
      <c r="Q377">
        <v>395</v>
      </c>
      <c r="R377">
        <v>389</v>
      </c>
      <c r="S377">
        <v>457</v>
      </c>
      <c r="T377">
        <v>496</v>
      </c>
      <c r="U377">
        <v>446</v>
      </c>
    </row>
    <row r="378" spans="1:21">
      <c r="A378" s="45">
        <v>38353</v>
      </c>
      <c r="B378">
        <v>343</v>
      </c>
      <c r="C378">
        <v>392</v>
      </c>
      <c r="D378">
        <v>442</v>
      </c>
      <c r="E378">
        <v>497</v>
      </c>
      <c r="F378">
        <v>438</v>
      </c>
      <c r="G378">
        <v>400</v>
      </c>
      <c r="H378">
        <v>390</v>
      </c>
      <c r="I378">
        <v>453</v>
      </c>
      <c r="J378">
        <v>489</v>
      </c>
      <c r="K378">
        <v>416</v>
      </c>
      <c r="L378">
        <v>327</v>
      </c>
      <c r="M378">
        <v>374</v>
      </c>
      <c r="N378">
        <v>425</v>
      </c>
      <c r="O378">
        <v>487</v>
      </c>
      <c r="P378">
        <v>432</v>
      </c>
      <c r="Q378">
        <v>396</v>
      </c>
      <c r="R378">
        <v>389</v>
      </c>
      <c r="S378">
        <v>456</v>
      </c>
      <c r="T378">
        <v>501</v>
      </c>
      <c r="U378">
        <v>443</v>
      </c>
    </row>
    <row r="379" spans="1:21">
      <c r="A379" s="45">
        <v>38384</v>
      </c>
      <c r="B379">
        <v>342</v>
      </c>
      <c r="C379">
        <v>390</v>
      </c>
      <c r="D379">
        <v>441</v>
      </c>
      <c r="E379">
        <v>497</v>
      </c>
      <c r="F379">
        <v>438</v>
      </c>
      <c r="G379">
        <v>400</v>
      </c>
      <c r="H379">
        <v>390</v>
      </c>
      <c r="I379">
        <v>451</v>
      </c>
      <c r="J379">
        <v>491</v>
      </c>
      <c r="K379">
        <v>415</v>
      </c>
      <c r="L379">
        <v>326</v>
      </c>
      <c r="M379">
        <v>371</v>
      </c>
      <c r="N379">
        <v>424</v>
      </c>
      <c r="O379">
        <v>488</v>
      </c>
      <c r="P379">
        <v>433</v>
      </c>
      <c r="Q379">
        <v>396</v>
      </c>
      <c r="R379">
        <v>388</v>
      </c>
      <c r="S379">
        <v>454</v>
      </c>
      <c r="T379">
        <v>503</v>
      </c>
      <c r="U379">
        <v>443</v>
      </c>
    </row>
    <row r="380" spans="1:21">
      <c r="A380" s="45">
        <v>38412</v>
      </c>
      <c r="B380">
        <v>341</v>
      </c>
      <c r="C380">
        <v>391</v>
      </c>
      <c r="D380">
        <v>440</v>
      </c>
      <c r="E380">
        <v>497</v>
      </c>
      <c r="F380">
        <v>438</v>
      </c>
      <c r="G380">
        <v>400</v>
      </c>
      <c r="H380">
        <v>389</v>
      </c>
      <c r="I380">
        <v>448</v>
      </c>
      <c r="J380">
        <v>493</v>
      </c>
      <c r="K380">
        <v>414</v>
      </c>
      <c r="L380">
        <v>324</v>
      </c>
      <c r="M380">
        <v>373</v>
      </c>
      <c r="N380">
        <v>423</v>
      </c>
      <c r="O380">
        <v>487</v>
      </c>
      <c r="P380">
        <v>433</v>
      </c>
      <c r="Q380">
        <v>397</v>
      </c>
      <c r="R380">
        <v>388</v>
      </c>
      <c r="S380">
        <v>452</v>
      </c>
      <c r="T380">
        <v>505</v>
      </c>
      <c r="U380">
        <v>442</v>
      </c>
    </row>
    <row r="381" spans="1:21">
      <c r="A381" s="45">
        <v>38443</v>
      </c>
      <c r="B381">
        <v>341</v>
      </c>
      <c r="C381">
        <v>390</v>
      </c>
      <c r="D381">
        <v>437</v>
      </c>
      <c r="E381">
        <v>495</v>
      </c>
      <c r="F381">
        <v>438</v>
      </c>
      <c r="G381">
        <v>400</v>
      </c>
      <c r="H381">
        <v>389</v>
      </c>
      <c r="I381">
        <v>446</v>
      </c>
      <c r="J381">
        <v>494</v>
      </c>
      <c r="K381">
        <v>414</v>
      </c>
      <c r="L381">
        <v>324</v>
      </c>
      <c r="M381">
        <v>372</v>
      </c>
      <c r="N381">
        <v>420</v>
      </c>
      <c r="O381">
        <v>485</v>
      </c>
      <c r="P381">
        <v>432</v>
      </c>
      <c r="Q381">
        <v>397</v>
      </c>
      <c r="R381">
        <v>388</v>
      </c>
      <c r="S381">
        <v>450</v>
      </c>
      <c r="T381">
        <v>506</v>
      </c>
      <c r="U381">
        <v>441</v>
      </c>
    </row>
    <row r="382" spans="1:21">
      <c r="A382" s="45">
        <v>38473</v>
      </c>
      <c r="B382">
        <v>340</v>
      </c>
      <c r="C382">
        <v>390</v>
      </c>
      <c r="D382">
        <v>438</v>
      </c>
      <c r="E382">
        <v>496</v>
      </c>
      <c r="F382">
        <v>440</v>
      </c>
      <c r="G382">
        <v>402</v>
      </c>
      <c r="H382">
        <v>390</v>
      </c>
      <c r="I382">
        <v>446</v>
      </c>
      <c r="J382">
        <v>496</v>
      </c>
      <c r="K382">
        <v>414</v>
      </c>
      <c r="L382">
        <v>324</v>
      </c>
      <c r="M382">
        <v>373</v>
      </c>
      <c r="N382">
        <v>420</v>
      </c>
      <c r="O382">
        <v>486</v>
      </c>
      <c r="P382">
        <v>434</v>
      </c>
      <c r="Q382">
        <v>398</v>
      </c>
      <c r="R382">
        <v>388</v>
      </c>
      <c r="S382">
        <v>449</v>
      </c>
      <c r="T382">
        <v>507</v>
      </c>
      <c r="U382">
        <v>441</v>
      </c>
    </row>
    <row r="383" spans="1:21">
      <c r="A383" s="45">
        <v>38504</v>
      </c>
      <c r="B383">
        <v>339</v>
      </c>
      <c r="C383">
        <v>389</v>
      </c>
      <c r="D383">
        <v>436</v>
      </c>
      <c r="E383">
        <v>496</v>
      </c>
      <c r="F383">
        <v>440</v>
      </c>
      <c r="G383">
        <v>403</v>
      </c>
      <c r="H383">
        <v>389</v>
      </c>
      <c r="I383">
        <v>444</v>
      </c>
      <c r="J383">
        <v>498</v>
      </c>
      <c r="K383">
        <v>412</v>
      </c>
      <c r="L383">
        <v>323</v>
      </c>
      <c r="M383">
        <v>372</v>
      </c>
      <c r="N383">
        <v>418</v>
      </c>
      <c r="O383">
        <v>485</v>
      </c>
      <c r="P383">
        <v>435</v>
      </c>
      <c r="Q383">
        <v>399</v>
      </c>
      <c r="R383">
        <v>388</v>
      </c>
      <c r="S383">
        <v>447</v>
      </c>
      <c r="T383">
        <v>509</v>
      </c>
      <c r="U383">
        <v>440</v>
      </c>
    </row>
    <row r="384" spans="1:21">
      <c r="A384" s="45">
        <v>38534</v>
      </c>
      <c r="B384">
        <v>337</v>
      </c>
      <c r="C384">
        <v>388</v>
      </c>
      <c r="D384">
        <v>435</v>
      </c>
      <c r="E384">
        <v>496</v>
      </c>
      <c r="F384">
        <v>441</v>
      </c>
      <c r="G384">
        <v>404</v>
      </c>
      <c r="H384">
        <v>389</v>
      </c>
      <c r="I384">
        <v>442</v>
      </c>
      <c r="J384">
        <v>501</v>
      </c>
      <c r="K384">
        <v>412</v>
      </c>
      <c r="L384">
        <v>320</v>
      </c>
      <c r="M384">
        <v>371</v>
      </c>
      <c r="N384">
        <v>417</v>
      </c>
      <c r="O384">
        <v>485</v>
      </c>
      <c r="P384">
        <v>435</v>
      </c>
      <c r="Q384">
        <v>400</v>
      </c>
      <c r="R384">
        <v>387</v>
      </c>
      <c r="S384">
        <v>445</v>
      </c>
      <c r="T384">
        <v>513</v>
      </c>
      <c r="U384">
        <v>439</v>
      </c>
    </row>
    <row r="385" spans="1:21">
      <c r="A385" s="45">
        <v>38565</v>
      </c>
      <c r="B385">
        <v>337</v>
      </c>
      <c r="C385">
        <v>386</v>
      </c>
      <c r="D385">
        <v>434</v>
      </c>
      <c r="E385">
        <v>496</v>
      </c>
      <c r="F385">
        <v>441</v>
      </c>
      <c r="G385">
        <v>405</v>
      </c>
      <c r="H385">
        <v>388</v>
      </c>
      <c r="I385">
        <v>440</v>
      </c>
      <c r="J385">
        <v>503</v>
      </c>
      <c r="K385">
        <v>411</v>
      </c>
      <c r="L385">
        <v>320</v>
      </c>
      <c r="M385">
        <v>368</v>
      </c>
      <c r="N385">
        <v>416</v>
      </c>
      <c r="O385">
        <v>485</v>
      </c>
      <c r="P385">
        <v>436</v>
      </c>
      <c r="Q385">
        <v>401</v>
      </c>
      <c r="R385">
        <v>387</v>
      </c>
      <c r="S385">
        <v>443</v>
      </c>
      <c r="T385">
        <v>515</v>
      </c>
      <c r="U385">
        <v>439</v>
      </c>
    </row>
    <row r="386" spans="1:21">
      <c r="A386" s="45">
        <v>38596</v>
      </c>
      <c r="B386">
        <v>336</v>
      </c>
      <c r="C386">
        <v>387</v>
      </c>
      <c r="D386">
        <v>434</v>
      </c>
      <c r="E386">
        <v>496</v>
      </c>
      <c r="F386">
        <v>442</v>
      </c>
      <c r="G386">
        <v>407</v>
      </c>
      <c r="H386">
        <v>388</v>
      </c>
      <c r="I386">
        <v>438</v>
      </c>
      <c r="J386">
        <v>506</v>
      </c>
      <c r="K386">
        <v>410</v>
      </c>
      <c r="L386">
        <v>320</v>
      </c>
      <c r="M386">
        <v>369</v>
      </c>
      <c r="N386">
        <v>415</v>
      </c>
      <c r="O386">
        <v>485</v>
      </c>
      <c r="P386">
        <v>436</v>
      </c>
      <c r="Q386">
        <v>403</v>
      </c>
      <c r="R386">
        <v>387</v>
      </c>
      <c r="S386">
        <v>441</v>
      </c>
      <c r="T386">
        <v>517</v>
      </c>
      <c r="U386">
        <v>437</v>
      </c>
    </row>
    <row r="387" spans="1:21">
      <c r="A387" s="45">
        <v>38626</v>
      </c>
      <c r="B387">
        <v>335</v>
      </c>
      <c r="C387">
        <v>386</v>
      </c>
      <c r="D387">
        <v>433</v>
      </c>
      <c r="E387">
        <v>496</v>
      </c>
      <c r="F387">
        <v>442</v>
      </c>
      <c r="G387">
        <v>409</v>
      </c>
      <c r="H387">
        <v>388</v>
      </c>
      <c r="I387">
        <v>436</v>
      </c>
      <c r="J387">
        <v>508</v>
      </c>
      <c r="K387">
        <v>409</v>
      </c>
      <c r="L387">
        <v>319</v>
      </c>
      <c r="M387">
        <v>369</v>
      </c>
      <c r="N387">
        <v>414</v>
      </c>
      <c r="O387">
        <v>485</v>
      </c>
      <c r="P387">
        <v>436</v>
      </c>
      <c r="Q387">
        <v>405</v>
      </c>
      <c r="R387">
        <v>386</v>
      </c>
      <c r="S387">
        <v>439</v>
      </c>
      <c r="T387">
        <v>520</v>
      </c>
      <c r="U387">
        <v>436</v>
      </c>
    </row>
    <row r="388" spans="1:21">
      <c r="A388" s="45">
        <v>38657</v>
      </c>
      <c r="B388">
        <v>334</v>
      </c>
      <c r="C388">
        <v>386</v>
      </c>
      <c r="D388">
        <v>432</v>
      </c>
      <c r="E388">
        <v>495</v>
      </c>
      <c r="F388">
        <v>442</v>
      </c>
      <c r="G388">
        <v>410</v>
      </c>
      <c r="H388">
        <v>387</v>
      </c>
      <c r="I388">
        <v>434</v>
      </c>
      <c r="J388">
        <v>511</v>
      </c>
      <c r="K388">
        <v>406</v>
      </c>
      <c r="L388">
        <v>318</v>
      </c>
      <c r="M388">
        <v>368</v>
      </c>
      <c r="N388">
        <v>413</v>
      </c>
      <c r="O388">
        <v>485</v>
      </c>
      <c r="P388">
        <v>436</v>
      </c>
      <c r="Q388">
        <v>406</v>
      </c>
      <c r="R388">
        <v>386</v>
      </c>
      <c r="S388">
        <v>437</v>
      </c>
      <c r="T388">
        <v>523</v>
      </c>
      <c r="U388">
        <v>433</v>
      </c>
    </row>
    <row r="389" spans="1:21">
      <c r="A389" s="45">
        <v>38687</v>
      </c>
      <c r="B389">
        <v>334</v>
      </c>
      <c r="C389">
        <v>386</v>
      </c>
      <c r="D389">
        <v>430</v>
      </c>
      <c r="E389">
        <v>494</v>
      </c>
      <c r="F389">
        <v>443</v>
      </c>
      <c r="G389">
        <v>410</v>
      </c>
      <c r="H389">
        <v>387</v>
      </c>
      <c r="I389">
        <v>432</v>
      </c>
      <c r="J389">
        <v>515</v>
      </c>
      <c r="K389">
        <v>404</v>
      </c>
      <c r="L389">
        <v>318</v>
      </c>
      <c r="M389">
        <v>368</v>
      </c>
      <c r="N389">
        <v>411</v>
      </c>
      <c r="O389">
        <v>483</v>
      </c>
      <c r="P389">
        <v>436</v>
      </c>
      <c r="Q389">
        <v>406</v>
      </c>
      <c r="R389">
        <v>385</v>
      </c>
      <c r="S389">
        <v>435</v>
      </c>
      <c r="T389">
        <v>526</v>
      </c>
      <c r="U389">
        <v>432</v>
      </c>
    </row>
    <row r="390" spans="1:21">
      <c r="A390" s="45">
        <v>38718</v>
      </c>
      <c r="B390">
        <v>333</v>
      </c>
      <c r="C390">
        <v>385</v>
      </c>
      <c r="D390">
        <v>429</v>
      </c>
      <c r="E390">
        <v>494</v>
      </c>
      <c r="F390">
        <v>445</v>
      </c>
      <c r="G390">
        <v>409</v>
      </c>
      <c r="H390">
        <v>386</v>
      </c>
      <c r="I390">
        <v>429</v>
      </c>
      <c r="J390">
        <v>520</v>
      </c>
      <c r="K390">
        <v>400</v>
      </c>
      <c r="L390">
        <v>317</v>
      </c>
      <c r="M390">
        <v>366</v>
      </c>
      <c r="N390">
        <v>410</v>
      </c>
      <c r="O390">
        <v>483</v>
      </c>
      <c r="P390">
        <v>439</v>
      </c>
      <c r="Q390">
        <v>405</v>
      </c>
      <c r="R390">
        <v>385</v>
      </c>
      <c r="S390">
        <v>432</v>
      </c>
      <c r="T390">
        <v>532</v>
      </c>
      <c r="U390">
        <v>427</v>
      </c>
    </row>
    <row r="391" spans="1:21">
      <c r="A391" s="45">
        <v>38749</v>
      </c>
      <c r="B391">
        <v>332</v>
      </c>
      <c r="C391">
        <v>382</v>
      </c>
      <c r="D391">
        <v>427</v>
      </c>
      <c r="E391">
        <v>493</v>
      </c>
      <c r="F391">
        <v>447</v>
      </c>
      <c r="G391">
        <v>407</v>
      </c>
      <c r="H391">
        <v>386</v>
      </c>
      <c r="I391">
        <v>427</v>
      </c>
      <c r="J391">
        <v>523</v>
      </c>
      <c r="K391">
        <v>397</v>
      </c>
      <c r="L391">
        <v>316</v>
      </c>
      <c r="M391">
        <v>363</v>
      </c>
      <c r="N391">
        <v>409</v>
      </c>
      <c r="O391">
        <v>483</v>
      </c>
      <c r="P391">
        <v>441</v>
      </c>
      <c r="Q391">
        <v>404</v>
      </c>
      <c r="R391">
        <v>385</v>
      </c>
      <c r="S391">
        <v>430</v>
      </c>
      <c r="T391">
        <v>535</v>
      </c>
      <c r="U391">
        <v>424</v>
      </c>
    </row>
    <row r="392" spans="1:21">
      <c r="A392" s="45">
        <v>38777</v>
      </c>
      <c r="B392">
        <v>331</v>
      </c>
      <c r="C392">
        <v>384</v>
      </c>
      <c r="D392">
        <v>427</v>
      </c>
      <c r="E392">
        <v>494</v>
      </c>
      <c r="F392">
        <v>451</v>
      </c>
      <c r="G392">
        <v>407</v>
      </c>
      <c r="H392">
        <v>386</v>
      </c>
      <c r="I392">
        <v>426</v>
      </c>
      <c r="J392">
        <v>527</v>
      </c>
      <c r="K392">
        <v>394</v>
      </c>
      <c r="L392">
        <v>315</v>
      </c>
      <c r="M392">
        <v>366</v>
      </c>
      <c r="N392">
        <v>408</v>
      </c>
      <c r="O392">
        <v>482</v>
      </c>
      <c r="P392">
        <v>444</v>
      </c>
      <c r="Q392">
        <v>402</v>
      </c>
      <c r="R392">
        <v>384</v>
      </c>
      <c r="S392">
        <v>428</v>
      </c>
      <c r="T392">
        <v>539</v>
      </c>
      <c r="U392">
        <v>421</v>
      </c>
    </row>
    <row r="393" spans="1:21">
      <c r="A393" s="45">
        <v>38808</v>
      </c>
      <c r="B393">
        <v>331</v>
      </c>
      <c r="C393">
        <v>383</v>
      </c>
      <c r="D393">
        <v>425</v>
      </c>
      <c r="E393">
        <v>491</v>
      </c>
      <c r="F393">
        <v>452</v>
      </c>
      <c r="G393">
        <v>404</v>
      </c>
      <c r="H393">
        <v>385</v>
      </c>
      <c r="I393">
        <v>423</v>
      </c>
      <c r="J393">
        <v>528</v>
      </c>
      <c r="K393">
        <v>392</v>
      </c>
      <c r="L393">
        <v>316</v>
      </c>
      <c r="M393">
        <v>365</v>
      </c>
      <c r="N393">
        <v>405</v>
      </c>
      <c r="O393">
        <v>480</v>
      </c>
      <c r="P393">
        <v>446</v>
      </c>
      <c r="Q393">
        <v>400</v>
      </c>
      <c r="R393">
        <v>384</v>
      </c>
      <c r="S393">
        <v>426</v>
      </c>
      <c r="T393">
        <v>541</v>
      </c>
      <c r="U393">
        <v>418</v>
      </c>
    </row>
    <row r="394" spans="1:21">
      <c r="A394" s="45">
        <v>38838</v>
      </c>
      <c r="B394">
        <v>331</v>
      </c>
      <c r="C394">
        <v>383</v>
      </c>
      <c r="D394">
        <v>425</v>
      </c>
      <c r="E394">
        <v>492</v>
      </c>
      <c r="F394">
        <v>456</v>
      </c>
      <c r="G394">
        <v>403</v>
      </c>
      <c r="H394">
        <v>385</v>
      </c>
      <c r="I394">
        <v>423</v>
      </c>
      <c r="J394">
        <v>530</v>
      </c>
      <c r="K394">
        <v>390</v>
      </c>
      <c r="L394">
        <v>315</v>
      </c>
      <c r="M394">
        <v>366</v>
      </c>
      <c r="N394">
        <v>405</v>
      </c>
      <c r="O394">
        <v>480</v>
      </c>
      <c r="P394">
        <v>450</v>
      </c>
      <c r="Q394">
        <v>399</v>
      </c>
      <c r="R394">
        <v>384</v>
      </c>
      <c r="S394">
        <v>426</v>
      </c>
      <c r="T394">
        <v>543</v>
      </c>
      <c r="U394">
        <v>417</v>
      </c>
    </row>
    <row r="395" spans="1:21">
      <c r="A395" s="45">
        <v>38869</v>
      </c>
      <c r="B395">
        <v>330</v>
      </c>
      <c r="C395">
        <v>383</v>
      </c>
      <c r="D395">
        <v>424</v>
      </c>
      <c r="E395">
        <v>492</v>
      </c>
      <c r="F395">
        <v>459</v>
      </c>
      <c r="G395">
        <v>403</v>
      </c>
      <c r="H395">
        <v>385</v>
      </c>
      <c r="I395">
        <v>422</v>
      </c>
      <c r="J395">
        <v>532</v>
      </c>
      <c r="K395">
        <v>390</v>
      </c>
      <c r="L395">
        <v>315</v>
      </c>
      <c r="M395">
        <v>365</v>
      </c>
      <c r="N395">
        <v>405</v>
      </c>
      <c r="O395">
        <v>480</v>
      </c>
      <c r="P395">
        <v>453</v>
      </c>
      <c r="Q395">
        <v>399</v>
      </c>
      <c r="R395">
        <v>384</v>
      </c>
      <c r="S395">
        <v>425</v>
      </c>
      <c r="T395">
        <v>544</v>
      </c>
      <c r="U395">
        <v>416</v>
      </c>
    </row>
    <row r="396" spans="1:21">
      <c r="A396" s="45">
        <v>38899</v>
      </c>
      <c r="B396">
        <v>329</v>
      </c>
      <c r="C396">
        <v>382</v>
      </c>
      <c r="D396">
        <v>423</v>
      </c>
      <c r="E396">
        <v>491</v>
      </c>
      <c r="F396">
        <v>462</v>
      </c>
      <c r="G396">
        <v>401</v>
      </c>
      <c r="H396">
        <v>385</v>
      </c>
      <c r="I396">
        <v>420</v>
      </c>
      <c r="J396">
        <v>533</v>
      </c>
      <c r="K396">
        <v>390</v>
      </c>
      <c r="L396">
        <v>312</v>
      </c>
      <c r="M396">
        <v>364</v>
      </c>
      <c r="N396">
        <v>403</v>
      </c>
      <c r="O396">
        <v>479</v>
      </c>
      <c r="P396">
        <v>455</v>
      </c>
      <c r="Q396">
        <v>398</v>
      </c>
      <c r="R396">
        <v>384</v>
      </c>
      <c r="S396">
        <v>423</v>
      </c>
      <c r="T396">
        <v>545</v>
      </c>
      <c r="U396">
        <v>416</v>
      </c>
    </row>
    <row r="397" spans="1:21">
      <c r="A397" s="45">
        <v>38930</v>
      </c>
      <c r="B397">
        <v>328</v>
      </c>
      <c r="C397">
        <v>380</v>
      </c>
      <c r="D397">
        <v>422</v>
      </c>
      <c r="E397">
        <v>490</v>
      </c>
      <c r="F397">
        <v>464</v>
      </c>
      <c r="G397">
        <v>401</v>
      </c>
      <c r="H397">
        <v>385</v>
      </c>
      <c r="I397">
        <v>419</v>
      </c>
      <c r="J397">
        <v>532</v>
      </c>
      <c r="K397">
        <v>389</v>
      </c>
      <c r="L397">
        <v>313</v>
      </c>
      <c r="M397">
        <v>361</v>
      </c>
      <c r="N397">
        <v>402</v>
      </c>
      <c r="O397">
        <v>478</v>
      </c>
      <c r="P397">
        <v>458</v>
      </c>
      <c r="Q397">
        <v>397</v>
      </c>
      <c r="R397">
        <v>384</v>
      </c>
      <c r="S397">
        <v>422</v>
      </c>
      <c r="T397">
        <v>545</v>
      </c>
      <c r="U397">
        <v>416</v>
      </c>
    </row>
    <row r="398" spans="1:21">
      <c r="A398" s="45">
        <v>38961</v>
      </c>
      <c r="B398">
        <v>328</v>
      </c>
      <c r="C398">
        <v>380</v>
      </c>
      <c r="D398">
        <v>421</v>
      </c>
      <c r="E398">
        <v>489</v>
      </c>
      <c r="F398">
        <v>468</v>
      </c>
      <c r="G398">
        <v>400</v>
      </c>
      <c r="H398">
        <v>385</v>
      </c>
      <c r="I398">
        <v>418</v>
      </c>
      <c r="J398">
        <v>531</v>
      </c>
      <c r="K398">
        <v>390</v>
      </c>
      <c r="L398">
        <v>313</v>
      </c>
      <c r="M398">
        <v>362</v>
      </c>
      <c r="N398">
        <v>400</v>
      </c>
      <c r="O398">
        <v>477</v>
      </c>
      <c r="P398">
        <v>461</v>
      </c>
      <c r="Q398">
        <v>397</v>
      </c>
      <c r="R398">
        <v>384</v>
      </c>
      <c r="S398">
        <v>421</v>
      </c>
      <c r="T398">
        <v>544</v>
      </c>
      <c r="U398">
        <v>415</v>
      </c>
    </row>
    <row r="399" spans="1:21">
      <c r="A399" s="45">
        <v>38991</v>
      </c>
      <c r="B399">
        <v>327</v>
      </c>
      <c r="C399">
        <v>380</v>
      </c>
      <c r="D399">
        <v>421</v>
      </c>
      <c r="E399">
        <v>488</v>
      </c>
      <c r="F399">
        <v>470</v>
      </c>
      <c r="G399">
        <v>400</v>
      </c>
      <c r="H399">
        <v>385</v>
      </c>
      <c r="I399">
        <v>417</v>
      </c>
      <c r="J399">
        <v>530</v>
      </c>
      <c r="K399">
        <v>390</v>
      </c>
      <c r="L399">
        <v>312</v>
      </c>
      <c r="M399">
        <v>362</v>
      </c>
      <c r="N399">
        <v>400</v>
      </c>
      <c r="O399">
        <v>476</v>
      </c>
      <c r="P399">
        <v>463</v>
      </c>
      <c r="Q399">
        <v>396</v>
      </c>
      <c r="R399">
        <v>383</v>
      </c>
      <c r="S399">
        <v>420</v>
      </c>
      <c r="T399">
        <v>543</v>
      </c>
      <c r="U399">
        <v>416</v>
      </c>
    </row>
    <row r="400" spans="1:21">
      <c r="A400" s="45">
        <v>39022</v>
      </c>
      <c r="B400">
        <v>326</v>
      </c>
      <c r="C400">
        <v>380</v>
      </c>
      <c r="D400">
        <v>420</v>
      </c>
      <c r="E400">
        <v>488</v>
      </c>
      <c r="F400">
        <v>472</v>
      </c>
      <c r="G400">
        <v>399</v>
      </c>
      <c r="H400">
        <v>385</v>
      </c>
      <c r="I400">
        <v>416</v>
      </c>
      <c r="J400">
        <v>530</v>
      </c>
      <c r="K400">
        <v>391</v>
      </c>
      <c r="L400">
        <v>311</v>
      </c>
      <c r="M400">
        <v>362</v>
      </c>
      <c r="N400">
        <v>400</v>
      </c>
      <c r="O400">
        <v>476</v>
      </c>
      <c r="P400">
        <v>465</v>
      </c>
      <c r="Q400">
        <v>396</v>
      </c>
      <c r="R400">
        <v>383</v>
      </c>
      <c r="S400">
        <v>419</v>
      </c>
      <c r="T400">
        <v>542</v>
      </c>
      <c r="U400">
        <v>416</v>
      </c>
    </row>
    <row r="401" spans="1:21">
      <c r="A401" s="45">
        <v>39052</v>
      </c>
      <c r="B401">
        <v>326</v>
      </c>
      <c r="C401">
        <v>379</v>
      </c>
      <c r="D401">
        <v>418</v>
      </c>
      <c r="E401">
        <v>486</v>
      </c>
      <c r="F401">
        <v>473</v>
      </c>
      <c r="G401">
        <v>399</v>
      </c>
      <c r="H401">
        <v>385</v>
      </c>
      <c r="I401">
        <v>414</v>
      </c>
      <c r="J401">
        <v>529</v>
      </c>
      <c r="K401">
        <v>391</v>
      </c>
      <c r="L401">
        <v>311</v>
      </c>
      <c r="M401">
        <v>362</v>
      </c>
      <c r="N401">
        <v>398</v>
      </c>
      <c r="O401">
        <v>473</v>
      </c>
      <c r="P401">
        <v>466</v>
      </c>
      <c r="Q401">
        <v>394</v>
      </c>
      <c r="R401">
        <v>383</v>
      </c>
      <c r="S401">
        <v>417</v>
      </c>
      <c r="T401">
        <v>542</v>
      </c>
      <c r="U401">
        <v>416</v>
      </c>
    </row>
    <row r="402" spans="1:21">
      <c r="A402" s="45">
        <v>39083</v>
      </c>
      <c r="B402">
        <v>327</v>
      </c>
      <c r="C402">
        <v>374</v>
      </c>
      <c r="D402">
        <v>404</v>
      </c>
      <c r="E402">
        <v>484</v>
      </c>
      <c r="F402">
        <v>474</v>
      </c>
      <c r="G402">
        <v>402</v>
      </c>
      <c r="H402">
        <v>385</v>
      </c>
      <c r="I402">
        <v>414</v>
      </c>
      <c r="J402">
        <v>532</v>
      </c>
      <c r="K402">
        <v>398</v>
      </c>
      <c r="L402">
        <v>311</v>
      </c>
      <c r="M402">
        <v>355</v>
      </c>
      <c r="N402">
        <v>390</v>
      </c>
      <c r="O402">
        <v>471</v>
      </c>
      <c r="P402">
        <v>464</v>
      </c>
      <c r="Q402">
        <v>397</v>
      </c>
      <c r="R402">
        <v>383</v>
      </c>
      <c r="S402">
        <v>416</v>
      </c>
      <c r="T402">
        <v>542</v>
      </c>
      <c r="U402">
        <v>419</v>
      </c>
    </row>
    <row r="403" spans="1:21">
      <c r="A403" s="45">
        <v>39114</v>
      </c>
      <c r="B403">
        <v>327</v>
      </c>
      <c r="C403">
        <v>374</v>
      </c>
      <c r="D403">
        <v>403</v>
      </c>
      <c r="E403">
        <v>482</v>
      </c>
      <c r="F403">
        <v>473</v>
      </c>
      <c r="G403">
        <v>404</v>
      </c>
      <c r="H403">
        <v>386</v>
      </c>
      <c r="I403">
        <v>411</v>
      </c>
      <c r="J403">
        <v>531</v>
      </c>
      <c r="K403">
        <v>398</v>
      </c>
      <c r="L403">
        <v>310</v>
      </c>
      <c r="M403">
        <v>354</v>
      </c>
      <c r="N403">
        <v>389</v>
      </c>
      <c r="O403">
        <v>469</v>
      </c>
      <c r="P403">
        <v>464</v>
      </c>
      <c r="Q403">
        <v>398</v>
      </c>
      <c r="R403">
        <v>383</v>
      </c>
      <c r="S403">
        <v>413</v>
      </c>
      <c r="T403">
        <v>542</v>
      </c>
      <c r="U403">
        <v>420</v>
      </c>
    </row>
    <row r="404" spans="1:21">
      <c r="A404" s="45">
        <v>39142</v>
      </c>
      <c r="B404">
        <v>326</v>
      </c>
      <c r="C404">
        <v>374</v>
      </c>
      <c r="D404">
        <v>402</v>
      </c>
      <c r="E404">
        <v>481</v>
      </c>
      <c r="F404">
        <v>472</v>
      </c>
      <c r="G404">
        <v>405</v>
      </c>
      <c r="H404">
        <v>386</v>
      </c>
      <c r="I404">
        <v>409</v>
      </c>
      <c r="J404">
        <v>529</v>
      </c>
      <c r="K404">
        <v>399</v>
      </c>
      <c r="L404">
        <v>309</v>
      </c>
      <c r="M404">
        <v>355</v>
      </c>
      <c r="N404">
        <v>389</v>
      </c>
      <c r="O404">
        <v>468</v>
      </c>
      <c r="P404">
        <v>463</v>
      </c>
      <c r="Q404">
        <v>400</v>
      </c>
      <c r="R404">
        <v>384</v>
      </c>
      <c r="S404">
        <v>411</v>
      </c>
      <c r="T404">
        <v>540</v>
      </c>
      <c r="U404">
        <v>421</v>
      </c>
    </row>
    <row r="405" spans="1:21">
      <c r="A405" s="45">
        <v>39173</v>
      </c>
      <c r="B405">
        <v>325</v>
      </c>
      <c r="C405">
        <v>374</v>
      </c>
      <c r="D405">
        <v>401</v>
      </c>
      <c r="E405">
        <v>480</v>
      </c>
      <c r="F405">
        <v>472</v>
      </c>
      <c r="G405">
        <v>407</v>
      </c>
      <c r="H405">
        <v>386</v>
      </c>
      <c r="I405">
        <v>408</v>
      </c>
      <c r="J405">
        <v>528</v>
      </c>
      <c r="K405">
        <v>401</v>
      </c>
      <c r="L405">
        <v>309</v>
      </c>
      <c r="M405">
        <v>355</v>
      </c>
      <c r="N405">
        <v>387</v>
      </c>
      <c r="O405">
        <v>467</v>
      </c>
      <c r="P405">
        <v>463</v>
      </c>
      <c r="Q405">
        <v>401</v>
      </c>
      <c r="R405">
        <v>384</v>
      </c>
      <c r="S405">
        <v>410</v>
      </c>
      <c r="T405">
        <v>539</v>
      </c>
      <c r="U405">
        <v>422</v>
      </c>
    </row>
    <row r="406" spans="1:21">
      <c r="A406" s="45">
        <v>39203</v>
      </c>
      <c r="B406">
        <v>325</v>
      </c>
      <c r="C406">
        <v>374</v>
      </c>
      <c r="D406">
        <v>400</v>
      </c>
      <c r="E406">
        <v>479</v>
      </c>
      <c r="F406">
        <v>473</v>
      </c>
      <c r="G406">
        <v>408</v>
      </c>
      <c r="H406">
        <v>386</v>
      </c>
      <c r="I406">
        <v>407</v>
      </c>
      <c r="J406">
        <v>526</v>
      </c>
      <c r="K406">
        <v>403</v>
      </c>
      <c r="L406">
        <v>308</v>
      </c>
      <c r="M406">
        <v>355</v>
      </c>
      <c r="N406">
        <v>386</v>
      </c>
      <c r="O406">
        <v>466</v>
      </c>
      <c r="P406">
        <v>463</v>
      </c>
      <c r="Q406">
        <v>403</v>
      </c>
      <c r="R406">
        <v>384</v>
      </c>
      <c r="S406">
        <v>409</v>
      </c>
      <c r="T406">
        <v>537</v>
      </c>
      <c r="U406">
        <v>424</v>
      </c>
    </row>
    <row r="407" spans="1:21">
      <c r="A407" s="45">
        <v>39234</v>
      </c>
      <c r="B407">
        <v>324</v>
      </c>
      <c r="C407">
        <v>374</v>
      </c>
      <c r="D407">
        <v>399</v>
      </c>
      <c r="E407">
        <v>478</v>
      </c>
      <c r="F407">
        <v>473</v>
      </c>
      <c r="G407">
        <v>410</v>
      </c>
      <c r="H407">
        <v>386</v>
      </c>
      <c r="I407">
        <v>406</v>
      </c>
      <c r="J407">
        <v>524</v>
      </c>
      <c r="K407">
        <v>405</v>
      </c>
      <c r="L407">
        <v>308</v>
      </c>
      <c r="M407">
        <v>355</v>
      </c>
      <c r="N407">
        <v>386</v>
      </c>
      <c r="O407">
        <v>465</v>
      </c>
      <c r="P407">
        <v>464</v>
      </c>
      <c r="Q407">
        <v>404</v>
      </c>
      <c r="R407">
        <v>384</v>
      </c>
      <c r="S407">
        <v>408</v>
      </c>
      <c r="T407">
        <v>535</v>
      </c>
      <c r="U407">
        <v>426</v>
      </c>
    </row>
    <row r="408" spans="1:21">
      <c r="A408" s="45">
        <v>39264</v>
      </c>
      <c r="B408">
        <v>323</v>
      </c>
      <c r="C408">
        <v>373</v>
      </c>
      <c r="D408">
        <v>398</v>
      </c>
      <c r="E408">
        <v>477</v>
      </c>
      <c r="F408">
        <v>474</v>
      </c>
      <c r="G408">
        <v>412</v>
      </c>
      <c r="H408">
        <v>387</v>
      </c>
      <c r="I408">
        <v>405</v>
      </c>
      <c r="J408">
        <v>522</v>
      </c>
      <c r="K408">
        <v>408</v>
      </c>
      <c r="L408">
        <v>308</v>
      </c>
      <c r="M408">
        <v>354</v>
      </c>
      <c r="N408">
        <v>384</v>
      </c>
      <c r="O408">
        <v>464</v>
      </c>
      <c r="P408">
        <v>464</v>
      </c>
      <c r="Q408">
        <v>406</v>
      </c>
      <c r="R408">
        <v>384</v>
      </c>
      <c r="S408">
        <v>406</v>
      </c>
      <c r="T408">
        <v>533</v>
      </c>
      <c r="U408">
        <v>429</v>
      </c>
    </row>
    <row r="409" spans="1:21">
      <c r="A409" s="45">
        <v>39295</v>
      </c>
      <c r="B409">
        <v>322</v>
      </c>
      <c r="C409">
        <v>372</v>
      </c>
      <c r="D409">
        <v>397</v>
      </c>
      <c r="E409">
        <v>476</v>
      </c>
      <c r="F409">
        <v>475</v>
      </c>
      <c r="G409">
        <v>413</v>
      </c>
      <c r="H409">
        <v>387</v>
      </c>
      <c r="I409">
        <v>403</v>
      </c>
      <c r="J409">
        <v>519</v>
      </c>
      <c r="K409">
        <v>411</v>
      </c>
      <c r="L409">
        <v>307</v>
      </c>
      <c r="M409">
        <v>353</v>
      </c>
      <c r="N409">
        <v>383</v>
      </c>
      <c r="O409">
        <v>463</v>
      </c>
      <c r="P409">
        <v>465</v>
      </c>
      <c r="Q409">
        <v>407</v>
      </c>
      <c r="R409">
        <v>385</v>
      </c>
      <c r="S409">
        <v>405</v>
      </c>
      <c r="T409">
        <v>530</v>
      </c>
      <c r="U409">
        <v>432</v>
      </c>
    </row>
    <row r="410" spans="1:21">
      <c r="A410" s="45">
        <v>39326</v>
      </c>
      <c r="B410">
        <v>322</v>
      </c>
      <c r="C410">
        <v>372</v>
      </c>
      <c r="D410">
        <v>396</v>
      </c>
      <c r="E410">
        <v>475</v>
      </c>
      <c r="F410">
        <v>476</v>
      </c>
      <c r="G410">
        <v>414</v>
      </c>
      <c r="H410">
        <v>388</v>
      </c>
      <c r="I410">
        <v>402</v>
      </c>
      <c r="J410">
        <v>516</v>
      </c>
      <c r="K410">
        <v>413</v>
      </c>
      <c r="L410">
        <v>306</v>
      </c>
      <c r="M410">
        <v>352</v>
      </c>
      <c r="N410">
        <v>383</v>
      </c>
      <c r="O410">
        <v>462</v>
      </c>
      <c r="P410">
        <v>466</v>
      </c>
      <c r="Q410">
        <v>408</v>
      </c>
      <c r="R410">
        <v>385</v>
      </c>
      <c r="S410">
        <v>403</v>
      </c>
      <c r="T410">
        <v>527</v>
      </c>
      <c r="U410">
        <v>434</v>
      </c>
    </row>
    <row r="411" spans="1:21">
      <c r="A411" s="45">
        <v>39356</v>
      </c>
      <c r="B411">
        <v>322</v>
      </c>
      <c r="C411">
        <v>371</v>
      </c>
      <c r="D411">
        <v>396</v>
      </c>
      <c r="E411">
        <v>474</v>
      </c>
      <c r="F411">
        <v>477</v>
      </c>
      <c r="G411">
        <v>415</v>
      </c>
      <c r="H411">
        <v>388</v>
      </c>
      <c r="I411">
        <v>400</v>
      </c>
      <c r="J411">
        <v>513</v>
      </c>
      <c r="K411">
        <v>416</v>
      </c>
      <c r="L411">
        <v>306</v>
      </c>
      <c r="M411">
        <v>352</v>
      </c>
      <c r="N411">
        <v>382</v>
      </c>
      <c r="O411">
        <v>460</v>
      </c>
      <c r="P411">
        <v>467</v>
      </c>
      <c r="Q411">
        <v>409</v>
      </c>
      <c r="R411">
        <v>386</v>
      </c>
      <c r="S411">
        <v>402</v>
      </c>
      <c r="T411">
        <v>524</v>
      </c>
      <c r="U411">
        <v>437</v>
      </c>
    </row>
    <row r="412" spans="1:21">
      <c r="A412" s="45">
        <v>39387</v>
      </c>
      <c r="B412">
        <v>321</v>
      </c>
      <c r="C412">
        <v>371</v>
      </c>
      <c r="D412">
        <v>396</v>
      </c>
      <c r="E412">
        <v>472</v>
      </c>
      <c r="F412">
        <v>478</v>
      </c>
      <c r="G412">
        <v>416</v>
      </c>
      <c r="H412">
        <v>389</v>
      </c>
      <c r="I412">
        <v>399</v>
      </c>
      <c r="J412">
        <v>511</v>
      </c>
      <c r="K412">
        <v>418</v>
      </c>
      <c r="L412">
        <v>305</v>
      </c>
      <c r="M412">
        <v>352</v>
      </c>
      <c r="N412">
        <v>382</v>
      </c>
      <c r="O412">
        <v>459</v>
      </c>
      <c r="P412">
        <v>468</v>
      </c>
      <c r="Q412">
        <v>410</v>
      </c>
      <c r="R412">
        <v>386</v>
      </c>
      <c r="S412">
        <v>400</v>
      </c>
      <c r="T412">
        <v>522</v>
      </c>
      <c r="U412">
        <v>439</v>
      </c>
    </row>
    <row r="413" spans="1:21">
      <c r="A413" s="45">
        <v>39417</v>
      </c>
      <c r="B413">
        <v>321</v>
      </c>
      <c r="C413">
        <v>370</v>
      </c>
      <c r="D413">
        <v>394</v>
      </c>
      <c r="E413">
        <v>470</v>
      </c>
      <c r="F413">
        <v>479</v>
      </c>
      <c r="G413">
        <v>416</v>
      </c>
      <c r="H413">
        <v>389</v>
      </c>
      <c r="I413">
        <v>398</v>
      </c>
      <c r="J413">
        <v>509</v>
      </c>
      <c r="K413">
        <v>419</v>
      </c>
      <c r="L413">
        <v>305</v>
      </c>
      <c r="M413">
        <v>351</v>
      </c>
      <c r="N413">
        <v>381</v>
      </c>
      <c r="O413">
        <v>457</v>
      </c>
      <c r="P413">
        <v>469</v>
      </c>
      <c r="Q413">
        <v>411</v>
      </c>
      <c r="R413">
        <v>386</v>
      </c>
      <c r="S413">
        <v>400</v>
      </c>
      <c r="T413">
        <v>521</v>
      </c>
      <c r="U413">
        <v>440</v>
      </c>
    </row>
    <row r="414" spans="1:21">
      <c r="A414" s="45">
        <v>39448</v>
      </c>
      <c r="B414">
        <v>320</v>
      </c>
      <c r="C414">
        <v>370</v>
      </c>
      <c r="D414">
        <v>394</v>
      </c>
      <c r="E414">
        <v>469</v>
      </c>
      <c r="F414">
        <v>480</v>
      </c>
      <c r="G414">
        <v>416</v>
      </c>
      <c r="H414">
        <v>389</v>
      </c>
      <c r="I414">
        <v>397</v>
      </c>
      <c r="J414">
        <v>505</v>
      </c>
      <c r="K414">
        <v>422</v>
      </c>
      <c r="L414">
        <v>305</v>
      </c>
      <c r="M414">
        <v>351</v>
      </c>
      <c r="N414">
        <v>380</v>
      </c>
      <c r="O414">
        <v>456</v>
      </c>
      <c r="P414">
        <v>469</v>
      </c>
      <c r="Q414">
        <v>410</v>
      </c>
      <c r="R414">
        <v>386</v>
      </c>
      <c r="S414">
        <v>398</v>
      </c>
      <c r="T414">
        <v>516</v>
      </c>
      <c r="U414">
        <v>444</v>
      </c>
    </row>
    <row r="415" spans="1:21">
      <c r="A415" s="45">
        <v>39479</v>
      </c>
      <c r="B415">
        <v>320</v>
      </c>
      <c r="C415">
        <v>369</v>
      </c>
      <c r="D415">
        <v>393</v>
      </c>
      <c r="E415">
        <v>467</v>
      </c>
      <c r="F415">
        <v>480</v>
      </c>
      <c r="G415">
        <v>417</v>
      </c>
      <c r="H415">
        <v>389</v>
      </c>
      <c r="I415">
        <v>395</v>
      </c>
      <c r="J415">
        <v>502</v>
      </c>
      <c r="K415">
        <v>425</v>
      </c>
      <c r="L415">
        <v>304</v>
      </c>
      <c r="M415">
        <v>349</v>
      </c>
      <c r="N415">
        <v>379</v>
      </c>
      <c r="O415">
        <v>454</v>
      </c>
      <c r="P415">
        <v>470</v>
      </c>
      <c r="Q415">
        <v>410</v>
      </c>
      <c r="R415">
        <v>386</v>
      </c>
      <c r="S415">
        <v>397</v>
      </c>
      <c r="T415">
        <v>513</v>
      </c>
      <c r="U415">
        <v>446</v>
      </c>
    </row>
    <row r="416" spans="1:21">
      <c r="A416" s="45">
        <v>39508</v>
      </c>
      <c r="B416">
        <v>319</v>
      </c>
      <c r="C416">
        <v>368</v>
      </c>
      <c r="D416">
        <v>393</v>
      </c>
      <c r="E416">
        <v>465</v>
      </c>
      <c r="F416">
        <v>481</v>
      </c>
      <c r="G416">
        <v>417</v>
      </c>
      <c r="H416">
        <v>389</v>
      </c>
      <c r="I416">
        <v>394</v>
      </c>
      <c r="J416">
        <v>499</v>
      </c>
      <c r="K416">
        <v>427</v>
      </c>
      <c r="L416">
        <v>304</v>
      </c>
      <c r="M416">
        <v>349</v>
      </c>
      <c r="N416">
        <v>379</v>
      </c>
      <c r="O416">
        <v>452</v>
      </c>
      <c r="P416">
        <v>471</v>
      </c>
      <c r="Q416">
        <v>411</v>
      </c>
      <c r="R416">
        <v>386</v>
      </c>
      <c r="S416">
        <v>396</v>
      </c>
      <c r="T416">
        <v>510</v>
      </c>
      <c r="U416">
        <v>448</v>
      </c>
    </row>
    <row r="417" spans="1:21">
      <c r="A417" s="45">
        <v>39539</v>
      </c>
      <c r="B417">
        <v>318</v>
      </c>
      <c r="C417">
        <v>368</v>
      </c>
      <c r="D417">
        <v>392</v>
      </c>
      <c r="E417">
        <v>463</v>
      </c>
      <c r="F417">
        <v>481</v>
      </c>
      <c r="G417">
        <v>418</v>
      </c>
      <c r="H417">
        <v>389</v>
      </c>
      <c r="I417">
        <v>394</v>
      </c>
      <c r="J417">
        <v>497</v>
      </c>
      <c r="K417">
        <v>429</v>
      </c>
      <c r="L417">
        <v>303</v>
      </c>
      <c r="M417">
        <v>349</v>
      </c>
      <c r="N417">
        <v>378</v>
      </c>
      <c r="O417">
        <v>450</v>
      </c>
      <c r="P417">
        <v>471</v>
      </c>
      <c r="Q417">
        <v>411</v>
      </c>
      <c r="R417">
        <v>387</v>
      </c>
      <c r="S417">
        <v>395</v>
      </c>
      <c r="T417">
        <v>508</v>
      </c>
      <c r="U417">
        <v>450</v>
      </c>
    </row>
    <row r="418" spans="1:21">
      <c r="A418" s="45">
        <v>39569</v>
      </c>
      <c r="B418">
        <v>318</v>
      </c>
      <c r="C418">
        <v>367</v>
      </c>
      <c r="D418">
        <v>392</v>
      </c>
      <c r="E418">
        <v>462</v>
      </c>
      <c r="F418">
        <v>482</v>
      </c>
      <c r="G418">
        <v>419</v>
      </c>
      <c r="H418">
        <v>390</v>
      </c>
      <c r="I418">
        <v>393</v>
      </c>
      <c r="J418">
        <v>495</v>
      </c>
      <c r="K418">
        <v>431</v>
      </c>
      <c r="L418">
        <v>303</v>
      </c>
      <c r="M418">
        <v>348</v>
      </c>
      <c r="N418">
        <v>377</v>
      </c>
      <c r="O418">
        <v>449</v>
      </c>
      <c r="P418">
        <v>472</v>
      </c>
      <c r="Q418">
        <v>413</v>
      </c>
      <c r="R418">
        <v>387</v>
      </c>
      <c r="S418">
        <v>395</v>
      </c>
      <c r="T418">
        <v>506</v>
      </c>
      <c r="U418">
        <v>452</v>
      </c>
    </row>
    <row r="419" spans="1:21">
      <c r="A419" s="45">
        <v>39600</v>
      </c>
      <c r="B419">
        <v>318</v>
      </c>
      <c r="C419">
        <v>367</v>
      </c>
      <c r="D419">
        <v>391</v>
      </c>
      <c r="E419">
        <v>461</v>
      </c>
      <c r="F419">
        <v>483</v>
      </c>
      <c r="G419">
        <v>420</v>
      </c>
      <c r="H419">
        <v>390</v>
      </c>
      <c r="I419">
        <v>392</v>
      </c>
      <c r="J419">
        <v>493</v>
      </c>
      <c r="K419">
        <v>433</v>
      </c>
      <c r="L419">
        <v>303</v>
      </c>
      <c r="M419">
        <v>348</v>
      </c>
      <c r="N419">
        <v>376</v>
      </c>
      <c r="O419">
        <v>448</v>
      </c>
      <c r="P419">
        <v>473</v>
      </c>
      <c r="Q419">
        <v>414</v>
      </c>
      <c r="R419">
        <v>387</v>
      </c>
      <c r="S419">
        <v>394</v>
      </c>
      <c r="T419">
        <v>504</v>
      </c>
      <c r="U419">
        <v>454</v>
      </c>
    </row>
    <row r="420" spans="1:21">
      <c r="A420" s="45">
        <v>39630</v>
      </c>
      <c r="B420">
        <v>317</v>
      </c>
      <c r="C420">
        <v>366</v>
      </c>
      <c r="D420">
        <v>391</v>
      </c>
      <c r="E420">
        <v>460</v>
      </c>
      <c r="F420">
        <v>484</v>
      </c>
      <c r="G420">
        <v>421</v>
      </c>
      <c r="H420">
        <v>390</v>
      </c>
      <c r="I420">
        <v>392</v>
      </c>
      <c r="J420">
        <v>491</v>
      </c>
      <c r="K420">
        <v>435</v>
      </c>
      <c r="L420">
        <v>302</v>
      </c>
      <c r="M420">
        <v>347</v>
      </c>
      <c r="N420">
        <v>376</v>
      </c>
      <c r="O420">
        <v>446</v>
      </c>
      <c r="P420">
        <v>474</v>
      </c>
      <c r="Q420">
        <v>415</v>
      </c>
      <c r="R420">
        <v>387</v>
      </c>
      <c r="S420">
        <v>393</v>
      </c>
      <c r="T420">
        <v>502</v>
      </c>
      <c r="U420">
        <v>456</v>
      </c>
    </row>
    <row r="421" spans="1:21">
      <c r="A421" s="45">
        <v>39661</v>
      </c>
      <c r="B421">
        <v>316</v>
      </c>
      <c r="C421">
        <v>365</v>
      </c>
      <c r="D421">
        <v>390</v>
      </c>
      <c r="E421">
        <v>458</v>
      </c>
      <c r="F421">
        <v>485</v>
      </c>
      <c r="G421">
        <v>423</v>
      </c>
      <c r="H421">
        <v>390</v>
      </c>
      <c r="I421">
        <v>391</v>
      </c>
      <c r="J421">
        <v>489</v>
      </c>
      <c r="K421">
        <v>436</v>
      </c>
      <c r="L421">
        <v>301</v>
      </c>
      <c r="M421">
        <v>346</v>
      </c>
      <c r="N421">
        <v>374</v>
      </c>
      <c r="O421">
        <v>445</v>
      </c>
      <c r="P421">
        <v>474</v>
      </c>
      <c r="Q421">
        <v>416</v>
      </c>
      <c r="R421">
        <v>387</v>
      </c>
      <c r="S421">
        <v>392</v>
      </c>
      <c r="T421">
        <v>500</v>
      </c>
      <c r="U421">
        <v>457</v>
      </c>
    </row>
    <row r="422" spans="1:21">
      <c r="A422" s="45">
        <v>39692</v>
      </c>
      <c r="B422">
        <v>315</v>
      </c>
      <c r="C422">
        <v>365</v>
      </c>
      <c r="D422">
        <v>389</v>
      </c>
      <c r="E422">
        <v>457</v>
      </c>
      <c r="F422">
        <v>486</v>
      </c>
      <c r="G422">
        <v>424</v>
      </c>
      <c r="H422">
        <v>391</v>
      </c>
      <c r="I422">
        <v>390</v>
      </c>
      <c r="J422">
        <v>486</v>
      </c>
      <c r="K422">
        <v>437</v>
      </c>
      <c r="L422">
        <v>300</v>
      </c>
      <c r="M422">
        <v>345</v>
      </c>
      <c r="N422">
        <v>374</v>
      </c>
      <c r="O422">
        <v>443</v>
      </c>
      <c r="P422">
        <v>475</v>
      </c>
      <c r="Q422">
        <v>417</v>
      </c>
      <c r="R422">
        <v>388</v>
      </c>
      <c r="S422">
        <v>392</v>
      </c>
      <c r="T422">
        <v>497</v>
      </c>
      <c r="U422">
        <v>458</v>
      </c>
    </row>
    <row r="423" spans="1:21">
      <c r="A423" s="45">
        <v>39722</v>
      </c>
      <c r="B423">
        <v>314</v>
      </c>
      <c r="C423">
        <v>365</v>
      </c>
      <c r="D423">
        <v>389</v>
      </c>
      <c r="E423">
        <v>455</v>
      </c>
      <c r="F423">
        <v>487</v>
      </c>
      <c r="G423">
        <v>425</v>
      </c>
      <c r="H423">
        <v>391</v>
      </c>
      <c r="I423">
        <v>390</v>
      </c>
      <c r="J423">
        <v>483</v>
      </c>
      <c r="K423">
        <v>439</v>
      </c>
      <c r="L423">
        <v>299</v>
      </c>
      <c r="M423">
        <v>345</v>
      </c>
      <c r="N423">
        <v>373</v>
      </c>
      <c r="O423">
        <v>441</v>
      </c>
      <c r="P423">
        <v>476</v>
      </c>
      <c r="Q423">
        <v>418</v>
      </c>
      <c r="R423">
        <v>387</v>
      </c>
      <c r="S423">
        <v>392</v>
      </c>
      <c r="T423">
        <v>494</v>
      </c>
      <c r="U423">
        <v>460</v>
      </c>
    </row>
    <row r="424" spans="1:21">
      <c r="A424" s="45">
        <v>39753</v>
      </c>
      <c r="B424">
        <v>314</v>
      </c>
      <c r="C424">
        <v>364</v>
      </c>
      <c r="D424">
        <v>389</v>
      </c>
      <c r="E424">
        <v>454</v>
      </c>
      <c r="F424">
        <v>487</v>
      </c>
      <c r="G424">
        <v>426</v>
      </c>
      <c r="H424">
        <v>390</v>
      </c>
      <c r="I424">
        <v>390</v>
      </c>
      <c r="J424">
        <v>480</v>
      </c>
      <c r="K424">
        <v>440</v>
      </c>
      <c r="L424">
        <v>299</v>
      </c>
      <c r="M424">
        <v>345</v>
      </c>
      <c r="N424">
        <v>373</v>
      </c>
      <c r="O424">
        <v>440</v>
      </c>
      <c r="P424">
        <v>476</v>
      </c>
      <c r="Q424">
        <v>419</v>
      </c>
      <c r="R424">
        <v>387</v>
      </c>
      <c r="S424">
        <v>392</v>
      </c>
      <c r="T424">
        <v>491</v>
      </c>
      <c r="U424">
        <v>461</v>
      </c>
    </row>
    <row r="425" spans="1:21">
      <c r="A425" s="45">
        <v>39783</v>
      </c>
      <c r="B425">
        <v>313</v>
      </c>
      <c r="C425">
        <v>363</v>
      </c>
      <c r="D425">
        <v>387</v>
      </c>
      <c r="E425">
        <v>451</v>
      </c>
      <c r="F425">
        <v>488</v>
      </c>
      <c r="G425">
        <v>426</v>
      </c>
      <c r="H425">
        <v>390</v>
      </c>
      <c r="I425">
        <v>390</v>
      </c>
      <c r="J425">
        <v>478</v>
      </c>
      <c r="K425">
        <v>442</v>
      </c>
      <c r="L425">
        <v>299</v>
      </c>
      <c r="M425">
        <v>344</v>
      </c>
      <c r="N425">
        <v>372</v>
      </c>
      <c r="O425">
        <v>438</v>
      </c>
      <c r="P425">
        <v>477</v>
      </c>
      <c r="Q425">
        <v>420</v>
      </c>
      <c r="R425">
        <v>387</v>
      </c>
      <c r="S425">
        <v>391</v>
      </c>
      <c r="T425">
        <v>490</v>
      </c>
      <c r="U425">
        <v>462</v>
      </c>
    </row>
    <row r="426" spans="1:21">
      <c r="A426" s="45">
        <v>39814</v>
      </c>
      <c r="B426">
        <v>313</v>
      </c>
      <c r="C426">
        <v>363</v>
      </c>
      <c r="D426">
        <v>387</v>
      </c>
      <c r="E426">
        <v>450</v>
      </c>
      <c r="F426">
        <v>488</v>
      </c>
      <c r="G426">
        <v>427</v>
      </c>
      <c r="H426">
        <v>390</v>
      </c>
      <c r="I426">
        <v>389</v>
      </c>
      <c r="J426">
        <v>474</v>
      </c>
      <c r="K426">
        <v>445</v>
      </c>
      <c r="L426">
        <v>298</v>
      </c>
      <c r="M426">
        <v>344</v>
      </c>
      <c r="N426">
        <v>371</v>
      </c>
      <c r="O426">
        <v>436</v>
      </c>
      <c r="P426">
        <v>476</v>
      </c>
      <c r="Q426">
        <v>421</v>
      </c>
      <c r="R426">
        <v>386</v>
      </c>
      <c r="S426">
        <v>390</v>
      </c>
      <c r="T426">
        <v>484</v>
      </c>
      <c r="U426">
        <v>465</v>
      </c>
    </row>
    <row r="427" spans="1:21">
      <c r="A427" s="45">
        <v>39845</v>
      </c>
      <c r="B427">
        <v>313</v>
      </c>
      <c r="C427">
        <v>361</v>
      </c>
      <c r="D427">
        <v>387</v>
      </c>
      <c r="E427">
        <v>448</v>
      </c>
      <c r="F427">
        <v>488</v>
      </c>
      <c r="G427">
        <v>427</v>
      </c>
      <c r="H427">
        <v>390</v>
      </c>
      <c r="I427">
        <v>388</v>
      </c>
      <c r="J427">
        <v>471</v>
      </c>
      <c r="K427">
        <v>446</v>
      </c>
      <c r="L427">
        <v>298</v>
      </c>
      <c r="M427">
        <v>342</v>
      </c>
      <c r="N427">
        <v>371</v>
      </c>
      <c r="O427">
        <v>435</v>
      </c>
      <c r="P427">
        <v>476</v>
      </c>
      <c r="Q427">
        <v>421</v>
      </c>
      <c r="R427">
        <v>386</v>
      </c>
      <c r="S427">
        <v>390</v>
      </c>
      <c r="T427">
        <v>482</v>
      </c>
      <c r="U427">
        <v>466</v>
      </c>
    </row>
    <row r="428" spans="1:21">
      <c r="A428" s="45">
        <v>39873</v>
      </c>
      <c r="B428">
        <v>312</v>
      </c>
      <c r="C428">
        <v>361</v>
      </c>
      <c r="D428">
        <v>387</v>
      </c>
      <c r="E428">
        <v>447</v>
      </c>
      <c r="F428">
        <v>488</v>
      </c>
      <c r="G428">
        <v>428</v>
      </c>
      <c r="H428">
        <v>390</v>
      </c>
      <c r="I428">
        <v>388</v>
      </c>
      <c r="J428">
        <v>468</v>
      </c>
      <c r="K428">
        <v>447</v>
      </c>
      <c r="L428">
        <v>298</v>
      </c>
      <c r="M428">
        <v>342</v>
      </c>
      <c r="N428">
        <v>371</v>
      </c>
      <c r="O428">
        <v>433</v>
      </c>
      <c r="P428">
        <v>477</v>
      </c>
      <c r="Q428">
        <v>422</v>
      </c>
      <c r="R428">
        <v>386</v>
      </c>
      <c r="S428">
        <v>389</v>
      </c>
      <c r="T428">
        <v>478</v>
      </c>
      <c r="U428">
        <v>468</v>
      </c>
    </row>
    <row r="429" spans="1:21">
      <c r="A429" s="45">
        <v>39904</v>
      </c>
      <c r="B429">
        <v>312</v>
      </c>
      <c r="C429">
        <v>361</v>
      </c>
      <c r="D429">
        <v>386</v>
      </c>
      <c r="E429">
        <v>444</v>
      </c>
      <c r="F429">
        <v>488</v>
      </c>
      <c r="G429">
        <v>429</v>
      </c>
      <c r="H429">
        <v>390</v>
      </c>
      <c r="I429">
        <v>388</v>
      </c>
      <c r="J429">
        <v>465</v>
      </c>
      <c r="K429">
        <v>449</v>
      </c>
      <c r="L429">
        <v>298</v>
      </c>
      <c r="M429">
        <v>342</v>
      </c>
      <c r="N429">
        <v>370</v>
      </c>
      <c r="O429">
        <v>431</v>
      </c>
      <c r="P429">
        <v>476</v>
      </c>
      <c r="Q429">
        <v>422</v>
      </c>
      <c r="R429">
        <v>386</v>
      </c>
      <c r="S429">
        <v>389</v>
      </c>
      <c r="T429">
        <v>475</v>
      </c>
      <c r="U429">
        <v>469</v>
      </c>
    </row>
    <row r="430" spans="1:21">
      <c r="A430" s="45">
        <v>39934</v>
      </c>
      <c r="B430">
        <v>312</v>
      </c>
      <c r="C430">
        <v>360</v>
      </c>
      <c r="D430">
        <v>386</v>
      </c>
      <c r="E430">
        <v>443</v>
      </c>
      <c r="F430">
        <v>488</v>
      </c>
      <c r="G430">
        <v>430</v>
      </c>
      <c r="H430">
        <v>390</v>
      </c>
      <c r="I430">
        <v>388</v>
      </c>
      <c r="J430">
        <v>462</v>
      </c>
      <c r="K430">
        <v>451</v>
      </c>
      <c r="L430">
        <v>297</v>
      </c>
      <c r="M430">
        <v>342</v>
      </c>
      <c r="N430">
        <v>370</v>
      </c>
      <c r="O430">
        <v>430</v>
      </c>
      <c r="P430">
        <v>477</v>
      </c>
      <c r="Q430">
        <v>423</v>
      </c>
      <c r="R430">
        <v>387</v>
      </c>
      <c r="S430">
        <v>390</v>
      </c>
      <c r="T430">
        <v>472</v>
      </c>
      <c r="U430">
        <v>471</v>
      </c>
    </row>
    <row r="431" spans="1:21">
      <c r="A431" s="45">
        <v>39965</v>
      </c>
      <c r="B431">
        <v>312</v>
      </c>
      <c r="C431">
        <v>360</v>
      </c>
      <c r="D431">
        <v>385</v>
      </c>
      <c r="E431">
        <v>442</v>
      </c>
      <c r="F431">
        <v>489</v>
      </c>
      <c r="G431">
        <v>431</v>
      </c>
      <c r="H431">
        <v>391</v>
      </c>
      <c r="I431">
        <v>388</v>
      </c>
      <c r="J431">
        <v>460</v>
      </c>
      <c r="K431">
        <v>453</v>
      </c>
      <c r="L431">
        <v>298</v>
      </c>
      <c r="M431">
        <v>341</v>
      </c>
      <c r="N431">
        <v>369</v>
      </c>
      <c r="O431">
        <v>428</v>
      </c>
      <c r="P431">
        <v>477</v>
      </c>
      <c r="Q431">
        <v>424</v>
      </c>
      <c r="R431">
        <v>387</v>
      </c>
      <c r="S431">
        <v>390</v>
      </c>
      <c r="T431">
        <v>470</v>
      </c>
      <c r="U431">
        <v>473</v>
      </c>
    </row>
    <row r="432" spans="1:21">
      <c r="A432" s="45">
        <v>39995</v>
      </c>
      <c r="B432">
        <v>312</v>
      </c>
      <c r="C432">
        <v>358</v>
      </c>
      <c r="D432">
        <v>385</v>
      </c>
      <c r="E432">
        <v>440</v>
      </c>
      <c r="F432">
        <v>490</v>
      </c>
      <c r="G432">
        <v>431</v>
      </c>
      <c r="H432">
        <v>392</v>
      </c>
      <c r="I432">
        <v>387</v>
      </c>
      <c r="J432">
        <v>457</v>
      </c>
      <c r="K432">
        <v>455</v>
      </c>
      <c r="L432">
        <v>297</v>
      </c>
      <c r="M432">
        <v>340</v>
      </c>
      <c r="N432">
        <v>369</v>
      </c>
      <c r="O432">
        <v>427</v>
      </c>
      <c r="P432">
        <v>478</v>
      </c>
      <c r="Q432">
        <v>425</v>
      </c>
      <c r="R432">
        <v>388</v>
      </c>
      <c r="S432">
        <v>389</v>
      </c>
      <c r="T432">
        <v>467</v>
      </c>
      <c r="U432">
        <v>476</v>
      </c>
    </row>
    <row r="433" spans="1:21">
      <c r="A433" s="45">
        <v>40026</v>
      </c>
      <c r="B433">
        <v>311</v>
      </c>
      <c r="C433">
        <v>356</v>
      </c>
      <c r="D433">
        <v>384</v>
      </c>
      <c r="E433">
        <v>438</v>
      </c>
      <c r="F433">
        <v>491</v>
      </c>
      <c r="G433">
        <v>432</v>
      </c>
      <c r="H433">
        <v>392</v>
      </c>
      <c r="I433">
        <v>387</v>
      </c>
      <c r="J433">
        <v>454</v>
      </c>
      <c r="K433">
        <v>458</v>
      </c>
      <c r="L433">
        <v>297</v>
      </c>
      <c r="M433">
        <v>338</v>
      </c>
      <c r="N433">
        <v>368</v>
      </c>
      <c r="O433">
        <v>425</v>
      </c>
      <c r="P433">
        <v>479</v>
      </c>
      <c r="Q433">
        <v>425</v>
      </c>
      <c r="R433">
        <v>389</v>
      </c>
      <c r="S433">
        <v>388</v>
      </c>
      <c r="T433">
        <v>465</v>
      </c>
      <c r="U433">
        <v>478</v>
      </c>
    </row>
    <row r="434" spans="1:21">
      <c r="A434" s="45">
        <v>40057</v>
      </c>
      <c r="B434">
        <v>311</v>
      </c>
      <c r="C434">
        <v>356</v>
      </c>
      <c r="D434">
        <v>384</v>
      </c>
      <c r="E434">
        <v>436</v>
      </c>
      <c r="F434">
        <v>492</v>
      </c>
      <c r="G434">
        <v>432</v>
      </c>
      <c r="H434">
        <v>393</v>
      </c>
      <c r="I434">
        <v>386</v>
      </c>
      <c r="J434">
        <v>452</v>
      </c>
      <c r="K434">
        <v>460</v>
      </c>
      <c r="L434">
        <v>297</v>
      </c>
      <c r="M434">
        <v>337</v>
      </c>
      <c r="N434">
        <v>367</v>
      </c>
      <c r="O434">
        <v>423</v>
      </c>
      <c r="P434">
        <v>480</v>
      </c>
      <c r="Q434">
        <v>426</v>
      </c>
      <c r="R434">
        <v>390</v>
      </c>
      <c r="S434">
        <v>388</v>
      </c>
      <c r="T434">
        <v>462</v>
      </c>
      <c r="U434">
        <v>481</v>
      </c>
    </row>
    <row r="435" spans="1:21">
      <c r="A435" s="45">
        <v>40087</v>
      </c>
      <c r="B435">
        <v>311</v>
      </c>
      <c r="C435">
        <v>355</v>
      </c>
      <c r="D435">
        <v>383</v>
      </c>
      <c r="E435">
        <v>435</v>
      </c>
      <c r="F435">
        <v>493</v>
      </c>
      <c r="G435">
        <v>432</v>
      </c>
      <c r="H435">
        <v>394</v>
      </c>
      <c r="I435">
        <v>386</v>
      </c>
      <c r="J435">
        <v>449</v>
      </c>
      <c r="K435">
        <v>463</v>
      </c>
      <c r="L435">
        <v>297</v>
      </c>
      <c r="M435">
        <v>336</v>
      </c>
      <c r="N435">
        <v>367</v>
      </c>
      <c r="O435">
        <v>422</v>
      </c>
      <c r="P435">
        <v>481</v>
      </c>
      <c r="Q435">
        <v>426</v>
      </c>
      <c r="R435">
        <v>390</v>
      </c>
      <c r="S435">
        <v>387</v>
      </c>
      <c r="T435">
        <v>458</v>
      </c>
      <c r="U435">
        <v>483</v>
      </c>
    </row>
    <row r="436" spans="1:21">
      <c r="A436" s="45">
        <v>40118</v>
      </c>
      <c r="B436">
        <v>311</v>
      </c>
      <c r="C436">
        <v>354</v>
      </c>
      <c r="D436">
        <v>383</v>
      </c>
      <c r="E436">
        <v>433</v>
      </c>
      <c r="F436">
        <v>493</v>
      </c>
      <c r="G436">
        <v>433</v>
      </c>
      <c r="H436">
        <v>394</v>
      </c>
      <c r="I436">
        <v>385</v>
      </c>
      <c r="J436">
        <v>446</v>
      </c>
      <c r="K436">
        <v>465</v>
      </c>
      <c r="L436">
        <v>297</v>
      </c>
      <c r="M436">
        <v>335</v>
      </c>
      <c r="N436">
        <v>367</v>
      </c>
      <c r="O436">
        <v>421</v>
      </c>
      <c r="P436">
        <v>481</v>
      </c>
      <c r="Q436">
        <v>427</v>
      </c>
      <c r="R436">
        <v>391</v>
      </c>
      <c r="S436">
        <v>386</v>
      </c>
      <c r="T436">
        <v>456</v>
      </c>
      <c r="U436">
        <v>486</v>
      </c>
    </row>
    <row r="437" spans="1:21">
      <c r="A437" s="45">
        <v>40148</v>
      </c>
      <c r="B437">
        <v>311</v>
      </c>
      <c r="C437">
        <v>353</v>
      </c>
      <c r="D437">
        <v>381</v>
      </c>
      <c r="E437">
        <v>431</v>
      </c>
      <c r="F437">
        <v>493</v>
      </c>
      <c r="G437">
        <v>433</v>
      </c>
      <c r="H437">
        <v>395</v>
      </c>
      <c r="I437">
        <v>385</v>
      </c>
      <c r="J437">
        <v>444</v>
      </c>
      <c r="K437">
        <v>468</v>
      </c>
      <c r="L437">
        <v>297</v>
      </c>
      <c r="M437">
        <v>334</v>
      </c>
      <c r="N437">
        <v>365</v>
      </c>
      <c r="O437">
        <v>419</v>
      </c>
      <c r="P437">
        <v>481</v>
      </c>
      <c r="Q437">
        <v>427</v>
      </c>
      <c r="R437">
        <v>392</v>
      </c>
      <c r="S437">
        <v>386</v>
      </c>
      <c r="T437">
        <v>453</v>
      </c>
      <c r="U437">
        <v>489</v>
      </c>
    </row>
    <row r="438" spans="1:21">
      <c r="A438" s="45">
        <v>40179</v>
      </c>
      <c r="B438">
        <v>311</v>
      </c>
      <c r="C438">
        <v>352</v>
      </c>
      <c r="D438">
        <v>381</v>
      </c>
      <c r="E438">
        <v>430</v>
      </c>
      <c r="F438">
        <v>492</v>
      </c>
      <c r="G438">
        <v>434</v>
      </c>
      <c r="H438">
        <v>395</v>
      </c>
      <c r="I438">
        <v>383</v>
      </c>
      <c r="J438">
        <v>441</v>
      </c>
      <c r="K438">
        <v>473</v>
      </c>
      <c r="L438">
        <v>297</v>
      </c>
      <c r="M438">
        <v>333</v>
      </c>
      <c r="N438">
        <v>365</v>
      </c>
      <c r="O438">
        <v>417</v>
      </c>
      <c r="P438">
        <v>480</v>
      </c>
      <c r="Q438">
        <v>427</v>
      </c>
      <c r="R438">
        <v>392</v>
      </c>
      <c r="S438">
        <v>384</v>
      </c>
      <c r="T438">
        <v>451</v>
      </c>
      <c r="U438">
        <v>493</v>
      </c>
    </row>
    <row r="439" spans="1:21">
      <c r="A439" s="45">
        <v>40210</v>
      </c>
      <c r="B439">
        <v>311</v>
      </c>
      <c r="C439">
        <v>350</v>
      </c>
      <c r="D439">
        <v>381</v>
      </c>
      <c r="E439">
        <v>429</v>
      </c>
      <c r="F439">
        <v>492</v>
      </c>
      <c r="G439">
        <v>434</v>
      </c>
      <c r="H439">
        <v>396</v>
      </c>
      <c r="I439">
        <v>382</v>
      </c>
      <c r="J439">
        <v>439</v>
      </c>
      <c r="K439">
        <v>474</v>
      </c>
      <c r="L439">
        <v>296</v>
      </c>
      <c r="M439">
        <v>332</v>
      </c>
      <c r="N439">
        <v>364</v>
      </c>
      <c r="O439">
        <v>416</v>
      </c>
      <c r="P439">
        <v>480</v>
      </c>
      <c r="Q439">
        <v>427</v>
      </c>
      <c r="R439">
        <v>392</v>
      </c>
      <c r="S439">
        <v>384</v>
      </c>
      <c r="T439">
        <v>449</v>
      </c>
      <c r="U439">
        <v>495</v>
      </c>
    </row>
    <row r="440" spans="1:21">
      <c r="A440" s="45">
        <v>40238</v>
      </c>
      <c r="B440">
        <v>310</v>
      </c>
      <c r="C440">
        <v>350</v>
      </c>
      <c r="D440">
        <v>380</v>
      </c>
      <c r="E440">
        <v>427</v>
      </c>
      <c r="F440">
        <v>492</v>
      </c>
      <c r="G440">
        <v>434</v>
      </c>
      <c r="H440">
        <v>396</v>
      </c>
      <c r="I440">
        <v>382</v>
      </c>
      <c r="J440">
        <v>437</v>
      </c>
      <c r="K440">
        <v>476</v>
      </c>
      <c r="L440">
        <v>296</v>
      </c>
      <c r="M440">
        <v>332</v>
      </c>
      <c r="N440">
        <v>364</v>
      </c>
      <c r="O440">
        <v>414</v>
      </c>
      <c r="P440">
        <v>480</v>
      </c>
      <c r="Q440">
        <v>428</v>
      </c>
      <c r="R440">
        <v>393</v>
      </c>
      <c r="S440">
        <v>384</v>
      </c>
      <c r="T440">
        <v>447</v>
      </c>
      <c r="U440">
        <v>497</v>
      </c>
    </row>
    <row r="441" spans="1:21">
      <c r="A441" s="45">
        <v>40269</v>
      </c>
      <c r="B441">
        <v>310</v>
      </c>
      <c r="C441">
        <v>349</v>
      </c>
      <c r="D441">
        <v>379</v>
      </c>
      <c r="E441">
        <v>425</v>
      </c>
      <c r="F441">
        <v>491</v>
      </c>
      <c r="G441">
        <v>434</v>
      </c>
      <c r="H441">
        <v>397</v>
      </c>
      <c r="I441">
        <v>382</v>
      </c>
      <c r="J441">
        <v>436</v>
      </c>
      <c r="K441">
        <v>478</v>
      </c>
      <c r="L441">
        <v>296</v>
      </c>
      <c r="M441">
        <v>332</v>
      </c>
      <c r="N441">
        <v>363</v>
      </c>
      <c r="O441">
        <v>413</v>
      </c>
      <c r="P441">
        <v>479</v>
      </c>
      <c r="Q441">
        <v>428</v>
      </c>
      <c r="R441">
        <v>393</v>
      </c>
      <c r="S441">
        <v>384</v>
      </c>
      <c r="T441">
        <v>445</v>
      </c>
      <c r="U441">
        <v>499</v>
      </c>
    </row>
    <row r="442" spans="1:21">
      <c r="A442" s="45">
        <v>40299</v>
      </c>
      <c r="B442">
        <v>310</v>
      </c>
      <c r="C442">
        <v>349</v>
      </c>
      <c r="D442">
        <v>380</v>
      </c>
      <c r="E442">
        <v>424</v>
      </c>
      <c r="F442">
        <v>491</v>
      </c>
      <c r="G442">
        <v>435</v>
      </c>
      <c r="H442">
        <v>398</v>
      </c>
      <c r="I442">
        <v>382</v>
      </c>
      <c r="J442">
        <v>434</v>
      </c>
      <c r="K442">
        <v>479</v>
      </c>
      <c r="L442">
        <v>295</v>
      </c>
      <c r="M442">
        <v>331</v>
      </c>
      <c r="N442">
        <v>363</v>
      </c>
      <c r="O442">
        <v>412</v>
      </c>
      <c r="P442">
        <v>479</v>
      </c>
      <c r="Q442">
        <v>429</v>
      </c>
      <c r="R442">
        <v>394</v>
      </c>
      <c r="S442">
        <v>383</v>
      </c>
      <c r="T442">
        <v>444</v>
      </c>
      <c r="U442">
        <v>500</v>
      </c>
    </row>
    <row r="443" spans="1:21">
      <c r="A443" s="45">
        <v>40330</v>
      </c>
      <c r="B443">
        <v>310</v>
      </c>
      <c r="C443">
        <v>348</v>
      </c>
      <c r="D443">
        <v>380</v>
      </c>
      <c r="E443">
        <v>423</v>
      </c>
      <c r="F443">
        <v>491</v>
      </c>
      <c r="G443">
        <v>436</v>
      </c>
      <c r="H443">
        <v>398</v>
      </c>
      <c r="I443">
        <v>382</v>
      </c>
      <c r="J443">
        <v>433</v>
      </c>
      <c r="K443">
        <v>481</v>
      </c>
      <c r="L443">
        <v>296</v>
      </c>
      <c r="M443">
        <v>331</v>
      </c>
      <c r="N443">
        <v>363</v>
      </c>
      <c r="O443">
        <v>411</v>
      </c>
      <c r="P443">
        <v>480</v>
      </c>
      <c r="Q443">
        <v>430</v>
      </c>
      <c r="R443">
        <v>395</v>
      </c>
      <c r="S443">
        <v>384</v>
      </c>
      <c r="T443">
        <v>442</v>
      </c>
      <c r="U443">
        <v>503</v>
      </c>
    </row>
    <row r="444" spans="1:21">
      <c r="A444" s="45">
        <v>40360</v>
      </c>
      <c r="B444">
        <v>310</v>
      </c>
      <c r="C444">
        <v>347</v>
      </c>
      <c r="D444">
        <v>379</v>
      </c>
      <c r="E444">
        <v>421</v>
      </c>
      <c r="F444">
        <v>491</v>
      </c>
      <c r="G444">
        <v>437</v>
      </c>
      <c r="H444">
        <v>400</v>
      </c>
      <c r="I444">
        <v>382</v>
      </c>
      <c r="J444">
        <v>431</v>
      </c>
      <c r="K444">
        <v>484</v>
      </c>
      <c r="L444">
        <v>295</v>
      </c>
      <c r="M444">
        <v>330</v>
      </c>
      <c r="N444">
        <v>362</v>
      </c>
      <c r="O444">
        <v>409</v>
      </c>
      <c r="P444">
        <v>479</v>
      </c>
      <c r="Q444">
        <v>431</v>
      </c>
      <c r="R444">
        <v>396</v>
      </c>
      <c r="S444">
        <v>383</v>
      </c>
      <c r="T444">
        <v>440</v>
      </c>
      <c r="U444">
        <v>505</v>
      </c>
    </row>
    <row r="445" spans="1:21">
      <c r="A445" s="45">
        <v>40391</v>
      </c>
      <c r="B445">
        <v>309</v>
      </c>
      <c r="C445">
        <v>345</v>
      </c>
      <c r="D445">
        <v>379</v>
      </c>
      <c r="E445">
        <v>420</v>
      </c>
      <c r="F445">
        <v>491</v>
      </c>
      <c r="G445">
        <v>438</v>
      </c>
      <c r="H445">
        <v>401</v>
      </c>
      <c r="I445">
        <v>381</v>
      </c>
      <c r="J445">
        <v>429</v>
      </c>
      <c r="K445">
        <v>486</v>
      </c>
      <c r="L445">
        <v>295</v>
      </c>
      <c r="M445">
        <v>328</v>
      </c>
      <c r="N445">
        <v>362</v>
      </c>
      <c r="O445">
        <v>408</v>
      </c>
      <c r="P445">
        <v>479</v>
      </c>
      <c r="Q445">
        <v>431</v>
      </c>
      <c r="R445">
        <v>397</v>
      </c>
      <c r="S445">
        <v>383</v>
      </c>
      <c r="T445">
        <v>438</v>
      </c>
      <c r="U445">
        <v>508</v>
      </c>
    </row>
    <row r="446" spans="1:21">
      <c r="A446" s="45">
        <v>40422</v>
      </c>
      <c r="B446">
        <v>309</v>
      </c>
      <c r="C446">
        <v>344</v>
      </c>
      <c r="D446">
        <v>378</v>
      </c>
      <c r="E446">
        <v>419</v>
      </c>
      <c r="F446">
        <v>491</v>
      </c>
      <c r="G446">
        <v>438</v>
      </c>
      <c r="H446">
        <v>403</v>
      </c>
      <c r="I446">
        <v>381</v>
      </c>
      <c r="J446">
        <v>428</v>
      </c>
      <c r="K446">
        <v>488</v>
      </c>
      <c r="L446">
        <v>295</v>
      </c>
      <c r="M446">
        <v>328</v>
      </c>
      <c r="N446">
        <v>361</v>
      </c>
      <c r="O446">
        <v>406</v>
      </c>
      <c r="P446">
        <v>479</v>
      </c>
      <c r="Q446">
        <v>431</v>
      </c>
      <c r="R446">
        <v>399</v>
      </c>
      <c r="S446">
        <v>382</v>
      </c>
      <c r="T446">
        <v>436</v>
      </c>
      <c r="U446">
        <v>510</v>
      </c>
    </row>
    <row r="447" spans="1:21">
      <c r="A447" s="45">
        <v>40452</v>
      </c>
      <c r="B447">
        <v>309</v>
      </c>
      <c r="C447">
        <v>344</v>
      </c>
      <c r="D447">
        <v>378</v>
      </c>
      <c r="E447">
        <v>418</v>
      </c>
      <c r="F447">
        <v>491</v>
      </c>
      <c r="G447">
        <v>438</v>
      </c>
      <c r="H447">
        <v>405</v>
      </c>
      <c r="I447">
        <v>381</v>
      </c>
      <c r="J447">
        <v>425</v>
      </c>
      <c r="K447">
        <v>491</v>
      </c>
      <c r="L447">
        <v>295</v>
      </c>
      <c r="M447">
        <v>327</v>
      </c>
      <c r="N447">
        <v>361</v>
      </c>
      <c r="O447">
        <v>406</v>
      </c>
      <c r="P447">
        <v>479</v>
      </c>
      <c r="Q447">
        <v>430</v>
      </c>
      <c r="R447">
        <v>401</v>
      </c>
      <c r="S447">
        <v>382</v>
      </c>
      <c r="T447">
        <v>434</v>
      </c>
      <c r="U447">
        <v>513</v>
      </c>
    </row>
    <row r="448" spans="1:21">
      <c r="A448" s="45">
        <v>40483</v>
      </c>
      <c r="B448">
        <v>309</v>
      </c>
      <c r="C448">
        <v>343</v>
      </c>
      <c r="D448">
        <v>378</v>
      </c>
      <c r="E448">
        <v>417</v>
      </c>
      <c r="F448">
        <v>491</v>
      </c>
      <c r="G448">
        <v>438</v>
      </c>
      <c r="H448">
        <v>406</v>
      </c>
      <c r="I448">
        <v>380</v>
      </c>
      <c r="J448">
        <v>424</v>
      </c>
      <c r="K448">
        <v>494</v>
      </c>
      <c r="L448">
        <v>294</v>
      </c>
      <c r="M448">
        <v>326</v>
      </c>
      <c r="N448">
        <v>361</v>
      </c>
      <c r="O448">
        <v>405</v>
      </c>
      <c r="P448">
        <v>479</v>
      </c>
      <c r="Q448">
        <v>431</v>
      </c>
      <c r="R448">
        <v>402</v>
      </c>
      <c r="S448">
        <v>382</v>
      </c>
      <c r="T448">
        <v>432</v>
      </c>
      <c r="U448">
        <v>516</v>
      </c>
    </row>
    <row r="449" spans="1:21">
      <c r="A449" s="45">
        <v>40513</v>
      </c>
      <c r="B449">
        <v>308</v>
      </c>
      <c r="C449">
        <v>342</v>
      </c>
      <c r="D449">
        <v>377</v>
      </c>
      <c r="E449">
        <v>415</v>
      </c>
      <c r="F449">
        <v>490</v>
      </c>
      <c r="G449">
        <v>439</v>
      </c>
      <c r="H449">
        <v>406</v>
      </c>
      <c r="I449">
        <v>380</v>
      </c>
      <c r="J449">
        <v>421</v>
      </c>
      <c r="K449">
        <v>497</v>
      </c>
      <c r="L449">
        <v>294</v>
      </c>
      <c r="M449">
        <v>325</v>
      </c>
      <c r="N449">
        <v>361</v>
      </c>
      <c r="O449">
        <v>403</v>
      </c>
      <c r="P449">
        <v>478</v>
      </c>
      <c r="Q449">
        <v>431</v>
      </c>
      <c r="R449">
        <v>403</v>
      </c>
      <c r="S449">
        <v>382</v>
      </c>
      <c r="T449">
        <v>431</v>
      </c>
      <c r="U449">
        <v>519</v>
      </c>
    </row>
    <row r="450" spans="1:21">
      <c r="A450" s="45">
        <v>40544</v>
      </c>
      <c r="B450">
        <v>308</v>
      </c>
      <c r="C450">
        <v>341</v>
      </c>
      <c r="D450">
        <v>378</v>
      </c>
      <c r="E450">
        <v>414</v>
      </c>
      <c r="F450">
        <v>490</v>
      </c>
      <c r="G450">
        <v>441</v>
      </c>
      <c r="H450">
        <v>405</v>
      </c>
      <c r="I450">
        <v>380</v>
      </c>
      <c r="J450">
        <v>419</v>
      </c>
      <c r="K450">
        <v>502</v>
      </c>
      <c r="L450">
        <v>294</v>
      </c>
      <c r="M450">
        <v>325</v>
      </c>
      <c r="N450">
        <v>361</v>
      </c>
      <c r="O450">
        <v>402</v>
      </c>
      <c r="P450">
        <v>477</v>
      </c>
      <c r="Q450">
        <v>434</v>
      </c>
      <c r="R450">
        <v>401</v>
      </c>
      <c r="S450">
        <v>381</v>
      </c>
      <c r="T450">
        <v>427</v>
      </c>
      <c r="U450">
        <v>525</v>
      </c>
    </row>
    <row r="451" spans="1:21">
      <c r="A451" s="45">
        <v>40575</v>
      </c>
      <c r="B451">
        <v>308</v>
      </c>
      <c r="C451">
        <v>340</v>
      </c>
      <c r="D451">
        <v>377</v>
      </c>
      <c r="E451">
        <v>413</v>
      </c>
      <c r="F451">
        <v>489</v>
      </c>
      <c r="G451">
        <v>443</v>
      </c>
      <c r="H451">
        <v>404</v>
      </c>
      <c r="I451">
        <v>379</v>
      </c>
      <c r="J451">
        <v>416</v>
      </c>
      <c r="K451">
        <v>505</v>
      </c>
      <c r="L451">
        <v>294</v>
      </c>
      <c r="M451">
        <v>323</v>
      </c>
      <c r="N451">
        <v>360</v>
      </c>
      <c r="O451">
        <v>400</v>
      </c>
      <c r="P451">
        <v>477</v>
      </c>
      <c r="Q451">
        <v>436</v>
      </c>
      <c r="R451">
        <v>400</v>
      </c>
      <c r="S451">
        <v>380</v>
      </c>
      <c r="T451">
        <v>425</v>
      </c>
      <c r="U451">
        <v>528</v>
      </c>
    </row>
    <row r="452" spans="1:21">
      <c r="A452" s="45">
        <v>40603</v>
      </c>
    </row>
    <row r="453" spans="1:21">
      <c r="A453" s="45">
        <v>40634</v>
      </c>
    </row>
    <row r="454" spans="1:21">
      <c r="A454" s="45">
        <v>40664</v>
      </c>
    </row>
    <row r="455" spans="1:21">
      <c r="A455" s="45">
        <v>40695</v>
      </c>
    </row>
    <row r="456" spans="1:21">
      <c r="A456" s="45">
        <v>40725</v>
      </c>
    </row>
    <row r="457" spans="1:21">
      <c r="A457" s="45">
        <v>40756</v>
      </c>
    </row>
    <row r="458" spans="1:21">
      <c r="A458" s="45">
        <v>40787</v>
      </c>
      <c r="B458">
        <v>308</v>
      </c>
      <c r="C458">
        <v>334</v>
      </c>
      <c r="D458">
        <v>374</v>
      </c>
      <c r="E458">
        <v>403</v>
      </c>
      <c r="F458">
        <v>483</v>
      </c>
      <c r="G458">
        <v>463</v>
      </c>
      <c r="H458">
        <v>396</v>
      </c>
      <c r="I458">
        <v>378</v>
      </c>
      <c r="J458">
        <v>408</v>
      </c>
      <c r="K458">
        <v>513</v>
      </c>
      <c r="L458">
        <v>293</v>
      </c>
      <c r="M458">
        <v>318</v>
      </c>
      <c r="N458">
        <v>354</v>
      </c>
      <c r="O458">
        <v>390</v>
      </c>
      <c r="P458">
        <v>470</v>
      </c>
      <c r="Q458">
        <v>455</v>
      </c>
      <c r="R458">
        <v>392</v>
      </c>
      <c r="S458">
        <v>379</v>
      </c>
      <c r="T458">
        <v>416</v>
      </c>
      <c r="U458">
        <v>536</v>
      </c>
    </row>
    <row r="459" spans="1:21">
      <c r="A459" s="45">
        <v>40817</v>
      </c>
      <c r="B459">
        <v>308</v>
      </c>
      <c r="C459">
        <v>334</v>
      </c>
      <c r="D459">
        <v>374</v>
      </c>
      <c r="E459">
        <v>402</v>
      </c>
      <c r="F459">
        <v>483</v>
      </c>
      <c r="G459">
        <v>465</v>
      </c>
      <c r="H459">
        <v>396</v>
      </c>
      <c r="I459">
        <v>378</v>
      </c>
      <c r="J459">
        <v>407</v>
      </c>
      <c r="K459">
        <v>512</v>
      </c>
      <c r="L459">
        <v>293</v>
      </c>
      <c r="M459">
        <v>318</v>
      </c>
      <c r="N459">
        <v>355</v>
      </c>
      <c r="O459">
        <v>389</v>
      </c>
      <c r="P459">
        <v>470</v>
      </c>
      <c r="Q459">
        <v>458</v>
      </c>
      <c r="R459">
        <v>392</v>
      </c>
      <c r="S459">
        <v>379</v>
      </c>
      <c r="T459">
        <v>415</v>
      </c>
      <c r="U459">
        <v>535</v>
      </c>
    </row>
    <row r="460" spans="1:21">
      <c r="A460" s="45">
        <v>40848</v>
      </c>
      <c r="B460">
        <v>308</v>
      </c>
      <c r="C460">
        <v>333</v>
      </c>
      <c r="D460">
        <v>374</v>
      </c>
      <c r="E460">
        <v>401</v>
      </c>
      <c r="F460">
        <v>482</v>
      </c>
      <c r="G460">
        <v>467</v>
      </c>
      <c r="H460">
        <v>396</v>
      </c>
      <c r="I460">
        <v>378</v>
      </c>
      <c r="J460">
        <v>406</v>
      </c>
      <c r="K460">
        <v>511</v>
      </c>
      <c r="L460">
        <v>293</v>
      </c>
      <c r="M460">
        <v>318</v>
      </c>
      <c r="N460">
        <v>355</v>
      </c>
      <c r="O460">
        <v>389</v>
      </c>
      <c r="P460">
        <v>469</v>
      </c>
      <c r="Q460">
        <v>460</v>
      </c>
      <c r="R460">
        <v>392</v>
      </c>
      <c r="S460">
        <v>379</v>
      </c>
      <c r="T460">
        <v>414</v>
      </c>
      <c r="U460">
        <v>535</v>
      </c>
    </row>
    <row r="461" spans="1:21">
      <c r="A461" s="45">
        <v>40878</v>
      </c>
      <c r="B461">
        <v>308</v>
      </c>
      <c r="C461">
        <v>333</v>
      </c>
      <c r="D461">
        <v>373</v>
      </c>
      <c r="E461">
        <v>400</v>
      </c>
      <c r="F461">
        <v>480</v>
      </c>
      <c r="G461">
        <v>469</v>
      </c>
      <c r="H461">
        <v>396</v>
      </c>
      <c r="I461">
        <v>378</v>
      </c>
      <c r="J461">
        <v>404</v>
      </c>
      <c r="K461">
        <v>512</v>
      </c>
      <c r="L461">
        <v>293</v>
      </c>
      <c r="M461">
        <v>317</v>
      </c>
      <c r="N461">
        <v>354</v>
      </c>
      <c r="O461">
        <v>388</v>
      </c>
      <c r="P461">
        <v>468</v>
      </c>
      <c r="Q461">
        <v>461</v>
      </c>
      <c r="R461">
        <v>392</v>
      </c>
      <c r="S461">
        <v>379</v>
      </c>
      <c r="T461">
        <v>412</v>
      </c>
      <c r="U461">
        <v>535</v>
      </c>
    </row>
    <row r="462" spans="1:21">
      <c r="A462" s="45">
        <v>40909</v>
      </c>
      <c r="B462">
        <v>311</v>
      </c>
      <c r="C462">
        <v>324</v>
      </c>
      <c r="D462">
        <v>365</v>
      </c>
      <c r="E462">
        <v>406</v>
      </c>
      <c r="F462">
        <v>488</v>
      </c>
      <c r="G462">
        <v>476</v>
      </c>
      <c r="H462">
        <v>401</v>
      </c>
      <c r="I462">
        <v>382</v>
      </c>
      <c r="J462">
        <v>407</v>
      </c>
      <c r="K462">
        <v>518</v>
      </c>
      <c r="L462">
        <v>296</v>
      </c>
      <c r="M462">
        <v>310</v>
      </c>
      <c r="N462">
        <v>352</v>
      </c>
      <c r="O462">
        <v>394</v>
      </c>
      <c r="P462">
        <v>474</v>
      </c>
      <c r="Q462">
        <v>466</v>
      </c>
      <c r="R462">
        <v>397</v>
      </c>
      <c r="S462">
        <v>381</v>
      </c>
      <c r="T462">
        <v>413</v>
      </c>
      <c r="U462">
        <v>537</v>
      </c>
    </row>
    <row r="463" spans="1:21">
      <c r="A463" s="45">
        <v>40940</v>
      </c>
      <c r="B463">
        <v>311</v>
      </c>
      <c r="C463">
        <v>323</v>
      </c>
      <c r="D463">
        <v>364</v>
      </c>
      <c r="E463">
        <v>405</v>
      </c>
      <c r="F463">
        <v>486</v>
      </c>
      <c r="G463">
        <v>475</v>
      </c>
      <c r="H463">
        <v>402</v>
      </c>
      <c r="I463">
        <v>382</v>
      </c>
      <c r="J463">
        <v>404</v>
      </c>
      <c r="K463">
        <v>517</v>
      </c>
      <c r="L463">
        <v>295</v>
      </c>
      <c r="M463">
        <v>309</v>
      </c>
      <c r="N463">
        <v>351</v>
      </c>
      <c r="O463">
        <v>394</v>
      </c>
      <c r="P463">
        <v>472</v>
      </c>
      <c r="Q463">
        <v>466</v>
      </c>
      <c r="R463">
        <v>398</v>
      </c>
      <c r="S463">
        <v>382</v>
      </c>
      <c r="T463">
        <v>411</v>
      </c>
      <c r="U463">
        <v>537</v>
      </c>
    </row>
    <row r="464" spans="1:21">
      <c r="A464" s="45">
        <v>40969</v>
      </c>
      <c r="B464">
        <v>311</v>
      </c>
      <c r="C464">
        <v>323</v>
      </c>
      <c r="D464">
        <v>364</v>
      </c>
      <c r="E464">
        <v>404</v>
      </c>
      <c r="F464">
        <v>485</v>
      </c>
      <c r="G464">
        <v>475</v>
      </c>
      <c r="H464">
        <v>404</v>
      </c>
      <c r="I464">
        <v>382</v>
      </c>
      <c r="J464">
        <v>402</v>
      </c>
      <c r="K464">
        <v>515</v>
      </c>
      <c r="L464">
        <v>295</v>
      </c>
      <c r="M464">
        <v>309</v>
      </c>
      <c r="N464">
        <v>351</v>
      </c>
      <c r="O464">
        <v>393</v>
      </c>
      <c r="P464">
        <v>471</v>
      </c>
      <c r="Q464">
        <v>465</v>
      </c>
      <c r="R464">
        <v>400</v>
      </c>
      <c r="S464">
        <v>382</v>
      </c>
      <c r="T464">
        <v>408</v>
      </c>
      <c r="U464">
        <v>535</v>
      </c>
    </row>
    <row r="465" spans="1:21">
      <c r="A465" s="45">
        <v>41000</v>
      </c>
      <c r="B465">
        <v>311</v>
      </c>
      <c r="C465">
        <v>323</v>
      </c>
      <c r="D465">
        <v>363</v>
      </c>
      <c r="E465">
        <v>403</v>
      </c>
      <c r="F465">
        <v>483</v>
      </c>
      <c r="G465">
        <v>475</v>
      </c>
      <c r="H465">
        <v>406</v>
      </c>
      <c r="I465">
        <v>382</v>
      </c>
      <c r="J465">
        <v>401</v>
      </c>
      <c r="K465">
        <v>514</v>
      </c>
      <c r="L465">
        <v>295</v>
      </c>
      <c r="M465">
        <v>309</v>
      </c>
      <c r="N465">
        <v>351</v>
      </c>
      <c r="O465">
        <v>391</v>
      </c>
      <c r="P465">
        <v>470</v>
      </c>
      <c r="Q465">
        <v>465</v>
      </c>
      <c r="R465">
        <v>401</v>
      </c>
      <c r="S465">
        <v>382</v>
      </c>
      <c r="T465">
        <v>407</v>
      </c>
      <c r="U465">
        <v>534</v>
      </c>
    </row>
    <row r="466" spans="1:21">
      <c r="A466" s="45">
        <v>41030</v>
      </c>
      <c r="B466">
        <v>311</v>
      </c>
      <c r="C466">
        <v>323</v>
      </c>
      <c r="D466">
        <v>363</v>
      </c>
      <c r="E466">
        <v>401</v>
      </c>
      <c r="F466">
        <v>482</v>
      </c>
      <c r="G466">
        <v>475</v>
      </c>
      <c r="H466">
        <v>407</v>
      </c>
      <c r="I466">
        <v>382</v>
      </c>
      <c r="J466">
        <v>400</v>
      </c>
      <c r="K466">
        <v>512</v>
      </c>
      <c r="L466">
        <v>295</v>
      </c>
      <c r="M466">
        <v>308</v>
      </c>
      <c r="N466">
        <v>350</v>
      </c>
      <c r="O466">
        <v>390</v>
      </c>
      <c r="P466">
        <v>469</v>
      </c>
      <c r="Q466">
        <v>465</v>
      </c>
      <c r="R466">
        <v>402</v>
      </c>
      <c r="S466">
        <v>382</v>
      </c>
      <c r="T466">
        <v>406</v>
      </c>
      <c r="U466">
        <v>532</v>
      </c>
    </row>
    <row r="467" spans="1:21">
      <c r="A467" s="45">
        <v>41061</v>
      </c>
      <c r="B467">
        <v>311</v>
      </c>
      <c r="C467">
        <v>323</v>
      </c>
      <c r="D467">
        <v>362</v>
      </c>
      <c r="E467">
        <v>400</v>
      </c>
      <c r="F467">
        <v>481</v>
      </c>
      <c r="G467">
        <v>476</v>
      </c>
      <c r="H467">
        <v>408</v>
      </c>
      <c r="I467">
        <v>382</v>
      </c>
      <c r="J467">
        <v>399</v>
      </c>
      <c r="K467">
        <v>510</v>
      </c>
      <c r="L467">
        <v>296</v>
      </c>
      <c r="M467">
        <v>308</v>
      </c>
      <c r="N467">
        <v>349</v>
      </c>
      <c r="O467">
        <v>389</v>
      </c>
      <c r="P467">
        <v>468</v>
      </c>
      <c r="Q467">
        <v>466</v>
      </c>
      <c r="R467">
        <v>404</v>
      </c>
      <c r="S467">
        <v>383</v>
      </c>
      <c r="T467">
        <v>405</v>
      </c>
      <c r="U467">
        <v>530</v>
      </c>
    </row>
    <row r="468" spans="1:21">
      <c r="A468" s="45">
        <v>41091</v>
      </c>
      <c r="B468">
        <v>311</v>
      </c>
      <c r="C468">
        <v>322</v>
      </c>
      <c r="D468">
        <v>361</v>
      </c>
      <c r="E468">
        <v>399</v>
      </c>
      <c r="F468">
        <v>480</v>
      </c>
      <c r="G468">
        <v>477</v>
      </c>
      <c r="H468">
        <v>410</v>
      </c>
      <c r="I468">
        <v>383</v>
      </c>
      <c r="J468">
        <v>398</v>
      </c>
      <c r="K468">
        <v>508</v>
      </c>
      <c r="L468">
        <v>296</v>
      </c>
      <c r="M468">
        <v>308</v>
      </c>
      <c r="N468">
        <v>348</v>
      </c>
      <c r="O468">
        <v>388</v>
      </c>
      <c r="P468">
        <v>467</v>
      </c>
      <c r="Q468">
        <v>467</v>
      </c>
      <c r="R468">
        <v>406</v>
      </c>
      <c r="S468">
        <v>383</v>
      </c>
      <c r="T468">
        <v>403</v>
      </c>
      <c r="U468">
        <v>528</v>
      </c>
    </row>
    <row r="469" spans="1:21">
      <c r="A469" s="45">
        <v>41122</v>
      </c>
      <c r="B469">
        <v>310</v>
      </c>
      <c r="C469">
        <v>321</v>
      </c>
      <c r="D469">
        <v>360</v>
      </c>
      <c r="E469">
        <v>398</v>
      </c>
      <c r="F469">
        <v>479</v>
      </c>
      <c r="G469">
        <v>477</v>
      </c>
      <c r="H469">
        <v>411</v>
      </c>
      <c r="I469">
        <v>383</v>
      </c>
      <c r="J469">
        <v>396</v>
      </c>
      <c r="K469">
        <v>505</v>
      </c>
      <c r="L469">
        <v>295</v>
      </c>
      <c r="M469">
        <v>306</v>
      </c>
      <c r="N469">
        <v>347</v>
      </c>
      <c r="O469">
        <v>387</v>
      </c>
      <c r="P469">
        <v>466</v>
      </c>
      <c r="Q469">
        <v>467</v>
      </c>
      <c r="R469">
        <v>407</v>
      </c>
      <c r="S469">
        <v>383</v>
      </c>
      <c r="T469">
        <v>402</v>
      </c>
      <c r="U469">
        <v>525</v>
      </c>
    </row>
    <row r="470" spans="1:21">
      <c r="A470" s="45">
        <v>41153</v>
      </c>
      <c r="B470">
        <v>310</v>
      </c>
      <c r="C470">
        <v>321</v>
      </c>
      <c r="D470">
        <v>359</v>
      </c>
      <c r="E470">
        <v>397</v>
      </c>
      <c r="F470">
        <v>478</v>
      </c>
      <c r="G470">
        <v>479</v>
      </c>
      <c r="H470">
        <v>413</v>
      </c>
      <c r="I470">
        <v>384</v>
      </c>
      <c r="J470">
        <v>395</v>
      </c>
      <c r="K470">
        <v>502</v>
      </c>
      <c r="L470">
        <v>295</v>
      </c>
      <c r="M470">
        <v>306</v>
      </c>
      <c r="N470">
        <v>346</v>
      </c>
      <c r="O470">
        <v>386</v>
      </c>
      <c r="P470">
        <v>465</v>
      </c>
      <c r="Q470">
        <v>468</v>
      </c>
      <c r="R470">
        <v>408</v>
      </c>
      <c r="S470">
        <v>384</v>
      </c>
      <c r="T470">
        <v>400</v>
      </c>
      <c r="U470">
        <v>522</v>
      </c>
    </row>
    <row r="471" spans="1:21">
      <c r="A471" s="45">
        <v>41183</v>
      </c>
      <c r="B471">
        <v>310</v>
      </c>
      <c r="C471">
        <v>321</v>
      </c>
      <c r="D471">
        <v>358</v>
      </c>
      <c r="E471">
        <v>396</v>
      </c>
      <c r="F471">
        <v>476</v>
      </c>
      <c r="G471">
        <v>480</v>
      </c>
      <c r="H471">
        <v>413</v>
      </c>
      <c r="I471">
        <v>385</v>
      </c>
      <c r="J471">
        <v>393</v>
      </c>
      <c r="K471">
        <v>500</v>
      </c>
      <c r="L471">
        <v>295</v>
      </c>
      <c r="M471">
        <v>306</v>
      </c>
      <c r="N471">
        <v>345</v>
      </c>
      <c r="O471">
        <v>385</v>
      </c>
      <c r="P471">
        <v>463</v>
      </c>
      <c r="Q471">
        <v>469</v>
      </c>
      <c r="R471">
        <v>409</v>
      </c>
      <c r="S471">
        <v>384</v>
      </c>
      <c r="T471">
        <v>399</v>
      </c>
      <c r="U471">
        <v>519</v>
      </c>
    </row>
    <row r="472" spans="1:21">
      <c r="A472" s="45">
        <v>41214</v>
      </c>
      <c r="B472">
        <v>310</v>
      </c>
      <c r="C472">
        <v>321</v>
      </c>
      <c r="D472">
        <v>358</v>
      </c>
      <c r="E472">
        <v>395</v>
      </c>
      <c r="F472">
        <v>475</v>
      </c>
      <c r="G472">
        <v>480</v>
      </c>
      <c r="H472">
        <v>414</v>
      </c>
      <c r="I472">
        <v>385</v>
      </c>
      <c r="J472">
        <v>392</v>
      </c>
      <c r="K472">
        <v>497</v>
      </c>
      <c r="L472">
        <v>295</v>
      </c>
      <c r="M472">
        <v>306</v>
      </c>
      <c r="N472">
        <v>345</v>
      </c>
      <c r="O472">
        <v>385</v>
      </c>
      <c r="P472">
        <v>462</v>
      </c>
      <c r="Q472">
        <v>470</v>
      </c>
      <c r="R472">
        <v>410</v>
      </c>
      <c r="S472">
        <v>385</v>
      </c>
      <c r="T472">
        <v>398</v>
      </c>
      <c r="U472">
        <v>517</v>
      </c>
    </row>
    <row r="473" spans="1:21">
      <c r="A473" s="45">
        <v>41244</v>
      </c>
      <c r="B473">
        <v>310</v>
      </c>
      <c r="C473">
        <v>320</v>
      </c>
      <c r="D473">
        <v>356</v>
      </c>
      <c r="E473">
        <v>394</v>
      </c>
      <c r="F473">
        <v>473</v>
      </c>
      <c r="G473">
        <v>481</v>
      </c>
      <c r="H473">
        <v>415</v>
      </c>
      <c r="I473">
        <v>385</v>
      </c>
      <c r="J473">
        <v>391</v>
      </c>
      <c r="K473">
        <v>496</v>
      </c>
      <c r="L473">
        <v>295</v>
      </c>
      <c r="M473">
        <v>305</v>
      </c>
      <c r="N473">
        <v>343</v>
      </c>
      <c r="O473">
        <v>384</v>
      </c>
      <c r="P473">
        <v>461</v>
      </c>
      <c r="Q473">
        <v>471</v>
      </c>
      <c r="R473">
        <v>411</v>
      </c>
      <c r="S473">
        <v>385</v>
      </c>
      <c r="T473">
        <v>397</v>
      </c>
      <c r="U473">
        <v>516</v>
      </c>
    </row>
    <row r="474" spans="1:21">
      <c r="A474" s="45">
        <v>41275</v>
      </c>
      <c r="B474">
        <v>310</v>
      </c>
      <c r="C474">
        <v>320</v>
      </c>
      <c r="D474">
        <v>356</v>
      </c>
      <c r="E474">
        <v>394</v>
      </c>
      <c r="F474">
        <v>471</v>
      </c>
      <c r="G474">
        <v>482</v>
      </c>
      <c r="H474">
        <v>415</v>
      </c>
      <c r="I474">
        <v>385</v>
      </c>
      <c r="J474">
        <v>390</v>
      </c>
      <c r="K474">
        <v>492</v>
      </c>
      <c r="L474">
        <v>295</v>
      </c>
      <c r="M474">
        <v>305</v>
      </c>
      <c r="N474">
        <v>343</v>
      </c>
      <c r="O474">
        <v>383</v>
      </c>
      <c r="P474">
        <v>458</v>
      </c>
      <c r="Q474">
        <v>471</v>
      </c>
      <c r="R474">
        <v>410</v>
      </c>
      <c r="S474">
        <v>385</v>
      </c>
      <c r="T474">
        <v>395</v>
      </c>
      <c r="U474">
        <v>512</v>
      </c>
    </row>
    <row r="475" spans="1:21">
      <c r="A475" s="45">
        <v>41306</v>
      </c>
      <c r="B475">
        <v>310</v>
      </c>
      <c r="C475">
        <v>319</v>
      </c>
      <c r="D475">
        <v>355</v>
      </c>
      <c r="E475">
        <v>393</v>
      </c>
      <c r="F475">
        <v>470</v>
      </c>
      <c r="G475">
        <v>483</v>
      </c>
      <c r="H475">
        <v>415</v>
      </c>
      <c r="I475">
        <v>385</v>
      </c>
      <c r="J475">
        <v>389</v>
      </c>
      <c r="K475">
        <v>489</v>
      </c>
      <c r="L475">
        <v>294</v>
      </c>
      <c r="M475">
        <v>304</v>
      </c>
      <c r="N475">
        <v>342</v>
      </c>
      <c r="O475">
        <v>382</v>
      </c>
      <c r="P475">
        <v>457</v>
      </c>
      <c r="Q475">
        <v>472</v>
      </c>
      <c r="R475">
        <v>411</v>
      </c>
      <c r="S475">
        <v>385</v>
      </c>
      <c r="T475">
        <v>394</v>
      </c>
      <c r="U475">
        <v>508</v>
      </c>
    </row>
    <row r="476" spans="1:21">
      <c r="A476" s="45">
        <v>41334</v>
      </c>
      <c r="B476">
        <v>309</v>
      </c>
      <c r="C476">
        <v>320</v>
      </c>
      <c r="D476">
        <v>355</v>
      </c>
      <c r="E476">
        <v>392</v>
      </c>
      <c r="F476">
        <v>468</v>
      </c>
      <c r="G476">
        <v>483</v>
      </c>
      <c r="H476">
        <v>416</v>
      </c>
      <c r="I476">
        <v>385</v>
      </c>
      <c r="J476">
        <v>387</v>
      </c>
      <c r="K476">
        <v>486</v>
      </c>
      <c r="L476">
        <v>294</v>
      </c>
      <c r="M476">
        <v>305</v>
      </c>
      <c r="N476">
        <v>341</v>
      </c>
      <c r="O476">
        <v>381</v>
      </c>
      <c r="P476">
        <v>455</v>
      </c>
      <c r="Q476">
        <v>473</v>
      </c>
      <c r="R476">
        <v>411</v>
      </c>
      <c r="S476">
        <v>385</v>
      </c>
      <c r="T476">
        <v>393</v>
      </c>
      <c r="U476">
        <v>506</v>
      </c>
    </row>
    <row r="477" spans="1:21">
      <c r="A477" s="45">
        <v>41365</v>
      </c>
      <c r="B477">
        <v>310</v>
      </c>
      <c r="C477">
        <v>320</v>
      </c>
      <c r="D477">
        <v>353</v>
      </c>
      <c r="E477">
        <v>391</v>
      </c>
      <c r="F477">
        <v>466</v>
      </c>
      <c r="G477">
        <v>484</v>
      </c>
      <c r="H477">
        <v>416</v>
      </c>
      <c r="I477">
        <v>385</v>
      </c>
      <c r="J477">
        <v>387</v>
      </c>
      <c r="K477">
        <v>484</v>
      </c>
      <c r="L477">
        <v>295</v>
      </c>
      <c r="M477">
        <v>305</v>
      </c>
      <c r="N477">
        <v>340</v>
      </c>
      <c r="O477">
        <v>380</v>
      </c>
      <c r="P477">
        <v>453</v>
      </c>
      <c r="Q477">
        <v>473</v>
      </c>
      <c r="R477">
        <v>412</v>
      </c>
      <c r="S477">
        <v>385</v>
      </c>
      <c r="T477">
        <v>393</v>
      </c>
      <c r="U477">
        <v>503</v>
      </c>
    </row>
    <row r="478" spans="1:21">
      <c r="A478" s="45">
        <v>41395</v>
      </c>
      <c r="B478">
        <v>310</v>
      </c>
      <c r="C478">
        <v>320</v>
      </c>
      <c r="D478">
        <v>353</v>
      </c>
      <c r="E478">
        <v>390</v>
      </c>
      <c r="F478">
        <v>465</v>
      </c>
      <c r="G478">
        <v>485</v>
      </c>
      <c r="H478">
        <v>418</v>
      </c>
      <c r="I478">
        <v>386</v>
      </c>
      <c r="J478">
        <v>386</v>
      </c>
      <c r="K478">
        <v>482</v>
      </c>
      <c r="L478">
        <v>295</v>
      </c>
      <c r="M478">
        <v>304</v>
      </c>
      <c r="N478">
        <v>339</v>
      </c>
      <c r="O478">
        <v>379</v>
      </c>
      <c r="P478">
        <v>452</v>
      </c>
      <c r="Q478">
        <v>474</v>
      </c>
      <c r="R478">
        <v>413</v>
      </c>
      <c r="S478">
        <v>386</v>
      </c>
      <c r="T478">
        <v>392</v>
      </c>
      <c r="U478">
        <v>501</v>
      </c>
    </row>
    <row r="479" spans="1:21">
      <c r="A479" s="45">
        <v>41426</v>
      </c>
      <c r="B479">
        <v>310</v>
      </c>
      <c r="C479">
        <v>320</v>
      </c>
      <c r="D479">
        <v>353</v>
      </c>
      <c r="E479">
        <v>389</v>
      </c>
      <c r="F479">
        <v>464</v>
      </c>
      <c r="G479">
        <v>486</v>
      </c>
      <c r="H479">
        <v>419</v>
      </c>
      <c r="I479">
        <v>386</v>
      </c>
      <c r="J479">
        <v>386</v>
      </c>
      <c r="K479">
        <v>480</v>
      </c>
      <c r="L479">
        <v>295</v>
      </c>
      <c r="M479">
        <v>304</v>
      </c>
      <c r="N479">
        <v>339</v>
      </c>
      <c r="O479">
        <v>378</v>
      </c>
      <c r="P479">
        <v>451</v>
      </c>
      <c r="Q479">
        <v>476</v>
      </c>
      <c r="R479">
        <v>414</v>
      </c>
      <c r="S479">
        <v>386</v>
      </c>
      <c r="T479">
        <v>391</v>
      </c>
      <c r="U479">
        <v>499</v>
      </c>
    </row>
    <row r="480" spans="1:21">
      <c r="A480" s="45">
        <v>41456</v>
      </c>
      <c r="B480">
        <v>310</v>
      </c>
      <c r="C480">
        <v>319</v>
      </c>
      <c r="D480">
        <v>351</v>
      </c>
      <c r="E480">
        <v>388</v>
      </c>
      <c r="F480">
        <v>462</v>
      </c>
      <c r="G480">
        <v>487</v>
      </c>
      <c r="H480">
        <v>420</v>
      </c>
      <c r="I480">
        <v>386</v>
      </c>
      <c r="J480">
        <v>385</v>
      </c>
      <c r="K480">
        <v>478</v>
      </c>
      <c r="L480">
        <v>295</v>
      </c>
      <c r="M480">
        <v>304</v>
      </c>
      <c r="N480">
        <v>337</v>
      </c>
      <c r="O480">
        <v>377</v>
      </c>
      <c r="P480">
        <v>450</v>
      </c>
      <c r="Q480">
        <v>476</v>
      </c>
      <c r="R480">
        <v>416</v>
      </c>
      <c r="S480">
        <v>386</v>
      </c>
      <c r="T480">
        <v>391</v>
      </c>
      <c r="U480">
        <v>497</v>
      </c>
    </row>
    <row r="481" spans="1:21">
      <c r="A481" s="45">
        <v>41487</v>
      </c>
      <c r="B481">
        <v>310</v>
      </c>
      <c r="C481">
        <v>318</v>
      </c>
      <c r="D481">
        <v>351</v>
      </c>
      <c r="E481">
        <v>387</v>
      </c>
      <c r="F481">
        <v>461</v>
      </c>
      <c r="G481">
        <v>488</v>
      </c>
      <c r="H481">
        <v>422</v>
      </c>
      <c r="I481">
        <v>387</v>
      </c>
      <c r="J481">
        <v>384</v>
      </c>
      <c r="K481">
        <v>476</v>
      </c>
      <c r="L481">
        <v>295</v>
      </c>
      <c r="M481">
        <v>302</v>
      </c>
      <c r="N481">
        <v>337</v>
      </c>
      <c r="O481">
        <v>376</v>
      </c>
      <c r="P481">
        <v>448</v>
      </c>
      <c r="Q481">
        <v>477</v>
      </c>
      <c r="R481">
        <v>417</v>
      </c>
      <c r="S481">
        <v>386</v>
      </c>
      <c r="T481">
        <v>390</v>
      </c>
      <c r="U481">
        <v>495</v>
      </c>
    </row>
    <row r="482" spans="1:21">
      <c r="A482" s="45">
        <v>41518</v>
      </c>
      <c r="B482">
        <v>310</v>
      </c>
      <c r="C482">
        <v>318</v>
      </c>
      <c r="D482">
        <v>350</v>
      </c>
      <c r="E482">
        <v>387</v>
      </c>
      <c r="F482">
        <v>459</v>
      </c>
      <c r="G482">
        <v>489</v>
      </c>
      <c r="H482">
        <v>423</v>
      </c>
      <c r="I482">
        <v>387</v>
      </c>
      <c r="J482">
        <v>384</v>
      </c>
      <c r="K482">
        <v>474</v>
      </c>
      <c r="L482">
        <v>295</v>
      </c>
      <c r="M482">
        <v>302</v>
      </c>
      <c r="N482">
        <v>336</v>
      </c>
      <c r="O482">
        <v>376</v>
      </c>
      <c r="P482">
        <v>447</v>
      </c>
      <c r="Q482">
        <v>478</v>
      </c>
      <c r="R482">
        <v>418</v>
      </c>
      <c r="S482">
        <v>386</v>
      </c>
      <c r="T482">
        <v>389</v>
      </c>
      <c r="U482">
        <v>493</v>
      </c>
    </row>
    <row r="483" spans="1:21">
      <c r="A483" s="45">
        <v>41548</v>
      </c>
      <c r="B483">
        <v>310</v>
      </c>
      <c r="C483">
        <v>318</v>
      </c>
      <c r="D483">
        <v>350</v>
      </c>
      <c r="E483">
        <v>386</v>
      </c>
      <c r="F483">
        <v>458</v>
      </c>
      <c r="G483">
        <v>490</v>
      </c>
      <c r="H483">
        <v>424</v>
      </c>
      <c r="I483">
        <v>387</v>
      </c>
      <c r="J483">
        <v>384</v>
      </c>
      <c r="K483">
        <v>471</v>
      </c>
      <c r="L483">
        <v>295</v>
      </c>
      <c r="M483">
        <v>302</v>
      </c>
      <c r="N483">
        <v>336</v>
      </c>
      <c r="O483">
        <v>375</v>
      </c>
      <c r="P483">
        <v>445</v>
      </c>
      <c r="Q483">
        <v>479</v>
      </c>
      <c r="R483">
        <v>419</v>
      </c>
      <c r="S483">
        <v>386</v>
      </c>
      <c r="T483">
        <v>389</v>
      </c>
      <c r="U483">
        <v>489</v>
      </c>
    </row>
    <row r="484" spans="1:21">
      <c r="A484" s="45">
        <v>41579</v>
      </c>
      <c r="B484">
        <v>310</v>
      </c>
      <c r="C484">
        <v>317</v>
      </c>
      <c r="D484">
        <v>350</v>
      </c>
      <c r="E484">
        <v>385</v>
      </c>
      <c r="F484">
        <v>456</v>
      </c>
      <c r="G484">
        <v>490</v>
      </c>
      <c r="H484">
        <v>425</v>
      </c>
      <c r="I484">
        <v>387</v>
      </c>
      <c r="J484">
        <v>384</v>
      </c>
      <c r="K484">
        <v>468</v>
      </c>
      <c r="L484">
        <v>295</v>
      </c>
      <c r="M484">
        <v>301</v>
      </c>
      <c r="N484">
        <v>336</v>
      </c>
      <c r="O484">
        <v>374</v>
      </c>
      <c r="P484">
        <v>444</v>
      </c>
      <c r="Q484">
        <v>479</v>
      </c>
      <c r="R484">
        <v>420</v>
      </c>
      <c r="S484">
        <v>386</v>
      </c>
      <c r="T484">
        <v>389</v>
      </c>
      <c r="U484">
        <v>486</v>
      </c>
    </row>
    <row r="485" spans="1:21">
      <c r="A485" s="45">
        <v>41609</v>
      </c>
      <c r="B485">
        <v>310</v>
      </c>
      <c r="C485">
        <v>317</v>
      </c>
      <c r="D485">
        <v>348</v>
      </c>
      <c r="E485">
        <v>384</v>
      </c>
      <c r="F485">
        <v>454</v>
      </c>
      <c r="G485">
        <v>491</v>
      </c>
      <c r="H485">
        <v>426</v>
      </c>
      <c r="I485">
        <v>387</v>
      </c>
      <c r="J485">
        <v>384</v>
      </c>
      <c r="K485">
        <v>466</v>
      </c>
      <c r="L485">
        <v>295</v>
      </c>
      <c r="M485">
        <v>301</v>
      </c>
      <c r="N485">
        <v>334</v>
      </c>
      <c r="O485">
        <v>373</v>
      </c>
      <c r="P485">
        <v>442</v>
      </c>
      <c r="Q485">
        <v>480</v>
      </c>
      <c r="R485">
        <v>421</v>
      </c>
      <c r="S485">
        <v>386</v>
      </c>
      <c r="T485">
        <v>389</v>
      </c>
      <c r="U485">
        <v>485</v>
      </c>
    </row>
    <row r="486" spans="1:21">
      <c r="A486" s="45">
        <v>41640</v>
      </c>
      <c r="B486">
        <v>310</v>
      </c>
      <c r="C486">
        <v>317</v>
      </c>
      <c r="D486">
        <v>348</v>
      </c>
      <c r="E486">
        <v>384</v>
      </c>
      <c r="F486">
        <v>453</v>
      </c>
      <c r="G486">
        <v>491</v>
      </c>
      <c r="H486">
        <v>427</v>
      </c>
      <c r="I486">
        <v>386</v>
      </c>
      <c r="J486">
        <v>383</v>
      </c>
      <c r="K486">
        <v>462</v>
      </c>
      <c r="L486">
        <v>295</v>
      </c>
      <c r="M486">
        <v>301</v>
      </c>
      <c r="N486">
        <v>334</v>
      </c>
      <c r="O486">
        <v>372</v>
      </c>
      <c r="P486">
        <v>440</v>
      </c>
      <c r="Q486">
        <v>480</v>
      </c>
      <c r="R486">
        <v>422</v>
      </c>
      <c r="S486">
        <v>385</v>
      </c>
      <c r="T486">
        <v>388</v>
      </c>
      <c r="U486">
        <v>480</v>
      </c>
    </row>
    <row r="487" spans="1:21">
      <c r="A487" s="45">
        <v>41671</v>
      </c>
      <c r="B487">
        <v>310</v>
      </c>
      <c r="C487">
        <v>316</v>
      </c>
      <c r="D487">
        <v>347</v>
      </c>
      <c r="E487">
        <v>383</v>
      </c>
      <c r="F487">
        <v>451</v>
      </c>
      <c r="G487">
        <v>491</v>
      </c>
      <c r="H487">
        <v>427</v>
      </c>
      <c r="I487">
        <v>386</v>
      </c>
      <c r="J487">
        <v>382</v>
      </c>
      <c r="K487">
        <v>459</v>
      </c>
      <c r="L487">
        <v>295</v>
      </c>
      <c r="M487">
        <v>299</v>
      </c>
      <c r="N487">
        <v>333</v>
      </c>
      <c r="O487">
        <v>372</v>
      </c>
      <c r="P487">
        <v>439</v>
      </c>
      <c r="Q487">
        <v>480</v>
      </c>
      <c r="R487">
        <v>422</v>
      </c>
      <c r="S487">
        <v>385</v>
      </c>
      <c r="T487">
        <v>387</v>
      </c>
      <c r="U487">
        <v>477</v>
      </c>
    </row>
    <row r="488" spans="1:21">
      <c r="A488" s="45">
        <v>41699</v>
      </c>
      <c r="B488">
        <v>309</v>
      </c>
      <c r="C488">
        <v>317</v>
      </c>
      <c r="D488">
        <v>346</v>
      </c>
      <c r="E488">
        <v>382</v>
      </c>
      <c r="F488">
        <v>449</v>
      </c>
      <c r="G488">
        <v>491</v>
      </c>
      <c r="H488">
        <v>428</v>
      </c>
      <c r="I488">
        <v>386</v>
      </c>
      <c r="J488">
        <v>381</v>
      </c>
      <c r="K488">
        <v>456</v>
      </c>
      <c r="L488">
        <v>295</v>
      </c>
      <c r="M488">
        <v>300</v>
      </c>
      <c r="N488">
        <v>332</v>
      </c>
      <c r="O488">
        <v>372</v>
      </c>
      <c r="P488">
        <v>437</v>
      </c>
      <c r="Q488">
        <v>480</v>
      </c>
      <c r="R488">
        <v>423</v>
      </c>
      <c r="S488">
        <v>385</v>
      </c>
      <c r="T488">
        <v>387</v>
      </c>
      <c r="U488">
        <v>474</v>
      </c>
    </row>
    <row r="489" spans="1:21">
      <c r="A489" s="45">
        <v>41730</v>
      </c>
      <c r="B489">
        <v>309</v>
      </c>
      <c r="C489">
        <v>318</v>
      </c>
      <c r="D489">
        <v>345</v>
      </c>
      <c r="E489">
        <v>381</v>
      </c>
      <c r="F489">
        <v>447</v>
      </c>
      <c r="G489">
        <v>491</v>
      </c>
      <c r="H489">
        <v>428</v>
      </c>
      <c r="I489">
        <v>386</v>
      </c>
      <c r="J489">
        <v>382</v>
      </c>
      <c r="K489">
        <v>453</v>
      </c>
      <c r="L489">
        <v>295</v>
      </c>
      <c r="M489">
        <v>301</v>
      </c>
      <c r="N489">
        <v>331</v>
      </c>
      <c r="O489">
        <v>371</v>
      </c>
      <c r="P489">
        <v>435</v>
      </c>
      <c r="Q489">
        <v>480</v>
      </c>
      <c r="R489">
        <v>424</v>
      </c>
      <c r="S489">
        <v>385</v>
      </c>
      <c r="T489">
        <v>387</v>
      </c>
      <c r="U489">
        <v>471</v>
      </c>
    </row>
    <row r="490" spans="1:21">
      <c r="A490" s="45">
        <v>41760</v>
      </c>
      <c r="B490">
        <v>309</v>
      </c>
      <c r="C490">
        <v>318</v>
      </c>
      <c r="D490">
        <v>345</v>
      </c>
      <c r="E490">
        <v>381</v>
      </c>
      <c r="F490">
        <v>446</v>
      </c>
      <c r="G490">
        <v>492</v>
      </c>
      <c r="H490">
        <v>430</v>
      </c>
      <c r="I490">
        <v>387</v>
      </c>
      <c r="J490">
        <v>382</v>
      </c>
      <c r="K490">
        <v>451</v>
      </c>
      <c r="L490">
        <v>294</v>
      </c>
      <c r="M490">
        <v>301</v>
      </c>
      <c r="N490">
        <v>331</v>
      </c>
      <c r="O490">
        <v>370</v>
      </c>
      <c r="P490">
        <v>434</v>
      </c>
      <c r="Q490">
        <v>481</v>
      </c>
      <c r="R490">
        <v>425</v>
      </c>
      <c r="S490">
        <v>386</v>
      </c>
      <c r="T490">
        <v>387</v>
      </c>
      <c r="U490">
        <v>468</v>
      </c>
    </row>
    <row r="491" spans="1:21">
      <c r="A491" s="45">
        <v>41791</v>
      </c>
      <c r="B491">
        <v>309</v>
      </c>
      <c r="C491">
        <v>318</v>
      </c>
      <c r="D491">
        <v>344</v>
      </c>
      <c r="E491">
        <v>380</v>
      </c>
      <c r="F491">
        <v>445</v>
      </c>
      <c r="G491">
        <v>492</v>
      </c>
      <c r="H491">
        <v>431</v>
      </c>
      <c r="I491">
        <v>388</v>
      </c>
      <c r="J491">
        <v>382</v>
      </c>
      <c r="K491">
        <v>448</v>
      </c>
      <c r="L491">
        <v>294</v>
      </c>
      <c r="M491">
        <v>301</v>
      </c>
      <c r="N491">
        <v>329</v>
      </c>
      <c r="O491">
        <v>369</v>
      </c>
      <c r="P491">
        <v>433</v>
      </c>
      <c r="Q491">
        <v>481</v>
      </c>
      <c r="R491">
        <v>426</v>
      </c>
      <c r="S491">
        <v>386</v>
      </c>
      <c r="T491">
        <v>387</v>
      </c>
      <c r="U491">
        <v>466</v>
      </c>
    </row>
    <row r="492" spans="1:21">
      <c r="A492" s="45">
        <v>41821</v>
      </c>
      <c r="B492">
        <v>308</v>
      </c>
      <c r="C492">
        <v>319</v>
      </c>
      <c r="D492">
        <v>343</v>
      </c>
      <c r="E492">
        <v>380</v>
      </c>
      <c r="F492">
        <v>443</v>
      </c>
      <c r="G492">
        <v>493</v>
      </c>
      <c r="H492">
        <v>431</v>
      </c>
      <c r="I492">
        <v>388</v>
      </c>
      <c r="J492">
        <v>381</v>
      </c>
      <c r="K492">
        <v>446</v>
      </c>
      <c r="L492">
        <v>294</v>
      </c>
      <c r="M492">
        <v>302</v>
      </c>
      <c r="N492">
        <v>329</v>
      </c>
      <c r="O492">
        <v>369</v>
      </c>
      <c r="P492">
        <v>431</v>
      </c>
      <c r="Q492">
        <v>482</v>
      </c>
      <c r="R492">
        <v>427</v>
      </c>
      <c r="S492">
        <v>387</v>
      </c>
      <c r="T492">
        <v>387</v>
      </c>
      <c r="U492">
        <v>463</v>
      </c>
    </row>
    <row r="493" spans="1:21">
      <c r="A493" s="45">
        <v>41852</v>
      </c>
      <c r="B493">
        <v>308</v>
      </c>
      <c r="C493">
        <v>318</v>
      </c>
      <c r="D493">
        <v>342</v>
      </c>
      <c r="E493">
        <v>379</v>
      </c>
      <c r="F493">
        <v>441</v>
      </c>
      <c r="G493">
        <v>494</v>
      </c>
      <c r="H493">
        <v>432</v>
      </c>
      <c r="I493">
        <v>389</v>
      </c>
      <c r="J493">
        <v>381</v>
      </c>
      <c r="K493">
        <v>443</v>
      </c>
      <c r="L493">
        <v>293</v>
      </c>
      <c r="M493">
        <v>300</v>
      </c>
      <c r="N493">
        <v>327</v>
      </c>
      <c r="O493">
        <v>368</v>
      </c>
      <c r="P493">
        <v>429</v>
      </c>
      <c r="Q493">
        <v>483</v>
      </c>
      <c r="R493">
        <v>427</v>
      </c>
      <c r="S493">
        <v>388</v>
      </c>
      <c r="T493">
        <v>386</v>
      </c>
      <c r="U493">
        <v>460</v>
      </c>
    </row>
    <row r="494" spans="1:21">
      <c r="A494" s="45">
        <v>41883</v>
      </c>
      <c r="B494">
        <v>307</v>
      </c>
      <c r="C494">
        <v>319</v>
      </c>
      <c r="D494">
        <v>341</v>
      </c>
      <c r="E494">
        <v>379</v>
      </c>
      <c r="F494">
        <v>439</v>
      </c>
      <c r="G494">
        <v>496</v>
      </c>
      <c r="H494">
        <v>433</v>
      </c>
      <c r="I494">
        <v>390</v>
      </c>
      <c r="J494">
        <v>380</v>
      </c>
      <c r="K494">
        <v>440</v>
      </c>
      <c r="L494">
        <v>293</v>
      </c>
      <c r="M494">
        <v>301</v>
      </c>
      <c r="N494">
        <v>326</v>
      </c>
      <c r="O494">
        <v>368</v>
      </c>
      <c r="P494">
        <v>428</v>
      </c>
      <c r="Q494">
        <v>484</v>
      </c>
      <c r="R494">
        <v>428</v>
      </c>
      <c r="S494">
        <v>389</v>
      </c>
      <c r="T494">
        <v>385</v>
      </c>
      <c r="U494">
        <v>457</v>
      </c>
    </row>
    <row r="495" spans="1:21">
      <c r="A495" s="45">
        <v>41913</v>
      </c>
      <c r="B495">
        <v>307</v>
      </c>
      <c r="C495">
        <v>319</v>
      </c>
      <c r="D495">
        <v>341</v>
      </c>
      <c r="E495">
        <v>378</v>
      </c>
      <c r="F495">
        <v>438</v>
      </c>
      <c r="G495">
        <v>496</v>
      </c>
      <c r="H495">
        <v>433</v>
      </c>
      <c r="I495">
        <v>391</v>
      </c>
      <c r="J495">
        <v>380</v>
      </c>
      <c r="K495">
        <v>438</v>
      </c>
      <c r="L495">
        <v>293</v>
      </c>
      <c r="M495">
        <v>302</v>
      </c>
      <c r="N495">
        <v>326</v>
      </c>
      <c r="O495">
        <v>367</v>
      </c>
      <c r="P495">
        <v>426</v>
      </c>
      <c r="Q495">
        <v>485</v>
      </c>
      <c r="R495">
        <v>428</v>
      </c>
      <c r="S495">
        <v>390</v>
      </c>
      <c r="T495">
        <v>385</v>
      </c>
      <c r="U495">
        <v>454</v>
      </c>
    </row>
    <row r="496" spans="1:21">
      <c r="A496" s="45">
        <v>41944</v>
      </c>
      <c r="B496">
        <v>307</v>
      </c>
      <c r="C496">
        <v>320</v>
      </c>
      <c r="D496">
        <v>340</v>
      </c>
      <c r="E496">
        <v>377</v>
      </c>
      <c r="F496">
        <v>437</v>
      </c>
      <c r="G496">
        <v>497</v>
      </c>
      <c r="H496">
        <v>434</v>
      </c>
      <c r="I496">
        <v>391</v>
      </c>
      <c r="J496">
        <v>379</v>
      </c>
      <c r="K496">
        <v>435</v>
      </c>
      <c r="L496">
        <v>292</v>
      </c>
      <c r="M496">
        <v>302</v>
      </c>
      <c r="N496">
        <v>325</v>
      </c>
      <c r="O496">
        <v>367</v>
      </c>
      <c r="P496">
        <v>425</v>
      </c>
      <c r="Q496">
        <v>485</v>
      </c>
      <c r="R496">
        <v>429</v>
      </c>
      <c r="S496">
        <v>390</v>
      </c>
      <c r="T496">
        <v>384</v>
      </c>
      <c r="U496">
        <v>452</v>
      </c>
    </row>
    <row r="497" spans="1:21">
      <c r="A497" s="45">
        <v>41974</v>
      </c>
      <c r="B497">
        <v>306</v>
      </c>
      <c r="C497">
        <v>319</v>
      </c>
      <c r="D497">
        <v>339</v>
      </c>
      <c r="E497">
        <v>376</v>
      </c>
      <c r="F497">
        <v>435</v>
      </c>
      <c r="G497">
        <v>497</v>
      </c>
      <c r="H497">
        <v>435</v>
      </c>
      <c r="I497">
        <v>393</v>
      </c>
      <c r="J497">
        <v>379</v>
      </c>
      <c r="K497">
        <v>433</v>
      </c>
      <c r="L497">
        <v>292</v>
      </c>
      <c r="M497">
        <v>302</v>
      </c>
      <c r="N497">
        <v>323</v>
      </c>
      <c r="O497">
        <v>365</v>
      </c>
      <c r="P497">
        <v>424</v>
      </c>
      <c r="Q497">
        <v>485</v>
      </c>
      <c r="R497">
        <v>429</v>
      </c>
      <c r="S497">
        <v>391</v>
      </c>
      <c r="T497">
        <v>384</v>
      </c>
      <c r="U497">
        <v>449</v>
      </c>
    </row>
    <row r="498" spans="1:21">
      <c r="A498" s="45">
        <v>42005</v>
      </c>
      <c r="B498">
        <v>306</v>
      </c>
      <c r="C498">
        <v>319</v>
      </c>
      <c r="D498">
        <v>338</v>
      </c>
      <c r="E498">
        <v>376</v>
      </c>
      <c r="F498">
        <v>434</v>
      </c>
      <c r="G498">
        <v>497</v>
      </c>
      <c r="H498">
        <v>435</v>
      </c>
      <c r="I498">
        <v>393</v>
      </c>
      <c r="J498">
        <v>377</v>
      </c>
      <c r="K498">
        <v>431</v>
      </c>
      <c r="L498">
        <v>292</v>
      </c>
      <c r="M498">
        <v>301</v>
      </c>
      <c r="N498">
        <v>323</v>
      </c>
      <c r="O498">
        <v>365</v>
      </c>
      <c r="P498">
        <v>422</v>
      </c>
      <c r="Q498">
        <v>485</v>
      </c>
      <c r="R498">
        <v>430</v>
      </c>
      <c r="S498">
        <v>391</v>
      </c>
      <c r="T498">
        <v>382</v>
      </c>
      <c r="U498">
        <v>447</v>
      </c>
    </row>
    <row r="499" spans="1:21">
      <c r="A499" s="45">
        <v>42036</v>
      </c>
      <c r="B499">
        <v>306</v>
      </c>
      <c r="C499">
        <v>319</v>
      </c>
      <c r="D499">
        <v>338</v>
      </c>
      <c r="E499">
        <v>375</v>
      </c>
      <c r="F499">
        <v>432</v>
      </c>
      <c r="G499">
        <v>496</v>
      </c>
      <c r="H499">
        <v>435</v>
      </c>
      <c r="I499">
        <v>393</v>
      </c>
      <c r="J499">
        <v>377</v>
      </c>
      <c r="K499">
        <v>428</v>
      </c>
      <c r="L499">
        <v>292</v>
      </c>
      <c r="M499">
        <v>301</v>
      </c>
      <c r="N499">
        <v>322</v>
      </c>
      <c r="O499">
        <v>364</v>
      </c>
      <c r="P499">
        <v>421</v>
      </c>
      <c r="Q499">
        <v>484</v>
      </c>
      <c r="R499">
        <v>430</v>
      </c>
      <c r="S499">
        <v>392</v>
      </c>
      <c r="T499">
        <v>382</v>
      </c>
      <c r="U499">
        <v>445</v>
      </c>
    </row>
    <row r="500" spans="1:21">
      <c r="A500" s="45">
        <v>42064</v>
      </c>
      <c r="B500">
        <v>306</v>
      </c>
      <c r="C500">
        <v>320</v>
      </c>
      <c r="D500">
        <v>338</v>
      </c>
      <c r="E500">
        <v>375</v>
      </c>
      <c r="F500">
        <v>431</v>
      </c>
      <c r="G500">
        <v>496</v>
      </c>
      <c r="H500">
        <v>435</v>
      </c>
      <c r="I500">
        <v>394</v>
      </c>
      <c r="J500">
        <v>376</v>
      </c>
      <c r="K500">
        <v>426</v>
      </c>
      <c r="L500">
        <v>292</v>
      </c>
      <c r="M500">
        <v>301</v>
      </c>
      <c r="N500">
        <v>322</v>
      </c>
      <c r="O500">
        <v>363</v>
      </c>
      <c r="P500">
        <v>419</v>
      </c>
      <c r="Q500">
        <v>484</v>
      </c>
      <c r="R500">
        <v>430</v>
      </c>
      <c r="S500">
        <v>392</v>
      </c>
      <c r="T500">
        <v>381</v>
      </c>
      <c r="U500">
        <v>442</v>
      </c>
    </row>
    <row r="501" spans="1:21">
      <c r="A501" s="45">
        <v>42095</v>
      </c>
      <c r="B501">
        <v>306</v>
      </c>
      <c r="C501">
        <v>320</v>
      </c>
      <c r="D501">
        <v>337</v>
      </c>
      <c r="E501">
        <v>374</v>
      </c>
      <c r="F501">
        <v>429</v>
      </c>
      <c r="G501">
        <v>496</v>
      </c>
      <c r="H501">
        <v>436</v>
      </c>
      <c r="I501">
        <v>394</v>
      </c>
      <c r="J501">
        <v>376</v>
      </c>
      <c r="K501">
        <v>425</v>
      </c>
      <c r="L501">
        <v>292</v>
      </c>
      <c r="M501">
        <v>302</v>
      </c>
      <c r="N501">
        <v>321</v>
      </c>
      <c r="O501">
        <v>362</v>
      </c>
      <c r="P501">
        <v>418</v>
      </c>
      <c r="Q501">
        <v>484</v>
      </c>
      <c r="R501">
        <v>430</v>
      </c>
      <c r="S501">
        <v>393</v>
      </c>
      <c r="T501">
        <v>381</v>
      </c>
      <c r="U501">
        <v>441</v>
      </c>
    </row>
    <row r="502" spans="1:21">
      <c r="A502" s="45">
        <v>42125</v>
      </c>
      <c r="B502">
        <v>306</v>
      </c>
      <c r="C502">
        <v>320</v>
      </c>
      <c r="D502">
        <v>337</v>
      </c>
      <c r="E502">
        <v>373</v>
      </c>
      <c r="F502">
        <v>428</v>
      </c>
      <c r="G502">
        <v>496</v>
      </c>
      <c r="H502">
        <v>437</v>
      </c>
      <c r="I502">
        <v>395</v>
      </c>
      <c r="J502">
        <v>376</v>
      </c>
      <c r="K502">
        <v>424</v>
      </c>
      <c r="L502">
        <v>292</v>
      </c>
      <c r="M502">
        <v>302</v>
      </c>
      <c r="N502">
        <v>321</v>
      </c>
      <c r="O502">
        <v>362</v>
      </c>
      <c r="P502">
        <v>417</v>
      </c>
      <c r="Q502">
        <v>484</v>
      </c>
      <c r="R502">
        <v>432</v>
      </c>
      <c r="S502">
        <v>394</v>
      </c>
      <c r="T502">
        <v>381</v>
      </c>
      <c r="U502">
        <v>440</v>
      </c>
    </row>
    <row r="503" spans="1:21">
      <c r="A503" s="45">
        <v>42156</v>
      </c>
      <c r="B503">
        <v>306</v>
      </c>
      <c r="C503">
        <v>321</v>
      </c>
      <c r="D503">
        <v>337</v>
      </c>
      <c r="E503">
        <v>373</v>
      </c>
      <c r="F503">
        <v>426</v>
      </c>
      <c r="G503">
        <v>495</v>
      </c>
      <c r="H503">
        <v>438</v>
      </c>
      <c r="I503">
        <v>396</v>
      </c>
      <c r="J503">
        <v>376</v>
      </c>
      <c r="K503">
        <v>422</v>
      </c>
      <c r="L503">
        <v>292</v>
      </c>
      <c r="M503">
        <v>303</v>
      </c>
      <c r="N503">
        <v>321</v>
      </c>
      <c r="O503">
        <v>362</v>
      </c>
      <c r="P503">
        <v>416</v>
      </c>
      <c r="Q503">
        <v>484</v>
      </c>
      <c r="R503">
        <v>433</v>
      </c>
      <c r="S503">
        <v>395</v>
      </c>
      <c r="T503">
        <v>381</v>
      </c>
      <c r="U503">
        <v>438</v>
      </c>
    </row>
    <row r="504" spans="1:21">
      <c r="A504" s="45">
        <v>42186</v>
      </c>
      <c r="B504">
        <v>306</v>
      </c>
      <c r="C504">
        <v>321</v>
      </c>
      <c r="D504">
        <v>335</v>
      </c>
      <c r="E504">
        <v>372</v>
      </c>
      <c r="F504">
        <v>425</v>
      </c>
      <c r="G504">
        <v>495</v>
      </c>
      <c r="H504">
        <v>439</v>
      </c>
      <c r="I504">
        <v>397</v>
      </c>
      <c r="J504">
        <v>376</v>
      </c>
      <c r="K504">
        <v>420</v>
      </c>
      <c r="L504">
        <v>292</v>
      </c>
      <c r="M504">
        <v>302</v>
      </c>
      <c r="N504">
        <v>319</v>
      </c>
      <c r="O504">
        <v>361</v>
      </c>
      <c r="P504">
        <v>414</v>
      </c>
      <c r="Q504">
        <v>484</v>
      </c>
      <c r="R504">
        <v>433</v>
      </c>
      <c r="S504">
        <v>396</v>
      </c>
      <c r="T504">
        <v>381</v>
      </c>
      <c r="U504">
        <v>436</v>
      </c>
    </row>
    <row r="505" spans="1:21">
      <c r="A505" s="45">
        <v>42217</v>
      </c>
      <c r="B505">
        <v>306</v>
      </c>
      <c r="C505">
        <v>320</v>
      </c>
      <c r="D505">
        <v>334</v>
      </c>
      <c r="E505">
        <v>372</v>
      </c>
      <c r="F505">
        <v>424</v>
      </c>
      <c r="G505">
        <v>495</v>
      </c>
      <c r="H505">
        <v>439</v>
      </c>
      <c r="I505">
        <v>399</v>
      </c>
      <c r="J505">
        <v>376</v>
      </c>
      <c r="K505">
        <v>419</v>
      </c>
      <c r="L505">
        <v>291</v>
      </c>
      <c r="M505">
        <v>301</v>
      </c>
      <c r="N505">
        <v>318</v>
      </c>
      <c r="O505">
        <v>360</v>
      </c>
      <c r="P505">
        <v>413</v>
      </c>
      <c r="Q505">
        <v>483</v>
      </c>
      <c r="R505">
        <v>434</v>
      </c>
      <c r="S505">
        <v>397</v>
      </c>
      <c r="T505">
        <v>381</v>
      </c>
      <c r="U505">
        <v>434</v>
      </c>
    </row>
    <row r="506" spans="1:21">
      <c r="A506" s="45">
        <v>42248</v>
      </c>
      <c r="B506">
        <v>306</v>
      </c>
      <c r="C506">
        <v>321</v>
      </c>
      <c r="D506">
        <v>334</v>
      </c>
      <c r="E506">
        <v>371</v>
      </c>
      <c r="F506">
        <v>423</v>
      </c>
      <c r="G506">
        <v>495</v>
      </c>
      <c r="H506">
        <v>440</v>
      </c>
      <c r="I506">
        <v>400</v>
      </c>
      <c r="J506">
        <v>375</v>
      </c>
      <c r="K506">
        <v>417</v>
      </c>
      <c r="L506">
        <v>291</v>
      </c>
      <c r="M506">
        <v>302</v>
      </c>
      <c r="N506">
        <v>317</v>
      </c>
      <c r="O506">
        <v>360</v>
      </c>
      <c r="P506">
        <v>412</v>
      </c>
      <c r="Q506">
        <v>483</v>
      </c>
      <c r="R506">
        <v>434</v>
      </c>
      <c r="S506">
        <v>399</v>
      </c>
      <c r="T506">
        <v>380</v>
      </c>
      <c r="U506">
        <v>432</v>
      </c>
    </row>
    <row r="507" spans="1:21">
      <c r="A507" s="45">
        <v>42278</v>
      </c>
      <c r="B507">
        <v>306</v>
      </c>
      <c r="C507">
        <v>321</v>
      </c>
      <c r="D507">
        <v>334</v>
      </c>
      <c r="E507">
        <v>371</v>
      </c>
      <c r="F507">
        <v>422</v>
      </c>
      <c r="G507">
        <v>495</v>
      </c>
      <c r="H507">
        <v>439</v>
      </c>
      <c r="I507">
        <v>402</v>
      </c>
      <c r="J507">
        <v>375</v>
      </c>
      <c r="K507">
        <v>415</v>
      </c>
      <c r="L507">
        <v>292</v>
      </c>
      <c r="M507">
        <v>302</v>
      </c>
      <c r="N507">
        <v>317</v>
      </c>
      <c r="O507">
        <v>359</v>
      </c>
      <c r="P507">
        <v>411</v>
      </c>
      <c r="Q507">
        <v>484</v>
      </c>
      <c r="R507">
        <v>433</v>
      </c>
      <c r="S507">
        <v>400</v>
      </c>
      <c r="T507">
        <v>380</v>
      </c>
      <c r="U507">
        <v>430</v>
      </c>
    </row>
    <row r="508" spans="1:21">
      <c r="A508" s="45">
        <v>42309</v>
      </c>
      <c r="B508">
        <v>307</v>
      </c>
      <c r="C508">
        <v>321</v>
      </c>
      <c r="D508">
        <v>333</v>
      </c>
      <c r="E508">
        <v>371</v>
      </c>
      <c r="F508">
        <v>421</v>
      </c>
      <c r="G508">
        <v>495</v>
      </c>
      <c r="H508">
        <v>439</v>
      </c>
      <c r="I508">
        <v>403</v>
      </c>
      <c r="J508">
        <v>375</v>
      </c>
      <c r="K508">
        <v>413</v>
      </c>
      <c r="L508">
        <v>292</v>
      </c>
      <c r="M508">
        <v>302</v>
      </c>
      <c r="N508">
        <v>316</v>
      </c>
      <c r="O508">
        <v>359</v>
      </c>
      <c r="P508">
        <v>410</v>
      </c>
      <c r="Q508">
        <v>483</v>
      </c>
      <c r="R508">
        <v>433</v>
      </c>
      <c r="S508">
        <v>401</v>
      </c>
      <c r="T508">
        <v>380</v>
      </c>
      <c r="U508">
        <v>428</v>
      </c>
    </row>
    <row r="509" spans="1:21">
      <c r="A509" s="45">
        <v>42339</v>
      </c>
      <c r="B509">
        <v>307</v>
      </c>
      <c r="C509">
        <v>321</v>
      </c>
      <c r="D509">
        <v>332</v>
      </c>
      <c r="E509">
        <v>370</v>
      </c>
      <c r="F509">
        <v>419</v>
      </c>
      <c r="G509">
        <v>495</v>
      </c>
      <c r="H509">
        <v>441</v>
      </c>
      <c r="I509">
        <v>404</v>
      </c>
      <c r="J509">
        <v>375</v>
      </c>
      <c r="K509">
        <v>411</v>
      </c>
      <c r="L509">
        <v>292</v>
      </c>
      <c r="M509">
        <v>302</v>
      </c>
      <c r="N509">
        <v>315</v>
      </c>
      <c r="O509">
        <v>358</v>
      </c>
      <c r="P509">
        <v>408</v>
      </c>
      <c r="Q509">
        <v>483</v>
      </c>
      <c r="R509">
        <v>434</v>
      </c>
      <c r="S509">
        <v>403</v>
      </c>
      <c r="T509">
        <v>379</v>
      </c>
      <c r="U509">
        <v>426</v>
      </c>
    </row>
    <row r="510" spans="1:21">
      <c r="A510" s="45">
        <v>42370</v>
      </c>
      <c r="B510">
        <v>307</v>
      </c>
      <c r="C510">
        <v>321</v>
      </c>
      <c r="D510">
        <v>332</v>
      </c>
      <c r="E510">
        <v>370</v>
      </c>
      <c r="F510">
        <v>417</v>
      </c>
      <c r="G510">
        <v>494</v>
      </c>
      <c r="H510">
        <v>443</v>
      </c>
      <c r="I510">
        <v>402</v>
      </c>
      <c r="J510">
        <v>374</v>
      </c>
      <c r="K510">
        <v>408</v>
      </c>
      <c r="L510">
        <v>292</v>
      </c>
      <c r="M510">
        <v>302</v>
      </c>
      <c r="N510">
        <v>315</v>
      </c>
      <c r="O510">
        <v>358</v>
      </c>
      <c r="P510">
        <v>407</v>
      </c>
      <c r="Q510">
        <v>482</v>
      </c>
      <c r="R510">
        <v>437</v>
      </c>
      <c r="S510">
        <v>401</v>
      </c>
      <c r="T510">
        <v>379</v>
      </c>
      <c r="U510">
        <v>423</v>
      </c>
    </row>
    <row r="511" spans="1:21">
      <c r="A511" s="45">
        <v>42401</v>
      </c>
      <c r="B511">
        <v>306</v>
      </c>
      <c r="C511">
        <v>320</v>
      </c>
      <c r="D511">
        <v>331</v>
      </c>
      <c r="E511">
        <v>369</v>
      </c>
      <c r="F511">
        <v>416</v>
      </c>
      <c r="G511">
        <v>493</v>
      </c>
      <c r="H511">
        <v>445</v>
      </c>
      <c r="I511">
        <v>401</v>
      </c>
      <c r="J511">
        <v>374</v>
      </c>
      <c r="K511">
        <v>406</v>
      </c>
      <c r="L511">
        <v>292</v>
      </c>
      <c r="M511">
        <v>301</v>
      </c>
      <c r="N511">
        <v>314</v>
      </c>
      <c r="O511">
        <v>357</v>
      </c>
      <c r="P511">
        <v>405</v>
      </c>
      <c r="Q511">
        <v>481</v>
      </c>
      <c r="R511">
        <v>439</v>
      </c>
      <c r="S511">
        <v>399</v>
      </c>
      <c r="T511">
        <v>378</v>
      </c>
      <c r="U511">
        <v>421</v>
      </c>
    </row>
    <row r="512" spans="1:21">
      <c r="A512" s="45">
        <v>42430</v>
      </c>
      <c r="B512">
        <v>306</v>
      </c>
      <c r="C512">
        <v>321</v>
      </c>
      <c r="D512">
        <v>332</v>
      </c>
      <c r="E512">
        <v>369</v>
      </c>
      <c r="F512">
        <v>415</v>
      </c>
      <c r="G512">
        <v>493</v>
      </c>
      <c r="H512">
        <v>448</v>
      </c>
      <c r="I512">
        <v>399</v>
      </c>
      <c r="J512">
        <v>373</v>
      </c>
      <c r="K512">
        <v>405</v>
      </c>
      <c r="L512">
        <v>292</v>
      </c>
      <c r="M512">
        <v>302</v>
      </c>
      <c r="N512">
        <v>314</v>
      </c>
      <c r="O512">
        <v>356</v>
      </c>
      <c r="P512">
        <v>404</v>
      </c>
      <c r="Q512">
        <v>481</v>
      </c>
      <c r="R512">
        <v>441</v>
      </c>
      <c r="S512">
        <v>398</v>
      </c>
      <c r="T512">
        <v>378</v>
      </c>
      <c r="U512">
        <v>419</v>
      </c>
    </row>
    <row r="513" spans="1:21">
      <c r="A513" s="45">
        <v>42461</v>
      </c>
      <c r="B513">
        <v>307</v>
      </c>
      <c r="C513">
        <v>322</v>
      </c>
      <c r="D513">
        <v>331</v>
      </c>
      <c r="E513">
        <v>368</v>
      </c>
      <c r="F513">
        <v>413</v>
      </c>
      <c r="G513">
        <v>492</v>
      </c>
      <c r="H513">
        <v>451</v>
      </c>
      <c r="I513">
        <v>398</v>
      </c>
      <c r="J513">
        <v>373</v>
      </c>
      <c r="K513">
        <v>404</v>
      </c>
      <c r="L513">
        <v>292</v>
      </c>
      <c r="M513">
        <v>303</v>
      </c>
      <c r="N513">
        <v>313</v>
      </c>
      <c r="O513">
        <v>356</v>
      </c>
      <c r="P513">
        <v>402</v>
      </c>
      <c r="Q513">
        <v>480</v>
      </c>
      <c r="R513">
        <v>444</v>
      </c>
      <c r="S513">
        <v>396</v>
      </c>
      <c r="T513">
        <v>378</v>
      </c>
      <c r="U513">
        <v>418</v>
      </c>
    </row>
    <row r="514" spans="1:21">
      <c r="A514" s="45">
        <v>42491</v>
      </c>
      <c r="B514">
        <v>306</v>
      </c>
      <c r="C514">
        <v>322</v>
      </c>
      <c r="D514">
        <v>331</v>
      </c>
      <c r="E514">
        <v>367</v>
      </c>
      <c r="F514">
        <v>412</v>
      </c>
      <c r="G514">
        <v>491</v>
      </c>
      <c r="H514">
        <v>454</v>
      </c>
      <c r="I514">
        <v>397</v>
      </c>
      <c r="J514">
        <v>373</v>
      </c>
      <c r="K514">
        <v>403</v>
      </c>
      <c r="L514">
        <v>292</v>
      </c>
      <c r="M514">
        <v>303</v>
      </c>
      <c r="N514">
        <v>313</v>
      </c>
      <c r="O514">
        <v>355</v>
      </c>
      <c r="P514">
        <v>401</v>
      </c>
      <c r="Q514">
        <v>480</v>
      </c>
      <c r="R514">
        <v>447</v>
      </c>
      <c r="S514">
        <v>395</v>
      </c>
      <c r="T514">
        <v>378</v>
      </c>
      <c r="U514">
        <v>417</v>
      </c>
    </row>
    <row r="515" spans="1:21">
      <c r="A515" s="45">
        <v>42522</v>
      </c>
      <c r="B515">
        <v>306</v>
      </c>
      <c r="C515">
        <v>323</v>
      </c>
      <c r="D515">
        <v>331</v>
      </c>
      <c r="E515">
        <v>367</v>
      </c>
      <c r="F515">
        <v>411</v>
      </c>
      <c r="G515">
        <v>491</v>
      </c>
      <c r="H515">
        <v>457</v>
      </c>
      <c r="I515">
        <v>396</v>
      </c>
      <c r="J515">
        <v>373</v>
      </c>
      <c r="K515">
        <v>402</v>
      </c>
      <c r="L515">
        <v>292</v>
      </c>
      <c r="M515">
        <v>304</v>
      </c>
      <c r="N515">
        <v>313</v>
      </c>
      <c r="O515">
        <v>354</v>
      </c>
      <c r="P515">
        <v>400</v>
      </c>
      <c r="Q515">
        <v>479</v>
      </c>
      <c r="R515">
        <v>450</v>
      </c>
      <c r="S515">
        <v>395</v>
      </c>
      <c r="T515">
        <v>378</v>
      </c>
      <c r="U515">
        <v>416</v>
      </c>
    </row>
    <row r="516" spans="1:21">
      <c r="A516" s="45">
        <v>42552</v>
      </c>
      <c r="B516">
        <v>306</v>
      </c>
      <c r="C516">
        <v>323</v>
      </c>
      <c r="D516">
        <v>331</v>
      </c>
      <c r="E516">
        <v>367</v>
      </c>
      <c r="F516">
        <v>409</v>
      </c>
      <c r="G516">
        <v>490</v>
      </c>
      <c r="H516">
        <v>460</v>
      </c>
      <c r="I516">
        <v>396</v>
      </c>
      <c r="J516">
        <v>373</v>
      </c>
      <c r="K516">
        <v>400</v>
      </c>
      <c r="L516">
        <v>291</v>
      </c>
      <c r="M516">
        <v>304</v>
      </c>
      <c r="N516">
        <v>312</v>
      </c>
      <c r="O516">
        <v>354</v>
      </c>
      <c r="P516">
        <v>399</v>
      </c>
      <c r="Q516">
        <v>479</v>
      </c>
      <c r="R516">
        <v>453</v>
      </c>
      <c r="S516">
        <v>394</v>
      </c>
      <c r="T516">
        <v>378</v>
      </c>
      <c r="U516">
        <v>414</v>
      </c>
    </row>
    <row r="517" spans="1:21">
      <c r="A517" s="45">
        <v>42583</v>
      </c>
      <c r="B517">
        <v>305</v>
      </c>
      <c r="C517">
        <v>322</v>
      </c>
      <c r="D517">
        <v>330</v>
      </c>
      <c r="E517">
        <v>366</v>
      </c>
      <c r="F517">
        <v>408</v>
      </c>
      <c r="G517">
        <v>490</v>
      </c>
      <c r="H517">
        <v>463</v>
      </c>
      <c r="I517">
        <v>395</v>
      </c>
      <c r="J517">
        <v>373</v>
      </c>
      <c r="K517">
        <v>399</v>
      </c>
      <c r="L517">
        <v>291</v>
      </c>
      <c r="M517">
        <v>302</v>
      </c>
      <c r="N517">
        <v>312</v>
      </c>
      <c r="O517">
        <v>353</v>
      </c>
      <c r="P517">
        <v>398</v>
      </c>
      <c r="Q517">
        <v>477</v>
      </c>
      <c r="R517">
        <v>456</v>
      </c>
      <c r="S517">
        <v>393</v>
      </c>
      <c r="T517">
        <v>378</v>
      </c>
      <c r="U517">
        <v>413</v>
      </c>
    </row>
    <row r="518" spans="1:21">
      <c r="A518" s="45">
        <v>42614</v>
      </c>
      <c r="B518">
        <v>306</v>
      </c>
      <c r="C518">
        <v>323</v>
      </c>
      <c r="D518">
        <v>330</v>
      </c>
      <c r="E518">
        <v>365</v>
      </c>
      <c r="F518">
        <v>407</v>
      </c>
      <c r="G518">
        <v>489</v>
      </c>
      <c r="H518">
        <v>466</v>
      </c>
      <c r="I518">
        <v>394</v>
      </c>
      <c r="J518">
        <v>373</v>
      </c>
      <c r="K518">
        <v>398</v>
      </c>
      <c r="L518">
        <v>291</v>
      </c>
      <c r="M518">
        <v>303</v>
      </c>
      <c r="N518">
        <v>311</v>
      </c>
      <c r="O518">
        <v>352</v>
      </c>
      <c r="P518">
        <v>397</v>
      </c>
      <c r="Q518">
        <v>477</v>
      </c>
      <c r="R518">
        <v>458</v>
      </c>
      <c r="S518">
        <v>393</v>
      </c>
      <c r="T518">
        <v>377</v>
      </c>
      <c r="U518">
        <v>412</v>
      </c>
    </row>
    <row r="519" spans="1:21">
      <c r="A519" s="45">
        <v>42644</v>
      </c>
      <c r="B519">
        <v>306</v>
      </c>
      <c r="C519">
        <v>323</v>
      </c>
      <c r="D519">
        <v>330</v>
      </c>
      <c r="E519">
        <v>365</v>
      </c>
      <c r="F519">
        <v>406</v>
      </c>
      <c r="G519">
        <v>488</v>
      </c>
      <c r="H519">
        <v>468</v>
      </c>
      <c r="I519">
        <v>394</v>
      </c>
      <c r="J519">
        <v>373</v>
      </c>
      <c r="K519">
        <v>397</v>
      </c>
      <c r="L519">
        <v>291</v>
      </c>
      <c r="M519">
        <v>304</v>
      </c>
      <c r="N519">
        <v>311</v>
      </c>
      <c r="O519">
        <v>352</v>
      </c>
      <c r="P519">
        <v>396</v>
      </c>
      <c r="Q519">
        <v>476</v>
      </c>
      <c r="R519">
        <v>461</v>
      </c>
      <c r="S519">
        <v>392</v>
      </c>
      <c r="T519">
        <v>377</v>
      </c>
      <c r="U519">
        <v>411</v>
      </c>
    </row>
    <row r="520" spans="1:21">
      <c r="A520" s="45">
        <v>42675</v>
      </c>
      <c r="B520">
        <v>306</v>
      </c>
      <c r="C520">
        <v>323</v>
      </c>
      <c r="D520">
        <v>330</v>
      </c>
      <c r="E520">
        <v>364</v>
      </c>
      <c r="F520">
        <v>406</v>
      </c>
      <c r="G520">
        <v>487</v>
      </c>
      <c r="H520">
        <v>470</v>
      </c>
      <c r="I520">
        <v>394</v>
      </c>
      <c r="J520">
        <v>373</v>
      </c>
      <c r="K520">
        <v>396</v>
      </c>
      <c r="L520">
        <v>291</v>
      </c>
      <c r="M520">
        <v>304</v>
      </c>
      <c r="N520">
        <v>311</v>
      </c>
      <c r="O520">
        <v>352</v>
      </c>
      <c r="P520">
        <v>395</v>
      </c>
      <c r="Q520">
        <v>475</v>
      </c>
      <c r="R520">
        <v>463</v>
      </c>
      <c r="S520">
        <v>392</v>
      </c>
      <c r="T520">
        <v>377</v>
      </c>
      <c r="U520">
        <v>410</v>
      </c>
    </row>
    <row r="521" spans="1:21">
      <c r="A521" s="45">
        <v>42705</v>
      </c>
      <c r="B521">
        <v>305</v>
      </c>
      <c r="C521">
        <v>323</v>
      </c>
      <c r="D521">
        <v>328</v>
      </c>
      <c r="E521">
        <v>363</v>
      </c>
      <c r="F521">
        <v>404</v>
      </c>
      <c r="G521">
        <v>486</v>
      </c>
      <c r="H521">
        <v>472</v>
      </c>
      <c r="I521">
        <v>394</v>
      </c>
      <c r="J521">
        <v>373</v>
      </c>
      <c r="K521">
        <v>395</v>
      </c>
      <c r="L521">
        <v>291</v>
      </c>
      <c r="M521">
        <v>304</v>
      </c>
      <c r="N521">
        <v>310</v>
      </c>
      <c r="O521">
        <v>351</v>
      </c>
      <c r="P521">
        <v>394</v>
      </c>
      <c r="Q521">
        <v>474</v>
      </c>
      <c r="R521">
        <v>465</v>
      </c>
      <c r="S521">
        <v>392</v>
      </c>
      <c r="T521">
        <v>377</v>
      </c>
      <c r="U521">
        <v>408</v>
      </c>
    </row>
    <row r="522" spans="1:21">
      <c r="A522" s="45">
        <v>42736</v>
      </c>
      <c r="B522">
        <v>310</v>
      </c>
      <c r="C522">
        <v>317</v>
      </c>
      <c r="D522">
        <v>325</v>
      </c>
      <c r="E522">
        <v>366</v>
      </c>
      <c r="F522">
        <v>408</v>
      </c>
      <c r="G522">
        <v>488</v>
      </c>
      <c r="H522">
        <v>474</v>
      </c>
      <c r="I522">
        <v>398</v>
      </c>
      <c r="J522">
        <v>376</v>
      </c>
      <c r="K522">
        <v>396</v>
      </c>
      <c r="L522">
        <v>294</v>
      </c>
      <c r="M522">
        <v>299</v>
      </c>
      <c r="N522">
        <v>310</v>
      </c>
      <c r="O522">
        <v>355</v>
      </c>
      <c r="P522">
        <v>396</v>
      </c>
      <c r="Q522">
        <v>475</v>
      </c>
      <c r="R522">
        <v>465</v>
      </c>
      <c r="S522">
        <v>394</v>
      </c>
      <c r="T522">
        <v>378</v>
      </c>
      <c r="U522">
        <v>408</v>
      </c>
    </row>
    <row r="523" spans="1:21">
      <c r="A523" s="45">
        <v>42767</v>
      </c>
      <c r="B523">
        <v>310</v>
      </c>
      <c r="C523">
        <v>316</v>
      </c>
      <c r="D523">
        <v>324</v>
      </c>
      <c r="E523">
        <v>366</v>
      </c>
      <c r="F523">
        <v>407</v>
      </c>
      <c r="G523">
        <v>486</v>
      </c>
      <c r="H523">
        <v>474</v>
      </c>
      <c r="I523">
        <v>399</v>
      </c>
      <c r="J523">
        <v>376</v>
      </c>
      <c r="K523">
        <v>394</v>
      </c>
      <c r="L523">
        <v>294</v>
      </c>
      <c r="M523">
        <v>298</v>
      </c>
      <c r="N523">
        <v>309</v>
      </c>
      <c r="O523">
        <v>354</v>
      </c>
      <c r="P523">
        <v>396</v>
      </c>
      <c r="Q523">
        <v>473</v>
      </c>
      <c r="R523">
        <v>465</v>
      </c>
      <c r="S523">
        <v>396</v>
      </c>
      <c r="T523">
        <v>378</v>
      </c>
      <c r="U523">
        <v>406</v>
      </c>
    </row>
    <row r="524" spans="1:21">
      <c r="A524" s="45">
        <v>42795</v>
      </c>
      <c r="B524">
        <v>309</v>
      </c>
      <c r="C524">
        <v>318</v>
      </c>
      <c r="D524">
        <v>324</v>
      </c>
      <c r="E524">
        <v>366</v>
      </c>
      <c r="F524">
        <v>406</v>
      </c>
      <c r="G524">
        <v>485</v>
      </c>
      <c r="H524">
        <v>473</v>
      </c>
      <c r="I524">
        <v>401</v>
      </c>
      <c r="J524">
        <v>376</v>
      </c>
      <c r="K524">
        <v>392</v>
      </c>
      <c r="L524">
        <v>293</v>
      </c>
      <c r="M524">
        <v>300</v>
      </c>
      <c r="N524">
        <v>310</v>
      </c>
      <c r="O524">
        <v>354</v>
      </c>
      <c r="P524">
        <v>395</v>
      </c>
      <c r="Q524">
        <v>472</v>
      </c>
      <c r="R524">
        <v>464</v>
      </c>
      <c r="S524">
        <v>397</v>
      </c>
      <c r="T524">
        <v>379</v>
      </c>
      <c r="U524">
        <v>404</v>
      </c>
    </row>
    <row r="525" spans="1:21">
      <c r="A525" s="45">
        <v>42826</v>
      </c>
      <c r="B525">
        <v>310</v>
      </c>
      <c r="C525">
        <v>318</v>
      </c>
      <c r="D525">
        <v>324</v>
      </c>
      <c r="E525">
        <v>365</v>
      </c>
      <c r="F525">
        <v>404</v>
      </c>
      <c r="G525">
        <v>483</v>
      </c>
      <c r="H525">
        <v>473</v>
      </c>
      <c r="I525">
        <v>402</v>
      </c>
      <c r="J525">
        <v>376</v>
      </c>
      <c r="K525">
        <v>390</v>
      </c>
      <c r="L525">
        <v>293</v>
      </c>
      <c r="M525">
        <v>300</v>
      </c>
      <c r="N525">
        <v>309</v>
      </c>
      <c r="O525">
        <v>353</v>
      </c>
      <c r="P525">
        <v>393</v>
      </c>
      <c r="Q525">
        <v>471</v>
      </c>
      <c r="R525">
        <v>464</v>
      </c>
      <c r="S525">
        <v>399</v>
      </c>
      <c r="T525">
        <v>379</v>
      </c>
      <c r="U525">
        <v>402</v>
      </c>
    </row>
    <row r="526" spans="1:21">
      <c r="A526" s="45">
        <v>42856</v>
      </c>
      <c r="B526">
        <v>309</v>
      </c>
      <c r="C526">
        <v>319</v>
      </c>
      <c r="D526">
        <v>324</v>
      </c>
      <c r="E526">
        <v>365</v>
      </c>
      <c r="F526">
        <v>403</v>
      </c>
      <c r="G526">
        <v>483</v>
      </c>
      <c r="H526">
        <v>474</v>
      </c>
      <c r="I526">
        <v>404</v>
      </c>
      <c r="J526">
        <v>377</v>
      </c>
      <c r="K526">
        <v>389</v>
      </c>
      <c r="L526">
        <v>293</v>
      </c>
      <c r="M526">
        <v>301</v>
      </c>
      <c r="N526">
        <v>308</v>
      </c>
      <c r="O526">
        <v>353</v>
      </c>
      <c r="P526">
        <v>392</v>
      </c>
      <c r="Q526">
        <v>470</v>
      </c>
      <c r="R526">
        <v>464</v>
      </c>
      <c r="S526">
        <v>400</v>
      </c>
      <c r="T526">
        <v>379</v>
      </c>
      <c r="U526">
        <v>401</v>
      </c>
    </row>
    <row r="527" spans="1:21">
      <c r="A527" s="45">
        <v>42887</v>
      </c>
      <c r="B527">
        <v>309</v>
      </c>
      <c r="C527">
        <v>319</v>
      </c>
      <c r="D527">
        <v>323</v>
      </c>
      <c r="E527">
        <v>364</v>
      </c>
      <c r="F527">
        <v>402</v>
      </c>
      <c r="G527">
        <v>482</v>
      </c>
      <c r="H527">
        <v>475</v>
      </c>
      <c r="I527">
        <v>406</v>
      </c>
      <c r="J527">
        <v>377</v>
      </c>
      <c r="K527">
        <v>388</v>
      </c>
      <c r="L527">
        <v>293</v>
      </c>
      <c r="M527">
        <v>301</v>
      </c>
      <c r="N527">
        <v>308</v>
      </c>
      <c r="O527">
        <v>352</v>
      </c>
      <c r="P527">
        <v>391</v>
      </c>
      <c r="Q527">
        <v>470</v>
      </c>
      <c r="R527">
        <v>465</v>
      </c>
      <c r="S527">
        <v>402</v>
      </c>
      <c r="T527">
        <v>379</v>
      </c>
      <c r="U527">
        <v>400</v>
      </c>
    </row>
    <row r="528" spans="1:21">
      <c r="A528" s="45">
        <v>42917</v>
      </c>
      <c r="B528">
        <v>309</v>
      </c>
      <c r="C528">
        <v>320</v>
      </c>
      <c r="D528">
        <v>323</v>
      </c>
      <c r="E528">
        <v>363</v>
      </c>
      <c r="F528">
        <v>401</v>
      </c>
      <c r="G528">
        <v>481</v>
      </c>
      <c r="H528">
        <v>475</v>
      </c>
      <c r="I528">
        <v>407</v>
      </c>
      <c r="J528">
        <v>377</v>
      </c>
      <c r="K528">
        <v>387</v>
      </c>
      <c r="L528">
        <v>292</v>
      </c>
      <c r="M528">
        <v>302</v>
      </c>
      <c r="N528">
        <v>308</v>
      </c>
      <c r="O528">
        <v>352</v>
      </c>
      <c r="P528">
        <v>390</v>
      </c>
      <c r="Q528">
        <v>469</v>
      </c>
      <c r="R528">
        <v>466</v>
      </c>
      <c r="S528">
        <v>404</v>
      </c>
      <c r="T528">
        <v>380</v>
      </c>
      <c r="U528">
        <v>399</v>
      </c>
    </row>
    <row r="529" spans="1:21">
      <c r="A529" s="45">
        <v>42948</v>
      </c>
      <c r="B529">
        <v>308</v>
      </c>
      <c r="C529">
        <v>319</v>
      </c>
      <c r="D529">
        <v>322</v>
      </c>
      <c r="E529">
        <v>362</v>
      </c>
      <c r="F529">
        <v>400</v>
      </c>
      <c r="G529">
        <v>479</v>
      </c>
      <c r="H529">
        <v>477</v>
      </c>
      <c r="I529">
        <v>409</v>
      </c>
      <c r="J529">
        <v>378</v>
      </c>
      <c r="K529">
        <v>386</v>
      </c>
      <c r="L529">
        <v>292</v>
      </c>
      <c r="M529">
        <v>301</v>
      </c>
      <c r="N529">
        <v>307</v>
      </c>
      <c r="O529">
        <v>350</v>
      </c>
      <c r="P529">
        <v>389</v>
      </c>
      <c r="Q529">
        <v>467</v>
      </c>
      <c r="R529">
        <v>467</v>
      </c>
      <c r="S529">
        <v>405</v>
      </c>
      <c r="T529">
        <v>380</v>
      </c>
      <c r="U529">
        <v>397</v>
      </c>
    </row>
    <row r="530" spans="1:21">
      <c r="A530" s="45">
        <v>42979</v>
      </c>
      <c r="B530">
        <v>308</v>
      </c>
      <c r="C530">
        <v>320</v>
      </c>
      <c r="D530">
        <v>322</v>
      </c>
      <c r="E530">
        <v>362</v>
      </c>
      <c r="F530">
        <v>400</v>
      </c>
      <c r="G530">
        <v>478</v>
      </c>
      <c r="H530">
        <v>478</v>
      </c>
      <c r="I530">
        <v>410</v>
      </c>
      <c r="J530">
        <v>379</v>
      </c>
      <c r="K530">
        <v>385</v>
      </c>
      <c r="L530">
        <v>292</v>
      </c>
      <c r="M530">
        <v>302</v>
      </c>
      <c r="N530">
        <v>307</v>
      </c>
      <c r="O530">
        <v>350</v>
      </c>
      <c r="P530">
        <v>389</v>
      </c>
      <c r="Q530">
        <v>466</v>
      </c>
      <c r="R530">
        <v>468</v>
      </c>
      <c r="S530">
        <v>406</v>
      </c>
      <c r="T530">
        <v>381</v>
      </c>
      <c r="U530">
        <v>396</v>
      </c>
    </row>
    <row r="531" spans="1:21">
      <c r="A531" s="45">
        <v>43009</v>
      </c>
      <c r="B531">
        <v>308</v>
      </c>
      <c r="C531">
        <v>321</v>
      </c>
      <c r="D531">
        <v>322</v>
      </c>
      <c r="E531">
        <v>361</v>
      </c>
      <c r="F531">
        <v>399</v>
      </c>
      <c r="G531">
        <v>477</v>
      </c>
      <c r="H531">
        <v>479</v>
      </c>
      <c r="I531">
        <v>411</v>
      </c>
      <c r="J531">
        <v>379</v>
      </c>
      <c r="K531">
        <v>383</v>
      </c>
      <c r="L531">
        <v>292</v>
      </c>
      <c r="M531">
        <v>302</v>
      </c>
      <c r="N531">
        <v>307</v>
      </c>
      <c r="O531">
        <v>349</v>
      </c>
      <c r="P531">
        <v>388</v>
      </c>
      <c r="Q531">
        <v>465</v>
      </c>
      <c r="R531">
        <v>469</v>
      </c>
      <c r="S531">
        <v>407</v>
      </c>
      <c r="T531">
        <v>381</v>
      </c>
      <c r="U531">
        <v>394</v>
      </c>
    </row>
    <row r="532" spans="1:21">
      <c r="A532" s="45">
        <v>43040</v>
      </c>
      <c r="B532">
        <v>308</v>
      </c>
      <c r="C532">
        <v>321</v>
      </c>
      <c r="D532">
        <v>322</v>
      </c>
      <c r="E532">
        <v>361</v>
      </c>
      <c r="F532">
        <v>398</v>
      </c>
      <c r="G532">
        <v>476</v>
      </c>
      <c r="H532">
        <v>480</v>
      </c>
      <c r="I532">
        <v>412</v>
      </c>
      <c r="J532">
        <v>379</v>
      </c>
      <c r="K532">
        <v>382</v>
      </c>
      <c r="L532">
        <v>292</v>
      </c>
      <c r="M532">
        <v>303</v>
      </c>
      <c r="N532">
        <v>306</v>
      </c>
      <c r="O532">
        <v>348</v>
      </c>
      <c r="P532">
        <v>387</v>
      </c>
      <c r="Q532">
        <v>464</v>
      </c>
      <c r="R532">
        <v>470</v>
      </c>
      <c r="S532">
        <v>408</v>
      </c>
      <c r="T532">
        <v>382</v>
      </c>
      <c r="U532">
        <v>393</v>
      </c>
    </row>
    <row r="533" spans="1:21">
      <c r="A533" s="45">
        <v>43070</v>
      </c>
      <c r="B533">
        <v>308</v>
      </c>
      <c r="C533">
        <v>321</v>
      </c>
      <c r="D533">
        <v>320</v>
      </c>
      <c r="E533">
        <v>359</v>
      </c>
      <c r="F533">
        <v>397</v>
      </c>
      <c r="G533">
        <v>474</v>
      </c>
      <c r="H533">
        <v>481</v>
      </c>
      <c r="I533">
        <v>413</v>
      </c>
      <c r="J533">
        <v>380</v>
      </c>
      <c r="K533">
        <v>381</v>
      </c>
      <c r="L533">
        <v>292</v>
      </c>
      <c r="M533">
        <v>302</v>
      </c>
      <c r="N533">
        <v>305</v>
      </c>
      <c r="O533">
        <v>347</v>
      </c>
      <c r="P533">
        <v>386</v>
      </c>
      <c r="Q533">
        <v>462</v>
      </c>
      <c r="R533">
        <v>471</v>
      </c>
      <c r="S533">
        <v>409</v>
      </c>
      <c r="T533">
        <v>382</v>
      </c>
      <c r="U533">
        <v>392</v>
      </c>
    </row>
    <row r="534" spans="1:21">
      <c r="A534" s="45">
        <v>43101</v>
      </c>
      <c r="B534">
        <v>308</v>
      </c>
      <c r="C534">
        <v>321</v>
      </c>
      <c r="D534">
        <v>320</v>
      </c>
      <c r="E534">
        <v>359</v>
      </c>
      <c r="F534">
        <v>396</v>
      </c>
      <c r="G534">
        <v>473</v>
      </c>
      <c r="H534">
        <v>482</v>
      </c>
      <c r="I534">
        <v>413</v>
      </c>
      <c r="J534">
        <v>380</v>
      </c>
      <c r="K534">
        <v>380</v>
      </c>
      <c r="L534">
        <v>291</v>
      </c>
      <c r="M534">
        <v>303</v>
      </c>
      <c r="N534">
        <v>305</v>
      </c>
      <c r="O534">
        <v>346</v>
      </c>
      <c r="P534">
        <v>385</v>
      </c>
      <c r="Q534">
        <v>460</v>
      </c>
      <c r="R534">
        <v>471</v>
      </c>
      <c r="S534">
        <v>408</v>
      </c>
      <c r="T534">
        <v>381</v>
      </c>
      <c r="U534">
        <v>391</v>
      </c>
    </row>
    <row r="535" spans="1:21">
      <c r="A535" s="45">
        <v>43132</v>
      </c>
      <c r="B535">
        <v>307</v>
      </c>
      <c r="C535">
        <v>321</v>
      </c>
      <c r="D535">
        <v>320</v>
      </c>
      <c r="E535">
        <v>358</v>
      </c>
      <c r="F535">
        <v>396</v>
      </c>
      <c r="G535">
        <v>471</v>
      </c>
      <c r="H535">
        <v>482</v>
      </c>
      <c r="I535">
        <v>413</v>
      </c>
      <c r="J535">
        <v>380</v>
      </c>
      <c r="K535">
        <v>379</v>
      </c>
      <c r="L535">
        <v>291</v>
      </c>
      <c r="M535">
        <v>302</v>
      </c>
      <c r="N535">
        <v>305</v>
      </c>
      <c r="O535">
        <v>346</v>
      </c>
      <c r="P535">
        <v>385</v>
      </c>
      <c r="Q535">
        <v>458</v>
      </c>
      <c r="R535">
        <v>472</v>
      </c>
      <c r="S535">
        <v>409</v>
      </c>
      <c r="T535">
        <v>382</v>
      </c>
      <c r="U535">
        <v>390</v>
      </c>
    </row>
    <row r="536" spans="1:21">
      <c r="A536" s="45">
        <v>43160</v>
      </c>
      <c r="B536">
        <v>306</v>
      </c>
      <c r="C536">
        <v>322</v>
      </c>
      <c r="D536">
        <v>321</v>
      </c>
      <c r="E536">
        <v>357</v>
      </c>
      <c r="F536">
        <v>395</v>
      </c>
      <c r="G536">
        <v>469</v>
      </c>
      <c r="H536">
        <v>483</v>
      </c>
      <c r="I536">
        <v>413</v>
      </c>
      <c r="J536">
        <v>380</v>
      </c>
      <c r="K536">
        <v>378</v>
      </c>
      <c r="L536">
        <v>290</v>
      </c>
      <c r="M536">
        <v>304</v>
      </c>
      <c r="N536">
        <v>305</v>
      </c>
      <c r="O536">
        <v>345</v>
      </c>
      <c r="P536">
        <v>384</v>
      </c>
      <c r="Q536">
        <v>457</v>
      </c>
      <c r="R536">
        <v>473</v>
      </c>
      <c r="S536">
        <v>409</v>
      </c>
      <c r="T536">
        <v>382</v>
      </c>
      <c r="U536">
        <v>389</v>
      </c>
    </row>
    <row r="537" spans="1:21">
      <c r="A537" s="45">
        <v>43191</v>
      </c>
      <c r="B537">
        <v>306</v>
      </c>
      <c r="C537">
        <v>324</v>
      </c>
      <c r="D537">
        <v>320</v>
      </c>
      <c r="E537">
        <v>356</v>
      </c>
      <c r="F537">
        <v>394</v>
      </c>
      <c r="G537">
        <v>467</v>
      </c>
      <c r="H537">
        <v>483</v>
      </c>
      <c r="I537">
        <v>414</v>
      </c>
      <c r="J537">
        <v>380</v>
      </c>
      <c r="K537">
        <v>377</v>
      </c>
      <c r="L537">
        <v>290</v>
      </c>
      <c r="M537">
        <v>305</v>
      </c>
      <c r="N537">
        <v>305</v>
      </c>
      <c r="O537">
        <v>344</v>
      </c>
      <c r="P537">
        <v>383</v>
      </c>
      <c r="Q537">
        <v>455</v>
      </c>
      <c r="R537">
        <v>473</v>
      </c>
      <c r="S537">
        <v>410</v>
      </c>
      <c r="T537">
        <v>382</v>
      </c>
      <c r="U537">
        <v>388</v>
      </c>
    </row>
    <row r="538" spans="1:21">
      <c r="A538" s="45">
        <v>43221</v>
      </c>
      <c r="B538">
        <v>306</v>
      </c>
      <c r="C538">
        <v>324</v>
      </c>
      <c r="D538">
        <v>321</v>
      </c>
      <c r="E538">
        <v>356</v>
      </c>
      <c r="F538">
        <v>393</v>
      </c>
      <c r="G538">
        <v>466</v>
      </c>
      <c r="H538">
        <v>484</v>
      </c>
      <c r="I538">
        <v>415</v>
      </c>
      <c r="J538">
        <v>381</v>
      </c>
      <c r="K538">
        <v>377</v>
      </c>
      <c r="L538">
        <v>290</v>
      </c>
      <c r="M538">
        <v>305</v>
      </c>
      <c r="N538">
        <v>305</v>
      </c>
      <c r="O538">
        <v>343</v>
      </c>
      <c r="P538">
        <v>383</v>
      </c>
      <c r="Q538">
        <v>454</v>
      </c>
      <c r="R538">
        <v>475</v>
      </c>
      <c r="S538">
        <v>411</v>
      </c>
      <c r="T538">
        <v>382</v>
      </c>
      <c r="U538">
        <v>387</v>
      </c>
    </row>
    <row r="539" spans="1:21">
      <c r="A539" s="45">
        <v>43252</v>
      </c>
      <c r="B539">
        <v>305</v>
      </c>
      <c r="C539">
        <v>326</v>
      </c>
      <c r="D539">
        <v>321</v>
      </c>
      <c r="E539">
        <v>356</v>
      </c>
      <c r="F539">
        <v>392</v>
      </c>
      <c r="G539">
        <v>465</v>
      </c>
      <c r="H539">
        <v>485</v>
      </c>
      <c r="I539">
        <v>416</v>
      </c>
      <c r="J539">
        <v>381</v>
      </c>
      <c r="K539">
        <v>376</v>
      </c>
      <c r="L539">
        <v>290</v>
      </c>
      <c r="M539">
        <v>307</v>
      </c>
      <c r="N539">
        <v>305</v>
      </c>
      <c r="O539">
        <v>343</v>
      </c>
      <c r="P539">
        <v>382</v>
      </c>
      <c r="Q539">
        <v>453</v>
      </c>
      <c r="R539">
        <v>476</v>
      </c>
      <c r="S539">
        <v>412</v>
      </c>
      <c r="T539">
        <v>383</v>
      </c>
      <c r="U539">
        <v>387</v>
      </c>
    </row>
    <row r="540" spans="1:21">
      <c r="A540" s="45">
        <v>43282</v>
      </c>
      <c r="B540">
        <v>305</v>
      </c>
      <c r="C540">
        <v>325</v>
      </c>
      <c r="D540">
        <v>320</v>
      </c>
      <c r="E540">
        <v>354</v>
      </c>
      <c r="F540">
        <v>391</v>
      </c>
      <c r="G540">
        <v>464</v>
      </c>
      <c r="H540">
        <v>486</v>
      </c>
      <c r="I540">
        <v>418</v>
      </c>
      <c r="J540">
        <v>381</v>
      </c>
      <c r="K540">
        <v>376</v>
      </c>
      <c r="L540">
        <v>289</v>
      </c>
      <c r="M540">
        <v>306</v>
      </c>
      <c r="N540">
        <v>304</v>
      </c>
      <c r="O540">
        <v>341</v>
      </c>
      <c r="P540">
        <v>380</v>
      </c>
      <c r="Q540">
        <v>451</v>
      </c>
      <c r="R540">
        <v>477</v>
      </c>
      <c r="S540">
        <v>414</v>
      </c>
      <c r="T540">
        <v>383</v>
      </c>
      <c r="U540">
        <v>386</v>
      </c>
    </row>
    <row r="541" spans="1:21">
      <c r="A541" s="45">
        <v>43313</v>
      </c>
      <c r="B541">
        <v>304</v>
      </c>
      <c r="C541">
        <v>324</v>
      </c>
      <c r="D541">
        <v>319</v>
      </c>
      <c r="E541">
        <v>354</v>
      </c>
      <c r="F541">
        <v>390</v>
      </c>
      <c r="G541">
        <v>462</v>
      </c>
      <c r="H541">
        <v>487</v>
      </c>
      <c r="I541">
        <v>419</v>
      </c>
      <c r="J541">
        <v>382</v>
      </c>
      <c r="K541">
        <v>375</v>
      </c>
      <c r="L541">
        <v>288</v>
      </c>
      <c r="M541">
        <v>305</v>
      </c>
      <c r="N541">
        <v>303</v>
      </c>
      <c r="O541">
        <v>341</v>
      </c>
      <c r="P541">
        <v>380</v>
      </c>
      <c r="Q541">
        <v>450</v>
      </c>
      <c r="R541">
        <v>477</v>
      </c>
      <c r="S541">
        <v>415</v>
      </c>
      <c r="T541">
        <v>383</v>
      </c>
      <c r="U541">
        <v>385</v>
      </c>
    </row>
    <row r="542" spans="1:21">
      <c r="A542" s="45">
        <v>43344</v>
      </c>
      <c r="B542">
        <v>304</v>
      </c>
      <c r="C542">
        <v>326</v>
      </c>
      <c r="D542">
        <v>319</v>
      </c>
      <c r="E542">
        <v>353</v>
      </c>
      <c r="F542">
        <v>390</v>
      </c>
      <c r="G542">
        <v>461</v>
      </c>
      <c r="H542">
        <v>488</v>
      </c>
      <c r="I542">
        <v>420</v>
      </c>
      <c r="J542">
        <v>382</v>
      </c>
      <c r="K542">
        <v>374</v>
      </c>
      <c r="L542">
        <v>288</v>
      </c>
      <c r="M542">
        <v>306</v>
      </c>
      <c r="N542">
        <v>303</v>
      </c>
      <c r="O542">
        <v>340</v>
      </c>
      <c r="P542">
        <v>379</v>
      </c>
      <c r="Q542">
        <v>448</v>
      </c>
      <c r="R542">
        <v>478</v>
      </c>
      <c r="S542">
        <v>416</v>
      </c>
      <c r="T542">
        <v>383</v>
      </c>
      <c r="U542">
        <v>385</v>
      </c>
    </row>
    <row r="543" spans="1:21">
      <c r="A543" s="45">
        <v>43374</v>
      </c>
      <c r="B543">
        <v>303</v>
      </c>
      <c r="C543">
        <v>327</v>
      </c>
      <c r="D543">
        <v>319</v>
      </c>
      <c r="E543">
        <v>353</v>
      </c>
      <c r="F543">
        <v>389</v>
      </c>
      <c r="G543">
        <v>459</v>
      </c>
      <c r="H543">
        <v>489</v>
      </c>
      <c r="I543">
        <v>421</v>
      </c>
      <c r="J543">
        <v>382</v>
      </c>
      <c r="K543">
        <v>375</v>
      </c>
      <c r="L543">
        <v>288</v>
      </c>
      <c r="M543">
        <v>307</v>
      </c>
      <c r="N543">
        <v>302</v>
      </c>
      <c r="O543">
        <v>340</v>
      </c>
      <c r="P543">
        <v>379</v>
      </c>
      <c r="Q543">
        <v>447</v>
      </c>
      <c r="R543">
        <v>479</v>
      </c>
      <c r="S543">
        <v>417</v>
      </c>
      <c r="T543">
        <v>383</v>
      </c>
      <c r="U543">
        <v>385</v>
      </c>
    </row>
    <row r="544" spans="1:21">
      <c r="A544" s="45">
        <v>43405</v>
      </c>
      <c r="B544">
        <v>303</v>
      </c>
      <c r="C544">
        <v>327</v>
      </c>
      <c r="D544">
        <v>318</v>
      </c>
      <c r="E544">
        <v>353</v>
      </c>
      <c r="F544">
        <v>389</v>
      </c>
      <c r="G544">
        <v>458</v>
      </c>
      <c r="H544">
        <v>490</v>
      </c>
      <c r="I544">
        <v>422</v>
      </c>
      <c r="J544">
        <v>382</v>
      </c>
      <c r="K544">
        <v>375</v>
      </c>
      <c r="L544">
        <v>288</v>
      </c>
      <c r="M544">
        <v>307</v>
      </c>
      <c r="N544">
        <v>302</v>
      </c>
      <c r="O544">
        <v>340</v>
      </c>
      <c r="P544">
        <v>378</v>
      </c>
      <c r="Q544">
        <v>446</v>
      </c>
      <c r="R544">
        <v>480</v>
      </c>
      <c r="S544">
        <v>418</v>
      </c>
      <c r="T544">
        <v>383</v>
      </c>
      <c r="U544">
        <v>385</v>
      </c>
    </row>
    <row r="545" spans="1:21">
      <c r="A545" s="45">
        <v>43435</v>
      </c>
      <c r="B545">
        <v>303</v>
      </c>
      <c r="C545">
        <v>327</v>
      </c>
      <c r="D545">
        <v>317</v>
      </c>
      <c r="E545">
        <v>351</v>
      </c>
      <c r="F545">
        <v>387</v>
      </c>
      <c r="G545">
        <v>456</v>
      </c>
      <c r="H545">
        <v>491</v>
      </c>
      <c r="I545">
        <v>424</v>
      </c>
      <c r="J545">
        <v>382</v>
      </c>
      <c r="K545">
        <v>374</v>
      </c>
      <c r="L545">
        <v>287</v>
      </c>
      <c r="M545">
        <v>307</v>
      </c>
      <c r="N545">
        <v>300</v>
      </c>
      <c r="O545">
        <v>338</v>
      </c>
      <c r="P545">
        <v>377</v>
      </c>
      <c r="Q545">
        <v>444</v>
      </c>
      <c r="R545">
        <v>480</v>
      </c>
      <c r="S545">
        <v>419</v>
      </c>
      <c r="T545">
        <v>383</v>
      </c>
      <c r="U545">
        <v>384</v>
      </c>
    </row>
    <row r="546" spans="1:21">
      <c r="A546" s="45">
        <v>43466</v>
      </c>
      <c r="B546">
        <v>303</v>
      </c>
      <c r="C546">
        <v>328</v>
      </c>
      <c r="D546">
        <v>318</v>
      </c>
      <c r="E546">
        <v>351</v>
      </c>
      <c r="F546">
        <v>387</v>
      </c>
      <c r="G546">
        <v>454</v>
      </c>
      <c r="H546">
        <v>491</v>
      </c>
      <c r="I546">
        <v>424</v>
      </c>
      <c r="J546">
        <v>381</v>
      </c>
      <c r="K546">
        <v>373</v>
      </c>
      <c r="L546">
        <v>287</v>
      </c>
      <c r="M546">
        <v>308</v>
      </c>
      <c r="N546">
        <v>301</v>
      </c>
      <c r="O546">
        <v>338</v>
      </c>
      <c r="P546">
        <v>377</v>
      </c>
      <c r="Q546">
        <v>442</v>
      </c>
      <c r="R546">
        <v>480</v>
      </c>
      <c r="S546">
        <v>420</v>
      </c>
      <c r="T546">
        <v>382</v>
      </c>
      <c r="U546">
        <v>383</v>
      </c>
    </row>
    <row r="547" spans="1:21">
      <c r="A547" s="45">
        <v>43497</v>
      </c>
      <c r="B547">
        <v>302</v>
      </c>
      <c r="C547">
        <v>327</v>
      </c>
      <c r="D547">
        <v>318</v>
      </c>
      <c r="E547">
        <v>350</v>
      </c>
      <c r="F547">
        <v>387</v>
      </c>
      <c r="G547">
        <v>453</v>
      </c>
      <c r="H547">
        <v>491</v>
      </c>
      <c r="I547">
        <v>425</v>
      </c>
      <c r="J547">
        <v>381</v>
      </c>
      <c r="K547">
        <v>373</v>
      </c>
      <c r="L547">
        <v>287</v>
      </c>
      <c r="M547">
        <v>306</v>
      </c>
      <c r="N547">
        <v>301</v>
      </c>
      <c r="O547">
        <v>337</v>
      </c>
      <c r="P547">
        <v>376</v>
      </c>
      <c r="Q547">
        <v>441</v>
      </c>
      <c r="R547">
        <v>480</v>
      </c>
      <c r="S547">
        <v>420</v>
      </c>
      <c r="T547">
        <v>382</v>
      </c>
      <c r="U547">
        <v>383</v>
      </c>
    </row>
    <row r="548" spans="1:21">
      <c r="A548" s="45">
        <v>43525</v>
      </c>
      <c r="B548">
        <v>301</v>
      </c>
      <c r="C548">
        <v>328</v>
      </c>
      <c r="D548">
        <v>319</v>
      </c>
      <c r="E548">
        <v>349</v>
      </c>
      <c r="F548">
        <v>386</v>
      </c>
      <c r="G548">
        <v>451</v>
      </c>
      <c r="H548">
        <v>491</v>
      </c>
      <c r="I548">
        <v>425</v>
      </c>
      <c r="J548">
        <v>381</v>
      </c>
      <c r="K548">
        <v>372</v>
      </c>
      <c r="L548">
        <v>286</v>
      </c>
      <c r="M548">
        <v>308</v>
      </c>
      <c r="N548">
        <v>301</v>
      </c>
      <c r="O548">
        <v>336</v>
      </c>
      <c r="P548">
        <v>376</v>
      </c>
      <c r="Q548">
        <v>439</v>
      </c>
      <c r="R548">
        <v>481</v>
      </c>
      <c r="S548">
        <v>421</v>
      </c>
      <c r="T548">
        <v>382</v>
      </c>
      <c r="U548">
        <v>382</v>
      </c>
    </row>
    <row r="549" spans="1:21">
      <c r="A549" s="45">
        <v>43556</v>
      </c>
      <c r="B549">
        <v>301</v>
      </c>
      <c r="C549">
        <v>329</v>
      </c>
      <c r="D549">
        <v>318</v>
      </c>
      <c r="E549">
        <v>348</v>
      </c>
      <c r="F549">
        <v>385</v>
      </c>
      <c r="G549">
        <v>449</v>
      </c>
      <c r="H549">
        <v>491</v>
      </c>
      <c r="I549">
        <v>426</v>
      </c>
      <c r="J549">
        <v>381</v>
      </c>
      <c r="K549">
        <v>373</v>
      </c>
      <c r="L549">
        <v>286</v>
      </c>
      <c r="M549">
        <v>309</v>
      </c>
      <c r="N549">
        <v>301</v>
      </c>
      <c r="O549">
        <v>335</v>
      </c>
      <c r="P549">
        <v>375</v>
      </c>
      <c r="Q549">
        <v>437</v>
      </c>
      <c r="R549">
        <v>480</v>
      </c>
      <c r="S549">
        <v>422</v>
      </c>
      <c r="T549">
        <v>382</v>
      </c>
      <c r="U549">
        <v>383</v>
      </c>
    </row>
    <row r="550" spans="1:21">
      <c r="A550" s="45">
        <v>43586</v>
      </c>
      <c r="B550">
        <v>301</v>
      </c>
      <c r="C550">
        <v>329</v>
      </c>
      <c r="D550">
        <v>319</v>
      </c>
      <c r="E550">
        <v>348</v>
      </c>
      <c r="F550">
        <v>385</v>
      </c>
      <c r="G550">
        <v>448</v>
      </c>
      <c r="H550">
        <v>492</v>
      </c>
      <c r="I550">
        <v>427</v>
      </c>
      <c r="J550">
        <v>382</v>
      </c>
      <c r="K550">
        <v>373</v>
      </c>
      <c r="L550">
        <v>286</v>
      </c>
      <c r="M550">
        <v>309</v>
      </c>
      <c r="N550">
        <v>301</v>
      </c>
      <c r="O550">
        <v>334</v>
      </c>
      <c r="P550">
        <v>374</v>
      </c>
      <c r="Q550">
        <v>436</v>
      </c>
      <c r="R550">
        <v>481</v>
      </c>
      <c r="S550">
        <v>423</v>
      </c>
      <c r="T550">
        <v>383</v>
      </c>
      <c r="U550">
        <v>383</v>
      </c>
    </row>
    <row r="551" spans="1:21">
      <c r="A551" s="45">
        <v>43617</v>
      </c>
      <c r="B551">
        <v>300</v>
      </c>
      <c r="C551">
        <v>329</v>
      </c>
      <c r="D551">
        <v>319</v>
      </c>
      <c r="E551">
        <v>347</v>
      </c>
      <c r="F551">
        <v>384</v>
      </c>
      <c r="G551">
        <v>447</v>
      </c>
      <c r="H551">
        <v>492</v>
      </c>
      <c r="I551">
        <v>428</v>
      </c>
      <c r="J551">
        <v>383</v>
      </c>
      <c r="K551">
        <v>373</v>
      </c>
      <c r="L551">
        <v>285</v>
      </c>
      <c r="M551">
        <v>309</v>
      </c>
      <c r="N551">
        <v>301</v>
      </c>
      <c r="O551">
        <v>334</v>
      </c>
      <c r="P551">
        <v>374</v>
      </c>
      <c r="Q551">
        <v>435</v>
      </c>
      <c r="R551">
        <v>482</v>
      </c>
      <c r="S551">
        <v>424</v>
      </c>
      <c r="T551">
        <v>383</v>
      </c>
      <c r="U551">
        <v>383</v>
      </c>
    </row>
    <row r="552" spans="1:21">
      <c r="A552" s="45">
        <v>43647</v>
      </c>
      <c r="B552">
        <v>300</v>
      </c>
      <c r="C552">
        <v>330</v>
      </c>
      <c r="D552">
        <v>320</v>
      </c>
      <c r="E552">
        <v>346</v>
      </c>
      <c r="F552">
        <v>384</v>
      </c>
      <c r="G552">
        <v>445</v>
      </c>
      <c r="H552">
        <v>493</v>
      </c>
      <c r="I552">
        <v>429</v>
      </c>
      <c r="J552">
        <v>383</v>
      </c>
      <c r="K552">
        <v>372</v>
      </c>
      <c r="L552">
        <v>285</v>
      </c>
      <c r="M552">
        <v>310</v>
      </c>
      <c r="N552">
        <v>302</v>
      </c>
      <c r="O552">
        <v>333</v>
      </c>
      <c r="P552">
        <v>373</v>
      </c>
      <c r="Q552">
        <v>433</v>
      </c>
      <c r="R552">
        <v>483</v>
      </c>
      <c r="S552">
        <v>425</v>
      </c>
      <c r="T552">
        <v>384</v>
      </c>
      <c r="U552">
        <v>382</v>
      </c>
    </row>
    <row r="553" spans="1:21">
      <c r="A553" s="45">
        <v>43678</v>
      </c>
      <c r="B553">
        <v>299</v>
      </c>
      <c r="C553">
        <v>329</v>
      </c>
      <c r="D553">
        <v>321</v>
      </c>
      <c r="E553">
        <v>345</v>
      </c>
      <c r="F553">
        <v>383</v>
      </c>
      <c r="G553">
        <v>443</v>
      </c>
      <c r="H553">
        <v>495</v>
      </c>
      <c r="I553">
        <v>430</v>
      </c>
      <c r="J553">
        <v>384</v>
      </c>
      <c r="K553">
        <v>372</v>
      </c>
      <c r="L553">
        <v>284</v>
      </c>
      <c r="M553">
        <v>308</v>
      </c>
      <c r="N553">
        <v>302</v>
      </c>
      <c r="O553">
        <v>331</v>
      </c>
      <c r="P553">
        <v>373</v>
      </c>
      <c r="Q553">
        <v>431</v>
      </c>
      <c r="R553">
        <v>484</v>
      </c>
      <c r="S553">
        <v>425</v>
      </c>
      <c r="T553">
        <v>385</v>
      </c>
      <c r="U553">
        <v>381</v>
      </c>
    </row>
    <row r="554" spans="1:21">
      <c r="A554" s="45">
        <v>43709</v>
      </c>
      <c r="B554">
        <v>299</v>
      </c>
      <c r="C554">
        <v>329</v>
      </c>
      <c r="D554">
        <v>321</v>
      </c>
      <c r="E554">
        <v>344</v>
      </c>
      <c r="F554">
        <v>382</v>
      </c>
      <c r="G554">
        <v>442</v>
      </c>
      <c r="H554">
        <v>496</v>
      </c>
      <c r="I554">
        <v>431</v>
      </c>
      <c r="J554">
        <v>385</v>
      </c>
      <c r="K554">
        <v>371</v>
      </c>
      <c r="L554">
        <v>284</v>
      </c>
      <c r="M554">
        <v>308</v>
      </c>
      <c r="N554">
        <v>302</v>
      </c>
      <c r="O554">
        <v>330</v>
      </c>
      <c r="P554">
        <v>372</v>
      </c>
      <c r="Q554">
        <v>430</v>
      </c>
      <c r="R554">
        <v>484</v>
      </c>
      <c r="S554">
        <v>426</v>
      </c>
      <c r="T554">
        <v>386</v>
      </c>
      <c r="U554">
        <v>381</v>
      </c>
    </row>
    <row r="555" spans="1:21">
      <c r="A555" s="45">
        <v>43739</v>
      </c>
      <c r="B555">
        <v>299</v>
      </c>
      <c r="C555">
        <v>330</v>
      </c>
      <c r="D555">
        <v>322</v>
      </c>
      <c r="E555">
        <v>344</v>
      </c>
      <c r="F555">
        <v>382</v>
      </c>
      <c r="G555">
        <v>440</v>
      </c>
      <c r="H555">
        <v>497</v>
      </c>
      <c r="I555">
        <v>431</v>
      </c>
      <c r="J555">
        <v>386</v>
      </c>
      <c r="K555">
        <v>371</v>
      </c>
      <c r="L555">
        <v>284</v>
      </c>
      <c r="M555">
        <v>309</v>
      </c>
      <c r="N555">
        <v>303</v>
      </c>
      <c r="O555">
        <v>330</v>
      </c>
      <c r="P555">
        <v>372</v>
      </c>
      <c r="Q555">
        <v>429</v>
      </c>
      <c r="R555">
        <v>485</v>
      </c>
      <c r="S555">
        <v>426</v>
      </c>
      <c r="T555">
        <v>387</v>
      </c>
      <c r="U555">
        <v>380</v>
      </c>
    </row>
    <row r="556" spans="1:21">
      <c r="A556" s="45">
        <v>43770</v>
      </c>
      <c r="B556">
        <v>299</v>
      </c>
      <c r="C556">
        <v>330</v>
      </c>
      <c r="D556">
        <v>323</v>
      </c>
      <c r="E556">
        <v>343</v>
      </c>
      <c r="F556">
        <v>381</v>
      </c>
      <c r="G556">
        <v>439</v>
      </c>
      <c r="H556">
        <v>497</v>
      </c>
      <c r="I556">
        <v>432</v>
      </c>
      <c r="J556">
        <v>387</v>
      </c>
      <c r="K556">
        <v>370</v>
      </c>
      <c r="L556">
        <v>284</v>
      </c>
      <c r="M556">
        <v>309</v>
      </c>
      <c r="N556">
        <v>303</v>
      </c>
      <c r="O556">
        <v>329</v>
      </c>
      <c r="P556">
        <v>371</v>
      </c>
      <c r="Q556">
        <v>427</v>
      </c>
      <c r="R556">
        <v>486</v>
      </c>
      <c r="S556">
        <v>427</v>
      </c>
      <c r="T556">
        <v>387</v>
      </c>
      <c r="U556">
        <v>380</v>
      </c>
    </row>
    <row r="557" spans="1:21">
      <c r="A557" s="45">
        <v>43800</v>
      </c>
      <c r="B557">
        <v>298</v>
      </c>
      <c r="C557">
        <v>329</v>
      </c>
      <c r="D557">
        <v>321</v>
      </c>
      <c r="E557">
        <v>342</v>
      </c>
      <c r="F557">
        <v>380</v>
      </c>
      <c r="G557">
        <v>437</v>
      </c>
      <c r="H557">
        <v>497</v>
      </c>
      <c r="I557">
        <v>433</v>
      </c>
      <c r="J557">
        <v>388</v>
      </c>
      <c r="K557">
        <v>370</v>
      </c>
      <c r="L557">
        <v>284</v>
      </c>
      <c r="M557">
        <v>308</v>
      </c>
      <c r="N557">
        <v>302</v>
      </c>
      <c r="O557">
        <v>327</v>
      </c>
      <c r="P557">
        <v>370</v>
      </c>
      <c r="Q557">
        <v>426</v>
      </c>
      <c r="R557">
        <v>486</v>
      </c>
      <c r="S557">
        <v>427</v>
      </c>
      <c r="T557">
        <v>388</v>
      </c>
      <c r="U557">
        <v>379</v>
      </c>
    </row>
    <row r="558" spans="1:21">
      <c r="A558" s="45">
        <v>43831</v>
      </c>
      <c r="B558">
        <v>298</v>
      </c>
      <c r="C558">
        <v>329</v>
      </c>
      <c r="D558">
        <v>323</v>
      </c>
      <c r="E558">
        <v>342</v>
      </c>
      <c r="F558">
        <v>380</v>
      </c>
      <c r="G558">
        <v>436</v>
      </c>
      <c r="H558">
        <v>497</v>
      </c>
      <c r="I558">
        <v>433</v>
      </c>
      <c r="J558">
        <v>388</v>
      </c>
      <c r="K558">
        <v>368</v>
      </c>
      <c r="L558">
        <v>283</v>
      </c>
      <c r="M558">
        <v>308</v>
      </c>
      <c r="N558">
        <v>303</v>
      </c>
      <c r="O558">
        <v>327</v>
      </c>
      <c r="P558">
        <v>369</v>
      </c>
      <c r="Q558">
        <v>425</v>
      </c>
      <c r="R558">
        <v>486</v>
      </c>
      <c r="S558">
        <v>428</v>
      </c>
      <c r="T558">
        <v>388</v>
      </c>
      <c r="U558">
        <v>378</v>
      </c>
    </row>
    <row r="559" spans="1:21">
      <c r="A559" s="45">
        <v>43862</v>
      </c>
      <c r="B559">
        <v>297</v>
      </c>
      <c r="C559">
        <v>329</v>
      </c>
      <c r="D559">
        <v>323</v>
      </c>
      <c r="E559">
        <v>341</v>
      </c>
      <c r="F559">
        <v>379</v>
      </c>
      <c r="G559">
        <v>435</v>
      </c>
      <c r="H559">
        <v>497</v>
      </c>
      <c r="I559">
        <v>433</v>
      </c>
      <c r="J559">
        <v>388</v>
      </c>
      <c r="K559">
        <v>368</v>
      </c>
      <c r="L559">
        <v>283</v>
      </c>
      <c r="M559">
        <v>307</v>
      </c>
      <c r="N559">
        <v>303</v>
      </c>
      <c r="O559">
        <v>327</v>
      </c>
      <c r="P559">
        <v>369</v>
      </c>
      <c r="Q559">
        <v>424</v>
      </c>
      <c r="R559">
        <v>485</v>
      </c>
      <c r="S559">
        <v>428</v>
      </c>
      <c r="T559">
        <v>389</v>
      </c>
      <c r="U559">
        <v>377</v>
      </c>
    </row>
    <row r="560" spans="1:21">
      <c r="A560" s="45">
        <v>43891</v>
      </c>
      <c r="B560">
        <v>296</v>
      </c>
      <c r="C560">
        <v>330</v>
      </c>
      <c r="D560">
        <v>324</v>
      </c>
      <c r="E560">
        <v>341</v>
      </c>
      <c r="F560">
        <v>379</v>
      </c>
      <c r="G560">
        <v>433</v>
      </c>
      <c r="H560">
        <v>496</v>
      </c>
      <c r="I560">
        <v>433</v>
      </c>
      <c r="J560">
        <v>389</v>
      </c>
      <c r="K560">
        <v>368</v>
      </c>
      <c r="L560">
        <v>281</v>
      </c>
      <c r="M560">
        <v>309</v>
      </c>
      <c r="N560">
        <v>303</v>
      </c>
      <c r="O560">
        <v>326</v>
      </c>
      <c r="P560">
        <v>368</v>
      </c>
      <c r="Q560">
        <v>422</v>
      </c>
      <c r="R560">
        <v>485</v>
      </c>
      <c r="S560">
        <v>428</v>
      </c>
      <c r="T560">
        <v>389</v>
      </c>
      <c r="U560">
        <v>377</v>
      </c>
    </row>
    <row r="561" spans="1:21">
      <c r="A561" s="45">
        <v>43922</v>
      </c>
      <c r="B561">
        <v>296</v>
      </c>
      <c r="C561">
        <v>331</v>
      </c>
      <c r="D561">
        <v>323</v>
      </c>
      <c r="E561">
        <v>340</v>
      </c>
      <c r="F561">
        <v>378</v>
      </c>
      <c r="G561">
        <v>431</v>
      </c>
      <c r="H561">
        <v>496</v>
      </c>
      <c r="I561">
        <v>434</v>
      </c>
      <c r="J561">
        <v>389</v>
      </c>
      <c r="K561">
        <v>368</v>
      </c>
      <c r="L561">
        <v>281</v>
      </c>
      <c r="M561">
        <v>310</v>
      </c>
      <c r="N561">
        <v>303</v>
      </c>
      <c r="O561">
        <v>325</v>
      </c>
      <c r="P561">
        <v>367</v>
      </c>
      <c r="Q561">
        <v>420</v>
      </c>
      <c r="R561">
        <v>485</v>
      </c>
      <c r="S561">
        <v>429</v>
      </c>
      <c r="T561">
        <v>390</v>
      </c>
      <c r="U561">
        <v>377</v>
      </c>
    </row>
    <row r="562" spans="1:21">
      <c r="A562" s="45">
        <v>43952</v>
      </c>
      <c r="B562">
        <v>295</v>
      </c>
      <c r="C562">
        <v>331</v>
      </c>
      <c r="D562">
        <v>324</v>
      </c>
      <c r="E562">
        <v>340</v>
      </c>
      <c r="F562">
        <v>377</v>
      </c>
      <c r="G562">
        <v>430</v>
      </c>
      <c r="H562">
        <v>496</v>
      </c>
      <c r="I562">
        <v>435</v>
      </c>
      <c r="J562">
        <v>390</v>
      </c>
      <c r="K562">
        <v>368</v>
      </c>
      <c r="L562">
        <v>281</v>
      </c>
      <c r="M562">
        <v>310</v>
      </c>
      <c r="N562">
        <v>303</v>
      </c>
      <c r="O562">
        <v>325</v>
      </c>
      <c r="P562">
        <v>367</v>
      </c>
      <c r="Q562">
        <v>419</v>
      </c>
      <c r="R562">
        <v>485</v>
      </c>
      <c r="S562">
        <v>430</v>
      </c>
      <c r="T562">
        <v>390</v>
      </c>
      <c r="U562">
        <v>377</v>
      </c>
    </row>
    <row r="563" spans="1:21">
      <c r="A563" s="45">
        <v>43983</v>
      </c>
      <c r="B563">
        <v>295</v>
      </c>
      <c r="C563">
        <v>332</v>
      </c>
      <c r="D563">
        <v>325</v>
      </c>
      <c r="E563">
        <v>339</v>
      </c>
      <c r="F563">
        <v>377</v>
      </c>
      <c r="G563">
        <v>429</v>
      </c>
      <c r="H563">
        <v>496</v>
      </c>
      <c r="I563">
        <v>436</v>
      </c>
      <c r="J563">
        <v>391</v>
      </c>
      <c r="K563">
        <v>367</v>
      </c>
      <c r="L563">
        <v>281</v>
      </c>
      <c r="M563">
        <v>311</v>
      </c>
      <c r="N563">
        <v>304</v>
      </c>
      <c r="O563">
        <v>324</v>
      </c>
      <c r="P563">
        <v>367</v>
      </c>
      <c r="Q563">
        <v>419</v>
      </c>
      <c r="R563">
        <v>485</v>
      </c>
      <c r="S563">
        <v>431</v>
      </c>
      <c r="T563">
        <v>391</v>
      </c>
      <c r="U563">
        <v>377</v>
      </c>
    </row>
    <row r="564" spans="1:21">
      <c r="A564" s="45">
        <v>44013</v>
      </c>
      <c r="B564">
        <v>294</v>
      </c>
      <c r="C564">
        <v>333</v>
      </c>
      <c r="D564">
        <v>325</v>
      </c>
      <c r="E564">
        <v>338</v>
      </c>
      <c r="F564">
        <v>376</v>
      </c>
      <c r="G564">
        <v>427</v>
      </c>
      <c r="H564">
        <v>495</v>
      </c>
      <c r="I564">
        <v>436</v>
      </c>
      <c r="J564">
        <v>392</v>
      </c>
      <c r="K564">
        <v>367</v>
      </c>
      <c r="L564">
        <v>280</v>
      </c>
      <c r="M564">
        <v>311</v>
      </c>
      <c r="N564">
        <v>304</v>
      </c>
      <c r="O564">
        <v>323</v>
      </c>
      <c r="P564">
        <v>366</v>
      </c>
      <c r="Q564">
        <v>417</v>
      </c>
      <c r="R564">
        <v>485</v>
      </c>
      <c r="S564">
        <v>432</v>
      </c>
      <c r="T564">
        <v>393</v>
      </c>
      <c r="U564">
        <v>377</v>
      </c>
    </row>
    <row r="565" spans="1:21">
      <c r="A565" s="45">
        <v>44044</v>
      </c>
      <c r="B565">
        <v>293</v>
      </c>
      <c r="C565">
        <v>331</v>
      </c>
      <c r="D565">
        <v>325</v>
      </c>
      <c r="E565">
        <v>338</v>
      </c>
      <c r="F565">
        <v>376</v>
      </c>
      <c r="G565">
        <v>426</v>
      </c>
      <c r="H565">
        <v>495</v>
      </c>
      <c r="I565">
        <v>437</v>
      </c>
      <c r="J565">
        <v>393</v>
      </c>
      <c r="K565">
        <v>367</v>
      </c>
      <c r="L565">
        <v>279</v>
      </c>
      <c r="M565">
        <v>309</v>
      </c>
      <c r="N565">
        <v>304</v>
      </c>
      <c r="O565">
        <v>322</v>
      </c>
      <c r="P565">
        <v>365</v>
      </c>
      <c r="Q565">
        <v>416</v>
      </c>
      <c r="R565">
        <v>484</v>
      </c>
      <c r="S565">
        <v>432</v>
      </c>
      <c r="T565">
        <v>394</v>
      </c>
      <c r="U565">
        <v>376</v>
      </c>
    </row>
    <row r="566" spans="1:21">
      <c r="A566" s="45">
        <v>44075</v>
      </c>
      <c r="B566">
        <v>291</v>
      </c>
      <c r="C566">
        <v>331</v>
      </c>
      <c r="D566">
        <v>327</v>
      </c>
      <c r="E566">
        <v>338</v>
      </c>
      <c r="F566">
        <v>376</v>
      </c>
      <c r="G566">
        <v>426</v>
      </c>
      <c r="H566">
        <v>496</v>
      </c>
      <c r="I566">
        <v>437</v>
      </c>
      <c r="J566">
        <v>395</v>
      </c>
      <c r="K566">
        <v>367</v>
      </c>
      <c r="L566">
        <v>277</v>
      </c>
      <c r="M566">
        <v>310</v>
      </c>
      <c r="N566">
        <v>305</v>
      </c>
      <c r="O566">
        <v>322</v>
      </c>
      <c r="P566">
        <v>365</v>
      </c>
      <c r="Q566">
        <v>415</v>
      </c>
      <c r="R566">
        <v>485</v>
      </c>
      <c r="S566">
        <v>432</v>
      </c>
      <c r="T566">
        <v>395</v>
      </c>
      <c r="U566">
        <v>376</v>
      </c>
    </row>
    <row r="567" spans="1:21">
      <c r="A567" s="45">
        <v>44105</v>
      </c>
      <c r="B567">
        <v>291</v>
      </c>
      <c r="C567">
        <v>331</v>
      </c>
      <c r="D567">
        <v>325</v>
      </c>
      <c r="E567">
        <v>336</v>
      </c>
      <c r="F567">
        <v>375</v>
      </c>
      <c r="G567">
        <v>424</v>
      </c>
      <c r="H567">
        <v>495</v>
      </c>
      <c r="I567">
        <v>437</v>
      </c>
      <c r="J567">
        <v>396</v>
      </c>
      <c r="K567">
        <v>366</v>
      </c>
      <c r="L567">
        <v>277</v>
      </c>
      <c r="M567">
        <v>310</v>
      </c>
      <c r="N567">
        <v>304</v>
      </c>
      <c r="O567">
        <v>321</v>
      </c>
      <c r="P567">
        <v>364</v>
      </c>
      <c r="Q567">
        <v>414</v>
      </c>
      <c r="R567">
        <v>485</v>
      </c>
      <c r="S567">
        <v>431</v>
      </c>
      <c r="T567">
        <v>397</v>
      </c>
      <c r="U567">
        <v>376</v>
      </c>
    </row>
    <row r="568" spans="1:21">
      <c r="A568" s="45">
        <v>44136</v>
      </c>
      <c r="B568">
        <v>290</v>
      </c>
      <c r="C568">
        <v>331</v>
      </c>
      <c r="D568">
        <v>326</v>
      </c>
      <c r="E568">
        <v>336</v>
      </c>
      <c r="F568">
        <v>374</v>
      </c>
      <c r="G568">
        <v>423</v>
      </c>
      <c r="H568">
        <v>495</v>
      </c>
      <c r="I568">
        <v>437</v>
      </c>
      <c r="J568">
        <v>398</v>
      </c>
      <c r="K568">
        <v>366</v>
      </c>
      <c r="L568">
        <v>276</v>
      </c>
      <c r="M568">
        <v>309</v>
      </c>
      <c r="N568">
        <v>304</v>
      </c>
      <c r="O568">
        <v>320</v>
      </c>
      <c r="P568">
        <v>364</v>
      </c>
      <c r="Q568">
        <v>412</v>
      </c>
      <c r="R568">
        <v>484</v>
      </c>
      <c r="S568">
        <v>431</v>
      </c>
      <c r="T568">
        <v>398</v>
      </c>
      <c r="U568">
        <v>375</v>
      </c>
    </row>
    <row r="569" spans="1:21">
      <c r="A569" s="45">
        <v>44166</v>
      </c>
      <c r="B569">
        <v>289</v>
      </c>
      <c r="C569">
        <v>330</v>
      </c>
      <c r="D569">
        <v>324</v>
      </c>
      <c r="E569">
        <v>333</v>
      </c>
      <c r="F569">
        <v>373</v>
      </c>
      <c r="G569">
        <v>421</v>
      </c>
      <c r="H569">
        <v>494</v>
      </c>
      <c r="I569">
        <v>438</v>
      </c>
      <c r="J569">
        <v>398</v>
      </c>
      <c r="K569">
        <v>366</v>
      </c>
      <c r="L569">
        <v>276</v>
      </c>
      <c r="M569">
        <v>308</v>
      </c>
      <c r="N569">
        <v>303</v>
      </c>
      <c r="O569">
        <v>319</v>
      </c>
      <c r="P569">
        <v>363</v>
      </c>
      <c r="Q569">
        <v>411</v>
      </c>
      <c r="R569">
        <v>484</v>
      </c>
      <c r="S569">
        <v>432</v>
      </c>
      <c r="T569">
        <v>399</v>
      </c>
      <c r="U569">
        <v>375</v>
      </c>
    </row>
    <row r="570" spans="1:21">
      <c r="A570" s="45">
        <v>44197</v>
      </c>
      <c r="B570">
        <v>289</v>
      </c>
      <c r="C570">
        <v>332</v>
      </c>
      <c r="D570">
        <v>325</v>
      </c>
      <c r="E570">
        <v>334</v>
      </c>
      <c r="F570">
        <v>373</v>
      </c>
      <c r="G570">
        <v>420</v>
      </c>
      <c r="H570">
        <v>494</v>
      </c>
      <c r="I570">
        <v>440</v>
      </c>
      <c r="J570">
        <v>397</v>
      </c>
      <c r="K570">
        <v>365</v>
      </c>
      <c r="L570">
        <v>276</v>
      </c>
      <c r="M570">
        <v>311</v>
      </c>
      <c r="N570">
        <v>304</v>
      </c>
      <c r="O570">
        <v>319</v>
      </c>
      <c r="P570">
        <v>363</v>
      </c>
      <c r="Q570">
        <v>410</v>
      </c>
      <c r="R570">
        <v>483</v>
      </c>
      <c r="S570">
        <v>435</v>
      </c>
      <c r="T570">
        <v>397</v>
      </c>
      <c r="U570">
        <v>374</v>
      </c>
    </row>
    <row r="571" spans="1:21">
      <c r="A571" s="45">
        <v>44228</v>
      </c>
      <c r="B571">
        <v>288</v>
      </c>
      <c r="C571">
        <v>329</v>
      </c>
      <c r="D571">
        <v>326</v>
      </c>
      <c r="E571">
        <v>333</v>
      </c>
      <c r="F571">
        <v>372</v>
      </c>
      <c r="G571">
        <v>418</v>
      </c>
      <c r="H571">
        <v>492</v>
      </c>
      <c r="I571">
        <v>442</v>
      </c>
      <c r="J571">
        <v>395</v>
      </c>
      <c r="K571">
        <v>364</v>
      </c>
      <c r="L571">
        <v>275</v>
      </c>
      <c r="M571">
        <v>309</v>
      </c>
      <c r="N571">
        <v>304</v>
      </c>
      <c r="O571">
        <v>318</v>
      </c>
      <c r="P571">
        <v>362</v>
      </c>
      <c r="Q571">
        <v>408</v>
      </c>
      <c r="R571">
        <v>482</v>
      </c>
      <c r="S571">
        <v>437</v>
      </c>
      <c r="T571">
        <v>396</v>
      </c>
      <c r="U571">
        <v>374</v>
      </c>
    </row>
    <row r="572" spans="1:21">
      <c r="A572" s="45">
        <v>44256</v>
      </c>
      <c r="B572">
        <v>287</v>
      </c>
      <c r="C572">
        <v>329</v>
      </c>
      <c r="D572">
        <v>326</v>
      </c>
      <c r="E572">
        <v>332</v>
      </c>
      <c r="F572">
        <v>372</v>
      </c>
      <c r="G572">
        <v>416</v>
      </c>
      <c r="H572">
        <v>492</v>
      </c>
      <c r="I572">
        <v>444</v>
      </c>
      <c r="J572">
        <v>393</v>
      </c>
      <c r="K572">
        <v>364</v>
      </c>
      <c r="L572">
        <v>274</v>
      </c>
      <c r="M572">
        <v>309</v>
      </c>
      <c r="N572">
        <v>304</v>
      </c>
      <c r="O572">
        <v>318</v>
      </c>
      <c r="P572">
        <v>362</v>
      </c>
      <c r="Q572">
        <v>407</v>
      </c>
      <c r="R572">
        <v>482</v>
      </c>
      <c r="S572">
        <v>439</v>
      </c>
      <c r="T572">
        <v>395</v>
      </c>
      <c r="U572">
        <v>373</v>
      </c>
    </row>
    <row r="573" spans="1:21">
      <c r="A573" s="45">
        <v>44287</v>
      </c>
      <c r="B573">
        <v>287</v>
      </c>
      <c r="C573">
        <v>329</v>
      </c>
      <c r="D573">
        <v>326</v>
      </c>
      <c r="E573">
        <v>332</v>
      </c>
      <c r="F573">
        <v>371</v>
      </c>
      <c r="G573">
        <v>415</v>
      </c>
      <c r="H573">
        <v>491</v>
      </c>
      <c r="I573">
        <v>447</v>
      </c>
      <c r="J573">
        <v>392</v>
      </c>
      <c r="K573">
        <v>364</v>
      </c>
      <c r="L573">
        <v>274</v>
      </c>
      <c r="M573">
        <v>309</v>
      </c>
      <c r="N573">
        <v>304</v>
      </c>
      <c r="O573">
        <v>317</v>
      </c>
      <c r="P573">
        <v>361</v>
      </c>
      <c r="Q573">
        <v>406</v>
      </c>
      <c r="R573">
        <v>481</v>
      </c>
      <c r="S573">
        <v>442</v>
      </c>
      <c r="T573">
        <v>393</v>
      </c>
      <c r="U573">
        <v>374</v>
      </c>
    </row>
    <row r="574" spans="1:21">
      <c r="A574" s="45">
        <v>44317</v>
      </c>
      <c r="B574">
        <v>287</v>
      </c>
      <c r="C574">
        <v>330</v>
      </c>
      <c r="D574">
        <v>328</v>
      </c>
      <c r="E574">
        <v>333</v>
      </c>
      <c r="F574">
        <v>371</v>
      </c>
      <c r="G574">
        <v>414</v>
      </c>
      <c r="H574">
        <v>491</v>
      </c>
      <c r="I574">
        <v>450</v>
      </c>
      <c r="J574">
        <v>391</v>
      </c>
      <c r="K574">
        <v>364</v>
      </c>
      <c r="L574">
        <v>274</v>
      </c>
      <c r="M574">
        <v>309</v>
      </c>
      <c r="N574">
        <v>307</v>
      </c>
      <c r="O574">
        <v>318</v>
      </c>
      <c r="P574">
        <v>361</v>
      </c>
      <c r="Q574">
        <v>405</v>
      </c>
      <c r="R574">
        <v>481</v>
      </c>
      <c r="S574">
        <v>445</v>
      </c>
      <c r="T574">
        <v>392</v>
      </c>
      <c r="U574">
        <v>374</v>
      </c>
    </row>
    <row r="575" spans="1:21">
      <c r="A575" s="45">
        <v>44348</v>
      </c>
      <c r="B575">
        <v>286</v>
      </c>
      <c r="C575">
        <v>328</v>
      </c>
      <c r="D575">
        <v>327</v>
      </c>
      <c r="E575">
        <v>331</v>
      </c>
      <c r="F575">
        <v>370</v>
      </c>
      <c r="G575">
        <v>413</v>
      </c>
      <c r="H575">
        <v>490</v>
      </c>
      <c r="I575">
        <v>453</v>
      </c>
      <c r="J575">
        <v>390</v>
      </c>
      <c r="K575">
        <v>364</v>
      </c>
      <c r="L575">
        <v>273</v>
      </c>
      <c r="M575">
        <v>308</v>
      </c>
      <c r="N575">
        <v>306</v>
      </c>
      <c r="O575">
        <v>316</v>
      </c>
      <c r="P575">
        <v>360</v>
      </c>
      <c r="Q575">
        <v>404</v>
      </c>
      <c r="R575">
        <v>480</v>
      </c>
      <c r="S575">
        <v>448</v>
      </c>
      <c r="T575">
        <v>392</v>
      </c>
      <c r="U575">
        <v>373</v>
      </c>
    </row>
    <row r="576" spans="1:21">
      <c r="A576" s="45">
        <v>44378</v>
      </c>
      <c r="B576">
        <v>286</v>
      </c>
      <c r="C576">
        <v>327</v>
      </c>
      <c r="D576">
        <v>327</v>
      </c>
      <c r="E576">
        <v>330</v>
      </c>
      <c r="F576">
        <v>370</v>
      </c>
      <c r="G576">
        <v>412</v>
      </c>
      <c r="H576">
        <v>490</v>
      </c>
      <c r="I576">
        <v>457</v>
      </c>
      <c r="J576">
        <v>390</v>
      </c>
      <c r="K576">
        <v>364</v>
      </c>
      <c r="L576">
        <v>273</v>
      </c>
      <c r="M576">
        <v>308</v>
      </c>
      <c r="N576">
        <v>305</v>
      </c>
      <c r="O576">
        <v>315</v>
      </c>
      <c r="P576">
        <v>359</v>
      </c>
      <c r="Q576">
        <v>402</v>
      </c>
      <c r="R576">
        <v>480</v>
      </c>
      <c r="S576">
        <v>451</v>
      </c>
      <c r="T576">
        <v>391</v>
      </c>
      <c r="U576">
        <v>373</v>
      </c>
    </row>
    <row r="577" spans="1:1">
      <c r="A577" s="45">
        <v>44409</v>
      </c>
    </row>
    <row r="578" spans="1:1">
      <c r="A578" s="45">
        <v>44440</v>
      </c>
    </row>
    <row r="579" spans="1:1">
      <c r="A579" s="45">
        <v>44470</v>
      </c>
    </row>
    <row r="580" spans="1:1">
      <c r="A580" s="45">
        <v>44501</v>
      </c>
    </row>
    <row r="581" spans="1:1">
      <c r="A581" s="45">
        <v>44531</v>
      </c>
    </row>
  </sheetData>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85"/>
  <sheetViews>
    <sheetView workbookViewId="0">
      <pane xSplit="1" ySplit="17" topLeftCell="B30" activePane="bottomRight" state="frozen"/>
      <selection pane="topRight" activeCell="B1" sqref="B1"/>
      <selection pane="bottomLeft" activeCell="A18" sqref="A18"/>
      <selection pane="bottomRight" activeCell="C40" sqref="C40"/>
    </sheetView>
  </sheetViews>
  <sheetFormatPr baseColWidth="10" defaultColWidth="8.83203125" defaultRowHeight="15"/>
  <cols>
    <col min="1" max="1" width="19.1640625" bestFit="1" customWidth="1"/>
    <col min="2" max="3" width="30.6640625" customWidth="1"/>
  </cols>
  <sheetData>
    <row r="1" spans="1:3">
      <c r="A1" t="s">
        <v>154</v>
      </c>
      <c r="B1" t="s">
        <v>392</v>
      </c>
      <c r="C1" t="s">
        <v>393</v>
      </c>
    </row>
    <row r="2" spans="1:3">
      <c r="A2" t="s">
        <v>2</v>
      </c>
      <c r="B2" t="s">
        <v>394</v>
      </c>
      <c r="C2" t="s">
        <v>395</v>
      </c>
    </row>
    <row r="3" spans="1:3">
      <c r="A3" t="s">
        <v>155</v>
      </c>
      <c r="B3" t="s">
        <v>396</v>
      </c>
      <c r="C3" t="s">
        <v>397</v>
      </c>
    </row>
    <row r="4" spans="1:3">
      <c r="A4" t="s">
        <v>157</v>
      </c>
      <c r="B4" t="s">
        <v>398</v>
      </c>
      <c r="C4" t="s">
        <v>398</v>
      </c>
    </row>
    <row r="5" spans="1:3">
      <c r="A5" t="s">
        <v>159</v>
      </c>
      <c r="B5" t="s">
        <v>399</v>
      </c>
      <c r="C5" t="s">
        <v>399</v>
      </c>
    </row>
    <row r="6" spans="1:3">
      <c r="A6" t="s">
        <v>160</v>
      </c>
      <c r="B6" t="s">
        <v>400</v>
      </c>
      <c r="C6" t="s">
        <v>400</v>
      </c>
    </row>
    <row r="7" spans="1:3">
      <c r="A7" t="s">
        <v>161</v>
      </c>
      <c r="B7" t="s">
        <v>401</v>
      </c>
      <c r="C7" t="s">
        <v>401</v>
      </c>
    </row>
    <row r="8" spans="1:3">
      <c r="A8" t="s">
        <v>162</v>
      </c>
      <c r="B8" t="s">
        <v>163</v>
      </c>
      <c r="C8" t="s">
        <v>163</v>
      </c>
    </row>
    <row r="9" spans="1:3">
      <c r="A9" t="s">
        <v>164</v>
      </c>
      <c r="B9" s="45">
        <v>21976</v>
      </c>
      <c r="C9" s="45">
        <v>31291</v>
      </c>
    </row>
    <row r="10" spans="1:3">
      <c r="A10" t="s">
        <v>165</v>
      </c>
      <c r="B10" s="46">
        <v>44368</v>
      </c>
      <c r="C10" s="46">
        <v>44460</v>
      </c>
    </row>
    <row r="11" spans="1:3">
      <c r="A11" t="s">
        <v>166</v>
      </c>
      <c r="B11" t="s">
        <v>167</v>
      </c>
      <c r="C11" t="s">
        <v>167</v>
      </c>
    </row>
    <row r="12" spans="1:3">
      <c r="A12" t="s">
        <v>168</v>
      </c>
      <c r="B12" t="s">
        <v>402</v>
      </c>
      <c r="C12" t="s">
        <v>402</v>
      </c>
    </row>
    <row r="13" spans="1:3">
      <c r="A13" t="s">
        <v>170</v>
      </c>
    </row>
    <row r="14" spans="1:3">
      <c r="A14" t="s">
        <v>172</v>
      </c>
      <c r="B14" t="s">
        <v>402</v>
      </c>
      <c r="C14" t="s">
        <v>402</v>
      </c>
    </row>
    <row r="15" spans="1:3">
      <c r="A15" t="s">
        <v>174</v>
      </c>
      <c r="B15">
        <v>0</v>
      </c>
      <c r="C15">
        <v>0</v>
      </c>
    </row>
    <row r="16" spans="1:3">
      <c r="A16" t="s">
        <v>8</v>
      </c>
      <c r="B16" t="s">
        <v>403</v>
      </c>
      <c r="C16" t="s">
        <v>404</v>
      </c>
    </row>
    <row r="18" spans="1:2">
      <c r="A18" s="45">
        <v>29281</v>
      </c>
      <c r="B18">
        <v>9.1755666666666702</v>
      </c>
    </row>
    <row r="19" spans="1:2">
      <c r="A19" s="45">
        <v>29373</v>
      </c>
      <c r="B19">
        <v>12.4716666666667</v>
      </c>
    </row>
    <row r="20" spans="1:2">
      <c r="A20" s="45">
        <v>29465</v>
      </c>
      <c r="B20">
        <v>12.063833333333299</v>
      </c>
    </row>
    <row r="21" spans="1:2">
      <c r="A21" s="45">
        <v>29556</v>
      </c>
      <c r="B21">
        <v>10.0081666666667</v>
      </c>
    </row>
    <row r="22" spans="1:2">
      <c r="A22" s="45">
        <v>29646</v>
      </c>
      <c r="B22">
        <v>8.5152999999999999</v>
      </c>
    </row>
    <row r="23" spans="1:2">
      <c r="A23" s="45">
        <v>29738</v>
      </c>
      <c r="B23">
        <v>7.1200333333333301</v>
      </c>
    </row>
    <row r="24" spans="1:2">
      <c r="A24" s="45">
        <v>29830</v>
      </c>
      <c r="B24">
        <v>7.2508999999999997</v>
      </c>
    </row>
    <row r="25" spans="1:2">
      <c r="A25" s="45">
        <v>29921</v>
      </c>
      <c r="B25">
        <v>6.8502666666666698</v>
      </c>
    </row>
    <row r="26" spans="1:2">
      <c r="A26" s="45">
        <v>30011</v>
      </c>
      <c r="B26">
        <v>6.6092333333333304</v>
      </c>
    </row>
    <row r="27" spans="1:2">
      <c r="A27" s="45">
        <v>30103</v>
      </c>
      <c r="B27">
        <v>7.1722333333333301</v>
      </c>
    </row>
    <row r="28" spans="1:2">
      <c r="A28" s="45">
        <v>30195</v>
      </c>
      <c r="B28">
        <v>7.1182999999999996</v>
      </c>
    </row>
    <row r="29" spans="1:2">
      <c r="A29" s="45">
        <v>30286</v>
      </c>
      <c r="B29">
        <v>6.8412333333333297</v>
      </c>
    </row>
    <row r="30" spans="1:2">
      <c r="A30" s="45">
        <v>30376</v>
      </c>
      <c r="B30">
        <v>6.6356666666666699</v>
      </c>
    </row>
    <row r="31" spans="1:2">
      <c r="A31" s="45">
        <v>30468</v>
      </c>
      <c r="B31">
        <v>6.1909333333333301</v>
      </c>
    </row>
    <row r="32" spans="1:2">
      <c r="A32" s="45">
        <v>30560</v>
      </c>
      <c r="B32">
        <v>6.4587666666666701</v>
      </c>
    </row>
    <row r="33" spans="1:3">
      <c r="A33" s="45">
        <v>30651</v>
      </c>
      <c r="B33">
        <v>6.2836666666666696</v>
      </c>
    </row>
    <row r="34" spans="1:3">
      <c r="A34" s="45">
        <v>30742</v>
      </c>
      <c r="B34">
        <v>6.18176666666667</v>
      </c>
    </row>
    <row r="35" spans="1:3">
      <c r="A35" s="45">
        <v>30834</v>
      </c>
      <c r="B35">
        <v>5.8442999999999996</v>
      </c>
    </row>
    <row r="36" spans="1:3">
      <c r="A36" s="45">
        <v>30926</v>
      </c>
      <c r="B36">
        <v>6.15276666666667</v>
      </c>
    </row>
    <row r="37" spans="1:3">
      <c r="A37" s="45">
        <v>31017</v>
      </c>
      <c r="B37">
        <v>6.2210999999999999</v>
      </c>
    </row>
    <row r="38" spans="1:3">
      <c r="A38" s="45">
        <v>31107</v>
      </c>
      <c r="B38">
        <v>6.2487333333333304</v>
      </c>
    </row>
    <row r="39" spans="1:3">
      <c r="A39" s="45">
        <v>31199</v>
      </c>
      <c r="B39">
        <v>6.06856666666667</v>
      </c>
    </row>
    <row r="40" spans="1:3">
      <c r="A40" s="45">
        <v>31291</v>
      </c>
      <c r="B40">
        <v>6.2540333333333296</v>
      </c>
      <c r="C40">
        <v>6.38716666666667</v>
      </c>
    </row>
    <row r="41" spans="1:3">
      <c r="A41" s="45">
        <v>31382</v>
      </c>
      <c r="B41">
        <v>7.2818333333333296</v>
      </c>
      <c r="C41">
        <v>7.4403333333333297</v>
      </c>
    </row>
    <row r="42" spans="1:3">
      <c r="A42" s="45">
        <v>31472</v>
      </c>
      <c r="B42">
        <v>6.0529999999999999</v>
      </c>
      <c r="C42">
        <v>6.2754333333333303</v>
      </c>
    </row>
    <row r="43" spans="1:3">
      <c r="A43" s="45">
        <v>31564</v>
      </c>
      <c r="B43">
        <v>4.4357333333333298</v>
      </c>
      <c r="C43">
        <v>4.6292999999999997</v>
      </c>
    </row>
    <row r="44" spans="1:3">
      <c r="A44" s="45">
        <v>31656</v>
      </c>
      <c r="B44">
        <v>4.56253333333333</v>
      </c>
      <c r="C44">
        <v>4.6884666666666703</v>
      </c>
    </row>
    <row r="45" spans="1:3">
      <c r="A45" s="45">
        <v>31747</v>
      </c>
      <c r="B45">
        <v>4.1207333333333303</v>
      </c>
      <c r="C45">
        <v>4.2521000000000004</v>
      </c>
    </row>
    <row r="46" spans="1:3">
      <c r="A46" s="45">
        <v>31837</v>
      </c>
      <c r="B46">
        <v>3.9980333333333302</v>
      </c>
      <c r="C46">
        <v>4.1997999999999998</v>
      </c>
    </row>
    <row r="47" spans="1:3">
      <c r="A47" s="45">
        <v>31929</v>
      </c>
      <c r="B47">
        <v>3.2817666666666701</v>
      </c>
      <c r="C47">
        <v>3.43916666666667</v>
      </c>
    </row>
    <row r="48" spans="1:3">
      <c r="A48" s="45">
        <v>32021</v>
      </c>
      <c r="B48">
        <v>3.2489333333333299</v>
      </c>
      <c r="C48">
        <v>3.37476666666667</v>
      </c>
    </row>
    <row r="49" spans="1:3">
      <c r="A49" s="45">
        <v>32112</v>
      </c>
      <c r="B49">
        <v>3.5249666666666699</v>
      </c>
      <c r="C49">
        <v>3.66143333333333</v>
      </c>
    </row>
    <row r="50" spans="1:3">
      <c r="A50" s="45">
        <v>32203</v>
      </c>
      <c r="B50">
        <v>3.4885666666666699</v>
      </c>
      <c r="C50">
        <v>3.6859999999999999</v>
      </c>
    </row>
    <row r="51" spans="1:3">
      <c r="A51" s="45">
        <v>32295</v>
      </c>
      <c r="B51">
        <v>3.3323666666666698</v>
      </c>
      <c r="C51">
        <v>3.5175666666666698</v>
      </c>
    </row>
    <row r="52" spans="1:3">
      <c r="A52" s="45">
        <v>32387</v>
      </c>
      <c r="B52">
        <v>3.7781333333333298</v>
      </c>
      <c r="C52">
        <v>3.9765999999999999</v>
      </c>
    </row>
    <row r="53" spans="1:3">
      <c r="A53" s="45">
        <v>32478</v>
      </c>
      <c r="B53">
        <v>3.8885666666666698</v>
      </c>
      <c r="C53">
        <v>4.1589666666666698</v>
      </c>
    </row>
    <row r="54" spans="1:3">
      <c r="A54" s="45">
        <v>32568</v>
      </c>
      <c r="B54">
        <v>3.9091633333333302</v>
      </c>
      <c r="C54">
        <v>4.1757633333333297</v>
      </c>
    </row>
    <row r="55" spans="1:3">
      <c r="A55" s="45">
        <v>32660</v>
      </c>
      <c r="B55">
        <v>4.3608433333333299</v>
      </c>
      <c r="C55">
        <v>4.7443633333333297</v>
      </c>
    </row>
    <row r="56" spans="1:3">
      <c r="A56" s="45">
        <v>32752</v>
      </c>
      <c r="B56">
        <v>5.1832599999999998</v>
      </c>
      <c r="C56">
        <v>5.3454600000000001</v>
      </c>
    </row>
    <row r="57" spans="1:3">
      <c r="A57" s="45">
        <v>32843</v>
      </c>
      <c r="B57">
        <v>6.0353666666666701</v>
      </c>
      <c r="C57">
        <v>6.2028033333333301</v>
      </c>
    </row>
    <row r="58" spans="1:3">
      <c r="A58" s="45">
        <v>32933</v>
      </c>
      <c r="B58">
        <v>6.5162633333333302</v>
      </c>
      <c r="C58">
        <v>6.68021333333333</v>
      </c>
    </row>
    <row r="59" spans="1:3">
      <c r="A59" s="45">
        <v>33025</v>
      </c>
      <c r="B59">
        <v>7.1001733333333297</v>
      </c>
      <c r="C59">
        <v>7.2620033333333298</v>
      </c>
    </row>
    <row r="60" spans="1:3">
      <c r="A60" s="45">
        <v>33117</v>
      </c>
      <c r="B60">
        <v>7.4412133333333301</v>
      </c>
      <c r="C60">
        <v>7.6102633333333296</v>
      </c>
    </row>
    <row r="61" spans="1:3">
      <c r="A61" s="45">
        <v>33208</v>
      </c>
      <c r="B61">
        <v>7.9095199999999997</v>
      </c>
      <c r="C61">
        <v>8.0391100000000009</v>
      </c>
    </row>
    <row r="62" spans="1:3">
      <c r="A62" s="45">
        <v>33298</v>
      </c>
      <c r="B62">
        <v>8.0805366666666707</v>
      </c>
      <c r="C62">
        <v>8.1508266666666707</v>
      </c>
    </row>
    <row r="63" spans="1:3">
      <c r="A63" s="45">
        <v>33390</v>
      </c>
      <c r="B63">
        <v>8.0316700000000001</v>
      </c>
      <c r="C63">
        <v>8.1023333333333305</v>
      </c>
    </row>
    <row r="64" spans="1:3">
      <c r="A64" s="45">
        <v>33482</v>
      </c>
      <c r="B64">
        <v>7.2607400000000002</v>
      </c>
      <c r="C64">
        <v>7.3314399999999997</v>
      </c>
    </row>
    <row r="65" spans="1:3">
      <c r="A65" s="45">
        <v>33573</v>
      </c>
      <c r="B65">
        <v>6.4548766666666699</v>
      </c>
      <c r="C65">
        <v>6.5167599999999997</v>
      </c>
    </row>
    <row r="66" spans="1:3">
      <c r="A66" s="45">
        <v>33664</v>
      </c>
      <c r="B66">
        <v>5.5433366666666704</v>
      </c>
      <c r="C66">
        <v>5.6207200000000004</v>
      </c>
    </row>
    <row r="67" spans="1:3">
      <c r="A67" s="45">
        <v>33756</v>
      </c>
      <c r="B67">
        <v>4.6802966666666697</v>
      </c>
      <c r="C67">
        <v>4.7547600000000001</v>
      </c>
    </row>
    <row r="68" spans="1:3">
      <c r="A68" s="45">
        <v>33848</v>
      </c>
      <c r="B68">
        <v>4.20153</v>
      </c>
      <c r="C68">
        <v>4.2922866666666701</v>
      </c>
    </row>
    <row r="69" spans="1:3">
      <c r="A69" s="45">
        <v>33939</v>
      </c>
      <c r="B69">
        <v>3.9054500000000001</v>
      </c>
      <c r="C69">
        <v>3.9714900000000002</v>
      </c>
    </row>
    <row r="70" spans="1:3">
      <c r="A70" s="45">
        <v>34029</v>
      </c>
      <c r="B70">
        <v>3.3899666666666701</v>
      </c>
      <c r="C70">
        <v>3.4726133333333302</v>
      </c>
    </row>
    <row r="71" spans="1:3">
      <c r="A71" s="45">
        <v>34121</v>
      </c>
      <c r="B71">
        <v>3.1341766666666699</v>
      </c>
      <c r="C71">
        <v>3.1998199999999999</v>
      </c>
    </row>
    <row r="72" spans="1:3">
      <c r="A72" s="45">
        <v>34213</v>
      </c>
      <c r="B72">
        <v>3.0202633333333302</v>
      </c>
      <c r="C72">
        <v>3.08328333333333</v>
      </c>
    </row>
    <row r="73" spans="1:3">
      <c r="A73" s="45">
        <v>34304</v>
      </c>
      <c r="B73">
        <v>2.41815333333333</v>
      </c>
      <c r="C73">
        <v>2.4816933333333302</v>
      </c>
    </row>
    <row r="74" spans="1:3">
      <c r="A74" s="45">
        <v>34394</v>
      </c>
      <c r="B74">
        <v>2.19559666666667</v>
      </c>
      <c r="C74">
        <v>2.2737933333333298</v>
      </c>
    </row>
    <row r="75" spans="1:3">
      <c r="A75" s="45">
        <v>34486</v>
      </c>
      <c r="B75">
        <v>2.0462733333333301</v>
      </c>
      <c r="C75">
        <v>2.1093199999999999</v>
      </c>
    </row>
    <row r="76" spans="1:3">
      <c r="A76" s="45">
        <v>34578</v>
      </c>
      <c r="B76">
        <v>2.06985666666667</v>
      </c>
      <c r="C76">
        <v>2.1337799999999998</v>
      </c>
    </row>
    <row r="77" spans="1:3">
      <c r="A77" s="45">
        <v>34669</v>
      </c>
      <c r="B77">
        <v>2.2029766666666699</v>
      </c>
      <c r="C77">
        <v>2.2659466666666699</v>
      </c>
    </row>
    <row r="78" spans="1:3">
      <c r="A78" s="45">
        <v>34759</v>
      </c>
      <c r="B78">
        <v>2.1547100000000001</v>
      </c>
      <c r="C78">
        <v>2.2187033333333299</v>
      </c>
    </row>
    <row r="79" spans="1:3">
      <c r="A79" s="45">
        <v>34851</v>
      </c>
      <c r="B79">
        <v>1.3201033333333301</v>
      </c>
      <c r="C79">
        <v>1.3716666666666699</v>
      </c>
    </row>
    <row r="80" spans="1:3">
      <c r="A80" s="45">
        <v>34943</v>
      </c>
      <c r="B80">
        <v>0.74666666666666703</v>
      </c>
      <c r="C80">
        <v>0.8</v>
      </c>
    </row>
    <row r="81" spans="1:3">
      <c r="A81" s="45">
        <v>35034</v>
      </c>
      <c r="B81">
        <v>0.40333333333333299</v>
      </c>
      <c r="C81">
        <v>0.46333333333333299</v>
      </c>
    </row>
    <row r="82" spans="1:3">
      <c r="A82" s="45">
        <v>35125</v>
      </c>
      <c r="B82">
        <v>0.40333333333333299</v>
      </c>
      <c r="C82">
        <v>0.46333333333333299</v>
      </c>
    </row>
    <row r="83" spans="1:3">
      <c r="A83" s="45">
        <v>35217</v>
      </c>
      <c r="B83">
        <v>0.413333333333333</v>
      </c>
      <c r="C83">
        <v>0.47666666666666702</v>
      </c>
    </row>
    <row r="84" spans="1:3">
      <c r="A84" s="45">
        <v>35309</v>
      </c>
      <c r="B84">
        <v>0.40666666666666701</v>
      </c>
      <c r="C84">
        <v>0.46333333333333299</v>
      </c>
    </row>
    <row r="85" spans="1:3">
      <c r="A85" s="45">
        <v>35400</v>
      </c>
      <c r="B85">
        <v>0.42333333333333301</v>
      </c>
      <c r="C85">
        <v>0.483333333333333</v>
      </c>
    </row>
    <row r="86" spans="1:3">
      <c r="A86" s="45">
        <v>35490</v>
      </c>
      <c r="B86">
        <v>0.43666666666666698</v>
      </c>
      <c r="C86">
        <v>0.49666666666666698</v>
      </c>
    </row>
    <row r="87" spans="1:3">
      <c r="A87" s="45">
        <v>35582</v>
      </c>
      <c r="B87">
        <v>0.43666666666666698</v>
      </c>
      <c r="C87">
        <v>0.49666666666666698</v>
      </c>
    </row>
    <row r="88" spans="1:3">
      <c r="A88" s="45">
        <v>35674</v>
      </c>
      <c r="B88">
        <v>0.43666666666666698</v>
      </c>
      <c r="C88">
        <v>0.49</v>
      </c>
    </row>
    <row r="89" spans="1:3">
      <c r="A89" s="45">
        <v>35765</v>
      </c>
      <c r="B89">
        <v>0.42333333333333301</v>
      </c>
      <c r="C89">
        <v>0.45333333333333298</v>
      </c>
    </row>
    <row r="90" spans="1:3">
      <c r="A90" s="45">
        <v>35855</v>
      </c>
      <c r="B90">
        <v>0.43333333333333302</v>
      </c>
      <c r="C90">
        <v>0.43333333333333302</v>
      </c>
    </row>
    <row r="91" spans="1:3">
      <c r="A91" s="45">
        <v>35947</v>
      </c>
      <c r="B91">
        <v>0.41666666666666702</v>
      </c>
      <c r="C91">
        <v>0.43666666666666698</v>
      </c>
    </row>
    <row r="92" spans="1:3">
      <c r="A92" s="45">
        <v>36039</v>
      </c>
      <c r="B92">
        <v>0.36333333333333301</v>
      </c>
      <c r="C92">
        <v>0.38666666666666699</v>
      </c>
    </row>
    <row r="93" spans="1:3">
      <c r="A93" s="45">
        <v>36130</v>
      </c>
      <c r="B93">
        <v>0.21666666666666701</v>
      </c>
      <c r="C93">
        <v>0.23</v>
      </c>
    </row>
    <row r="94" spans="1:3">
      <c r="A94" s="45">
        <v>36220</v>
      </c>
      <c r="B94">
        <v>0.12</v>
      </c>
      <c r="C94">
        <v>0.15</v>
      </c>
    </row>
    <row r="95" spans="1:3">
      <c r="A95" s="45">
        <v>36312</v>
      </c>
      <c r="B95">
        <v>0.01</v>
      </c>
      <c r="C95">
        <v>0.03</v>
      </c>
    </row>
    <row r="96" spans="1:3">
      <c r="A96" s="45">
        <v>36404</v>
      </c>
      <c r="B96">
        <v>0.01</v>
      </c>
      <c r="C96">
        <v>0.03</v>
      </c>
    </row>
    <row r="97" spans="1:3">
      <c r="A97" s="45">
        <v>36495</v>
      </c>
      <c r="B97">
        <v>0.01</v>
      </c>
      <c r="C97">
        <v>2.33333333333333E-2</v>
      </c>
    </row>
    <row r="98" spans="1:3">
      <c r="A98" s="45">
        <v>36586</v>
      </c>
      <c r="B98">
        <v>1.3333333333333299E-2</v>
      </c>
      <c r="C98">
        <v>2.33333333333333E-2</v>
      </c>
    </row>
    <row r="99" spans="1:3">
      <c r="A99" s="45">
        <v>36678</v>
      </c>
      <c r="B99">
        <v>0.01</v>
      </c>
      <c r="C99">
        <v>0.02</v>
      </c>
    </row>
    <row r="100" spans="1:3">
      <c r="A100" s="45">
        <v>36770</v>
      </c>
      <c r="B100">
        <v>0.12666666666666701</v>
      </c>
      <c r="C100">
        <v>0.14333333333333301</v>
      </c>
    </row>
    <row r="101" spans="1:3">
      <c r="A101" s="45">
        <v>36861</v>
      </c>
      <c r="B101">
        <v>0.23</v>
      </c>
      <c r="C101">
        <v>0.24666666666666701</v>
      </c>
    </row>
    <row r="102" spans="1:3">
      <c r="A102" s="45">
        <v>36951</v>
      </c>
      <c r="B102">
        <v>0.18333333333333299</v>
      </c>
      <c r="C102">
        <v>0.20333333333333301</v>
      </c>
    </row>
    <row r="103" spans="1:3">
      <c r="A103" s="45">
        <v>37043</v>
      </c>
      <c r="B103">
        <v>0.01</v>
      </c>
      <c r="C103">
        <v>0.02</v>
      </c>
    </row>
    <row r="104" spans="1:3">
      <c r="A104" s="45">
        <v>37135</v>
      </c>
      <c r="B104">
        <v>7.6666666666666697E-3</v>
      </c>
      <c r="C104">
        <v>8.3333333333333297E-3</v>
      </c>
    </row>
    <row r="105" spans="1:3">
      <c r="A105" s="45">
        <v>37226</v>
      </c>
      <c r="B105">
        <v>1E-3</v>
      </c>
      <c r="C105">
        <v>2.3333333333333301E-3</v>
      </c>
    </row>
    <row r="106" spans="1:3">
      <c r="A106" s="45">
        <v>37316</v>
      </c>
      <c r="B106">
        <v>1E-3</v>
      </c>
      <c r="C106">
        <v>1.33333333333333E-3</v>
      </c>
    </row>
    <row r="107" spans="1:3">
      <c r="A107" s="45">
        <v>37408</v>
      </c>
      <c r="B107">
        <v>1E-3</v>
      </c>
      <c r="C107">
        <v>1E-3</v>
      </c>
    </row>
    <row r="108" spans="1:3">
      <c r="A108" s="45">
        <v>37500</v>
      </c>
      <c r="B108">
        <v>1E-3</v>
      </c>
      <c r="C108">
        <v>3.0000000000000001E-3</v>
      </c>
    </row>
    <row r="109" spans="1:3">
      <c r="A109" s="45">
        <v>37591</v>
      </c>
      <c r="B109">
        <v>1E-3</v>
      </c>
      <c r="C109">
        <v>2E-3</v>
      </c>
    </row>
    <row r="110" spans="1:3">
      <c r="A110" s="45">
        <v>37681</v>
      </c>
      <c r="B110">
        <v>1E-3</v>
      </c>
      <c r="C110">
        <v>1.66666666666667E-3</v>
      </c>
    </row>
    <row r="111" spans="1:3">
      <c r="A111" s="45">
        <v>37773</v>
      </c>
      <c r="B111">
        <v>1E-3</v>
      </c>
      <c r="C111">
        <v>1E-3</v>
      </c>
    </row>
    <row r="112" spans="1:3">
      <c r="A112" s="45">
        <v>37865</v>
      </c>
      <c r="B112">
        <v>1E-3</v>
      </c>
      <c r="C112">
        <v>1.66666666666667E-3</v>
      </c>
    </row>
    <row r="113" spans="1:3">
      <c r="A113" s="45">
        <v>37956</v>
      </c>
      <c r="B113">
        <v>1E-3</v>
      </c>
      <c r="C113">
        <v>1E-3</v>
      </c>
    </row>
    <row r="114" spans="1:3">
      <c r="A114" s="45">
        <v>38047</v>
      </c>
      <c r="B114">
        <v>1E-3</v>
      </c>
      <c r="C114">
        <v>6.6666666666666697E-4</v>
      </c>
    </row>
    <row r="115" spans="1:3">
      <c r="A115" s="45">
        <v>38139</v>
      </c>
      <c r="B115">
        <v>1E-3</v>
      </c>
      <c r="C115">
        <v>6.6666666666666697E-4</v>
      </c>
    </row>
    <row r="116" spans="1:3">
      <c r="A116" s="45">
        <v>38231</v>
      </c>
      <c r="B116">
        <v>1E-3</v>
      </c>
      <c r="C116">
        <v>6.6666666666666697E-4</v>
      </c>
    </row>
    <row r="117" spans="1:3">
      <c r="A117" s="45">
        <v>38322</v>
      </c>
      <c r="B117">
        <v>1E-3</v>
      </c>
      <c r="C117">
        <v>1E-3</v>
      </c>
    </row>
    <row r="118" spans="1:3">
      <c r="A118" s="45">
        <v>38412</v>
      </c>
      <c r="B118">
        <v>1E-3</v>
      </c>
      <c r="C118">
        <v>1.33333333333333E-3</v>
      </c>
    </row>
    <row r="119" spans="1:3">
      <c r="A119" s="45">
        <v>38504</v>
      </c>
      <c r="B119">
        <v>1E-3</v>
      </c>
      <c r="C119">
        <v>1E-3</v>
      </c>
    </row>
    <row r="120" spans="1:3">
      <c r="A120" s="45">
        <v>38596</v>
      </c>
      <c r="B120">
        <v>1E-3</v>
      </c>
      <c r="C120">
        <v>1E-3</v>
      </c>
    </row>
    <row r="121" spans="1:3">
      <c r="A121" s="45">
        <v>38687</v>
      </c>
      <c r="B121">
        <v>1E-3</v>
      </c>
      <c r="C121">
        <v>1E-3</v>
      </c>
    </row>
    <row r="122" spans="1:3">
      <c r="A122" s="45">
        <v>38777</v>
      </c>
      <c r="B122">
        <v>1E-3</v>
      </c>
      <c r="C122">
        <v>1.33333333333333E-3</v>
      </c>
    </row>
    <row r="123" spans="1:3">
      <c r="A123" s="45">
        <v>38869</v>
      </c>
      <c r="B123">
        <v>5.3333333333333297E-3</v>
      </c>
      <c r="C123">
        <v>1.93333333333333E-2</v>
      </c>
    </row>
    <row r="124" spans="1:3">
      <c r="A124" s="45">
        <v>38961</v>
      </c>
      <c r="B124">
        <v>0.17899999999999999</v>
      </c>
      <c r="C124">
        <v>0.222</v>
      </c>
    </row>
    <row r="125" spans="1:3">
      <c r="A125" s="45">
        <v>39052</v>
      </c>
      <c r="B125">
        <v>0.21199999999999999</v>
      </c>
      <c r="C125">
        <v>0.25533333333333302</v>
      </c>
    </row>
    <row r="126" spans="1:3">
      <c r="A126" s="45">
        <v>39142</v>
      </c>
      <c r="B126">
        <v>0.329666666666667</v>
      </c>
      <c r="C126">
        <v>0.37766666666666698</v>
      </c>
    </row>
    <row r="127" spans="1:3">
      <c r="A127" s="45">
        <v>39234</v>
      </c>
      <c r="B127">
        <v>0.45266666666666699</v>
      </c>
      <c r="C127">
        <v>0.51400000000000001</v>
      </c>
    </row>
    <row r="128" spans="1:3">
      <c r="A128" s="45">
        <v>39326</v>
      </c>
      <c r="B128">
        <v>0.44733333333333303</v>
      </c>
      <c r="C128">
        <v>0.498</v>
      </c>
    </row>
    <row r="129" spans="1:3">
      <c r="A129" s="45">
        <v>39417</v>
      </c>
      <c r="B129">
        <v>0.45133333333333298</v>
      </c>
      <c r="C129">
        <v>0.501</v>
      </c>
    </row>
    <row r="130" spans="1:3">
      <c r="A130" s="45">
        <v>39508</v>
      </c>
      <c r="B130">
        <v>0.45100000000000001</v>
      </c>
      <c r="C130">
        <v>0.50566666666666704</v>
      </c>
    </row>
    <row r="131" spans="1:3">
      <c r="A131" s="45">
        <v>39600</v>
      </c>
      <c r="B131">
        <v>0.45066666666666699</v>
      </c>
      <c r="C131">
        <v>0.50666666666666704</v>
      </c>
    </row>
    <row r="132" spans="1:3">
      <c r="A132" s="45">
        <v>39692</v>
      </c>
      <c r="B132">
        <v>0.45033333333333297</v>
      </c>
      <c r="C132">
        <v>0.50066666666666704</v>
      </c>
    </row>
    <row r="133" spans="1:3">
      <c r="A133" s="45">
        <v>39783</v>
      </c>
      <c r="B133">
        <v>0.30066666666666703</v>
      </c>
      <c r="C133">
        <v>0.33300000000000002</v>
      </c>
    </row>
    <row r="134" spans="1:3">
      <c r="A134" s="45">
        <v>39873</v>
      </c>
      <c r="B134">
        <v>0.08</v>
      </c>
      <c r="C134">
        <v>0.11033333333333301</v>
      </c>
    </row>
    <row r="135" spans="1:3">
      <c r="A135" s="45">
        <v>39965</v>
      </c>
      <c r="B135">
        <v>0.08</v>
      </c>
      <c r="C135">
        <v>0.103333333333333</v>
      </c>
    </row>
    <row r="136" spans="1:3">
      <c r="A136" s="45">
        <v>40057</v>
      </c>
      <c r="B136">
        <v>0.08</v>
      </c>
      <c r="C136">
        <v>0.103333333333333</v>
      </c>
    </row>
    <row r="137" spans="1:3">
      <c r="A137" s="45">
        <v>40148</v>
      </c>
      <c r="B137">
        <v>7.6999999999999999E-2</v>
      </c>
      <c r="C137">
        <v>0.104</v>
      </c>
    </row>
    <row r="138" spans="1:3">
      <c r="A138" s="45">
        <v>40238</v>
      </c>
      <c r="B138">
        <v>7.0000000000000007E-2</v>
      </c>
      <c r="C138">
        <v>9.8000000000000004E-2</v>
      </c>
    </row>
    <row r="139" spans="1:3">
      <c r="A139" s="45">
        <v>40330</v>
      </c>
      <c r="B139">
        <v>7.0000000000000007E-2</v>
      </c>
      <c r="C139">
        <v>9.2999999999999999E-2</v>
      </c>
    </row>
    <row r="140" spans="1:3">
      <c r="A140" s="45">
        <v>40422</v>
      </c>
      <c r="B140">
        <v>7.0000000000000007E-2</v>
      </c>
      <c r="C140">
        <v>9.3333333333333296E-2</v>
      </c>
    </row>
    <row r="141" spans="1:3">
      <c r="A141" s="45">
        <v>40513</v>
      </c>
      <c r="B141">
        <v>6.0999999999999999E-2</v>
      </c>
      <c r="C141">
        <v>8.96666666666667E-2</v>
      </c>
    </row>
    <row r="142" spans="1:3">
      <c r="A142" s="45">
        <v>40603</v>
      </c>
      <c r="B142">
        <v>0.06</v>
      </c>
      <c r="C142">
        <v>8.7666666666666698E-2</v>
      </c>
    </row>
    <row r="143" spans="1:3">
      <c r="A143" s="45">
        <v>40695</v>
      </c>
      <c r="B143">
        <v>5.8999999999999997E-2</v>
      </c>
      <c r="C143">
        <v>6.6666666666666693E-2</v>
      </c>
    </row>
    <row r="144" spans="1:3">
      <c r="A144" s="45">
        <v>40787</v>
      </c>
      <c r="B144">
        <v>0.05</v>
      </c>
      <c r="C144">
        <v>7.8E-2</v>
      </c>
    </row>
    <row r="145" spans="1:3">
      <c r="A145" s="45">
        <v>40878</v>
      </c>
      <c r="B145">
        <v>0.05</v>
      </c>
      <c r="C145">
        <v>7.8666666666666704E-2</v>
      </c>
    </row>
    <row r="146" spans="1:3">
      <c r="A146" s="45">
        <v>40969</v>
      </c>
      <c r="B146">
        <v>0.05</v>
      </c>
      <c r="C146">
        <v>8.3000000000000004E-2</v>
      </c>
    </row>
    <row r="147" spans="1:3">
      <c r="A147" s="45">
        <v>41061</v>
      </c>
      <c r="B147">
        <v>0.05</v>
      </c>
      <c r="C147">
        <v>7.8333333333333297E-2</v>
      </c>
    </row>
    <row r="148" spans="1:3">
      <c r="A148" s="45">
        <v>41153</v>
      </c>
      <c r="B148">
        <v>0.05</v>
      </c>
      <c r="C148">
        <v>8.5000000000000006E-2</v>
      </c>
    </row>
    <row r="149" spans="1:3">
      <c r="A149" s="45">
        <v>41244</v>
      </c>
      <c r="B149">
        <v>0.05</v>
      </c>
      <c r="C149">
        <v>8.4333333333333302E-2</v>
      </c>
    </row>
    <row r="150" spans="1:3">
      <c r="A150" s="45">
        <v>41334</v>
      </c>
      <c r="B150">
        <v>4.6666666666666697E-2</v>
      </c>
      <c r="C150">
        <v>8.2666666666666694E-2</v>
      </c>
    </row>
    <row r="151" spans="1:3">
      <c r="A151" s="45">
        <v>41426</v>
      </c>
      <c r="B151">
        <v>4.1000000000000002E-2</v>
      </c>
      <c r="C151">
        <v>7.2999999999999995E-2</v>
      </c>
    </row>
    <row r="152" spans="1:3">
      <c r="A152" s="45">
        <v>41518</v>
      </c>
      <c r="B152">
        <v>4.1000000000000002E-2</v>
      </c>
      <c r="C152">
        <v>7.2666666666666699E-2</v>
      </c>
    </row>
    <row r="153" spans="1:3">
      <c r="A153" s="45">
        <v>41609</v>
      </c>
      <c r="B153">
        <v>4.1000000000000002E-2</v>
      </c>
      <c r="C153">
        <v>7.2333333333333305E-2</v>
      </c>
    </row>
    <row r="154" spans="1:3">
      <c r="A154" s="45">
        <v>41699</v>
      </c>
      <c r="B154">
        <v>4.1000000000000002E-2</v>
      </c>
      <c r="C154">
        <v>7.3999999999999996E-2</v>
      </c>
    </row>
    <row r="155" spans="1:3">
      <c r="A155" s="45">
        <v>41791</v>
      </c>
      <c r="B155">
        <v>4.1000000000000002E-2</v>
      </c>
      <c r="C155">
        <v>6.6666666666666693E-2</v>
      </c>
    </row>
    <row r="156" spans="1:3">
      <c r="A156" s="45">
        <v>41883</v>
      </c>
      <c r="B156">
        <v>3.2000000000000001E-2</v>
      </c>
      <c r="C156">
        <v>6.7000000000000004E-2</v>
      </c>
    </row>
    <row r="157" spans="1:3">
      <c r="A157" s="45">
        <v>41974</v>
      </c>
      <c r="B157">
        <v>3.1E-2</v>
      </c>
      <c r="C157">
        <v>6.4000000000000001E-2</v>
      </c>
    </row>
    <row r="158" spans="1:3">
      <c r="A158" s="45">
        <v>42064</v>
      </c>
      <c r="B158">
        <v>3.1E-2</v>
      </c>
      <c r="C158">
        <v>7.3333333333333306E-2</v>
      </c>
    </row>
    <row r="159" spans="1:3">
      <c r="A159" s="45">
        <v>42156</v>
      </c>
      <c r="B159">
        <v>3.1E-2</v>
      </c>
      <c r="C159">
        <v>6.7333333333333301E-2</v>
      </c>
    </row>
    <row r="160" spans="1:3">
      <c r="A160" s="45">
        <v>42248</v>
      </c>
      <c r="B160">
        <v>3.1E-2</v>
      </c>
      <c r="C160">
        <v>7.4333333333333307E-2</v>
      </c>
    </row>
    <row r="161" spans="1:3">
      <c r="A161" s="45">
        <v>42339</v>
      </c>
      <c r="B161">
        <v>3.1E-2</v>
      </c>
      <c r="C161">
        <v>7.6333333333333295E-2</v>
      </c>
    </row>
    <row r="162" spans="1:3">
      <c r="A162" s="45">
        <v>42430</v>
      </c>
      <c r="B162">
        <v>1.6E-2</v>
      </c>
      <c r="C162">
        <v>3.46666666666667E-2</v>
      </c>
    </row>
    <row r="163" spans="1:3">
      <c r="A163" s="45">
        <v>42522</v>
      </c>
      <c r="B163">
        <v>1E-3</v>
      </c>
      <c r="C163">
        <v>-5.0333333333333299E-2</v>
      </c>
    </row>
    <row r="164" spans="1:3">
      <c r="A164" s="45">
        <v>42614</v>
      </c>
      <c r="C164">
        <v>-4.5999999999999999E-2</v>
      </c>
    </row>
    <row r="165" spans="1:3">
      <c r="A165" s="45">
        <v>42705</v>
      </c>
      <c r="C165">
        <v>-4.33333333333333E-2</v>
      </c>
    </row>
    <row r="166" spans="1:3">
      <c r="A166" s="45">
        <v>42795</v>
      </c>
      <c r="C166">
        <v>-4.1666666666666699E-2</v>
      </c>
    </row>
    <row r="167" spans="1:3">
      <c r="A167" s="45">
        <v>42887</v>
      </c>
      <c r="C167">
        <v>-5.4333333333333303E-2</v>
      </c>
    </row>
    <row r="168" spans="1:3">
      <c r="A168" s="45">
        <v>42979</v>
      </c>
      <c r="C168">
        <v>-5.3666666666666703E-2</v>
      </c>
    </row>
    <row r="169" spans="1:3">
      <c r="A169" s="45">
        <v>43070</v>
      </c>
      <c r="C169">
        <v>-4.2333333333333299E-2</v>
      </c>
    </row>
    <row r="170" spans="1:3">
      <c r="A170" s="45">
        <v>43160</v>
      </c>
      <c r="C170">
        <v>-4.8000000000000001E-2</v>
      </c>
    </row>
    <row r="171" spans="1:3">
      <c r="A171" s="45">
        <v>43252</v>
      </c>
      <c r="C171">
        <v>-6.5000000000000002E-2</v>
      </c>
    </row>
    <row r="172" spans="1:3">
      <c r="A172" s="45">
        <v>43344</v>
      </c>
      <c r="C172">
        <v>-6.2666666666666704E-2</v>
      </c>
    </row>
    <row r="173" spans="1:3">
      <c r="A173" s="45">
        <v>43435</v>
      </c>
      <c r="C173">
        <v>-6.6000000000000003E-2</v>
      </c>
    </row>
    <row r="174" spans="1:3">
      <c r="A174" s="45">
        <v>43525</v>
      </c>
      <c r="C174">
        <v>-5.4333333333333303E-2</v>
      </c>
    </row>
    <row r="175" spans="1:3">
      <c r="A175" s="45">
        <v>43617</v>
      </c>
      <c r="C175">
        <v>-6.0333333333333301E-2</v>
      </c>
    </row>
    <row r="176" spans="1:3">
      <c r="A176" s="45">
        <v>43709</v>
      </c>
      <c r="C176">
        <v>-5.86666666666667E-2</v>
      </c>
    </row>
    <row r="177" spans="1:3">
      <c r="A177" s="45">
        <v>43800</v>
      </c>
      <c r="C177">
        <v>-3.4333333333333299E-2</v>
      </c>
    </row>
    <row r="178" spans="1:3">
      <c r="A178" s="45">
        <v>43891</v>
      </c>
      <c r="C178">
        <v>-3.1666666666666697E-2</v>
      </c>
    </row>
    <row r="179" spans="1:3">
      <c r="A179" s="45">
        <v>43983</v>
      </c>
      <c r="C179">
        <v>-4.3666666666666701E-2</v>
      </c>
    </row>
    <row r="180" spans="1:3">
      <c r="A180" s="45">
        <v>44075</v>
      </c>
      <c r="C180">
        <v>-3.9E-2</v>
      </c>
    </row>
    <row r="181" spans="1:3">
      <c r="A181" s="45">
        <v>44166</v>
      </c>
      <c r="C181">
        <v>-2.5999999999999999E-2</v>
      </c>
    </row>
    <row r="182" spans="1:3">
      <c r="A182" s="45">
        <v>44256</v>
      </c>
      <c r="C182">
        <v>-1.6666666666666701E-2</v>
      </c>
    </row>
    <row r="183" spans="1:3">
      <c r="A183" s="45">
        <v>44348</v>
      </c>
      <c r="C183">
        <v>-1.93333333333333E-2</v>
      </c>
    </row>
    <row r="184" spans="1:3">
      <c r="A184" s="45">
        <v>44440</v>
      </c>
      <c r="C184">
        <v>-3.5000000000000003E-2</v>
      </c>
    </row>
    <row r="185" spans="1:3">
      <c r="A185" s="45">
        <v>44531</v>
      </c>
    </row>
  </sheetData>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85"/>
  <sheetViews>
    <sheetView workbookViewId="0">
      <pane xSplit="1" ySplit="17" topLeftCell="B82" activePane="bottomRight" state="frozen"/>
      <selection pane="topRight" activeCell="B1" sqref="B1"/>
      <selection pane="bottomLeft" activeCell="A18" sqref="A18"/>
      <selection pane="bottomRight" activeCell="B118" sqref="B118"/>
    </sheetView>
  </sheetViews>
  <sheetFormatPr baseColWidth="10" defaultColWidth="8.83203125" defaultRowHeight="15"/>
  <cols>
    <col min="1" max="1" width="19.1640625" bestFit="1" customWidth="1"/>
    <col min="2" max="11" width="14.83203125" customWidth="1"/>
  </cols>
  <sheetData>
    <row r="1" spans="1:11">
      <c r="A1" t="s">
        <v>154</v>
      </c>
      <c r="B1" t="s">
        <v>552</v>
      </c>
      <c r="C1" t="s">
        <v>408</v>
      </c>
      <c r="D1" t="s">
        <v>553</v>
      </c>
      <c r="E1" t="s">
        <v>409</v>
      </c>
      <c r="F1" t="s">
        <v>554</v>
      </c>
      <c r="G1" t="s">
        <v>555</v>
      </c>
      <c r="H1" t="s">
        <v>556</v>
      </c>
      <c r="I1" t="s">
        <v>557</v>
      </c>
      <c r="J1" t="s">
        <v>558</v>
      </c>
      <c r="K1" t="s">
        <v>559</v>
      </c>
    </row>
    <row r="2" spans="1:11">
      <c r="A2" t="s">
        <v>2</v>
      </c>
      <c r="B2" t="s">
        <v>560</v>
      </c>
      <c r="C2" t="s">
        <v>410</v>
      </c>
      <c r="D2" t="s">
        <v>561</v>
      </c>
      <c r="E2" t="s">
        <v>411</v>
      </c>
      <c r="F2" t="s">
        <v>562</v>
      </c>
      <c r="G2" t="s">
        <v>563</v>
      </c>
      <c r="H2" t="s">
        <v>564</v>
      </c>
      <c r="I2" t="s">
        <v>565</v>
      </c>
      <c r="J2" t="s">
        <v>566</v>
      </c>
      <c r="K2" t="s">
        <v>567</v>
      </c>
    </row>
    <row r="3" spans="1:11">
      <c r="A3" t="s">
        <v>155</v>
      </c>
      <c r="B3" t="s">
        <v>568</v>
      </c>
      <c r="C3" t="s">
        <v>412</v>
      </c>
      <c r="D3" t="s">
        <v>569</v>
      </c>
      <c r="E3" t="s">
        <v>413</v>
      </c>
      <c r="F3" t="s">
        <v>570</v>
      </c>
      <c r="G3" t="s">
        <v>571</v>
      </c>
      <c r="H3" t="s">
        <v>572</v>
      </c>
      <c r="I3" t="s">
        <v>573</v>
      </c>
      <c r="J3" t="s">
        <v>574</v>
      </c>
      <c r="K3" t="s">
        <v>575</v>
      </c>
    </row>
    <row r="4" spans="1:11">
      <c r="A4" t="s">
        <v>157</v>
      </c>
      <c r="B4" t="s">
        <v>414</v>
      </c>
      <c r="C4" t="s">
        <v>414</v>
      </c>
      <c r="D4" t="s">
        <v>414</v>
      </c>
      <c r="E4" t="s">
        <v>414</v>
      </c>
      <c r="F4" t="s">
        <v>414</v>
      </c>
      <c r="G4" t="s">
        <v>414</v>
      </c>
      <c r="H4" t="s">
        <v>414</v>
      </c>
      <c r="I4" t="s">
        <v>414</v>
      </c>
      <c r="J4" t="s">
        <v>414</v>
      </c>
      <c r="K4" t="s">
        <v>414</v>
      </c>
    </row>
    <row r="5" spans="1:11">
      <c r="A5" t="s">
        <v>159</v>
      </c>
      <c r="B5" t="s">
        <v>415</v>
      </c>
      <c r="C5" t="s">
        <v>415</v>
      </c>
      <c r="D5" t="s">
        <v>415</v>
      </c>
      <c r="E5" t="s">
        <v>415</v>
      </c>
      <c r="F5" t="s">
        <v>415</v>
      </c>
      <c r="G5" t="s">
        <v>415</v>
      </c>
      <c r="H5" t="s">
        <v>415</v>
      </c>
      <c r="I5" t="s">
        <v>415</v>
      </c>
      <c r="J5" t="s">
        <v>415</v>
      </c>
      <c r="K5" t="s">
        <v>415</v>
      </c>
    </row>
    <row r="6" spans="1:11">
      <c r="A6" t="s">
        <v>160</v>
      </c>
      <c r="B6" t="s">
        <v>416</v>
      </c>
      <c r="C6" t="s">
        <v>416</v>
      </c>
      <c r="D6" t="s">
        <v>416</v>
      </c>
      <c r="E6" t="s">
        <v>416</v>
      </c>
      <c r="F6" t="s">
        <v>576</v>
      </c>
      <c r="G6" t="s">
        <v>576</v>
      </c>
      <c r="H6" t="s">
        <v>576</v>
      </c>
      <c r="I6" t="s">
        <v>576</v>
      </c>
      <c r="J6" t="s">
        <v>577</v>
      </c>
      <c r="K6" t="s">
        <v>577</v>
      </c>
    </row>
    <row r="7" spans="1:11">
      <c r="A7" t="s">
        <v>161</v>
      </c>
      <c r="B7" t="s">
        <v>417</v>
      </c>
      <c r="C7" t="s">
        <v>417</v>
      </c>
      <c r="D7" t="s">
        <v>417</v>
      </c>
      <c r="E7" t="s">
        <v>417</v>
      </c>
      <c r="F7" t="s">
        <v>578</v>
      </c>
      <c r="G7" t="s">
        <v>578</v>
      </c>
      <c r="H7" t="s">
        <v>578</v>
      </c>
      <c r="I7" t="s">
        <v>578</v>
      </c>
      <c r="J7" t="s">
        <v>579</v>
      </c>
      <c r="K7" t="s">
        <v>579</v>
      </c>
    </row>
    <row r="8" spans="1:11">
      <c r="A8" t="s">
        <v>162</v>
      </c>
      <c r="B8" t="s">
        <v>418</v>
      </c>
      <c r="C8" t="s">
        <v>418</v>
      </c>
      <c r="D8" t="s">
        <v>418</v>
      </c>
      <c r="E8" t="s">
        <v>418</v>
      </c>
      <c r="F8" t="s">
        <v>418</v>
      </c>
      <c r="G8" t="s">
        <v>418</v>
      </c>
      <c r="H8" t="s">
        <v>418</v>
      </c>
      <c r="I8" t="s">
        <v>418</v>
      </c>
      <c r="J8" t="s">
        <v>418</v>
      </c>
      <c r="K8" t="s">
        <v>418</v>
      </c>
    </row>
    <row r="9" spans="1:11">
      <c r="A9" t="s">
        <v>164</v>
      </c>
      <c r="B9" s="45">
        <v>35765</v>
      </c>
      <c r="C9" s="45">
        <v>35765</v>
      </c>
      <c r="D9" s="45">
        <v>35765</v>
      </c>
      <c r="E9" s="45">
        <v>35765</v>
      </c>
      <c r="F9" s="45">
        <v>35765</v>
      </c>
      <c r="G9" s="45">
        <v>35765</v>
      </c>
      <c r="H9" s="45">
        <v>35765</v>
      </c>
      <c r="I9" s="45">
        <v>35765</v>
      </c>
      <c r="J9" s="45">
        <v>23712</v>
      </c>
      <c r="K9" s="45">
        <v>23712</v>
      </c>
    </row>
    <row r="10" spans="1:11">
      <c r="A10" t="s">
        <v>165</v>
      </c>
      <c r="B10" s="46">
        <v>44368</v>
      </c>
      <c r="C10" s="46">
        <v>44368</v>
      </c>
      <c r="D10" s="46">
        <v>44368</v>
      </c>
      <c r="E10" s="46">
        <v>44368</v>
      </c>
      <c r="F10" s="46">
        <v>44454</v>
      </c>
      <c r="G10" s="46">
        <v>44454</v>
      </c>
      <c r="H10" s="46">
        <v>44454</v>
      </c>
      <c r="I10" s="46">
        <v>44454</v>
      </c>
      <c r="J10" s="46">
        <v>44351</v>
      </c>
      <c r="K10" s="46">
        <v>44351</v>
      </c>
    </row>
    <row r="11" spans="1:11">
      <c r="A11" t="s">
        <v>166</v>
      </c>
      <c r="B11" t="s">
        <v>419</v>
      </c>
      <c r="C11" t="s">
        <v>419</v>
      </c>
      <c r="D11" t="s">
        <v>419</v>
      </c>
      <c r="E11" t="s">
        <v>419</v>
      </c>
      <c r="F11" t="s">
        <v>419</v>
      </c>
      <c r="G11" t="s">
        <v>419</v>
      </c>
      <c r="H11" t="s">
        <v>419</v>
      </c>
      <c r="I11" t="s">
        <v>419</v>
      </c>
      <c r="J11" t="s">
        <v>419</v>
      </c>
      <c r="K11" t="s">
        <v>419</v>
      </c>
    </row>
    <row r="12" spans="1:11">
      <c r="A12" t="s">
        <v>168</v>
      </c>
      <c r="B12" t="s">
        <v>420</v>
      </c>
      <c r="C12" t="s">
        <v>420</v>
      </c>
      <c r="D12" t="s">
        <v>420</v>
      </c>
      <c r="E12" t="s">
        <v>420</v>
      </c>
      <c r="F12" t="s">
        <v>420</v>
      </c>
      <c r="G12" t="s">
        <v>420</v>
      </c>
      <c r="H12" t="s">
        <v>420</v>
      </c>
      <c r="I12" t="s">
        <v>420</v>
      </c>
      <c r="J12" t="s">
        <v>420</v>
      </c>
      <c r="K12" t="s">
        <v>420</v>
      </c>
    </row>
    <row r="13" spans="1:11">
      <c r="A13" t="s">
        <v>170</v>
      </c>
      <c r="B13" t="s">
        <v>421</v>
      </c>
      <c r="C13" t="s">
        <v>421</v>
      </c>
      <c r="D13" t="s">
        <v>421</v>
      </c>
      <c r="E13" t="s">
        <v>421</v>
      </c>
      <c r="F13" t="s">
        <v>421</v>
      </c>
      <c r="G13" t="s">
        <v>421</v>
      </c>
      <c r="H13" t="s">
        <v>421</v>
      </c>
      <c r="I13" t="s">
        <v>421</v>
      </c>
      <c r="J13" t="s">
        <v>580</v>
      </c>
      <c r="K13" t="s">
        <v>580</v>
      </c>
    </row>
    <row r="14" spans="1:11">
      <c r="A14" t="s">
        <v>172</v>
      </c>
      <c r="B14" t="s">
        <v>420</v>
      </c>
      <c r="C14" t="s">
        <v>420</v>
      </c>
      <c r="D14" t="s">
        <v>420</v>
      </c>
      <c r="E14" t="s">
        <v>420</v>
      </c>
      <c r="F14" t="s">
        <v>420</v>
      </c>
      <c r="G14" t="s">
        <v>420</v>
      </c>
      <c r="H14" t="s">
        <v>420</v>
      </c>
      <c r="I14" t="s">
        <v>420</v>
      </c>
      <c r="J14" t="s">
        <v>420</v>
      </c>
      <c r="K14" t="s">
        <v>420</v>
      </c>
    </row>
    <row r="15" spans="1:11">
      <c r="A15" t="s">
        <v>174</v>
      </c>
      <c r="B15">
        <v>0</v>
      </c>
      <c r="C15">
        <v>0</v>
      </c>
      <c r="D15">
        <v>0</v>
      </c>
      <c r="E15">
        <v>0</v>
      </c>
      <c r="F15">
        <v>0</v>
      </c>
      <c r="G15">
        <v>0</v>
      </c>
      <c r="H15">
        <v>0</v>
      </c>
      <c r="I15">
        <v>0</v>
      </c>
      <c r="J15">
        <v>0</v>
      </c>
      <c r="K15">
        <v>0</v>
      </c>
    </row>
    <row r="16" spans="1:11">
      <c r="A16" t="s">
        <v>8</v>
      </c>
      <c r="B16" t="s">
        <v>422</v>
      </c>
      <c r="C16" t="s">
        <v>422</v>
      </c>
      <c r="D16" t="s">
        <v>423</v>
      </c>
      <c r="E16" t="s">
        <v>423</v>
      </c>
      <c r="F16" t="s">
        <v>156</v>
      </c>
      <c r="G16" t="s">
        <v>156</v>
      </c>
      <c r="H16" t="s">
        <v>156</v>
      </c>
      <c r="I16" t="s">
        <v>156</v>
      </c>
      <c r="J16" t="s">
        <v>581</v>
      </c>
      <c r="K16" t="s">
        <v>582</v>
      </c>
    </row>
    <row r="17" spans="1:11">
      <c r="B17" s="120" t="s">
        <v>583</v>
      </c>
      <c r="C17" s="120"/>
      <c r="D17" s="120"/>
      <c r="E17" s="120"/>
      <c r="F17" s="121" t="s">
        <v>584</v>
      </c>
      <c r="G17" s="121"/>
      <c r="H17" s="121"/>
      <c r="I17" s="121"/>
      <c r="J17" s="122" t="s">
        <v>585</v>
      </c>
      <c r="K17" s="122"/>
    </row>
    <row r="18" spans="1:11">
      <c r="A18" s="45">
        <v>29281</v>
      </c>
      <c r="J18">
        <v>17857</v>
      </c>
      <c r="K18">
        <v>169965</v>
      </c>
    </row>
    <row r="19" spans="1:11">
      <c r="A19" s="45">
        <v>29373</v>
      </c>
      <c r="J19">
        <v>17889</v>
      </c>
      <c r="K19">
        <v>171664</v>
      </c>
    </row>
    <row r="20" spans="1:11">
      <c r="A20" s="45">
        <v>29465</v>
      </c>
      <c r="J20">
        <v>18094</v>
      </c>
      <c r="K20">
        <v>173679</v>
      </c>
    </row>
    <row r="21" spans="1:11">
      <c r="A21" s="45">
        <v>29556</v>
      </c>
      <c r="J21">
        <v>18391</v>
      </c>
      <c r="K21">
        <v>176064</v>
      </c>
    </row>
    <row r="22" spans="1:11">
      <c r="A22" s="45">
        <v>29646</v>
      </c>
      <c r="J22">
        <v>18561</v>
      </c>
      <c r="K22">
        <v>177990</v>
      </c>
    </row>
    <row r="23" spans="1:11">
      <c r="A23" s="45">
        <v>29738</v>
      </c>
      <c r="J23">
        <v>18756</v>
      </c>
      <c r="K23">
        <v>180123</v>
      </c>
    </row>
    <row r="24" spans="1:11">
      <c r="A24" s="45">
        <v>29830</v>
      </c>
      <c r="J24">
        <v>20050</v>
      </c>
      <c r="K24">
        <v>182006</v>
      </c>
    </row>
    <row r="25" spans="1:11">
      <c r="A25" s="45">
        <v>29921</v>
      </c>
      <c r="J25">
        <v>20501</v>
      </c>
      <c r="K25">
        <v>187321</v>
      </c>
    </row>
    <row r="26" spans="1:11">
      <c r="A26" s="45">
        <v>30011</v>
      </c>
      <c r="J26">
        <v>20621</v>
      </c>
      <c r="K26">
        <v>189611</v>
      </c>
    </row>
    <row r="27" spans="1:11">
      <c r="A27" s="45">
        <v>30103</v>
      </c>
      <c r="J27">
        <v>20853</v>
      </c>
      <c r="K27">
        <v>192176</v>
      </c>
    </row>
    <row r="28" spans="1:11">
      <c r="A28" s="45">
        <v>30195</v>
      </c>
      <c r="J28">
        <v>20929</v>
      </c>
      <c r="K28">
        <v>194842</v>
      </c>
    </row>
    <row r="29" spans="1:11">
      <c r="A29" s="45">
        <v>30286</v>
      </c>
      <c r="J29">
        <v>20958</v>
      </c>
      <c r="K29">
        <v>198787</v>
      </c>
    </row>
    <row r="30" spans="1:11">
      <c r="A30" s="45">
        <v>30376</v>
      </c>
      <c r="J30">
        <v>22393</v>
      </c>
      <c r="K30">
        <v>293122</v>
      </c>
    </row>
    <row r="31" spans="1:11">
      <c r="A31" s="45">
        <v>30468</v>
      </c>
      <c r="J31">
        <v>22424</v>
      </c>
      <c r="K31">
        <v>296338</v>
      </c>
    </row>
    <row r="32" spans="1:11">
      <c r="A32" s="45">
        <v>30560</v>
      </c>
      <c r="J32">
        <v>22424</v>
      </c>
      <c r="K32">
        <v>299889</v>
      </c>
    </row>
    <row r="33" spans="1:11">
      <c r="A33" s="45">
        <v>30651</v>
      </c>
      <c r="J33">
        <v>23165</v>
      </c>
      <c r="K33">
        <v>304810</v>
      </c>
    </row>
    <row r="34" spans="1:11">
      <c r="A34" s="45">
        <v>30742</v>
      </c>
      <c r="J34">
        <v>23435</v>
      </c>
      <c r="K34">
        <v>312383</v>
      </c>
    </row>
    <row r="35" spans="1:11">
      <c r="A35" s="45">
        <v>30834</v>
      </c>
      <c r="J35">
        <v>23748</v>
      </c>
      <c r="K35">
        <v>316220</v>
      </c>
    </row>
    <row r="36" spans="1:11">
      <c r="A36" s="45">
        <v>30926</v>
      </c>
      <c r="J36">
        <v>23773</v>
      </c>
      <c r="K36">
        <v>320758</v>
      </c>
    </row>
    <row r="37" spans="1:11">
      <c r="A37" s="45">
        <v>31017</v>
      </c>
      <c r="J37">
        <v>24022</v>
      </c>
      <c r="K37">
        <v>326707</v>
      </c>
    </row>
    <row r="38" spans="1:11">
      <c r="A38" s="45">
        <v>31107</v>
      </c>
      <c r="J38">
        <v>24035</v>
      </c>
      <c r="K38">
        <v>334211</v>
      </c>
    </row>
    <row r="39" spans="1:11">
      <c r="A39" s="45">
        <v>31199</v>
      </c>
      <c r="J39">
        <v>24526</v>
      </c>
      <c r="K39">
        <v>340153</v>
      </c>
    </row>
    <row r="40" spans="1:11">
      <c r="A40" s="45">
        <v>31291</v>
      </c>
      <c r="J40">
        <v>25926</v>
      </c>
      <c r="K40">
        <v>347595</v>
      </c>
    </row>
    <row r="41" spans="1:11">
      <c r="A41" s="45">
        <v>31382</v>
      </c>
      <c r="J41">
        <v>27057</v>
      </c>
      <c r="K41">
        <v>355977</v>
      </c>
    </row>
    <row r="42" spans="1:11">
      <c r="A42" s="45">
        <v>31472</v>
      </c>
      <c r="J42">
        <v>27169</v>
      </c>
      <c r="K42">
        <v>367013</v>
      </c>
    </row>
    <row r="43" spans="1:11">
      <c r="A43" s="45">
        <v>31564</v>
      </c>
      <c r="J43">
        <v>27856</v>
      </c>
      <c r="K43">
        <v>378082</v>
      </c>
    </row>
    <row r="44" spans="1:11">
      <c r="A44" s="45">
        <v>31656</v>
      </c>
      <c r="J44">
        <v>28062</v>
      </c>
      <c r="K44">
        <v>392883</v>
      </c>
    </row>
    <row r="45" spans="1:11">
      <c r="A45" s="45">
        <v>31747</v>
      </c>
      <c r="J45">
        <v>29045</v>
      </c>
      <c r="K45">
        <v>406003</v>
      </c>
    </row>
    <row r="46" spans="1:11">
      <c r="A46" s="45">
        <v>31837</v>
      </c>
      <c r="J46">
        <v>30169</v>
      </c>
      <c r="K46">
        <v>411091</v>
      </c>
    </row>
    <row r="47" spans="1:11">
      <c r="A47" s="45">
        <v>31929</v>
      </c>
      <c r="J47">
        <v>32376</v>
      </c>
      <c r="K47">
        <v>422703</v>
      </c>
    </row>
    <row r="48" spans="1:11">
      <c r="A48" s="45">
        <v>32021</v>
      </c>
      <c r="J48">
        <v>38350</v>
      </c>
      <c r="K48">
        <v>434541</v>
      </c>
    </row>
    <row r="49" spans="1:11">
      <c r="A49" s="45">
        <v>32112</v>
      </c>
      <c r="J49">
        <v>44205</v>
      </c>
      <c r="K49">
        <v>447844</v>
      </c>
    </row>
    <row r="50" spans="1:11">
      <c r="A50" s="45">
        <v>32203</v>
      </c>
      <c r="J50">
        <v>46815</v>
      </c>
      <c r="K50">
        <v>459057</v>
      </c>
    </row>
    <row r="51" spans="1:11">
      <c r="A51" s="45">
        <v>32295</v>
      </c>
      <c r="J51">
        <v>50344</v>
      </c>
      <c r="K51">
        <v>472309</v>
      </c>
    </row>
    <row r="52" spans="1:11">
      <c r="A52" s="45">
        <v>32387</v>
      </c>
      <c r="J52">
        <v>55452</v>
      </c>
      <c r="K52">
        <v>485812</v>
      </c>
    </row>
    <row r="53" spans="1:11">
      <c r="A53" s="45">
        <v>32478</v>
      </c>
      <c r="J53">
        <v>69969</v>
      </c>
      <c r="K53">
        <v>500101</v>
      </c>
    </row>
    <row r="54" spans="1:11">
      <c r="A54" s="45">
        <v>32568</v>
      </c>
      <c r="J54">
        <v>76838</v>
      </c>
      <c r="K54">
        <v>524554</v>
      </c>
    </row>
    <row r="55" spans="1:11">
      <c r="A55" s="45">
        <v>32660</v>
      </c>
      <c r="J55">
        <v>88673</v>
      </c>
      <c r="K55">
        <v>539798</v>
      </c>
    </row>
    <row r="56" spans="1:11">
      <c r="A56" s="45">
        <v>32752</v>
      </c>
      <c r="J56">
        <v>94979</v>
      </c>
      <c r="K56">
        <v>567008</v>
      </c>
    </row>
    <row r="57" spans="1:11">
      <c r="A57" s="45">
        <v>32843</v>
      </c>
      <c r="J57">
        <v>113939</v>
      </c>
      <c r="K57">
        <v>601341</v>
      </c>
    </row>
    <row r="58" spans="1:11">
      <c r="A58" s="45">
        <v>32933</v>
      </c>
      <c r="J58">
        <v>124038</v>
      </c>
      <c r="K58">
        <v>627054</v>
      </c>
    </row>
    <row r="59" spans="1:11">
      <c r="A59" s="45">
        <v>33025</v>
      </c>
      <c r="J59">
        <v>129173</v>
      </c>
      <c r="K59">
        <v>633983</v>
      </c>
    </row>
    <row r="60" spans="1:11">
      <c r="A60" s="45">
        <v>33117</v>
      </c>
      <c r="J60">
        <v>129560</v>
      </c>
      <c r="K60">
        <v>641294</v>
      </c>
    </row>
    <row r="61" spans="1:11">
      <c r="A61" s="45">
        <v>33208</v>
      </c>
      <c r="J61">
        <v>129790</v>
      </c>
      <c r="K61">
        <v>645723</v>
      </c>
    </row>
    <row r="62" spans="1:11">
      <c r="A62" s="45">
        <v>33298</v>
      </c>
      <c r="J62">
        <v>130452</v>
      </c>
      <c r="K62">
        <v>649893</v>
      </c>
    </row>
    <row r="63" spans="1:11">
      <c r="A63" s="45">
        <v>33390</v>
      </c>
      <c r="J63">
        <v>130749</v>
      </c>
      <c r="K63">
        <v>653588</v>
      </c>
    </row>
    <row r="64" spans="1:11">
      <c r="A64" s="45">
        <v>33482</v>
      </c>
      <c r="J64">
        <v>130860</v>
      </c>
      <c r="K64">
        <v>655675</v>
      </c>
    </row>
    <row r="65" spans="1:11">
      <c r="A65" s="45">
        <v>33573</v>
      </c>
      <c r="J65">
        <v>130972</v>
      </c>
      <c r="K65">
        <v>658500</v>
      </c>
    </row>
    <row r="66" spans="1:11">
      <c r="A66" s="45">
        <v>33664</v>
      </c>
      <c r="J66">
        <v>131549</v>
      </c>
      <c r="K66">
        <v>660575</v>
      </c>
    </row>
    <row r="67" spans="1:11">
      <c r="A67" s="45">
        <v>33756</v>
      </c>
      <c r="J67">
        <v>131702</v>
      </c>
      <c r="K67">
        <v>661106</v>
      </c>
    </row>
    <row r="68" spans="1:11">
      <c r="A68" s="45">
        <v>33848</v>
      </c>
      <c r="J68">
        <v>131725</v>
      </c>
      <c r="K68">
        <v>662654</v>
      </c>
    </row>
    <row r="69" spans="1:11">
      <c r="A69" s="45">
        <v>33939</v>
      </c>
      <c r="J69">
        <v>131778</v>
      </c>
      <c r="K69">
        <v>663152</v>
      </c>
    </row>
    <row r="70" spans="1:11">
      <c r="A70" s="45">
        <v>34029</v>
      </c>
      <c r="J70">
        <v>132094</v>
      </c>
      <c r="K70">
        <v>664090</v>
      </c>
    </row>
    <row r="71" spans="1:11">
      <c r="A71" s="45">
        <v>34121</v>
      </c>
      <c r="J71">
        <v>132532</v>
      </c>
      <c r="K71">
        <v>668549</v>
      </c>
    </row>
    <row r="72" spans="1:11">
      <c r="A72" s="45">
        <v>34213</v>
      </c>
      <c r="J72">
        <v>132709</v>
      </c>
      <c r="K72">
        <v>671183</v>
      </c>
    </row>
    <row r="73" spans="1:11">
      <c r="A73" s="45">
        <v>34304</v>
      </c>
      <c r="J73">
        <v>133837</v>
      </c>
      <c r="K73">
        <v>671379</v>
      </c>
    </row>
    <row r="74" spans="1:11">
      <c r="A74" s="45">
        <v>34394</v>
      </c>
      <c r="J74">
        <v>133879</v>
      </c>
      <c r="K74">
        <v>673515</v>
      </c>
    </row>
    <row r="75" spans="1:11">
      <c r="A75" s="45">
        <v>34486</v>
      </c>
      <c r="J75">
        <v>135069</v>
      </c>
      <c r="K75">
        <v>676688</v>
      </c>
    </row>
    <row r="76" spans="1:11">
      <c r="A76" s="45">
        <v>34578</v>
      </c>
      <c r="J76">
        <v>135094</v>
      </c>
      <c r="K76">
        <v>679694</v>
      </c>
    </row>
    <row r="77" spans="1:11">
      <c r="A77" s="45">
        <v>34669</v>
      </c>
      <c r="J77">
        <v>137317</v>
      </c>
      <c r="K77">
        <v>680168</v>
      </c>
    </row>
    <row r="78" spans="1:11">
      <c r="A78" s="45">
        <v>34759</v>
      </c>
      <c r="J78">
        <v>138031</v>
      </c>
      <c r="K78">
        <v>2429808</v>
      </c>
    </row>
    <row r="79" spans="1:11">
      <c r="A79" s="45">
        <v>34851</v>
      </c>
      <c r="J79">
        <v>138003</v>
      </c>
      <c r="K79">
        <v>2227155</v>
      </c>
    </row>
    <row r="80" spans="1:11">
      <c r="A80" s="45">
        <v>34943</v>
      </c>
      <c r="J80">
        <v>138807</v>
      </c>
      <c r="K80">
        <v>2707183</v>
      </c>
    </row>
    <row r="81" spans="1:11">
      <c r="A81" s="45">
        <v>35034</v>
      </c>
      <c r="J81">
        <v>139937</v>
      </c>
      <c r="K81">
        <v>2944429</v>
      </c>
    </row>
    <row r="82" spans="1:11">
      <c r="A82" s="45">
        <v>35125</v>
      </c>
      <c r="J82">
        <v>774732</v>
      </c>
      <c r="K82">
        <v>3105743</v>
      </c>
    </row>
    <row r="83" spans="1:11">
      <c r="A83" s="45">
        <v>35217</v>
      </c>
      <c r="J83">
        <v>832325</v>
      </c>
      <c r="K83">
        <v>3312838</v>
      </c>
    </row>
    <row r="84" spans="1:11">
      <c r="A84" s="45">
        <v>35309</v>
      </c>
      <c r="J84">
        <v>791823</v>
      </c>
      <c r="K84">
        <v>3169305</v>
      </c>
    </row>
    <row r="85" spans="1:11">
      <c r="A85" s="45">
        <v>35400</v>
      </c>
      <c r="J85">
        <v>671099</v>
      </c>
      <c r="K85">
        <v>2946368</v>
      </c>
    </row>
    <row r="86" spans="1:11">
      <c r="A86" s="45">
        <v>35490</v>
      </c>
      <c r="J86">
        <v>561921</v>
      </c>
      <c r="K86">
        <v>2816249</v>
      </c>
    </row>
    <row r="87" spans="1:11">
      <c r="A87" s="45">
        <v>35582</v>
      </c>
      <c r="J87">
        <v>671799</v>
      </c>
      <c r="K87">
        <v>3150015</v>
      </c>
    </row>
    <row r="88" spans="1:11">
      <c r="A88" s="45">
        <v>35674</v>
      </c>
      <c r="J88">
        <v>604664</v>
      </c>
      <c r="K88">
        <v>2795543</v>
      </c>
    </row>
    <row r="89" spans="1:11">
      <c r="A89" s="45">
        <v>35765</v>
      </c>
      <c r="B89">
        <v>442208</v>
      </c>
      <c r="C89">
        <v>438637</v>
      </c>
      <c r="D89">
        <v>3172379</v>
      </c>
      <c r="E89">
        <v>2361113</v>
      </c>
      <c r="F89">
        <v>442208</v>
      </c>
      <c r="G89">
        <v>438637</v>
      </c>
      <c r="H89">
        <v>3172379</v>
      </c>
      <c r="I89">
        <v>2361113</v>
      </c>
      <c r="J89">
        <v>434357</v>
      </c>
      <c r="K89">
        <v>2449681</v>
      </c>
    </row>
    <row r="90" spans="1:11">
      <c r="A90" s="45">
        <v>35855</v>
      </c>
      <c r="B90">
        <v>473812</v>
      </c>
      <c r="C90">
        <v>466798</v>
      </c>
      <c r="D90">
        <v>3385474</v>
      </c>
      <c r="E90">
        <v>2528500</v>
      </c>
      <c r="F90">
        <v>473812</v>
      </c>
      <c r="G90">
        <v>466798</v>
      </c>
      <c r="H90">
        <v>3385474</v>
      </c>
      <c r="I90">
        <v>2528500</v>
      </c>
      <c r="J90">
        <v>462328</v>
      </c>
      <c r="K90">
        <v>2616277</v>
      </c>
    </row>
    <row r="91" spans="1:11">
      <c r="A91" s="45">
        <v>35947</v>
      </c>
      <c r="B91">
        <v>435325</v>
      </c>
      <c r="C91">
        <v>428659</v>
      </c>
      <c r="D91">
        <v>3367697</v>
      </c>
      <c r="E91">
        <v>2521885</v>
      </c>
      <c r="F91">
        <v>435325</v>
      </c>
      <c r="G91">
        <v>428659</v>
      </c>
      <c r="H91">
        <v>3367697</v>
      </c>
      <c r="I91">
        <v>2521885</v>
      </c>
      <c r="J91">
        <v>424389</v>
      </c>
      <c r="K91">
        <v>2603234</v>
      </c>
    </row>
    <row r="92" spans="1:11">
      <c r="A92" s="45">
        <v>36039</v>
      </c>
      <c r="B92">
        <v>303028</v>
      </c>
      <c r="C92">
        <v>297213</v>
      </c>
      <c r="D92">
        <v>2950859</v>
      </c>
      <c r="E92">
        <v>2225287</v>
      </c>
      <c r="F92">
        <v>303028</v>
      </c>
      <c r="G92">
        <v>297213</v>
      </c>
      <c r="H92">
        <v>2950859</v>
      </c>
      <c r="I92">
        <v>2225287</v>
      </c>
      <c r="J92">
        <v>293228</v>
      </c>
      <c r="K92">
        <v>2310031</v>
      </c>
    </row>
    <row r="93" spans="1:11">
      <c r="A93" s="45">
        <v>36130</v>
      </c>
      <c r="B93">
        <v>339467</v>
      </c>
      <c r="C93">
        <v>333803</v>
      </c>
      <c r="D93">
        <v>3139622</v>
      </c>
      <c r="E93">
        <v>2393725</v>
      </c>
      <c r="F93">
        <v>339467</v>
      </c>
      <c r="G93">
        <v>333803</v>
      </c>
      <c r="H93">
        <v>3139622</v>
      </c>
      <c r="I93">
        <v>2393725</v>
      </c>
      <c r="J93">
        <v>329795</v>
      </c>
      <c r="K93">
        <v>2490651</v>
      </c>
    </row>
    <row r="94" spans="1:11">
      <c r="A94" s="45">
        <v>36220</v>
      </c>
      <c r="B94">
        <v>514949</v>
      </c>
      <c r="C94">
        <v>447427</v>
      </c>
      <c r="D94">
        <v>3614039</v>
      </c>
      <c r="E94">
        <v>2799262</v>
      </c>
      <c r="F94">
        <v>514949</v>
      </c>
      <c r="G94">
        <v>447427</v>
      </c>
      <c r="H94">
        <v>3614039</v>
      </c>
      <c r="I94">
        <v>2799262</v>
      </c>
      <c r="J94">
        <v>442751</v>
      </c>
      <c r="K94">
        <v>2894556</v>
      </c>
    </row>
    <row r="95" spans="1:11">
      <c r="A95" s="45">
        <v>36312</v>
      </c>
      <c r="B95">
        <v>513999</v>
      </c>
      <c r="C95">
        <v>446449</v>
      </c>
      <c r="D95">
        <v>4212921</v>
      </c>
      <c r="E95">
        <v>3257746</v>
      </c>
      <c r="F95">
        <v>513999</v>
      </c>
      <c r="G95">
        <v>446449</v>
      </c>
      <c r="H95">
        <v>4212921</v>
      </c>
      <c r="I95">
        <v>3257746</v>
      </c>
    </row>
    <row r="96" spans="1:11">
      <c r="A96" s="45">
        <v>36404</v>
      </c>
      <c r="B96">
        <v>600256</v>
      </c>
      <c r="C96">
        <v>530704</v>
      </c>
      <c r="D96">
        <v>4510183</v>
      </c>
      <c r="E96">
        <v>3484234</v>
      </c>
      <c r="F96">
        <v>600256</v>
      </c>
      <c r="G96">
        <v>530704</v>
      </c>
      <c r="H96">
        <v>4510183</v>
      </c>
      <c r="I96">
        <v>3484234</v>
      </c>
    </row>
    <row r="97" spans="1:9">
      <c r="A97" s="45">
        <v>36495</v>
      </c>
      <c r="B97">
        <v>520416</v>
      </c>
      <c r="C97">
        <v>450393</v>
      </c>
      <c r="D97">
        <v>5461807</v>
      </c>
      <c r="E97">
        <v>4236337</v>
      </c>
      <c r="F97">
        <v>520416</v>
      </c>
      <c r="G97">
        <v>450393</v>
      </c>
      <c r="H97">
        <v>5461807</v>
      </c>
      <c r="I97">
        <v>4236337</v>
      </c>
    </row>
    <row r="98" spans="1:9">
      <c r="A98" s="45">
        <v>36586</v>
      </c>
      <c r="B98">
        <v>516635</v>
      </c>
      <c r="C98">
        <v>445789</v>
      </c>
      <c r="D98">
        <v>5404303</v>
      </c>
      <c r="E98">
        <v>4233363</v>
      </c>
      <c r="F98">
        <v>516635</v>
      </c>
      <c r="G98">
        <v>445789</v>
      </c>
      <c r="H98">
        <v>5404303</v>
      </c>
      <c r="I98">
        <v>4233363</v>
      </c>
    </row>
    <row r="99" spans="1:9">
      <c r="A99" s="45">
        <v>36678</v>
      </c>
      <c r="B99">
        <v>475690</v>
      </c>
      <c r="C99">
        <v>405011</v>
      </c>
      <c r="D99">
        <v>5114045</v>
      </c>
      <c r="E99">
        <v>3959774</v>
      </c>
      <c r="F99">
        <v>475690</v>
      </c>
      <c r="G99">
        <v>405011</v>
      </c>
      <c r="H99">
        <v>5114045</v>
      </c>
      <c r="I99">
        <v>3959774</v>
      </c>
    </row>
    <row r="100" spans="1:9">
      <c r="A100" s="45">
        <v>36770</v>
      </c>
      <c r="B100">
        <v>574356</v>
      </c>
      <c r="C100">
        <v>420979</v>
      </c>
      <c r="D100">
        <v>4766668</v>
      </c>
      <c r="E100">
        <v>3639159</v>
      </c>
      <c r="F100">
        <v>574356</v>
      </c>
      <c r="G100">
        <v>420979</v>
      </c>
      <c r="H100">
        <v>4766668</v>
      </c>
      <c r="I100">
        <v>3639159</v>
      </c>
    </row>
    <row r="101" spans="1:9">
      <c r="A101" s="45">
        <v>36861</v>
      </c>
      <c r="B101">
        <v>509200</v>
      </c>
      <c r="C101">
        <v>370250</v>
      </c>
      <c r="D101">
        <v>4285437</v>
      </c>
      <c r="E101">
        <v>3181536</v>
      </c>
      <c r="F101">
        <v>509200</v>
      </c>
      <c r="G101">
        <v>370250</v>
      </c>
      <c r="H101">
        <v>4285437</v>
      </c>
      <c r="I101">
        <v>3181536</v>
      </c>
    </row>
    <row r="102" spans="1:9">
      <c r="A102" s="45">
        <v>36951</v>
      </c>
      <c r="B102">
        <v>370847</v>
      </c>
      <c r="C102">
        <v>231902</v>
      </c>
      <c r="D102">
        <v>4098419</v>
      </c>
      <c r="E102">
        <v>3118521</v>
      </c>
      <c r="F102">
        <v>370847</v>
      </c>
      <c r="G102">
        <v>231902</v>
      </c>
      <c r="H102">
        <v>4098419</v>
      </c>
      <c r="I102">
        <v>3118521</v>
      </c>
    </row>
    <row r="103" spans="1:9">
      <c r="A103" s="45">
        <v>37043</v>
      </c>
      <c r="B103">
        <v>564080</v>
      </c>
      <c r="C103">
        <v>341888</v>
      </c>
      <c r="D103">
        <v>4233709</v>
      </c>
      <c r="E103">
        <v>3219051</v>
      </c>
      <c r="F103">
        <v>564080</v>
      </c>
      <c r="G103">
        <v>341888</v>
      </c>
      <c r="H103">
        <v>4233709</v>
      </c>
      <c r="I103">
        <v>3219051</v>
      </c>
    </row>
    <row r="104" spans="1:9">
      <c r="A104" s="45">
        <v>37135</v>
      </c>
      <c r="B104">
        <v>496209</v>
      </c>
      <c r="C104">
        <v>294919</v>
      </c>
      <c r="D104">
        <v>3129043</v>
      </c>
      <c r="E104">
        <v>2516457</v>
      </c>
      <c r="F104">
        <v>496209</v>
      </c>
      <c r="G104">
        <v>294919</v>
      </c>
      <c r="H104">
        <v>3129043</v>
      </c>
      <c r="I104">
        <v>2516457</v>
      </c>
    </row>
    <row r="105" spans="1:9">
      <c r="A105" s="45">
        <v>37226</v>
      </c>
      <c r="B105">
        <v>406340</v>
      </c>
      <c r="C105">
        <v>235506</v>
      </c>
      <c r="D105">
        <v>3263852</v>
      </c>
      <c r="E105">
        <v>2640914</v>
      </c>
      <c r="F105">
        <v>406340</v>
      </c>
      <c r="G105">
        <v>235506</v>
      </c>
      <c r="H105">
        <v>3263852</v>
      </c>
      <c r="I105">
        <v>2640914</v>
      </c>
    </row>
    <row r="106" spans="1:9">
      <c r="A106" s="45">
        <v>37316</v>
      </c>
      <c r="B106">
        <v>405794</v>
      </c>
      <c r="C106">
        <v>232530</v>
      </c>
      <c r="D106">
        <v>3423537</v>
      </c>
      <c r="E106">
        <v>2757835</v>
      </c>
      <c r="F106">
        <v>405794</v>
      </c>
      <c r="G106">
        <v>232530</v>
      </c>
      <c r="H106">
        <v>3423537</v>
      </c>
      <c r="I106">
        <v>2757835</v>
      </c>
    </row>
    <row r="107" spans="1:9">
      <c r="A107" s="45">
        <v>37408</v>
      </c>
      <c r="B107">
        <v>403223</v>
      </c>
      <c r="C107">
        <v>231794</v>
      </c>
      <c r="D107">
        <v>3351606</v>
      </c>
      <c r="E107">
        <v>2666037</v>
      </c>
      <c r="F107">
        <v>403223</v>
      </c>
      <c r="G107">
        <v>231794</v>
      </c>
      <c r="H107">
        <v>3351606</v>
      </c>
      <c r="I107">
        <v>2666037</v>
      </c>
    </row>
    <row r="108" spans="1:9">
      <c r="A108" s="45">
        <v>37500</v>
      </c>
      <c r="B108">
        <v>432435</v>
      </c>
      <c r="C108">
        <v>251498</v>
      </c>
      <c r="D108">
        <v>3087961</v>
      </c>
      <c r="E108">
        <v>2344032</v>
      </c>
      <c r="F108">
        <v>432435</v>
      </c>
      <c r="G108">
        <v>251498</v>
      </c>
      <c r="H108">
        <v>3087961</v>
      </c>
      <c r="I108">
        <v>2344032</v>
      </c>
    </row>
    <row r="109" spans="1:9">
      <c r="A109" s="45">
        <v>37591</v>
      </c>
      <c r="B109">
        <v>352688</v>
      </c>
      <c r="C109">
        <v>183495</v>
      </c>
      <c r="D109">
        <v>3003589</v>
      </c>
      <c r="E109">
        <v>2215354</v>
      </c>
      <c r="F109">
        <v>352688</v>
      </c>
      <c r="G109">
        <v>183495</v>
      </c>
      <c r="H109">
        <v>3003589</v>
      </c>
      <c r="I109">
        <v>2215354</v>
      </c>
    </row>
    <row r="110" spans="1:9">
      <c r="A110" s="45">
        <v>37681</v>
      </c>
      <c r="B110">
        <v>317806</v>
      </c>
      <c r="C110">
        <v>163056</v>
      </c>
      <c r="D110">
        <v>2879122</v>
      </c>
      <c r="E110">
        <v>2104988</v>
      </c>
      <c r="F110">
        <v>317806</v>
      </c>
      <c r="G110">
        <v>163056</v>
      </c>
      <c r="H110">
        <v>2879122</v>
      </c>
      <c r="I110">
        <v>2104988</v>
      </c>
    </row>
    <row r="111" spans="1:9">
      <c r="A111" s="45">
        <v>37773</v>
      </c>
      <c r="B111">
        <v>376477</v>
      </c>
      <c r="C111">
        <v>190902</v>
      </c>
      <c r="D111">
        <v>3406980</v>
      </c>
      <c r="E111">
        <v>2413753</v>
      </c>
      <c r="F111">
        <v>376477</v>
      </c>
      <c r="G111">
        <v>190902</v>
      </c>
      <c r="H111">
        <v>3406980</v>
      </c>
      <c r="I111">
        <v>2413753</v>
      </c>
    </row>
    <row r="112" spans="1:9">
      <c r="A112" s="45">
        <v>37865</v>
      </c>
      <c r="B112">
        <v>505317</v>
      </c>
      <c r="C112">
        <v>257570</v>
      </c>
      <c r="D112">
        <v>3909340</v>
      </c>
      <c r="E112">
        <v>2697170</v>
      </c>
      <c r="F112">
        <v>505317</v>
      </c>
      <c r="G112">
        <v>257570</v>
      </c>
      <c r="H112">
        <v>3909340</v>
      </c>
      <c r="I112">
        <v>2697170</v>
      </c>
    </row>
    <row r="113" spans="1:9">
      <c r="A113" s="45">
        <v>37956</v>
      </c>
      <c r="B113">
        <v>567508</v>
      </c>
      <c r="C113">
        <v>285511</v>
      </c>
      <c r="D113">
        <v>4022277</v>
      </c>
      <c r="E113">
        <v>2757711</v>
      </c>
      <c r="F113">
        <v>567508</v>
      </c>
      <c r="G113">
        <v>285511</v>
      </c>
      <c r="H113">
        <v>4022277</v>
      </c>
      <c r="I113">
        <v>2757711</v>
      </c>
    </row>
    <row r="114" spans="1:9">
      <c r="A114" s="45">
        <v>38047</v>
      </c>
      <c r="B114">
        <v>691720</v>
      </c>
      <c r="C114">
        <v>357556</v>
      </c>
      <c r="D114">
        <v>4609266</v>
      </c>
      <c r="E114">
        <v>3132880</v>
      </c>
      <c r="F114">
        <v>691720</v>
      </c>
      <c r="G114">
        <v>357556</v>
      </c>
      <c r="H114">
        <v>4609266</v>
      </c>
      <c r="I114">
        <v>3132880</v>
      </c>
    </row>
    <row r="115" spans="1:9">
      <c r="A115" s="45">
        <v>38139</v>
      </c>
      <c r="B115">
        <v>696426</v>
      </c>
      <c r="C115">
        <v>363826</v>
      </c>
      <c r="D115">
        <v>4731066</v>
      </c>
      <c r="E115">
        <v>3246807</v>
      </c>
      <c r="F115">
        <v>696426</v>
      </c>
      <c r="G115">
        <v>363826</v>
      </c>
      <c r="H115">
        <v>4731066</v>
      </c>
      <c r="I115">
        <v>3246807</v>
      </c>
    </row>
    <row r="116" spans="1:9">
      <c r="A116" s="45">
        <v>38231</v>
      </c>
      <c r="B116">
        <v>627706</v>
      </c>
      <c r="C116">
        <v>324064</v>
      </c>
      <c r="D116">
        <v>4452432</v>
      </c>
      <c r="E116">
        <v>3019469</v>
      </c>
      <c r="F116">
        <v>627706</v>
      </c>
      <c r="G116">
        <v>324064</v>
      </c>
      <c r="H116">
        <v>4452432</v>
      </c>
      <c r="I116">
        <v>3019469</v>
      </c>
    </row>
    <row r="117" spans="1:9">
      <c r="A117" s="45">
        <v>38322</v>
      </c>
      <c r="B117">
        <v>729935</v>
      </c>
      <c r="C117">
        <v>382553</v>
      </c>
      <c r="D117">
        <v>4599860</v>
      </c>
      <c r="E117">
        <v>3136224</v>
      </c>
      <c r="F117">
        <v>729935</v>
      </c>
      <c r="G117">
        <v>382553</v>
      </c>
      <c r="H117">
        <v>4599860</v>
      </c>
      <c r="I117">
        <v>3136224</v>
      </c>
    </row>
    <row r="118" spans="1:9">
      <c r="A118" s="45">
        <v>38412</v>
      </c>
      <c r="B118">
        <v>394870</v>
      </c>
      <c r="C118">
        <v>145228</v>
      </c>
      <c r="D118">
        <v>4862047</v>
      </c>
      <c r="E118">
        <v>3251265</v>
      </c>
      <c r="F118">
        <v>718937</v>
      </c>
      <c r="G118">
        <v>383475</v>
      </c>
      <c r="H118">
        <v>4903337</v>
      </c>
      <c r="I118">
        <v>3251265</v>
      </c>
    </row>
    <row r="119" spans="1:9">
      <c r="A119" s="45">
        <v>38504</v>
      </c>
      <c r="B119">
        <v>397034</v>
      </c>
      <c r="C119">
        <v>137815</v>
      </c>
      <c r="D119">
        <v>4863807</v>
      </c>
      <c r="E119">
        <v>3259301</v>
      </c>
      <c r="F119">
        <v>730686</v>
      </c>
      <c r="G119">
        <v>385647</v>
      </c>
      <c r="H119">
        <v>4904962</v>
      </c>
      <c r="I119">
        <v>3259301</v>
      </c>
    </row>
    <row r="120" spans="1:9">
      <c r="A120" s="45">
        <v>38596</v>
      </c>
      <c r="B120">
        <v>500722</v>
      </c>
      <c r="C120">
        <v>168653</v>
      </c>
      <c r="D120">
        <v>5684759</v>
      </c>
      <c r="E120">
        <v>3779986</v>
      </c>
      <c r="F120">
        <v>900716</v>
      </c>
      <c r="G120">
        <v>488991</v>
      </c>
      <c r="H120">
        <v>5732262</v>
      </c>
      <c r="I120">
        <v>3779986</v>
      </c>
    </row>
    <row r="121" spans="1:9">
      <c r="A121" s="45">
        <v>38687</v>
      </c>
      <c r="B121">
        <v>652101</v>
      </c>
      <c r="C121">
        <v>194265</v>
      </c>
      <c r="D121">
        <v>7240180</v>
      </c>
      <c r="E121">
        <v>4575631</v>
      </c>
      <c r="F121">
        <v>1169163</v>
      </c>
      <c r="G121">
        <v>640143</v>
      </c>
      <c r="H121">
        <v>7289354</v>
      </c>
      <c r="I121">
        <v>4575631</v>
      </c>
    </row>
    <row r="122" spans="1:9">
      <c r="A122" s="45">
        <v>38777</v>
      </c>
      <c r="B122">
        <v>686627</v>
      </c>
      <c r="C122">
        <v>201561</v>
      </c>
      <c r="D122">
        <v>7413802</v>
      </c>
      <c r="E122">
        <v>4726913</v>
      </c>
      <c r="F122">
        <v>1227990</v>
      </c>
      <c r="G122">
        <v>674905</v>
      </c>
      <c r="H122">
        <v>7461661</v>
      </c>
      <c r="I122">
        <v>4726913</v>
      </c>
    </row>
    <row r="123" spans="1:9">
      <c r="A123" s="45">
        <v>38869</v>
      </c>
      <c r="B123">
        <v>636165</v>
      </c>
      <c r="C123">
        <v>179985</v>
      </c>
      <c r="D123">
        <v>6826873</v>
      </c>
      <c r="E123">
        <v>4352075</v>
      </c>
      <c r="F123">
        <v>1142068</v>
      </c>
      <c r="G123">
        <v>624949</v>
      </c>
      <c r="H123">
        <v>6872253</v>
      </c>
      <c r="I123">
        <v>4352075</v>
      </c>
    </row>
    <row r="124" spans="1:9">
      <c r="A124" s="45">
        <v>38961</v>
      </c>
      <c r="B124">
        <v>621502</v>
      </c>
      <c r="C124">
        <v>178069</v>
      </c>
      <c r="D124">
        <v>6919640</v>
      </c>
      <c r="E124">
        <v>4409848</v>
      </c>
      <c r="F124">
        <v>1102843</v>
      </c>
      <c r="G124">
        <v>611801</v>
      </c>
      <c r="H124">
        <v>6965437</v>
      </c>
      <c r="I124">
        <v>4409848</v>
      </c>
    </row>
    <row r="125" spans="1:9">
      <c r="A125" s="45">
        <v>39052</v>
      </c>
      <c r="B125">
        <v>608938</v>
      </c>
      <c r="C125">
        <v>181362</v>
      </c>
      <c r="D125">
        <v>7748130</v>
      </c>
      <c r="E125">
        <v>4687538</v>
      </c>
      <c r="F125">
        <v>1073351</v>
      </c>
      <c r="G125">
        <v>600116</v>
      </c>
      <c r="H125">
        <v>7800831</v>
      </c>
      <c r="I125">
        <v>4687538</v>
      </c>
    </row>
    <row r="126" spans="1:9">
      <c r="A126" s="45">
        <v>39142</v>
      </c>
      <c r="B126">
        <v>564559</v>
      </c>
      <c r="C126">
        <v>174437</v>
      </c>
      <c r="D126">
        <v>7942035</v>
      </c>
      <c r="E126">
        <v>4821935</v>
      </c>
      <c r="F126">
        <v>986144</v>
      </c>
      <c r="G126">
        <v>555690</v>
      </c>
      <c r="H126">
        <v>7998433</v>
      </c>
      <c r="I126">
        <v>4821935</v>
      </c>
    </row>
    <row r="127" spans="1:9">
      <c r="A127" s="45">
        <v>39234</v>
      </c>
      <c r="B127">
        <v>588001</v>
      </c>
      <c r="C127">
        <v>176995</v>
      </c>
      <c r="D127">
        <v>8218505</v>
      </c>
      <c r="E127">
        <v>4988707</v>
      </c>
      <c r="F127">
        <v>1030380</v>
      </c>
      <c r="G127">
        <v>579042</v>
      </c>
      <c r="H127">
        <v>8276122</v>
      </c>
      <c r="I127">
        <v>4988707</v>
      </c>
    </row>
    <row r="128" spans="1:9">
      <c r="A128" s="45">
        <v>39326</v>
      </c>
      <c r="B128">
        <v>466159</v>
      </c>
      <c r="C128">
        <v>154309</v>
      </c>
      <c r="D128">
        <v>7591346</v>
      </c>
      <c r="E128">
        <v>4635948</v>
      </c>
      <c r="F128">
        <v>810094</v>
      </c>
      <c r="G128">
        <v>458632</v>
      </c>
      <c r="H128">
        <v>7645814</v>
      </c>
      <c r="I128">
        <v>4635948</v>
      </c>
    </row>
    <row r="129" spans="1:9">
      <c r="A129" s="45">
        <v>39417</v>
      </c>
      <c r="B129">
        <v>446556</v>
      </c>
      <c r="C129">
        <v>147929</v>
      </c>
      <c r="D129">
        <v>6007967</v>
      </c>
      <c r="E129">
        <v>4248274</v>
      </c>
      <c r="F129">
        <v>777473</v>
      </c>
      <c r="G129">
        <v>439234</v>
      </c>
      <c r="H129">
        <v>5952274</v>
      </c>
      <c r="I129">
        <v>4248274</v>
      </c>
    </row>
    <row r="130" spans="1:9">
      <c r="A130" s="45">
        <v>39508</v>
      </c>
      <c r="B130">
        <v>364507</v>
      </c>
      <c r="C130">
        <v>132449</v>
      </c>
      <c r="D130">
        <v>4992214</v>
      </c>
      <c r="E130">
        <v>3499221</v>
      </c>
      <c r="F130">
        <v>630239</v>
      </c>
      <c r="G130">
        <v>358869</v>
      </c>
      <c r="H130">
        <v>4930697</v>
      </c>
      <c r="I130">
        <v>3499221</v>
      </c>
    </row>
    <row r="131" spans="1:9">
      <c r="A131" s="45">
        <v>39600</v>
      </c>
      <c r="B131">
        <v>409559</v>
      </c>
      <c r="C131">
        <v>140513</v>
      </c>
      <c r="D131">
        <v>5360499</v>
      </c>
      <c r="E131">
        <v>3745785</v>
      </c>
      <c r="F131">
        <v>711873</v>
      </c>
      <c r="G131">
        <v>403765</v>
      </c>
      <c r="H131">
        <v>5300888</v>
      </c>
      <c r="I131">
        <v>3745785</v>
      </c>
    </row>
    <row r="132" spans="1:9">
      <c r="A132" s="45">
        <v>39692</v>
      </c>
      <c r="B132">
        <v>353358</v>
      </c>
      <c r="C132">
        <v>116325</v>
      </c>
      <c r="D132">
        <v>4412933</v>
      </c>
      <c r="E132">
        <v>3056776</v>
      </c>
      <c r="F132">
        <v>622370</v>
      </c>
      <c r="G132">
        <v>347904</v>
      </c>
      <c r="H132">
        <v>4349171</v>
      </c>
      <c r="I132">
        <v>3056776</v>
      </c>
    </row>
    <row r="133" spans="1:9">
      <c r="A133" s="45">
        <v>39783</v>
      </c>
      <c r="B133">
        <v>255059</v>
      </c>
      <c r="C133">
        <v>105895</v>
      </c>
      <c r="D133">
        <v>3433114</v>
      </c>
      <c r="E133">
        <v>2465893</v>
      </c>
      <c r="F133">
        <v>455497</v>
      </c>
      <c r="G133">
        <v>259419</v>
      </c>
      <c r="H133">
        <v>3451541</v>
      </c>
      <c r="I133">
        <v>2465893</v>
      </c>
    </row>
    <row r="134" spans="1:9">
      <c r="A134" s="45">
        <v>39873</v>
      </c>
      <c r="B134">
        <v>222398</v>
      </c>
      <c r="C134">
        <v>94372</v>
      </c>
      <c r="D134">
        <v>3189800</v>
      </c>
      <c r="E134">
        <v>2263581</v>
      </c>
      <c r="F134">
        <v>398860</v>
      </c>
      <c r="G134">
        <v>225673</v>
      </c>
      <c r="H134">
        <v>3196768</v>
      </c>
      <c r="I134">
        <v>2263581</v>
      </c>
    </row>
    <row r="135" spans="1:9">
      <c r="A135" s="45">
        <v>39965</v>
      </c>
      <c r="B135">
        <v>270439</v>
      </c>
      <c r="C135">
        <v>106727</v>
      </c>
      <c r="D135">
        <v>3835649</v>
      </c>
      <c r="E135">
        <v>2750355</v>
      </c>
      <c r="F135">
        <v>482359</v>
      </c>
      <c r="G135">
        <v>273486</v>
      </c>
      <c r="H135">
        <v>3861546</v>
      </c>
      <c r="I135">
        <v>2750355</v>
      </c>
    </row>
    <row r="136" spans="1:9">
      <c r="A136" s="45">
        <v>40057</v>
      </c>
      <c r="B136">
        <v>237061</v>
      </c>
      <c r="C136">
        <v>94151</v>
      </c>
      <c r="D136">
        <v>3818839</v>
      </c>
      <c r="E136">
        <v>2751318</v>
      </c>
      <c r="F136">
        <v>424905</v>
      </c>
      <c r="G136">
        <v>239437</v>
      </c>
      <c r="H136">
        <v>3841994</v>
      </c>
      <c r="I136">
        <v>2751318</v>
      </c>
    </row>
    <row r="137" spans="1:9">
      <c r="A137" s="45">
        <v>40148</v>
      </c>
      <c r="B137">
        <v>232213</v>
      </c>
      <c r="C137">
        <v>87867</v>
      </c>
      <c r="D137">
        <v>3721319</v>
      </c>
      <c r="E137">
        <v>2772609</v>
      </c>
      <c r="F137">
        <v>420997</v>
      </c>
      <c r="G137">
        <v>234093</v>
      </c>
      <c r="H137">
        <v>3726607</v>
      </c>
      <c r="I137">
        <v>2772609</v>
      </c>
    </row>
    <row r="138" spans="1:9">
      <c r="A138" s="45">
        <v>40238</v>
      </c>
      <c r="B138">
        <v>270149</v>
      </c>
      <c r="C138">
        <v>95972</v>
      </c>
      <c r="D138">
        <v>3908772</v>
      </c>
      <c r="E138">
        <v>2931458</v>
      </c>
      <c r="F138">
        <v>489024</v>
      </c>
      <c r="G138">
        <v>272289</v>
      </c>
      <c r="H138">
        <v>3918179</v>
      </c>
      <c r="I138">
        <v>2931458</v>
      </c>
    </row>
    <row r="139" spans="1:9">
      <c r="A139" s="45">
        <v>40330</v>
      </c>
      <c r="B139">
        <v>224462</v>
      </c>
      <c r="C139">
        <v>85638</v>
      </c>
      <c r="D139">
        <v>3435383</v>
      </c>
      <c r="E139">
        <v>2575766</v>
      </c>
      <c r="F139">
        <v>420806</v>
      </c>
      <c r="G139">
        <v>233106</v>
      </c>
      <c r="H139">
        <v>3431335</v>
      </c>
      <c r="I139">
        <v>2575766</v>
      </c>
    </row>
    <row r="140" spans="1:9">
      <c r="A140" s="45">
        <v>40422</v>
      </c>
      <c r="B140">
        <v>213767</v>
      </c>
      <c r="C140">
        <v>81193</v>
      </c>
      <c r="D140">
        <v>3403261</v>
      </c>
      <c r="E140">
        <v>2554149</v>
      </c>
      <c r="F140">
        <v>400217</v>
      </c>
      <c r="G140">
        <v>222767</v>
      </c>
      <c r="H140">
        <v>3398047</v>
      </c>
      <c r="I140">
        <v>2554149</v>
      </c>
    </row>
    <row r="141" spans="1:9">
      <c r="A141" s="45">
        <v>40513</v>
      </c>
      <c r="B141">
        <v>237978</v>
      </c>
      <c r="C141">
        <v>86914</v>
      </c>
      <c r="D141">
        <v>4013222</v>
      </c>
      <c r="E141">
        <v>2762654</v>
      </c>
      <c r="F141">
        <v>442961</v>
      </c>
      <c r="G141">
        <v>247022</v>
      </c>
      <c r="H141">
        <v>3913445</v>
      </c>
      <c r="I141">
        <v>2762654</v>
      </c>
    </row>
    <row r="142" spans="1:9">
      <c r="A142" s="45">
        <v>40603</v>
      </c>
      <c r="B142">
        <v>224282</v>
      </c>
      <c r="C142">
        <v>85340</v>
      </c>
      <c r="D142">
        <v>3950874</v>
      </c>
      <c r="E142">
        <v>2687958</v>
      </c>
      <c r="F142">
        <v>409181</v>
      </c>
      <c r="G142">
        <v>233501</v>
      </c>
      <c r="H142">
        <v>3852553</v>
      </c>
      <c r="I142">
        <v>2687958</v>
      </c>
    </row>
    <row r="143" spans="1:9">
      <c r="A143" s="45">
        <v>40695</v>
      </c>
      <c r="B143">
        <v>218734</v>
      </c>
      <c r="C143">
        <v>76191</v>
      </c>
      <c r="D143">
        <v>3880546</v>
      </c>
      <c r="E143">
        <v>2646034</v>
      </c>
      <c r="F143">
        <v>407243</v>
      </c>
      <c r="G143">
        <v>227962</v>
      </c>
      <c r="H143">
        <v>3782592</v>
      </c>
      <c r="I143">
        <v>2646034</v>
      </c>
    </row>
    <row r="144" spans="1:9">
      <c r="A144" s="45">
        <v>40787</v>
      </c>
      <c r="B144">
        <v>208855</v>
      </c>
      <c r="C144">
        <v>76676</v>
      </c>
      <c r="D144">
        <v>3494455</v>
      </c>
      <c r="E144">
        <v>2376199</v>
      </c>
      <c r="F144">
        <v>386436</v>
      </c>
      <c r="G144">
        <v>217519</v>
      </c>
      <c r="H144">
        <v>3400293</v>
      </c>
      <c r="I144">
        <v>2378344</v>
      </c>
    </row>
    <row r="145" spans="1:9">
      <c r="A145" s="45">
        <v>40878</v>
      </c>
      <c r="B145">
        <v>194682</v>
      </c>
      <c r="C145">
        <v>72540</v>
      </c>
      <c r="D145">
        <v>3504266</v>
      </c>
      <c r="E145">
        <v>2299416</v>
      </c>
      <c r="F145">
        <v>362246</v>
      </c>
      <c r="G145">
        <v>203366</v>
      </c>
      <c r="H145">
        <v>3429638</v>
      </c>
      <c r="I145">
        <v>2299416</v>
      </c>
    </row>
    <row r="146" spans="1:9">
      <c r="A146" s="45">
        <v>40969</v>
      </c>
      <c r="B146">
        <v>233114</v>
      </c>
      <c r="C146">
        <v>79855</v>
      </c>
      <c r="D146">
        <v>3988525</v>
      </c>
      <c r="E146">
        <v>2661396</v>
      </c>
      <c r="F146">
        <v>432127</v>
      </c>
      <c r="G146">
        <v>241899</v>
      </c>
      <c r="H146">
        <v>3919443</v>
      </c>
      <c r="I146">
        <v>2661396</v>
      </c>
    </row>
    <row r="147" spans="1:9">
      <c r="A147" s="45">
        <v>41061</v>
      </c>
      <c r="B147">
        <v>212787</v>
      </c>
      <c r="C147">
        <v>70422</v>
      </c>
      <c r="D147">
        <v>3618774</v>
      </c>
      <c r="E147">
        <v>2408362</v>
      </c>
      <c r="F147">
        <v>400966</v>
      </c>
      <c r="G147">
        <v>221632</v>
      </c>
      <c r="H147">
        <v>3548332</v>
      </c>
      <c r="I147">
        <v>2408362</v>
      </c>
    </row>
    <row r="148" spans="1:9">
      <c r="A148" s="45">
        <v>41153</v>
      </c>
      <c r="B148">
        <v>207591</v>
      </c>
      <c r="C148">
        <v>72805</v>
      </c>
      <c r="D148">
        <v>3470274</v>
      </c>
      <c r="E148">
        <v>2308522</v>
      </c>
      <c r="F148">
        <v>388272</v>
      </c>
      <c r="G148">
        <v>216517</v>
      </c>
      <c r="H148">
        <v>3399519</v>
      </c>
      <c r="I148">
        <v>2308522</v>
      </c>
    </row>
    <row r="149" spans="1:9">
      <c r="A149" s="45">
        <v>41244</v>
      </c>
      <c r="B149">
        <v>252004</v>
      </c>
      <c r="C149">
        <v>80912</v>
      </c>
      <c r="D149">
        <v>4111678</v>
      </c>
      <c r="E149">
        <v>2644824</v>
      </c>
      <c r="F149">
        <v>469082</v>
      </c>
      <c r="G149">
        <v>261021</v>
      </c>
      <c r="H149">
        <v>4051372</v>
      </c>
      <c r="I149">
        <v>2644824</v>
      </c>
    </row>
    <row r="150" spans="1:9">
      <c r="A150" s="45">
        <v>41334</v>
      </c>
      <c r="B150">
        <v>316266</v>
      </c>
      <c r="C150">
        <v>101798</v>
      </c>
      <c r="D150">
        <v>5020871</v>
      </c>
      <c r="E150">
        <v>3203796</v>
      </c>
      <c r="F150">
        <v>575173</v>
      </c>
      <c r="G150">
        <v>325479</v>
      </c>
      <c r="H150">
        <v>4969434</v>
      </c>
      <c r="I150">
        <v>3203796</v>
      </c>
    </row>
    <row r="151" spans="1:9">
      <c r="A151" s="45">
        <v>41426</v>
      </c>
      <c r="B151">
        <v>334615</v>
      </c>
      <c r="C151">
        <v>99720</v>
      </c>
      <c r="D151">
        <v>5479582</v>
      </c>
      <c r="E151">
        <v>3501550</v>
      </c>
      <c r="F151">
        <v>614144</v>
      </c>
      <c r="G151">
        <v>343818</v>
      </c>
      <c r="H151">
        <v>5431621</v>
      </c>
      <c r="I151">
        <v>3501550</v>
      </c>
    </row>
    <row r="152" spans="1:9">
      <c r="A152" s="45">
        <v>41518</v>
      </c>
      <c r="B152">
        <v>343149</v>
      </c>
      <c r="C152">
        <v>103109</v>
      </c>
      <c r="D152">
        <v>5792514</v>
      </c>
      <c r="E152">
        <v>3716512</v>
      </c>
      <c r="F152">
        <v>628787</v>
      </c>
      <c r="G152">
        <v>353316</v>
      </c>
      <c r="H152">
        <v>5746697</v>
      </c>
      <c r="I152">
        <v>3716512</v>
      </c>
    </row>
    <row r="153" spans="1:9">
      <c r="A153" s="45">
        <v>41609</v>
      </c>
      <c r="B153">
        <v>375997</v>
      </c>
      <c r="C153">
        <v>107945</v>
      </c>
      <c r="D153">
        <v>6401896</v>
      </c>
      <c r="E153">
        <v>4066090</v>
      </c>
      <c r="F153">
        <v>689427</v>
      </c>
      <c r="G153">
        <v>385966</v>
      </c>
      <c r="H153">
        <v>6457454</v>
      </c>
      <c r="I153">
        <v>4066090</v>
      </c>
    </row>
    <row r="154" spans="1:9">
      <c r="A154" s="45">
        <v>41699</v>
      </c>
      <c r="B154">
        <v>329319</v>
      </c>
      <c r="C154">
        <v>103769</v>
      </c>
      <c r="D154">
        <v>6165028</v>
      </c>
      <c r="E154">
        <v>3826820</v>
      </c>
      <c r="F154">
        <v>596136</v>
      </c>
      <c r="G154">
        <v>338952</v>
      </c>
      <c r="H154">
        <v>6221568</v>
      </c>
      <c r="I154">
        <v>3826820</v>
      </c>
    </row>
    <row r="155" spans="1:9">
      <c r="A155" s="45">
        <v>41791</v>
      </c>
      <c r="B155">
        <v>346217</v>
      </c>
      <c r="C155">
        <v>111226</v>
      </c>
      <c r="D155">
        <v>6469838</v>
      </c>
      <c r="E155">
        <v>4020631</v>
      </c>
      <c r="F155">
        <v>622810</v>
      </c>
      <c r="G155">
        <v>355980</v>
      </c>
      <c r="H155">
        <v>6521259</v>
      </c>
      <c r="I155">
        <v>4008813</v>
      </c>
    </row>
    <row r="156" spans="1:9">
      <c r="A156" s="45">
        <v>41883</v>
      </c>
      <c r="B156">
        <v>352416</v>
      </c>
      <c r="C156">
        <v>116221</v>
      </c>
      <c r="D156">
        <v>6821538</v>
      </c>
      <c r="E156">
        <v>4254730</v>
      </c>
      <c r="F156">
        <v>628159</v>
      </c>
      <c r="G156">
        <v>362085</v>
      </c>
      <c r="H156">
        <v>6892217</v>
      </c>
      <c r="I156">
        <v>4247584</v>
      </c>
    </row>
    <row r="157" spans="1:9">
      <c r="A157" s="45">
        <v>41974</v>
      </c>
      <c r="B157">
        <v>370273</v>
      </c>
      <c r="C157">
        <v>124100</v>
      </c>
      <c r="D157">
        <v>7185764</v>
      </c>
      <c r="E157">
        <v>4551203</v>
      </c>
      <c r="F157">
        <v>655856</v>
      </c>
      <c r="G157">
        <v>379804</v>
      </c>
      <c r="H157">
        <v>7347236</v>
      </c>
      <c r="I157">
        <v>4543417</v>
      </c>
    </row>
    <row r="158" spans="1:9">
      <c r="A158" s="45">
        <v>42064</v>
      </c>
      <c r="B158">
        <v>398393</v>
      </c>
      <c r="C158">
        <v>133881</v>
      </c>
      <c r="D158">
        <v>7806145</v>
      </c>
      <c r="E158">
        <v>4986076</v>
      </c>
      <c r="F158">
        <v>702919</v>
      </c>
      <c r="G158">
        <v>408127</v>
      </c>
      <c r="H158">
        <v>8029920</v>
      </c>
      <c r="I158">
        <v>4976508</v>
      </c>
    </row>
    <row r="159" spans="1:9">
      <c r="A159" s="45">
        <v>42156</v>
      </c>
      <c r="B159">
        <v>456107</v>
      </c>
      <c r="C159">
        <v>142169</v>
      </c>
      <c r="D159">
        <v>8156447</v>
      </c>
      <c r="E159">
        <v>5184019</v>
      </c>
      <c r="F159">
        <v>810366</v>
      </c>
      <c r="G159">
        <v>467227</v>
      </c>
      <c r="H159">
        <v>8387801</v>
      </c>
      <c r="I159">
        <v>5173106</v>
      </c>
    </row>
    <row r="160" spans="1:9">
      <c r="A160" s="45">
        <v>42248</v>
      </c>
      <c r="B160">
        <v>387106</v>
      </c>
      <c r="C160">
        <v>127991</v>
      </c>
      <c r="D160">
        <v>7124686</v>
      </c>
      <c r="E160">
        <v>4525958</v>
      </c>
      <c r="F160">
        <v>686785</v>
      </c>
      <c r="G160">
        <v>398469</v>
      </c>
      <c r="H160">
        <v>7312857</v>
      </c>
      <c r="I160">
        <v>4516421</v>
      </c>
    </row>
    <row r="161" spans="1:5">
      <c r="A161" s="45">
        <v>42339</v>
      </c>
      <c r="B161">
        <v>400823</v>
      </c>
      <c r="C161">
        <v>124841</v>
      </c>
      <c r="D161">
        <v>8097433</v>
      </c>
      <c r="E161">
        <v>4988804</v>
      </c>
    </row>
    <row r="162" spans="1:5">
      <c r="A162" s="45">
        <v>42430</v>
      </c>
      <c r="B162">
        <v>279771</v>
      </c>
      <c r="C162">
        <v>83183</v>
      </c>
      <c r="D162">
        <v>7458102</v>
      </c>
      <c r="E162">
        <v>4454079</v>
      </c>
    </row>
    <row r="163" spans="1:5">
      <c r="A163" s="45">
        <v>42522</v>
      </c>
      <c r="B163">
        <v>246178</v>
      </c>
      <c r="C163">
        <v>74944</v>
      </c>
      <c r="D163">
        <v>6957740</v>
      </c>
      <c r="E163">
        <v>4171415</v>
      </c>
    </row>
    <row r="164" spans="1:5">
      <c r="A164" s="45">
        <v>42614</v>
      </c>
      <c r="B164">
        <v>275683</v>
      </c>
      <c r="C164">
        <v>81068</v>
      </c>
      <c r="D164">
        <v>7339371</v>
      </c>
      <c r="E164">
        <v>4393145</v>
      </c>
    </row>
    <row r="165" spans="1:5">
      <c r="A165" s="45">
        <v>42705</v>
      </c>
      <c r="B165">
        <v>367420</v>
      </c>
      <c r="C165">
        <v>97038</v>
      </c>
      <c r="D165">
        <v>7872790</v>
      </c>
      <c r="E165">
        <v>4949969</v>
      </c>
    </row>
    <row r="166" spans="1:5">
      <c r="A166" s="45">
        <v>42795</v>
      </c>
      <c r="B166">
        <v>348876</v>
      </c>
      <c r="C166">
        <v>92110</v>
      </c>
      <c r="D166">
        <v>8210213</v>
      </c>
      <c r="E166">
        <v>4985831</v>
      </c>
    </row>
    <row r="167" spans="1:5">
      <c r="A167" s="45">
        <v>42887</v>
      </c>
      <c r="B167">
        <v>370467</v>
      </c>
      <c r="C167">
        <v>98211</v>
      </c>
      <c r="D167">
        <v>8740818</v>
      </c>
      <c r="E167">
        <v>5311113</v>
      </c>
    </row>
    <row r="168" spans="1:5">
      <c r="A168" s="45">
        <v>42979</v>
      </c>
      <c r="B168">
        <v>361698</v>
      </c>
      <c r="C168">
        <v>97799</v>
      </c>
      <c r="D168">
        <v>9147405</v>
      </c>
      <c r="E168">
        <v>5586749</v>
      </c>
    </row>
    <row r="169" spans="1:5">
      <c r="A169" s="45">
        <v>43070</v>
      </c>
      <c r="B169">
        <v>393740</v>
      </c>
      <c r="C169">
        <v>99350</v>
      </c>
      <c r="D169">
        <v>10241199</v>
      </c>
      <c r="E169">
        <v>6109357</v>
      </c>
    </row>
    <row r="170" spans="1:5">
      <c r="A170" s="45">
        <v>43160</v>
      </c>
      <c r="B170">
        <v>343936</v>
      </c>
      <c r="C170">
        <v>85701</v>
      </c>
      <c r="D170">
        <v>10038919</v>
      </c>
      <c r="E170">
        <v>5830638</v>
      </c>
    </row>
    <row r="171" spans="1:5">
      <c r="A171" s="45">
        <v>43252</v>
      </c>
      <c r="B171">
        <v>329242</v>
      </c>
      <c r="C171">
        <v>81530</v>
      </c>
      <c r="D171">
        <v>10145104</v>
      </c>
      <c r="E171">
        <v>5902693</v>
      </c>
    </row>
    <row r="172" spans="1:5">
      <c r="A172" s="45">
        <v>43344</v>
      </c>
      <c r="B172">
        <v>348475</v>
      </c>
      <c r="C172">
        <v>80235</v>
      </c>
      <c r="D172">
        <v>10609776</v>
      </c>
      <c r="E172">
        <v>6163961</v>
      </c>
    </row>
    <row r="173" spans="1:5">
      <c r="A173" s="45">
        <v>43435</v>
      </c>
      <c r="B173">
        <v>275604</v>
      </c>
      <c r="C173">
        <v>62980</v>
      </c>
      <c r="D173">
        <v>8347465</v>
      </c>
      <c r="E173">
        <v>5132199</v>
      </c>
    </row>
    <row r="174" spans="1:5">
      <c r="A174" s="45">
        <v>43525</v>
      </c>
      <c r="B174">
        <v>277579</v>
      </c>
      <c r="C174">
        <v>62486</v>
      </c>
      <c r="D174">
        <v>8833489</v>
      </c>
      <c r="E174">
        <v>5500702</v>
      </c>
    </row>
    <row r="175" spans="1:5">
      <c r="A175" s="45">
        <v>43617</v>
      </c>
      <c r="B175">
        <v>259300</v>
      </c>
      <c r="C175">
        <v>57792</v>
      </c>
      <c r="D175">
        <v>8638397</v>
      </c>
      <c r="E175">
        <v>5382692</v>
      </c>
    </row>
    <row r="176" spans="1:5">
      <c r="A176" s="45">
        <v>43709</v>
      </c>
      <c r="B176">
        <v>264408</v>
      </c>
      <c r="C176">
        <v>58338</v>
      </c>
      <c r="D176">
        <v>8841736</v>
      </c>
      <c r="E176">
        <v>5510657</v>
      </c>
    </row>
    <row r="177" spans="1:5">
      <c r="A177" s="45">
        <v>43800</v>
      </c>
      <c r="B177">
        <v>284783</v>
      </c>
      <c r="C177">
        <v>63239</v>
      </c>
      <c r="D177">
        <v>9273414</v>
      </c>
      <c r="E177">
        <v>5994342</v>
      </c>
    </row>
    <row r="178" spans="1:5">
      <c r="A178" s="45">
        <v>43891</v>
      </c>
      <c r="B178">
        <v>200593</v>
      </c>
      <c r="C178">
        <v>51495</v>
      </c>
      <c r="D178">
        <v>7444205</v>
      </c>
      <c r="E178">
        <v>4911912</v>
      </c>
    </row>
    <row r="179" spans="1:5">
      <c r="A179" s="45">
        <v>43983</v>
      </c>
      <c r="B179">
        <v>214119</v>
      </c>
      <c r="C179">
        <v>52417</v>
      </c>
      <c r="D179">
        <v>8323003</v>
      </c>
      <c r="E179">
        <v>5529887</v>
      </c>
    </row>
    <row r="180" spans="1:5">
      <c r="A180" s="45">
        <v>44075</v>
      </c>
      <c r="B180">
        <v>213742</v>
      </c>
      <c r="C180">
        <v>52893</v>
      </c>
      <c r="D180">
        <v>8746954</v>
      </c>
      <c r="E180">
        <v>5842594</v>
      </c>
    </row>
    <row r="181" spans="1:5">
      <c r="A181" s="45">
        <v>44166</v>
      </c>
      <c r="B181">
        <v>219761</v>
      </c>
      <c r="C181">
        <v>49366</v>
      </c>
      <c r="D181">
        <v>9653522</v>
      </c>
      <c r="E181">
        <v>6322831</v>
      </c>
    </row>
    <row r="182" spans="1:5">
      <c r="A182" s="45">
        <v>44256</v>
      </c>
      <c r="B182">
        <v>274602</v>
      </c>
      <c r="C182">
        <v>58909</v>
      </c>
      <c r="D182">
        <v>10239272</v>
      </c>
      <c r="E182">
        <v>6775142</v>
      </c>
    </row>
    <row r="183" spans="1:5">
      <c r="A183" s="45">
        <v>44348</v>
      </c>
      <c r="B183">
        <v>260901</v>
      </c>
      <c r="C183">
        <v>50883</v>
      </c>
      <c r="D183">
        <v>10194940</v>
      </c>
      <c r="E183">
        <v>6751673</v>
      </c>
    </row>
    <row r="184" spans="1:5">
      <c r="A184" s="45">
        <v>44440</v>
      </c>
    </row>
    <row r="185" spans="1:5">
      <c r="A185" s="45">
        <v>44531</v>
      </c>
    </row>
  </sheetData>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V540"/>
  <sheetViews>
    <sheetView zoomScale="70" zoomScaleNormal="70" workbookViewId="0">
      <pane xSplit="2" topLeftCell="AI1" activePane="topRight" state="frozen"/>
      <selection pane="topRight" activeCell="B3" sqref="B3"/>
    </sheetView>
  </sheetViews>
  <sheetFormatPr baseColWidth="10" defaultColWidth="9" defaultRowHeight="14" customHeight="1"/>
  <cols>
    <col min="1" max="1" width="4.5" style="111" bestFit="1" customWidth="1"/>
    <col min="2" max="2" width="9.33203125" style="119" bestFit="1" customWidth="1"/>
    <col min="3" max="3" width="5.33203125" style="106" bestFit="1" customWidth="1"/>
    <col min="4" max="4" width="8.6640625" style="106" bestFit="1" customWidth="1"/>
    <col min="5" max="5" width="5.33203125" style="106" bestFit="1" customWidth="1"/>
    <col min="6" max="6" width="9.1640625" style="106" bestFit="1" customWidth="1"/>
    <col min="7" max="7" width="5.33203125" style="106" bestFit="1" customWidth="1"/>
    <col min="8" max="8" width="9.6640625" style="106" bestFit="1" customWidth="1"/>
    <col min="9" max="9" width="5.33203125" style="106" bestFit="1" customWidth="1"/>
    <col min="10" max="10" width="9.6640625" style="106" bestFit="1" customWidth="1"/>
    <col min="11" max="11" width="5.33203125" style="106" bestFit="1" customWidth="1"/>
    <col min="12" max="12" width="9.6640625" style="106" bestFit="1" customWidth="1"/>
    <col min="13" max="13" width="5.33203125" style="106" bestFit="1" customWidth="1"/>
    <col min="14" max="14" width="8.6640625" style="106" bestFit="1" customWidth="1"/>
    <col min="15" max="15" width="5.33203125" style="106" bestFit="1" customWidth="1"/>
    <col min="16" max="16" width="9.6640625" style="106" bestFit="1" customWidth="1"/>
    <col min="17" max="17" width="5.1640625" style="106" bestFit="1" customWidth="1"/>
    <col min="18" max="18" width="9.5" style="106" bestFit="1" customWidth="1"/>
    <col min="19" max="19" width="5.33203125" style="106" bestFit="1" customWidth="1"/>
    <col min="20" max="20" width="8.6640625" style="106" bestFit="1" customWidth="1"/>
    <col min="21" max="21" width="5.33203125" style="106" bestFit="1" customWidth="1"/>
    <col min="22" max="22" width="8.6640625" style="106" bestFit="1" customWidth="1"/>
    <col min="23" max="23" width="5.1640625" style="106" bestFit="1" customWidth="1"/>
    <col min="24" max="24" width="8.6640625" style="106" bestFit="1" customWidth="1"/>
    <col min="25" max="25" width="5.1640625" style="106" bestFit="1" customWidth="1"/>
    <col min="26" max="26" width="9.5" style="106" bestFit="1" customWidth="1"/>
    <col min="27" max="27" width="5.1640625" style="106" bestFit="1" customWidth="1"/>
    <col min="28" max="28" width="8.6640625" style="106" bestFit="1" customWidth="1"/>
    <col min="29" max="29" width="5.1640625" style="106" bestFit="1" customWidth="1"/>
    <col min="30" max="30" width="8.6640625" style="106" bestFit="1" customWidth="1"/>
    <col min="31" max="31" width="5.1640625" style="106" bestFit="1" customWidth="1"/>
    <col min="32" max="32" width="9.5" style="106" bestFit="1" customWidth="1"/>
    <col min="33" max="33" width="5.1640625" style="106" bestFit="1" customWidth="1"/>
    <col min="34" max="34" width="9.5" style="106" bestFit="1" customWidth="1"/>
    <col min="35" max="35" width="5.1640625" style="106" bestFit="1" customWidth="1"/>
    <col min="36" max="36" width="9.5" style="106" bestFit="1" customWidth="1"/>
    <col min="37" max="37" width="5.1640625" style="106" bestFit="1" customWidth="1"/>
    <col min="38" max="38" width="8.6640625" style="106" bestFit="1" customWidth="1"/>
    <col min="39" max="39" width="5.1640625" style="106" bestFit="1" customWidth="1"/>
    <col min="40" max="40" width="9.5" style="106" bestFit="1" customWidth="1"/>
    <col min="41" max="41" width="5.1640625" style="106" bestFit="1" customWidth="1"/>
    <col min="42" max="42" width="9.5" style="106" bestFit="1" customWidth="1"/>
    <col min="43" max="43" width="5.1640625" style="106" bestFit="1" customWidth="1"/>
    <col min="44" max="44" width="9.5" style="106" bestFit="1" customWidth="1"/>
    <col min="45" max="45" width="5.1640625" style="106" bestFit="1" customWidth="1"/>
    <col min="46" max="46" width="8.6640625" style="106" bestFit="1" customWidth="1"/>
    <col min="47" max="47" width="5.1640625" style="106" bestFit="1" customWidth="1"/>
    <col min="48" max="48" width="8.6640625" style="106" bestFit="1" customWidth="1"/>
    <col min="49" max="49" width="5.1640625" style="106" bestFit="1" customWidth="1"/>
    <col min="50" max="50" width="8.6640625" style="106" bestFit="1" customWidth="1"/>
    <col min="51" max="51" width="5.1640625" style="106" bestFit="1" customWidth="1"/>
    <col min="52" max="52" width="9.5" style="106" bestFit="1" customWidth="1"/>
    <col min="53" max="53" width="5.1640625" style="106" bestFit="1" customWidth="1"/>
    <col min="54" max="54" width="9.5" style="106" bestFit="1" customWidth="1"/>
    <col min="55" max="55" width="5.1640625" style="106" bestFit="1" customWidth="1"/>
    <col min="56" max="56" width="9.5" style="106" bestFit="1" customWidth="1"/>
    <col min="57" max="57" width="5.1640625" style="106" bestFit="1" customWidth="1"/>
    <col min="58" max="60" width="10.5" style="106" bestFit="1" customWidth="1"/>
    <col min="61" max="61" width="5.1640625" style="106" bestFit="1" customWidth="1"/>
    <col min="62" max="62" width="9.5" style="106" bestFit="1" customWidth="1"/>
    <col min="63" max="63" width="5.1640625" style="106" bestFit="1" customWidth="1"/>
    <col min="64" max="64" width="9.5" style="106" bestFit="1" customWidth="1"/>
    <col min="65" max="65" width="5.1640625" style="106" bestFit="1" customWidth="1"/>
    <col min="66" max="66" width="9.5" style="106" bestFit="1" customWidth="1"/>
    <col min="67" max="67" width="5.1640625" style="106" bestFit="1" customWidth="1"/>
    <col min="68" max="68" width="9.5" style="106" bestFit="1" customWidth="1"/>
    <col min="69" max="69" width="5.6640625" style="106" bestFit="1" customWidth="1"/>
    <col min="70" max="70" width="10.5" style="106" bestFit="1" customWidth="1"/>
    <col min="71" max="71" width="9" style="106"/>
    <col min="72" max="72" width="15.33203125" style="106" bestFit="1" customWidth="1"/>
    <col min="73" max="73" width="9.5" style="106" bestFit="1" customWidth="1"/>
    <col min="74" max="16384" width="9" style="106"/>
  </cols>
  <sheetData>
    <row r="1" spans="1:70" s="84" customFormat="1" ht="29.25" customHeight="1">
      <c r="A1" s="81" t="s">
        <v>424</v>
      </c>
      <c r="B1" s="82"/>
      <c r="C1" s="83"/>
      <c r="D1" s="82"/>
    </row>
    <row r="2" spans="1:70" s="84" customFormat="1" ht="10.5" customHeight="1">
      <c r="A2" s="85"/>
      <c r="B2" s="82"/>
      <c r="C2" s="83"/>
    </row>
    <row r="3" spans="1:70" s="90" customFormat="1" ht="14.25" customHeight="1">
      <c r="A3" s="86"/>
      <c r="B3" s="87" t="s">
        <v>425</v>
      </c>
      <c r="C3" s="88"/>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89"/>
      <c r="BR3" s="89"/>
    </row>
    <row r="4" spans="1:70" s="91" customFormat="1" ht="17.25" customHeight="1">
      <c r="A4" s="819" t="s">
        <v>426</v>
      </c>
      <c r="B4" s="820"/>
      <c r="C4" s="821" t="s">
        <v>427</v>
      </c>
      <c r="D4" s="818"/>
      <c r="E4" s="817" t="s">
        <v>428</v>
      </c>
      <c r="F4" s="818"/>
      <c r="G4" s="817" t="s">
        <v>429</v>
      </c>
      <c r="H4" s="818"/>
      <c r="I4" s="817" t="s">
        <v>430</v>
      </c>
      <c r="J4" s="818"/>
      <c r="K4" s="817" t="s">
        <v>431</v>
      </c>
      <c r="L4" s="818"/>
      <c r="M4" s="817" t="s">
        <v>432</v>
      </c>
      <c r="N4" s="818"/>
      <c r="O4" s="817" t="s">
        <v>433</v>
      </c>
      <c r="P4" s="818"/>
      <c r="Q4" s="817" t="s">
        <v>434</v>
      </c>
      <c r="R4" s="818"/>
      <c r="S4" s="817" t="s">
        <v>435</v>
      </c>
      <c r="T4" s="818"/>
      <c r="U4" s="817" t="s">
        <v>436</v>
      </c>
      <c r="V4" s="818"/>
      <c r="W4" s="817" t="s">
        <v>437</v>
      </c>
      <c r="X4" s="818"/>
      <c r="Y4" s="817" t="s">
        <v>438</v>
      </c>
      <c r="Z4" s="818"/>
      <c r="AA4" s="817" t="s">
        <v>439</v>
      </c>
      <c r="AB4" s="818"/>
      <c r="AC4" s="817" t="s">
        <v>440</v>
      </c>
      <c r="AD4" s="818"/>
      <c r="AE4" s="817" t="s">
        <v>441</v>
      </c>
      <c r="AF4" s="818"/>
      <c r="AG4" s="817" t="s">
        <v>442</v>
      </c>
      <c r="AH4" s="818"/>
      <c r="AI4" s="817" t="s">
        <v>443</v>
      </c>
      <c r="AJ4" s="818"/>
      <c r="AK4" s="817" t="s">
        <v>444</v>
      </c>
      <c r="AL4" s="818"/>
      <c r="AM4" s="817" t="s">
        <v>445</v>
      </c>
      <c r="AN4" s="818"/>
      <c r="AO4" s="817" t="s">
        <v>446</v>
      </c>
      <c r="AP4" s="818"/>
      <c r="AQ4" s="817" t="s">
        <v>447</v>
      </c>
      <c r="AR4" s="818"/>
      <c r="AS4" s="817" t="s">
        <v>448</v>
      </c>
      <c r="AT4" s="818"/>
      <c r="AU4" s="817" t="s">
        <v>449</v>
      </c>
      <c r="AV4" s="818"/>
      <c r="AW4" s="817" t="s">
        <v>450</v>
      </c>
      <c r="AX4" s="818"/>
      <c r="AY4" s="817" t="s">
        <v>451</v>
      </c>
      <c r="AZ4" s="818"/>
      <c r="BA4" s="817" t="s">
        <v>452</v>
      </c>
      <c r="BB4" s="818"/>
      <c r="BC4" s="817" t="s">
        <v>453</v>
      </c>
      <c r="BD4" s="818"/>
      <c r="BE4" s="817" t="s">
        <v>454</v>
      </c>
      <c r="BF4" s="818"/>
      <c r="BG4" s="817" t="s">
        <v>455</v>
      </c>
      <c r="BH4" s="818"/>
      <c r="BI4" s="817" t="s">
        <v>456</v>
      </c>
      <c r="BJ4" s="818"/>
      <c r="BK4" s="817" t="s">
        <v>457</v>
      </c>
      <c r="BL4" s="818"/>
      <c r="BM4" s="817" t="s">
        <v>458</v>
      </c>
      <c r="BN4" s="818"/>
      <c r="BO4" s="817" t="s">
        <v>459</v>
      </c>
      <c r="BP4" s="818"/>
      <c r="BQ4" s="817" t="s">
        <v>460</v>
      </c>
      <c r="BR4" s="818"/>
    </row>
    <row r="5" spans="1:70" s="97" customFormat="1" ht="14" customHeight="1">
      <c r="A5" s="92"/>
      <c r="B5" s="93"/>
      <c r="C5" s="94" t="s">
        <v>461</v>
      </c>
      <c r="D5" s="95" t="s">
        <v>462</v>
      </c>
      <c r="E5" s="96" t="s">
        <v>461</v>
      </c>
      <c r="F5" s="95" t="s">
        <v>462</v>
      </c>
      <c r="G5" s="96" t="s">
        <v>461</v>
      </c>
      <c r="H5" s="95" t="s">
        <v>462</v>
      </c>
      <c r="I5" s="96" t="s">
        <v>461</v>
      </c>
      <c r="J5" s="95" t="s">
        <v>462</v>
      </c>
      <c r="K5" s="96" t="s">
        <v>461</v>
      </c>
      <c r="L5" s="95" t="s">
        <v>462</v>
      </c>
      <c r="M5" s="96" t="s">
        <v>461</v>
      </c>
      <c r="N5" s="95" t="s">
        <v>462</v>
      </c>
      <c r="O5" s="96" t="s">
        <v>461</v>
      </c>
      <c r="P5" s="95" t="s">
        <v>462</v>
      </c>
      <c r="Q5" s="96" t="s">
        <v>461</v>
      </c>
      <c r="R5" s="95" t="s">
        <v>462</v>
      </c>
      <c r="S5" s="96" t="s">
        <v>461</v>
      </c>
      <c r="T5" s="95" t="s">
        <v>462</v>
      </c>
      <c r="U5" s="96" t="s">
        <v>461</v>
      </c>
      <c r="V5" s="95" t="s">
        <v>462</v>
      </c>
      <c r="W5" s="96" t="s">
        <v>461</v>
      </c>
      <c r="X5" s="95" t="s">
        <v>462</v>
      </c>
      <c r="Y5" s="96" t="s">
        <v>461</v>
      </c>
      <c r="Z5" s="95" t="s">
        <v>462</v>
      </c>
      <c r="AA5" s="96" t="s">
        <v>461</v>
      </c>
      <c r="AB5" s="95" t="s">
        <v>462</v>
      </c>
      <c r="AC5" s="96" t="s">
        <v>461</v>
      </c>
      <c r="AD5" s="95" t="s">
        <v>462</v>
      </c>
      <c r="AE5" s="96" t="s">
        <v>461</v>
      </c>
      <c r="AF5" s="95" t="s">
        <v>462</v>
      </c>
      <c r="AG5" s="96" t="s">
        <v>461</v>
      </c>
      <c r="AH5" s="95" t="s">
        <v>462</v>
      </c>
      <c r="AI5" s="96" t="s">
        <v>461</v>
      </c>
      <c r="AJ5" s="95" t="s">
        <v>462</v>
      </c>
      <c r="AK5" s="96" t="s">
        <v>461</v>
      </c>
      <c r="AL5" s="95" t="s">
        <v>462</v>
      </c>
      <c r="AM5" s="96" t="s">
        <v>461</v>
      </c>
      <c r="AN5" s="95" t="s">
        <v>462</v>
      </c>
      <c r="AO5" s="96" t="s">
        <v>461</v>
      </c>
      <c r="AP5" s="95" t="s">
        <v>462</v>
      </c>
      <c r="AQ5" s="96" t="s">
        <v>461</v>
      </c>
      <c r="AR5" s="95" t="s">
        <v>462</v>
      </c>
      <c r="AS5" s="96" t="s">
        <v>461</v>
      </c>
      <c r="AT5" s="95" t="s">
        <v>462</v>
      </c>
      <c r="AU5" s="96" t="s">
        <v>461</v>
      </c>
      <c r="AV5" s="95" t="s">
        <v>462</v>
      </c>
      <c r="AW5" s="96" t="s">
        <v>461</v>
      </c>
      <c r="AX5" s="95" t="s">
        <v>462</v>
      </c>
      <c r="AY5" s="96" t="s">
        <v>461</v>
      </c>
      <c r="AZ5" s="95" t="s">
        <v>462</v>
      </c>
      <c r="BA5" s="96" t="s">
        <v>461</v>
      </c>
      <c r="BB5" s="95" t="s">
        <v>462</v>
      </c>
      <c r="BC5" s="96" t="s">
        <v>461</v>
      </c>
      <c r="BD5" s="95" t="s">
        <v>462</v>
      </c>
      <c r="BE5" s="96" t="s">
        <v>461</v>
      </c>
      <c r="BF5" s="95" t="s">
        <v>462</v>
      </c>
      <c r="BG5" s="96" t="s">
        <v>461</v>
      </c>
      <c r="BH5" s="95" t="s">
        <v>462</v>
      </c>
      <c r="BI5" s="96" t="s">
        <v>461</v>
      </c>
      <c r="BJ5" s="95" t="s">
        <v>462</v>
      </c>
      <c r="BK5" s="96" t="s">
        <v>461</v>
      </c>
      <c r="BL5" s="95" t="s">
        <v>462</v>
      </c>
      <c r="BM5" s="96" t="s">
        <v>461</v>
      </c>
      <c r="BN5" s="95" t="s">
        <v>462</v>
      </c>
      <c r="BO5" s="96" t="s">
        <v>461</v>
      </c>
      <c r="BP5" s="95" t="s">
        <v>462</v>
      </c>
      <c r="BQ5" s="96" t="s">
        <v>461</v>
      </c>
      <c r="BR5" s="95" t="s">
        <v>462</v>
      </c>
    </row>
    <row r="6" spans="1:70" s="103" customFormat="1" ht="14" customHeight="1">
      <c r="A6" s="98" t="s">
        <v>463</v>
      </c>
      <c r="B6" s="99" t="s">
        <v>463</v>
      </c>
      <c r="C6" s="812" t="s">
        <v>464</v>
      </c>
      <c r="D6" s="811"/>
      <c r="E6" s="810" t="s">
        <v>465</v>
      </c>
      <c r="F6" s="811"/>
      <c r="G6" s="810" t="s">
        <v>466</v>
      </c>
      <c r="H6" s="811"/>
      <c r="I6" s="810" t="s">
        <v>467</v>
      </c>
      <c r="J6" s="811"/>
      <c r="K6" s="810" t="s">
        <v>468</v>
      </c>
      <c r="L6" s="811"/>
      <c r="M6" s="810" t="s">
        <v>469</v>
      </c>
      <c r="N6" s="811"/>
      <c r="O6" s="810" t="s">
        <v>470</v>
      </c>
      <c r="P6" s="811"/>
      <c r="Q6" s="813"/>
      <c r="R6" s="814"/>
      <c r="S6" s="810" t="s">
        <v>471</v>
      </c>
      <c r="T6" s="811"/>
      <c r="U6" s="810" t="s">
        <v>472</v>
      </c>
      <c r="V6" s="811"/>
      <c r="W6" s="810" t="s">
        <v>473</v>
      </c>
      <c r="X6" s="811"/>
      <c r="Y6" s="815" t="s">
        <v>474</v>
      </c>
      <c r="Z6" s="816"/>
      <c r="AA6" s="100"/>
      <c r="AB6" s="101"/>
      <c r="AC6" s="810" t="s">
        <v>475</v>
      </c>
      <c r="AD6" s="811"/>
      <c r="AE6" s="810" t="s">
        <v>476</v>
      </c>
      <c r="AF6" s="811"/>
      <c r="AG6" s="810" t="s">
        <v>477</v>
      </c>
      <c r="AH6" s="811"/>
      <c r="AI6" s="810" t="s">
        <v>478</v>
      </c>
      <c r="AJ6" s="811"/>
      <c r="AK6" s="810" t="s">
        <v>479</v>
      </c>
      <c r="AL6" s="811"/>
      <c r="AM6" s="810" t="s">
        <v>480</v>
      </c>
      <c r="AN6" s="811"/>
      <c r="AO6" s="810" t="s">
        <v>481</v>
      </c>
      <c r="AP6" s="811"/>
      <c r="AQ6" s="810" t="s">
        <v>482</v>
      </c>
      <c r="AR6" s="811"/>
      <c r="AS6" s="810" t="s">
        <v>483</v>
      </c>
      <c r="AT6" s="811"/>
      <c r="AU6" s="102"/>
      <c r="AV6" s="101"/>
      <c r="AW6" s="810" t="s">
        <v>484</v>
      </c>
      <c r="AX6" s="811"/>
      <c r="AY6" s="810" t="s">
        <v>485</v>
      </c>
      <c r="AZ6" s="811"/>
      <c r="BA6" s="810" t="s">
        <v>486</v>
      </c>
      <c r="BB6" s="811"/>
      <c r="BC6" s="102"/>
      <c r="BD6" s="101"/>
      <c r="BE6" s="810" t="s">
        <v>487</v>
      </c>
      <c r="BF6" s="811"/>
      <c r="BG6" s="102"/>
      <c r="BH6" s="101"/>
      <c r="BI6" s="102"/>
      <c r="BJ6" s="101"/>
      <c r="BK6" s="102"/>
      <c r="BL6" s="101"/>
      <c r="BM6" s="810" t="s">
        <v>488</v>
      </c>
      <c r="BN6" s="811"/>
      <c r="BO6" s="810" t="s">
        <v>489</v>
      </c>
      <c r="BP6" s="811"/>
      <c r="BQ6" s="810" t="s">
        <v>490</v>
      </c>
      <c r="BR6" s="811"/>
    </row>
    <row r="7" spans="1:70" s="110" customFormat="1" ht="14" customHeight="1">
      <c r="A7" s="104" t="s">
        <v>491</v>
      </c>
      <c r="B7" s="105">
        <v>20851</v>
      </c>
      <c r="C7" s="106">
        <v>6</v>
      </c>
      <c r="D7" s="107">
        <v>25690</v>
      </c>
      <c r="E7" s="108">
        <v>29</v>
      </c>
      <c r="F7" s="107">
        <v>94356</v>
      </c>
      <c r="G7" s="108">
        <v>1</v>
      </c>
      <c r="H7" s="107">
        <v>700</v>
      </c>
      <c r="I7" s="108">
        <v>38</v>
      </c>
      <c r="J7" s="107">
        <v>83310</v>
      </c>
      <c r="K7" s="108">
        <v>48</v>
      </c>
      <c r="L7" s="107">
        <v>204527</v>
      </c>
      <c r="M7" s="108">
        <v>18</v>
      </c>
      <c r="N7" s="107">
        <v>56912</v>
      </c>
      <c r="O7" s="108">
        <v>76</v>
      </c>
      <c r="P7" s="107">
        <v>151687</v>
      </c>
      <c r="Q7" s="108"/>
      <c r="R7" s="107"/>
      <c r="S7" s="108">
        <v>10</v>
      </c>
      <c r="T7" s="107">
        <v>55158</v>
      </c>
      <c r="U7" s="108">
        <v>6</v>
      </c>
      <c r="V7" s="107">
        <v>5435</v>
      </c>
      <c r="W7" s="108">
        <v>20</v>
      </c>
      <c r="X7" s="107">
        <v>66761</v>
      </c>
      <c r="Y7" s="108">
        <v>50</v>
      </c>
      <c r="Z7" s="109">
        <v>142541</v>
      </c>
      <c r="AA7" s="108"/>
      <c r="AB7" s="107"/>
      <c r="AC7" s="108">
        <v>3</v>
      </c>
      <c r="AD7" s="107">
        <v>2420</v>
      </c>
      <c r="AE7" s="108">
        <v>33</v>
      </c>
      <c r="AF7" s="109">
        <v>23495</v>
      </c>
      <c r="AG7" s="108">
        <v>41</v>
      </c>
      <c r="AH7" s="109">
        <v>121138</v>
      </c>
      <c r="AI7" s="108">
        <v>33</v>
      </c>
      <c r="AJ7" s="109">
        <v>114049</v>
      </c>
      <c r="AK7" s="108">
        <v>10</v>
      </c>
      <c r="AL7" s="109">
        <v>10017</v>
      </c>
      <c r="AM7" s="108">
        <v>7</v>
      </c>
      <c r="AN7" s="107">
        <v>4126</v>
      </c>
      <c r="AO7" s="108">
        <v>13</v>
      </c>
      <c r="AP7" s="109">
        <v>128144</v>
      </c>
      <c r="AQ7" s="108">
        <v>22</v>
      </c>
      <c r="AR7" s="109">
        <v>68117</v>
      </c>
      <c r="AS7" s="108">
        <v>32</v>
      </c>
      <c r="AT7" s="109">
        <v>120164</v>
      </c>
      <c r="AU7" s="108"/>
      <c r="AV7" s="107"/>
      <c r="AW7" s="108">
        <v>7</v>
      </c>
      <c r="AX7" s="107">
        <v>4498</v>
      </c>
      <c r="AY7" s="108"/>
      <c r="AZ7" s="107"/>
      <c r="BA7" s="108">
        <v>30</v>
      </c>
      <c r="BB7" s="109">
        <v>98742</v>
      </c>
      <c r="BC7" s="108"/>
      <c r="BD7" s="107"/>
      <c r="BE7" s="108">
        <v>36</v>
      </c>
      <c r="BF7" s="109">
        <v>125221</v>
      </c>
      <c r="BG7" s="108"/>
      <c r="BH7" s="107"/>
      <c r="BI7" s="108"/>
      <c r="BJ7" s="107"/>
      <c r="BK7" s="108"/>
      <c r="BL7" s="107"/>
      <c r="BM7" s="108">
        <v>5</v>
      </c>
      <c r="BN7" s="109">
        <v>21267</v>
      </c>
      <c r="BO7" s="108">
        <v>22</v>
      </c>
      <c r="BP7" s="109">
        <v>25972</v>
      </c>
      <c r="BQ7" s="108">
        <v>596</v>
      </c>
      <c r="BR7" s="109">
        <v>1754458</v>
      </c>
    </row>
    <row r="8" spans="1:70" ht="14" customHeight="1">
      <c r="A8" s="111" t="s">
        <v>491</v>
      </c>
      <c r="B8" s="105">
        <v>20879</v>
      </c>
      <c r="C8" s="106">
        <v>6</v>
      </c>
      <c r="D8" s="107">
        <v>25394</v>
      </c>
      <c r="E8" s="108">
        <v>29</v>
      </c>
      <c r="F8" s="107">
        <v>96173</v>
      </c>
      <c r="G8" s="108">
        <v>1</v>
      </c>
      <c r="H8" s="107">
        <v>790</v>
      </c>
      <c r="I8" s="108">
        <v>38</v>
      </c>
      <c r="J8" s="107">
        <v>84066</v>
      </c>
      <c r="K8" s="108">
        <v>48</v>
      </c>
      <c r="L8" s="107">
        <v>199092</v>
      </c>
      <c r="M8" s="108">
        <v>18</v>
      </c>
      <c r="N8" s="107">
        <v>55682</v>
      </c>
      <c r="O8" s="108">
        <v>76</v>
      </c>
      <c r="P8" s="107">
        <v>152667</v>
      </c>
      <c r="Q8" s="108"/>
      <c r="R8" s="107"/>
      <c r="S8" s="108">
        <v>11</v>
      </c>
      <c r="T8" s="107">
        <v>67676</v>
      </c>
      <c r="U8" s="108">
        <v>6</v>
      </c>
      <c r="V8" s="107">
        <v>6017</v>
      </c>
      <c r="W8" s="108">
        <v>20</v>
      </c>
      <c r="X8" s="107">
        <v>67283</v>
      </c>
      <c r="Y8" s="108">
        <v>50</v>
      </c>
      <c r="Z8" s="109">
        <v>161043</v>
      </c>
      <c r="AA8" s="108"/>
      <c r="AB8" s="107"/>
      <c r="AC8" s="108">
        <v>3</v>
      </c>
      <c r="AD8" s="107">
        <v>2460</v>
      </c>
      <c r="AE8" s="108">
        <v>33</v>
      </c>
      <c r="AF8" s="109">
        <v>26118</v>
      </c>
      <c r="AG8" s="108">
        <v>41</v>
      </c>
      <c r="AH8" s="109">
        <v>131251</v>
      </c>
      <c r="AI8" s="108">
        <v>33</v>
      </c>
      <c r="AJ8" s="109">
        <v>125750</v>
      </c>
      <c r="AK8" s="108">
        <v>10</v>
      </c>
      <c r="AL8" s="109">
        <v>13547</v>
      </c>
      <c r="AM8" s="108">
        <v>7</v>
      </c>
      <c r="AN8" s="107">
        <v>4154</v>
      </c>
      <c r="AO8" s="108">
        <v>13</v>
      </c>
      <c r="AP8" s="109">
        <v>134807</v>
      </c>
      <c r="AQ8" s="108">
        <v>22</v>
      </c>
      <c r="AR8" s="109">
        <v>77153</v>
      </c>
      <c r="AS8" s="108">
        <v>32</v>
      </c>
      <c r="AT8" s="109">
        <v>120381</v>
      </c>
      <c r="AU8" s="108"/>
      <c r="AV8" s="107"/>
      <c r="AW8" s="108">
        <v>7</v>
      </c>
      <c r="AX8" s="107">
        <v>4593</v>
      </c>
      <c r="AY8" s="108"/>
      <c r="AZ8" s="107"/>
      <c r="BA8" s="108">
        <v>29</v>
      </c>
      <c r="BB8" s="109">
        <v>99964</v>
      </c>
      <c r="BC8" s="108"/>
      <c r="BD8" s="107"/>
      <c r="BE8" s="108">
        <v>36</v>
      </c>
      <c r="BF8" s="109">
        <v>126011</v>
      </c>
      <c r="BG8" s="108"/>
      <c r="BH8" s="107"/>
      <c r="BI8" s="108"/>
      <c r="BJ8" s="107"/>
      <c r="BK8" s="108"/>
      <c r="BL8" s="107"/>
      <c r="BM8" s="108">
        <v>5</v>
      </c>
      <c r="BN8" s="109">
        <v>22844</v>
      </c>
      <c r="BO8" s="108">
        <v>22</v>
      </c>
      <c r="BP8" s="109">
        <v>25373</v>
      </c>
      <c r="BQ8" s="108">
        <v>596</v>
      </c>
      <c r="BR8" s="109">
        <v>1830299</v>
      </c>
    </row>
    <row r="9" spans="1:70" ht="14" customHeight="1">
      <c r="A9" s="111" t="s">
        <v>491</v>
      </c>
      <c r="B9" s="105">
        <v>20909</v>
      </c>
      <c r="C9" s="106">
        <v>6</v>
      </c>
      <c r="D9" s="107">
        <v>24334</v>
      </c>
      <c r="E9" s="108">
        <v>29</v>
      </c>
      <c r="F9" s="107">
        <v>94970</v>
      </c>
      <c r="G9" s="108">
        <v>1</v>
      </c>
      <c r="H9" s="107">
        <v>790</v>
      </c>
      <c r="I9" s="108">
        <v>38</v>
      </c>
      <c r="J9" s="107">
        <v>86828</v>
      </c>
      <c r="K9" s="108">
        <v>48</v>
      </c>
      <c r="L9" s="107">
        <v>194480</v>
      </c>
      <c r="M9" s="108">
        <v>18</v>
      </c>
      <c r="N9" s="107">
        <v>55627</v>
      </c>
      <c r="O9" s="108">
        <v>76</v>
      </c>
      <c r="P9" s="107">
        <v>153202</v>
      </c>
      <c r="Q9" s="108"/>
      <c r="R9" s="107"/>
      <c r="S9" s="108">
        <v>11</v>
      </c>
      <c r="T9" s="107">
        <v>65814</v>
      </c>
      <c r="U9" s="108">
        <v>6</v>
      </c>
      <c r="V9" s="107">
        <v>6342</v>
      </c>
      <c r="W9" s="108">
        <v>20</v>
      </c>
      <c r="X9" s="107">
        <v>68996</v>
      </c>
      <c r="Y9" s="108">
        <v>50</v>
      </c>
      <c r="Z9" s="109">
        <v>165695</v>
      </c>
      <c r="AA9" s="108"/>
      <c r="AB9" s="107"/>
      <c r="AC9" s="108">
        <v>3</v>
      </c>
      <c r="AD9" s="107">
        <v>2444</v>
      </c>
      <c r="AE9" s="108">
        <v>33</v>
      </c>
      <c r="AF9" s="109">
        <v>28661</v>
      </c>
      <c r="AG9" s="108">
        <v>41</v>
      </c>
      <c r="AH9" s="109">
        <v>141708</v>
      </c>
      <c r="AI9" s="108">
        <v>33</v>
      </c>
      <c r="AJ9" s="109">
        <v>124453</v>
      </c>
      <c r="AK9" s="108">
        <v>10</v>
      </c>
      <c r="AL9" s="109">
        <v>14356</v>
      </c>
      <c r="AM9" s="108">
        <v>7</v>
      </c>
      <c r="AN9" s="107">
        <v>4715</v>
      </c>
      <c r="AO9" s="108">
        <v>13</v>
      </c>
      <c r="AP9" s="109">
        <v>133431</v>
      </c>
      <c r="AQ9" s="108">
        <v>22</v>
      </c>
      <c r="AR9" s="109">
        <v>77839</v>
      </c>
      <c r="AS9" s="108">
        <v>32</v>
      </c>
      <c r="AT9" s="109">
        <v>116059</v>
      </c>
      <c r="AU9" s="108"/>
      <c r="AV9" s="107"/>
      <c r="AW9" s="108">
        <v>7</v>
      </c>
      <c r="AX9" s="107">
        <v>4698</v>
      </c>
      <c r="AY9" s="108"/>
      <c r="AZ9" s="107"/>
      <c r="BA9" s="108">
        <v>29</v>
      </c>
      <c r="BB9" s="109">
        <v>102999</v>
      </c>
      <c r="BC9" s="108"/>
      <c r="BD9" s="107"/>
      <c r="BE9" s="108">
        <v>36</v>
      </c>
      <c r="BF9" s="109">
        <v>126808</v>
      </c>
      <c r="BG9" s="108"/>
      <c r="BH9" s="107"/>
      <c r="BI9" s="108"/>
      <c r="BJ9" s="107"/>
      <c r="BK9" s="108"/>
      <c r="BL9" s="107"/>
      <c r="BM9" s="108">
        <v>5</v>
      </c>
      <c r="BN9" s="109">
        <v>22075</v>
      </c>
      <c r="BO9" s="108">
        <v>22</v>
      </c>
      <c r="BP9" s="109">
        <v>24604</v>
      </c>
      <c r="BQ9" s="108">
        <v>596</v>
      </c>
      <c r="BR9" s="109">
        <v>1841939</v>
      </c>
    </row>
    <row r="10" spans="1:70" ht="14" customHeight="1">
      <c r="A10" s="111" t="s">
        <v>491</v>
      </c>
      <c r="B10" s="105">
        <v>20940</v>
      </c>
      <c r="C10" s="106">
        <v>6</v>
      </c>
      <c r="D10" s="107">
        <v>25714</v>
      </c>
      <c r="E10" s="108">
        <v>29</v>
      </c>
      <c r="F10" s="107">
        <v>97509</v>
      </c>
      <c r="G10" s="108">
        <v>1</v>
      </c>
      <c r="H10" s="107">
        <v>900</v>
      </c>
      <c r="I10" s="108">
        <v>39</v>
      </c>
      <c r="J10" s="107">
        <v>90801</v>
      </c>
      <c r="K10" s="108">
        <v>48</v>
      </c>
      <c r="L10" s="107">
        <v>198614</v>
      </c>
      <c r="M10" s="108">
        <v>18</v>
      </c>
      <c r="N10" s="107">
        <v>57544</v>
      </c>
      <c r="O10" s="108">
        <v>76</v>
      </c>
      <c r="P10" s="107">
        <v>161188</v>
      </c>
      <c r="Q10" s="108"/>
      <c r="R10" s="107"/>
      <c r="S10" s="108">
        <v>11</v>
      </c>
      <c r="T10" s="107">
        <v>72851</v>
      </c>
      <c r="U10" s="108">
        <v>6</v>
      </c>
      <c r="V10" s="107">
        <v>7260</v>
      </c>
      <c r="W10" s="108">
        <v>20</v>
      </c>
      <c r="X10" s="107">
        <v>73736</v>
      </c>
      <c r="Y10" s="108">
        <v>50</v>
      </c>
      <c r="Z10" s="109">
        <v>161011</v>
      </c>
      <c r="AA10" s="108"/>
      <c r="AB10" s="107"/>
      <c r="AC10" s="108">
        <v>3</v>
      </c>
      <c r="AD10" s="107">
        <v>2678</v>
      </c>
      <c r="AE10" s="108">
        <v>33</v>
      </c>
      <c r="AF10" s="109">
        <v>30290</v>
      </c>
      <c r="AG10" s="108">
        <v>42</v>
      </c>
      <c r="AH10" s="109">
        <v>146982</v>
      </c>
      <c r="AI10" s="108">
        <v>33</v>
      </c>
      <c r="AJ10" s="109">
        <v>129541</v>
      </c>
      <c r="AK10" s="108">
        <v>10</v>
      </c>
      <c r="AL10" s="109">
        <v>15036</v>
      </c>
      <c r="AM10" s="108">
        <v>7</v>
      </c>
      <c r="AN10" s="107">
        <v>5023</v>
      </c>
      <c r="AO10" s="108">
        <v>13</v>
      </c>
      <c r="AP10" s="109">
        <v>130451</v>
      </c>
      <c r="AQ10" s="108">
        <v>22</v>
      </c>
      <c r="AR10" s="109">
        <v>77670</v>
      </c>
      <c r="AS10" s="108">
        <v>32</v>
      </c>
      <c r="AT10" s="109">
        <v>126206</v>
      </c>
      <c r="AU10" s="108"/>
      <c r="AV10" s="107"/>
      <c r="AW10" s="108">
        <v>7</v>
      </c>
      <c r="AX10" s="107">
        <v>4677</v>
      </c>
      <c r="AY10" s="108"/>
      <c r="AZ10" s="107"/>
      <c r="BA10" s="108">
        <v>29</v>
      </c>
      <c r="BB10" s="109">
        <v>105504</v>
      </c>
      <c r="BC10" s="108"/>
      <c r="BD10" s="107"/>
      <c r="BE10" s="108">
        <v>36</v>
      </c>
      <c r="BF10" s="109">
        <v>125744</v>
      </c>
      <c r="BG10" s="108"/>
      <c r="BH10" s="107"/>
      <c r="BI10" s="108"/>
      <c r="BJ10" s="107"/>
      <c r="BK10" s="108"/>
      <c r="BL10" s="107"/>
      <c r="BM10" s="108">
        <v>5</v>
      </c>
      <c r="BN10" s="109">
        <v>22730</v>
      </c>
      <c r="BO10" s="108">
        <v>22</v>
      </c>
      <c r="BP10" s="109">
        <v>24713</v>
      </c>
      <c r="BQ10" s="108">
        <v>598</v>
      </c>
      <c r="BR10" s="109">
        <v>1894381</v>
      </c>
    </row>
    <row r="11" spans="1:70" ht="14" customHeight="1">
      <c r="A11" s="111" t="s">
        <v>491</v>
      </c>
      <c r="B11" s="105">
        <v>20971</v>
      </c>
      <c r="C11" s="106">
        <v>6</v>
      </c>
      <c r="D11" s="107">
        <v>25616</v>
      </c>
      <c r="E11" s="108">
        <v>29</v>
      </c>
      <c r="F11" s="107">
        <v>95431</v>
      </c>
      <c r="G11" s="108">
        <v>1</v>
      </c>
      <c r="H11" s="107">
        <v>915</v>
      </c>
      <c r="I11" s="108">
        <v>39</v>
      </c>
      <c r="J11" s="107">
        <v>88431</v>
      </c>
      <c r="K11" s="108">
        <v>48</v>
      </c>
      <c r="L11" s="107">
        <v>190814</v>
      </c>
      <c r="M11" s="108">
        <v>18</v>
      </c>
      <c r="N11" s="107">
        <v>56231</v>
      </c>
      <c r="O11" s="108">
        <v>76</v>
      </c>
      <c r="P11" s="107">
        <v>163993</v>
      </c>
      <c r="Q11" s="108"/>
      <c r="R11" s="107"/>
      <c r="S11" s="108">
        <v>11</v>
      </c>
      <c r="T11" s="107">
        <v>73576</v>
      </c>
      <c r="U11" s="108">
        <v>6</v>
      </c>
      <c r="V11" s="107">
        <v>7732</v>
      </c>
      <c r="W11" s="108">
        <v>20</v>
      </c>
      <c r="X11" s="107">
        <v>76079</v>
      </c>
      <c r="Y11" s="108">
        <v>50</v>
      </c>
      <c r="Z11" s="109">
        <v>160851</v>
      </c>
      <c r="AA11" s="108"/>
      <c r="AB11" s="107"/>
      <c r="AC11" s="108">
        <v>3</v>
      </c>
      <c r="AD11" s="107">
        <v>1896</v>
      </c>
      <c r="AE11" s="108">
        <v>33</v>
      </c>
      <c r="AF11" s="109">
        <v>32396</v>
      </c>
      <c r="AG11" s="108">
        <v>42</v>
      </c>
      <c r="AH11" s="109">
        <v>149761</v>
      </c>
      <c r="AI11" s="108">
        <v>33</v>
      </c>
      <c r="AJ11" s="109">
        <v>135294</v>
      </c>
      <c r="AK11" s="108">
        <v>10</v>
      </c>
      <c r="AL11" s="109">
        <v>17055</v>
      </c>
      <c r="AM11" s="108">
        <v>7</v>
      </c>
      <c r="AN11" s="107">
        <v>5065</v>
      </c>
      <c r="AO11" s="108">
        <v>13</v>
      </c>
      <c r="AP11" s="109">
        <v>131166</v>
      </c>
      <c r="AQ11" s="108">
        <v>22</v>
      </c>
      <c r="AR11" s="109">
        <v>77921</v>
      </c>
      <c r="AS11" s="108">
        <v>32</v>
      </c>
      <c r="AT11" s="109">
        <v>118903</v>
      </c>
      <c r="AU11" s="108"/>
      <c r="AV11" s="107"/>
      <c r="AW11" s="108">
        <v>7</v>
      </c>
      <c r="AX11" s="107">
        <v>4883</v>
      </c>
      <c r="AY11" s="108"/>
      <c r="AZ11" s="107"/>
      <c r="BA11" s="108">
        <v>29</v>
      </c>
      <c r="BB11" s="109">
        <v>107205</v>
      </c>
      <c r="BC11" s="108"/>
      <c r="BD11" s="107"/>
      <c r="BE11" s="108">
        <v>36</v>
      </c>
      <c r="BF11" s="109">
        <v>124400</v>
      </c>
      <c r="BG11" s="108"/>
      <c r="BH11" s="107"/>
      <c r="BI11" s="108"/>
      <c r="BJ11" s="107"/>
      <c r="BK11" s="108"/>
      <c r="BL11" s="107"/>
      <c r="BM11" s="108">
        <v>5</v>
      </c>
      <c r="BN11" s="109">
        <v>22718</v>
      </c>
      <c r="BO11" s="108">
        <v>22</v>
      </c>
      <c r="BP11" s="109">
        <v>23899</v>
      </c>
      <c r="BQ11" s="108">
        <v>598</v>
      </c>
      <c r="BR11" s="109">
        <v>1892241</v>
      </c>
    </row>
    <row r="12" spans="1:70" ht="14" customHeight="1">
      <c r="A12" s="111" t="s">
        <v>491</v>
      </c>
      <c r="B12" s="105">
        <v>21000</v>
      </c>
      <c r="C12" s="106">
        <v>6</v>
      </c>
      <c r="D12" s="107">
        <v>23790</v>
      </c>
      <c r="E12" s="108">
        <v>29</v>
      </c>
      <c r="F12" s="107">
        <v>83978</v>
      </c>
      <c r="G12" s="108">
        <v>1</v>
      </c>
      <c r="H12" s="107">
        <v>790</v>
      </c>
      <c r="I12" s="108">
        <v>39</v>
      </c>
      <c r="J12" s="107">
        <v>80378</v>
      </c>
      <c r="K12" s="108">
        <v>48</v>
      </c>
      <c r="L12" s="107">
        <v>170084</v>
      </c>
      <c r="M12" s="108">
        <v>18</v>
      </c>
      <c r="N12" s="107">
        <v>51355</v>
      </c>
      <c r="O12" s="108">
        <v>75</v>
      </c>
      <c r="P12" s="107">
        <v>144885</v>
      </c>
      <c r="Q12" s="108"/>
      <c r="R12" s="107"/>
      <c r="S12" s="108">
        <v>11</v>
      </c>
      <c r="T12" s="107">
        <v>68339</v>
      </c>
      <c r="U12" s="108">
        <v>6</v>
      </c>
      <c r="V12" s="107">
        <v>6920</v>
      </c>
      <c r="W12" s="108">
        <v>20</v>
      </c>
      <c r="X12" s="107">
        <v>69404</v>
      </c>
      <c r="Y12" s="108">
        <v>50</v>
      </c>
      <c r="Z12" s="109">
        <v>143544</v>
      </c>
      <c r="AA12" s="108"/>
      <c r="AB12" s="107"/>
      <c r="AC12" s="108">
        <v>3</v>
      </c>
      <c r="AD12" s="107">
        <v>1712</v>
      </c>
      <c r="AE12" s="108">
        <v>34</v>
      </c>
      <c r="AF12" s="109">
        <v>27715</v>
      </c>
      <c r="AG12" s="108">
        <v>42</v>
      </c>
      <c r="AH12" s="109">
        <v>131444</v>
      </c>
      <c r="AI12" s="108">
        <v>33</v>
      </c>
      <c r="AJ12" s="109">
        <v>107438</v>
      </c>
      <c r="AK12" s="108">
        <v>10</v>
      </c>
      <c r="AL12" s="109">
        <v>15117</v>
      </c>
      <c r="AM12" s="108">
        <v>7</v>
      </c>
      <c r="AN12" s="107">
        <v>4729</v>
      </c>
      <c r="AO12" s="108">
        <v>13</v>
      </c>
      <c r="AP12" s="109">
        <v>128192</v>
      </c>
      <c r="AQ12" s="108">
        <v>22</v>
      </c>
      <c r="AR12" s="109">
        <v>74752</v>
      </c>
      <c r="AS12" s="108">
        <v>32</v>
      </c>
      <c r="AT12" s="109">
        <v>94246</v>
      </c>
      <c r="AU12" s="108"/>
      <c r="AV12" s="107"/>
      <c r="AW12" s="108">
        <v>7</v>
      </c>
      <c r="AX12" s="107">
        <v>4258</v>
      </c>
      <c r="AY12" s="108"/>
      <c r="AZ12" s="107"/>
      <c r="BA12" s="108">
        <v>29</v>
      </c>
      <c r="BB12" s="109">
        <v>92523</v>
      </c>
      <c r="BC12" s="108"/>
      <c r="BD12" s="107"/>
      <c r="BE12" s="108">
        <v>36</v>
      </c>
      <c r="BF12" s="109">
        <v>121397</v>
      </c>
      <c r="BG12" s="108"/>
      <c r="BH12" s="107"/>
      <c r="BI12" s="108"/>
      <c r="BJ12" s="107"/>
      <c r="BK12" s="108"/>
      <c r="BL12" s="107"/>
      <c r="BM12" s="108">
        <v>5</v>
      </c>
      <c r="BN12" s="109">
        <v>18142</v>
      </c>
      <c r="BO12" s="108">
        <v>22</v>
      </c>
      <c r="BP12" s="109">
        <v>23086</v>
      </c>
      <c r="BQ12" s="108">
        <v>598</v>
      </c>
      <c r="BR12" s="109">
        <v>1688230</v>
      </c>
    </row>
    <row r="13" spans="1:70" ht="14" customHeight="1">
      <c r="A13" s="111" t="s">
        <v>491</v>
      </c>
      <c r="B13" s="105">
        <v>21032</v>
      </c>
      <c r="C13" s="106">
        <v>6</v>
      </c>
      <c r="D13" s="107">
        <v>23324</v>
      </c>
      <c r="E13" s="108">
        <v>29</v>
      </c>
      <c r="F13" s="107">
        <v>87493</v>
      </c>
      <c r="G13" s="108">
        <v>1</v>
      </c>
      <c r="H13" s="107">
        <v>745</v>
      </c>
      <c r="I13" s="108">
        <v>39</v>
      </c>
      <c r="J13" s="107">
        <v>79604</v>
      </c>
      <c r="K13" s="108">
        <v>48</v>
      </c>
      <c r="L13" s="107">
        <v>172322</v>
      </c>
      <c r="M13" s="108">
        <v>18</v>
      </c>
      <c r="N13" s="107">
        <v>49187</v>
      </c>
      <c r="O13" s="108">
        <v>75</v>
      </c>
      <c r="P13" s="107">
        <v>144261</v>
      </c>
      <c r="Q13" s="108"/>
      <c r="R13" s="107"/>
      <c r="S13" s="108">
        <v>11</v>
      </c>
      <c r="T13" s="107">
        <v>71400</v>
      </c>
      <c r="U13" s="108">
        <v>6</v>
      </c>
      <c r="V13" s="107">
        <v>5290</v>
      </c>
      <c r="W13" s="108">
        <v>20</v>
      </c>
      <c r="X13" s="107">
        <v>69283</v>
      </c>
      <c r="Y13" s="108">
        <v>49</v>
      </c>
      <c r="Z13" s="109">
        <v>146114</v>
      </c>
      <c r="AA13" s="108"/>
      <c r="AB13" s="107"/>
      <c r="AC13" s="108">
        <v>3</v>
      </c>
      <c r="AD13" s="107">
        <v>3169</v>
      </c>
      <c r="AE13" s="108">
        <v>34</v>
      </c>
      <c r="AF13" s="109">
        <v>25526</v>
      </c>
      <c r="AG13" s="108">
        <v>42</v>
      </c>
      <c r="AH13" s="109">
        <v>134666</v>
      </c>
      <c r="AI13" s="108">
        <v>33</v>
      </c>
      <c r="AJ13" s="109">
        <v>103780</v>
      </c>
      <c r="AK13" s="108">
        <v>10</v>
      </c>
      <c r="AL13" s="109">
        <v>14295</v>
      </c>
      <c r="AM13" s="108">
        <v>7</v>
      </c>
      <c r="AN13" s="107">
        <v>4579</v>
      </c>
      <c r="AO13" s="108">
        <v>13</v>
      </c>
      <c r="AP13" s="109">
        <v>129617</v>
      </c>
      <c r="AQ13" s="108">
        <v>22</v>
      </c>
      <c r="AR13" s="109">
        <v>69737</v>
      </c>
      <c r="AS13" s="108">
        <v>32</v>
      </c>
      <c r="AT13" s="109">
        <v>88494</v>
      </c>
      <c r="AU13" s="108"/>
      <c r="AV13" s="107"/>
      <c r="AW13" s="108">
        <v>7</v>
      </c>
      <c r="AX13" s="107">
        <v>3872</v>
      </c>
      <c r="AY13" s="108"/>
      <c r="AZ13" s="107"/>
      <c r="BA13" s="108">
        <v>29</v>
      </c>
      <c r="BB13" s="109">
        <v>92500</v>
      </c>
      <c r="BC13" s="108"/>
      <c r="BD13" s="107"/>
      <c r="BE13" s="108">
        <v>36</v>
      </c>
      <c r="BF13" s="109">
        <v>121698</v>
      </c>
      <c r="BG13" s="108"/>
      <c r="BH13" s="107"/>
      <c r="BI13" s="108"/>
      <c r="BJ13" s="107"/>
      <c r="BK13" s="108"/>
      <c r="BL13" s="107"/>
      <c r="BM13" s="108">
        <v>5</v>
      </c>
      <c r="BN13" s="109">
        <v>18194</v>
      </c>
      <c r="BO13" s="108">
        <v>22</v>
      </c>
      <c r="BP13" s="109">
        <v>22623</v>
      </c>
      <c r="BQ13" s="108">
        <v>597</v>
      </c>
      <c r="BR13" s="109">
        <v>1681785</v>
      </c>
    </row>
    <row r="14" spans="1:70" ht="14" customHeight="1">
      <c r="A14" s="111" t="s">
        <v>491</v>
      </c>
      <c r="B14" s="105">
        <v>21063</v>
      </c>
      <c r="C14" s="106">
        <v>6</v>
      </c>
      <c r="D14" s="107">
        <v>23328</v>
      </c>
      <c r="E14" s="108">
        <v>28</v>
      </c>
      <c r="F14" s="107">
        <v>80940</v>
      </c>
      <c r="G14" s="108">
        <v>1</v>
      </c>
      <c r="H14" s="107">
        <v>645</v>
      </c>
      <c r="I14" s="108">
        <v>39</v>
      </c>
      <c r="J14" s="107">
        <v>77604</v>
      </c>
      <c r="K14" s="108">
        <v>48</v>
      </c>
      <c r="L14" s="107">
        <v>176272</v>
      </c>
      <c r="M14" s="108">
        <v>19</v>
      </c>
      <c r="N14" s="107">
        <v>49119</v>
      </c>
      <c r="O14" s="108">
        <v>75</v>
      </c>
      <c r="P14" s="107">
        <v>136733</v>
      </c>
      <c r="Q14" s="108"/>
      <c r="R14" s="107"/>
      <c r="S14" s="108">
        <v>11</v>
      </c>
      <c r="T14" s="107">
        <v>64470</v>
      </c>
      <c r="U14" s="108">
        <v>6</v>
      </c>
      <c r="V14" s="107">
        <v>4940</v>
      </c>
      <c r="W14" s="108">
        <v>20</v>
      </c>
      <c r="X14" s="107">
        <v>61727</v>
      </c>
      <c r="Y14" s="108">
        <v>49</v>
      </c>
      <c r="Z14" s="109">
        <v>132519</v>
      </c>
      <c r="AA14" s="108"/>
      <c r="AB14" s="107"/>
      <c r="AC14" s="108">
        <v>3</v>
      </c>
      <c r="AD14" s="107">
        <v>2902</v>
      </c>
      <c r="AE14" s="108">
        <v>34</v>
      </c>
      <c r="AF14" s="109">
        <v>23936</v>
      </c>
      <c r="AG14" s="108">
        <v>42</v>
      </c>
      <c r="AH14" s="109">
        <v>127636</v>
      </c>
      <c r="AI14" s="108">
        <v>33</v>
      </c>
      <c r="AJ14" s="109">
        <v>105110</v>
      </c>
      <c r="AK14" s="108">
        <v>10</v>
      </c>
      <c r="AL14" s="109">
        <v>14981</v>
      </c>
      <c r="AM14" s="108">
        <v>7</v>
      </c>
      <c r="AN14" s="107">
        <v>4337</v>
      </c>
      <c r="AO14" s="108">
        <v>13</v>
      </c>
      <c r="AP14" s="109">
        <v>127674</v>
      </c>
      <c r="AQ14" s="108">
        <v>21</v>
      </c>
      <c r="AR14" s="109">
        <v>69005</v>
      </c>
      <c r="AS14" s="108">
        <v>32</v>
      </c>
      <c r="AT14" s="109">
        <v>84700</v>
      </c>
      <c r="AU14" s="108"/>
      <c r="AV14" s="107"/>
      <c r="AW14" s="108">
        <v>7</v>
      </c>
      <c r="AX14" s="107">
        <v>3780</v>
      </c>
      <c r="AY14" s="108"/>
      <c r="AZ14" s="107"/>
      <c r="BA14" s="108">
        <v>29</v>
      </c>
      <c r="BB14" s="109">
        <v>80249</v>
      </c>
      <c r="BC14" s="108"/>
      <c r="BD14" s="107"/>
      <c r="BE14" s="108">
        <v>36</v>
      </c>
      <c r="BF14" s="109">
        <v>120853</v>
      </c>
      <c r="BG14" s="108"/>
      <c r="BH14" s="107"/>
      <c r="BI14" s="108"/>
      <c r="BJ14" s="107"/>
      <c r="BK14" s="108"/>
      <c r="BL14" s="107"/>
      <c r="BM14" s="108">
        <v>5</v>
      </c>
      <c r="BN14" s="109">
        <v>18173</v>
      </c>
      <c r="BO14" s="108">
        <v>22</v>
      </c>
      <c r="BP14" s="109">
        <v>22376</v>
      </c>
      <c r="BQ14" s="108">
        <v>596</v>
      </c>
      <c r="BR14" s="109">
        <v>1614019</v>
      </c>
    </row>
    <row r="15" spans="1:70" ht="14" customHeight="1">
      <c r="A15" s="111" t="s">
        <v>491</v>
      </c>
      <c r="B15" s="105">
        <v>21093</v>
      </c>
      <c r="C15" s="106">
        <v>6</v>
      </c>
      <c r="D15" s="107">
        <v>25220</v>
      </c>
      <c r="E15" s="108">
        <v>28</v>
      </c>
      <c r="F15" s="107">
        <v>88755</v>
      </c>
      <c r="G15" s="108">
        <v>1</v>
      </c>
      <c r="H15" s="107">
        <v>835</v>
      </c>
      <c r="I15" s="108">
        <v>39</v>
      </c>
      <c r="J15" s="107">
        <v>83604</v>
      </c>
      <c r="K15" s="108">
        <v>48</v>
      </c>
      <c r="L15" s="107">
        <v>183677</v>
      </c>
      <c r="M15" s="108">
        <v>19</v>
      </c>
      <c r="N15" s="107">
        <v>51112</v>
      </c>
      <c r="O15" s="108">
        <v>75</v>
      </c>
      <c r="P15" s="107">
        <v>146169</v>
      </c>
      <c r="Q15" s="108"/>
      <c r="R15" s="107"/>
      <c r="S15" s="108">
        <v>11</v>
      </c>
      <c r="T15" s="107">
        <v>72638</v>
      </c>
      <c r="U15" s="108">
        <v>6</v>
      </c>
      <c r="V15" s="107">
        <v>8816</v>
      </c>
      <c r="W15" s="108">
        <v>20</v>
      </c>
      <c r="X15" s="107">
        <v>72488</v>
      </c>
      <c r="Y15" s="108">
        <v>49</v>
      </c>
      <c r="Z15" s="109">
        <v>143321</v>
      </c>
      <c r="AA15" s="108"/>
      <c r="AB15" s="107"/>
      <c r="AC15" s="108">
        <v>3</v>
      </c>
      <c r="AD15" s="107">
        <v>3101</v>
      </c>
      <c r="AE15" s="108">
        <v>34</v>
      </c>
      <c r="AF15" s="109">
        <v>26864</v>
      </c>
      <c r="AG15" s="108">
        <v>42</v>
      </c>
      <c r="AH15" s="109">
        <v>149228</v>
      </c>
      <c r="AI15" s="108">
        <v>33</v>
      </c>
      <c r="AJ15" s="109">
        <v>120454</v>
      </c>
      <c r="AK15" s="108">
        <v>11</v>
      </c>
      <c r="AL15" s="109">
        <v>18228</v>
      </c>
      <c r="AM15" s="108">
        <v>7</v>
      </c>
      <c r="AN15" s="107">
        <v>4699</v>
      </c>
      <c r="AO15" s="108">
        <v>13</v>
      </c>
      <c r="AP15" s="109">
        <v>131928</v>
      </c>
      <c r="AQ15" s="108">
        <v>21</v>
      </c>
      <c r="AR15" s="109">
        <v>72831</v>
      </c>
      <c r="AS15" s="108">
        <v>32</v>
      </c>
      <c r="AT15" s="109">
        <v>87398</v>
      </c>
      <c r="AU15" s="108"/>
      <c r="AV15" s="107"/>
      <c r="AW15" s="108">
        <v>7</v>
      </c>
      <c r="AX15" s="107">
        <v>4246</v>
      </c>
      <c r="AY15" s="108"/>
      <c r="AZ15" s="107"/>
      <c r="BA15" s="108">
        <v>30</v>
      </c>
      <c r="BB15" s="109">
        <v>90062</v>
      </c>
      <c r="BC15" s="108"/>
      <c r="BD15" s="107"/>
      <c r="BE15" s="108">
        <v>36</v>
      </c>
      <c r="BF15" s="109">
        <v>120908</v>
      </c>
      <c r="BG15" s="108"/>
      <c r="BH15" s="107"/>
      <c r="BI15" s="108"/>
      <c r="BJ15" s="107"/>
      <c r="BK15" s="108"/>
      <c r="BL15" s="107"/>
      <c r="BM15" s="108">
        <v>5</v>
      </c>
      <c r="BN15" s="109">
        <v>19047</v>
      </c>
      <c r="BO15" s="108">
        <v>22</v>
      </c>
      <c r="BP15" s="109">
        <v>22634</v>
      </c>
      <c r="BQ15" s="108">
        <v>598</v>
      </c>
      <c r="BR15" s="109">
        <v>1748275</v>
      </c>
    </row>
    <row r="16" spans="1:70" ht="14" customHeight="1">
      <c r="A16" s="111" t="s">
        <v>491</v>
      </c>
      <c r="B16" s="105">
        <v>21124</v>
      </c>
      <c r="C16" s="106">
        <v>6</v>
      </c>
      <c r="D16" s="107">
        <v>26438</v>
      </c>
      <c r="E16" s="108">
        <v>28</v>
      </c>
      <c r="F16" s="107">
        <v>94487</v>
      </c>
      <c r="G16" s="108">
        <v>2</v>
      </c>
      <c r="H16" s="107">
        <v>4580</v>
      </c>
      <c r="I16" s="108">
        <v>39</v>
      </c>
      <c r="J16" s="107">
        <v>85411</v>
      </c>
      <c r="K16" s="108">
        <v>48</v>
      </c>
      <c r="L16" s="107">
        <v>194847</v>
      </c>
      <c r="M16" s="108">
        <v>19</v>
      </c>
      <c r="N16" s="107">
        <v>50627</v>
      </c>
      <c r="O16" s="108">
        <v>75</v>
      </c>
      <c r="P16" s="107">
        <v>143724</v>
      </c>
      <c r="Q16" s="108"/>
      <c r="R16" s="107"/>
      <c r="S16" s="108">
        <v>11</v>
      </c>
      <c r="T16" s="107">
        <v>68141</v>
      </c>
      <c r="U16" s="108">
        <v>6</v>
      </c>
      <c r="V16" s="107">
        <v>8284</v>
      </c>
      <c r="W16" s="108">
        <v>20</v>
      </c>
      <c r="X16" s="107">
        <v>78883</v>
      </c>
      <c r="Y16" s="108">
        <v>50</v>
      </c>
      <c r="Z16" s="109">
        <v>146594</v>
      </c>
      <c r="AA16" s="108"/>
      <c r="AB16" s="107"/>
      <c r="AC16" s="108">
        <v>3</v>
      </c>
      <c r="AD16" s="107">
        <v>3026</v>
      </c>
      <c r="AE16" s="108">
        <v>34</v>
      </c>
      <c r="AF16" s="109">
        <v>27024</v>
      </c>
      <c r="AG16" s="108">
        <v>42</v>
      </c>
      <c r="AH16" s="109">
        <v>164469</v>
      </c>
      <c r="AI16" s="108">
        <v>32</v>
      </c>
      <c r="AJ16" s="109">
        <v>118430</v>
      </c>
      <c r="AK16" s="108">
        <v>11</v>
      </c>
      <c r="AL16" s="109">
        <v>18064</v>
      </c>
      <c r="AM16" s="108">
        <v>7</v>
      </c>
      <c r="AN16" s="107">
        <v>4835</v>
      </c>
      <c r="AO16" s="108">
        <v>13</v>
      </c>
      <c r="AP16" s="109">
        <v>127608</v>
      </c>
      <c r="AQ16" s="108">
        <v>21</v>
      </c>
      <c r="AR16" s="109">
        <v>71670</v>
      </c>
      <c r="AS16" s="108">
        <v>32</v>
      </c>
      <c r="AT16" s="109">
        <v>78131</v>
      </c>
      <c r="AU16" s="108"/>
      <c r="AV16" s="107"/>
      <c r="AW16" s="108">
        <v>7</v>
      </c>
      <c r="AX16" s="107">
        <v>4198</v>
      </c>
      <c r="AY16" s="108"/>
      <c r="AZ16" s="107"/>
      <c r="BA16" s="108">
        <v>31</v>
      </c>
      <c r="BB16" s="109">
        <v>89420</v>
      </c>
      <c r="BC16" s="108"/>
      <c r="BD16" s="107"/>
      <c r="BE16" s="108">
        <v>36</v>
      </c>
      <c r="BF16" s="109">
        <v>118314</v>
      </c>
      <c r="BG16" s="108"/>
      <c r="BH16" s="107"/>
      <c r="BI16" s="108"/>
      <c r="BJ16" s="107"/>
      <c r="BK16" s="108"/>
      <c r="BL16" s="107"/>
      <c r="BM16" s="108">
        <v>5</v>
      </c>
      <c r="BN16" s="109">
        <v>19808</v>
      </c>
      <c r="BO16" s="108">
        <v>22</v>
      </c>
      <c r="BP16" s="109">
        <v>21970</v>
      </c>
      <c r="BQ16" s="108">
        <v>600</v>
      </c>
      <c r="BR16" s="109">
        <v>1768992</v>
      </c>
    </row>
    <row r="17" spans="1:70" ht="14" customHeight="1">
      <c r="A17" s="111" t="s">
        <v>491</v>
      </c>
      <c r="B17" s="105">
        <v>21154</v>
      </c>
      <c r="C17" s="106">
        <v>6</v>
      </c>
      <c r="D17" s="107">
        <v>25052</v>
      </c>
      <c r="E17" s="108">
        <v>28</v>
      </c>
      <c r="F17" s="107">
        <v>88017</v>
      </c>
      <c r="G17" s="108">
        <v>2</v>
      </c>
      <c r="H17" s="107">
        <v>4092</v>
      </c>
      <c r="I17" s="108">
        <v>39</v>
      </c>
      <c r="J17" s="107">
        <v>83961</v>
      </c>
      <c r="K17" s="108">
        <v>48</v>
      </c>
      <c r="L17" s="107">
        <v>181799</v>
      </c>
      <c r="M17" s="108">
        <v>19</v>
      </c>
      <c r="N17" s="107">
        <v>48303</v>
      </c>
      <c r="O17" s="108">
        <v>75</v>
      </c>
      <c r="P17" s="107">
        <v>137189</v>
      </c>
      <c r="Q17" s="108"/>
      <c r="R17" s="107"/>
      <c r="S17" s="108">
        <v>11</v>
      </c>
      <c r="T17" s="107">
        <v>66662</v>
      </c>
      <c r="U17" s="108">
        <v>6</v>
      </c>
      <c r="V17" s="107">
        <v>7406</v>
      </c>
      <c r="W17" s="108">
        <v>20</v>
      </c>
      <c r="X17" s="107">
        <v>77753</v>
      </c>
      <c r="Y17" s="108">
        <v>50</v>
      </c>
      <c r="Z17" s="109">
        <v>152844</v>
      </c>
      <c r="AA17" s="108"/>
      <c r="AB17" s="107"/>
      <c r="AC17" s="108">
        <v>3</v>
      </c>
      <c r="AD17" s="107">
        <v>3138</v>
      </c>
      <c r="AE17" s="108">
        <v>34</v>
      </c>
      <c r="AF17" s="109">
        <v>26103</v>
      </c>
      <c r="AG17" s="108">
        <v>42</v>
      </c>
      <c r="AH17" s="109">
        <v>163977</v>
      </c>
      <c r="AI17" s="108">
        <v>32</v>
      </c>
      <c r="AJ17" s="109">
        <v>119077</v>
      </c>
      <c r="AK17" s="108">
        <v>11</v>
      </c>
      <c r="AL17" s="109">
        <v>17280</v>
      </c>
      <c r="AM17" s="108">
        <v>7</v>
      </c>
      <c r="AN17" s="107">
        <v>4798</v>
      </c>
      <c r="AO17" s="108">
        <v>13</v>
      </c>
      <c r="AP17" s="109">
        <v>128259</v>
      </c>
      <c r="AQ17" s="108">
        <v>21</v>
      </c>
      <c r="AR17" s="109">
        <v>70171</v>
      </c>
      <c r="AS17" s="108">
        <v>32</v>
      </c>
      <c r="AT17" s="109">
        <v>77879</v>
      </c>
      <c r="AU17" s="108"/>
      <c r="AV17" s="107"/>
      <c r="AW17" s="108">
        <v>7</v>
      </c>
      <c r="AX17" s="107">
        <v>4097</v>
      </c>
      <c r="AY17" s="108"/>
      <c r="AZ17" s="107"/>
      <c r="BA17" s="108">
        <v>31</v>
      </c>
      <c r="BB17" s="109">
        <v>85497</v>
      </c>
      <c r="BC17" s="108"/>
      <c r="BD17" s="107"/>
      <c r="BE17" s="108">
        <v>36</v>
      </c>
      <c r="BF17" s="109">
        <v>117971</v>
      </c>
      <c r="BG17" s="108"/>
      <c r="BH17" s="107"/>
      <c r="BI17" s="108"/>
      <c r="BJ17" s="107"/>
      <c r="BK17" s="108"/>
      <c r="BL17" s="107"/>
      <c r="BM17" s="108">
        <v>5</v>
      </c>
      <c r="BN17" s="109">
        <v>19481</v>
      </c>
      <c r="BO17" s="108">
        <v>22</v>
      </c>
      <c r="BP17" s="109">
        <v>22315</v>
      </c>
      <c r="BQ17" s="108">
        <v>600</v>
      </c>
      <c r="BR17" s="109">
        <v>1733132</v>
      </c>
    </row>
    <row r="18" spans="1:70" ht="14" customHeight="1">
      <c r="A18" s="111" t="s">
        <v>491</v>
      </c>
      <c r="B18" s="105">
        <v>21182</v>
      </c>
      <c r="C18" s="106">
        <v>6</v>
      </c>
      <c r="D18" s="107">
        <v>24124</v>
      </c>
      <c r="E18" s="108">
        <v>28</v>
      </c>
      <c r="F18" s="107">
        <v>84976</v>
      </c>
      <c r="G18" s="108">
        <v>2</v>
      </c>
      <c r="H18" s="107">
        <v>3728</v>
      </c>
      <c r="I18" s="108">
        <v>39</v>
      </c>
      <c r="J18" s="107">
        <v>83143</v>
      </c>
      <c r="K18" s="108">
        <v>48</v>
      </c>
      <c r="L18" s="107">
        <v>169498</v>
      </c>
      <c r="M18" s="108">
        <v>19</v>
      </c>
      <c r="N18" s="107">
        <v>46393</v>
      </c>
      <c r="O18" s="108">
        <v>75</v>
      </c>
      <c r="P18" s="107">
        <v>133392</v>
      </c>
      <c r="Q18" s="108"/>
      <c r="R18" s="107"/>
      <c r="S18" s="108">
        <v>11</v>
      </c>
      <c r="T18" s="107">
        <v>64386</v>
      </c>
      <c r="U18" s="108">
        <v>6</v>
      </c>
      <c r="V18" s="107">
        <v>6475</v>
      </c>
      <c r="W18" s="108">
        <v>20</v>
      </c>
      <c r="X18" s="107">
        <v>74990</v>
      </c>
      <c r="Y18" s="108">
        <v>50</v>
      </c>
      <c r="Z18" s="109">
        <v>145536</v>
      </c>
      <c r="AA18" s="108"/>
      <c r="AB18" s="107"/>
      <c r="AC18" s="108">
        <v>3</v>
      </c>
      <c r="AD18" s="107">
        <v>2911</v>
      </c>
      <c r="AE18" s="108">
        <v>34</v>
      </c>
      <c r="AF18" s="109">
        <v>25692</v>
      </c>
      <c r="AG18" s="108">
        <v>42</v>
      </c>
      <c r="AH18" s="109">
        <v>159884</v>
      </c>
      <c r="AI18" s="108">
        <v>34</v>
      </c>
      <c r="AJ18" s="109">
        <v>115074</v>
      </c>
      <c r="AK18" s="108">
        <v>11</v>
      </c>
      <c r="AL18" s="109">
        <v>16818</v>
      </c>
      <c r="AM18" s="108">
        <v>7</v>
      </c>
      <c r="AN18" s="107">
        <v>4678</v>
      </c>
      <c r="AO18" s="108">
        <v>13</v>
      </c>
      <c r="AP18" s="109">
        <v>128798</v>
      </c>
      <c r="AQ18" s="108">
        <v>21</v>
      </c>
      <c r="AR18" s="109">
        <v>69213</v>
      </c>
      <c r="AS18" s="108">
        <v>32</v>
      </c>
      <c r="AT18" s="109">
        <v>70868</v>
      </c>
      <c r="AU18" s="108"/>
      <c r="AV18" s="107"/>
      <c r="AW18" s="108">
        <v>7</v>
      </c>
      <c r="AX18" s="107">
        <v>3858</v>
      </c>
      <c r="AY18" s="108"/>
      <c r="AZ18" s="107"/>
      <c r="BA18" s="108">
        <v>31</v>
      </c>
      <c r="BB18" s="109">
        <v>82299</v>
      </c>
      <c r="BC18" s="108"/>
      <c r="BD18" s="107"/>
      <c r="BE18" s="108">
        <v>36</v>
      </c>
      <c r="BF18" s="109">
        <v>117457</v>
      </c>
      <c r="BG18" s="108"/>
      <c r="BH18" s="107"/>
      <c r="BI18" s="108"/>
      <c r="BJ18" s="107"/>
      <c r="BK18" s="108"/>
      <c r="BL18" s="107"/>
      <c r="BM18" s="108">
        <v>5</v>
      </c>
      <c r="BN18" s="109">
        <v>18558</v>
      </c>
      <c r="BO18" s="108">
        <v>22</v>
      </c>
      <c r="BP18" s="109">
        <v>22127</v>
      </c>
      <c r="BQ18" s="108">
        <v>602</v>
      </c>
      <c r="BR18" s="109">
        <v>1674886</v>
      </c>
    </row>
    <row r="19" spans="1:70" ht="14" customHeight="1">
      <c r="A19" s="111" t="s">
        <v>492</v>
      </c>
      <c r="B19" s="105">
        <v>21216</v>
      </c>
      <c r="C19" s="106">
        <v>6</v>
      </c>
      <c r="D19" s="107">
        <v>23300</v>
      </c>
      <c r="E19" s="108">
        <v>28</v>
      </c>
      <c r="F19" s="109">
        <v>81491</v>
      </c>
      <c r="G19" s="108">
        <v>2</v>
      </c>
      <c r="H19" s="107">
        <v>3911</v>
      </c>
      <c r="I19" s="108">
        <v>39</v>
      </c>
      <c r="J19" s="109">
        <v>81935</v>
      </c>
      <c r="K19" s="108">
        <v>48</v>
      </c>
      <c r="L19" s="109">
        <v>161397</v>
      </c>
      <c r="M19" s="108">
        <v>19</v>
      </c>
      <c r="N19" s="109">
        <v>44050</v>
      </c>
      <c r="O19" s="108">
        <v>74</v>
      </c>
      <c r="P19" s="109">
        <v>130291</v>
      </c>
      <c r="Q19" s="108"/>
      <c r="R19" s="107"/>
      <c r="S19" s="108">
        <v>11</v>
      </c>
      <c r="T19" s="109">
        <v>67012</v>
      </c>
      <c r="U19" s="108">
        <v>6</v>
      </c>
      <c r="V19" s="109">
        <v>6218</v>
      </c>
      <c r="W19" s="108">
        <v>20</v>
      </c>
      <c r="X19" s="109">
        <v>73225</v>
      </c>
      <c r="Y19" s="108">
        <v>50</v>
      </c>
      <c r="Z19" s="112">
        <v>140830</v>
      </c>
      <c r="AA19" s="108"/>
      <c r="AB19" s="107"/>
      <c r="AC19" s="108">
        <v>3</v>
      </c>
      <c r="AD19" s="107">
        <v>2883</v>
      </c>
      <c r="AE19" s="108">
        <v>34</v>
      </c>
      <c r="AF19" s="109">
        <v>24437</v>
      </c>
      <c r="AG19" s="108">
        <v>42</v>
      </c>
      <c r="AH19" s="109">
        <v>158335</v>
      </c>
      <c r="AI19" s="108">
        <v>34</v>
      </c>
      <c r="AJ19" s="109">
        <v>109780</v>
      </c>
      <c r="AK19" s="108">
        <v>11</v>
      </c>
      <c r="AL19" s="109">
        <v>15667</v>
      </c>
      <c r="AM19" s="108">
        <v>7</v>
      </c>
      <c r="AN19" s="109">
        <v>4483</v>
      </c>
      <c r="AO19" s="108">
        <v>13</v>
      </c>
      <c r="AP19" s="109">
        <v>137818</v>
      </c>
      <c r="AQ19" s="108">
        <v>21</v>
      </c>
      <c r="AR19" s="109">
        <v>69951</v>
      </c>
      <c r="AS19" s="108">
        <v>32</v>
      </c>
      <c r="AT19" s="109">
        <v>67919</v>
      </c>
      <c r="AU19" s="108"/>
      <c r="AV19" s="107"/>
      <c r="AW19" s="108">
        <v>7</v>
      </c>
      <c r="AX19" s="107">
        <v>3794</v>
      </c>
      <c r="AY19" s="108"/>
      <c r="AZ19" s="107"/>
      <c r="BA19" s="108">
        <v>31</v>
      </c>
      <c r="BB19" s="109">
        <v>81081</v>
      </c>
      <c r="BC19" s="108"/>
      <c r="BD19" s="107"/>
      <c r="BE19" s="108">
        <v>36</v>
      </c>
      <c r="BF19" s="109">
        <v>117162</v>
      </c>
      <c r="BG19" s="108"/>
      <c r="BH19" s="107"/>
      <c r="BI19" s="108"/>
      <c r="BJ19" s="107"/>
      <c r="BK19" s="108"/>
      <c r="BL19" s="107"/>
      <c r="BM19" s="108">
        <v>5</v>
      </c>
      <c r="BN19" s="109">
        <v>16792</v>
      </c>
      <c r="BO19" s="108">
        <v>22</v>
      </c>
      <c r="BP19" s="109">
        <v>23266</v>
      </c>
      <c r="BQ19" s="108">
        <v>601</v>
      </c>
      <c r="BR19" s="109">
        <v>1647040</v>
      </c>
    </row>
    <row r="20" spans="1:70" ht="14" customHeight="1">
      <c r="A20" s="111" t="s">
        <v>492</v>
      </c>
      <c r="B20" s="105">
        <v>21244</v>
      </c>
      <c r="C20" s="106">
        <v>6</v>
      </c>
      <c r="D20" s="107">
        <v>24412</v>
      </c>
      <c r="E20" s="108">
        <v>28</v>
      </c>
      <c r="F20" s="109">
        <v>89888</v>
      </c>
      <c r="G20" s="108">
        <v>2</v>
      </c>
      <c r="H20" s="107">
        <v>4802</v>
      </c>
      <c r="I20" s="108">
        <v>39</v>
      </c>
      <c r="J20" s="109">
        <v>89867</v>
      </c>
      <c r="K20" s="108">
        <v>48</v>
      </c>
      <c r="L20" s="109">
        <v>177879</v>
      </c>
      <c r="M20" s="108">
        <v>19</v>
      </c>
      <c r="N20" s="109">
        <v>46702</v>
      </c>
      <c r="O20" s="108">
        <v>74</v>
      </c>
      <c r="P20" s="109">
        <v>143478</v>
      </c>
      <c r="Q20" s="108"/>
      <c r="R20" s="107"/>
      <c r="S20" s="108">
        <v>11</v>
      </c>
      <c r="T20" s="109">
        <v>72150</v>
      </c>
      <c r="U20" s="108">
        <v>6</v>
      </c>
      <c r="V20" s="109">
        <v>6402</v>
      </c>
      <c r="W20" s="108">
        <v>20</v>
      </c>
      <c r="X20" s="109">
        <v>83662</v>
      </c>
      <c r="Y20" s="108">
        <v>50</v>
      </c>
      <c r="Z20" s="112">
        <v>156916</v>
      </c>
      <c r="AA20" s="108"/>
      <c r="AB20" s="107"/>
      <c r="AC20" s="108">
        <v>3</v>
      </c>
      <c r="AD20" s="107">
        <v>2290</v>
      </c>
      <c r="AE20" s="108">
        <v>34</v>
      </c>
      <c r="AF20" s="109">
        <v>27127</v>
      </c>
      <c r="AG20" s="108">
        <v>42</v>
      </c>
      <c r="AH20" s="109">
        <v>179035</v>
      </c>
      <c r="AI20" s="108">
        <v>34</v>
      </c>
      <c r="AJ20" s="109">
        <v>127498</v>
      </c>
      <c r="AK20" s="108">
        <v>11</v>
      </c>
      <c r="AL20" s="109">
        <v>16659</v>
      </c>
      <c r="AM20" s="108">
        <v>7</v>
      </c>
      <c r="AN20" s="109">
        <v>5089</v>
      </c>
      <c r="AO20" s="108">
        <v>13</v>
      </c>
      <c r="AP20" s="109">
        <v>161641</v>
      </c>
      <c r="AQ20" s="108">
        <v>21</v>
      </c>
      <c r="AR20" s="109">
        <v>76377</v>
      </c>
      <c r="AS20" s="108">
        <v>32</v>
      </c>
      <c r="AT20" s="109">
        <v>69868</v>
      </c>
      <c r="AU20" s="108"/>
      <c r="AV20" s="107"/>
      <c r="AW20" s="108">
        <v>7</v>
      </c>
      <c r="AX20" s="109">
        <v>4103</v>
      </c>
      <c r="AY20" s="108"/>
      <c r="AZ20" s="107"/>
      <c r="BA20" s="108">
        <v>31</v>
      </c>
      <c r="BB20" s="109">
        <v>91501</v>
      </c>
      <c r="BC20" s="108"/>
      <c r="BD20" s="107"/>
      <c r="BE20" s="108">
        <v>36</v>
      </c>
      <c r="BF20" s="109">
        <v>120907</v>
      </c>
      <c r="BG20" s="108"/>
      <c r="BH20" s="107"/>
      <c r="BI20" s="108"/>
      <c r="BJ20" s="107"/>
      <c r="BK20" s="108"/>
      <c r="BL20" s="107"/>
      <c r="BM20" s="108">
        <v>5</v>
      </c>
      <c r="BN20" s="109">
        <v>21097</v>
      </c>
      <c r="BO20" s="108">
        <v>22</v>
      </c>
      <c r="BP20" s="109">
        <v>25042</v>
      </c>
      <c r="BQ20" s="108">
        <v>601</v>
      </c>
      <c r="BR20" s="109">
        <v>1824402</v>
      </c>
    </row>
    <row r="21" spans="1:70" ht="14" customHeight="1">
      <c r="A21" s="111" t="s">
        <v>492</v>
      </c>
      <c r="B21" s="105">
        <v>21275</v>
      </c>
      <c r="C21" s="106">
        <v>6</v>
      </c>
      <c r="D21" s="107">
        <v>23254</v>
      </c>
      <c r="E21" s="108">
        <v>28</v>
      </c>
      <c r="F21" s="109">
        <v>85457</v>
      </c>
      <c r="G21" s="108">
        <v>2</v>
      </c>
      <c r="H21" s="107">
        <v>5508</v>
      </c>
      <c r="I21" s="108">
        <v>39</v>
      </c>
      <c r="J21" s="109">
        <v>96642</v>
      </c>
      <c r="K21" s="108">
        <v>48</v>
      </c>
      <c r="L21" s="109">
        <v>174495</v>
      </c>
      <c r="M21" s="108">
        <v>19</v>
      </c>
      <c r="N21" s="109">
        <v>42662</v>
      </c>
      <c r="O21" s="108">
        <v>74</v>
      </c>
      <c r="P21" s="109">
        <v>141215</v>
      </c>
      <c r="Q21" s="108"/>
      <c r="R21" s="107"/>
      <c r="S21" s="108">
        <v>11</v>
      </c>
      <c r="T21" s="109">
        <v>65405</v>
      </c>
      <c r="U21" s="108">
        <v>6</v>
      </c>
      <c r="V21" s="109">
        <v>6523</v>
      </c>
      <c r="W21" s="108">
        <v>20</v>
      </c>
      <c r="X21" s="109">
        <v>86127</v>
      </c>
      <c r="Y21" s="108">
        <v>50</v>
      </c>
      <c r="Z21" s="112">
        <v>160556</v>
      </c>
      <c r="AA21" s="108"/>
      <c r="AB21" s="107"/>
      <c r="AC21" s="108">
        <v>3</v>
      </c>
      <c r="AD21" s="107">
        <v>3385</v>
      </c>
      <c r="AE21" s="108">
        <v>34</v>
      </c>
      <c r="AF21" s="109">
        <v>28249</v>
      </c>
      <c r="AG21" s="108">
        <v>42</v>
      </c>
      <c r="AH21" s="109">
        <v>189598</v>
      </c>
      <c r="AI21" s="108">
        <v>34</v>
      </c>
      <c r="AJ21" s="109">
        <v>124206</v>
      </c>
      <c r="AK21" s="108">
        <v>11</v>
      </c>
      <c r="AL21" s="109">
        <v>18072</v>
      </c>
      <c r="AM21" s="108">
        <v>7</v>
      </c>
      <c r="AN21" s="109">
        <v>5221</v>
      </c>
      <c r="AO21" s="108">
        <v>13</v>
      </c>
      <c r="AP21" s="109">
        <v>167131</v>
      </c>
      <c r="AQ21" s="108">
        <v>21</v>
      </c>
      <c r="AR21" s="109">
        <v>82077</v>
      </c>
      <c r="AS21" s="108">
        <v>32</v>
      </c>
      <c r="AT21" s="109">
        <v>64403</v>
      </c>
      <c r="AU21" s="108"/>
      <c r="AV21" s="107"/>
      <c r="AW21" s="108">
        <v>7</v>
      </c>
      <c r="AX21" s="109">
        <v>4015</v>
      </c>
      <c r="AY21" s="108"/>
      <c r="AZ21" s="107"/>
      <c r="BA21" s="108">
        <v>31</v>
      </c>
      <c r="BB21" s="109">
        <v>95728</v>
      </c>
      <c r="BC21" s="108"/>
      <c r="BD21" s="107"/>
      <c r="BE21" s="108">
        <v>36</v>
      </c>
      <c r="BF21" s="109">
        <v>121526</v>
      </c>
      <c r="BG21" s="108"/>
      <c r="BH21" s="107"/>
      <c r="BI21" s="108"/>
      <c r="BJ21" s="107"/>
      <c r="BK21" s="108"/>
      <c r="BL21" s="107"/>
      <c r="BM21" s="108">
        <v>5</v>
      </c>
      <c r="BN21" s="109">
        <v>24941</v>
      </c>
      <c r="BO21" s="108">
        <v>22</v>
      </c>
      <c r="BP21" s="109">
        <v>24967</v>
      </c>
      <c r="BQ21" s="108">
        <v>601</v>
      </c>
      <c r="BR21" s="109">
        <v>1841372</v>
      </c>
    </row>
    <row r="22" spans="1:70" ht="14" customHeight="1">
      <c r="A22" s="111" t="s">
        <v>492</v>
      </c>
      <c r="B22" s="105">
        <v>21305</v>
      </c>
      <c r="C22" s="106">
        <v>6</v>
      </c>
      <c r="D22" s="107">
        <v>22890</v>
      </c>
      <c r="E22" s="108">
        <v>28</v>
      </c>
      <c r="F22" s="109">
        <v>88182</v>
      </c>
      <c r="G22" s="108">
        <v>2</v>
      </c>
      <c r="H22" s="107">
        <v>5535</v>
      </c>
      <c r="I22" s="108">
        <v>39</v>
      </c>
      <c r="J22" s="109">
        <v>95317</v>
      </c>
      <c r="K22" s="108">
        <v>48</v>
      </c>
      <c r="L22" s="109">
        <v>180040</v>
      </c>
      <c r="M22" s="108">
        <v>19</v>
      </c>
      <c r="N22" s="109">
        <v>44998</v>
      </c>
      <c r="O22" s="108">
        <v>74</v>
      </c>
      <c r="P22" s="109">
        <v>139144</v>
      </c>
      <c r="Q22" s="108"/>
      <c r="R22" s="107"/>
      <c r="S22" s="108">
        <v>11</v>
      </c>
      <c r="T22" s="109">
        <v>64979</v>
      </c>
      <c r="U22" s="108">
        <v>6</v>
      </c>
      <c r="V22" s="109">
        <v>6604</v>
      </c>
      <c r="W22" s="108">
        <v>20</v>
      </c>
      <c r="X22" s="109">
        <v>86873</v>
      </c>
      <c r="Y22" s="108">
        <v>50</v>
      </c>
      <c r="Z22" s="112">
        <v>152729</v>
      </c>
      <c r="AA22" s="108"/>
      <c r="AB22" s="107"/>
      <c r="AC22" s="108">
        <v>3</v>
      </c>
      <c r="AD22" s="107">
        <v>3554</v>
      </c>
      <c r="AE22" s="108">
        <v>34</v>
      </c>
      <c r="AF22" s="109">
        <v>28889</v>
      </c>
      <c r="AG22" s="108">
        <v>42</v>
      </c>
      <c r="AH22" s="109">
        <v>194734</v>
      </c>
      <c r="AI22" s="108">
        <v>34</v>
      </c>
      <c r="AJ22" s="109">
        <v>118190</v>
      </c>
      <c r="AK22" s="108">
        <v>11</v>
      </c>
      <c r="AL22" s="109">
        <v>17693</v>
      </c>
      <c r="AM22" s="108">
        <v>7</v>
      </c>
      <c r="AN22" s="109">
        <v>5511</v>
      </c>
      <c r="AO22" s="108">
        <v>13</v>
      </c>
      <c r="AP22" s="109">
        <v>155530</v>
      </c>
      <c r="AQ22" s="108">
        <v>21</v>
      </c>
      <c r="AR22" s="109">
        <v>74573</v>
      </c>
      <c r="AS22" s="108">
        <v>32</v>
      </c>
      <c r="AT22" s="109">
        <v>63577</v>
      </c>
      <c r="AU22" s="108"/>
      <c r="AV22" s="107"/>
      <c r="AW22" s="108">
        <v>7</v>
      </c>
      <c r="AX22" s="109">
        <v>3800</v>
      </c>
      <c r="AY22" s="108"/>
      <c r="AZ22" s="107"/>
      <c r="BA22" s="108">
        <v>31</v>
      </c>
      <c r="BB22" s="109">
        <v>94592</v>
      </c>
      <c r="BC22" s="108"/>
      <c r="BD22" s="107"/>
      <c r="BE22" s="108">
        <v>36</v>
      </c>
      <c r="BF22" s="109">
        <v>118408</v>
      </c>
      <c r="BG22" s="108"/>
      <c r="BH22" s="107"/>
      <c r="BI22" s="108"/>
      <c r="BJ22" s="107"/>
      <c r="BK22" s="108"/>
      <c r="BL22" s="107"/>
      <c r="BM22" s="108">
        <v>5</v>
      </c>
      <c r="BN22" s="109">
        <v>24236</v>
      </c>
      <c r="BO22" s="108">
        <v>22</v>
      </c>
      <c r="BP22" s="109">
        <v>25523</v>
      </c>
      <c r="BQ22" s="108">
        <v>601</v>
      </c>
      <c r="BR22" s="109">
        <v>1816109</v>
      </c>
    </row>
    <row r="23" spans="1:70" ht="14" customHeight="1">
      <c r="A23" s="111" t="s">
        <v>492</v>
      </c>
      <c r="B23" s="105">
        <v>21336</v>
      </c>
      <c r="C23" s="106">
        <v>6</v>
      </c>
      <c r="D23" s="107">
        <v>23112</v>
      </c>
      <c r="E23" s="108">
        <v>28</v>
      </c>
      <c r="F23" s="109">
        <v>92176</v>
      </c>
      <c r="G23" s="108">
        <v>2</v>
      </c>
      <c r="H23" s="107">
        <v>5515</v>
      </c>
      <c r="I23" s="108">
        <v>39</v>
      </c>
      <c r="J23" s="109">
        <v>102381</v>
      </c>
      <c r="K23" s="108">
        <v>48</v>
      </c>
      <c r="L23" s="109">
        <v>199233</v>
      </c>
      <c r="M23" s="108">
        <v>19</v>
      </c>
      <c r="N23" s="109">
        <v>52583</v>
      </c>
      <c r="O23" s="108">
        <v>74</v>
      </c>
      <c r="P23" s="109">
        <v>148112</v>
      </c>
      <c r="Q23" s="108"/>
      <c r="R23" s="107"/>
      <c r="S23" s="108">
        <v>11</v>
      </c>
      <c r="T23" s="109">
        <v>70356</v>
      </c>
      <c r="U23" s="108">
        <v>6</v>
      </c>
      <c r="V23" s="109">
        <v>6950</v>
      </c>
      <c r="W23" s="108">
        <v>20</v>
      </c>
      <c r="X23" s="109">
        <v>89666</v>
      </c>
      <c r="Y23" s="108">
        <v>50</v>
      </c>
      <c r="Z23" s="112">
        <v>155903</v>
      </c>
      <c r="AA23" s="108"/>
      <c r="AB23" s="107"/>
      <c r="AC23" s="108">
        <v>3</v>
      </c>
      <c r="AD23" s="107">
        <v>3556</v>
      </c>
      <c r="AE23" s="108">
        <v>34</v>
      </c>
      <c r="AF23" s="109">
        <v>30191</v>
      </c>
      <c r="AG23" s="108">
        <v>42</v>
      </c>
      <c r="AH23" s="109">
        <v>202477</v>
      </c>
      <c r="AI23" s="108">
        <v>34</v>
      </c>
      <c r="AJ23" s="109">
        <v>121471</v>
      </c>
      <c r="AK23" s="108">
        <v>11</v>
      </c>
      <c r="AL23" s="109">
        <v>16027</v>
      </c>
      <c r="AM23" s="108">
        <v>7</v>
      </c>
      <c r="AN23" s="109">
        <v>5709</v>
      </c>
      <c r="AO23" s="108">
        <v>13</v>
      </c>
      <c r="AP23" s="109">
        <v>170665</v>
      </c>
      <c r="AQ23" s="108">
        <v>21</v>
      </c>
      <c r="AR23" s="109">
        <v>74416</v>
      </c>
      <c r="AS23" s="108">
        <v>32</v>
      </c>
      <c r="AT23" s="109">
        <v>67828</v>
      </c>
      <c r="AU23" s="108"/>
      <c r="AV23" s="107"/>
      <c r="AW23" s="108">
        <v>7</v>
      </c>
      <c r="AX23" s="109">
        <v>3928</v>
      </c>
      <c r="AY23" s="108"/>
      <c r="AZ23" s="107"/>
      <c r="BA23" s="108">
        <v>31</v>
      </c>
      <c r="BB23" s="109">
        <v>106060</v>
      </c>
      <c r="BC23" s="108"/>
      <c r="BD23" s="107"/>
      <c r="BE23" s="108">
        <v>36</v>
      </c>
      <c r="BF23" s="109">
        <v>118729</v>
      </c>
      <c r="BG23" s="108"/>
      <c r="BH23" s="107"/>
      <c r="BI23" s="108"/>
      <c r="BJ23" s="107"/>
      <c r="BK23" s="108"/>
      <c r="BL23" s="107"/>
      <c r="BM23" s="108">
        <v>5</v>
      </c>
      <c r="BN23" s="109">
        <v>26397</v>
      </c>
      <c r="BO23" s="108">
        <v>22</v>
      </c>
      <c r="BP23" s="109">
        <v>26093</v>
      </c>
      <c r="BQ23" s="108">
        <v>601</v>
      </c>
      <c r="BR23" s="109">
        <v>1919543</v>
      </c>
    </row>
    <row r="24" spans="1:70" ht="14" customHeight="1">
      <c r="A24" s="111" t="s">
        <v>492</v>
      </c>
      <c r="B24" s="105">
        <v>21366</v>
      </c>
      <c r="C24" s="106">
        <v>6</v>
      </c>
      <c r="D24" s="107">
        <v>23356</v>
      </c>
      <c r="E24" s="108">
        <v>28</v>
      </c>
      <c r="F24" s="109">
        <v>91388</v>
      </c>
      <c r="G24" s="108">
        <v>2</v>
      </c>
      <c r="H24" s="107">
        <v>6473</v>
      </c>
      <c r="I24" s="108">
        <v>39</v>
      </c>
      <c r="J24" s="109">
        <v>106397</v>
      </c>
      <c r="K24" s="108">
        <v>48</v>
      </c>
      <c r="L24" s="109">
        <v>192435</v>
      </c>
      <c r="M24" s="108">
        <v>19</v>
      </c>
      <c r="N24" s="109">
        <v>51948</v>
      </c>
      <c r="O24" s="108">
        <v>74</v>
      </c>
      <c r="P24" s="109">
        <v>151679</v>
      </c>
      <c r="Q24" s="108"/>
      <c r="R24" s="107"/>
      <c r="S24" s="108">
        <v>11</v>
      </c>
      <c r="T24" s="109">
        <v>68241</v>
      </c>
      <c r="U24" s="108">
        <v>6</v>
      </c>
      <c r="V24" s="109">
        <v>7150</v>
      </c>
      <c r="W24" s="108">
        <v>20</v>
      </c>
      <c r="X24" s="109">
        <v>87342</v>
      </c>
      <c r="Y24" s="108">
        <v>50</v>
      </c>
      <c r="Z24" s="112">
        <v>162154</v>
      </c>
      <c r="AA24" s="108"/>
      <c r="AB24" s="107"/>
      <c r="AC24" s="108">
        <v>3</v>
      </c>
      <c r="AD24" s="107">
        <v>3614</v>
      </c>
      <c r="AE24" s="108">
        <v>34</v>
      </c>
      <c r="AF24" s="109">
        <v>32653</v>
      </c>
      <c r="AG24" s="108">
        <v>42</v>
      </c>
      <c r="AH24" s="109">
        <v>207088</v>
      </c>
      <c r="AI24" s="108">
        <v>34</v>
      </c>
      <c r="AJ24" s="109">
        <v>142903</v>
      </c>
      <c r="AK24" s="108">
        <v>11</v>
      </c>
      <c r="AL24" s="109">
        <v>18919</v>
      </c>
      <c r="AM24" s="108">
        <v>7</v>
      </c>
      <c r="AN24" s="109">
        <v>5856</v>
      </c>
      <c r="AO24" s="108">
        <v>13</v>
      </c>
      <c r="AP24" s="109">
        <v>172331</v>
      </c>
      <c r="AQ24" s="108">
        <v>21</v>
      </c>
      <c r="AR24" s="109">
        <v>75838</v>
      </c>
      <c r="AS24" s="108">
        <v>32</v>
      </c>
      <c r="AT24" s="109">
        <v>72904</v>
      </c>
      <c r="AU24" s="108"/>
      <c r="AV24" s="107"/>
      <c r="AW24" s="108">
        <v>7</v>
      </c>
      <c r="AX24" s="109">
        <v>3870</v>
      </c>
      <c r="AY24" s="108"/>
      <c r="AZ24" s="107"/>
      <c r="BA24" s="108">
        <v>31</v>
      </c>
      <c r="BB24" s="109">
        <v>103656</v>
      </c>
      <c r="BC24" s="108"/>
      <c r="BD24" s="107"/>
      <c r="BE24" s="108">
        <v>36</v>
      </c>
      <c r="BF24" s="109">
        <v>118570</v>
      </c>
      <c r="BG24" s="108"/>
      <c r="BH24" s="107"/>
      <c r="BI24" s="108"/>
      <c r="BJ24" s="107"/>
      <c r="BK24" s="108"/>
      <c r="BL24" s="107"/>
      <c r="BM24" s="108">
        <v>5</v>
      </c>
      <c r="BN24" s="109">
        <v>26025</v>
      </c>
      <c r="BO24" s="108">
        <v>22</v>
      </c>
      <c r="BP24" s="109">
        <v>27780</v>
      </c>
      <c r="BQ24" s="108">
        <v>601</v>
      </c>
      <c r="BR24" s="109">
        <v>1960579</v>
      </c>
    </row>
    <row r="25" spans="1:70" ht="14" customHeight="1">
      <c r="A25" s="111" t="s">
        <v>492</v>
      </c>
      <c r="B25" s="105">
        <v>21397</v>
      </c>
      <c r="C25" s="106">
        <v>6</v>
      </c>
      <c r="D25" s="107">
        <v>26172</v>
      </c>
      <c r="E25" s="108">
        <v>28</v>
      </c>
      <c r="F25" s="109">
        <v>96510</v>
      </c>
      <c r="G25" s="108">
        <v>2</v>
      </c>
      <c r="H25" s="107">
        <v>7616</v>
      </c>
      <c r="I25" s="108">
        <v>39</v>
      </c>
      <c r="J25" s="109">
        <v>118536</v>
      </c>
      <c r="K25" s="108">
        <v>47</v>
      </c>
      <c r="L25" s="109">
        <v>198830</v>
      </c>
      <c r="M25" s="108">
        <v>19</v>
      </c>
      <c r="N25" s="109">
        <v>52572</v>
      </c>
      <c r="O25" s="108">
        <v>74</v>
      </c>
      <c r="P25" s="109">
        <v>144599</v>
      </c>
      <c r="Q25" s="108"/>
      <c r="R25" s="107"/>
      <c r="S25" s="108">
        <v>11</v>
      </c>
      <c r="T25" s="109">
        <v>68287</v>
      </c>
      <c r="U25" s="108">
        <v>6</v>
      </c>
      <c r="V25" s="109">
        <v>6932</v>
      </c>
      <c r="W25" s="108">
        <v>20</v>
      </c>
      <c r="X25" s="109">
        <v>89846</v>
      </c>
      <c r="Y25" s="108">
        <v>50</v>
      </c>
      <c r="Z25" s="112">
        <v>182069</v>
      </c>
      <c r="AA25" s="108"/>
      <c r="AB25" s="107"/>
      <c r="AC25" s="108">
        <v>3</v>
      </c>
      <c r="AD25" s="107">
        <v>4271</v>
      </c>
      <c r="AE25" s="108">
        <v>34</v>
      </c>
      <c r="AF25" s="109">
        <v>33741</v>
      </c>
      <c r="AG25" s="108">
        <v>42</v>
      </c>
      <c r="AH25" s="109">
        <v>220322</v>
      </c>
      <c r="AI25" s="108">
        <v>34</v>
      </c>
      <c r="AJ25" s="109">
        <v>160934</v>
      </c>
      <c r="AK25" s="108">
        <v>11</v>
      </c>
      <c r="AL25" s="109">
        <v>19261</v>
      </c>
      <c r="AM25" s="108">
        <v>7</v>
      </c>
      <c r="AN25" s="109">
        <v>6731</v>
      </c>
      <c r="AO25" s="108">
        <v>13</v>
      </c>
      <c r="AP25" s="109">
        <v>177290</v>
      </c>
      <c r="AQ25" s="108">
        <v>21</v>
      </c>
      <c r="AR25" s="109">
        <v>90503</v>
      </c>
      <c r="AS25" s="108">
        <v>32</v>
      </c>
      <c r="AT25" s="109">
        <v>68904</v>
      </c>
      <c r="AU25" s="108"/>
      <c r="AV25" s="107"/>
      <c r="AW25" s="108">
        <v>7</v>
      </c>
      <c r="AX25" s="109">
        <v>4075</v>
      </c>
      <c r="AY25" s="108"/>
      <c r="AZ25" s="107"/>
      <c r="BA25" s="108">
        <v>31</v>
      </c>
      <c r="BB25" s="109">
        <v>109238</v>
      </c>
      <c r="BC25" s="108"/>
      <c r="BD25" s="107"/>
      <c r="BE25" s="108">
        <v>36</v>
      </c>
      <c r="BF25" s="109">
        <v>121651</v>
      </c>
      <c r="BG25" s="108"/>
      <c r="BH25" s="107"/>
      <c r="BI25" s="108"/>
      <c r="BJ25" s="107"/>
      <c r="BK25" s="108"/>
      <c r="BL25" s="107"/>
      <c r="BM25" s="108">
        <v>5</v>
      </c>
      <c r="BN25" s="109">
        <v>29217</v>
      </c>
      <c r="BO25" s="108">
        <v>22</v>
      </c>
      <c r="BP25" s="109">
        <v>28827</v>
      </c>
      <c r="BQ25" s="108">
        <v>599</v>
      </c>
      <c r="BR25" s="109">
        <v>2066945</v>
      </c>
    </row>
    <row r="26" spans="1:70" ht="14" customHeight="1">
      <c r="A26" s="111" t="s">
        <v>492</v>
      </c>
      <c r="B26" s="105">
        <v>21427</v>
      </c>
      <c r="C26" s="106">
        <v>6</v>
      </c>
      <c r="D26" s="107">
        <v>24652</v>
      </c>
      <c r="E26" s="108">
        <v>28</v>
      </c>
      <c r="F26" s="109">
        <v>91344</v>
      </c>
      <c r="G26" s="108">
        <v>2</v>
      </c>
      <c r="H26" s="107">
        <v>8400</v>
      </c>
      <c r="I26" s="108">
        <v>38</v>
      </c>
      <c r="J26" s="109">
        <v>112790</v>
      </c>
      <c r="K26" s="108">
        <v>47</v>
      </c>
      <c r="L26" s="109">
        <v>185048</v>
      </c>
      <c r="M26" s="108">
        <v>19</v>
      </c>
      <c r="N26" s="109">
        <v>49727</v>
      </c>
      <c r="O26" s="108">
        <v>74</v>
      </c>
      <c r="P26" s="109">
        <v>145759</v>
      </c>
      <c r="Q26" s="108"/>
      <c r="R26" s="107"/>
      <c r="S26" s="108">
        <v>11</v>
      </c>
      <c r="T26" s="109">
        <v>66412</v>
      </c>
      <c r="U26" s="108">
        <v>6</v>
      </c>
      <c r="V26" s="109">
        <v>6103</v>
      </c>
      <c r="W26" s="108">
        <v>20</v>
      </c>
      <c r="X26" s="109">
        <v>90101</v>
      </c>
      <c r="Y26" s="108">
        <v>50</v>
      </c>
      <c r="Z26" s="112">
        <v>181157</v>
      </c>
      <c r="AA26" s="108"/>
      <c r="AB26" s="107"/>
      <c r="AC26" s="108">
        <v>3</v>
      </c>
      <c r="AD26" s="107">
        <v>4079</v>
      </c>
      <c r="AE26" s="108">
        <v>34</v>
      </c>
      <c r="AF26" s="109">
        <v>35569</v>
      </c>
      <c r="AG26" s="108">
        <v>42</v>
      </c>
      <c r="AH26" s="109">
        <v>227310</v>
      </c>
      <c r="AI26" s="108">
        <v>34</v>
      </c>
      <c r="AJ26" s="109">
        <v>159458</v>
      </c>
      <c r="AK26" s="108">
        <v>11</v>
      </c>
      <c r="AL26" s="109">
        <v>18916</v>
      </c>
      <c r="AM26" s="108">
        <v>7</v>
      </c>
      <c r="AN26" s="109">
        <v>6913</v>
      </c>
      <c r="AO26" s="108">
        <v>13</v>
      </c>
      <c r="AP26" s="109">
        <v>184239</v>
      </c>
      <c r="AQ26" s="108">
        <v>21</v>
      </c>
      <c r="AR26" s="109">
        <v>91539</v>
      </c>
      <c r="AS26" s="108">
        <v>32</v>
      </c>
      <c r="AT26" s="109">
        <v>66953</v>
      </c>
      <c r="AU26" s="108"/>
      <c r="AV26" s="107"/>
      <c r="AW26" s="108">
        <v>7</v>
      </c>
      <c r="AX26" s="109">
        <v>3879</v>
      </c>
      <c r="AY26" s="108"/>
      <c r="AZ26" s="107"/>
      <c r="BA26" s="108">
        <v>30</v>
      </c>
      <c r="BB26" s="109">
        <v>103295</v>
      </c>
      <c r="BC26" s="108"/>
      <c r="BD26" s="107"/>
      <c r="BE26" s="108">
        <v>36</v>
      </c>
      <c r="BF26" s="109">
        <v>119821</v>
      </c>
      <c r="BG26" s="108"/>
      <c r="BH26" s="107"/>
      <c r="BI26" s="108"/>
      <c r="BJ26" s="107"/>
      <c r="BK26" s="108"/>
      <c r="BL26" s="107"/>
      <c r="BM26" s="108">
        <v>5</v>
      </c>
      <c r="BN26" s="109">
        <v>30205</v>
      </c>
      <c r="BO26" s="108">
        <v>22</v>
      </c>
      <c r="BP26" s="109">
        <v>28900</v>
      </c>
      <c r="BQ26" s="108">
        <v>597</v>
      </c>
      <c r="BR26" s="109">
        <v>2042580</v>
      </c>
    </row>
    <row r="27" spans="1:70" ht="14" customHeight="1">
      <c r="A27" s="111" t="s">
        <v>492</v>
      </c>
      <c r="B27" s="105">
        <v>21458</v>
      </c>
      <c r="C27" s="106">
        <v>6</v>
      </c>
      <c r="D27" s="107">
        <v>24692</v>
      </c>
      <c r="E27" s="108">
        <v>28</v>
      </c>
      <c r="F27" s="109">
        <v>101345</v>
      </c>
      <c r="G27" s="108">
        <v>2</v>
      </c>
      <c r="H27" s="107">
        <v>9122</v>
      </c>
      <c r="I27" s="108">
        <v>38</v>
      </c>
      <c r="J27" s="109">
        <v>113564</v>
      </c>
      <c r="K27" s="108">
        <v>47</v>
      </c>
      <c r="L27" s="109">
        <v>185941</v>
      </c>
      <c r="M27" s="108">
        <v>19</v>
      </c>
      <c r="N27" s="109">
        <v>50453</v>
      </c>
      <c r="O27" s="108">
        <v>74</v>
      </c>
      <c r="P27" s="109">
        <v>156254</v>
      </c>
      <c r="Q27" s="108"/>
      <c r="R27" s="107"/>
      <c r="S27" s="108">
        <v>11</v>
      </c>
      <c r="T27" s="109">
        <v>66141</v>
      </c>
      <c r="U27" s="108">
        <v>6</v>
      </c>
      <c r="V27" s="109">
        <v>6306</v>
      </c>
      <c r="W27" s="108">
        <v>20</v>
      </c>
      <c r="X27" s="109">
        <v>92269</v>
      </c>
      <c r="Y27" s="108">
        <v>50</v>
      </c>
      <c r="Z27" s="112">
        <v>188917</v>
      </c>
      <c r="AA27" s="108"/>
      <c r="AB27" s="107"/>
      <c r="AC27" s="108">
        <v>3</v>
      </c>
      <c r="AD27" s="107">
        <v>4246</v>
      </c>
      <c r="AE27" s="108">
        <v>34</v>
      </c>
      <c r="AF27" s="109">
        <v>36434</v>
      </c>
      <c r="AG27" s="108">
        <v>43</v>
      </c>
      <c r="AH27" s="109">
        <v>253184</v>
      </c>
      <c r="AI27" s="108">
        <v>34</v>
      </c>
      <c r="AJ27" s="109">
        <v>179431</v>
      </c>
      <c r="AK27" s="108">
        <v>11</v>
      </c>
      <c r="AL27" s="109">
        <v>20254</v>
      </c>
      <c r="AM27" s="108">
        <v>7</v>
      </c>
      <c r="AN27" s="109">
        <v>7247</v>
      </c>
      <c r="AO27" s="108">
        <v>13</v>
      </c>
      <c r="AP27" s="109">
        <v>189433</v>
      </c>
      <c r="AQ27" s="108">
        <v>21</v>
      </c>
      <c r="AR27" s="109">
        <v>90170</v>
      </c>
      <c r="AS27" s="108">
        <v>32</v>
      </c>
      <c r="AT27" s="109">
        <v>65970</v>
      </c>
      <c r="AU27" s="108"/>
      <c r="AV27" s="107"/>
      <c r="AW27" s="108">
        <v>7</v>
      </c>
      <c r="AX27" s="109">
        <v>4327</v>
      </c>
      <c r="AY27" s="108"/>
      <c r="AZ27" s="107"/>
      <c r="BA27" s="108">
        <v>30</v>
      </c>
      <c r="BB27" s="109">
        <v>105423</v>
      </c>
      <c r="BC27" s="108"/>
      <c r="BD27" s="107"/>
      <c r="BE27" s="108">
        <v>36</v>
      </c>
      <c r="BF27" s="109">
        <v>119642</v>
      </c>
      <c r="BG27" s="108"/>
      <c r="BH27" s="107"/>
      <c r="BI27" s="108"/>
      <c r="BJ27" s="107"/>
      <c r="BK27" s="108"/>
      <c r="BL27" s="107"/>
      <c r="BM27" s="108">
        <v>5</v>
      </c>
      <c r="BN27" s="109">
        <v>34125</v>
      </c>
      <c r="BO27" s="108">
        <v>22</v>
      </c>
      <c r="BP27" s="109">
        <v>27758</v>
      </c>
      <c r="BQ27" s="108">
        <v>599</v>
      </c>
      <c r="BR27" s="109">
        <v>2132659</v>
      </c>
    </row>
    <row r="28" spans="1:70" ht="14" customHeight="1">
      <c r="A28" s="111" t="s">
        <v>492</v>
      </c>
      <c r="B28" s="105">
        <v>21489</v>
      </c>
      <c r="C28" s="106">
        <v>6</v>
      </c>
      <c r="D28" s="107">
        <v>25492</v>
      </c>
      <c r="E28" s="108">
        <v>28</v>
      </c>
      <c r="F28" s="109">
        <v>99936</v>
      </c>
      <c r="G28" s="108">
        <v>2</v>
      </c>
      <c r="H28" s="107">
        <v>9620</v>
      </c>
      <c r="I28" s="108">
        <v>38</v>
      </c>
      <c r="J28" s="109">
        <v>111903</v>
      </c>
      <c r="K28" s="108">
        <v>47</v>
      </c>
      <c r="L28" s="109">
        <v>173683</v>
      </c>
      <c r="M28" s="108">
        <v>19</v>
      </c>
      <c r="N28" s="109">
        <v>50013</v>
      </c>
      <c r="O28" s="108">
        <v>76</v>
      </c>
      <c r="P28" s="109">
        <v>169505</v>
      </c>
      <c r="Q28" s="108"/>
      <c r="R28" s="107"/>
      <c r="S28" s="108">
        <v>9</v>
      </c>
      <c r="T28" s="109">
        <v>57973</v>
      </c>
      <c r="U28" s="108">
        <v>6</v>
      </c>
      <c r="V28" s="109">
        <v>6204</v>
      </c>
      <c r="W28" s="108">
        <v>20</v>
      </c>
      <c r="X28" s="109">
        <v>91954</v>
      </c>
      <c r="Y28" s="108">
        <v>50</v>
      </c>
      <c r="Z28" s="112">
        <v>191888</v>
      </c>
      <c r="AA28" s="108"/>
      <c r="AB28" s="107"/>
      <c r="AC28" s="108">
        <v>3</v>
      </c>
      <c r="AD28" s="107">
        <v>4184</v>
      </c>
      <c r="AE28" s="108">
        <v>34</v>
      </c>
      <c r="AF28" s="109">
        <v>39555</v>
      </c>
      <c r="AG28" s="108">
        <v>43</v>
      </c>
      <c r="AH28" s="109">
        <v>264415</v>
      </c>
      <c r="AI28" s="108">
        <v>34</v>
      </c>
      <c r="AJ28" s="109">
        <v>190489</v>
      </c>
      <c r="AK28" s="108">
        <v>11</v>
      </c>
      <c r="AL28" s="109">
        <v>19844</v>
      </c>
      <c r="AM28" s="108">
        <v>7</v>
      </c>
      <c r="AN28" s="109">
        <v>7792</v>
      </c>
      <c r="AO28" s="108">
        <v>13</v>
      </c>
      <c r="AP28" s="109">
        <v>189672</v>
      </c>
      <c r="AQ28" s="108">
        <v>21</v>
      </c>
      <c r="AR28" s="109">
        <v>87397</v>
      </c>
      <c r="AS28" s="108">
        <v>32</v>
      </c>
      <c r="AT28" s="109">
        <v>61747</v>
      </c>
      <c r="AU28" s="108"/>
      <c r="AV28" s="107"/>
      <c r="AW28" s="108">
        <v>7</v>
      </c>
      <c r="AX28" s="109">
        <v>4175</v>
      </c>
      <c r="AY28" s="108"/>
      <c r="AZ28" s="107"/>
      <c r="BA28" s="108">
        <v>30</v>
      </c>
      <c r="BB28" s="109">
        <v>104835</v>
      </c>
      <c r="BC28" s="108"/>
      <c r="BD28" s="107"/>
      <c r="BE28" s="108">
        <v>36</v>
      </c>
      <c r="BF28" s="109">
        <v>118755</v>
      </c>
      <c r="BG28" s="108"/>
      <c r="BH28" s="107"/>
      <c r="BI28" s="108"/>
      <c r="BJ28" s="107"/>
      <c r="BK28" s="108"/>
      <c r="BL28" s="107"/>
      <c r="BM28" s="108">
        <v>5</v>
      </c>
      <c r="BN28" s="109">
        <v>34402</v>
      </c>
      <c r="BO28" s="108">
        <v>22</v>
      </c>
      <c r="BP28" s="109">
        <v>28896</v>
      </c>
      <c r="BQ28" s="108">
        <v>599</v>
      </c>
      <c r="BR28" s="109">
        <v>2144338</v>
      </c>
    </row>
    <row r="29" spans="1:70" ht="14" customHeight="1">
      <c r="A29" s="111" t="s">
        <v>492</v>
      </c>
      <c r="B29" s="105">
        <v>21518</v>
      </c>
      <c r="C29" s="106">
        <v>6</v>
      </c>
      <c r="D29" s="107">
        <v>26956</v>
      </c>
      <c r="E29" s="108">
        <v>28</v>
      </c>
      <c r="F29" s="109">
        <v>107241</v>
      </c>
      <c r="G29" s="108">
        <v>2</v>
      </c>
      <c r="H29" s="107">
        <v>10657</v>
      </c>
      <c r="I29" s="108">
        <v>38</v>
      </c>
      <c r="J29" s="109">
        <v>114798</v>
      </c>
      <c r="K29" s="108">
        <v>47</v>
      </c>
      <c r="L29" s="109">
        <v>180992</v>
      </c>
      <c r="M29" s="108">
        <v>19</v>
      </c>
      <c r="N29" s="109">
        <v>52755</v>
      </c>
      <c r="O29" s="108">
        <v>76</v>
      </c>
      <c r="P29" s="109">
        <v>185421</v>
      </c>
      <c r="Q29" s="108"/>
      <c r="R29" s="107"/>
      <c r="S29" s="108">
        <v>9</v>
      </c>
      <c r="T29" s="109">
        <v>61021</v>
      </c>
      <c r="U29" s="108">
        <v>6</v>
      </c>
      <c r="V29" s="109">
        <v>6589</v>
      </c>
      <c r="W29" s="108">
        <v>20</v>
      </c>
      <c r="X29" s="109">
        <v>91811</v>
      </c>
      <c r="Y29" s="108">
        <v>50</v>
      </c>
      <c r="Z29" s="112">
        <v>208475</v>
      </c>
      <c r="AA29" s="108"/>
      <c r="AB29" s="107"/>
      <c r="AC29" s="108">
        <v>3</v>
      </c>
      <c r="AD29" s="107">
        <v>4313</v>
      </c>
      <c r="AE29" s="108">
        <v>34</v>
      </c>
      <c r="AF29" s="109">
        <v>41114</v>
      </c>
      <c r="AG29" s="108">
        <v>43</v>
      </c>
      <c r="AH29" s="109">
        <v>274174</v>
      </c>
      <c r="AI29" s="108">
        <v>34</v>
      </c>
      <c r="AJ29" s="109">
        <v>201357</v>
      </c>
      <c r="AK29" s="108">
        <v>11</v>
      </c>
      <c r="AL29" s="109">
        <v>19630</v>
      </c>
      <c r="AM29" s="108">
        <v>7</v>
      </c>
      <c r="AN29" s="109">
        <v>8742</v>
      </c>
      <c r="AO29" s="108">
        <v>13</v>
      </c>
      <c r="AP29" s="109">
        <v>201698</v>
      </c>
      <c r="AQ29" s="108">
        <v>21</v>
      </c>
      <c r="AR29" s="109">
        <v>89546</v>
      </c>
      <c r="AS29" s="108">
        <v>32</v>
      </c>
      <c r="AT29" s="109">
        <v>58570</v>
      </c>
      <c r="AU29" s="108"/>
      <c r="AV29" s="107"/>
      <c r="AW29" s="108">
        <v>7</v>
      </c>
      <c r="AX29" s="109">
        <v>4437</v>
      </c>
      <c r="AY29" s="108"/>
      <c r="AZ29" s="107"/>
      <c r="BA29" s="108">
        <v>30</v>
      </c>
      <c r="BB29" s="109">
        <v>108653</v>
      </c>
      <c r="BC29" s="108"/>
      <c r="BD29" s="107"/>
      <c r="BE29" s="108">
        <v>36</v>
      </c>
      <c r="BF29" s="109">
        <v>123795</v>
      </c>
      <c r="BG29" s="108"/>
      <c r="BH29" s="107"/>
      <c r="BI29" s="108"/>
      <c r="BJ29" s="107"/>
      <c r="BK29" s="108"/>
      <c r="BL29" s="107"/>
      <c r="BM29" s="108">
        <v>5</v>
      </c>
      <c r="BN29" s="109">
        <v>35291</v>
      </c>
      <c r="BO29" s="108">
        <v>22</v>
      </c>
      <c r="BP29" s="109">
        <v>30054</v>
      </c>
      <c r="BQ29" s="108">
        <v>599</v>
      </c>
      <c r="BR29" s="109">
        <v>2248100</v>
      </c>
    </row>
    <row r="30" spans="1:70" ht="14" customHeight="1">
      <c r="A30" s="111" t="s">
        <v>492</v>
      </c>
      <c r="B30" s="105">
        <v>21546</v>
      </c>
      <c r="C30" s="106">
        <v>6</v>
      </c>
      <c r="D30" s="107">
        <v>26400</v>
      </c>
      <c r="E30" s="108">
        <v>28</v>
      </c>
      <c r="F30" s="109">
        <v>105473</v>
      </c>
      <c r="G30" s="108">
        <v>2</v>
      </c>
      <c r="H30" s="107">
        <v>10232</v>
      </c>
      <c r="I30" s="108">
        <v>38</v>
      </c>
      <c r="J30" s="109">
        <v>121941</v>
      </c>
      <c r="K30" s="108">
        <v>47</v>
      </c>
      <c r="L30" s="109">
        <v>191476</v>
      </c>
      <c r="M30" s="108">
        <v>19</v>
      </c>
      <c r="N30" s="109">
        <v>54146</v>
      </c>
      <c r="O30" s="108">
        <v>76</v>
      </c>
      <c r="P30" s="109">
        <v>188430</v>
      </c>
      <c r="Q30" s="108"/>
      <c r="R30" s="107"/>
      <c r="S30" s="108">
        <v>9</v>
      </c>
      <c r="T30" s="109">
        <v>61812</v>
      </c>
      <c r="U30" s="108">
        <v>6</v>
      </c>
      <c r="V30" s="109">
        <v>6818</v>
      </c>
      <c r="W30" s="108">
        <v>20</v>
      </c>
      <c r="X30" s="109">
        <v>91175</v>
      </c>
      <c r="Y30" s="108">
        <v>50</v>
      </c>
      <c r="Z30" s="112">
        <v>233533</v>
      </c>
      <c r="AA30" s="108"/>
      <c r="AB30" s="107"/>
      <c r="AC30" s="108">
        <v>3</v>
      </c>
      <c r="AD30" s="107">
        <v>4528</v>
      </c>
      <c r="AE30" s="108">
        <v>33</v>
      </c>
      <c r="AF30" s="109">
        <v>41657</v>
      </c>
      <c r="AG30" s="108">
        <v>44</v>
      </c>
      <c r="AH30" s="109">
        <v>278076</v>
      </c>
      <c r="AI30" s="108">
        <v>34</v>
      </c>
      <c r="AJ30" s="109">
        <v>198526</v>
      </c>
      <c r="AK30" s="108">
        <v>11</v>
      </c>
      <c r="AL30" s="109">
        <v>20082</v>
      </c>
      <c r="AM30" s="108">
        <v>7</v>
      </c>
      <c r="AN30" s="109">
        <v>8385</v>
      </c>
      <c r="AO30" s="108">
        <v>13</v>
      </c>
      <c r="AP30" s="109">
        <v>206258</v>
      </c>
      <c r="AQ30" s="108">
        <v>21</v>
      </c>
      <c r="AR30" s="109">
        <v>91834</v>
      </c>
      <c r="AS30" s="108">
        <v>32</v>
      </c>
      <c r="AT30" s="109">
        <v>69414</v>
      </c>
      <c r="AU30" s="108"/>
      <c r="AV30" s="107"/>
      <c r="AW30" s="108">
        <v>7</v>
      </c>
      <c r="AX30" s="109">
        <v>4669</v>
      </c>
      <c r="AY30" s="108"/>
      <c r="AZ30" s="107"/>
      <c r="BA30" s="108">
        <v>30</v>
      </c>
      <c r="BB30" s="109">
        <v>112180</v>
      </c>
      <c r="BC30" s="108"/>
      <c r="BD30" s="107"/>
      <c r="BE30" s="108">
        <v>36</v>
      </c>
      <c r="BF30" s="109">
        <v>127846</v>
      </c>
      <c r="BG30" s="108"/>
      <c r="BH30" s="107"/>
      <c r="BI30" s="108"/>
      <c r="BJ30" s="107"/>
      <c r="BK30" s="108"/>
      <c r="BL30" s="107"/>
      <c r="BM30" s="108">
        <v>5</v>
      </c>
      <c r="BN30" s="109">
        <v>36021</v>
      </c>
      <c r="BO30" s="108">
        <v>22</v>
      </c>
      <c r="BP30" s="109">
        <v>31756</v>
      </c>
      <c r="BQ30" s="108">
        <v>599</v>
      </c>
      <c r="BR30" s="109">
        <v>2322678</v>
      </c>
    </row>
    <row r="31" spans="1:70" ht="14" customHeight="1">
      <c r="A31" s="111" t="s">
        <v>493</v>
      </c>
      <c r="B31" s="105">
        <v>21581</v>
      </c>
      <c r="C31" s="106">
        <v>6</v>
      </c>
      <c r="D31" s="107">
        <v>27792</v>
      </c>
      <c r="E31" s="108">
        <v>28</v>
      </c>
      <c r="F31" s="107">
        <v>113931</v>
      </c>
      <c r="G31" s="108">
        <v>2</v>
      </c>
      <c r="H31" s="107">
        <v>10127</v>
      </c>
      <c r="I31" s="108">
        <v>38</v>
      </c>
      <c r="J31" s="107">
        <v>126652</v>
      </c>
      <c r="K31" s="108">
        <v>47</v>
      </c>
      <c r="L31" s="107">
        <v>211671</v>
      </c>
      <c r="M31" s="108">
        <v>19</v>
      </c>
      <c r="N31" s="107">
        <v>58140</v>
      </c>
      <c r="O31" s="108">
        <v>76</v>
      </c>
      <c r="P31" s="107">
        <v>204290</v>
      </c>
      <c r="Q31" s="108"/>
      <c r="R31" s="107"/>
      <c r="S31" s="108">
        <v>9</v>
      </c>
      <c r="T31" s="107">
        <v>66818</v>
      </c>
      <c r="U31" s="108">
        <v>6</v>
      </c>
      <c r="V31" s="107">
        <v>7276</v>
      </c>
      <c r="W31" s="108">
        <v>20</v>
      </c>
      <c r="X31" s="107">
        <v>94116</v>
      </c>
      <c r="Y31" s="108">
        <v>50</v>
      </c>
      <c r="Z31" s="106">
        <v>256460</v>
      </c>
      <c r="AA31" s="108"/>
      <c r="AB31" s="107"/>
      <c r="AC31" s="108">
        <v>3</v>
      </c>
      <c r="AD31" s="107">
        <v>4765</v>
      </c>
      <c r="AE31" s="108">
        <v>33</v>
      </c>
      <c r="AF31" s="107">
        <v>43719</v>
      </c>
      <c r="AG31" s="108">
        <v>44</v>
      </c>
      <c r="AH31" s="107">
        <v>300705</v>
      </c>
      <c r="AI31" s="108">
        <v>34</v>
      </c>
      <c r="AJ31" s="107">
        <v>214855</v>
      </c>
      <c r="AK31" s="108">
        <v>11</v>
      </c>
      <c r="AL31" s="107">
        <v>21101</v>
      </c>
      <c r="AM31" s="108">
        <v>7</v>
      </c>
      <c r="AN31" s="107">
        <v>8678</v>
      </c>
      <c r="AO31" s="108">
        <v>13</v>
      </c>
      <c r="AP31" s="107">
        <v>219445</v>
      </c>
      <c r="AQ31" s="108">
        <v>21</v>
      </c>
      <c r="AR31" s="107">
        <v>96054</v>
      </c>
      <c r="AS31" s="108">
        <v>32</v>
      </c>
      <c r="AT31" s="107">
        <v>82086</v>
      </c>
      <c r="AU31" s="108"/>
      <c r="AV31" s="107"/>
      <c r="AW31" s="108">
        <v>7</v>
      </c>
      <c r="AX31" s="107">
        <v>5035</v>
      </c>
      <c r="AY31" s="108"/>
      <c r="AZ31" s="107"/>
      <c r="BA31" s="108">
        <v>30</v>
      </c>
      <c r="BB31" s="107">
        <v>127705</v>
      </c>
      <c r="BC31" s="108"/>
      <c r="BD31" s="107"/>
      <c r="BE31" s="108">
        <v>36</v>
      </c>
      <c r="BF31" s="107">
        <v>128990</v>
      </c>
      <c r="BG31" s="108"/>
      <c r="BH31" s="107"/>
      <c r="BI31" s="108"/>
      <c r="BJ31" s="107"/>
      <c r="BK31" s="108"/>
      <c r="BL31" s="107"/>
      <c r="BM31" s="108">
        <v>5</v>
      </c>
      <c r="BN31" s="107">
        <v>37787</v>
      </c>
      <c r="BO31" s="108">
        <v>22</v>
      </c>
      <c r="BP31" s="107">
        <v>34959</v>
      </c>
      <c r="BQ31" s="108">
        <v>599</v>
      </c>
      <c r="BR31" s="107">
        <v>2503166</v>
      </c>
    </row>
    <row r="32" spans="1:70" ht="14" customHeight="1">
      <c r="A32" s="111" t="s">
        <v>493</v>
      </c>
      <c r="B32" s="105">
        <v>21609</v>
      </c>
      <c r="C32" s="106">
        <v>6</v>
      </c>
      <c r="D32" s="107">
        <v>27040</v>
      </c>
      <c r="E32" s="108">
        <v>28</v>
      </c>
      <c r="F32" s="107">
        <v>116516</v>
      </c>
      <c r="G32" s="108">
        <v>2</v>
      </c>
      <c r="H32" s="107">
        <v>11090</v>
      </c>
      <c r="I32" s="108">
        <v>38</v>
      </c>
      <c r="J32" s="107">
        <v>132644</v>
      </c>
      <c r="K32" s="108">
        <v>47</v>
      </c>
      <c r="L32" s="107">
        <v>204567</v>
      </c>
      <c r="M32" s="108">
        <v>19</v>
      </c>
      <c r="N32" s="107">
        <v>59511</v>
      </c>
      <c r="O32" s="108">
        <v>76</v>
      </c>
      <c r="P32" s="107">
        <v>210694</v>
      </c>
      <c r="Q32" s="108"/>
      <c r="R32" s="107"/>
      <c r="S32" s="108">
        <v>9</v>
      </c>
      <c r="T32" s="107">
        <v>65676</v>
      </c>
      <c r="U32" s="108">
        <v>6</v>
      </c>
      <c r="V32" s="107">
        <v>7494</v>
      </c>
      <c r="W32" s="108">
        <v>20</v>
      </c>
      <c r="X32" s="107">
        <v>97186</v>
      </c>
      <c r="Y32" s="108">
        <v>50</v>
      </c>
      <c r="Z32" s="106">
        <v>270518</v>
      </c>
      <c r="AA32" s="108"/>
      <c r="AB32" s="107"/>
      <c r="AC32" s="108">
        <v>3</v>
      </c>
      <c r="AD32" s="107">
        <v>4740</v>
      </c>
      <c r="AE32" s="108">
        <v>33</v>
      </c>
      <c r="AF32" s="107">
        <v>49048</v>
      </c>
      <c r="AG32" s="108">
        <v>44</v>
      </c>
      <c r="AH32" s="107">
        <v>328945</v>
      </c>
      <c r="AI32" s="108">
        <v>34</v>
      </c>
      <c r="AJ32" s="107">
        <v>231878</v>
      </c>
      <c r="AK32" s="108">
        <v>11</v>
      </c>
      <c r="AL32" s="107">
        <v>23871</v>
      </c>
      <c r="AM32" s="108">
        <v>7</v>
      </c>
      <c r="AN32" s="107">
        <v>9190</v>
      </c>
      <c r="AO32" s="108">
        <v>13</v>
      </c>
      <c r="AP32" s="107">
        <v>226822</v>
      </c>
      <c r="AQ32" s="108">
        <v>21</v>
      </c>
      <c r="AR32" s="107">
        <v>98792</v>
      </c>
      <c r="AS32" s="108">
        <v>32</v>
      </c>
      <c r="AT32" s="107">
        <v>78826</v>
      </c>
      <c r="AU32" s="108"/>
      <c r="AV32" s="107"/>
      <c r="AW32" s="108">
        <v>7</v>
      </c>
      <c r="AX32" s="107">
        <v>4724</v>
      </c>
      <c r="AY32" s="108"/>
      <c r="AZ32" s="107"/>
      <c r="BA32" s="108">
        <v>30</v>
      </c>
      <c r="BB32" s="107">
        <v>140760</v>
      </c>
      <c r="BC32" s="108"/>
      <c r="BD32" s="107"/>
      <c r="BE32" s="108">
        <v>36</v>
      </c>
      <c r="BF32" s="107">
        <v>129448</v>
      </c>
      <c r="BG32" s="108"/>
      <c r="BH32" s="107"/>
      <c r="BI32" s="108"/>
      <c r="BJ32" s="107"/>
      <c r="BK32" s="108"/>
      <c r="BL32" s="107"/>
      <c r="BM32" s="108">
        <v>5</v>
      </c>
      <c r="BN32" s="107">
        <v>38223</v>
      </c>
      <c r="BO32" s="108">
        <v>22</v>
      </c>
      <c r="BP32" s="107">
        <v>33314</v>
      </c>
      <c r="BQ32" s="108">
        <v>599</v>
      </c>
      <c r="BR32" s="107">
        <v>2601527</v>
      </c>
    </row>
    <row r="33" spans="1:70" ht="14" customHeight="1">
      <c r="A33" s="111" t="s">
        <v>493</v>
      </c>
      <c r="B33" s="105">
        <v>21640</v>
      </c>
      <c r="C33" s="106">
        <v>6</v>
      </c>
      <c r="D33" s="107">
        <v>26316</v>
      </c>
      <c r="E33" s="108">
        <v>28</v>
      </c>
      <c r="F33" s="107">
        <v>118942</v>
      </c>
      <c r="G33" s="108">
        <v>2</v>
      </c>
      <c r="H33" s="107">
        <v>11232</v>
      </c>
      <c r="I33" s="108">
        <v>39</v>
      </c>
      <c r="J33" s="107">
        <v>144312</v>
      </c>
      <c r="K33" s="108">
        <v>47</v>
      </c>
      <c r="L33" s="107">
        <v>227817</v>
      </c>
      <c r="M33" s="108">
        <v>19</v>
      </c>
      <c r="N33" s="107">
        <v>67706</v>
      </c>
      <c r="O33" s="108">
        <v>76</v>
      </c>
      <c r="P33" s="107">
        <v>220256</v>
      </c>
      <c r="Q33" s="108"/>
      <c r="R33" s="107"/>
      <c r="S33" s="108">
        <v>9</v>
      </c>
      <c r="T33" s="107">
        <v>80016</v>
      </c>
      <c r="U33" s="108">
        <v>6</v>
      </c>
      <c r="V33" s="107">
        <v>7833</v>
      </c>
      <c r="W33" s="108">
        <v>20</v>
      </c>
      <c r="X33" s="107">
        <v>101047</v>
      </c>
      <c r="Y33" s="108">
        <v>50</v>
      </c>
      <c r="Z33" s="106">
        <v>286493</v>
      </c>
      <c r="AA33" s="108"/>
      <c r="AB33" s="107"/>
      <c r="AC33" s="108">
        <v>3</v>
      </c>
      <c r="AD33" s="107">
        <v>4770</v>
      </c>
      <c r="AE33" s="108">
        <v>33</v>
      </c>
      <c r="AF33" s="107">
        <v>53176</v>
      </c>
      <c r="AG33" s="108">
        <v>44</v>
      </c>
      <c r="AH33" s="107">
        <v>354741</v>
      </c>
      <c r="AI33" s="108">
        <v>34</v>
      </c>
      <c r="AJ33" s="107">
        <v>234625</v>
      </c>
      <c r="AK33" s="108">
        <v>11</v>
      </c>
      <c r="AL33" s="107">
        <v>25381</v>
      </c>
      <c r="AM33" s="108">
        <v>7</v>
      </c>
      <c r="AN33" s="107">
        <v>9769</v>
      </c>
      <c r="AO33" s="108">
        <v>13</v>
      </c>
      <c r="AP33" s="107">
        <v>237326</v>
      </c>
      <c r="AQ33" s="108">
        <v>21</v>
      </c>
      <c r="AR33" s="107">
        <v>101844</v>
      </c>
      <c r="AS33" s="108">
        <v>32</v>
      </c>
      <c r="AT33" s="107">
        <v>73073</v>
      </c>
      <c r="AU33" s="108"/>
      <c r="AV33" s="107"/>
      <c r="AW33" s="108">
        <v>7</v>
      </c>
      <c r="AX33" s="107">
        <v>5728</v>
      </c>
      <c r="AY33" s="108"/>
      <c r="AZ33" s="107"/>
      <c r="BA33" s="108">
        <v>29</v>
      </c>
      <c r="BB33" s="107">
        <v>147469</v>
      </c>
      <c r="BC33" s="108"/>
      <c r="BD33" s="107"/>
      <c r="BE33" s="108">
        <v>36</v>
      </c>
      <c r="BF33" s="107">
        <v>134843</v>
      </c>
      <c r="BG33" s="108"/>
      <c r="BH33" s="107"/>
      <c r="BI33" s="108"/>
      <c r="BJ33" s="107"/>
      <c r="BK33" s="108"/>
      <c r="BL33" s="107"/>
      <c r="BM33" s="108">
        <v>5</v>
      </c>
      <c r="BN33" s="107">
        <v>38241</v>
      </c>
      <c r="BO33" s="108">
        <v>22</v>
      </c>
      <c r="BP33" s="107">
        <v>31709</v>
      </c>
      <c r="BQ33" s="108">
        <v>599</v>
      </c>
      <c r="BR33" s="107">
        <v>2744674</v>
      </c>
    </row>
    <row r="34" spans="1:70" ht="14" customHeight="1">
      <c r="A34" s="111" t="s">
        <v>493</v>
      </c>
      <c r="B34" s="105">
        <v>21670</v>
      </c>
      <c r="C34" s="106">
        <v>6</v>
      </c>
      <c r="D34" s="107">
        <v>25612</v>
      </c>
      <c r="E34" s="108">
        <v>28</v>
      </c>
      <c r="F34" s="107">
        <v>121089</v>
      </c>
      <c r="G34" s="108">
        <v>2</v>
      </c>
      <c r="H34" s="107">
        <v>12736</v>
      </c>
      <c r="I34" s="108">
        <v>39</v>
      </c>
      <c r="J34" s="107">
        <v>150932</v>
      </c>
      <c r="K34" s="108">
        <v>47</v>
      </c>
      <c r="L34" s="107">
        <v>241536</v>
      </c>
      <c r="M34" s="108">
        <v>19</v>
      </c>
      <c r="N34" s="107">
        <v>68733</v>
      </c>
      <c r="O34" s="108">
        <v>76</v>
      </c>
      <c r="P34" s="107">
        <v>238561</v>
      </c>
      <c r="Q34" s="108"/>
      <c r="R34" s="107"/>
      <c r="S34" s="108">
        <v>9</v>
      </c>
      <c r="T34" s="107">
        <v>77748</v>
      </c>
      <c r="U34" s="108">
        <v>6</v>
      </c>
      <c r="V34" s="107">
        <v>8092</v>
      </c>
      <c r="W34" s="108">
        <v>20</v>
      </c>
      <c r="X34" s="107">
        <v>109503</v>
      </c>
      <c r="Y34" s="108">
        <v>49</v>
      </c>
      <c r="Z34" s="106">
        <v>285839</v>
      </c>
      <c r="AA34" s="108"/>
      <c r="AB34" s="107"/>
      <c r="AC34" s="108">
        <v>3</v>
      </c>
      <c r="AD34" s="107">
        <v>5136</v>
      </c>
      <c r="AE34" s="108">
        <v>33</v>
      </c>
      <c r="AF34" s="107">
        <v>57861</v>
      </c>
      <c r="AG34" s="108">
        <v>44</v>
      </c>
      <c r="AH34" s="107">
        <v>374755</v>
      </c>
      <c r="AI34" s="108">
        <v>35</v>
      </c>
      <c r="AJ34" s="107">
        <v>272909</v>
      </c>
      <c r="AK34" s="108">
        <v>11</v>
      </c>
      <c r="AL34" s="107">
        <v>26089</v>
      </c>
      <c r="AM34" s="108">
        <v>7</v>
      </c>
      <c r="AN34" s="107">
        <v>10651</v>
      </c>
      <c r="AO34" s="108">
        <v>13</v>
      </c>
      <c r="AP34" s="107">
        <v>232167</v>
      </c>
      <c r="AQ34" s="108">
        <v>21</v>
      </c>
      <c r="AR34" s="107">
        <v>99179</v>
      </c>
      <c r="AS34" s="108">
        <v>32</v>
      </c>
      <c r="AT34" s="107">
        <v>71484</v>
      </c>
      <c r="AU34" s="108"/>
      <c r="AV34" s="107"/>
      <c r="AW34" s="108">
        <v>7</v>
      </c>
      <c r="AX34" s="107">
        <v>5535</v>
      </c>
      <c r="AY34" s="108"/>
      <c r="AZ34" s="107"/>
      <c r="BA34" s="108">
        <v>29</v>
      </c>
      <c r="BB34" s="107">
        <v>161257</v>
      </c>
      <c r="BC34" s="108"/>
      <c r="BD34" s="107"/>
      <c r="BE34" s="108">
        <v>36</v>
      </c>
      <c r="BF34" s="107">
        <v>140108</v>
      </c>
      <c r="BG34" s="108"/>
      <c r="BH34" s="107"/>
      <c r="BI34" s="108"/>
      <c r="BJ34" s="107"/>
      <c r="BK34" s="108"/>
      <c r="BL34" s="107"/>
      <c r="BM34" s="108">
        <v>5</v>
      </c>
      <c r="BN34" s="107">
        <v>37301</v>
      </c>
      <c r="BO34" s="108">
        <v>22</v>
      </c>
      <c r="BP34" s="107">
        <v>31538</v>
      </c>
      <c r="BQ34" s="108">
        <v>599</v>
      </c>
      <c r="BR34" s="107">
        <v>2866360</v>
      </c>
    </row>
    <row r="35" spans="1:70" ht="14" customHeight="1">
      <c r="A35" s="111" t="s">
        <v>493</v>
      </c>
      <c r="B35" s="105">
        <v>21700</v>
      </c>
      <c r="C35" s="106">
        <v>6</v>
      </c>
      <c r="D35" s="107">
        <v>24562</v>
      </c>
      <c r="E35" s="108">
        <v>28</v>
      </c>
      <c r="F35" s="107">
        <v>117485</v>
      </c>
      <c r="G35" s="108">
        <v>2</v>
      </c>
      <c r="H35" s="107">
        <v>13230</v>
      </c>
      <c r="I35" s="108">
        <v>39</v>
      </c>
      <c r="J35" s="107">
        <v>149788</v>
      </c>
      <c r="K35" s="108">
        <v>47</v>
      </c>
      <c r="L35" s="107">
        <v>239038</v>
      </c>
      <c r="M35" s="108">
        <v>19</v>
      </c>
      <c r="N35" s="107">
        <v>68051</v>
      </c>
      <c r="O35" s="108">
        <v>76</v>
      </c>
      <c r="P35" s="107">
        <v>240293</v>
      </c>
      <c r="Q35" s="108"/>
      <c r="R35" s="107"/>
      <c r="S35" s="108">
        <v>9</v>
      </c>
      <c r="T35" s="107">
        <v>82948</v>
      </c>
      <c r="U35" s="108">
        <v>6</v>
      </c>
      <c r="V35" s="107">
        <v>8378</v>
      </c>
      <c r="W35" s="108">
        <v>20</v>
      </c>
      <c r="X35" s="107">
        <v>108957</v>
      </c>
      <c r="Y35" s="108">
        <v>49</v>
      </c>
      <c r="Z35" s="106">
        <v>272522</v>
      </c>
      <c r="AA35" s="108"/>
      <c r="AB35" s="107"/>
      <c r="AC35" s="108">
        <v>3</v>
      </c>
      <c r="AD35" s="107">
        <v>5146</v>
      </c>
      <c r="AE35" s="108">
        <v>33</v>
      </c>
      <c r="AF35" s="107">
        <v>58835</v>
      </c>
      <c r="AG35" s="108">
        <v>44</v>
      </c>
      <c r="AH35" s="107">
        <v>380793</v>
      </c>
      <c r="AI35" s="108">
        <v>35</v>
      </c>
      <c r="AJ35" s="107">
        <v>264341</v>
      </c>
      <c r="AK35" s="108">
        <v>11</v>
      </c>
      <c r="AL35" s="107">
        <v>26023</v>
      </c>
      <c r="AM35" s="108">
        <v>7</v>
      </c>
      <c r="AN35" s="107">
        <v>11421</v>
      </c>
      <c r="AO35" s="108">
        <v>13</v>
      </c>
      <c r="AP35" s="107">
        <v>216380</v>
      </c>
      <c r="AQ35" s="108">
        <v>21</v>
      </c>
      <c r="AR35" s="107">
        <v>98681</v>
      </c>
      <c r="AS35" s="108">
        <v>32</v>
      </c>
      <c r="AT35" s="107">
        <v>67120</v>
      </c>
      <c r="AU35" s="108"/>
      <c r="AV35" s="107"/>
      <c r="AW35" s="108">
        <v>7</v>
      </c>
      <c r="AX35" s="107">
        <v>5346</v>
      </c>
      <c r="AY35" s="108"/>
      <c r="AZ35" s="107"/>
      <c r="BA35" s="108">
        <v>29</v>
      </c>
      <c r="BB35" s="107">
        <v>166355</v>
      </c>
      <c r="BC35" s="108"/>
      <c r="BD35" s="107"/>
      <c r="BE35" s="108">
        <v>36</v>
      </c>
      <c r="BF35" s="107">
        <v>138296</v>
      </c>
      <c r="BG35" s="108"/>
      <c r="BH35" s="107"/>
      <c r="BI35" s="108"/>
      <c r="BJ35" s="107"/>
      <c r="BK35" s="108"/>
      <c r="BL35" s="107"/>
      <c r="BM35" s="108">
        <v>5</v>
      </c>
      <c r="BN35" s="107">
        <v>39469</v>
      </c>
      <c r="BO35" s="108">
        <v>22</v>
      </c>
      <c r="BP35" s="107">
        <v>32014</v>
      </c>
      <c r="BQ35" s="108">
        <v>599</v>
      </c>
      <c r="BR35" s="107">
        <v>2835484</v>
      </c>
    </row>
    <row r="36" spans="1:70" ht="14" customHeight="1">
      <c r="A36" s="111" t="s">
        <v>493</v>
      </c>
      <c r="B36" s="105">
        <v>21731</v>
      </c>
      <c r="C36" s="106">
        <v>6</v>
      </c>
      <c r="D36" s="107">
        <v>24514</v>
      </c>
      <c r="E36" s="108">
        <v>28</v>
      </c>
      <c r="F36" s="107">
        <v>124772</v>
      </c>
      <c r="G36" s="108">
        <v>2</v>
      </c>
      <c r="H36" s="107">
        <v>16354</v>
      </c>
      <c r="I36" s="108">
        <v>39</v>
      </c>
      <c r="J36" s="107">
        <v>163671</v>
      </c>
      <c r="K36" s="108">
        <v>47</v>
      </c>
      <c r="L36" s="107">
        <v>254872</v>
      </c>
      <c r="M36" s="108">
        <v>19</v>
      </c>
      <c r="N36" s="107">
        <v>77730</v>
      </c>
      <c r="O36" s="108">
        <v>76</v>
      </c>
      <c r="P36" s="107">
        <v>264040</v>
      </c>
      <c r="Q36" s="108"/>
      <c r="R36" s="107"/>
      <c r="S36" s="108">
        <v>9</v>
      </c>
      <c r="T36" s="107">
        <v>103156</v>
      </c>
      <c r="U36" s="108">
        <v>6</v>
      </c>
      <c r="V36" s="107">
        <v>8571</v>
      </c>
      <c r="W36" s="108">
        <v>20</v>
      </c>
      <c r="X36" s="107">
        <v>120538</v>
      </c>
      <c r="Y36" s="108">
        <v>49</v>
      </c>
      <c r="Z36" s="106">
        <v>322224</v>
      </c>
      <c r="AA36" s="108"/>
      <c r="AB36" s="107"/>
      <c r="AC36" s="108">
        <v>3</v>
      </c>
      <c r="AD36" s="107">
        <v>5150</v>
      </c>
      <c r="AE36" s="108">
        <v>33</v>
      </c>
      <c r="AF36" s="107">
        <v>62232</v>
      </c>
      <c r="AG36" s="108">
        <v>44</v>
      </c>
      <c r="AH36" s="107">
        <v>462283</v>
      </c>
      <c r="AI36" s="108">
        <v>35</v>
      </c>
      <c r="AJ36" s="107">
        <v>283835</v>
      </c>
      <c r="AK36" s="108">
        <v>11</v>
      </c>
      <c r="AL36" s="107">
        <v>24980</v>
      </c>
      <c r="AM36" s="108">
        <v>7</v>
      </c>
      <c r="AN36" s="107">
        <v>11853</v>
      </c>
      <c r="AO36" s="108">
        <v>13</v>
      </c>
      <c r="AP36" s="107">
        <v>219866</v>
      </c>
      <c r="AQ36" s="108">
        <v>21</v>
      </c>
      <c r="AR36" s="107">
        <v>101404</v>
      </c>
      <c r="AS36" s="108">
        <v>32</v>
      </c>
      <c r="AT36" s="107">
        <v>62408</v>
      </c>
      <c r="AU36" s="108"/>
      <c r="AV36" s="107"/>
      <c r="AW36" s="108">
        <v>7</v>
      </c>
      <c r="AX36" s="107">
        <v>5252</v>
      </c>
      <c r="AY36" s="108"/>
      <c r="AZ36" s="107"/>
      <c r="BA36" s="108">
        <v>29</v>
      </c>
      <c r="BB36" s="107">
        <v>169465</v>
      </c>
      <c r="BC36" s="108"/>
      <c r="BD36" s="107"/>
      <c r="BE36" s="108">
        <v>36</v>
      </c>
      <c r="BF36" s="107">
        <v>144657</v>
      </c>
      <c r="BG36" s="108"/>
      <c r="BH36" s="107"/>
      <c r="BI36" s="108"/>
      <c r="BJ36" s="107"/>
      <c r="BK36" s="108"/>
      <c r="BL36" s="107"/>
      <c r="BM36" s="108">
        <v>5</v>
      </c>
      <c r="BN36" s="107">
        <v>42013</v>
      </c>
      <c r="BO36" s="108">
        <v>22</v>
      </c>
      <c r="BP36" s="107">
        <v>30258</v>
      </c>
      <c r="BQ36" s="108">
        <v>599</v>
      </c>
      <c r="BR36" s="107">
        <v>3106109</v>
      </c>
    </row>
    <row r="37" spans="1:70" ht="14" customHeight="1">
      <c r="A37" s="111" t="s">
        <v>493</v>
      </c>
      <c r="B37" s="105">
        <v>21762</v>
      </c>
      <c r="C37" s="106">
        <v>6</v>
      </c>
      <c r="D37" s="107">
        <v>23684</v>
      </c>
      <c r="E37" s="108">
        <v>28</v>
      </c>
      <c r="F37" s="107">
        <v>118444</v>
      </c>
      <c r="G37" s="108">
        <v>2</v>
      </c>
      <c r="H37" s="107">
        <v>11282</v>
      </c>
      <c r="I37" s="108">
        <v>39</v>
      </c>
      <c r="J37" s="107">
        <v>167167</v>
      </c>
      <c r="K37" s="108">
        <v>47</v>
      </c>
      <c r="L37" s="107">
        <v>259513</v>
      </c>
      <c r="M37" s="108">
        <v>19</v>
      </c>
      <c r="N37" s="107">
        <v>80164</v>
      </c>
      <c r="O37" s="108">
        <v>76</v>
      </c>
      <c r="P37" s="107">
        <v>266484</v>
      </c>
      <c r="Q37" s="108"/>
      <c r="R37" s="107"/>
      <c r="S37" s="108">
        <v>9</v>
      </c>
      <c r="T37" s="107">
        <v>104797</v>
      </c>
      <c r="U37" s="108">
        <v>6</v>
      </c>
      <c r="V37" s="107">
        <v>8813</v>
      </c>
      <c r="W37" s="108">
        <v>20</v>
      </c>
      <c r="X37" s="107">
        <v>121076</v>
      </c>
      <c r="Y37" s="108">
        <v>49</v>
      </c>
      <c r="Z37" s="106">
        <v>333865</v>
      </c>
      <c r="AA37" s="108"/>
      <c r="AB37" s="107"/>
      <c r="AC37" s="108">
        <v>3</v>
      </c>
      <c r="AD37" s="107">
        <v>5184</v>
      </c>
      <c r="AE37" s="108">
        <v>34</v>
      </c>
      <c r="AF37" s="107">
        <v>63698</v>
      </c>
      <c r="AG37" s="108">
        <v>44</v>
      </c>
      <c r="AH37" s="107">
        <v>464327</v>
      </c>
      <c r="AI37" s="108">
        <v>35</v>
      </c>
      <c r="AJ37" s="107">
        <v>287709</v>
      </c>
      <c r="AK37" s="108">
        <v>11</v>
      </c>
      <c r="AL37" s="107">
        <v>25442</v>
      </c>
      <c r="AM37" s="108">
        <v>7</v>
      </c>
      <c r="AN37" s="107">
        <v>12459</v>
      </c>
      <c r="AO37" s="108">
        <v>13</v>
      </c>
      <c r="AP37" s="107">
        <v>234422</v>
      </c>
      <c r="AQ37" s="108">
        <v>21</v>
      </c>
      <c r="AR37" s="107">
        <v>103419</v>
      </c>
      <c r="AS37" s="108">
        <v>32</v>
      </c>
      <c r="AT37" s="107">
        <v>62183</v>
      </c>
      <c r="AU37" s="108"/>
      <c r="AV37" s="107"/>
      <c r="AW37" s="108">
        <v>7</v>
      </c>
      <c r="AX37" s="107">
        <v>5554</v>
      </c>
      <c r="AY37" s="108"/>
      <c r="AZ37" s="107"/>
      <c r="BA37" s="108">
        <v>29</v>
      </c>
      <c r="BB37" s="107">
        <v>168612</v>
      </c>
      <c r="BC37" s="108"/>
      <c r="BD37" s="107"/>
      <c r="BE37" s="108">
        <v>36</v>
      </c>
      <c r="BF37" s="107">
        <v>143428</v>
      </c>
      <c r="BG37" s="108"/>
      <c r="BH37" s="107"/>
      <c r="BI37" s="108"/>
      <c r="BJ37" s="107"/>
      <c r="BK37" s="108"/>
      <c r="BL37" s="107"/>
      <c r="BM37" s="108">
        <v>5</v>
      </c>
      <c r="BN37" s="107">
        <v>47033</v>
      </c>
      <c r="BO37" s="108">
        <v>22</v>
      </c>
      <c r="BP37" s="107">
        <v>31289</v>
      </c>
      <c r="BQ37" s="108">
        <v>600</v>
      </c>
      <c r="BR37" s="107">
        <v>3150058</v>
      </c>
    </row>
    <row r="38" spans="1:70" ht="14" customHeight="1">
      <c r="A38" s="111" t="s">
        <v>493</v>
      </c>
      <c r="B38" s="105">
        <v>21793</v>
      </c>
      <c r="C38" s="106">
        <v>6</v>
      </c>
      <c r="D38" s="107">
        <v>23890</v>
      </c>
      <c r="E38" s="108">
        <v>28</v>
      </c>
      <c r="F38" s="107">
        <v>117839</v>
      </c>
      <c r="G38" s="108">
        <v>2</v>
      </c>
      <c r="H38" s="107">
        <v>20942</v>
      </c>
      <c r="I38" s="108">
        <v>39</v>
      </c>
      <c r="J38" s="107">
        <v>168957</v>
      </c>
      <c r="K38" s="108">
        <v>47</v>
      </c>
      <c r="L38" s="107">
        <v>276083</v>
      </c>
      <c r="M38" s="108">
        <v>19</v>
      </c>
      <c r="N38" s="107">
        <v>87801</v>
      </c>
      <c r="O38" s="108">
        <v>76</v>
      </c>
      <c r="P38" s="107">
        <v>272532</v>
      </c>
      <c r="Q38" s="108"/>
      <c r="R38" s="107"/>
      <c r="S38" s="108">
        <v>9</v>
      </c>
      <c r="T38" s="107">
        <v>113965</v>
      </c>
      <c r="U38" s="108">
        <v>6</v>
      </c>
      <c r="V38" s="107">
        <v>9727</v>
      </c>
      <c r="W38" s="108">
        <v>20</v>
      </c>
      <c r="X38" s="107">
        <v>122869</v>
      </c>
      <c r="Y38" s="108">
        <v>49</v>
      </c>
      <c r="Z38" s="106">
        <v>354403</v>
      </c>
      <c r="AA38" s="108"/>
      <c r="AB38" s="107"/>
      <c r="AC38" s="108">
        <v>3</v>
      </c>
      <c r="AD38" s="107">
        <v>5834</v>
      </c>
      <c r="AE38" s="108">
        <v>34</v>
      </c>
      <c r="AF38" s="107">
        <v>73157</v>
      </c>
      <c r="AG38" s="108">
        <v>44</v>
      </c>
      <c r="AH38" s="107">
        <v>477417</v>
      </c>
      <c r="AI38" s="108">
        <v>36</v>
      </c>
      <c r="AJ38" s="107">
        <v>293189</v>
      </c>
      <c r="AK38" s="108">
        <v>11</v>
      </c>
      <c r="AL38" s="107">
        <v>29142</v>
      </c>
      <c r="AM38" s="108">
        <v>7</v>
      </c>
      <c r="AN38" s="107">
        <v>14684</v>
      </c>
      <c r="AO38" s="108">
        <v>13</v>
      </c>
      <c r="AP38" s="107">
        <v>249110</v>
      </c>
      <c r="AQ38" s="108">
        <v>21</v>
      </c>
      <c r="AR38" s="107">
        <v>102970</v>
      </c>
      <c r="AS38" s="108">
        <v>32</v>
      </c>
      <c r="AT38" s="107">
        <v>64138</v>
      </c>
      <c r="AU38" s="108"/>
      <c r="AV38" s="107"/>
      <c r="AW38" s="108">
        <v>7</v>
      </c>
      <c r="AX38" s="107">
        <v>5535</v>
      </c>
      <c r="AY38" s="108"/>
      <c r="AZ38" s="107"/>
      <c r="BA38" s="108">
        <v>29</v>
      </c>
      <c r="BB38" s="107">
        <v>173738</v>
      </c>
      <c r="BC38" s="108"/>
      <c r="BD38" s="107"/>
      <c r="BE38" s="108">
        <v>36</v>
      </c>
      <c r="BF38" s="107">
        <v>138433</v>
      </c>
      <c r="BG38" s="108"/>
      <c r="BH38" s="107"/>
      <c r="BI38" s="108"/>
      <c r="BJ38" s="107"/>
      <c r="BK38" s="108"/>
      <c r="BL38" s="107"/>
      <c r="BM38" s="108">
        <v>5</v>
      </c>
      <c r="BN38" s="107">
        <v>48088</v>
      </c>
      <c r="BO38" s="108">
        <v>22</v>
      </c>
      <c r="BP38" s="107">
        <v>29659</v>
      </c>
      <c r="BQ38" s="108">
        <v>601</v>
      </c>
      <c r="BR38" s="107">
        <v>3274113</v>
      </c>
    </row>
    <row r="39" spans="1:70" ht="14" customHeight="1">
      <c r="A39" s="111" t="s">
        <v>493</v>
      </c>
      <c r="B39" s="105">
        <v>21823</v>
      </c>
      <c r="C39" s="106">
        <v>6</v>
      </c>
      <c r="D39" s="107">
        <v>29438</v>
      </c>
      <c r="E39" s="108">
        <v>28</v>
      </c>
      <c r="F39" s="107">
        <v>116209</v>
      </c>
      <c r="G39" s="108">
        <v>2</v>
      </c>
      <c r="H39" s="107">
        <v>23060</v>
      </c>
      <c r="I39" s="108">
        <v>39</v>
      </c>
      <c r="J39" s="107">
        <v>177253</v>
      </c>
      <c r="K39" s="108">
        <v>47</v>
      </c>
      <c r="L39" s="107">
        <v>280951</v>
      </c>
      <c r="M39" s="108">
        <v>19</v>
      </c>
      <c r="N39" s="107">
        <v>86182</v>
      </c>
      <c r="O39" s="108">
        <v>76</v>
      </c>
      <c r="P39" s="107">
        <v>287308</v>
      </c>
      <c r="Q39" s="108"/>
      <c r="R39" s="107"/>
      <c r="S39" s="108">
        <v>9</v>
      </c>
      <c r="T39" s="107">
        <v>126986</v>
      </c>
      <c r="U39" s="108">
        <v>6</v>
      </c>
      <c r="V39" s="107">
        <v>9840</v>
      </c>
      <c r="W39" s="108">
        <v>20</v>
      </c>
      <c r="X39" s="107">
        <v>128529</v>
      </c>
      <c r="Y39" s="108">
        <v>49</v>
      </c>
      <c r="Z39" s="106">
        <v>347592</v>
      </c>
      <c r="AA39" s="108"/>
      <c r="AB39" s="107"/>
      <c r="AC39" s="108">
        <v>3</v>
      </c>
      <c r="AD39" s="107">
        <v>6022</v>
      </c>
      <c r="AE39" s="108">
        <v>34</v>
      </c>
      <c r="AF39" s="107">
        <v>83315</v>
      </c>
      <c r="AG39" s="108">
        <v>44</v>
      </c>
      <c r="AH39" s="107">
        <v>535021</v>
      </c>
      <c r="AI39" s="108">
        <v>36</v>
      </c>
      <c r="AJ39" s="107">
        <v>301339</v>
      </c>
      <c r="AK39" s="108">
        <v>11</v>
      </c>
      <c r="AL39" s="107">
        <v>31360</v>
      </c>
      <c r="AM39" s="108">
        <v>7</v>
      </c>
      <c r="AN39" s="107">
        <v>15388</v>
      </c>
      <c r="AO39" s="108">
        <v>13</v>
      </c>
      <c r="AP39" s="107">
        <v>244090</v>
      </c>
      <c r="AQ39" s="108">
        <v>21</v>
      </c>
      <c r="AR39" s="107">
        <v>101769</v>
      </c>
      <c r="AS39" s="108">
        <v>32</v>
      </c>
      <c r="AT39" s="107">
        <v>63807</v>
      </c>
      <c r="AU39" s="108"/>
      <c r="AV39" s="107"/>
      <c r="AW39" s="108">
        <v>7</v>
      </c>
      <c r="AX39" s="107">
        <v>5761</v>
      </c>
      <c r="AY39" s="108"/>
      <c r="AZ39" s="107"/>
      <c r="BA39" s="108">
        <v>29</v>
      </c>
      <c r="BB39" s="107">
        <v>185080</v>
      </c>
      <c r="BC39" s="108"/>
      <c r="BD39" s="107"/>
      <c r="BE39" s="108">
        <v>36</v>
      </c>
      <c r="BF39" s="107">
        <v>145793</v>
      </c>
      <c r="BG39" s="108"/>
      <c r="BH39" s="107"/>
      <c r="BI39" s="108"/>
      <c r="BJ39" s="107"/>
      <c r="BK39" s="108"/>
      <c r="BL39" s="107"/>
      <c r="BM39" s="108">
        <v>5</v>
      </c>
      <c r="BN39" s="107">
        <v>50142</v>
      </c>
      <c r="BO39" s="108">
        <v>22</v>
      </c>
      <c r="BP39" s="107">
        <v>30213</v>
      </c>
      <c r="BQ39" s="108">
        <v>601</v>
      </c>
      <c r="BR39" s="107">
        <v>3412459</v>
      </c>
    </row>
    <row r="40" spans="1:70" s="103" customFormat="1" ht="14" customHeight="1">
      <c r="A40" s="113" t="s">
        <v>463</v>
      </c>
      <c r="B40" s="99" t="s">
        <v>463</v>
      </c>
      <c r="C40" s="812" t="s">
        <v>494</v>
      </c>
      <c r="D40" s="811"/>
      <c r="E40" s="810" t="s">
        <v>465</v>
      </c>
      <c r="F40" s="811"/>
      <c r="G40" s="810" t="s">
        <v>466</v>
      </c>
      <c r="H40" s="811"/>
      <c r="I40" s="810" t="s">
        <v>467</v>
      </c>
      <c r="J40" s="811"/>
      <c r="K40" s="810" t="s">
        <v>495</v>
      </c>
      <c r="L40" s="811"/>
      <c r="M40" s="810" t="s">
        <v>469</v>
      </c>
      <c r="N40" s="811"/>
      <c r="O40" s="810" t="s">
        <v>470</v>
      </c>
      <c r="P40" s="811"/>
      <c r="Q40" s="108"/>
      <c r="R40" s="107"/>
      <c r="S40" s="810" t="s">
        <v>471</v>
      </c>
      <c r="T40" s="811"/>
      <c r="U40" s="810" t="s">
        <v>472</v>
      </c>
      <c r="V40" s="811"/>
      <c r="W40" s="810" t="s">
        <v>473</v>
      </c>
      <c r="X40" s="811"/>
      <c r="Y40" s="810" t="s">
        <v>496</v>
      </c>
      <c r="Z40" s="811"/>
      <c r="AA40" s="108"/>
      <c r="AB40" s="107"/>
      <c r="AC40" s="810" t="s">
        <v>475</v>
      </c>
      <c r="AD40" s="811"/>
      <c r="AE40" s="810" t="s">
        <v>476</v>
      </c>
      <c r="AF40" s="811"/>
      <c r="AG40" s="810" t="s">
        <v>477</v>
      </c>
      <c r="AH40" s="811"/>
      <c r="AI40" s="810" t="s">
        <v>478</v>
      </c>
      <c r="AJ40" s="811"/>
      <c r="AK40" s="810" t="s">
        <v>479</v>
      </c>
      <c r="AL40" s="811"/>
      <c r="AM40" s="810" t="s">
        <v>480</v>
      </c>
      <c r="AN40" s="811"/>
      <c r="AO40" s="810" t="s">
        <v>497</v>
      </c>
      <c r="AP40" s="811"/>
      <c r="AQ40" s="810" t="s">
        <v>447</v>
      </c>
      <c r="AR40" s="811"/>
      <c r="AS40" s="810" t="s">
        <v>448</v>
      </c>
      <c r="AT40" s="811"/>
      <c r="AU40" s="108"/>
      <c r="AV40" s="107"/>
      <c r="AW40" s="810" t="s">
        <v>498</v>
      </c>
      <c r="AX40" s="811"/>
      <c r="AY40" s="810" t="s">
        <v>485</v>
      </c>
      <c r="AZ40" s="811"/>
      <c r="BA40" s="810" t="s">
        <v>486</v>
      </c>
      <c r="BB40" s="811"/>
      <c r="BC40" s="108"/>
      <c r="BD40" s="107"/>
      <c r="BE40" s="810" t="s">
        <v>499</v>
      </c>
      <c r="BF40" s="811"/>
      <c r="BG40" s="108"/>
      <c r="BH40" s="107"/>
      <c r="BI40" s="108"/>
      <c r="BJ40" s="107"/>
      <c r="BK40" s="108"/>
      <c r="BL40" s="107"/>
      <c r="BM40" s="810" t="s">
        <v>458</v>
      </c>
      <c r="BN40" s="811"/>
      <c r="BO40" s="810" t="s">
        <v>489</v>
      </c>
      <c r="BP40" s="811"/>
      <c r="BQ40" s="810" t="s">
        <v>490</v>
      </c>
      <c r="BR40" s="811"/>
    </row>
    <row r="41" spans="1:70" ht="14" customHeight="1">
      <c r="A41" s="111" t="s">
        <v>493</v>
      </c>
      <c r="B41" s="105">
        <v>21854</v>
      </c>
      <c r="C41" s="106">
        <v>6</v>
      </c>
      <c r="D41" s="107">
        <v>27849</v>
      </c>
      <c r="E41" s="108">
        <v>27</v>
      </c>
      <c r="F41" s="107">
        <v>87316</v>
      </c>
      <c r="G41" s="108">
        <v>2</v>
      </c>
      <c r="H41" s="107">
        <v>23064</v>
      </c>
      <c r="I41" s="108">
        <v>39</v>
      </c>
      <c r="J41" s="107">
        <v>180146</v>
      </c>
      <c r="K41" s="108">
        <v>47</v>
      </c>
      <c r="L41" s="107">
        <v>278529</v>
      </c>
      <c r="M41" s="108">
        <v>19</v>
      </c>
      <c r="N41" s="107">
        <v>78605</v>
      </c>
      <c r="O41" s="108">
        <v>77</v>
      </c>
      <c r="P41" s="107">
        <v>312388</v>
      </c>
      <c r="Q41" s="108"/>
      <c r="R41" s="107"/>
      <c r="S41" s="108">
        <v>9</v>
      </c>
      <c r="T41" s="107">
        <v>126519</v>
      </c>
      <c r="U41" s="108">
        <v>6</v>
      </c>
      <c r="V41" s="107">
        <v>9686</v>
      </c>
      <c r="W41" s="108">
        <v>20</v>
      </c>
      <c r="X41" s="107">
        <v>129678</v>
      </c>
      <c r="Y41" s="108">
        <v>49</v>
      </c>
      <c r="Z41" s="106">
        <v>337221</v>
      </c>
      <c r="AA41" s="108"/>
      <c r="AB41" s="107"/>
      <c r="AC41" s="108">
        <v>3</v>
      </c>
      <c r="AD41" s="107">
        <v>6048</v>
      </c>
      <c r="AE41" s="108">
        <v>33</v>
      </c>
      <c r="AF41" s="107">
        <v>85527</v>
      </c>
      <c r="AG41" s="108">
        <v>44</v>
      </c>
      <c r="AH41" s="107">
        <v>621373</v>
      </c>
      <c r="AI41" s="108">
        <v>37</v>
      </c>
      <c r="AJ41" s="107">
        <v>346085</v>
      </c>
      <c r="AK41" s="108">
        <v>11</v>
      </c>
      <c r="AL41" s="107">
        <v>28552</v>
      </c>
      <c r="AM41" s="108">
        <v>7</v>
      </c>
      <c r="AN41" s="107">
        <v>15449</v>
      </c>
      <c r="AO41" s="108">
        <v>13</v>
      </c>
      <c r="AP41" s="107">
        <v>232568</v>
      </c>
      <c r="AQ41" s="108">
        <v>21</v>
      </c>
      <c r="AR41" s="107">
        <v>101419</v>
      </c>
      <c r="AS41" s="108">
        <v>32</v>
      </c>
      <c r="AT41" s="107">
        <v>61323</v>
      </c>
      <c r="AU41" s="108"/>
      <c r="AV41" s="107"/>
      <c r="AW41" s="108">
        <v>7</v>
      </c>
      <c r="AX41" s="107">
        <v>7055</v>
      </c>
      <c r="AY41" s="108">
        <v>1</v>
      </c>
      <c r="AZ41" s="107">
        <v>5760</v>
      </c>
      <c r="BA41" s="108">
        <v>29</v>
      </c>
      <c r="BB41" s="107">
        <v>189238</v>
      </c>
      <c r="BC41" s="108"/>
      <c r="BD41" s="107"/>
      <c r="BE41" s="108">
        <v>36</v>
      </c>
      <c r="BF41" s="107">
        <v>143330</v>
      </c>
      <c r="BG41" s="108"/>
      <c r="BH41" s="107"/>
      <c r="BI41" s="108"/>
      <c r="BJ41" s="107"/>
      <c r="BK41" s="108"/>
      <c r="BL41" s="107"/>
      <c r="BM41" s="108">
        <v>5</v>
      </c>
      <c r="BN41" s="107">
        <v>52148</v>
      </c>
      <c r="BO41" s="108">
        <v>22</v>
      </c>
      <c r="BP41" s="107">
        <v>29256</v>
      </c>
      <c r="BQ41" s="108">
        <v>602</v>
      </c>
      <c r="BR41" s="107">
        <v>3516138</v>
      </c>
    </row>
    <row r="42" spans="1:70" ht="14" customHeight="1">
      <c r="A42" s="111" t="s">
        <v>493</v>
      </c>
      <c r="B42" s="105">
        <v>21884</v>
      </c>
      <c r="C42" s="106">
        <v>6</v>
      </c>
      <c r="D42" s="107">
        <v>34069</v>
      </c>
      <c r="E42" s="108">
        <v>27</v>
      </c>
      <c r="F42" s="107">
        <v>101691</v>
      </c>
      <c r="G42" s="108">
        <v>2</v>
      </c>
      <c r="H42" s="107">
        <v>23338</v>
      </c>
      <c r="I42" s="108">
        <v>39</v>
      </c>
      <c r="J42" s="107">
        <v>175852</v>
      </c>
      <c r="K42" s="108">
        <v>46</v>
      </c>
      <c r="L42" s="107">
        <v>269527</v>
      </c>
      <c r="M42" s="108">
        <v>19</v>
      </c>
      <c r="N42" s="107">
        <v>78989</v>
      </c>
      <c r="O42" s="108">
        <v>77</v>
      </c>
      <c r="P42" s="107">
        <v>331937</v>
      </c>
      <c r="Q42" s="108"/>
      <c r="R42" s="107"/>
      <c r="S42" s="108">
        <v>9</v>
      </c>
      <c r="T42" s="107">
        <v>128755</v>
      </c>
      <c r="U42" s="108">
        <v>6</v>
      </c>
      <c r="V42" s="107">
        <v>10035</v>
      </c>
      <c r="W42" s="108">
        <v>20</v>
      </c>
      <c r="X42" s="107">
        <v>130315</v>
      </c>
      <c r="Y42" s="108">
        <v>49</v>
      </c>
      <c r="Z42" s="106">
        <v>350146</v>
      </c>
      <c r="AA42" s="108"/>
      <c r="AB42" s="107"/>
      <c r="AC42" s="108">
        <v>3</v>
      </c>
      <c r="AD42" s="107">
        <v>6255</v>
      </c>
      <c r="AE42" s="108">
        <v>33</v>
      </c>
      <c r="AF42" s="107">
        <v>87367</v>
      </c>
      <c r="AG42" s="108">
        <v>44</v>
      </c>
      <c r="AH42" s="107">
        <v>626146</v>
      </c>
      <c r="AI42" s="108">
        <v>38</v>
      </c>
      <c r="AJ42" s="107">
        <v>375256</v>
      </c>
      <c r="AK42" s="108">
        <v>11</v>
      </c>
      <c r="AL42" s="107">
        <v>30917</v>
      </c>
      <c r="AM42" s="108">
        <v>7</v>
      </c>
      <c r="AN42" s="107">
        <v>14769</v>
      </c>
      <c r="AO42" s="108">
        <v>13</v>
      </c>
      <c r="AP42" s="107">
        <v>239972</v>
      </c>
      <c r="AQ42" s="108">
        <v>21</v>
      </c>
      <c r="AR42" s="107">
        <v>105843</v>
      </c>
      <c r="AS42" s="108">
        <v>32</v>
      </c>
      <c r="AT42" s="107">
        <v>69754</v>
      </c>
      <c r="AU42" s="108"/>
      <c r="AV42" s="107"/>
      <c r="AW42" s="108">
        <v>7</v>
      </c>
      <c r="AX42" s="107">
        <v>7987</v>
      </c>
      <c r="AY42" s="108">
        <v>1</v>
      </c>
      <c r="AZ42" s="107">
        <v>5088</v>
      </c>
      <c r="BA42" s="108">
        <v>29</v>
      </c>
      <c r="BB42" s="107">
        <v>195552</v>
      </c>
      <c r="BC42" s="108"/>
      <c r="BD42" s="107"/>
      <c r="BE42" s="108">
        <v>36</v>
      </c>
      <c r="BF42" s="107">
        <v>156140</v>
      </c>
      <c r="BG42" s="108"/>
      <c r="BH42" s="107"/>
      <c r="BI42" s="108"/>
      <c r="BJ42" s="107"/>
      <c r="BK42" s="108"/>
      <c r="BL42" s="107"/>
      <c r="BM42" s="108">
        <v>5</v>
      </c>
      <c r="BN42" s="107">
        <v>50050</v>
      </c>
      <c r="BO42" s="108">
        <v>22</v>
      </c>
      <c r="BP42" s="107">
        <v>32567</v>
      </c>
      <c r="BQ42" s="108">
        <v>602</v>
      </c>
      <c r="BR42" s="107">
        <v>3638326</v>
      </c>
    </row>
    <row r="43" spans="1:70" ht="14" customHeight="1">
      <c r="A43" s="111" t="s">
        <v>493</v>
      </c>
      <c r="B43" s="105">
        <v>21912</v>
      </c>
      <c r="C43" s="106">
        <v>6</v>
      </c>
      <c r="D43" s="107">
        <v>39180</v>
      </c>
      <c r="E43" s="108">
        <v>27</v>
      </c>
      <c r="F43" s="107">
        <v>109325</v>
      </c>
      <c r="G43" s="108">
        <v>2</v>
      </c>
      <c r="H43" s="107">
        <v>22870</v>
      </c>
      <c r="I43" s="108">
        <v>39</v>
      </c>
      <c r="J43" s="107">
        <v>179032</v>
      </c>
      <c r="K43" s="108">
        <v>46</v>
      </c>
      <c r="L43" s="107">
        <v>270555</v>
      </c>
      <c r="M43" s="108">
        <v>19</v>
      </c>
      <c r="N43" s="107">
        <v>81286</v>
      </c>
      <c r="O43" s="108">
        <v>77</v>
      </c>
      <c r="P43" s="107">
        <v>348173</v>
      </c>
      <c r="Q43" s="108"/>
      <c r="R43" s="107"/>
      <c r="S43" s="108">
        <v>9</v>
      </c>
      <c r="T43" s="107">
        <v>123448</v>
      </c>
      <c r="U43" s="108">
        <v>6</v>
      </c>
      <c r="V43" s="107">
        <v>9290</v>
      </c>
      <c r="W43" s="108">
        <v>20</v>
      </c>
      <c r="X43" s="107">
        <v>129301</v>
      </c>
      <c r="Y43" s="108">
        <v>49</v>
      </c>
      <c r="Z43" s="106">
        <v>402841</v>
      </c>
      <c r="AA43" s="108"/>
      <c r="AB43" s="107"/>
      <c r="AC43" s="108">
        <v>3</v>
      </c>
      <c r="AD43" s="107">
        <v>6530</v>
      </c>
      <c r="AE43" s="108">
        <v>33</v>
      </c>
      <c r="AF43" s="107">
        <v>86442</v>
      </c>
      <c r="AG43" s="108">
        <v>44</v>
      </c>
      <c r="AH43" s="107">
        <v>632932</v>
      </c>
      <c r="AI43" s="108">
        <v>38</v>
      </c>
      <c r="AJ43" s="107">
        <v>362637</v>
      </c>
      <c r="AK43" s="108">
        <v>11</v>
      </c>
      <c r="AL43" s="107">
        <v>40093</v>
      </c>
      <c r="AM43" s="108">
        <v>7</v>
      </c>
      <c r="AN43" s="107">
        <v>17991</v>
      </c>
      <c r="AO43" s="108">
        <v>13</v>
      </c>
      <c r="AP43" s="107">
        <v>245203</v>
      </c>
      <c r="AQ43" s="108">
        <v>21</v>
      </c>
      <c r="AR43" s="107">
        <v>106309</v>
      </c>
      <c r="AS43" s="108">
        <v>32</v>
      </c>
      <c r="AT43" s="107">
        <v>95575</v>
      </c>
      <c r="AU43" s="108"/>
      <c r="AV43" s="107"/>
      <c r="AW43" s="108">
        <v>7</v>
      </c>
      <c r="AX43" s="107">
        <v>7642</v>
      </c>
      <c r="AY43" s="108">
        <v>1</v>
      </c>
      <c r="AZ43" s="107">
        <v>4920</v>
      </c>
      <c r="BA43" s="108">
        <v>29</v>
      </c>
      <c r="BB43" s="107">
        <v>205579</v>
      </c>
      <c r="BC43" s="108"/>
      <c r="BD43" s="107"/>
      <c r="BE43" s="108">
        <v>36</v>
      </c>
      <c r="BF43" s="107">
        <v>166310</v>
      </c>
      <c r="BG43" s="108"/>
      <c r="BH43" s="107"/>
      <c r="BI43" s="108"/>
      <c r="BJ43" s="107"/>
      <c r="BK43" s="108"/>
      <c r="BL43" s="107"/>
      <c r="BM43" s="108">
        <v>5</v>
      </c>
      <c r="BN43" s="107">
        <v>49891</v>
      </c>
      <c r="BO43" s="108">
        <v>22</v>
      </c>
      <c r="BP43" s="107">
        <v>33653</v>
      </c>
      <c r="BQ43" s="108">
        <v>602</v>
      </c>
      <c r="BR43" s="107">
        <v>3777018</v>
      </c>
    </row>
    <row r="44" spans="1:70" ht="14" customHeight="1">
      <c r="A44" s="111" t="s">
        <v>500</v>
      </c>
      <c r="B44" s="105">
        <v>21945</v>
      </c>
      <c r="C44" s="106">
        <v>6</v>
      </c>
      <c r="D44" s="107">
        <v>33530</v>
      </c>
      <c r="E44" s="108">
        <v>27</v>
      </c>
      <c r="F44" s="107">
        <v>100453</v>
      </c>
      <c r="G44" s="108">
        <v>2</v>
      </c>
      <c r="H44" s="107">
        <v>21930</v>
      </c>
      <c r="I44" s="108">
        <v>39</v>
      </c>
      <c r="J44" s="107">
        <v>175605</v>
      </c>
      <c r="K44" s="108">
        <v>46</v>
      </c>
      <c r="L44" s="107">
        <v>237039</v>
      </c>
      <c r="M44" s="108">
        <v>19</v>
      </c>
      <c r="N44" s="107">
        <v>75229</v>
      </c>
      <c r="O44" s="108">
        <v>77</v>
      </c>
      <c r="P44" s="107">
        <v>318978</v>
      </c>
      <c r="Q44" s="108"/>
      <c r="R44" s="107"/>
      <c r="S44" s="108">
        <v>9</v>
      </c>
      <c r="T44" s="107">
        <v>127092</v>
      </c>
      <c r="U44" s="108">
        <v>6</v>
      </c>
      <c r="V44" s="107">
        <v>8258</v>
      </c>
      <c r="W44" s="108">
        <v>20</v>
      </c>
      <c r="X44" s="107">
        <v>131621</v>
      </c>
      <c r="Y44" s="108">
        <v>48</v>
      </c>
      <c r="Z44" s="106">
        <v>425286</v>
      </c>
      <c r="AA44" s="108"/>
      <c r="AB44" s="107"/>
      <c r="AC44" s="108">
        <v>3</v>
      </c>
      <c r="AD44" s="107">
        <v>6234</v>
      </c>
      <c r="AE44" s="108">
        <v>33</v>
      </c>
      <c r="AF44" s="107">
        <v>80556</v>
      </c>
      <c r="AG44" s="108">
        <v>44</v>
      </c>
      <c r="AH44" s="107">
        <v>599133</v>
      </c>
      <c r="AI44" s="108">
        <v>38</v>
      </c>
      <c r="AJ44" s="107">
        <v>357223</v>
      </c>
      <c r="AK44" s="108">
        <v>11</v>
      </c>
      <c r="AL44" s="107">
        <v>38218</v>
      </c>
      <c r="AM44" s="108">
        <v>7</v>
      </c>
      <c r="AN44" s="107">
        <v>18816</v>
      </c>
      <c r="AO44" s="108">
        <v>13</v>
      </c>
      <c r="AP44" s="107">
        <v>255236</v>
      </c>
      <c r="AQ44" s="108">
        <v>21</v>
      </c>
      <c r="AR44" s="107">
        <v>107417</v>
      </c>
      <c r="AS44" s="108">
        <v>32</v>
      </c>
      <c r="AT44" s="107">
        <v>89012</v>
      </c>
      <c r="AU44" s="108"/>
      <c r="AV44" s="107"/>
      <c r="AW44" s="108">
        <v>7</v>
      </c>
      <c r="AX44" s="107">
        <v>7586</v>
      </c>
      <c r="AY44" s="108">
        <v>1</v>
      </c>
      <c r="AZ44" s="107">
        <v>4824</v>
      </c>
      <c r="BA44" s="108">
        <v>27</v>
      </c>
      <c r="BB44" s="107">
        <v>203967</v>
      </c>
      <c r="BC44" s="108"/>
      <c r="BD44" s="107"/>
      <c r="BE44" s="108">
        <v>36</v>
      </c>
      <c r="BF44" s="107">
        <v>173964</v>
      </c>
      <c r="BG44" s="108"/>
      <c r="BH44" s="107"/>
      <c r="BI44" s="108"/>
      <c r="BJ44" s="107"/>
      <c r="BK44" s="108"/>
      <c r="BL44" s="107"/>
      <c r="BM44" s="108">
        <v>5</v>
      </c>
      <c r="BN44" s="107">
        <v>48623</v>
      </c>
      <c r="BO44" s="108">
        <v>22</v>
      </c>
      <c r="BP44" s="107">
        <v>32045</v>
      </c>
      <c r="BQ44" s="108">
        <v>599</v>
      </c>
      <c r="BR44" s="107">
        <v>3677884</v>
      </c>
    </row>
    <row r="45" spans="1:70" ht="14" customHeight="1">
      <c r="A45" s="111" t="s">
        <v>500</v>
      </c>
      <c r="B45" s="105">
        <v>21975</v>
      </c>
      <c r="C45" s="106">
        <v>6</v>
      </c>
      <c r="D45" s="107">
        <v>31779</v>
      </c>
      <c r="E45" s="108">
        <v>27</v>
      </c>
      <c r="F45" s="107">
        <v>98181</v>
      </c>
      <c r="G45" s="108">
        <v>2</v>
      </c>
      <c r="H45" s="107">
        <v>23820</v>
      </c>
      <c r="I45" s="108">
        <v>39</v>
      </c>
      <c r="J45" s="107">
        <v>199485</v>
      </c>
      <c r="K45" s="108">
        <v>45</v>
      </c>
      <c r="L45" s="107">
        <v>238938</v>
      </c>
      <c r="M45" s="108">
        <v>19</v>
      </c>
      <c r="N45" s="107">
        <v>71773</v>
      </c>
      <c r="O45" s="108">
        <v>77</v>
      </c>
      <c r="P45" s="107">
        <v>334756</v>
      </c>
      <c r="Q45" s="108"/>
      <c r="R45" s="107"/>
      <c r="S45" s="108">
        <v>9</v>
      </c>
      <c r="T45" s="107">
        <v>130487</v>
      </c>
      <c r="U45" s="108">
        <v>6</v>
      </c>
      <c r="V45" s="107">
        <v>8648</v>
      </c>
      <c r="W45" s="108">
        <v>20</v>
      </c>
      <c r="X45" s="107">
        <v>140044</v>
      </c>
      <c r="Y45" s="108">
        <v>48</v>
      </c>
      <c r="Z45" s="106">
        <v>411033</v>
      </c>
      <c r="AA45" s="108"/>
      <c r="AB45" s="107"/>
      <c r="AC45" s="108">
        <v>3</v>
      </c>
      <c r="AD45" s="107">
        <v>6272</v>
      </c>
      <c r="AE45" s="108">
        <v>33</v>
      </c>
      <c r="AF45" s="107">
        <v>86996</v>
      </c>
      <c r="AG45" s="108">
        <v>44</v>
      </c>
      <c r="AH45" s="107">
        <v>667531</v>
      </c>
      <c r="AI45" s="108">
        <v>38</v>
      </c>
      <c r="AJ45" s="107">
        <v>379547</v>
      </c>
      <c r="AK45" s="108">
        <v>11</v>
      </c>
      <c r="AL45" s="107">
        <v>43373</v>
      </c>
      <c r="AM45" s="108">
        <v>7</v>
      </c>
      <c r="AN45" s="107">
        <v>22573</v>
      </c>
      <c r="AO45" s="108">
        <v>13</v>
      </c>
      <c r="AP45" s="107">
        <v>255076</v>
      </c>
      <c r="AQ45" s="108">
        <v>21</v>
      </c>
      <c r="AR45" s="107">
        <v>116066</v>
      </c>
      <c r="AS45" s="108">
        <v>32</v>
      </c>
      <c r="AT45" s="107">
        <v>81059</v>
      </c>
      <c r="AU45" s="108"/>
      <c r="AV45" s="107"/>
      <c r="AW45" s="108">
        <v>7</v>
      </c>
      <c r="AX45" s="107">
        <v>7404</v>
      </c>
      <c r="AY45" s="108">
        <v>1</v>
      </c>
      <c r="AZ45" s="107">
        <v>5280</v>
      </c>
      <c r="BA45" s="108">
        <v>27</v>
      </c>
      <c r="BB45" s="107">
        <v>214917</v>
      </c>
      <c r="BC45" s="108"/>
      <c r="BD45" s="107"/>
      <c r="BE45" s="108">
        <v>36</v>
      </c>
      <c r="BF45" s="107">
        <v>187479</v>
      </c>
      <c r="BG45" s="108"/>
      <c r="BH45" s="107"/>
      <c r="BI45" s="108"/>
      <c r="BJ45" s="107"/>
      <c r="BK45" s="108"/>
      <c r="BL45" s="107"/>
      <c r="BM45" s="108">
        <v>5</v>
      </c>
      <c r="BN45" s="107">
        <v>53465</v>
      </c>
      <c r="BO45" s="108">
        <v>22</v>
      </c>
      <c r="BP45" s="107">
        <v>30993</v>
      </c>
      <c r="BQ45" s="108">
        <v>598</v>
      </c>
      <c r="BR45" s="107">
        <v>3846986</v>
      </c>
    </row>
    <row r="46" spans="1:70" ht="14" customHeight="1">
      <c r="A46" s="111" t="s">
        <v>500</v>
      </c>
      <c r="B46" s="105">
        <v>22006</v>
      </c>
      <c r="C46" s="106">
        <v>6</v>
      </c>
      <c r="D46" s="107">
        <v>29381</v>
      </c>
      <c r="E46" s="108">
        <v>27</v>
      </c>
      <c r="F46" s="107">
        <v>88677</v>
      </c>
      <c r="G46" s="108">
        <v>2</v>
      </c>
      <c r="H46" s="107">
        <v>24270</v>
      </c>
      <c r="I46" s="108">
        <v>40</v>
      </c>
      <c r="J46" s="107">
        <v>226386</v>
      </c>
      <c r="K46" s="108">
        <v>45</v>
      </c>
      <c r="L46" s="107">
        <v>236064</v>
      </c>
      <c r="M46" s="108">
        <v>19</v>
      </c>
      <c r="N46" s="107">
        <v>68443</v>
      </c>
      <c r="O46" s="108">
        <v>77</v>
      </c>
      <c r="P46" s="107">
        <v>348386</v>
      </c>
      <c r="Q46" s="108"/>
      <c r="R46" s="107"/>
      <c r="S46" s="108">
        <v>9</v>
      </c>
      <c r="T46" s="107">
        <v>131079</v>
      </c>
      <c r="U46" s="108">
        <v>6</v>
      </c>
      <c r="V46" s="107">
        <v>8145</v>
      </c>
      <c r="W46" s="108">
        <v>20</v>
      </c>
      <c r="X46" s="107">
        <v>150858</v>
      </c>
      <c r="Y46" s="108">
        <v>48</v>
      </c>
      <c r="Z46" s="106">
        <v>407601</v>
      </c>
      <c r="AA46" s="108"/>
      <c r="AB46" s="107"/>
      <c r="AC46" s="108">
        <v>3</v>
      </c>
      <c r="AD46" s="107">
        <v>6016</v>
      </c>
      <c r="AE46" s="108">
        <v>33</v>
      </c>
      <c r="AF46" s="107">
        <v>103943</v>
      </c>
      <c r="AG46" s="108">
        <v>44</v>
      </c>
      <c r="AH46" s="107">
        <v>697234</v>
      </c>
      <c r="AI46" s="108">
        <v>38</v>
      </c>
      <c r="AJ46" s="107">
        <v>411398</v>
      </c>
      <c r="AK46" s="108">
        <v>11</v>
      </c>
      <c r="AL46" s="107">
        <v>51050</v>
      </c>
      <c r="AM46" s="108">
        <v>7</v>
      </c>
      <c r="AN46" s="107">
        <v>31266</v>
      </c>
      <c r="AO46" s="108">
        <v>13</v>
      </c>
      <c r="AP46" s="107">
        <v>253896</v>
      </c>
      <c r="AQ46" s="108">
        <v>21</v>
      </c>
      <c r="AR46" s="107">
        <v>114769</v>
      </c>
      <c r="AS46" s="108">
        <v>31</v>
      </c>
      <c r="AT46" s="107">
        <v>71373</v>
      </c>
      <c r="AU46" s="108"/>
      <c r="AV46" s="107"/>
      <c r="AW46" s="108">
        <v>7</v>
      </c>
      <c r="AX46" s="107">
        <v>7526</v>
      </c>
      <c r="AY46" s="108">
        <v>1</v>
      </c>
      <c r="AZ46" s="107">
        <v>5040</v>
      </c>
      <c r="BA46" s="108">
        <v>27</v>
      </c>
      <c r="BB46" s="107">
        <v>238490</v>
      </c>
      <c r="BC46" s="108"/>
      <c r="BD46" s="107"/>
      <c r="BE46" s="108">
        <v>36</v>
      </c>
      <c r="BF46" s="107">
        <v>195328</v>
      </c>
      <c r="BG46" s="108"/>
      <c r="BH46" s="107"/>
      <c r="BI46" s="108"/>
      <c r="BJ46" s="107"/>
      <c r="BK46" s="108"/>
      <c r="BL46" s="107"/>
      <c r="BM46" s="108">
        <v>5</v>
      </c>
      <c r="BN46" s="107">
        <v>56912</v>
      </c>
      <c r="BO46" s="108">
        <v>22</v>
      </c>
      <c r="BP46" s="107">
        <v>32190</v>
      </c>
      <c r="BQ46" s="108">
        <v>598</v>
      </c>
      <c r="BR46" s="107">
        <v>3995730</v>
      </c>
    </row>
    <row r="47" spans="1:70" ht="14" customHeight="1">
      <c r="A47" s="111" t="s">
        <v>500</v>
      </c>
      <c r="B47" s="105">
        <v>22036</v>
      </c>
      <c r="C47" s="106">
        <v>6</v>
      </c>
      <c r="D47" s="107">
        <v>30255</v>
      </c>
      <c r="E47" s="108">
        <v>27</v>
      </c>
      <c r="F47" s="107">
        <v>83239</v>
      </c>
      <c r="G47" s="108">
        <v>2</v>
      </c>
      <c r="H47" s="107">
        <v>26786</v>
      </c>
      <c r="I47" s="108">
        <v>40</v>
      </c>
      <c r="J47" s="107">
        <v>235222</v>
      </c>
      <c r="K47" s="108">
        <v>45</v>
      </c>
      <c r="L47" s="107">
        <v>235928</v>
      </c>
      <c r="M47" s="108">
        <v>19</v>
      </c>
      <c r="N47" s="107">
        <v>63264</v>
      </c>
      <c r="O47" s="108">
        <v>77</v>
      </c>
      <c r="P47" s="107">
        <v>365295</v>
      </c>
      <c r="Q47" s="108"/>
      <c r="R47" s="107"/>
      <c r="S47" s="108">
        <v>9</v>
      </c>
      <c r="T47" s="107">
        <v>143841</v>
      </c>
      <c r="U47" s="108">
        <v>6</v>
      </c>
      <c r="V47" s="107">
        <v>8407</v>
      </c>
      <c r="W47" s="108">
        <v>20</v>
      </c>
      <c r="X47" s="107">
        <v>154641</v>
      </c>
      <c r="Y47" s="108">
        <v>48</v>
      </c>
      <c r="Z47" s="106">
        <v>399853</v>
      </c>
      <c r="AA47" s="108"/>
      <c r="AB47" s="107"/>
      <c r="AC47" s="108">
        <v>3</v>
      </c>
      <c r="AD47" s="107">
        <v>5528</v>
      </c>
      <c r="AE47" s="108">
        <v>33</v>
      </c>
      <c r="AF47" s="107">
        <v>128513</v>
      </c>
      <c r="AG47" s="108">
        <v>44</v>
      </c>
      <c r="AH47" s="107">
        <v>835446</v>
      </c>
      <c r="AI47" s="108">
        <v>39</v>
      </c>
      <c r="AJ47" s="107">
        <v>472416</v>
      </c>
      <c r="AK47" s="108">
        <v>11</v>
      </c>
      <c r="AL47" s="107">
        <v>60546</v>
      </c>
      <c r="AM47" s="108">
        <v>7</v>
      </c>
      <c r="AN47" s="107">
        <v>32348</v>
      </c>
      <c r="AO47" s="108">
        <v>13</v>
      </c>
      <c r="AP47" s="107">
        <v>241036</v>
      </c>
      <c r="AQ47" s="108">
        <v>21</v>
      </c>
      <c r="AR47" s="107">
        <v>110667</v>
      </c>
      <c r="AS47" s="108">
        <v>31</v>
      </c>
      <c r="AT47" s="107">
        <v>67507</v>
      </c>
      <c r="AU47" s="108"/>
      <c r="AV47" s="107"/>
      <c r="AW47" s="108">
        <v>7</v>
      </c>
      <c r="AX47" s="107">
        <v>7904</v>
      </c>
      <c r="AY47" s="108">
        <v>1</v>
      </c>
      <c r="AZ47" s="107">
        <v>5496</v>
      </c>
      <c r="BA47" s="108">
        <v>27</v>
      </c>
      <c r="BB47" s="107">
        <v>273257</v>
      </c>
      <c r="BC47" s="108"/>
      <c r="BD47" s="107"/>
      <c r="BE47" s="108">
        <v>36</v>
      </c>
      <c r="BF47" s="107">
        <v>208970</v>
      </c>
      <c r="BG47" s="108"/>
      <c r="BH47" s="107"/>
      <c r="BI47" s="108"/>
      <c r="BJ47" s="107"/>
      <c r="BK47" s="108"/>
      <c r="BL47" s="107"/>
      <c r="BM47" s="108">
        <v>5</v>
      </c>
      <c r="BN47" s="107">
        <v>64533</v>
      </c>
      <c r="BO47" s="108">
        <v>22</v>
      </c>
      <c r="BP47" s="107">
        <v>32346</v>
      </c>
      <c r="BQ47" s="108">
        <v>599</v>
      </c>
      <c r="BR47" s="107">
        <v>4293255</v>
      </c>
    </row>
    <row r="48" spans="1:70" ht="14" customHeight="1">
      <c r="A48" s="111" t="s">
        <v>500</v>
      </c>
      <c r="B48" s="105">
        <v>22067</v>
      </c>
      <c r="C48" s="106">
        <v>6</v>
      </c>
      <c r="D48" s="107">
        <v>33951</v>
      </c>
      <c r="E48" s="108">
        <v>27</v>
      </c>
      <c r="F48" s="107">
        <v>85592</v>
      </c>
      <c r="G48" s="108">
        <v>2</v>
      </c>
      <c r="H48" s="107">
        <v>24390</v>
      </c>
      <c r="I48" s="108">
        <v>40</v>
      </c>
      <c r="J48" s="107">
        <v>241710</v>
      </c>
      <c r="K48" s="108">
        <v>45</v>
      </c>
      <c r="L48" s="107">
        <v>260584</v>
      </c>
      <c r="M48" s="108">
        <v>19</v>
      </c>
      <c r="N48" s="107">
        <v>64924</v>
      </c>
      <c r="O48" s="108">
        <v>77</v>
      </c>
      <c r="P48" s="107">
        <v>405791</v>
      </c>
      <c r="Q48" s="108"/>
      <c r="R48" s="107"/>
      <c r="S48" s="108">
        <v>9</v>
      </c>
      <c r="T48" s="107">
        <v>153283</v>
      </c>
      <c r="U48" s="108">
        <v>6</v>
      </c>
      <c r="V48" s="107">
        <v>10075</v>
      </c>
      <c r="W48" s="108">
        <v>20</v>
      </c>
      <c r="X48" s="107">
        <v>158194</v>
      </c>
      <c r="Y48" s="108">
        <v>48</v>
      </c>
      <c r="Z48" s="106">
        <v>412996</v>
      </c>
      <c r="AA48" s="108"/>
      <c r="AB48" s="107"/>
      <c r="AC48" s="108">
        <v>3</v>
      </c>
      <c r="AD48" s="107">
        <v>7357</v>
      </c>
      <c r="AE48" s="108">
        <v>33</v>
      </c>
      <c r="AF48" s="107">
        <v>136353</v>
      </c>
      <c r="AG48" s="108">
        <v>44</v>
      </c>
      <c r="AH48" s="107">
        <v>877172</v>
      </c>
      <c r="AI48" s="108">
        <v>39</v>
      </c>
      <c r="AJ48" s="107">
        <v>501502</v>
      </c>
      <c r="AK48" s="108">
        <v>11</v>
      </c>
      <c r="AL48" s="107">
        <v>57428</v>
      </c>
      <c r="AM48" s="108">
        <v>7</v>
      </c>
      <c r="AN48" s="107">
        <v>30647</v>
      </c>
      <c r="AO48" s="108">
        <v>13</v>
      </c>
      <c r="AP48" s="107">
        <v>251231</v>
      </c>
      <c r="AQ48" s="108">
        <v>21</v>
      </c>
      <c r="AR48" s="107">
        <v>112032</v>
      </c>
      <c r="AS48" s="108">
        <v>31</v>
      </c>
      <c r="AT48" s="107">
        <v>66236</v>
      </c>
      <c r="AU48" s="108"/>
      <c r="AV48" s="107"/>
      <c r="AW48" s="108">
        <v>7</v>
      </c>
      <c r="AX48" s="107">
        <v>9192</v>
      </c>
      <c r="AY48" s="108">
        <v>1</v>
      </c>
      <c r="AZ48" s="107">
        <v>5280</v>
      </c>
      <c r="BA48" s="108">
        <v>27</v>
      </c>
      <c r="BB48" s="107">
        <v>286212</v>
      </c>
      <c r="BC48" s="108"/>
      <c r="BD48" s="107"/>
      <c r="BE48" s="108">
        <v>36</v>
      </c>
      <c r="BF48" s="107">
        <v>211866</v>
      </c>
      <c r="BG48" s="108"/>
      <c r="BH48" s="107"/>
      <c r="BI48" s="108"/>
      <c r="BJ48" s="107"/>
      <c r="BK48" s="108"/>
      <c r="BL48" s="107"/>
      <c r="BM48" s="108">
        <v>5</v>
      </c>
      <c r="BN48" s="107">
        <v>60753</v>
      </c>
      <c r="BO48" s="108">
        <v>22</v>
      </c>
      <c r="BP48" s="107">
        <v>34833</v>
      </c>
      <c r="BQ48" s="108">
        <v>599</v>
      </c>
      <c r="BR48" s="107">
        <v>4499596</v>
      </c>
    </row>
    <row r="49" spans="1:70" ht="14" customHeight="1">
      <c r="A49" s="111" t="s">
        <v>500</v>
      </c>
      <c r="B49" s="105">
        <v>22097</v>
      </c>
      <c r="C49" s="106">
        <v>6</v>
      </c>
      <c r="D49" s="107">
        <v>31034</v>
      </c>
      <c r="E49" s="108">
        <v>27</v>
      </c>
      <c r="F49" s="107">
        <v>79951</v>
      </c>
      <c r="G49" s="108">
        <v>2</v>
      </c>
      <c r="H49" s="107">
        <v>24076</v>
      </c>
      <c r="I49" s="108">
        <v>40</v>
      </c>
      <c r="J49" s="107">
        <v>234485</v>
      </c>
      <c r="K49" s="108">
        <v>45</v>
      </c>
      <c r="L49" s="107">
        <v>230742</v>
      </c>
      <c r="M49" s="108">
        <v>19</v>
      </c>
      <c r="N49" s="107">
        <v>59539</v>
      </c>
      <c r="O49" s="108">
        <v>77</v>
      </c>
      <c r="P49" s="107">
        <v>374861</v>
      </c>
      <c r="Q49" s="108"/>
      <c r="R49" s="107"/>
      <c r="S49" s="108">
        <v>9</v>
      </c>
      <c r="T49" s="107">
        <v>146824</v>
      </c>
      <c r="U49" s="108">
        <v>6</v>
      </c>
      <c r="V49" s="107">
        <v>8476</v>
      </c>
      <c r="W49" s="108">
        <v>20</v>
      </c>
      <c r="X49" s="107">
        <v>151215</v>
      </c>
      <c r="Y49" s="108">
        <v>48</v>
      </c>
      <c r="Z49" s="106">
        <v>391357</v>
      </c>
      <c r="AA49" s="108"/>
      <c r="AB49" s="107"/>
      <c r="AC49" s="108">
        <v>3</v>
      </c>
      <c r="AD49" s="107">
        <v>6926</v>
      </c>
      <c r="AE49" s="108">
        <v>33</v>
      </c>
      <c r="AF49" s="107">
        <v>120701</v>
      </c>
      <c r="AG49" s="108">
        <v>44</v>
      </c>
      <c r="AH49" s="107">
        <v>769679</v>
      </c>
      <c r="AI49" s="108">
        <v>39</v>
      </c>
      <c r="AJ49" s="107">
        <v>435144</v>
      </c>
      <c r="AK49" s="108">
        <v>11</v>
      </c>
      <c r="AL49" s="107">
        <v>48603</v>
      </c>
      <c r="AM49" s="108">
        <v>7</v>
      </c>
      <c r="AN49" s="107">
        <v>27374</v>
      </c>
      <c r="AO49" s="108">
        <v>13</v>
      </c>
      <c r="AP49" s="107">
        <v>246430</v>
      </c>
      <c r="AQ49" s="108">
        <v>21</v>
      </c>
      <c r="AR49" s="107">
        <v>106149</v>
      </c>
      <c r="AS49" s="108">
        <v>31</v>
      </c>
      <c r="AT49" s="107">
        <v>61987</v>
      </c>
      <c r="AU49" s="108"/>
      <c r="AV49" s="107"/>
      <c r="AW49" s="108">
        <v>7</v>
      </c>
      <c r="AX49" s="107">
        <v>8132</v>
      </c>
      <c r="AY49" s="108">
        <v>1</v>
      </c>
      <c r="AZ49" s="107">
        <v>4776</v>
      </c>
      <c r="BA49" s="108">
        <v>27</v>
      </c>
      <c r="BB49" s="107">
        <v>253657</v>
      </c>
      <c r="BC49" s="108"/>
      <c r="BD49" s="107"/>
      <c r="BE49" s="108">
        <v>35</v>
      </c>
      <c r="BF49" s="107">
        <v>202269</v>
      </c>
      <c r="BG49" s="108"/>
      <c r="BH49" s="107"/>
      <c r="BI49" s="108"/>
      <c r="BJ49" s="107"/>
      <c r="BK49" s="108"/>
      <c r="BL49" s="107"/>
      <c r="BM49" s="108">
        <v>5</v>
      </c>
      <c r="BN49" s="107">
        <v>55407</v>
      </c>
      <c r="BO49" s="108">
        <v>22</v>
      </c>
      <c r="BP49" s="107">
        <v>34683</v>
      </c>
      <c r="BQ49" s="108">
        <v>598</v>
      </c>
      <c r="BR49" s="107">
        <v>4114488</v>
      </c>
    </row>
    <row r="50" spans="1:70" ht="14" customHeight="1">
      <c r="A50" s="111" t="s">
        <v>500</v>
      </c>
      <c r="B50" s="105">
        <v>22127</v>
      </c>
      <c r="C50" s="106">
        <v>6</v>
      </c>
      <c r="D50" s="107">
        <v>32545</v>
      </c>
      <c r="E50" s="108">
        <v>27</v>
      </c>
      <c r="F50" s="107">
        <v>79759</v>
      </c>
      <c r="G50" s="108">
        <v>2</v>
      </c>
      <c r="H50" s="107">
        <v>28450</v>
      </c>
      <c r="I50" s="108">
        <v>40</v>
      </c>
      <c r="J50" s="107">
        <v>256209</v>
      </c>
      <c r="K50" s="108">
        <v>45</v>
      </c>
      <c r="L50" s="107">
        <v>235884</v>
      </c>
      <c r="M50" s="108">
        <v>19</v>
      </c>
      <c r="N50" s="107">
        <v>65120</v>
      </c>
      <c r="O50" s="108">
        <v>77</v>
      </c>
      <c r="P50" s="107">
        <v>412543</v>
      </c>
      <c r="Q50" s="108"/>
      <c r="R50" s="107"/>
      <c r="S50" s="108">
        <v>9</v>
      </c>
      <c r="T50" s="107">
        <v>152698</v>
      </c>
      <c r="U50" s="108">
        <v>6</v>
      </c>
      <c r="V50" s="107">
        <v>8805</v>
      </c>
      <c r="W50" s="108">
        <v>20</v>
      </c>
      <c r="X50" s="107">
        <v>164160</v>
      </c>
      <c r="Y50" s="108">
        <v>48</v>
      </c>
      <c r="Z50" s="106">
        <v>420537</v>
      </c>
      <c r="AA50" s="108"/>
      <c r="AB50" s="107"/>
      <c r="AC50" s="108">
        <v>3</v>
      </c>
      <c r="AD50" s="107">
        <v>6956</v>
      </c>
      <c r="AE50" s="108">
        <v>33</v>
      </c>
      <c r="AF50" s="107">
        <v>131525</v>
      </c>
      <c r="AG50" s="108">
        <v>44</v>
      </c>
      <c r="AH50" s="107">
        <v>833464</v>
      </c>
      <c r="AI50" s="108">
        <v>39</v>
      </c>
      <c r="AJ50" s="107">
        <v>532184</v>
      </c>
      <c r="AK50" s="108">
        <v>11</v>
      </c>
      <c r="AL50" s="107">
        <v>50221</v>
      </c>
      <c r="AM50" s="108">
        <v>7</v>
      </c>
      <c r="AN50" s="107">
        <v>29894</v>
      </c>
      <c r="AO50" s="108">
        <v>13</v>
      </c>
      <c r="AP50" s="107">
        <v>241595</v>
      </c>
      <c r="AQ50" s="108">
        <v>21</v>
      </c>
      <c r="AR50" s="107">
        <v>106927</v>
      </c>
      <c r="AS50" s="108">
        <v>31</v>
      </c>
      <c r="AT50" s="107">
        <v>62179</v>
      </c>
      <c r="AU50" s="108"/>
      <c r="AV50" s="107"/>
      <c r="AW50" s="108">
        <v>7</v>
      </c>
      <c r="AX50" s="107">
        <v>8164</v>
      </c>
      <c r="AY50" s="108">
        <v>1</v>
      </c>
      <c r="AZ50" s="107">
        <v>5160</v>
      </c>
      <c r="BA50" s="108">
        <v>27</v>
      </c>
      <c r="BB50" s="107">
        <v>276871</v>
      </c>
      <c r="BC50" s="108"/>
      <c r="BD50" s="107"/>
      <c r="BE50" s="108">
        <v>35</v>
      </c>
      <c r="BF50" s="107">
        <v>211431</v>
      </c>
      <c r="BG50" s="108"/>
      <c r="BH50" s="107"/>
      <c r="BI50" s="108"/>
      <c r="BJ50" s="107"/>
      <c r="BK50" s="108"/>
      <c r="BL50" s="107"/>
      <c r="BM50" s="108">
        <v>5</v>
      </c>
      <c r="BN50" s="107">
        <v>58955</v>
      </c>
      <c r="BO50" s="108">
        <v>22</v>
      </c>
      <c r="BP50" s="107">
        <v>35274</v>
      </c>
      <c r="BQ50" s="108">
        <v>598</v>
      </c>
      <c r="BR50" s="107">
        <v>4447521</v>
      </c>
    </row>
    <row r="51" spans="1:70" ht="14" customHeight="1">
      <c r="A51" s="111" t="s">
        <v>500</v>
      </c>
      <c r="B51" s="105">
        <v>22159</v>
      </c>
      <c r="C51" s="106">
        <v>6</v>
      </c>
      <c r="D51" s="107">
        <v>40967</v>
      </c>
      <c r="E51" s="108">
        <v>27</v>
      </c>
      <c r="F51" s="107">
        <v>83006</v>
      </c>
      <c r="G51" s="108">
        <v>2</v>
      </c>
      <c r="H51" s="107">
        <v>27476</v>
      </c>
      <c r="I51" s="108">
        <v>39</v>
      </c>
      <c r="J51" s="107">
        <v>262517</v>
      </c>
      <c r="K51" s="108">
        <v>45</v>
      </c>
      <c r="L51" s="107">
        <v>256989</v>
      </c>
      <c r="M51" s="108">
        <v>19</v>
      </c>
      <c r="N51" s="107">
        <v>68885</v>
      </c>
      <c r="O51" s="108">
        <v>77</v>
      </c>
      <c r="P51" s="107">
        <v>437554</v>
      </c>
      <c r="Q51" s="108"/>
      <c r="R51" s="107"/>
      <c r="S51" s="108">
        <v>9</v>
      </c>
      <c r="T51" s="107">
        <v>145864</v>
      </c>
      <c r="U51" s="108">
        <v>6</v>
      </c>
      <c r="V51" s="107">
        <v>10581</v>
      </c>
      <c r="W51" s="108">
        <v>20</v>
      </c>
      <c r="X51" s="107">
        <v>163435</v>
      </c>
      <c r="Y51" s="108">
        <v>48</v>
      </c>
      <c r="Z51" s="106">
        <v>424439</v>
      </c>
      <c r="AA51" s="108"/>
      <c r="AB51" s="107"/>
      <c r="AC51" s="108">
        <v>3</v>
      </c>
      <c r="AD51" s="107">
        <v>7518</v>
      </c>
      <c r="AE51" s="108">
        <v>33</v>
      </c>
      <c r="AF51" s="107">
        <v>162414</v>
      </c>
      <c r="AG51" s="108">
        <v>44</v>
      </c>
      <c r="AH51" s="107">
        <v>862958</v>
      </c>
      <c r="AI51" s="108">
        <v>39</v>
      </c>
      <c r="AJ51" s="107">
        <v>554308</v>
      </c>
      <c r="AK51" s="108">
        <v>11</v>
      </c>
      <c r="AL51" s="107">
        <v>52062</v>
      </c>
      <c r="AM51" s="108">
        <v>7</v>
      </c>
      <c r="AN51" s="107">
        <v>29624</v>
      </c>
      <c r="AO51" s="108">
        <v>13</v>
      </c>
      <c r="AP51" s="107">
        <v>256117</v>
      </c>
      <c r="AQ51" s="108">
        <v>21</v>
      </c>
      <c r="AR51" s="107">
        <v>117668</v>
      </c>
      <c r="AS51" s="108">
        <v>31</v>
      </c>
      <c r="AT51" s="107">
        <v>64759</v>
      </c>
      <c r="AU51" s="108"/>
      <c r="AV51" s="107"/>
      <c r="AW51" s="108">
        <v>7</v>
      </c>
      <c r="AX51" s="107">
        <v>8140</v>
      </c>
      <c r="AY51" s="108">
        <v>1</v>
      </c>
      <c r="AZ51" s="107">
        <v>5616</v>
      </c>
      <c r="BA51" s="108">
        <v>27</v>
      </c>
      <c r="BB51" s="107">
        <v>299075</v>
      </c>
      <c r="BC51" s="108"/>
      <c r="BD51" s="107"/>
      <c r="BE51" s="108">
        <v>35</v>
      </c>
      <c r="BF51" s="107">
        <v>215783</v>
      </c>
      <c r="BG51" s="108"/>
      <c r="BH51" s="107"/>
      <c r="BI51" s="108"/>
      <c r="BJ51" s="107"/>
      <c r="BK51" s="108"/>
      <c r="BL51" s="107"/>
      <c r="BM51" s="108">
        <v>5</v>
      </c>
      <c r="BN51" s="107">
        <v>58232</v>
      </c>
      <c r="BO51" s="108">
        <v>22</v>
      </c>
      <c r="BP51" s="107">
        <v>34963</v>
      </c>
      <c r="BQ51" s="108">
        <v>597</v>
      </c>
      <c r="BR51" s="107">
        <v>4650963</v>
      </c>
    </row>
    <row r="52" spans="1:70" ht="14" customHeight="1">
      <c r="A52" s="111" t="s">
        <v>500</v>
      </c>
      <c r="B52" s="105">
        <v>22189</v>
      </c>
      <c r="C52" s="106">
        <v>6</v>
      </c>
      <c r="D52" s="107">
        <v>52774</v>
      </c>
      <c r="E52" s="108">
        <v>27</v>
      </c>
      <c r="F52" s="107">
        <v>86712</v>
      </c>
      <c r="G52" s="108">
        <v>2</v>
      </c>
      <c r="H52" s="107">
        <v>33268</v>
      </c>
      <c r="I52" s="108">
        <v>39</v>
      </c>
      <c r="J52" s="107">
        <v>280744</v>
      </c>
      <c r="K52" s="108">
        <v>45</v>
      </c>
      <c r="L52" s="107">
        <v>261068</v>
      </c>
      <c r="M52" s="108">
        <v>19</v>
      </c>
      <c r="N52" s="107">
        <v>78427</v>
      </c>
      <c r="O52" s="108">
        <v>77</v>
      </c>
      <c r="P52" s="107">
        <v>485042</v>
      </c>
      <c r="Q52" s="108"/>
      <c r="R52" s="107"/>
      <c r="S52" s="108">
        <v>9</v>
      </c>
      <c r="T52" s="107">
        <v>143353</v>
      </c>
      <c r="U52" s="108">
        <v>6</v>
      </c>
      <c r="V52" s="107">
        <v>11972</v>
      </c>
      <c r="W52" s="108">
        <v>20</v>
      </c>
      <c r="X52" s="107">
        <v>171610</v>
      </c>
      <c r="Y52" s="108">
        <v>48</v>
      </c>
      <c r="Z52" s="106">
        <v>474015</v>
      </c>
      <c r="AA52" s="108"/>
      <c r="AB52" s="107"/>
      <c r="AC52" s="108">
        <v>3</v>
      </c>
      <c r="AD52" s="107">
        <v>9260</v>
      </c>
      <c r="AE52" s="108">
        <v>33</v>
      </c>
      <c r="AF52" s="107">
        <v>187794</v>
      </c>
      <c r="AG52" s="108">
        <v>44</v>
      </c>
      <c r="AH52" s="107">
        <v>860823</v>
      </c>
      <c r="AI52" s="108">
        <v>39</v>
      </c>
      <c r="AJ52" s="107">
        <v>583945</v>
      </c>
      <c r="AK52" s="108">
        <v>11</v>
      </c>
      <c r="AL52" s="107">
        <v>54187</v>
      </c>
      <c r="AM52" s="108">
        <v>7</v>
      </c>
      <c r="AN52" s="107">
        <v>31335</v>
      </c>
      <c r="AO52" s="108">
        <v>13</v>
      </c>
      <c r="AP52" s="107">
        <v>262533</v>
      </c>
      <c r="AQ52" s="108">
        <v>21</v>
      </c>
      <c r="AR52" s="107">
        <v>117399</v>
      </c>
      <c r="AS52" s="108">
        <v>29</v>
      </c>
      <c r="AT52" s="107">
        <v>70917</v>
      </c>
      <c r="AU52" s="108"/>
      <c r="AV52" s="107"/>
      <c r="AW52" s="108">
        <v>7</v>
      </c>
      <c r="AX52" s="107">
        <v>7955</v>
      </c>
      <c r="AY52" s="108">
        <v>1</v>
      </c>
      <c r="AZ52" s="107">
        <v>5688</v>
      </c>
      <c r="BA52" s="108">
        <v>27</v>
      </c>
      <c r="BB52" s="107">
        <v>299949</v>
      </c>
      <c r="BC52" s="108"/>
      <c r="BD52" s="107"/>
      <c r="BE52" s="108">
        <v>35</v>
      </c>
      <c r="BF52" s="107">
        <v>217472</v>
      </c>
      <c r="BG52" s="108"/>
      <c r="BH52" s="107"/>
      <c r="BI52" s="108"/>
      <c r="BJ52" s="107"/>
      <c r="BK52" s="108"/>
      <c r="BL52" s="107"/>
      <c r="BM52" s="108">
        <v>5</v>
      </c>
      <c r="BN52" s="107">
        <v>58901</v>
      </c>
      <c r="BO52" s="108">
        <v>22</v>
      </c>
      <c r="BP52" s="107">
        <v>37103</v>
      </c>
      <c r="BQ52" s="108">
        <v>595</v>
      </c>
      <c r="BR52" s="107">
        <v>4884255</v>
      </c>
    </row>
    <row r="53" spans="1:70" s="103" customFormat="1" ht="14" customHeight="1">
      <c r="A53" s="113" t="s">
        <v>463</v>
      </c>
      <c r="B53" s="99" t="s">
        <v>463</v>
      </c>
      <c r="C53" s="812" t="s">
        <v>494</v>
      </c>
      <c r="D53" s="811"/>
      <c r="E53" s="810" t="s">
        <v>465</v>
      </c>
      <c r="F53" s="811"/>
      <c r="G53" s="810" t="s">
        <v>466</v>
      </c>
      <c r="H53" s="811"/>
      <c r="I53" s="810" t="s">
        <v>467</v>
      </c>
      <c r="J53" s="811"/>
      <c r="K53" s="810" t="s">
        <v>495</v>
      </c>
      <c r="L53" s="811"/>
      <c r="M53" s="810" t="s">
        <v>469</v>
      </c>
      <c r="N53" s="811"/>
      <c r="O53" s="810" t="s">
        <v>470</v>
      </c>
      <c r="P53" s="811"/>
      <c r="Q53" s="813"/>
      <c r="R53" s="814"/>
      <c r="S53" s="810" t="s">
        <v>471</v>
      </c>
      <c r="T53" s="811"/>
      <c r="U53" s="810" t="s">
        <v>472</v>
      </c>
      <c r="V53" s="811"/>
      <c r="W53" s="810" t="s">
        <v>473</v>
      </c>
      <c r="X53" s="811"/>
      <c r="Y53" s="810" t="s">
        <v>496</v>
      </c>
      <c r="Z53" s="811"/>
      <c r="AA53" s="810" t="s">
        <v>501</v>
      </c>
      <c r="AB53" s="811"/>
      <c r="AC53" s="810" t="s">
        <v>475</v>
      </c>
      <c r="AD53" s="811"/>
      <c r="AE53" s="810" t="s">
        <v>476</v>
      </c>
      <c r="AF53" s="811"/>
      <c r="AG53" s="810" t="s">
        <v>477</v>
      </c>
      <c r="AH53" s="811"/>
      <c r="AI53" s="810" t="s">
        <v>478</v>
      </c>
      <c r="AJ53" s="811"/>
      <c r="AK53" s="810" t="s">
        <v>479</v>
      </c>
      <c r="AL53" s="811"/>
      <c r="AM53" s="810" t="s">
        <v>480</v>
      </c>
      <c r="AN53" s="811"/>
      <c r="AO53" s="810" t="s">
        <v>497</v>
      </c>
      <c r="AP53" s="811"/>
      <c r="AQ53" s="810" t="s">
        <v>447</v>
      </c>
      <c r="AR53" s="811"/>
      <c r="AS53" s="810" t="s">
        <v>448</v>
      </c>
      <c r="AT53" s="811"/>
      <c r="AU53" s="108"/>
      <c r="AV53" s="107"/>
      <c r="AW53" s="810" t="s">
        <v>498</v>
      </c>
      <c r="AX53" s="811"/>
      <c r="AY53" s="810" t="s">
        <v>485</v>
      </c>
      <c r="AZ53" s="811"/>
      <c r="BA53" s="810" t="s">
        <v>486</v>
      </c>
      <c r="BB53" s="811"/>
      <c r="BC53" s="108"/>
      <c r="BD53" s="107"/>
      <c r="BE53" s="810" t="s">
        <v>499</v>
      </c>
      <c r="BF53" s="811"/>
      <c r="BG53" s="108"/>
      <c r="BH53" s="107"/>
      <c r="BI53" s="108"/>
      <c r="BJ53" s="107"/>
      <c r="BK53" s="108"/>
      <c r="BL53" s="107"/>
      <c r="BM53" s="810" t="s">
        <v>458</v>
      </c>
      <c r="BN53" s="811"/>
      <c r="BO53" s="810" t="s">
        <v>489</v>
      </c>
      <c r="BP53" s="811"/>
      <c r="BQ53" s="810" t="s">
        <v>490</v>
      </c>
      <c r="BR53" s="811"/>
    </row>
    <row r="54" spans="1:70" ht="14" customHeight="1">
      <c r="A54" s="111" t="s">
        <v>500</v>
      </c>
      <c r="B54" s="105">
        <v>22220</v>
      </c>
      <c r="C54" s="106">
        <v>6</v>
      </c>
      <c r="D54" s="107">
        <v>61096</v>
      </c>
      <c r="E54" s="108">
        <v>21</v>
      </c>
      <c r="F54" s="107">
        <v>50957</v>
      </c>
      <c r="G54" s="108">
        <v>3</v>
      </c>
      <c r="H54" s="107">
        <v>48600</v>
      </c>
      <c r="I54" s="108">
        <v>39</v>
      </c>
      <c r="J54" s="107">
        <v>297433</v>
      </c>
      <c r="K54" s="108">
        <v>44</v>
      </c>
      <c r="L54" s="107">
        <v>262053</v>
      </c>
      <c r="M54" s="108">
        <v>19</v>
      </c>
      <c r="N54" s="107">
        <v>78537</v>
      </c>
      <c r="O54" s="108">
        <v>77</v>
      </c>
      <c r="P54" s="107">
        <v>503335</v>
      </c>
      <c r="Q54" s="108"/>
      <c r="R54" s="107"/>
      <c r="S54" s="108">
        <v>9</v>
      </c>
      <c r="T54" s="107">
        <v>130102</v>
      </c>
      <c r="U54" s="108">
        <v>6</v>
      </c>
      <c r="V54" s="107">
        <v>13265</v>
      </c>
      <c r="W54" s="108">
        <v>22</v>
      </c>
      <c r="X54" s="107">
        <v>184198</v>
      </c>
      <c r="Y54" s="108">
        <v>39</v>
      </c>
      <c r="Z54" s="106">
        <v>446016</v>
      </c>
      <c r="AA54" s="108">
        <v>21</v>
      </c>
      <c r="AB54" s="107">
        <v>153898</v>
      </c>
      <c r="AC54" s="108">
        <v>4</v>
      </c>
      <c r="AD54" s="107">
        <v>13498</v>
      </c>
      <c r="AE54" s="108">
        <v>34</v>
      </c>
      <c r="AF54" s="107">
        <v>212567</v>
      </c>
      <c r="AG54" s="108">
        <v>33</v>
      </c>
      <c r="AH54" s="107">
        <v>834780</v>
      </c>
      <c r="AI54" s="108">
        <v>39</v>
      </c>
      <c r="AJ54" s="107">
        <v>678472</v>
      </c>
      <c r="AK54" s="108">
        <v>11</v>
      </c>
      <c r="AL54" s="107">
        <v>53319</v>
      </c>
      <c r="AM54" s="108">
        <v>8</v>
      </c>
      <c r="AN54" s="107">
        <v>35477</v>
      </c>
      <c r="AO54" s="108">
        <v>13</v>
      </c>
      <c r="AP54" s="107">
        <v>264473</v>
      </c>
      <c r="AQ54" s="108">
        <v>21</v>
      </c>
      <c r="AR54" s="107">
        <v>124490</v>
      </c>
      <c r="AS54" s="108">
        <v>29</v>
      </c>
      <c r="AT54" s="107">
        <v>78923</v>
      </c>
      <c r="AU54" s="108"/>
      <c r="AV54" s="107"/>
      <c r="AW54" s="108">
        <v>7</v>
      </c>
      <c r="AX54" s="107">
        <v>8515</v>
      </c>
      <c r="AY54" s="108">
        <v>1</v>
      </c>
      <c r="AZ54" s="107">
        <v>5760</v>
      </c>
      <c r="BA54" s="108">
        <v>27</v>
      </c>
      <c r="BB54" s="107">
        <v>300848</v>
      </c>
      <c r="BC54" s="108"/>
      <c r="BD54" s="107"/>
      <c r="BE54" s="108">
        <v>35</v>
      </c>
      <c r="BF54" s="107">
        <v>219413</v>
      </c>
      <c r="BG54" s="108"/>
      <c r="BH54" s="107"/>
      <c r="BI54" s="108"/>
      <c r="BJ54" s="107"/>
      <c r="BK54" s="108"/>
      <c r="BL54" s="107"/>
      <c r="BM54" s="108">
        <v>5</v>
      </c>
      <c r="BN54" s="107">
        <v>58750</v>
      </c>
      <c r="BO54" s="108">
        <v>22</v>
      </c>
      <c r="BP54" s="107">
        <v>39610</v>
      </c>
      <c r="BQ54" s="108">
        <v>595</v>
      </c>
      <c r="BR54" s="107">
        <v>5158396</v>
      </c>
    </row>
    <row r="55" spans="1:70" ht="14" customHeight="1">
      <c r="A55" s="111" t="s">
        <v>500</v>
      </c>
      <c r="B55" s="105">
        <v>22250</v>
      </c>
      <c r="C55" s="106">
        <v>6</v>
      </c>
      <c r="D55" s="107">
        <v>60367</v>
      </c>
      <c r="E55" s="108">
        <v>21</v>
      </c>
      <c r="F55" s="107">
        <v>50577</v>
      </c>
      <c r="G55" s="108">
        <v>4</v>
      </c>
      <c r="H55" s="107">
        <v>84628</v>
      </c>
      <c r="I55" s="108">
        <v>39</v>
      </c>
      <c r="J55" s="107">
        <v>311361</v>
      </c>
      <c r="K55" s="108">
        <v>43</v>
      </c>
      <c r="L55" s="107">
        <v>258679</v>
      </c>
      <c r="M55" s="108">
        <v>19</v>
      </c>
      <c r="N55" s="107">
        <v>83450</v>
      </c>
      <c r="O55" s="108">
        <v>77</v>
      </c>
      <c r="P55" s="107">
        <v>515832</v>
      </c>
      <c r="Q55" s="108"/>
      <c r="R55" s="107"/>
      <c r="S55" s="108">
        <v>9</v>
      </c>
      <c r="T55" s="107">
        <v>134552</v>
      </c>
      <c r="U55" s="108">
        <v>6</v>
      </c>
      <c r="V55" s="107">
        <v>13471</v>
      </c>
      <c r="W55" s="108">
        <v>22</v>
      </c>
      <c r="X55" s="107">
        <v>195262</v>
      </c>
      <c r="Y55" s="108">
        <v>39</v>
      </c>
      <c r="Z55" s="106">
        <v>458458</v>
      </c>
      <c r="AA55" s="108">
        <v>21</v>
      </c>
      <c r="AB55" s="107">
        <v>154014</v>
      </c>
      <c r="AC55" s="108">
        <v>4</v>
      </c>
      <c r="AD55" s="107">
        <v>17460</v>
      </c>
      <c r="AE55" s="108">
        <v>34</v>
      </c>
      <c r="AF55" s="107">
        <v>238790</v>
      </c>
      <c r="AG55" s="108">
        <v>33</v>
      </c>
      <c r="AH55" s="107">
        <v>838604</v>
      </c>
      <c r="AI55" s="108">
        <v>39</v>
      </c>
      <c r="AJ55" s="107">
        <v>651533</v>
      </c>
      <c r="AK55" s="108">
        <v>11</v>
      </c>
      <c r="AL55" s="107">
        <v>56959</v>
      </c>
      <c r="AM55" s="108">
        <v>9</v>
      </c>
      <c r="AN55" s="107">
        <v>40215</v>
      </c>
      <c r="AO55" s="108">
        <v>13</v>
      </c>
      <c r="AP55" s="107">
        <v>264652</v>
      </c>
      <c r="AQ55" s="108">
        <v>21</v>
      </c>
      <c r="AR55" s="107">
        <v>123488</v>
      </c>
      <c r="AS55" s="108">
        <v>29</v>
      </c>
      <c r="AT55" s="107">
        <v>79256</v>
      </c>
      <c r="AU55" s="108"/>
      <c r="AV55" s="107"/>
      <c r="AW55" s="108">
        <v>7</v>
      </c>
      <c r="AX55" s="107">
        <v>8929</v>
      </c>
      <c r="AY55" s="108">
        <v>2</v>
      </c>
      <c r="AZ55" s="107">
        <v>8730</v>
      </c>
      <c r="BA55" s="108">
        <v>27</v>
      </c>
      <c r="BB55" s="107">
        <v>313109</v>
      </c>
      <c r="BC55" s="108"/>
      <c r="BD55" s="107"/>
      <c r="BE55" s="108">
        <v>35</v>
      </c>
      <c r="BF55" s="107">
        <v>223947</v>
      </c>
      <c r="BG55" s="108"/>
      <c r="BH55" s="107"/>
      <c r="BI55" s="108"/>
      <c r="BJ55" s="107"/>
      <c r="BK55" s="108"/>
      <c r="BL55" s="107"/>
      <c r="BM55" s="108">
        <v>5</v>
      </c>
      <c r="BN55" s="107">
        <v>65081</v>
      </c>
      <c r="BO55" s="108">
        <v>22</v>
      </c>
      <c r="BP55" s="107">
        <v>43587</v>
      </c>
      <c r="BQ55" s="108">
        <v>597</v>
      </c>
      <c r="BR55" s="107">
        <v>5295004</v>
      </c>
    </row>
    <row r="56" spans="1:70" ht="14" customHeight="1">
      <c r="A56" s="111" t="s">
        <v>500</v>
      </c>
      <c r="B56" s="105">
        <v>22278</v>
      </c>
      <c r="C56" s="106">
        <v>6</v>
      </c>
      <c r="D56" s="107">
        <v>73320</v>
      </c>
      <c r="E56" s="108">
        <v>21</v>
      </c>
      <c r="F56" s="107">
        <v>55199</v>
      </c>
      <c r="G56" s="108">
        <v>4</v>
      </c>
      <c r="H56" s="107">
        <v>86952</v>
      </c>
      <c r="I56" s="108">
        <v>39</v>
      </c>
      <c r="J56" s="107">
        <v>333588</v>
      </c>
      <c r="K56" s="108">
        <v>43</v>
      </c>
      <c r="L56" s="107">
        <v>273007</v>
      </c>
      <c r="M56" s="108">
        <v>19</v>
      </c>
      <c r="N56" s="107">
        <v>95760</v>
      </c>
      <c r="O56" s="108">
        <v>78</v>
      </c>
      <c r="P56" s="107">
        <v>531337</v>
      </c>
      <c r="Q56" s="108"/>
      <c r="R56" s="107"/>
      <c r="S56" s="108">
        <v>9</v>
      </c>
      <c r="T56" s="107">
        <v>130937</v>
      </c>
      <c r="U56" s="108">
        <v>6</v>
      </c>
      <c r="V56" s="107">
        <v>16331</v>
      </c>
      <c r="W56" s="108">
        <v>22</v>
      </c>
      <c r="X56" s="107">
        <v>196945</v>
      </c>
      <c r="Y56" s="108">
        <v>39</v>
      </c>
      <c r="Z56" s="107">
        <v>461887</v>
      </c>
      <c r="AA56" s="108">
        <v>21</v>
      </c>
      <c r="AB56" s="107">
        <v>162339</v>
      </c>
      <c r="AC56" s="108">
        <v>4</v>
      </c>
      <c r="AD56" s="107">
        <v>16796</v>
      </c>
      <c r="AE56" s="108">
        <v>34</v>
      </c>
      <c r="AF56" s="107">
        <v>227394</v>
      </c>
      <c r="AG56" s="108">
        <v>34</v>
      </c>
      <c r="AH56" s="107">
        <v>858226</v>
      </c>
      <c r="AI56" s="108">
        <v>38</v>
      </c>
      <c r="AJ56" s="107">
        <v>616287</v>
      </c>
      <c r="AK56" s="108">
        <v>11</v>
      </c>
      <c r="AL56" s="107">
        <v>57275</v>
      </c>
      <c r="AM56" s="108">
        <v>9</v>
      </c>
      <c r="AN56" s="107">
        <v>42424</v>
      </c>
      <c r="AO56" s="108">
        <v>13</v>
      </c>
      <c r="AP56" s="107">
        <v>265359</v>
      </c>
      <c r="AQ56" s="108">
        <v>21</v>
      </c>
      <c r="AR56" s="107">
        <v>140514</v>
      </c>
      <c r="AS56" s="108">
        <v>29</v>
      </c>
      <c r="AT56" s="107">
        <v>72624</v>
      </c>
      <c r="AU56" s="108"/>
      <c r="AV56" s="107"/>
      <c r="AW56" s="108">
        <v>7</v>
      </c>
      <c r="AX56" s="107">
        <v>9925</v>
      </c>
      <c r="AY56" s="108">
        <v>2</v>
      </c>
      <c r="AZ56" s="107">
        <v>8640</v>
      </c>
      <c r="BA56" s="108">
        <v>27</v>
      </c>
      <c r="BB56" s="107">
        <v>320923</v>
      </c>
      <c r="BC56" s="108"/>
      <c r="BD56" s="107"/>
      <c r="BE56" s="108">
        <v>35</v>
      </c>
      <c r="BF56" s="107">
        <v>229673</v>
      </c>
      <c r="BG56" s="108"/>
      <c r="BH56" s="107"/>
      <c r="BI56" s="108"/>
      <c r="BJ56" s="107"/>
      <c r="BK56" s="108"/>
      <c r="BL56" s="107"/>
      <c r="BM56" s="108">
        <v>5</v>
      </c>
      <c r="BN56" s="107">
        <v>73723</v>
      </c>
      <c r="BO56" s="108">
        <v>22</v>
      </c>
      <c r="BP56" s="107">
        <v>53963</v>
      </c>
      <c r="BQ56" s="108">
        <v>598</v>
      </c>
      <c r="BR56" s="107">
        <v>5411360</v>
      </c>
    </row>
    <row r="57" spans="1:70" ht="14" customHeight="1">
      <c r="A57" s="111" t="s">
        <v>502</v>
      </c>
      <c r="B57" s="105">
        <v>22312</v>
      </c>
      <c r="C57" s="106">
        <v>6</v>
      </c>
      <c r="D57" s="107">
        <v>65591</v>
      </c>
      <c r="E57" s="108">
        <v>21</v>
      </c>
      <c r="F57" s="107">
        <v>57999</v>
      </c>
      <c r="G57" s="108">
        <v>4</v>
      </c>
      <c r="H57" s="107">
        <v>90330</v>
      </c>
      <c r="I57" s="108">
        <v>39</v>
      </c>
      <c r="J57" s="107">
        <v>370983</v>
      </c>
      <c r="K57" s="108">
        <v>43</v>
      </c>
      <c r="L57" s="107">
        <v>285655</v>
      </c>
      <c r="M57" s="108">
        <v>19</v>
      </c>
      <c r="N57" s="107">
        <v>95555</v>
      </c>
      <c r="O57" s="108">
        <v>78</v>
      </c>
      <c r="P57" s="107">
        <v>553436</v>
      </c>
      <c r="Q57" s="108"/>
      <c r="R57" s="107"/>
      <c r="S57" s="108">
        <v>9</v>
      </c>
      <c r="T57" s="107">
        <v>133172</v>
      </c>
      <c r="U57" s="108">
        <v>6</v>
      </c>
      <c r="V57" s="107">
        <v>16213</v>
      </c>
      <c r="W57" s="108">
        <v>22</v>
      </c>
      <c r="X57" s="107">
        <v>205151</v>
      </c>
      <c r="Y57" s="108">
        <v>39</v>
      </c>
      <c r="Z57" s="107">
        <v>452639</v>
      </c>
      <c r="AA57" s="108">
        <v>21</v>
      </c>
      <c r="AB57" s="107">
        <v>161806</v>
      </c>
      <c r="AC57" s="108">
        <v>4</v>
      </c>
      <c r="AD57" s="107">
        <v>18628</v>
      </c>
      <c r="AE57" s="108">
        <v>34</v>
      </c>
      <c r="AF57" s="107">
        <v>230216</v>
      </c>
      <c r="AG57" s="108">
        <v>34</v>
      </c>
      <c r="AH57" s="107">
        <v>856411</v>
      </c>
      <c r="AI57" s="108">
        <v>38</v>
      </c>
      <c r="AJ57" s="107">
        <v>610215</v>
      </c>
      <c r="AK57" s="108">
        <v>11</v>
      </c>
      <c r="AL57" s="107">
        <v>66609</v>
      </c>
      <c r="AM57" s="108">
        <v>9</v>
      </c>
      <c r="AN57" s="107">
        <v>46636</v>
      </c>
      <c r="AO57" s="108">
        <v>13</v>
      </c>
      <c r="AP57" s="107">
        <v>296298</v>
      </c>
      <c r="AQ57" s="108">
        <v>21</v>
      </c>
      <c r="AR57" s="107">
        <v>171997</v>
      </c>
      <c r="AS57" s="108">
        <v>30</v>
      </c>
      <c r="AT57" s="107">
        <v>79743</v>
      </c>
      <c r="AU57" s="108"/>
      <c r="AV57" s="107"/>
      <c r="AW57" s="108">
        <v>7</v>
      </c>
      <c r="AX57" s="107">
        <v>10416</v>
      </c>
      <c r="AY57" s="108">
        <v>2</v>
      </c>
      <c r="AZ57" s="107">
        <v>9114</v>
      </c>
      <c r="BA57" s="108">
        <v>27</v>
      </c>
      <c r="BB57" s="107">
        <v>332404</v>
      </c>
      <c r="BC57" s="108"/>
      <c r="BD57" s="107"/>
      <c r="BE57" s="108">
        <v>35</v>
      </c>
      <c r="BF57" s="107">
        <v>235840</v>
      </c>
      <c r="BG57" s="108"/>
      <c r="BH57" s="107"/>
      <c r="BI57" s="108"/>
      <c r="BJ57" s="107"/>
      <c r="BK57" s="108"/>
      <c r="BL57" s="107"/>
      <c r="BM57" s="108">
        <v>5</v>
      </c>
      <c r="BN57" s="107">
        <v>83242</v>
      </c>
      <c r="BO57" s="108">
        <v>22</v>
      </c>
      <c r="BP57" s="107">
        <v>56627</v>
      </c>
      <c r="BQ57" s="108">
        <v>599</v>
      </c>
      <c r="BR57" s="107">
        <v>5592938</v>
      </c>
    </row>
    <row r="58" spans="1:70" ht="14" customHeight="1">
      <c r="A58" s="111" t="s">
        <v>502</v>
      </c>
      <c r="B58" s="105">
        <v>22340</v>
      </c>
      <c r="C58" s="106">
        <v>6</v>
      </c>
      <c r="D58" s="107">
        <v>84692</v>
      </c>
      <c r="E58" s="108">
        <v>21</v>
      </c>
      <c r="F58" s="107">
        <v>71413</v>
      </c>
      <c r="G58" s="108">
        <v>4</v>
      </c>
      <c r="H58" s="107">
        <v>113660</v>
      </c>
      <c r="I58" s="108">
        <v>39</v>
      </c>
      <c r="J58" s="107">
        <v>399647</v>
      </c>
      <c r="K58" s="108">
        <v>43</v>
      </c>
      <c r="L58" s="107">
        <v>321701</v>
      </c>
      <c r="M58" s="108">
        <v>19</v>
      </c>
      <c r="N58" s="107">
        <v>104065</v>
      </c>
      <c r="O58" s="108">
        <v>78</v>
      </c>
      <c r="P58" s="107">
        <v>597734</v>
      </c>
      <c r="Q58" s="108"/>
      <c r="R58" s="107"/>
      <c r="S58" s="108">
        <v>9</v>
      </c>
      <c r="T58" s="107">
        <v>132426</v>
      </c>
      <c r="U58" s="108">
        <v>6</v>
      </c>
      <c r="V58" s="107">
        <v>20652</v>
      </c>
      <c r="W58" s="108">
        <v>22</v>
      </c>
      <c r="X58" s="107">
        <v>219429</v>
      </c>
      <c r="Y58" s="108">
        <v>39</v>
      </c>
      <c r="Z58" s="107">
        <v>534254</v>
      </c>
      <c r="AA58" s="108">
        <v>21</v>
      </c>
      <c r="AB58" s="107">
        <v>174395</v>
      </c>
      <c r="AC58" s="108">
        <v>4</v>
      </c>
      <c r="AD58" s="107">
        <v>20056</v>
      </c>
      <c r="AE58" s="108">
        <v>34</v>
      </c>
      <c r="AF58" s="107">
        <v>256953</v>
      </c>
      <c r="AG58" s="108">
        <v>34</v>
      </c>
      <c r="AH58" s="107">
        <v>895666</v>
      </c>
      <c r="AI58" s="108">
        <v>38</v>
      </c>
      <c r="AJ58" s="107">
        <v>587113</v>
      </c>
      <c r="AK58" s="108">
        <v>11</v>
      </c>
      <c r="AL58" s="107">
        <v>76175</v>
      </c>
      <c r="AM58" s="108">
        <v>9</v>
      </c>
      <c r="AN58" s="107">
        <v>55298</v>
      </c>
      <c r="AO58" s="108">
        <v>13</v>
      </c>
      <c r="AP58" s="107">
        <v>298747</v>
      </c>
      <c r="AQ58" s="108">
        <v>21</v>
      </c>
      <c r="AR58" s="107">
        <v>189693</v>
      </c>
      <c r="AS58" s="108">
        <v>30</v>
      </c>
      <c r="AT58" s="107">
        <v>83427</v>
      </c>
      <c r="AU58" s="108"/>
      <c r="AV58" s="107"/>
      <c r="AW58" s="108">
        <v>7</v>
      </c>
      <c r="AX58" s="107">
        <v>11497</v>
      </c>
      <c r="AY58" s="108">
        <v>2</v>
      </c>
      <c r="AZ58" s="107">
        <v>8829</v>
      </c>
      <c r="BA58" s="108">
        <v>27</v>
      </c>
      <c r="BB58" s="107">
        <v>335520</v>
      </c>
      <c r="BC58" s="108"/>
      <c r="BD58" s="107"/>
      <c r="BE58" s="108">
        <v>35</v>
      </c>
      <c r="BF58" s="107">
        <v>236738</v>
      </c>
      <c r="BG58" s="108"/>
      <c r="BH58" s="107"/>
      <c r="BI58" s="108"/>
      <c r="BJ58" s="107"/>
      <c r="BK58" s="108"/>
      <c r="BL58" s="107"/>
      <c r="BM58" s="108">
        <v>5</v>
      </c>
      <c r="BN58" s="107">
        <v>90949</v>
      </c>
      <c r="BO58" s="108">
        <v>22</v>
      </c>
      <c r="BP58" s="107">
        <v>63025</v>
      </c>
      <c r="BQ58" s="108">
        <v>599</v>
      </c>
      <c r="BR58" s="107">
        <v>5983763</v>
      </c>
    </row>
    <row r="59" spans="1:70" ht="14" customHeight="1">
      <c r="A59" s="111" t="s">
        <v>502</v>
      </c>
      <c r="B59" s="105">
        <v>22371</v>
      </c>
      <c r="C59" s="106">
        <v>6</v>
      </c>
      <c r="D59" s="107">
        <v>88604</v>
      </c>
      <c r="E59" s="108">
        <v>21</v>
      </c>
      <c r="F59" s="107">
        <v>74004</v>
      </c>
      <c r="G59" s="108">
        <v>4</v>
      </c>
      <c r="H59" s="107">
        <v>109908</v>
      </c>
      <c r="I59" s="108">
        <v>39</v>
      </c>
      <c r="J59" s="107">
        <v>409153</v>
      </c>
      <c r="K59" s="108">
        <v>43</v>
      </c>
      <c r="L59" s="107">
        <v>324808</v>
      </c>
      <c r="M59" s="108">
        <v>19</v>
      </c>
      <c r="N59" s="107">
        <v>107861</v>
      </c>
      <c r="O59" s="108">
        <v>78</v>
      </c>
      <c r="P59" s="107">
        <v>587981</v>
      </c>
      <c r="Q59" s="108"/>
      <c r="R59" s="107"/>
      <c r="S59" s="108">
        <v>9</v>
      </c>
      <c r="T59" s="107">
        <v>129856</v>
      </c>
      <c r="U59" s="108">
        <v>6</v>
      </c>
      <c r="V59" s="107">
        <v>19858</v>
      </c>
      <c r="W59" s="108">
        <v>22</v>
      </c>
      <c r="X59" s="107">
        <v>219325</v>
      </c>
      <c r="Y59" s="108">
        <v>39</v>
      </c>
      <c r="Z59" s="107">
        <v>527502</v>
      </c>
      <c r="AA59" s="108">
        <v>21</v>
      </c>
      <c r="AB59" s="107">
        <v>175745</v>
      </c>
      <c r="AC59" s="108">
        <v>4</v>
      </c>
      <c r="AD59" s="107">
        <v>22460</v>
      </c>
      <c r="AE59" s="108">
        <v>34</v>
      </c>
      <c r="AF59" s="107">
        <v>268651</v>
      </c>
      <c r="AG59" s="108">
        <v>34</v>
      </c>
      <c r="AH59" s="107">
        <v>870347</v>
      </c>
      <c r="AI59" s="108">
        <v>38</v>
      </c>
      <c r="AJ59" s="107">
        <v>618014</v>
      </c>
      <c r="AK59" s="108">
        <v>11</v>
      </c>
      <c r="AL59" s="107">
        <v>78595</v>
      </c>
      <c r="AM59" s="108">
        <v>9</v>
      </c>
      <c r="AN59" s="107">
        <v>59433</v>
      </c>
      <c r="AO59" s="108">
        <v>13</v>
      </c>
      <c r="AP59" s="107">
        <v>295127</v>
      </c>
      <c r="AQ59" s="108">
        <v>21</v>
      </c>
      <c r="AR59" s="107">
        <v>208379</v>
      </c>
      <c r="AS59" s="108">
        <v>30</v>
      </c>
      <c r="AT59" s="107">
        <v>85362</v>
      </c>
      <c r="AU59" s="108"/>
      <c r="AV59" s="107"/>
      <c r="AW59" s="108">
        <v>7</v>
      </c>
      <c r="AX59" s="107">
        <v>13146</v>
      </c>
      <c r="AY59" s="108">
        <v>2</v>
      </c>
      <c r="AZ59" s="107">
        <v>8700</v>
      </c>
      <c r="BA59" s="108">
        <v>27</v>
      </c>
      <c r="BB59" s="107">
        <v>341885</v>
      </c>
      <c r="BC59" s="108"/>
      <c r="BD59" s="107"/>
      <c r="BE59" s="108">
        <v>35</v>
      </c>
      <c r="BF59" s="107">
        <v>239002</v>
      </c>
      <c r="BG59" s="108"/>
      <c r="BH59" s="107"/>
      <c r="BI59" s="108"/>
      <c r="BJ59" s="107"/>
      <c r="BK59" s="108"/>
      <c r="BL59" s="107"/>
      <c r="BM59" s="108">
        <v>5</v>
      </c>
      <c r="BN59" s="107">
        <v>90088</v>
      </c>
      <c r="BO59" s="108">
        <v>22</v>
      </c>
      <c r="BP59" s="107">
        <v>67310</v>
      </c>
      <c r="BQ59" s="108">
        <v>599</v>
      </c>
      <c r="BR59" s="107">
        <v>6041119</v>
      </c>
    </row>
    <row r="60" spans="1:70" ht="14" customHeight="1">
      <c r="A60" s="111" t="s">
        <v>502</v>
      </c>
      <c r="B60" s="105">
        <v>22399</v>
      </c>
      <c r="C60" s="106">
        <v>6</v>
      </c>
      <c r="D60" s="107">
        <v>93407</v>
      </c>
      <c r="E60" s="108">
        <v>21</v>
      </c>
      <c r="F60" s="107">
        <v>79428</v>
      </c>
      <c r="G60" s="108">
        <v>4</v>
      </c>
      <c r="H60" s="107">
        <v>106060</v>
      </c>
      <c r="I60" s="108">
        <v>39</v>
      </c>
      <c r="J60" s="107">
        <v>417452</v>
      </c>
      <c r="K60" s="108">
        <v>43</v>
      </c>
      <c r="L60" s="107">
        <v>326290</v>
      </c>
      <c r="M60" s="108">
        <v>19</v>
      </c>
      <c r="N60" s="107">
        <v>106382</v>
      </c>
      <c r="O60" s="108">
        <v>78</v>
      </c>
      <c r="P60" s="107">
        <v>611012</v>
      </c>
      <c r="Q60" s="108"/>
      <c r="R60" s="107"/>
      <c r="S60" s="108">
        <v>9</v>
      </c>
      <c r="T60" s="107">
        <v>127076</v>
      </c>
      <c r="U60" s="108">
        <v>6</v>
      </c>
      <c r="V60" s="107">
        <v>25630</v>
      </c>
      <c r="W60" s="108">
        <v>22</v>
      </c>
      <c r="X60" s="107">
        <v>218775</v>
      </c>
      <c r="Y60" s="108">
        <v>39</v>
      </c>
      <c r="Z60" s="107">
        <v>515522</v>
      </c>
      <c r="AA60" s="108">
        <v>21</v>
      </c>
      <c r="AB60" s="107">
        <v>177138</v>
      </c>
      <c r="AC60" s="108">
        <v>4</v>
      </c>
      <c r="AD60" s="107">
        <v>18728</v>
      </c>
      <c r="AE60" s="108">
        <v>35</v>
      </c>
      <c r="AF60" s="107">
        <v>273925</v>
      </c>
      <c r="AG60" s="108">
        <v>34</v>
      </c>
      <c r="AH60" s="107">
        <v>892098</v>
      </c>
      <c r="AI60" s="108">
        <v>39</v>
      </c>
      <c r="AJ60" s="107">
        <v>622118</v>
      </c>
      <c r="AK60" s="108">
        <v>11</v>
      </c>
      <c r="AL60" s="107">
        <v>80978</v>
      </c>
      <c r="AM60" s="108">
        <v>9</v>
      </c>
      <c r="AN60" s="107">
        <v>63874</v>
      </c>
      <c r="AO60" s="108">
        <v>13</v>
      </c>
      <c r="AP60" s="107">
        <v>291690</v>
      </c>
      <c r="AQ60" s="108">
        <v>21</v>
      </c>
      <c r="AR60" s="107">
        <v>200991</v>
      </c>
      <c r="AS60" s="108">
        <v>30</v>
      </c>
      <c r="AT60" s="107">
        <v>83185</v>
      </c>
      <c r="AU60" s="108"/>
      <c r="AV60" s="107"/>
      <c r="AW60" s="108">
        <v>7</v>
      </c>
      <c r="AX60" s="107">
        <v>13124</v>
      </c>
      <c r="AY60" s="108">
        <v>2</v>
      </c>
      <c r="AZ60" s="107">
        <v>8706</v>
      </c>
      <c r="BA60" s="108">
        <v>27</v>
      </c>
      <c r="BB60" s="107">
        <v>318565</v>
      </c>
      <c r="BC60" s="108"/>
      <c r="BD60" s="107"/>
      <c r="BE60" s="108">
        <v>35</v>
      </c>
      <c r="BF60" s="107">
        <v>234323</v>
      </c>
      <c r="BG60" s="108"/>
      <c r="BH60" s="107"/>
      <c r="BI60" s="108"/>
      <c r="BJ60" s="107"/>
      <c r="BK60" s="108"/>
      <c r="BL60" s="107"/>
      <c r="BM60" s="108">
        <v>5</v>
      </c>
      <c r="BN60" s="107">
        <v>81385</v>
      </c>
      <c r="BO60" s="108">
        <v>22</v>
      </c>
      <c r="BP60" s="107">
        <v>67840</v>
      </c>
      <c r="BQ60" s="108">
        <v>601</v>
      </c>
      <c r="BR60" s="107">
        <v>6055715</v>
      </c>
    </row>
    <row r="61" spans="1:70" ht="14" customHeight="1">
      <c r="A61" s="111" t="s">
        <v>502</v>
      </c>
      <c r="B61" s="105">
        <v>22432</v>
      </c>
      <c r="C61" s="106">
        <v>6</v>
      </c>
      <c r="D61" s="107">
        <v>101754</v>
      </c>
      <c r="E61" s="108">
        <v>21</v>
      </c>
      <c r="F61" s="107">
        <v>93027</v>
      </c>
      <c r="G61" s="108">
        <v>4</v>
      </c>
      <c r="H61" s="107">
        <v>103290</v>
      </c>
      <c r="I61" s="108">
        <v>39</v>
      </c>
      <c r="J61" s="107">
        <v>449656</v>
      </c>
      <c r="K61" s="108">
        <v>43</v>
      </c>
      <c r="L61" s="107">
        <v>353723</v>
      </c>
      <c r="M61" s="108">
        <v>19</v>
      </c>
      <c r="N61" s="107">
        <v>130901</v>
      </c>
      <c r="O61" s="108">
        <v>78</v>
      </c>
      <c r="P61" s="107">
        <v>654319</v>
      </c>
      <c r="Q61" s="108"/>
      <c r="R61" s="107"/>
      <c r="S61" s="108">
        <v>9</v>
      </c>
      <c r="T61" s="107">
        <v>123796</v>
      </c>
      <c r="U61" s="108">
        <v>6</v>
      </c>
      <c r="V61" s="107">
        <v>31180</v>
      </c>
      <c r="W61" s="108">
        <v>22</v>
      </c>
      <c r="X61" s="107">
        <v>220256</v>
      </c>
      <c r="Y61" s="108">
        <v>39</v>
      </c>
      <c r="Z61" s="107">
        <v>519468</v>
      </c>
      <c r="AA61" s="108">
        <v>21</v>
      </c>
      <c r="AB61" s="107">
        <v>186920</v>
      </c>
      <c r="AC61" s="108">
        <v>4</v>
      </c>
      <c r="AD61" s="107">
        <v>24032</v>
      </c>
      <c r="AE61" s="108">
        <v>35</v>
      </c>
      <c r="AF61" s="107">
        <v>304263</v>
      </c>
      <c r="AG61" s="108">
        <v>34</v>
      </c>
      <c r="AH61" s="107">
        <v>869604</v>
      </c>
      <c r="AI61" s="108">
        <v>39</v>
      </c>
      <c r="AJ61" s="107">
        <v>589089</v>
      </c>
      <c r="AK61" s="108">
        <v>11</v>
      </c>
      <c r="AL61" s="107">
        <v>84993</v>
      </c>
      <c r="AM61" s="108">
        <v>9</v>
      </c>
      <c r="AN61" s="107">
        <v>62254</v>
      </c>
      <c r="AO61" s="108">
        <v>13</v>
      </c>
      <c r="AP61" s="107">
        <v>297139</v>
      </c>
      <c r="AQ61" s="108">
        <v>21</v>
      </c>
      <c r="AR61" s="107">
        <v>225229</v>
      </c>
      <c r="AS61" s="108">
        <v>30</v>
      </c>
      <c r="AT61" s="107">
        <v>88079</v>
      </c>
      <c r="AU61" s="108"/>
      <c r="AV61" s="107"/>
      <c r="AW61" s="108">
        <v>7</v>
      </c>
      <c r="AX61" s="107">
        <v>16137</v>
      </c>
      <c r="AY61" s="108">
        <v>2</v>
      </c>
      <c r="AZ61" s="107">
        <v>9210</v>
      </c>
      <c r="BA61" s="108">
        <v>27</v>
      </c>
      <c r="BB61" s="107">
        <v>347926</v>
      </c>
      <c r="BC61" s="108"/>
      <c r="BD61" s="107"/>
      <c r="BE61" s="108">
        <v>35</v>
      </c>
      <c r="BF61" s="107">
        <v>231358</v>
      </c>
      <c r="BG61" s="108"/>
      <c r="BH61" s="107"/>
      <c r="BI61" s="108"/>
      <c r="BJ61" s="107"/>
      <c r="BK61" s="108"/>
      <c r="BL61" s="107"/>
      <c r="BM61" s="108">
        <v>5</v>
      </c>
      <c r="BN61" s="107">
        <v>89712</v>
      </c>
      <c r="BO61" s="108">
        <v>22</v>
      </c>
      <c r="BP61" s="107">
        <v>74348</v>
      </c>
      <c r="BQ61" s="108">
        <v>601</v>
      </c>
      <c r="BR61" s="107">
        <v>6281672</v>
      </c>
    </row>
    <row r="62" spans="1:70" ht="14" customHeight="1">
      <c r="A62" s="111" t="s">
        <v>502</v>
      </c>
      <c r="B62" s="105">
        <v>22462</v>
      </c>
      <c r="C62" s="106">
        <v>6</v>
      </c>
      <c r="D62" s="107">
        <v>104864</v>
      </c>
      <c r="E62" s="108">
        <v>21</v>
      </c>
      <c r="F62" s="107">
        <v>82857</v>
      </c>
      <c r="G62" s="108">
        <v>4</v>
      </c>
      <c r="H62" s="107">
        <v>100420</v>
      </c>
      <c r="I62" s="108">
        <v>40</v>
      </c>
      <c r="J62" s="107">
        <v>464961</v>
      </c>
      <c r="K62" s="108">
        <v>43</v>
      </c>
      <c r="L62" s="107">
        <v>327523</v>
      </c>
      <c r="M62" s="108">
        <v>19</v>
      </c>
      <c r="N62" s="107">
        <v>118734</v>
      </c>
      <c r="O62" s="108">
        <v>78</v>
      </c>
      <c r="P62" s="107">
        <v>610658</v>
      </c>
      <c r="Q62" s="108"/>
      <c r="R62" s="107"/>
      <c r="S62" s="108">
        <v>9</v>
      </c>
      <c r="T62" s="107">
        <v>118358</v>
      </c>
      <c r="U62" s="108">
        <v>6</v>
      </c>
      <c r="V62" s="107">
        <v>26956</v>
      </c>
      <c r="W62" s="108">
        <v>22</v>
      </c>
      <c r="X62" s="107">
        <v>213679</v>
      </c>
      <c r="Y62" s="108">
        <v>40</v>
      </c>
      <c r="Z62" s="107">
        <v>510251</v>
      </c>
      <c r="AA62" s="108">
        <v>21</v>
      </c>
      <c r="AB62" s="107">
        <v>168880</v>
      </c>
      <c r="AC62" s="108">
        <v>4</v>
      </c>
      <c r="AD62" s="107">
        <v>32620</v>
      </c>
      <c r="AE62" s="108">
        <v>35</v>
      </c>
      <c r="AF62" s="107">
        <v>288418</v>
      </c>
      <c r="AG62" s="108">
        <v>34</v>
      </c>
      <c r="AH62" s="107">
        <v>866825</v>
      </c>
      <c r="AI62" s="108">
        <v>39</v>
      </c>
      <c r="AJ62" s="107">
        <v>543922</v>
      </c>
      <c r="AK62" s="108">
        <v>11</v>
      </c>
      <c r="AL62" s="107">
        <v>84105</v>
      </c>
      <c r="AM62" s="108">
        <v>9</v>
      </c>
      <c r="AN62" s="107">
        <v>66590</v>
      </c>
      <c r="AO62" s="108">
        <v>13</v>
      </c>
      <c r="AP62" s="107">
        <v>296394</v>
      </c>
      <c r="AQ62" s="108">
        <v>21</v>
      </c>
      <c r="AR62" s="107">
        <v>227804</v>
      </c>
      <c r="AS62" s="108">
        <v>30</v>
      </c>
      <c r="AT62" s="107">
        <v>91925</v>
      </c>
      <c r="AU62" s="108"/>
      <c r="AV62" s="107"/>
      <c r="AW62" s="108">
        <v>7</v>
      </c>
      <c r="AX62" s="107">
        <v>15919</v>
      </c>
      <c r="AY62" s="108">
        <v>2</v>
      </c>
      <c r="AZ62" s="107">
        <v>9282</v>
      </c>
      <c r="BA62" s="108">
        <v>27</v>
      </c>
      <c r="BB62" s="107">
        <v>343397</v>
      </c>
      <c r="BC62" s="108"/>
      <c r="BD62" s="107"/>
      <c r="BE62" s="108">
        <v>35</v>
      </c>
      <c r="BF62" s="107">
        <v>233384</v>
      </c>
      <c r="BG62" s="108"/>
      <c r="BH62" s="107"/>
      <c r="BI62" s="108"/>
      <c r="BJ62" s="107"/>
      <c r="BK62" s="108"/>
      <c r="BL62" s="107"/>
      <c r="BM62" s="108">
        <v>5</v>
      </c>
      <c r="BN62" s="107">
        <v>85694</v>
      </c>
      <c r="BO62" s="108">
        <v>22</v>
      </c>
      <c r="BP62" s="107">
        <v>74993</v>
      </c>
      <c r="BQ62" s="108">
        <v>603</v>
      </c>
      <c r="BR62" s="107">
        <v>6109424</v>
      </c>
    </row>
    <row r="63" spans="1:70" ht="14" customHeight="1">
      <c r="A63" s="111" t="s">
        <v>502</v>
      </c>
      <c r="B63" s="105">
        <v>22493</v>
      </c>
      <c r="C63" s="106">
        <v>6</v>
      </c>
      <c r="D63" s="107">
        <v>108101</v>
      </c>
      <c r="E63" s="108">
        <v>21</v>
      </c>
      <c r="F63" s="107">
        <v>90956</v>
      </c>
      <c r="G63" s="108">
        <v>4</v>
      </c>
      <c r="H63" s="107">
        <v>110350</v>
      </c>
      <c r="I63" s="108">
        <v>40</v>
      </c>
      <c r="J63" s="107">
        <v>485448</v>
      </c>
      <c r="K63" s="108">
        <v>43</v>
      </c>
      <c r="L63" s="107">
        <v>359129</v>
      </c>
      <c r="M63" s="108">
        <v>20</v>
      </c>
      <c r="N63" s="107">
        <v>132332</v>
      </c>
      <c r="O63" s="108">
        <v>80</v>
      </c>
      <c r="P63" s="107">
        <v>643807</v>
      </c>
      <c r="Q63" s="108"/>
      <c r="R63" s="107"/>
      <c r="S63" s="108">
        <v>9</v>
      </c>
      <c r="T63" s="107">
        <v>119473</v>
      </c>
      <c r="U63" s="108">
        <v>6</v>
      </c>
      <c r="V63" s="107">
        <v>29085</v>
      </c>
      <c r="W63" s="108">
        <v>22</v>
      </c>
      <c r="X63" s="107">
        <v>227356</v>
      </c>
      <c r="Y63" s="108">
        <v>40</v>
      </c>
      <c r="Z63" s="107">
        <v>553969</v>
      </c>
      <c r="AA63" s="108">
        <v>21</v>
      </c>
      <c r="AB63" s="107">
        <v>179105</v>
      </c>
      <c r="AC63" s="108">
        <v>4</v>
      </c>
      <c r="AD63" s="107">
        <v>37812</v>
      </c>
      <c r="AE63" s="108">
        <v>37</v>
      </c>
      <c r="AF63" s="107">
        <v>340817</v>
      </c>
      <c r="AG63" s="108">
        <v>34</v>
      </c>
      <c r="AH63" s="107">
        <v>952132</v>
      </c>
      <c r="AI63" s="108">
        <v>39</v>
      </c>
      <c r="AJ63" s="107">
        <v>622776</v>
      </c>
      <c r="AK63" s="108">
        <v>11</v>
      </c>
      <c r="AL63" s="107">
        <v>95513</v>
      </c>
      <c r="AM63" s="108">
        <v>9</v>
      </c>
      <c r="AN63" s="107">
        <v>70028</v>
      </c>
      <c r="AO63" s="108">
        <v>13</v>
      </c>
      <c r="AP63" s="107">
        <v>300963</v>
      </c>
      <c r="AQ63" s="108">
        <v>21</v>
      </c>
      <c r="AR63" s="107">
        <v>224323</v>
      </c>
      <c r="AS63" s="108">
        <v>30</v>
      </c>
      <c r="AT63" s="107">
        <v>89774</v>
      </c>
      <c r="AU63" s="108"/>
      <c r="AV63" s="107"/>
      <c r="AW63" s="108">
        <v>7</v>
      </c>
      <c r="AX63" s="107">
        <v>17636</v>
      </c>
      <c r="AY63" s="108">
        <v>2</v>
      </c>
      <c r="AZ63" s="107">
        <v>9294</v>
      </c>
      <c r="BA63" s="108">
        <v>27</v>
      </c>
      <c r="BB63" s="107">
        <v>386713</v>
      </c>
      <c r="BC63" s="108"/>
      <c r="BD63" s="107"/>
      <c r="BE63" s="108">
        <v>35</v>
      </c>
      <c r="BF63" s="107">
        <v>233312</v>
      </c>
      <c r="BG63" s="108"/>
      <c r="BH63" s="107"/>
      <c r="BI63" s="108"/>
      <c r="BJ63" s="107"/>
      <c r="BK63" s="108"/>
      <c r="BL63" s="107"/>
      <c r="BM63" s="108">
        <v>5</v>
      </c>
      <c r="BN63" s="107">
        <v>86547</v>
      </c>
      <c r="BO63" s="108">
        <v>21</v>
      </c>
      <c r="BP63" s="107">
        <v>79252</v>
      </c>
      <c r="BQ63" s="108">
        <v>607</v>
      </c>
      <c r="BR63" s="107">
        <v>6586016</v>
      </c>
    </row>
    <row r="64" spans="1:70" ht="14" customHeight="1">
      <c r="A64" s="111" t="s">
        <v>502</v>
      </c>
      <c r="B64" s="105">
        <v>22524</v>
      </c>
      <c r="C64" s="106">
        <v>6</v>
      </c>
      <c r="D64" s="107">
        <v>98760</v>
      </c>
      <c r="E64" s="108">
        <v>21</v>
      </c>
      <c r="F64" s="107">
        <v>94998</v>
      </c>
      <c r="G64" s="108">
        <v>4</v>
      </c>
      <c r="H64" s="107">
        <v>100490</v>
      </c>
      <c r="I64" s="108">
        <v>40</v>
      </c>
      <c r="J64" s="107">
        <v>495057</v>
      </c>
      <c r="K64" s="108">
        <v>43</v>
      </c>
      <c r="L64" s="107">
        <v>342722</v>
      </c>
      <c r="M64" s="108">
        <v>20</v>
      </c>
      <c r="N64" s="107">
        <v>150820</v>
      </c>
      <c r="O64" s="108">
        <v>80</v>
      </c>
      <c r="P64" s="107">
        <v>633264</v>
      </c>
      <c r="Q64" s="108"/>
      <c r="R64" s="107"/>
      <c r="S64" s="108">
        <v>9</v>
      </c>
      <c r="T64" s="107">
        <v>111519</v>
      </c>
      <c r="U64" s="108">
        <v>6</v>
      </c>
      <c r="V64" s="107">
        <v>27551</v>
      </c>
      <c r="W64" s="108">
        <v>22</v>
      </c>
      <c r="X64" s="107">
        <v>212202</v>
      </c>
      <c r="Y64" s="108">
        <v>40</v>
      </c>
      <c r="Z64" s="107">
        <v>564787</v>
      </c>
      <c r="AA64" s="108">
        <v>21</v>
      </c>
      <c r="AB64" s="107">
        <v>179060</v>
      </c>
      <c r="AC64" s="108">
        <v>4</v>
      </c>
      <c r="AD64" s="107">
        <v>35272</v>
      </c>
      <c r="AE64" s="108">
        <v>37</v>
      </c>
      <c r="AF64" s="107">
        <v>331721</v>
      </c>
      <c r="AG64" s="108">
        <v>34</v>
      </c>
      <c r="AH64" s="107">
        <v>929936</v>
      </c>
      <c r="AI64" s="108">
        <v>39</v>
      </c>
      <c r="AJ64" s="107">
        <v>606781</v>
      </c>
      <c r="AK64" s="108">
        <v>11</v>
      </c>
      <c r="AL64" s="107">
        <v>97811</v>
      </c>
      <c r="AM64" s="108">
        <v>9</v>
      </c>
      <c r="AN64" s="107">
        <v>67881</v>
      </c>
      <c r="AO64" s="108">
        <v>13</v>
      </c>
      <c r="AP64" s="107">
        <v>326436</v>
      </c>
      <c r="AQ64" s="108">
        <v>21</v>
      </c>
      <c r="AR64" s="107">
        <v>225069</v>
      </c>
      <c r="AS64" s="108">
        <v>30</v>
      </c>
      <c r="AT64" s="107">
        <v>96622</v>
      </c>
      <c r="AU64" s="108"/>
      <c r="AV64" s="107"/>
      <c r="AW64" s="108">
        <v>7</v>
      </c>
      <c r="AX64" s="107">
        <v>18036</v>
      </c>
      <c r="AY64" s="108">
        <v>2</v>
      </c>
      <c r="AZ64" s="107">
        <v>10130</v>
      </c>
      <c r="BA64" s="108">
        <v>28</v>
      </c>
      <c r="BB64" s="107">
        <v>361047</v>
      </c>
      <c r="BC64" s="108"/>
      <c r="BD64" s="107"/>
      <c r="BE64" s="108">
        <v>35</v>
      </c>
      <c r="BF64" s="107">
        <v>237243</v>
      </c>
      <c r="BG64" s="108"/>
      <c r="BH64" s="107"/>
      <c r="BI64" s="108"/>
      <c r="BJ64" s="107"/>
      <c r="BK64" s="108"/>
      <c r="BL64" s="107"/>
      <c r="BM64" s="108">
        <v>5</v>
      </c>
      <c r="BN64" s="107">
        <v>94137</v>
      </c>
      <c r="BO64" s="108">
        <v>21</v>
      </c>
      <c r="BP64" s="107">
        <v>80311</v>
      </c>
      <c r="BQ64" s="108">
        <v>608</v>
      </c>
      <c r="BR64" s="107">
        <v>6529674</v>
      </c>
    </row>
    <row r="65" spans="1:70" ht="14" customHeight="1">
      <c r="A65" s="111" t="s">
        <v>502</v>
      </c>
      <c r="B65" s="105">
        <v>22554</v>
      </c>
      <c r="C65" s="106">
        <v>6</v>
      </c>
      <c r="D65" s="107">
        <v>100860</v>
      </c>
      <c r="E65" s="108">
        <v>21</v>
      </c>
      <c r="F65" s="107">
        <v>82652</v>
      </c>
      <c r="G65" s="108">
        <v>5</v>
      </c>
      <c r="H65" s="107">
        <v>87518</v>
      </c>
      <c r="I65" s="108">
        <v>40</v>
      </c>
      <c r="J65" s="107">
        <v>473436</v>
      </c>
      <c r="K65" s="108">
        <v>44</v>
      </c>
      <c r="L65" s="107">
        <v>315817</v>
      </c>
      <c r="M65" s="108">
        <v>21</v>
      </c>
      <c r="N65" s="107">
        <v>142086</v>
      </c>
      <c r="O65" s="108">
        <v>81</v>
      </c>
      <c r="P65" s="107">
        <v>609669</v>
      </c>
      <c r="Q65" s="108"/>
      <c r="R65" s="107"/>
      <c r="S65" s="108">
        <v>9</v>
      </c>
      <c r="T65" s="107">
        <v>101279</v>
      </c>
      <c r="U65" s="108">
        <v>6</v>
      </c>
      <c r="V65" s="107">
        <v>24945</v>
      </c>
      <c r="W65" s="108">
        <v>22</v>
      </c>
      <c r="X65" s="107">
        <v>218531</v>
      </c>
      <c r="Y65" s="108">
        <v>40</v>
      </c>
      <c r="Z65" s="107">
        <v>537899</v>
      </c>
      <c r="AA65" s="108">
        <v>21</v>
      </c>
      <c r="AB65" s="107">
        <v>161365</v>
      </c>
      <c r="AC65" s="108">
        <v>5</v>
      </c>
      <c r="AD65" s="107">
        <v>37552</v>
      </c>
      <c r="AE65" s="108">
        <v>38</v>
      </c>
      <c r="AF65" s="107">
        <v>304178</v>
      </c>
      <c r="AG65" s="108">
        <v>36</v>
      </c>
      <c r="AH65" s="107">
        <v>866311</v>
      </c>
      <c r="AI65" s="108">
        <v>40</v>
      </c>
      <c r="AJ65" s="107">
        <v>575326</v>
      </c>
      <c r="AK65" s="108">
        <v>11</v>
      </c>
      <c r="AL65" s="107">
        <v>95817</v>
      </c>
      <c r="AM65" s="108">
        <v>9</v>
      </c>
      <c r="AN65" s="107">
        <v>67429</v>
      </c>
      <c r="AO65" s="108">
        <v>13</v>
      </c>
      <c r="AP65" s="107">
        <v>329322</v>
      </c>
      <c r="AQ65" s="108">
        <v>21</v>
      </c>
      <c r="AR65" s="107">
        <v>222414</v>
      </c>
      <c r="AS65" s="108">
        <v>30</v>
      </c>
      <c r="AT65" s="107">
        <v>100278</v>
      </c>
      <c r="AU65" s="108"/>
      <c r="AV65" s="107"/>
      <c r="AW65" s="108">
        <v>7</v>
      </c>
      <c r="AX65" s="107">
        <v>17452</v>
      </c>
      <c r="AY65" s="108">
        <v>2</v>
      </c>
      <c r="AZ65" s="107">
        <v>9622</v>
      </c>
      <c r="BA65" s="108">
        <v>30</v>
      </c>
      <c r="BB65" s="107">
        <v>339714</v>
      </c>
      <c r="BC65" s="108"/>
      <c r="BD65" s="107"/>
      <c r="BE65" s="108">
        <v>35</v>
      </c>
      <c r="BF65" s="107">
        <v>235904</v>
      </c>
      <c r="BG65" s="108"/>
      <c r="BH65" s="107"/>
      <c r="BI65" s="108"/>
      <c r="BJ65" s="107"/>
      <c r="BK65" s="108"/>
      <c r="BL65" s="107"/>
      <c r="BM65" s="108">
        <v>5</v>
      </c>
      <c r="BN65" s="107">
        <v>88216</v>
      </c>
      <c r="BO65" s="108">
        <v>21</v>
      </c>
      <c r="BP65" s="107">
        <v>76741</v>
      </c>
      <c r="BQ65" s="108">
        <v>619</v>
      </c>
      <c r="BR65" s="107">
        <v>6222345</v>
      </c>
    </row>
    <row r="66" spans="1:70" ht="14" customHeight="1">
      <c r="A66" s="111" t="s">
        <v>502</v>
      </c>
      <c r="B66" s="105">
        <v>22585</v>
      </c>
      <c r="C66" s="106">
        <v>6</v>
      </c>
      <c r="D66" s="107">
        <v>106945</v>
      </c>
      <c r="E66" s="108">
        <v>21</v>
      </c>
      <c r="F66" s="107">
        <v>60882</v>
      </c>
      <c r="G66" s="108">
        <v>7</v>
      </c>
      <c r="H66" s="107">
        <v>82670</v>
      </c>
      <c r="I66" s="108">
        <v>40</v>
      </c>
      <c r="J66" s="107">
        <v>471119</v>
      </c>
      <c r="K66" s="108">
        <v>45</v>
      </c>
      <c r="L66" s="107">
        <v>245187</v>
      </c>
      <c r="M66" s="108">
        <v>21</v>
      </c>
      <c r="N66" s="107">
        <v>111437</v>
      </c>
      <c r="O66" s="108">
        <v>87</v>
      </c>
      <c r="P66" s="107">
        <v>508293</v>
      </c>
      <c r="Q66" s="108"/>
      <c r="R66" s="107"/>
      <c r="S66" s="108">
        <v>9</v>
      </c>
      <c r="T66" s="107">
        <v>81648</v>
      </c>
      <c r="U66" s="108">
        <v>6</v>
      </c>
      <c r="V66" s="107">
        <v>18060</v>
      </c>
      <c r="W66" s="108">
        <v>23</v>
      </c>
      <c r="X66" s="107">
        <v>202814</v>
      </c>
      <c r="Y66" s="108">
        <v>45</v>
      </c>
      <c r="Z66" s="107">
        <v>469443</v>
      </c>
      <c r="AA66" s="108">
        <v>23</v>
      </c>
      <c r="AB66" s="107">
        <v>134964</v>
      </c>
      <c r="AC66" s="108">
        <v>4</v>
      </c>
      <c r="AD66" s="107">
        <v>31292</v>
      </c>
      <c r="AE66" s="108">
        <v>41</v>
      </c>
      <c r="AF66" s="107">
        <v>281877</v>
      </c>
      <c r="AG66" s="108">
        <v>38</v>
      </c>
      <c r="AH66" s="107">
        <v>809659</v>
      </c>
      <c r="AI66" s="108">
        <v>46</v>
      </c>
      <c r="AJ66" s="107">
        <v>526918</v>
      </c>
      <c r="AK66" s="108">
        <v>13</v>
      </c>
      <c r="AL66" s="107">
        <v>90708</v>
      </c>
      <c r="AM66" s="108">
        <v>9</v>
      </c>
      <c r="AN66" s="107">
        <v>65351</v>
      </c>
      <c r="AO66" s="108">
        <v>13</v>
      </c>
      <c r="AP66" s="107">
        <v>316378</v>
      </c>
      <c r="AQ66" s="108">
        <v>21</v>
      </c>
      <c r="AR66" s="107">
        <v>199309</v>
      </c>
      <c r="AS66" s="108">
        <v>32</v>
      </c>
      <c r="AT66" s="107">
        <v>81136</v>
      </c>
      <c r="AU66" s="108"/>
      <c r="AV66" s="107"/>
      <c r="AW66" s="108">
        <v>8</v>
      </c>
      <c r="AX66" s="107">
        <v>19925</v>
      </c>
      <c r="AY66" s="108">
        <v>2</v>
      </c>
      <c r="AZ66" s="107">
        <v>8274</v>
      </c>
      <c r="BA66" s="108">
        <v>35</v>
      </c>
      <c r="BB66" s="107">
        <v>293353</v>
      </c>
      <c r="BC66" s="108"/>
      <c r="BD66" s="107"/>
      <c r="BE66" s="108">
        <v>39</v>
      </c>
      <c r="BF66" s="107">
        <v>239179</v>
      </c>
      <c r="BG66" s="108"/>
      <c r="BH66" s="107"/>
      <c r="BI66" s="108"/>
      <c r="BJ66" s="107"/>
      <c r="BK66" s="108"/>
      <c r="BL66" s="107"/>
      <c r="BM66" s="108">
        <v>5</v>
      </c>
      <c r="BN66" s="107">
        <v>75073</v>
      </c>
      <c r="BO66" s="108">
        <v>22</v>
      </c>
      <c r="BP66" s="107">
        <v>63458</v>
      </c>
      <c r="BQ66" s="108">
        <v>661</v>
      </c>
      <c r="BR66" s="107">
        <v>5595361</v>
      </c>
    </row>
    <row r="67" spans="1:70" ht="14" customHeight="1">
      <c r="A67" s="111" t="s">
        <v>502</v>
      </c>
      <c r="B67" s="105">
        <v>22615</v>
      </c>
      <c r="C67" s="106">
        <v>6</v>
      </c>
      <c r="D67" s="107">
        <v>88362</v>
      </c>
      <c r="E67" s="108">
        <v>21</v>
      </c>
      <c r="F67" s="107">
        <v>59307</v>
      </c>
      <c r="G67" s="108">
        <v>7</v>
      </c>
      <c r="H67" s="107">
        <v>81924</v>
      </c>
      <c r="I67" s="108">
        <v>41</v>
      </c>
      <c r="J67" s="107">
        <v>443478</v>
      </c>
      <c r="K67" s="108">
        <v>45</v>
      </c>
      <c r="L67" s="107">
        <v>256228</v>
      </c>
      <c r="M67" s="108">
        <v>21</v>
      </c>
      <c r="N67" s="107">
        <v>108757</v>
      </c>
      <c r="O67" s="108">
        <v>87</v>
      </c>
      <c r="P67" s="107">
        <v>480739</v>
      </c>
      <c r="Q67" s="108"/>
      <c r="R67" s="107"/>
      <c r="S67" s="108">
        <v>9</v>
      </c>
      <c r="T67" s="107">
        <v>91127</v>
      </c>
      <c r="U67" s="108">
        <v>6</v>
      </c>
      <c r="V67" s="107">
        <v>18569</v>
      </c>
      <c r="W67" s="108">
        <v>23</v>
      </c>
      <c r="X67" s="107">
        <v>190693</v>
      </c>
      <c r="Y67" s="108">
        <v>45</v>
      </c>
      <c r="Z67" s="107">
        <v>449066</v>
      </c>
      <c r="AA67" s="108">
        <v>23</v>
      </c>
      <c r="AB67" s="107">
        <v>134437</v>
      </c>
      <c r="AC67" s="108">
        <v>4</v>
      </c>
      <c r="AD67" s="107">
        <v>31206</v>
      </c>
      <c r="AE67" s="108">
        <v>42</v>
      </c>
      <c r="AF67" s="107">
        <v>286323</v>
      </c>
      <c r="AG67" s="108">
        <v>38</v>
      </c>
      <c r="AH67" s="107">
        <v>816154</v>
      </c>
      <c r="AI67" s="108">
        <v>46</v>
      </c>
      <c r="AJ67" s="107">
        <v>542663</v>
      </c>
      <c r="AK67" s="108">
        <v>13</v>
      </c>
      <c r="AL67" s="107">
        <v>89422</v>
      </c>
      <c r="AM67" s="108">
        <v>9</v>
      </c>
      <c r="AN67" s="107">
        <v>65461</v>
      </c>
      <c r="AO67" s="108">
        <v>13</v>
      </c>
      <c r="AP67" s="107">
        <v>311389</v>
      </c>
      <c r="AQ67" s="108">
        <v>21</v>
      </c>
      <c r="AR67" s="107">
        <v>182608</v>
      </c>
      <c r="AS67" s="108">
        <v>32</v>
      </c>
      <c r="AT67" s="107">
        <v>82743</v>
      </c>
      <c r="AU67" s="108"/>
      <c r="AV67" s="107"/>
      <c r="AW67" s="108">
        <v>8</v>
      </c>
      <c r="AX67" s="107">
        <v>18700</v>
      </c>
      <c r="AY67" s="108">
        <v>2</v>
      </c>
      <c r="AZ67" s="107">
        <v>7758</v>
      </c>
      <c r="BA67" s="108">
        <v>35</v>
      </c>
      <c r="BB67" s="107">
        <v>295962</v>
      </c>
      <c r="BC67" s="108"/>
      <c r="BD67" s="107"/>
      <c r="BE67" s="108">
        <v>39</v>
      </c>
      <c r="BF67" s="107">
        <v>238522</v>
      </c>
      <c r="BG67" s="108"/>
      <c r="BH67" s="107"/>
      <c r="BI67" s="108"/>
      <c r="BJ67" s="107"/>
      <c r="BK67" s="108"/>
      <c r="BL67" s="107"/>
      <c r="BM67" s="108">
        <v>5</v>
      </c>
      <c r="BN67" s="107">
        <v>81660</v>
      </c>
      <c r="BO67" s="108">
        <v>22</v>
      </c>
      <c r="BP67" s="107">
        <v>66218</v>
      </c>
      <c r="BQ67" s="108">
        <v>663</v>
      </c>
      <c r="BR67" s="107">
        <v>5519484</v>
      </c>
    </row>
    <row r="68" spans="1:70" ht="14" customHeight="1">
      <c r="A68" s="111" t="s">
        <v>502</v>
      </c>
      <c r="B68" s="105">
        <v>22643</v>
      </c>
      <c r="C68" s="106">
        <v>6</v>
      </c>
      <c r="D68" s="107">
        <v>76278</v>
      </c>
      <c r="E68" s="108">
        <v>21</v>
      </c>
      <c r="F68" s="107">
        <v>56640</v>
      </c>
      <c r="G68" s="108">
        <v>7</v>
      </c>
      <c r="H68" s="107">
        <v>84243</v>
      </c>
      <c r="I68" s="108">
        <v>40</v>
      </c>
      <c r="J68" s="107">
        <v>411414</v>
      </c>
      <c r="K68" s="108">
        <v>45</v>
      </c>
      <c r="L68" s="107">
        <v>256243</v>
      </c>
      <c r="M68" s="108">
        <v>21</v>
      </c>
      <c r="N68" s="107">
        <v>107181</v>
      </c>
      <c r="O68" s="108">
        <v>87</v>
      </c>
      <c r="P68" s="107">
        <v>468492</v>
      </c>
      <c r="Q68" s="108"/>
      <c r="R68" s="107"/>
      <c r="S68" s="108">
        <v>9</v>
      </c>
      <c r="T68" s="107">
        <v>88797</v>
      </c>
      <c r="U68" s="108">
        <v>6</v>
      </c>
      <c r="V68" s="107">
        <v>18607</v>
      </c>
      <c r="W68" s="108">
        <v>23</v>
      </c>
      <c r="X68" s="107">
        <v>189327</v>
      </c>
      <c r="Y68" s="108">
        <v>45</v>
      </c>
      <c r="Z68" s="107">
        <v>472378</v>
      </c>
      <c r="AA68" s="108">
        <v>23</v>
      </c>
      <c r="AB68" s="107">
        <v>136724</v>
      </c>
      <c r="AC68" s="108">
        <v>4</v>
      </c>
      <c r="AD68" s="107">
        <v>33728</v>
      </c>
      <c r="AE68" s="108">
        <v>42</v>
      </c>
      <c r="AF68" s="107">
        <v>292392</v>
      </c>
      <c r="AG68" s="108">
        <v>38</v>
      </c>
      <c r="AH68" s="107">
        <v>824805</v>
      </c>
      <c r="AI68" s="108">
        <v>46</v>
      </c>
      <c r="AJ68" s="107">
        <v>503298</v>
      </c>
      <c r="AK68" s="108">
        <v>13</v>
      </c>
      <c r="AL68" s="107">
        <v>91402</v>
      </c>
      <c r="AM68" s="108">
        <v>9</v>
      </c>
      <c r="AN68" s="107">
        <v>69199</v>
      </c>
      <c r="AO68" s="108">
        <v>13</v>
      </c>
      <c r="AP68" s="107">
        <v>314860</v>
      </c>
      <c r="AQ68" s="108">
        <v>21</v>
      </c>
      <c r="AR68" s="107">
        <v>183120</v>
      </c>
      <c r="AS68" s="108">
        <v>32</v>
      </c>
      <c r="AT68" s="107">
        <v>81070</v>
      </c>
      <c r="AU68" s="108"/>
      <c r="AV68" s="107"/>
      <c r="AW68" s="108">
        <v>8</v>
      </c>
      <c r="AX68" s="107">
        <v>18386</v>
      </c>
      <c r="AY68" s="108">
        <v>2</v>
      </c>
      <c r="AZ68" s="107">
        <v>7722</v>
      </c>
      <c r="BA68" s="108">
        <v>35</v>
      </c>
      <c r="BB68" s="107">
        <v>284307</v>
      </c>
      <c r="BC68" s="108"/>
      <c r="BD68" s="107"/>
      <c r="BE68" s="108">
        <v>39</v>
      </c>
      <c r="BF68" s="107">
        <v>239663</v>
      </c>
      <c r="BG68" s="108"/>
      <c r="BH68" s="107"/>
      <c r="BI68" s="108"/>
      <c r="BJ68" s="107"/>
      <c r="BK68" s="108"/>
      <c r="BL68" s="107"/>
      <c r="BM68" s="108">
        <v>5</v>
      </c>
      <c r="BN68" s="107">
        <v>83140</v>
      </c>
      <c r="BO68" s="108">
        <v>22</v>
      </c>
      <c r="BP68" s="107">
        <v>68851</v>
      </c>
      <c r="BQ68" s="108">
        <v>662</v>
      </c>
      <c r="BR68" s="107">
        <v>5462277</v>
      </c>
    </row>
    <row r="69" spans="1:70" ht="14" customHeight="1">
      <c r="A69" s="111" t="s">
        <v>503</v>
      </c>
      <c r="B69" s="105">
        <v>22677</v>
      </c>
      <c r="C69" s="106">
        <v>6</v>
      </c>
      <c r="D69" s="107">
        <v>77742</v>
      </c>
      <c r="E69" s="108">
        <v>21</v>
      </c>
      <c r="F69" s="107">
        <v>54796</v>
      </c>
      <c r="G69" s="108">
        <v>7</v>
      </c>
      <c r="H69" s="107">
        <v>124349</v>
      </c>
      <c r="I69" s="108">
        <v>40</v>
      </c>
      <c r="J69" s="107">
        <v>451018</v>
      </c>
      <c r="K69" s="108">
        <v>46</v>
      </c>
      <c r="L69" s="107">
        <v>260193</v>
      </c>
      <c r="M69" s="108">
        <v>22</v>
      </c>
      <c r="N69" s="107">
        <v>101372</v>
      </c>
      <c r="O69" s="108">
        <v>87</v>
      </c>
      <c r="P69" s="107">
        <v>468896</v>
      </c>
      <c r="Q69" s="108"/>
      <c r="R69" s="107"/>
      <c r="S69" s="108">
        <v>9</v>
      </c>
      <c r="T69" s="107">
        <v>80235</v>
      </c>
      <c r="U69" s="108">
        <v>6</v>
      </c>
      <c r="V69" s="107">
        <v>16546</v>
      </c>
      <c r="W69" s="108">
        <v>23</v>
      </c>
      <c r="X69" s="107">
        <v>221161</v>
      </c>
      <c r="Y69" s="108">
        <v>45</v>
      </c>
      <c r="Z69" s="107">
        <v>513003</v>
      </c>
      <c r="AA69" s="108">
        <v>23</v>
      </c>
      <c r="AB69" s="107">
        <v>137696</v>
      </c>
      <c r="AC69" s="108">
        <v>4</v>
      </c>
      <c r="AD69" s="107">
        <v>39772</v>
      </c>
      <c r="AE69" s="108">
        <v>42</v>
      </c>
      <c r="AF69" s="107">
        <v>320868</v>
      </c>
      <c r="AG69" s="108">
        <v>38</v>
      </c>
      <c r="AH69" s="107">
        <v>949852</v>
      </c>
      <c r="AI69" s="108">
        <v>47</v>
      </c>
      <c r="AJ69" s="107">
        <v>504631</v>
      </c>
      <c r="AK69" s="108">
        <v>13</v>
      </c>
      <c r="AL69" s="107">
        <v>102418</v>
      </c>
      <c r="AM69" s="108">
        <v>9</v>
      </c>
      <c r="AN69" s="107">
        <v>80114</v>
      </c>
      <c r="AO69" s="108">
        <v>13</v>
      </c>
      <c r="AP69" s="107">
        <v>322645</v>
      </c>
      <c r="AQ69" s="108">
        <v>21</v>
      </c>
      <c r="AR69" s="107">
        <v>182725</v>
      </c>
      <c r="AS69" s="108">
        <v>32</v>
      </c>
      <c r="AT69" s="107">
        <v>85464</v>
      </c>
      <c r="AU69" s="108"/>
      <c r="AV69" s="107"/>
      <c r="AW69" s="108">
        <v>8</v>
      </c>
      <c r="AX69" s="107">
        <v>19223</v>
      </c>
      <c r="AY69" s="108">
        <v>2</v>
      </c>
      <c r="AZ69" s="107">
        <v>8332</v>
      </c>
      <c r="BA69" s="108">
        <v>35</v>
      </c>
      <c r="BB69" s="107">
        <v>284905</v>
      </c>
      <c r="BC69" s="108"/>
      <c r="BD69" s="107"/>
      <c r="BE69" s="108">
        <v>39</v>
      </c>
      <c r="BF69" s="107">
        <v>253980</v>
      </c>
      <c r="BG69" s="108"/>
      <c r="BH69" s="107"/>
      <c r="BI69" s="108"/>
      <c r="BJ69" s="107"/>
      <c r="BK69" s="108"/>
      <c r="BL69" s="107"/>
      <c r="BM69" s="108">
        <v>5</v>
      </c>
      <c r="BN69" s="107">
        <v>102042</v>
      </c>
      <c r="BO69" s="108">
        <v>22</v>
      </c>
      <c r="BP69" s="107">
        <v>81774</v>
      </c>
      <c r="BQ69" s="108">
        <v>665</v>
      </c>
      <c r="BR69" s="107">
        <v>5845765</v>
      </c>
    </row>
    <row r="70" spans="1:70" ht="14" customHeight="1">
      <c r="A70" s="111" t="s">
        <v>503</v>
      </c>
      <c r="B70" s="105">
        <v>22705</v>
      </c>
      <c r="C70" s="106">
        <v>6</v>
      </c>
      <c r="D70" s="107">
        <v>72766</v>
      </c>
      <c r="E70" s="108">
        <v>22</v>
      </c>
      <c r="F70" s="107">
        <v>63243</v>
      </c>
      <c r="G70" s="108">
        <v>8</v>
      </c>
      <c r="H70" s="107">
        <v>167282</v>
      </c>
      <c r="I70" s="108">
        <v>40</v>
      </c>
      <c r="J70" s="107">
        <v>501309</v>
      </c>
      <c r="K70" s="108">
        <v>46</v>
      </c>
      <c r="L70" s="107">
        <v>297352</v>
      </c>
      <c r="M70" s="108">
        <v>22</v>
      </c>
      <c r="N70" s="107">
        <v>104330</v>
      </c>
      <c r="O70" s="108">
        <v>86</v>
      </c>
      <c r="P70" s="107">
        <v>596910</v>
      </c>
      <c r="Q70" s="108"/>
      <c r="R70" s="107"/>
      <c r="S70" s="108">
        <v>9</v>
      </c>
      <c r="T70" s="107">
        <v>77770</v>
      </c>
      <c r="U70" s="108">
        <v>6</v>
      </c>
      <c r="V70" s="107">
        <v>21395</v>
      </c>
      <c r="W70" s="108">
        <v>24</v>
      </c>
      <c r="X70" s="107">
        <v>246896</v>
      </c>
      <c r="Y70" s="108">
        <v>45</v>
      </c>
      <c r="Z70" s="107">
        <v>534949</v>
      </c>
      <c r="AA70" s="108">
        <v>24</v>
      </c>
      <c r="AB70" s="107">
        <v>155030</v>
      </c>
      <c r="AC70" s="108">
        <v>4</v>
      </c>
      <c r="AD70" s="107">
        <v>39110</v>
      </c>
      <c r="AE70" s="108">
        <v>42</v>
      </c>
      <c r="AF70" s="107">
        <v>344380</v>
      </c>
      <c r="AG70" s="108">
        <v>39</v>
      </c>
      <c r="AH70" s="107">
        <v>1115246</v>
      </c>
      <c r="AI70" s="108">
        <v>47</v>
      </c>
      <c r="AJ70" s="107">
        <v>562532</v>
      </c>
      <c r="AK70" s="108">
        <v>14</v>
      </c>
      <c r="AL70" s="107">
        <v>114117</v>
      </c>
      <c r="AM70" s="108">
        <v>9</v>
      </c>
      <c r="AN70" s="107">
        <v>88113</v>
      </c>
      <c r="AO70" s="108">
        <v>13</v>
      </c>
      <c r="AP70" s="107">
        <v>320762</v>
      </c>
      <c r="AQ70" s="108">
        <v>21</v>
      </c>
      <c r="AR70" s="107">
        <v>187149</v>
      </c>
      <c r="AS70" s="108">
        <v>32</v>
      </c>
      <c r="AT70" s="107">
        <v>79149</v>
      </c>
      <c r="AU70" s="108"/>
      <c r="AV70" s="107"/>
      <c r="AW70" s="108">
        <v>8</v>
      </c>
      <c r="AX70" s="107">
        <v>19939</v>
      </c>
      <c r="AY70" s="108">
        <v>2</v>
      </c>
      <c r="AZ70" s="107">
        <v>9998</v>
      </c>
      <c r="BA70" s="108">
        <v>35</v>
      </c>
      <c r="BB70" s="107">
        <v>310390</v>
      </c>
      <c r="BC70" s="108"/>
      <c r="BD70" s="107"/>
      <c r="BE70" s="108">
        <v>40</v>
      </c>
      <c r="BF70" s="107">
        <v>273113</v>
      </c>
      <c r="BG70" s="108"/>
      <c r="BH70" s="107"/>
      <c r="BI70" s="108"/>
      <c r="BJ70" s="107"/>
      <c r="BK70" s="108"/>
      <c r="BL70" s="107"/>
      <c r="BM70" s="108">
        <v>5</v>
      </c>
      <c r="BN70" s="107">
        <v>102836</v>
      </c>
      <c r="BO70" s="108">
        <v>22</v>
      </c>
      <c r="BP70" s="107">
        <v>84728</v>
      </c>
      <c r="BQ70" s="108">
        <v>671</v>
      </c>
      <c r="BR70" s="107">
        <v>6490806</v>
      </c>
    </row>
    <row r="71" spans="1:70" ht="14" customHeight="1">
      <c r="A71" s="111" t="s">
        <v>503</v>
      </c>
      <c r="B71" s="105">
        <v>22736</v>
      </c>
      <c r="C71" s="106">
        <v>6</v>
      </c>
      <c r="D71" s="107">
        <v>66804</v>
      </c>
      <c r="E71" s="108">
        <v>22</v>
      </c>
      <c r="F71" s="107">
        <v>60353</v>
      </c>
      <c r="G71" s="108">
        <v>8</v>
      </c>
      <c r="H71" s="107">
        <v>155560</v>
      </c>
      <c r="I71" s="108">
        <v>40</v>
      </c>
      <c r="J71" s="107">
        <v>494225</v>
      </c>
      <c r="K71" s="108">
        <v>46</v>
      </c>
      <c r="L71" s="107">
        <v>281040</v>
      </c>
      <c r="M71" s="108">
        <v>22</v>
      </c>
      <c r="N71" s="107">
        <v>98751</v>
      </c>
      <c r="O71" s="108">
        <v>87</v>
      </c>
      <c r="P71" s="107">
        <v>571411</v>
      </c>
      <c r="Q71" s="108"/>
      <c r="R71" s="107"/>
      <c r="S71" s="108">
        <v>9</v>
      </c>
      <c r="T71" s="107">
        <v>76077</v>
      </c>
      <c r="U71" s="108">
        <v>6</v>
      </c>
      <c r="V71" s="107">
        <v>20487</v>
      </c>
      <c r="W71" s="108">
        <v>24</v>
      </c>
      <c r="X71" s="107">
        <v>242814</v>
      </c>
      <c r="Y71" s="108">
        <v>45</v>
      </c>
      <c r="Z71" s="107">
        <v>511301</v>
      </c>
      <c r="AA71" s="108">
        <v>24</v>
      </c>
      <c r="AB71" s="107">
        <v>145622</v>
      </c>
      <c r="AC71" s="108">
        <v>4</v>
      </c>
      <c r="AD71" s="107">
        <v>33272</v>
      </c>
      <c r="AE71" s="108">
        <v>42</v>
      </c>
      <c r="AF71" s="107">
        <v>317531</v>
      </c>
      <c r="AG71" s="108">
        <v>39</v>
      </c>
      <c r="AH71" s="107">
        <v>991324</v>
      </c>
      <c r="AI71" s="108">
        <v>47</v>
      </c>
      <c r="AJ71" s="107">
        <v>532153</v>
      </c>
      <c r="AK71" s="108">
        <v>14</v>
      </c>
      <c r="AL71" s="107">
        <v>115121</v>
      </c>
      <c r="AM71" s="108">
        <v>9</v>
      </c>
      <c r="AN71" s="107">
        <v>85310</v>
      </c>
      <c r="AO71" s="108">
        <v>13</v>
      </c>
      <c r="AP71" s="107">
        <v>323806</v>
      </c>
      <c r="AQ71" s="108">
        <v>21</v>
      </c>
      <c r="AR71" s="107">
        <v>188419</v>
      </c>
      <c r="AS71" s="108">
        <v>31</v>
      </c>
      <c r="AT71" s="107">
        <v>76948</v>
      </c>
      <c r="AU71" s="108"/>
      <c r="AV71" s="107"/>
      <c r="AW71" s="108">
        <v>8</v>
      </c>
      <c r="AX71" s="107">
        <v>20405</v>
      </c>
      <c r="AY71" s="108">
        <v>2</v>
      </c>
      <c r="AZ71" s="107">
        <v>10037</v>
      </c>
      <c r="BA71" s="108">
        <v>35</v>
      </c>
      <c r="BB71" s="107">
        <v>309700</v>
      </c>
      <c r="BC71" s="108"/>
      <c r="BD71" s="107"/>
      <c r="BE71" s="108">
        <v>40</v>
      </c>
      <c r="BF71" s="107">
        <v>275773</v>
      </c>
      <c r="BG71" s="108"/>
      <c r="BH71" s="107"/>
      <c r="BI71" s="108"/>
      <c r="BJ71" s="107"/>
      <c r="BK71" s="108"/>
      <c r="BL71" s="107"/>
      <c r="BM71" s="108">
        <v>5</v>
      </c>
      <c r="BN71" s="107">
        <v>107860</v>
      </c>
      <c r="BO71" s="108">
        <v>22</v>
      </c>
      <c r="BP71" s="107">
        <v>85726</v>
      </c>
      <c r="BQ71" s="108">
        <v>671</v>
      </c>
      <c r="BR71" s="107">
        <v>6197841</v>
      </c>
    </row>
    <row r="72" spans="1:70" ht="14" customHeight="1">
      <c r="A72" s="111" t="s">
        <v>503</v>
      </c>
      <c r="B72" s="105">
        <v>22766</v>
      </c>
      <c r="C72" s="106">
        <v>6</v>
      </c>
      <c r="D72" s="107">
        <v>53612</v>
      </c>
      <c r="E72" s="108">
        <v>22</v>
      </c>
      <c r="F72" s="107">
        <v>52759</v>
      </c>
      <c r="G72" s="108">
        <v>8</v>
      </c>
      <c r="H72" s="107">
        <v>155778</v>
      </c>
      <c r="I72" s="108">
        <v>40</v>
      </c>
      <c r="J72" s="107">
        <v>533033</v>
      </c>
      <c r="K72" s="108">
        <v>46</v>
      </c>
      <c r="L72" s="107">
        <v>250591</v>
      </c>
      <c r="M72" s="108">
        <v>22</v>
      </c>
      <c r="N72" s="107">
        <v>90917</v>
      </c>
      <c r="O72" s="108">
        <v>86</v>
      </c>
      <c r="P72" s="107">
        <v>514186</v>
      </c>
      <c r="Q72" s="108"/>
      <c r="R72" s="107"/>
      <c r="S72" s="108">
        <v>9</v>
      </c>
      <c r="T72" s="107">
        <v>65642</v>
      </c>
      <c r="U72" s="108">
        <v>6</v>
      </c>
      <c r="V72" s="107">
        <v>26942</v>
      </c>
      <c r="W72" s="108">
        <v>25</v>
      </c>
      <c r="X72" s="107">
        <v>219260</v>
      </c>
      <c r="Y72" s="108">
        <v>46</v>
      </c>
      <c r="Z72" s="107">
        <v>461088</v>
      </c>
      <c r="AA72" s="108">
        <v>25</v>
      </c>
      <c r="AB72" s="107">
        <v>132290</v>
      </c>
      <c r="AC72" s="108">
        <v>4</v>
      </c>
      <c r="AD72" s="107">
        <v>31456</v>
      </c>
      <c r="AE72" s="108">
        <v>43</v>
      </c>
      <c r="AF72" s="107">
        <v>261580</v>
      </c>
      <c r="AG72" s="108">
        <v>39</v>
      </c>
      <c r="AH72" s="107">
        <v>877205</v>
      </c>
      <c r="AI72" s="108">
        <v>47</v>
      </c>
      <c r="AJ72" s="107">
        <v>437519</v>
      </c>
      <c r="AK72" s="108">
        <v>14</v>
      </c>
      <c r="AL72" s="107">
        <v>113376</v>
      </c>
      <c r="AM72" s="108">
        <v>9</v>
      </c>
      <c r="AN72" s="107">
        <v>84986</v>
      </c>
      <c r="AO72" s="108">
        <v>13</v>
      </c>
      <c r="AP72" s="107">
        <v>328112</v>
      </c>
      <c r="AQ72" s="108">
        <v>21</v>
      </c>
      <c r="AR72" s="107">
        <v>202926</v>
      </c>
      <c r="AS72" s="108">
        <v>31</v>
      </c>
      <c r="AT72" s="107">
        <v>67598</v>
      </c>
      <c r="AU72" s="108"/>
      <c r="AV72" s="107"/>
      <c r="AW72" s="108">
        <v>8</v>
      </c>
      <c r="AX72" s="107">
        <v>19708</v>
      </c>
      <c r="AY72" s="108">
        <v>2</v>
      </c>
      <c r="AZ72" s="107">
        <v>9670</v>
      </c>
      <c r="BA72" s="108">
        <v>35</v>
      </c>
      <c r="BB72" s="107">
        <v>286591</v>
      </c>
      <c r="BC72" s="108"/>
      <c r="BD72" s="107"/>
      <c r="BE72" s="108">
        <v>40</v>
      </c>
      <c r="BF72" s="107">
        <v>271886</v>
      </c>
      <c r="BG72" s="108"/>
      <c r="BH72" s="107"/>
      <c r="BI72" s="108"/>
      <c r="BJ72" s="107"/>
      <c r="BK72" s="108"/>
      <c r="BL72" s="107"/>
      <c r="BM72" s="108">
        <v>5</v>
      </c>
      <c r="BN72" s="107">
        <v>99884</v>
      </c>
      <c r="BO72" s="108">
        <v>22</v>
      </c>
      <c r="BP72" s="107">
        <v>90716</v>
      </c>
      <c r="BQ72" s="108">
        <v>674</v>
      </c>
      <c r="BR72" s="107">
        <v>5739323</v>
      </c>
    </row>
    <row r="73" spans="1:70" ht="14" customHeight="1">
      <c r="A73" s="111" t="s">
        <v>503</v>
      </c>
      <c r="B73" s="105">
        <v>22797</v>
      </c>
      <c r="C73" s="106">
        <v>6</v>
      </c>
      <c r="D73" s="107">
        <v>54296</v>
      </c>
      <c r="E73" s="108">
        <v>22</v>
      </c>
      <c r="F73" s="107">
        <v>55819</v>
      </c>
      <c r="G73" s="108">
        <v>9</v>
      </c>
      <c r="H73" s="107">
        <v>171271</v>
      </c>
      <c r="I73" s="108">
        <v>40</v>
      </c>
      <c r="J73" s="107">
        <v>505897</v>
      </c>
      <c r="K73" s="108">
        <v>46</v>
      </c>
      <c r="L73" s="107">
        <v>260223</v>
      </c>
      <c r="M73" s="108">
        <v>22</v>
      </c>
      <c r="N73" s="107">
        <v>89719</v>
      </c>
      <c r="O73" s="108">
        <v>86</v>
      </c>
      <c r="P73" s="107">
        <v>512099</v>
      </c>
      <c r="Q73" s="108"/>
      <c r="R73" s="107"/>
      <c r="S73" s="108">
        <v>9</v>
      </c>
      <c r="T73" s="107">
        <v>71775</v>
      </c>
      <c r="U73" s="108">
        <v>6</v>
      </c>
      <c r="V73" s="107">
        <v>25320</v>
      </c>
      <c r="W73" s="108">
        <v>25</v>
      </c>
      <c r="X73" s="107">
        <v>218797</v>
      </c>
      <c r="Y73" s="108">
        <v>46</v>
      </c>
      <c r="Z73" s="107">
        <v>462184</v>
      </c>
      <c r="AA73" s="108">
        <v>25</v>
      </c>
      <c r="AB73" s="107">
        <v>128255</v>
      </c>
      <c r="AC73" s="108">
        <v>4</v>
      </c>
      <c r="AD73" s="107">
        <v>28580</v>
      </c>
      <c r="AE73" s="108">
        <v>43</v>
      </c>
      <c r="AF73" s="107">
        <v>263174</v>
      </c>
      <c r="AG73" s="108">
        <v>39</v>
      </c>
      <c r="AH73" s="107">
        <v>951336</v>
      </c>
      <c r="AI73" s="108">
        <v>47</v>
      </c>
      <c r="AJ73" s="107">
        <v>481364</v>
      </c>
      <c r="AK73" s="108">
        <v>14</v>
      </c>
      <c r="AL73" s="107">
        <v>106936</v>
      </c>
      <c r="AM73" s="108">
        <v>10</v>
      </c>
      <c r="AN73" s="107">
        <v>91581</v>
      </c>
      <c r="AO73" s="108">
        <v>13</v>
      </c>
      <c r="AP73" s="107">
        <v>324106</v>
      </c>
      <c r="AQ73" s="108">
        <v>21</v>
      </c>
      <c r="AR73" s="107">
        <v>195736</v>
      </c>
      <c r="AS73" s="108">
        <v>31</v>
      </c>
      <c r="AT73" s="107">
        <v>67007</v>
      </c>
      <c r="AU73" s="108"/>
      <c r="AV73" s="107"/>
      <c r="AW73" s="108">
        <v>8</v>
      </c>
      <c r="AX73" s="107">
        <v>19778</v>
      </c>
      <c r="AY73" s="108">
        <v>2</v>
      </c>
      <c r="AZ73" s="107">
        <v>10365</v>
      </c>
      <c r="BA73" s="108">
        <v>35</v>
      </c>
      <c r="BB73" s="107">
        <v>292133</v>
      </c>
      <c r="BC73" s="108"/>
      <c r="BD73" s="107"/>
      <c r="BE73" s="108">
        <v>40</v>
      </c>
      <c r="BF73" s="107">
        <v>274150</v>
      </c>
      <c r="BG73" s="108"/>
      <c r="BH73" s="107"/>
      <c r="BI73" s="108"/>
      <c r="BJ73" s="107"/>
      <c r="BK73" s="108"/>
      <c r="BL73" s="107"/>
      <c r="BM73" s="108">
        <v>5</v>
      </c>
      <c r="BN73" s="107">
        <v>101934</v>
      </c>
      <c r="BO73" s="108">
        <v>22</v>
      </c>
      <c r="BP73" s="107">
        <v>90874</v>
      </c>
      <c r="BQ73" s="108">
        <v>676</v>
      </c>
      <c r="BR73" s="107">
        <v>5854721</v>
      </c>
    </row>
    <row r="74" spans="1:70" ht="14" customHeight="1">
      <c r="A74" s="111" t="s">
        <v>503</v>
      </c>
      <c r="B74" s="105">
        <v>22827</v>
      </c>
      <c r="C74" s="106">
        <v>6</v>
      </c>
      <c r="D74" s="107">
        <v>58484</v>
      </c>
      <c r="E74" s="108">
        <v>22</v>
      </c>
      <c r="F74" s="107">
        <v>54321</v>
      </c>
      <c r="G74" s="108">
        <v>9</v>
      </c>
      <c r="H74" s="107">
        <v>168940</v>
      </c>
      <c r="I74" s="108">
        <v>40</v>
      </c>
      <c r="J74" s="107">
        <v>508111</v>
      </c>
      <c r="K74" s="108">
        <v>47</v>
      </c>
      <c r="L74" s="107">
        <v>279397</v>
      </c>
      <c r="M74" s="108">
        <v>22</v>
      </c>
      <c r="N74" s="107">
        <v>89603</v>
      </c>
      <c r="O74" s="108">
        <v>86</v>
      </c>
      <c r="P74" s="107">
        <v>528808</v>
      </c>
      <c r="Q74" s="108"/>
      <c r="R74" s="107"/>
      <c r="S74" s="108">
        <v>9</v>
      </c>
      <c r="T74" s="107">
        <v>77324</v>
      </c>
      <c r="U74" s="108">
        <v>6</v>
      </c>
      <c r="V74" s="107">
        <v>27489</v>
      </c>
      <c r="W74" s="108">
        <v>25</v>
      </c>
      <c r="X74" s="107">
        <v>225276</v>
      </c>
      <c r="Y74" s="108">
        <v>46</v>
      </c>
      <c r="Z74" s="107">
        <v>467419</v>
      </c>
      <c r="AA74" s="108">
        <v>25</v>
      </c>
      <c r="AB74" s="107">
        <v>127797</v>
      </c>
      <c r="AC74" s="108">
        <v>5</v>
      </c>
      <c r="AD74" s="107">
        <v>32500</v>
      </c>
      <c r="AE74" s="108">
        <v>43</v>
      </c>
      <c r="AF74" s="107">
        <v>277451</v>
      </c>
      <c r="AG74" s="108">
        <v>39</v>
      </c>
      <c r="AH74" s="107">
        <v>950718</v>
      </c>
      <c r="AI74" s="108">
        <v>47</v>
      </c>
      <c r="AJ74" s="107">
        <v>502674</v>
      </c>
      <c r="AK74" s="108">
        <v>14</v>
      </c>
      <c r="AL74" s="107">
        <v>114360</v>
      </c>
      <c r="AM74" s="108">
        <v>10</v>
      </c>
      <c r="AN74" s="107">
        <v>94134</v>
      </c>
      <c r="AO74" s="108">
        <v>13</v>
      </c>
      <c r="AP74" s="107">
        <v>337916</v>
      </c>
      <c r="AQ74" s="108">
        <v>21</v>
      </c>
      <c r="AR74" s="107">
        <v>191800</v>
      </c>
      <c r="AS74" s="108">
        <v>31</v>
      </c>
      <c r="AT74" s="107">
        <v>65454</v>
      </c>
      <c r="AU74" s="108"/>
      <c r="AV74" s="107"/>
      <c r="AW74" s="108">
        <v>8</v>
      </c>
      <c r="AX74" s="107">
        <v>19901</v>
      </c>
      <c r="AY74" s="108">
        <v>2</v>
      </c>
      <c r="AZ74" s="107">
        <v>9824</v>
      </c>
      <c r="BA74" s="108">
        <v>35</v>
      </c>
      <c r="BB74" s="107">
        <v>294996</v>
      </c>
      <c r="BC74" s="108"/>
      <c r="BD74" s="107"/>
      <c r="BE74" s="108">
        <v>40</v>
      </c>
      <c r="BF74" s="107">
        <v>276956</v>
      </c>
      <c r="BG74" s="108"/>
      <c r="BH74" s="107"/>
      <c r="BI74" s="108"/>
      <c r="BJ74" s="107"/>
      <c r="BK74" s="108"/>
      <c r="BL74" s="107"/>
      <c r="BM74" s="108">
        <v>5</v>
      </c>
      <c r="BN74" s="107">
        <v>103134</v>
      </c>
      <c r="BO74" s="108">
        <v>22</v>
      </c>
      <c r="BP74" s="107">
        <v>88491</v>
      </c>
      <c r="BQ74" s="108">
        <v>678</v>
      </c>
      <c r="BR74" s="107">
        <v>5973291</v>
      </c>
    </row>
    <row r="75" spans="1:70" ht="14" customHeight="1">
      <c r="A75" s="111" t="s">
        <v>503</v>
      </c>
      <c r="B75" s="105">
        <v>22858</v>
      </c>
      <c r="C75" s="106">
        <v>6</v>
      </c>
      <c r="D75" s="107">
        <v>65896</v>
      </c>
      <c r="E75" s="108">
        <v>22</v>
      </c>
      <c r="F75" s="107">
        <v>58170</v>
      </c>
      <c r="G75" s="108">
        <v>9</v>
      </c>
      <c r="H75" s="107">
        <v>200351</v>
      </c>
      <c r="I75" s="108">
        <v>40</v>
      </c>
      <c r="J75" s="107">
        <v>538625</v>
      </c>
      <c r="K75" s="108">
        <v>47</v>
      </c>
      <c r="L75" s="107">
        <v>314126</v>
      </c>
      <c r="M75" s="108">
        <v>22</v>
      </c>
      <c r="N75" s="107">
        <v>99875</v>
      </c>
      <c r="O75" s="108">
        <v>86</v>
      </c>
      <c r="P75" s="107">
        <v>566391</v>
      </c>
      <c r="Q75" s="108"/>
      <c r="R75" s="107"/>
      <c r="S75" s="108">
        <v>9</v>
      </c>
      <c r="T75" s="107">
        <v>83460</v>
      </c>
      <c r="U75" s="108">
        <v>6</v>
      </c>
      <c r="V75" s="107">
        <v>28621</v>
      </c>
      <c r="W75" s="108">
        <v>25</v>
      </c>
      <c r="X75" s="107">
        <v>242909</v>
      </c>
      <c r="Y75" s="108">
        <v>46</v>
      </c>
      <c r="Z75" s="107">
        <v>503413</v>
      </c>
      <c r="AA75" s="108">
        <v>25</v>
      </c>
      <c r="AB75" s="107">
        <v>131757</v>
      </c>
      <c r="AC75" s="108">
        <v>5</v>
      </c>
      <c r="AD75" s="107">
        <v>33462</v>
      </c>
      <c r="AE75" s="108">
        <v>43</v>
      </c>
      <c r="AF75" s="107">
        <v>291392</v>
      </c>
      <c r="AG75" s="108">
        <v>39</v>
      </c>
      <c r="AH75" s="107">
        <v>957983</v>
      </c>
      <c r="AI75" s="108">
        <v>47</v>
      </c>
      <c r="AJ75" s="107">
        <v>530721</v>
      </c>
      <c r="AK75" s="108">
        <v>14</v>
      </c>
      <c r="AL75" s="107">
        <v>124774</v>
      </c>
      <c r="AM75" s="108">
        <v>10</v>
      </c>
      <c r="AN75" s="107">
        <v>103428</v>
      </c>
      <c r="AO75" s="108">
        <v>13</v>
      </c>
      <c r="AP75" s="107">
        <v>335378</v>
      </c>
      <c r="AQ75" s="108">
        <v>21</v>
      </c>
      <c r="AR75" s="107">
        <v>211415</v>
      </c>
      <c r="AS75" s="108">
        <v>31</v>
      </c>
      <c r="AT75" s="107">
        <v>64959</v>
      </c>
      <c r="AU75" s="108"/>
      <c r="AV75" s="107"/>
      <c r="AW75" s="108">
        <v>8</v>
      </c>
      <c r="AX75" s="107">
        <v>20635</v>
      </c>
      <c r="AY75" s="108">
        <v>2</v>
      </c>
      <c r="AZ75" s="107">
        <v>9702</v>
      </c>
      <c r="BA75" s="108">
        <v>35</v>
      </c>
      <c r="BB75" s="107">
        <v>335954</v>
      </c>
      <c r="BC75" s="108"/>
      <c r="BD75" s="107"/>
      <c r="BE75" s="108">
        <v>40</v>
      </c>
      <c r="BF75" s="107">
        <v>283625</v>
      </c>
      <c r="BG75" s="108"/>
      <c r="BH75" s="107"/>
      <c r="BI75" s="108"/>
      <c r="BJ75" s="107"/>
      <c r="BK75" s="108"/>
      <c r="BL75" s="107"/>
      <c r="BM75" s="108">
        <v>5</v>
      </c>
      <c r="BN75" s="107">
        <v>117456</v>
      </c>
      <c r="BO75" s="108">
        <v>22</v>
      </c>
      <c r="BP75" s="107">
        <v>91642</v>
      </c>
      <c r="BQ75" s="108">
        <v>678</v>
      </c>
      <c r="BR75" s="107">
        <v>6346129</v>
      </c>
    </row>
    <row r="76" spans="1:70" ht="14" customHeight="1">
      <c r="A76" s="111" t="s">
        <v>503</v>
      </c>
      <c r="B76" s="105">
        <v>22889</v>
      </c>
      <c r="C76" s="106">
        <v>6</v>
      </c>
      <c r="D76" s="107">
        <v>59996</v>
      </c>
      <c r="E76" s="108">
        <v>22</v>
      </c>
      <c r="F76" s="107">
        <v>51764</v>
      </c>
      <c r="G76" s="108">
        <v>11</v>
      </c>
      <c r="H76" s="107">
        <v>267104</v>
      </c>
      <c r="I76" s="108">
        <v>41</v>
      </c>
      <c r="J76" s="107">
        <v>456921</v>
      </c>
      <c r="K76" s="108">
        <v>47</v>
      </c>
      <c r="L76" s="107">
        <v>315885</v>
      </c>
      <c r="M76" s="108">
        <v>22</v>
      </c>
      <c r="N76" s="107">
        <v>96554</v>
      </c>
      <c r="O76" s="108">
        <v>87</v>
      </c>
      <c r="P76" s="107">
        <v>572542</v>
      </c>
      <c r="Q76" s="108"/>
      <c r="R76" s="107"/>
      <c r="S76" s="108">
        <v>9</v>
      </c>
      <c r="T76" s="107">
        <v>77804</v>
      </c>
      <c r="U76" s="108">
        <v>7</v>
      </c>
      <c r="V76" s="107">
        <v>33200</v>
      </c>
      <c r="W76" s="108">
        <v>25</v>
      </c>
      <c r="X76" s="107">
        <v>234009</v>
      </c>
      <c r="Y76" s="108">
        <v>49</v>
      </c>
      <c r="Z76" s="107">
        <v>487322</v>
      </c>
      <c r="AA76" s="108">
        <v>25</v>
      </c>
      <c r="AB76" s="107">
        <v>123601</v>
      </c>
      <c r="AC76" s="108">
        <v>7</v>
      </c>
      <c r="AD76" s="107">
        <v>43722</v>
      </c>
      <c r="AE76" s="108">
        <v>45</v>
      </c>
      <c r="AF76" s="107">
        <v>287422</v>
      </c>
      <c r="AG76" s="108">
        <v>40</v>
      </c>
      <c r="AH76" s="107">
        <v>832161</v>
      </c>
      <c r="AI76" s="108">
        <v>47</v>
      </c>
      <c r="AJ76" s="107">
        <v>508482</v>
      </c>
      <c r="AK76" s="108">
        <v>15</v>
      </c>
      <c r="AL76" s="107">
        <v>132210</v>
      </c>
      <c r="AM76" s="108">
        <v>11</v>
      </c>
      <c r="AN76" s="107">
        <v>112742</v>
      </c>
      <c r="AO76" s="108">
        <v>13</v>
      </c>
      <c r="AP76" s="107">
        <v>339691</v>
      </c>
      <c r="AQ76" s="108">
        <v>21</v>
      </c>
      <c r="AR76" s="107">
        <v>214673</v>
      </c>
      <c r="AS76" s="108">
        <v>31</v>
      </c>
      <c r="AT76" s="107">
        <v>61121</v>
      </c>
      <c r="AU76" s="108"/>
      <c r="AV76" s="107"/>
      <c r="AW76" s="108">
        <v>8</v>
      </c>
      <c r="AX76" s="107">
        <v>23175</v>
      </c>
      <c r="AY76" s="108">
        <v>2</v>
      </c>
      <c r="AZ76" s="107">
        <v>10328</v>
      </c>
      <c r="BA76" s="108">
        <v>38</v>
      </c>
      <c r="BB76" s="107">
        <v>359009</v>
      </c>
      <c r="BC76" s="108"/>
      <c r="BD76" s="107"/>
      <c r="BE76" s="108">
        <v>40</v>
      </c>
      <c r="BF76" s="107">
        <v>286897</v>
      </c>
      <c r="BG76" s="108"/>
      <c r="BH76" s="107"/>
      <c r="BI76" s="108"/>
      <c r="BJ76" s="107"/>
      <c r="BK76" s="108"/>
      <c r="BL76" s="107"/>
      <c r="BM76" s="108">
        <v>5</v>
      </c>
      <c r="BN76" s="107">
        <v>124324</v>
      </c>
      <c r="BO76" s="108">
        <v>22</v>
      </c>
      <c r="BP76" s="107">
        <v>93870</v>
      </c>
      <c r="BQ76" s="108">
        <v>696</v>
      </c>
      <c r="BR76" s="107">
        <v>6206539</v>
      </c>
    </row>
    <row r="77" spans="1:70" ht="14" customHeight="1">
      <c r="A77" s="111" t="s">
        <v>503</v>
      </c>
      <c r="B77" s="105">
        <v>22918</v>
      </c>
      <c r="C77" s="106">
        <v>6</v>
      </c>
      <c r="D77" s="107">
        <v>64062</v>
      </c>
      <c r="E77" s="108">
        <v>22</v>
      </c>
      <c r="F77" s="107">
        <v>50848</v>
      </c>
      <c r="G77" s="108">
        <v>11</v>
      </c>
      <c r="H77" s="107">
        <v>259952</v>
      </c>
      <c r="I77" s="108">
        <v>41</v>
      </c>
      <c r="J77" s="107">
        <v>427293</v>
      </c>
      <c r="K77" s="108">
        <v>47</v>
      </c>
      <c r="L77" s="107">
        <v>316435</v>
      </c>
      <c r="M77" s="108">
        <v>22</v>
      </c>
      <c r="N77" s="107">
        <v>110846</v>
      </c>
      <c r="O77" s="108">
        <v>88</v>
      </c>
      <c r="P77" s="107">
        <v>577492</v>
      </c>
      <c r="Q77" s="108"/>
      <c r="R77" s="107"/>
      <c r="S77" s="108">
        <v>9</v>
      </c>
      <c r="T77" s="107">
        <v>76811</v>
      </c>
      <c r="U77" s="108">
        <v>8</v>
      </c>
      <c r="V77" s="107">
        <v>36407</v>
      </c>
      <c r="W77" s="108">
        <v>25</v>
      </c>
      <c r="X77" s="107">
        <v>229678</v>
      </c>
      <c r="Y77" s="108">
        <v>50</v>
      </c>
      <c r="Z77" s="107">
        <v>498281</v>
      </c>
      <c r="AA77" s="108">
        <v>25</v>
      </c>
      <c r="AB77" s="107">
        <v>122338</v>
      </c>
      <c r="AC77" s="108">
        <v>7</v>
      </c>
      <c r="AD77" s="107">
        <v>44040</v>
      </c>
      <c r="AE77" s="108">
        <v>47</v>
      </c>
      <c r="AF77" s="107">
        <v>297633</v>
      </c>
      <c r="AG77" s="108">
        <v>40</v>
      </c>
      <c r="AH77" s="107">
        <v>877419</v>
      </c>
      <c r="AI77" s="108">
        <v>47</v>
      </c>
      <c r="AJ77" s="107">
        <v>534471</v>
      </c>
      <c r="AK77" s="108">
        <v>15</v>
      </c>
      <c r="AL77" s="107">
        <v>137087</v>
      </c>
      <c r="AM77" s="108">
        <v>11</v>
      </c>
      <c r="AN77" s="107">
        <v>115085</v>
      </c>
      <c r="AO77" s="108">
        <v>13</v>
      </c>
      <c r="AP77" s="107">
        <v>346915</v>
      </c>
      <c r="AQ77" s="108">
        <v>21</v>
      </c>
      <c r="AR77" s="107">
        <v>227281</v>
      </c>
      <c r="AS77" s="108">
        <v>31</v>
      </c>
      <c r="AT77" s="107">
        <v>59935</v>
      </c>
      <c r="AU77" s="108"/>
      <c r="AV77" s="107"/>
      <c r="AW77" s="108">
        <v>8</v>
      </c>
      <c r="AX77" s="107">
        <v>24031</v>
      </c>
      <c r="AY77" s="108">
        <v>2</v>
      </c>
      <c r="AZ77" s="107">
        <v>13328</v>
      </c>
      <c r="BA77" s="108">
        <v>38</v>
      </c>
      <c r="BB77" s="107">
        <v>365117</v>
      </c>
      <c r="BC77" s="108"/>
      <c r="BD77" s="107"/>
      <c r="BE77" s="108">
        <v>40</v>
      </c>
      <c r="BF77" s="107">
        <v>285557</v>
      </c>
      <c r="BG77" s="108"/>
      <c r="BH77" s="107"/>
      <c r="BI77" s="108"/>
      <c r="BJ77" s="107"/>
      <c r="BK77" s="108"/>
      <c r="BL77" s="107"/>
      <c r="BM77" s="108">
        <v>5</v>
      </c>
      <c r="BN77" s="107">
        <v>123860</v>
      </c>
      <c r="BO77" s="108">
        <v>22</v>
      </c>
      <c r="BP77" s="107">
        <v>88296</v>
      </c>
      <c r="BQ77" s="108">
        <v>701</v>
      </c>
      <c r="BR77" s="107">
        <v>6310508</v>
      </c>
    </row>
    <row r="78" spans="1:70" ht="14" customHeight="1">
      <c r="A78" s="111" t="s">
        <v>503</v>
      </c>
      <c r="B78" s="105">
        <v>22950</v>
      </c>
      <c r="C78" s="106">
        <v>6</v>
      </c>
      <c r="D78" s="107">
        <v>58112</v>
      </c>
      <c r="E78" s="108">
        <v>22</v>
      </c>
      <c r="F78" s="107">
        <v>42721</v>
      </c>
      <c r="G78" s="108">
        <v>12</v>
      </c>
      <c r="H78" s="107">
        <v>316204</v>
      </c>
      <c r="I78" s="108">
        <v>41</v>
      </c>
      <c r="J78" s="107">
        <v>411732</v>
      </c>
      <c r="K78" s="108">
        <v>48</v>
      </c>
      <c r="L78" s="107">
        <v>298363</v>
      </c>
      <c r="M78" s="108">
        <v>22</v>
      </c>
      <c r="N78" s="107">
        <v>106169</v>
      </c>
      <c r="O78" s="108">
        <v>88</v>
      </c>
      <c r="P78" s="107">
        <v>536378</v>
      </c>
      <c r="Q78" s="108"/>
      <c r="R78" s="107"/>
      <c r="S78" s="108">
        <v>9</v>
      </c>
      <c r="T78" s="107">
        <v>65161</v>
      </c>
      <c r="U78" s="108">
        <v>8</v>
      </c>
      <c r="V78" s="107">
        <v>32324</v>
      </c>
      <c r="W78" s="108">
        <v>25</v>
      </c>
      <c r="X78" s="107">
        <v>223767</v>
      </c>
      <c r="Y78" s="108">
        <v>50</v>
      </c>
      <c r="Z78" s="107">
        <v>427987</v>
      </c>
      <c r="AA78" s="108">
        <v>25</v>
      </c>
      <c r="AB78" s="107">
        <v>108264</v>
      </c>
      <c r="AC78" s="108">
        <v>7</v>
      </c>
      <c r="AD78" s="107">
        <v>37070</v>
      </c>
      <c r="AE78" s="108">
        <v>47</v>
      </c>
      <c r="AF78" s="107">
        <v>252712</v>
      </c>
      <c r="AG78" s="108">
        <v>40</v>
      </c>
      <c r="AH78" s="107">
        <v>775949</v>
      </c>
      <c r="AI78" s="108">
        <v>48</v>
      </c>
      <c r="AJ78" s="107">
        <v>465747</v>
      </c>
      <c r="AK78" s="108">
        <v>15</v>
      </c>
      <c r="AL78" s="107">
        <v>127421</v>
      </c>
      <c r="AM78" s="108">
        <v>11</v>
      </c>
      <c r="AN78" s="107">
        <v>115799</v>
      </c>
      <c r="AO78" s="108">
        <v>13</v>
      </c>
      <c r="AP78" s="107">
        <v>348349</v>
      </c>
      <c r="AQ78" s="108">
        <v>21</v>
      </c>
      <c r="AR78" s="107">
        <v>206566</v>
      </c>
      <c r="AS78" s="108">
        <v>31</v>
      </c>
      <c r="AT78" s="107">
        <v>52790</v>
      </c>
      <c r="AU78" s="108"/>
      <c r="AV78" s="107"/>
      <c r="AW78" s="108">
        <v>8</v>
      </c>
      <c r="AX78" s="107">
        <v>23003</v>
      </c>
      <c r="AY78" s="108">
        <v>2</v>
      </c>
      <c r="AZ78" s="107">
        <v>12240</v>
      </c>
      <c r="BA78" s="108">
        <v>39</v>
      </c>
      <c r="BB78" s="107">
        <v>372697</v>
      </c>
      <c r="BC78" s="108"/>
      <c r="BD78" s="107"/>
      <c r="BE78" s="108">
        <v>40</v>
      </c>
      <c r="BF78" s="107">
        <v>280439</v>
      </c>
      <c r="BG78" s="108"/>
      <c r="BH78" s="107"/>
      <c r="BI78" s="108"/>
      <c r="BJ78" s="107"/>
      <c r="BK78" s="108"/>
      <c r="BL78" s="107"/>
      <c r="BM78" s="108">
        <v>5</v>
      </c>
      <c r="BN78" s="107">
        <v>124942</v>
      </c>
      <c r="BO78" s="108">
        <v>22</v>
      </c>
      <c r="BP78" s="107">
        <v>83887</v>
      </c>
      <c r="BQ78" s="108">
        <v>705</v>
      </c>
      <c r="BR78" s="107">
        <v>5906802</v>
      </c>
    </row>
    <row r="79" spans="1:70" ht="14" customHeight="1">
      <c r="A79" s="111" t="s">
        <v>503</v>
      </c>
      <c r="B79" s="105">
        <v>22980</v>
      </c>
      <c r="C79" s="106">
        <v>6</v>
      </c>
      <c r="D79" s="107">
        <v>56120</v>
      </c>
      <c r="E79" s="108">
        <v>22</v>
      </c>
      <c r="F79" s="107">
        <v>43312</v>
      </c>
      <c r="G79" s="108">
        <v>12</v>
      </c>
      <c r="H79" s="107">
        <v>297868</v>
      </c>
      <c r="I79" s="108">
        <v>41</v>
      </c>
      <c r="J79" s="107">
        <v>396992</v>
      </c>
      <c r="K79" s="108">
        <v>48</v>
      </c>
      <c r="L79" s="107">
        <v>331229</v>
      </c>
      <c r="M79" s="108">
        <v>22</v>
      </c>
      <c r="N79" s="107">
        <v>104695</v>
      </c>
      <c r="O79" s="108">
        <v>88</v>
      </c>
      <c r="P79" s="107">
        <v>539106</v>
      </c>
      <c r="Q79" s="108"/>
      <c r="R79" s="107"/>
      <c r="S79" s="108">
        <v>9</v>
      </c>
      <c r="T79" s="107">
        <v>75939</v>
      </c>
      <c r="U79" s="108">
        <v>9</v>
      </c>
      <c r="V79" s="107">
        <v>86083</v>
      </c>
      <c r="W79" s="108">
        <v>25</v>
      </c>
      <c r="X79" s="107">
        <v>230298</v>
      </c>
      <c r="Y79" s="108">
        <v>50</v>
      </c>
      <c r="Z79" s="107">
        <v>463648</v>
      </c>
      <c r="AA79" s="108">
        <v>25</v>
      </c>
      <c r="AB79" s="107">
        <v>111873</v>
      </c>
      <c r="AC79" s="108">
        <v>8</v>
      </c>
      <c r="AD79" s="107">
        <v>40784</v>
      </c>
      <c r="AE79" s="108">
        <v>47</v>
      </c>
      <c r="AF79" s="107">
        <v>243842</v>
      </c>
      <c r="AG79" s="108">
        <v>40</v>
      </c>
      <c r="AH79" s="107">
        <v>813430</v>
      </c>
      <c r="AI79" s="108">
        <v>48</v>
      </c>
      <c r="AJ79" s="107">
        <v>507049</v>
      </c>
      <c r="AK79" s="108">
        <v>15</v>
      </c>
      <c r="AL79" s="107">
        <v>125469</v>
      </c>
      <c r="AM79" s="108">
        <v>11</v>
      </c>
      <c r="AN79" s="107">
        <v>117275</v>
      </c>
      <c r="AO79" s="108">
        <v>13</v>
      </c>
      <c r="AP79" s="107">
        <v>358799</v>
      </c>
      <c r="AQ79" s="108">
        <v>21</v>
      </c>
      <c r="AR79" s="107">
        <v>210695</v>
      </c>
      <c r="AS79" s="108">
        <v>31</v>
      </c>
      <c r="AT79" s="107">
        <v>50268</v>
      </c>
      <c r="AU79" s="108"/>
      <c r="AV79" s="107"/>
      <c r="AW79" s="108">
        <v>8</v>
      </c>
      <c r="AX79" s="107">
        <v>21686</v>
      </c>
      <c r="AY79" s="108">
        <v>2</v>
      </c>
      <c r="AZ79" s="107">
        <v>13890</v>
      </c>
      <c r="BA79" s="108">
        <v>39</v>
      </c>
      <c r="BB79" s="107">
        <v>371087</v>
      </c>
      <c r="BC79" s="108"/>
      <c r="BD79" s="107"/>
      <c r="BE79" s="108">
        <v>40</v>
      </c>
      <c r="BF79" s="107">
        <v>279578</v>
      </c>
      <c r="BG79" s="108"/>
      <c r="BH79" s="107"/>
      <c r="BI79" s="108"/>
      <c r="BJ79" s="107"/>
      <c r="BK79" s="108"/>
      <c r="BL79" s="107"/>
      <c r="BM79" s="108">
        <v>5</v>
      </c>
      <c r="BN79" s="107">
        <v>122836</v>
      </c>
      <c r="BO79" s="108">
        <v>22</v>
      </c>
      <c r="BP79" s="107">
        <v>80965</v>
      </c>
      <c r="BQ79" s="108">
        <v>707</v>
      </c>
      <c r="BR79" s="107">
        <v>6094826</v>
      </c>
    </row>
    <row r="80" spans="1:70" ht="14" customHeight="1">
      <c r="A80" s="111" t="s">
        <v>503</v>
      </c>
      <c r="B80" s="105">
        <v>23008</v>
      </c>
      <c r="C80" s="106">
        <v>6</v>
      </c>
      <c r="D80" s="107">
        <v>63586</v>
      </c>
      <c r="E80" s="108">
        <v>22</v>
      </c>
      <c r="F80" s="107">
        <v>46421</v>
      </c>
      <c r="G80" s="108">
        <v>11</v>
      </c>
      <c r="H80" s="107">
        <v>290528</v>
      </c>
      <c r="I80" s="108">
        <v>41</v>
      </c>
      <c r="J80" s="107">
        <v>420299</v>
      </c>
      <c r="K80" s="108">
        <v>48</v>
      </c>
      <c r="L80" s="107">
        <v>399783</v>
      </c>
      <c r="M80" s="108">
        <v>22</v>
      </c>
      <c r="N80" s="107">
        <v>114752</v>
      </c>
      <c r="O80" s="108">
        <v>88</v>
      </c>
      <c r="P80" s="107">
        <v>603774</v>
      </c>
      <c r="Q80" s="108"/>
      <c r="R80" s="107"/>
      <c r="S80" s="108">
        <v>9</v>
      </c>
      <c r="T80" s="107">
        <v>92398</v>
      </c>
      <c r="U80" s="108">
        <v>9</v>
      </c>
      <c r="V80" s="107">
        <v>84028</v>
      </c>
      <c r="W80" s="108">
        <v>25</v>
      </c>
      <c r="X80" s="107">
        <v>256846</v>
      </c>
      <c r="Y80" s="108">
        <v>50</v>
      </c>
      <c r="Z80" s="107">
        <v>502784</v>
      </c>
      <c r="AA80" s="108">
        <v>25</v>
      </c>
      <c r="AB80" s="107">
        <v>129300</v>
      </c>
      <c r="AC80" s="108">
        <v>8</v>
      </c>
      <c r="AD80" s="107">
        <v>41136</v>
      </c>
      <c r="AE80" s="108">
        <v>47</v>
      </c>
      <c r="AF80" s="107">
        <v>277435</v>
      </c>
      <c r="AG80" s="108">
        <v>40</v>
      </c>
      <c r="AH80" s="107">
        <v>900464</v>
      </c>
      <c r="AI80" s="108">
        <v>48</v>
      </c>
      <c r="AJ80" s="107">
        <v>578246</v>
      </c>
      <c r="AK80" s="108">
        <v>15</v>
      </c>
      <c r="AL80" s="107">
        <v>130679</v>
      </c>
      <c r="AM80" s="108">
        <v>11</v>
      </c>
      <c r="AN80" s="107">
        <v>114960</v>
      </c>
      <c r="AO80" s="108">
        <v>13</v>
      </c>
      <c r="AP80" s="107">
        <v>403931</v>
      </c>
      <c r="AQ80" s="108">
        <v>21</v>
      </c>
      <c r="AR80" s="107">
        <v>253716</v>
      </c>
      <c r="AS80" s="108">
        <v>31</v>
      </c>
      <c r="AT80" s="107">
        <v>56203</v>
      </c>
      <c r="AU80" s="108"/>
      <c r="AV80" s="107"/>
      <c r="AW80" s="108">
        <v>8</v>
      </c>
      <c r="AX80" s="107">
        <v>23786</v>
      </c>
      <c r="AY80" s="108">
        <v>2</v>
      </c>
      <c r="AZ80" s="107">
        <v>14990</v>
      </c>
      <c r="BA80" s="108">
        <v>39</v>
      </c>
      <c r="BB80" s="107">
        <v>404533</v>
      </c>
      <c r="BC80" s="108"/>
      <c r="BD80" s="107"/>
      <c r="BE80" s="108">
        <v>40</v>
      </c>
      <c r="BF80" s="107">
        <v>288183</v>
      </c>
      <c r="BG80" s="108"/>
      <c r="BH80" s="107"/>
      <c r="BI80" s="108"/>
      <c r="BJ80" s="107"/>
      <c r="BK80" s="108"/>
      <c r="BL80" s="107"/>
      <c r="BM80" s="108">
        <v>5</v>
      </c>
      <c r="BN80" s="107">
        <v>125330</v>
      </c>
      <c r="BO80" s="108">
        <v>22</v>
      </c>
      <c r="BP80" s="107">
        <v>85820</v>
      </c>
      <c r="BQ80" s="108">
        <v>706</v>
      </c>
      <c r="BR80" s="107">
        <v>6703922</v>
      </c>
    </row>
    <row r="81" spans="1:70" ht="14" customHeight="1">
      <c r="A81" s="111" t="s">
        <v>504</v>
      </c>
      <c r="B81" s="105">
        <v>23042</v>
      </c>
      <c r="C81" s="106">
        <v>6</v>
      </c>
      <c r="D81" s="107">
        <v>63224</v>
      </c>
      <c r="E81" s="108">
        <v>22</v>
      </c>
      <c r="F81" s="107">
        <v>45281</v>
      </c>
      <c r="G81" s="108">
        <v>11</v>
      </c>
      <c r="H81" s="107">
        <v>264283</v>
      </c>
      <c r="I81" s="108">
        <v>41</v>
      </c>
      <c r="J81" s="107">
        <v>384348</v>
      </c>
      <c r="K81" s="108">
        <v>48</v>
      </c>
      <c r="L81" s="107">
        <v>405561</v>
      </c>
      <c r="M81" s="108">
        <v>22</v>
      </c>
      <c r="N81" s="107">
        <v>119934</v>
      </c>
      <c r="O81" s="108">
        <v>88</v>
      </c>
      <c r="P81" s="107">
        <v>602986</v>
      </c>
      <c r="Q81" s="108"/>
      <c r="R81" s="107"/>
      <c r="S81" s="108">
        <v>9</v>
      </c>
      <c r="T81" s="107">
        <v>98713</v>
      </c>
      <c r="U81" s="108">
        <v>9</v>
      </c>
      <c r="V81" s="107">
        <v>80968</v>
      </c>
      <c r="W81" s="108">
        <v>25</v>
      </c>
      <c r="X81" s="107">
        <v>240803</v>
      </c>
      <c r="Y81" s="108">
        <v>50</v>
      </c>
      <c r="Z81" s="107">
        <v>506813</v>
      </c>
      <c r="AA81" s="108">
        <v>25</v>
      </c>
      <c r="AB81" s="107">
        <v>123029</v>
      </c>
      <c r="AC81" s="108">
        <v>8</v>
      </c>
      <c r="AD81" s="107">
        <v>39542</v>
      </c>
      <c r="AE81" s="108">
        <v>47</v>
      </c>
      <c r="AF81" s="107">
        <v>278576</v>
      </c>
      <c r="AG81" s="108">
        <v>40</v>
      </c>
      <c r="AH81" s="107">
        <v>870391</v>
      </c>
      <c r="AI81" s="108">
        <v>48</v>
      </c>
      <c r="AJ81" s="107">
        <v>537909</v>
      </c>
      <c r="AK81" s="108">
        <v>15</v>
      </c>
      <c r="AL81" s="107">
        <v>122005</v>
      </c>
      <c r="AM81" s="108">
        <v>11</v>
      </c>
      <c r="AN81" s="107">
        <v>107324</v>
      </c>
      <c r="AO81" s="108">
        <v>13</v>
      </c>
      <c r="AP81" s="107">
        <v>417004</v>
      </c>
      <c r="AQ81" s="108">
        <v>21</v>
      </c>
      <c r="AR81" s="107">
        <v>253731</v>
      </c>
      <c r="AS81" s="108">
        <v>31</v>
      </c>
      <c r="AT81" s="107">
        <v>77690</v>
      </c>
      <c r="AU81" s="108"/>
      <c r="AV81" s="107"/>
      <c r="AW81" s="108">
        <v>8</v>
      </c>
      <c r="AX81" s="107">
        <v>22345</v>
      </c>
      <c r="AY81" s="108">
        <v>2</v>
      </c>
      <c r="AZ81" s="107">
        <v>15150</v>
      </c>
      <c r="BA81" s="108">
        <v>39</v>
      </c>
      <c r="BB81" s="107">
        <v>393092</v>
      </c>
      <c r="BC81" s="108"/>
      <c r="BD81" s="107"/>
      <c r="BE81" s="108">
        <v>40</v>
      </c>
      <c r="BF81" s="107">
        <v>297054</v>
      </c>
      <c r="BG81" s="108"/>
      <c r="BH81" s="107"/>
      <c r="BI81" s="108"/>
      <c r="BJ81" s="107"/>
      <c r="BK81" s="108"/>
      <c r="BL81" s="107"/>
      <c r="BM81" s="108">
        <v>5</v>
      </c>
      <c r="BN81" s="107">
        <v>120880</v>
      </c>
      <c r="BO81" s="108">
        <v>22</v>
      </c>
      <c r="BP81" s="107">
        <v>89311</v>
      </c>
      <c r="BQ81" s="108">
        <v>706</v>
      </c>
      <c r="BR81" s="107">
        <v>6577957</v>
      </c>
    </row>
    <row r="82" spans="1:70" ht="14" customHeight="1">
      <c r="A82" s="111" t="s">
        <v>504</v>
      </c>
      <c r="B82" s="105">
        <v>23070</v>
      </c>
      <c r="C82" s="106">
        <v>6</v>
      </c>
      <c r="D82" s="107">
        <v>73856</v>
      </c>
      <c r="E82" s="108">
        <v>22</v>
      </c>
      <c r="F82" s="107">
        <v>55233</v>
      </c>
      <c r="G82" s="108">
        <v>13</v>
      </c>
      <c r="H82" s="107">
        <v>270421</v>
      </c>
      <c r="I82" s="108">
        <v>41</v>
      </c>
      <c r="J82" s="107">
        <v>404997</v>
      </c>
      <c r="K82" s="108">
        <v>48</v>
      </c>
      <c r="L82" s="107">
        <v>436872</v>
      </c>
      <c r="M82" s="108">
        <v>23</v>
      </c>
      <c r="N82" s="107">
        <v>128371</v>
      </c>
      <c r="O82" s="108">
        <v>88</v>
      </c>
      <c r="P82" s="107">
        <v>636372</v>
      </c>
      <c r="Q82" s="108"/>
      <c r="R82" s="107"/>
      <c r="S82" s="108">
        <v>9</v>
      </c>
      <c r="T82" s="107">
        <v>114045</v>
      </c>
      <c r="U82" s="108">
        <v>9</v>
      </c>
      <c r="V82" s="107">
        <v>80793</v>
      </c>
      <c r="W82" s="108">
        <v>25</v>
      </c>
      <c r="X82" s="107">
        <v>244368</v>
      </c>
      <c r="Y82" s="108">
        <v>50</v>
      </c>
      <c r="Z82" s="107">
        <v>543659</v>
      </c>
      <c r="AA82" s="108">
        <v>25</v>
      </c>
      <c r="AB82" s="107">
        <v>142691</v>
      </c>
      <c r="AC82" s="108">
        <v>8</v>
      </c>
      <c r="AD82" s="107">
        <v>40098</v>
      </c>
      <c r="AE82" s="108">
        <v>47</v>
      </c>
      <c r="AF82" s="107">
        <v>297330</v>
      </c>
      <c r="AG82" s="108">
        <v>41</v>
      </c>
      <c r="AH82" s="107">
        <v>916390</v>
      </c>
      <c r="AI82" s="108">
        <v>48</v>
      </c>
      <c r="AJ82" s="107">
        <v>615974</v>
      </c>
      <c r="AK82" s="108">
        <v>15</v>
      </c>
      <c r="AL82" s="107">
        <v>122256</v>
      </c>
      <c r="AM82" s="108">
        <v>11</v>
      </c>
      <c r="AN82" s="107">
        <v>105047</v>
      </c>
      <c r="AO82" s="108">
        <v>13</v>
      </c>
      <c r="AP82" s="107">
        <v>503100</v>
      </c>
      <c r="AQ82" s="108">
        <v>21</v>
      </c>
      <c r="AR82" s="107">
        <v>254615</v>
      </c>
      <c r="AS82" s="108">
        <v>31</v>
      </c>
      <c r="AT82" s="107">
        <v>70375</v>
      </c>
      <c r="AU82" s="108"/>
      <c r="AV82" s="107"/>
      <c r="AW82" s="108">
        <v>8</v>
      </c>
      <c r="AX82" s="107">
        <v>22282</v>
      </c>
      <c r="AY82" s="108">
        <v>2</v>
      </c>
      <c r="AZ82" s="107">
        <v>14595</v>
      </c>
      <c r="BA82" s="108">
        <v>39</v>
      </c>
      <c r="BB82" s="107">
        <v>410999</v>
      </c>
      <c r="BC82" s="108"/>
      <c r="BD82" s="107"/>
      <c r="BE82" s="108">
        <v>40</v>
      </c>
      <c r="BF82" s="107">
        <v>327212</v>
      </c>
      <c r="BG82" s="108"/>
      <c r="BH82" s="107"/>
      <c r="BI82" s="108"/>
      <c r="BJ82" s="107"/>
      <c r="BK82" s="108"/>
      <c r="BL82" s="107"/>
      <c r="BM82" s="108">
        <v>5</v>
      </c>
      <c r="BN82" s="107">
        <v>119758</v>
      </c>
      <c r="BO82" s="108">
        <v>22</v>
      </c>
      <c r="BP82" s="107">
        <v>91912</v>
      </c>
      <c r="BQ82" s="108">
        <v>710</v>
      </c>
      <c r="BR82" s="107">
        <v>7043631</v>
      </c>
    </row>
    <row r="83" spans="1:70" ht="14" customHeight="1">
      <c r="A83" s="111" t="s">
        <v>504</v>
      </c>
      <c r="B83" s="105">
        <v>23100</v>
      </c>
      <c r="C83" s="106">
        <v>6</v>
      </c>
      <c r="D83" s="107">
        <v>71450</v>
      </c>
      <c r="E83" s="108">
        <v>22</v>
      </c>
      <c r="F83" s="107">
        <v>56314</v>
      </c>
      <c r="G83" s="108">
        <v>13</v>
      </c>
      <c r="H83" s="107">
        <v>268993</v>
      </c>
      <c r="I83" s="108">
        <v>41</v>
      </c>
      <c r="J83" s="107">
        <v>413387</v>
      </c>
      <c r="K83" s="108">
        <v>48</v>
      </c>
      <c r="L83" s="107">
        <v>462861</v>
      </c>
      <c r="M83" s="108">
        <v>23</v>
      </c>
      <c r="N83" s="107">
        <v>130054</v>
      </c>
      <c r="O83" s="108">
        <v>88</v>
      </c>
      <c r="P83" s="107">
        <v>651913</v>
      </c>
      <c r="Q83" s="108"/>
      <c r="R83" s="107"/>
      <c r="S83" s="108">
        <v>9</v>
      </c>
      <c r="T83" s="107">
        <v>124231</v>
      </c>
      <c r="U83" s="108">
        <v>9</v>
      </c>
      <c r="V83" s="107">
        <v>79334</v>
      </c>
      <c r="W83" s="108">
        <v>25</v>
      </c>
      <c r="X83" s="107">
        <v>250424</v>
      </c>
      <c r="Y83" s="108">
        <v>50</v>
      </c>
      <c r="Z83" s="107">
        <v>570091</v>
      </c>
      <c r="AA83" s="108">
        <v>25</v>
      </c>
      <c r="AB83" s="107">
        <v>146082</v>
      </c>
      <c r="AC83" s="108">
        <v>8</v>
      </c>
      <c r="AD83" s="107">
        <v>41626</v>
      </c>
      <c r="AE83" s="108">
        <v>48</v>
      </c>
      <c r="AF83" s="107">
        <v>319946</v>
      </c>
      <c r="AG83" s="108">
        <v>41</v>
      </c>
      <c r="AH83" s="107">
        <v>933124</v>
      </c>
      <c r="AI83" s="108">
        <v>48</v>
      </c>
      <c r="AJ83" s="107">
        <v>650925</v>
      </c>
      <c r="AK83" s="108">
        <v>15</v>
      </c>
      <c r="AL83" s="107">
        <v>123341</v>
      </c>
      <c r="AM83" s="108">
        <v>11</v>
      </c>
      <c r="AN83" s="107">
        <v>109527</v>
      </c>
      <c r="AO83" s="108">
        <v>13</v>
      </c>
      <c r="AP83" s="107">
        <v>523227</v>
      </c>
      <c r="AQ83" s="108">
        <v>21</v>
      </c>
      <c r="AR83" s="107">
        <v>268972</v>
      </c>
      <c r="AS83" s="108">
        <v>31</v>
      </c>
      <c r="AT83" s="107">
        <v>70557</v>
      </c>
      <c r="AU83" s="108"/>
      <c r="AV83" s="107"/>
      <c r="AW83" s="108">
        <v>8</v>
      </c>
      <c r="AX83" s="107">
        <v>22709</v>
      </c>
      <c r="AY83" s="108">
        <v>2</v>
      </c>
      <c r="AZ83" s="107">
        <v>14014</v>
      </c>
      <c r="BA83" s="108">
        <v>39</v>
      </c>
      <c r="BB83" s="107">
        <v>439345</v>
      </c>
      <c r="BC83" s="108"/>
      <c r="BD83" s="107"/>
      <c r="BE83" s="108">
        <v>40</v>
      </c>
      <c r="BF83" s="107">
        <v>372176</v>
      </c>
      <c r="BG83" s="108"/>
      <c r="BH83" s="107"/>
      <c r="BI83" s="108"/>
      <c r="BJ83" s="107"/>
      <c r="BK83" s="108"/>
      <c r="BL83" s="107"/>
      <c r="BM83" s="108">
        <v>5</v>
      </c>
      <c r="BN83" s="107">
        <v>124140</v>
      </c>
      <c r="BO83" s="108">
        <v>22</v>
      </c>
      <c r="BP83" s="107">
        <v>87995</v>
      </c>
      <c r="BQ83" s="108">
        <v>711</v>
      </c>
      <c r="BR83" s="107">
        <v>7326769</v>
      </c>
    </row>
    <row r="84" spans="1:70" ht="14" customHeight="1">
      <c r="A84" s="111" t="s">
        <v>504</v>
      </c>
      <c r="B84" s="105">
        <v>23131</v>
      </c>
      <c r="C84" s="106">
        <v>6</v>
      </c>
      <c r="D84" s="107">
        <v>98366</v>
      </c>
      <c r="E84" s="108">
        <v>22</v>
      </c>
      <c r="F84" s="107">
        <v>59580</v>
      </c>
      <c r="G84" s="108">
        <v>14</v>
      </c>
      <c r="H84" s="107">
        <v>275774</v>
      </c>
      <c r="I84" s="108">
        <v>40</v>
      </c>
      <c r="J84" s="107">
        <v>422822</v>
      </c>
      <c r="K84" s="108">
        <v>49</v>
      </c>
      <c r="L84" s="107">
        <v>531698</v>
      </c>
      <c r="M84" s="108">
        <v>23</v>
      </c>
      <c r="N84" s="107">
        <v>143488</v>
      </c>
      <c r="O84" s="108">
        <v>87</v>
      </c>
      <c r="P84" s="107">
        <v>719683</v>
      </c>
      <c r="Q84" s="108"/>
      <c r="R84" s="107"/>
      <c r="S84" s="108">
        <v>9</v>
      </c>
      <c r="T84" s="107">
        <v>133278</v>
      </c>
      <c r="U84" s="108">
        <v>9</v>
      </c>
      <c r="V84" s="107">
        <v>82660</v>
      </c>
      <c r="W84" s="108">
        <v>24</v>
      </c>
      <c r="X84" s="107">
        <v>264657</v>
      </c>
      <c r="Y84" s="108">
        <v>50</v>
      </c>
      <c r="Z84" s="107">
        <v>732942</v>
      </c>
      <c r="AA84" s="108">
        <v>24</v>
      </c>
      <c r="AB84" s="107">
        <v>160565</v>
      </c>
      <c r="AC84" s="108">
        <v>8</v>
      </c>
      <c r="AD84" s="107">
        <v>41727</v>
      </c>
      <c r="AE84" s="108">
        <v>48</v>
      </c>
      <c r="AF84" s="107">
        <v>343723</v>
      </c>
      <c r="AG84" s="108">
        <v>41</v>
      </c>
      <c r="AH84" s="107">
        <v>1070498</v>
      </c>
      <c r="AI84" s="108">
        <v>48</v>
      </c>
      <c r="AJ84" s="107">
        <v>792993</v>
      </c>
      <c r="AK84" s="108">
        <v>15</v>
      </c>
      <c r="AL84" s="107">
        <v>119535</v>
      </c>
      <c r="AM84" s="108">
        <v>12</v>
      </c>
      <c r="AN84" s="107">
        <v>108601</v>
      </c>
      <c r="AO84" s="108">
        <v>13</v>
      </c>
      <c r="AP84" s="107">
        <v>599085</v>
      </c>
      <c r="AQ84" s="108">
        <v>21</v>
      </c>
      <c r="AR84" s="107">
        <v>277912</v>
      </c>
      <c r="AS84" s="108">
        <v>31</v>
      </c>
      <c r="AT84" s="107">
        <v>68859</v>
      </c>
      <c r="AU84" s="108"/>
      <c r="AV84" s="107"/>
      <c r="AW84" s="108">
        <v>8</v>
      </c>
      <c r="AX84" s="107">
        <v>23015</v>
      </c>
      <c r="AY84" s="108">
        <v>2</v>
      </c>
      <c r="AZ84" s="107">
        <v>13982</v>
      </c>
      <c r="BA84" s="108">
        <v>39</v>
      </c>
      <c r="BB84" s="107">
        <v>466972</v>
      </c>
      <c r="BC84" s="108"/>
      <c r="BD84" s="107"/>
      <c r="BE84" s="108">
        <v>40</v>
      </c>
      <c r="BF84" s="107">
        <v>415122</v>
      </c>
      <c r="BG84" s="108"/>
      <c r="BH84" s="107"/>
      <c r="BI84" s="108"/>
      <c r="BJ84" s="107"/>
      <c r="BK84" s="108"/>
      <c r="BL84" s="107"/>
      <c r="BM84" s="108">
        <v>6</v>
      </c>
      <c r="BN84" s="107">
        <v>136542</v>
      </c>
      <c r="BO84" s="108">
        <v>22</v>
      </c>
      <c r="BP84" s="107">
        <v>89501</v>
      </c>
      <c r="BQ84" s="108">
        <v>711</v>
      </c>
      <c r="BR84" s="107">
        <v>8193591</v>
      </c>
    </row>
    <row r="85" spans="1:70" ht="14" customHeight="1">
      <c r="A85" s="111" t="s">
        <v>504</v>
      </c>
      <c r="B85" s="105">
        <v>23162</v>
      </c>
      <c r="C85" s="106">
        <v>6</v>
      </c>
      <c r="D85" s="107">
        <v>84236</v>
      </c>
      <c r="E85" s="108">
        <v>22</v>
      </c>
      <c r="F85" s="107">
        <v>61366</v>
      </c>
      <c r="G85" s="108">
        <v>14</v>
      </c>
      <c r="H85" s="107">
        <v>284142</v>
      </c>
      <c r="I85" s="108">
        <v>40</v>
      </c>
      <c r="J85" s="107">
        <v>407181</v>
      </c>
      <c r="K85" s="108">
        <v>49</v>
      </c>
      <c r="L85" s="107">
        <v>528431</v>
      </c>
      <c r="M85" s="108">
        <v>23</v>
      </c>
      <c r="N85" s="107">
        <v>139388</v>
      </c>
      <c r="O85" s="108">
        <v>87</v>
      </c>
      <c r="P85" s="107">
        <v>720716</v>
      </c>
      <c r="Q85" s="108"/>
      <c r="R85" s="107"/>
      <c r="S85" s="108">
        <v>9</v>
      </c>
      <c r="T85" s="107">
        <v>131841</v>
      </c>
      <c r="U85" s="108">
        <v>9</v>
      </c>
      <c r="V85" s="107">
        <v>86129</v>
      </c>
      <c r="W85" s="108">
        <v>24</v>
      </c>
      <c r="X85" s="107">
        <v>251751</v>
      </c>
      <c r="Y85" s="108">
        <v>50</v>
      </c>
      <c r="Z85" s="107">
        <v>760402</v>
      </c>
      <c r="AA85" s="108">
        <v>24</v>
      </c>
      <c r="AB85" s="107">
        <v>167354</v>
      </c>
      <c r="AC85" s="108">
        <v>8</v>
      </c>
      <c r="AD85" s="107">
        <v>40981</v>
      </c>
      <c r="AE85" s="108">
        <v>48</v>
      </c>
      <c r="AF85" s="107">
        <v>348788</v>
      </c>
      <c r="AG85" s="108">
        <v>41</v>
      </c>
      <c r="AH85" s="107">
        <v>1068458</v>
      </c>
      <c r="AI85" s="108">
        <v>48</v>
      </c>
      <c r="AJ85" s="107">
        <v>825976</v>
      </c>
      <c r="AK85" s="108">
        <v>15</v>
      </c>
      <c r="AL85" s="107">
        <v>116020</v>
      </c>
      <c r="AM85" s="108">
        <v>12</v>
      </c>
      <c r="AN85" s="107">
        <v>105873</v>
      </c>
      <c r="AO85" s="108">
        <v>13</v>
      </c>
      <c r="AP85" s="107">
        <v>651689</v>
      </c>
      <c r="AQ85" s="108">
        <v>21</v>
      </c>
      <c r="AR85" s="107">
        <v>275027</v>
      </c>
      <c r="AS85" s="108">
        <v>31</v>
      </c>
      <c r="AT85" s="107">
        <v>69361</v>
      </c>
      <c r="AU85" s="108"/>
      <c r="AV85" s="107"/>
      <c r="AW85" s="108">
        <v>8</v>
      </c>
      <c r="AX85" s="107">
        <v>22250</v>
      </c>
      <c r="AY85" s="108">
        <v>2</v>
      </c>
      <c r="AZ85" s="107">
        <v>13690</v>
      </c>
      <c r="BA85" s="108">
        <v>39</v>
      </c>
      <c r="BB85" s="107">
        <v>461588</v>
      </c>
      <c r="BC85" s="108"/>
      <c r="BD85" s="107"/>
      <c r="BE85" s="108">
        <v>40</v>
      </c>
      <c r="BF85" s="107">
        <v>414949</v>
      </c>
      <c r="BG85" s="108"/>
      <c r="BH85" s="107"/>
      <c r="BI85" s="108"/>
      <c r="BJ85" s="107"/>
      <c r="BK85" s="108"/>
      <c r="BL85" s="107"/>
      <c r="BM85" s="108">
        <v>5</v>
      </c>
      <c r="BN85" s="107">
        <v>123326</v>
      </c>
      <c r="BO85" s="108">
        <v>22</v>
      </c>
      <c r="BP85" s="107">
        <v>95278</v>
      </c>
      <c r="BQ85" s="108">
        <v>710</v>
      </c>
      <c r="BR85" s="107">
        <v>8256200</v>
      </c>
    </row>
    <row r="86" spans="1:70" ht="14" customHeight="1">
      <c r="A86" s="111" t="s">
        <v>504</v>
      </c>
      <c r="B86" s="105">
        <v>23191</v>
      </c>
      <c r="C86" s="106">
        <v>6</v>
      </c>
      <c r="D86" s="107">
        <v>79722</v>
      </c>
      <c r="E86" s="108">
        <v>22</v>
      </c>
      <c r="F86" s="107">
        <v>62305</v>
      </c>
      <c r="G86" s="108">
        <v>14</v>
      </c>
      <c r="H86" s="107">
        <v>270730</v>
      </c>
      <c r="I86" s="108">
        <v>40</v>
      </c>
      <c r="J86" s="107">
        <v>384657</v>
      </c>
      <c r="K86" s="108">
        <v>49</v>
      </c>
      <c r="L86" s="107">
        <v>552614</v>
      </c>
      <c r="M86" s="108">
        <v>23</v>
      </c>
      <c r="N86" s="107">
        <v>146905</v>
      </c>
      <c r="O86" s="108">
        <v>87</v>
      </c>
      <c r="P86" s="107">
        <v>703352</v>
      </c>
      <c r="Q86" s="108"/>
      <c r="R86" s="107"/>
      <c r="S86" s="108">
        <v>9</v>
      </c>
      <c r="T86" s="107">
        <v>137878</v>
      </c>
      <c r="U86" s="108">
        <v>9</v>
      </c>
      <c r="V86" s="107">
        <v>83073</v>
      </c>
      <c r="W86" s="108">
        <v>24</v>
      </c>
      <c r="X86" s="107">
        <v>249499</v>
      </c>
      <c r="Y86" s="108">
        <v>50</v>
      </c>
      <c r="Z86" s="107">
        <v>755698</v>
      </c>
      <c r="AA86" s="108">
        <v>24</v>
      </c>
      <c r="AB86" s="107">
        <v>163452</v>
      </c>
      <c r="AC86" s="108">
        <v>8</v>
      </c>
      <c r="AD86" s="107">
        <v>39682</v>
      </c>
      <c r="AE86" s="108">
        <v>48</v>
      </c>
      <c r="AF86" s="107">
        <v>346956</v>
      </c>
      <c r="AG86" s="108">
        <v>42</v>
      </c>
      <c r="AH86" s="107">
        <v>1041161</v>
      </c>
      <c r="AI86" s="108">
        <v>48</v>
      </c>
      <c r="AJ86" s="107">
        <v>832077</v>
      </c>
      <c r="AK86" s="108">
        <v>15</v>
      </c>
      <c r="AL86" s="107">
        <v>106748</v>
      </c>
      <c r="AM86" s="108">
        <v>12</v>
      </c>
      <c r="AN86" s="107">
        <v>99822</v>
      </c>
      <c r="AO86" s="108">
        <v>13</v>
      </c>
      <c r="AP86" s="107">
        <v>618622</v>
      </c>
      <c r="AQ86" s="108">
        <v>21</v>
      </c>
      <c r="AR86" s="107">
        <v>270698</v>
      </c>
      <c r="AS86" s="108">
        <v>31</v>
      </c>
      <c r="AT86" s="107">
        <v>66157</v>
      </c>
      <c r="AU86" s="108"/>
      <c r="AV86" s="107"/>
      <c r="AW86" s="108">
        <v>8</v>
      </c>
      <c r="AX86" s="107">
        <v>21748</v>
      </c>
      <c r="AY86" s="108">
        <v>2</v>
      </c>
      <c r="AZ86" s="107">
        <v>13422</v>
      </c>
      <c r="BA86" s="108">
        <v>38</v>
      </c>
      <c r="BB86" s="107">
        <v>461445</v>
      </c>
      <c r="BC86" s="108"/>
      <c r="BD86" s="107"/>
      <c r="BE86" s="108">
        <v>40</v>
      </c>
      <c r="BF86" s="107">
        <v>409750</v>
      </c>
      <c r="BG86" s="108"/>
      <c r="BH86" s="107"/>
      <c r="BI86" s="108"/>
      <c r="BJ86" s="107"/>
      <c r="BK86" s="108"/>
      <c r="BL86" s="107"/>
      <c r="BM86" s="108">
        <v>5</v>
      </c>
      <c r="BN86" s="107">
        <v>119116</v>
      </c>
      <c r="BO86" s="108">
        <v>22</v>
      </c>
      <c r="BP86" s="107">
        <v>92926</v>
      </c>
      <c r="BQ86" s="108">
        <v>710</v>
      </c>
      <c r="BR86" s="107">
        <v>8130226</v>
      </c>
    </row>
    <row r="87" spans="1:70" ht="14" customHeight="1">
      <c r="A87" s="111" t="s">
        <v>504</v>
      </c>
      <c r="B87" s="105">
        <v>23223</v>
      </c>
      <c r="C87" s="106">
        <v>6</v>
      </c>
      <c r="D87" s="107">
        <v>80224</v>
      </c>
      <c r="E87" s="108">
        <v>22</v>
      </c>
      <c r="F87" s="107">
        <v>63832</v>
      </c>
      <c r="G87" s="108">
        <v>14</v>
      </c>
      <c r="H87" s="107">
        <v>261217</v>
      </c>
      <c r="I87" s="108">
        <v>40</v>
      </c>
      <c r="J87" s="107">
        <v>394061</v>
      </c>
      <c r="K87" s="108">
        <v>49</v>
      </c>
      <c r="L87" s="107">
        <v>563208</v>
      </c>
      <c r="M87" s="108">
        <v>23</v>
      </c>
      <c r="N87" s="107">
        <v>146851</v>
      </c>
      <c r="O87" s="108">
        <v>87</v>
      </c>
      <c r="P87" s="107">
        <v>722689</v>
      </c>
      <c r="Q87" s="108"/>
      <c r="R87" s="107"/>
      <c r="S87" s="108">
        <v>9</v>
      </c>
      <c r="T87" s="107">
        <v>136807</v>
      </c>
      <c r="U87" s="108">
        <v>9</v>
      </c>
      <c r="V87" s="107">
        <v>82739</v>
      </c>
      <c r="W87" s="108">
        <v>24</v>
      </c>
      <c r="X87" s="107">
        <v>250825</v>
      </c>
      <c r="Y87" s="108">
        <v>50</v>
      </c>
      <c r="Z87" s="107">
        <v>770003</v>
      </c>
      <c r="AA87" s="108">
        <v>24</v>
      </c>
      <c r="AB87" s="107">
        <v>170870</v>
      </c>
      <c r="AC87" s="108">
        <v>8</v>
      </c>
      <c r="AD87" s="107">
        <v>38440</v>
      </c>
      <c r="AE87" s="108">
        <v>48</v>
      </c>
      <c r="AF87" s="107">
        <v>351481</v>
      </c>
      <c r="AG87" s="108">
        <v>42</v>
      </c>
      <c r="AH87" s="107">
        <v>1027055</v>
      </c>
      <c r="AI87" s="108">
        <v>48</v>
      </c>
      <c r="AJ87" s="107">
        <v>837715</v>
      </c>
      <c r="AK87" s="108">
        <v>15</v>
      </c>
      <c r="AL87" s="107">
        <v>105298</v>
      </c>
      <c r="AM87" s="108">
        <v>12</v>
      </c>
      <c r="AN87" s="107">
        <v>99290</v>
      </c>
      <c r="AO87" s="108">
        <v>13</v>
      </c>
      <c r="AP87" s="107">
        <v>588785</v>
      </c>
      <c r="AQ87" s="108">
        <v>21</v>
      </c>
      <c r="AR87" s="107">
        <v>263780</v>
      </c>
      <c r="AS87" s="108">
        <v>31</v>
      </c>
      <c r="AT87" s="107">
        <v>65324</v>
      </c>
      <c r="AU87" s="108"/>
      <c r="AV87" s="107"/>
      <c r="AW87" s="108">
        <v>8</v>
      </c>
      <c r="AX87" s="107">
        <v>21743</v>
      </c>
      <c r="AY87" s="108">
        <v>2</v>
      </c>
      <c r="AZ87" s="107">
        <v>13065</v>
      </c>
      <c r="BA87" s="108">
        <v>38</v>
      </c>
      <c r="BB87" s="107">
        <v>465528</v>
      </c>
      <c r="BC87" s="108"/>
      <c r="BD87" s="107"/>
      <c r="BE87" s="108">
        <v>40</v>
      </c>
      <c r="BF87" s="107">
        <v>414665</v>
      </c>
      <c r="BG87" s="108"/>
      <c r="BH87" s="107"/>
      <c r="BI87" s="108"/>
      <c r="BJ87" s="107"/>
      <c r="BK87" s="108"/>
      <c r="BL87" s="107"/>
      <c r="BM87" s="108">
        <v>5</v>
      </c>
      <c r="BN87" s="107">
        <v>118074</v>
      </c>
      <c r="BO87" s="108">
        <v>22</v>
      </c>
      <c r="BP87" s="107">
        <v>93501</v>
      </c>
      <c r="BQ87" s="108">
        <v>710</v>
      </c>
      <c r="BR87" s="107">
        <v>8147080</v>
      </c>
    </row>
    <row r="88" spans="1:70" ht="14" customHeight="1">
      <c r="A88" s="111" t="s">
        <v>504</v>
      </c>
      <c r="B88" s="105">
        <v>23254</v>
      </c>
      <c r="C88" s="106">
        <v>6</v>
      </c>
      <c r="D88" s="107">
        <v>70156</v>
      </c>
      <c r="E88" s="108">
        <v>22</v>
      </c>
      <c r="F88" s="107">
        <v>53881</v>
      </c>
      <c r="G88" s="108">
        <v>18</v>
      </c>
      <c r="H88" s="107">
        <v>248393</v>
      </c>
      <c r="I88" s="108">
        <v>40</v>
      </c>
      <c r="J88" s="107">
        <v>354223</v>
      </c>
      <c r="K88" s="108">
        <v>49</v>
      </c>
      <c r="L88" s="107">
        <v>514675</v>
      </c>
      <c r="M88" s="108">
        <v>23</v>
      </c>
      <c r="N88" s="107">
        <v>128323</v>
      </c>
      <c r="O88" s="108">
        <v>88</v>
      </c>
      <c r="P88" s="107">
        <v>634775</v>
      </c>
      <c r="Q88" s="108"/>
      <c r="R88" s="107"/>
      <c r="S88" s="108">
        <v>9</v>
      </c>
      <c r="T88" s="107">
        <v>117498</v>
      </c>
      <c r="U88" s="108">
        <v>9</v>
      </c>
      <c r="V88" s="107">
        <v>73876</v>
      </c>
      <c r="W88" s="108">
        <v>24</v>
      </c>
      <c r="X88" s="107">
        <v>223419</v>
      </c>
      <c r="Y88" s="108">
        <v>50</v>
      </c>
      <c r="Z88" s="107">
        <v>647686</v>
      </c>
      <c r="AA88" s="108">
        <v>24</v>
      </c>
      <c r="AB88" s="107">
        <v>145350</v>
      </c>
      <c r="AC88" s="108">
        <v>8</v>
      </c>
      <c r="AD88" s="107">
        <v>35275</v>
      </c>
      <c r="AE88" s="108">
        <v>48</v>
      </c>
      <c r="AF88" s="107">
        <v>293921</v>
      </c>
      <c r="AG88" s="108">
        <v>42</v>
      </c>
      <c r="AH88" s="107">
        <v>895830</v>
      </c>
      <c r="AI88" s="108">
        <v>49</v>
      </c>
      <c r="AJ88" s="107">
        <v>757502</v>
      </c>
      <c r="AK88" s="108">
        <v>15</v>
      </c>
      <c r="AL88" s="107">
        <v>92001</v>
      </c>
      <c r="AM88" s="108">
        <v>12</v>
      </c>
      <c r="AN88" s="107">
        <v>86980</v>
      </c>
      <c r="AO88" s="108">
        <v>13</v>
      </c>
      <c r="AP88" s="107">
        <v>563074</v>
      </c>
      <c r="AQ88" s="108">
        <v>22</v>
      </c>
      <c r="AR88" s="107">
        <v>235743</v>
      </c>
      <c r="AS88" s="108">
        <v>31</v>
      </c>
      <c r="AT88" s="107">
        <v>59468</v>
      </c>
      <c r="AU88" s="108"/>
      <c r="AV88" s="107"/>
      <c r="AW88" s="108">
        <v>8</v>
      </c>
      <c r="AX88" s="107">
        <v>19681</v>
      </c>
      <c r="AY88" s="108">
        <v>2</v>
      </c>
      <c r="AZ88" s="107">
        <v>11472</v>
      </c>
      <c r="BA88" s="108">
        <v>38</v>
      </c>
      <c r="BB88" s="107">
        <v>400922</v>
      </c>
      <c r="BC88" s="108"/>
      <c r="BD88" s="107"/>
      <c r="BE88" s="108">
        <v>40</v>
      </c>
      <c r="BF88" s="107">
        <v>413850</v>
      </c>
      <c r="BG88" s="108"/>
      <c r="BH88" s="107"/>
      <c r="BI88" s="108"/>
      <c r="BJ88" s="107"/>
      <c r="BK88" s="108"/>
      <c r="BL88" s="107"/>
      <c r="BM88" s="108">
        <v>5</v>
      </c>
      <c r="BN88" s="107">
        <v>116692</v>
      </c>
      <c r="BO88" s="108">
        <v>22</v>
      </c>
      <c r="BP88" s="107">
        <v>81464</v>
      </c>
      <c r="BQ88" s="108">
        <v>717</v>
      </c>
      <c r="BR88" s="107">
        <v>7276139</v>
      </c>
    </row>
    <row r="89" spans="1:70" ht="14" customHeight="1">
      <c r="A89" s="111" t="s">
        <v>504</v>
      </c>
      <c r="B89" s="105">
        <v>23284</v>
      </c>
      <c r="C89" s="106">
        <v>6</v>
      </c>
      <c r="D89" s="107">
        <v>67312</v>
      </c>
      <c r="E89" s="108">
        <v>22</v>
      </c>
      <c r="F89" s="107">
        <v>50976</v>
      </c>
      <c r="G89" s="108">
        <v>19</v>
      </c>
      <c r="H89" s="107">
        <v>240344</v>
      </c>
      <c r="I89" s="108">
        <v>40</v>
      </c>
      <c r="J89" s="107">
        <v>332346</v>
      </c>
      <c r="K89" s="108">
        <v>49</v>
      </c>
      <c r="L89" s="107">
        <v>464775</v>
      </c>
      <c r="M89" s="108">
        <v>23</v>
      </c>
      <c r="N89" s="107">
        <v>118643</v>
      </c>
      <c r="O89" s="108">
        <v>88</v>
      </c>
      <c r="P89" s="107">
        <v>590363</v>
      </c>
      <c r="Q89" s="108"/>
      <c r="R89" s="107"/>
      <c r="S89" s="108">
        <v>9</v>
      </c>
      <c r="T89" s="107">
        <v>110359</v>
      </c>
      <c r="U89" s="108">
        <v>9</v>
      </c>
      <c r="V89" s="107">
        <v>72181</v>
      </c>
      <c r="W89" s="108">
        <v>24</v>
      </c>
      <c r="X89" s="107">
        <v>213217</v>
      </c>
      <c r="Y89" s="108">
        <v>50</v>
      </c>
      <c r="Z89" s="107">
        <v>667039</v>
      </c>
      <c r="AA89" s="108">
        <v>24</v>
      </c>
      <c r="AB89" s="107">
        <v>140679</v>
      </c>
      <c r="AC89" s="108">
        <v>8</v>
      </c>
      <c r="AD89" s="107">
        <v>33594</v>
      </c>
      <c r="AE89" s="108">
        <v>48</v>
      </c>
      <c r="AF89" s="107">
        <v>263196</v>
      </c>
      <c r="AG89" s="108">
        <v>42</v>
      </c>
      <c r="AH89" s="107">
        <v>844346</v>
      </c>
      <c r="AI89" s="108">
        <v>49</v>
      </c>
      <c r="AJ89" s="107">
        <v>710225</v>
      </c>
      <c r="AK89" s="108">
        <v>15</v>
      </c>
      <c r="AL89" s="107">
        <v>82301</v>
      </c>
      <c r="AM89" s="108">
        <v>12</v>
      </c>
      <c r="AN89" s="107">
        <v>72667</v>
      </c>
      <c r="AO89" s="108">
        <v>13</v>
      </c>
      <c r="AP89" s="107">
        <v>599436</v>
      </c>
      <c r="AQ89" s="108">
        <v>22</v>
      </c>
      <c r="AR89" s="107">
        <v>264368</v>
      </c>
      <c r="AS89" s="108">
        <v>31</v>
      </c>
      <c r="AT89" s="107">
        <v>58823</v>
      </c>
      <c r="AU89" s="108"/>
      <c r="AV89" s="107"/>
      <c r="AW89" s="108">
        <v>8</v>
      </c>
      <c r="AX89" s="107">
        <v>19098</v>
      </c>
      <c r="AY89" s="108">
        <v>2</v>
      </c>
      <c r="AZ89" s="107">
        <v>12316</v>
      </c>
      <c r="BA89" s="108">
        <v>39</v>
      </c>
      <c r="BB89" s="107">
        <v>393975</v>
      </c>
      <c r="BC89" s="108"/>
      <c r="BD89" s="107"/>
      <c r="BE89" s="108">
        <v>40</v>
      </c>
      <c r="BF89" s="107">
        <v>426054</v>
      </c>
      <c r="BG89" s="108"/>
      <c r="BH89" s="107"/>
      <c r="BI89" s="108"/>
      <c r="BJ89" s="107"/>
      <c r="BK89" s="108"/>
      <c r="BL89" s="107"/>
      <c r="BM89" s="108">
        <v>5</v>
      </c>
      <c r="BN89" s="107">
        <v>108924</v>
      </c>
      <c r="BO89" s="108">
        <v>22</v>
      </c>
      <c r="BP89" s="107">
        <v>80449</v>
      </c>
      <c r="BQ89" s="108">
        <v>719</v>
      </c>
      <c r="BR89" s="107">
        <v>7038017</v>
      </c>
    </row>
    <row r="90" spans="1:70" ht="14" customHeight="1">
      <c r="A90" s="111" t="s">
        <v>504</v>
      </c>
      <c r="B90" s="105">
        <v>23315</v>
      </c>
      <c r="C90" s="106">
        <v>6</v>
      </c>
      <c r="D90" s="107">
        <v>67874</v>
      </c>
      <c r="E90" s="108">
        <v>20</v>
      </c>
      <c r="F90" s="107">
        <v>51329</v>
      </c>
      <c r="G90" s="108">
        <v>19</v>
      </c>
      <c r="H90" s="107">
        <v>248411</v>
      </c>
      <c r="I90" s="108">
        <v>37</v>
      </c>
      <c r="J90" s="107">
        <v>334736</v>
      </c>
      <c r="K90" s="108">
        <v>46</v>
      </c>
      <c r="L90" s="107">
        <v>503045</v>
      </c>
      <c r="M90" s="108">
        <v>23</v>
      </c>
      <c r="N90" s="107">
        <v>125086</v>
      </c>
      <c r="O90" s="108">
        <v>82</v>
      </c>
      <c r="P90" s="107">
        <v>617148</v>
      </c>
      <c r="Q90" s="108"/>
      <c r="R90" s="107"/>
      <c r="S90" s="108">
        <v>9</v>
      </c>
      <c r="T90" s="107">
        <v>114345</v>
      </c>
      <c r="U90" s="108">
        <v>8</v>
      </c>
      <c r="V90" s="107">
        <v>70846</v>
      </c>
      <c r="W90" s="108">
        <v>23</v>
      </c>
      <c r="X90" s="107">
        <v>233018</v>
      </c>
      <c r="Y90" s="108">
        <v>50</v>
      </c>
      <c r="Z90" s="107">
        <v>622023</v>
      </c>
      <c r="AA90" s="108">
        <v>21</v>
      </c>
      <c r="AB90" s="107">
        <v>135969</v>
      </c>
      <c r="AC90" s="108">
        <v>9</v>
      </c>
      <c r="AD90" s="107">
        <v>40178</v>
      </c>
      <c r="AE90" s="108">
        <v>46</v>
      </c>
      <c r="AF90" s="107">
        <v>274610</v>
      </c>
      <c r="AG90" s="108">
        <v>42</v>
      </c>
      <c r="AH90" s="107">
        <v>858837</v>
      </c>
      <c r="AI90" s="108">
        <v>47</v>
      </c>
      <c r="AJ90" s="107">
        <v>783069</v>
      </c>
      <c r="AK90" s="108">
        <v>14</v>
      </c>
      <c r="AL90" s="107">
        <v>83457</v>
      </c>
      <c r="AM90" s="108">
        <v>12</v>
      </c>
      <c r="AN90" s="107">
        <v>79219</v>
      </c>
      <c r="AO90" s="108">
        <v>13</v>
      </c>
      <c r="AP90" s="107">
        <v>562430</v>
      </c>
      <c r="AQ90" s="108">
        <v>19</v>
      </c>
      <c r="AR90" s="107">
        <v>261797</v>
      </c>
      <c r="AS90" s="108">
        <v>24</v>
      </c>
      <c r="AT90" s="107">
        <v>61194</v>
      </c>
      <c r="AU90" s="108"/>
      <c r="AV90" s="107"/>
      <c r="AW90" s="108">
        <v>7</v>
      </c>
      <c r="AX90" s="107">
        <v>18876</v>
      </c>
      <c r="AY90" s="108">
        <v>2</v>
      </c>
      <c r="AZ90" s="107">
        <v>12220</v>
      </c>
      <c r="BA90" s="108">
        <v>39</v>
      </c>
      <c r="BB90" s="107">
        <v>416804</v>
      </c>
      <c r="BC90" s="108"/>
      <c r="BD90" s="107"/>
      <c r="BE90" s="108">
        <v>40</v>
      </c>
      <c r="BF90" s="107">
        <v>408379</v>
      </c>
      <c r="BG90" s="108"/>
      <c r="BH90" s="107"/>
      <c r="BI90" s="108"/>
      <c r="BJ90" s="107"/>
      <c r="BK90" s="108"/>
      <c r="BL90" s="107"/>
      <c r="BM90" s="108">
        <v>6</v>
      </c>
      <c r="BN90" s="107">
        <v>118594</v>
      </c>
      <c r="BO90" s="108">
        <v>15</v>
      </c>
      <c r="BP90" s="107">
        <v>74792</v>
      </c>
      <c r="BQ90" s="108">
        <v>679</v>
      </c>
      <c r="BR90" s="107">
        <v>7178299</v>
      </c>
    </row>
    <row r="91" spans="1:70" ht="14" customHeight="1">
      <c r="A91" s="111" t="s">
        <v>504</v>
      </c>
      <c r="B91" s="105">
        <v>23345</v>
      </c>
      <c r="C91" s="106">
        <v>6</v>
      </c>
      <c r="D91" s="107">
        <v>70000</v>
      </c>
      <c r="E91" s="108">
        <v>20</v>
      </c>
      <c r="F91" s="107">
        <v>57986</v>
      </c>
      <c r="G91" s="108">
        <v>19</v>
      </c>
      <c r="H91" s="107">
        <v>235189</v>
      </c>
      <c r="I91" s="108">
        <v>37</v>
      </c>
      <c r="J91" s="107">
        <v>322817</v>
      </c>
      <c r="K91" s="108">
        <v>46</v>
      </c>
      <c r="L91" s="107">
        <v>480894</v>
      </c>
      <c r="M91" s="108">
        <v>23</v>
      </c>
      <c r="N91" s="107">
        <v>131271</v>
      </c>
      <c r="O91" s="108">
        <v>82</v>
      </c>
      <c r="P91" s="107">
        <v>623308</v>
      </c>
      <c r="Q91" s="108"/>
      <c r="R91" s="107"/>
      <c r="S91" s="108">
        <v>9</v>
      </c>
      <c r="T91" s="107">
        <v>116046</v>
      </c>
      <c r="U91" s="108">
        <v>8</v>
      </c>
      <c r="V91" s="107">
        <v>69100</v>
      </c>
      <c r="W91" s="108">
        <v>23</v>
      </c>
      <c r="X91" s="107">
        <v>228065</v>
      </c>
      <c r="Y91" s="108">
        <v>50</v>
      </c>
      <c r="Z91" s="107">
        <v>603239</v>
      </c>
      <c r="AA91" s="108">
        <v>21</v>
      </c>
      <c r="AB91" s="107">
        <v>146642</v>
      </c>
      <c r="AC91" s="108">
        <v>9</v>
      </c>
      <c r="AD91" s="107">
        <v>38908</v>
      </c>
      <c r="AE91" s="108">
        <v>47</v>
      </c>
      <c r="AF91" s="107">
        <v>261663</v>
      </c>
      <c r="AG91" s="108">
        <v>42</v>
      </c>
      <c r="AH91" s="107">
        <v>790001</v>
      </c>
      <c r="AI91" s="108">
        <v>47</v>
      </c>
      <c r="AJ91" s="107">
        <v>758887</v>
      </c>
      <c r="AK91" s="108">
        <v>14</v>
      </c>
      <c r="AL91" s="107">
        <v>79197</v>
      </c>
      <c r="AM91" s="108">
        <v>12</v>
      </c>
      <c r="AN91" s="107">
        <v>76710</v>
      </c>
      <c r="AO91" s="108">
        <v>13</v>
      </c>
      <c r="AP91" s="107">
        <v>560191</v>
      </c>
      <c r="AQ91" s="108">
        <v>19</v>
      </c>
      <c r="AR91" s="107">
        <v>257420</v>
      </c>
      <c r="AS91" s="108">
        <v>24</v>
      </c>
      <c r="AT91" s="107">
        <v>71807</v>
      </c>
      <c r="AU91" s="108"/>
      <c r="AV91" s="107"/>
      <c r="AW91" s="108">
        <v>7</v>
      </c>
      <c r="AX91" s="107">
        <v>18881</v>
      </c>
      <c r="AY91" s="108">
        <v>2</v>
      </c>
      <c r="AZ91" s="107">
        <v>11635</v>
      </c>
      <c r="BA91" s="108">
        <v>39</v>
      </c>
      <c r="BB91" s="107">
        <v>409076</v>
      </c>
      <c r="BC91" s="108"/>
      <c r="BD91" s="107"/>
      <c r="BE91" s="108">
        <v>40</v>
      </c>
      <c r="BF91" s="107">
        <v>429334</v>
      </c>
      <c r="BG91" s="108"/>
      <c r="BH91" s="107"/>
      <c r="BI91" s="108"/>
      <c r="BJ91" s="107"/>
      <c r="BK91" s="108"/>
      <c r="BL91" s="107"/>
      <c r="BM91" s="108">
        <v>6</v>
      </c>
      <c r="BN91" s="107">
        <v>113408</v>
      </c>
      <c r="BO91" s="108">
        <v>15</v>
      </c>
      <c r="BP91" s="107">
        <v>75038</v>
      </c>
      <c r="BQ91" s="108">
        <v>680</v>
      </c>
      <c r="BR91" s="107">
        <v>7036727</v>
      </c>
    </row>
    <row r="92" spans="1:70" ht="14" customHeight="1">
      <c r="A92" s="111" t="s">
        <v>504</v>
      </c>
      <c r="B92" s="105">
        <v>23373</v>
      </c>
      <c r="C92" s="106">
        <v>6</v>
      </c>
      <c r="D92" s="107">
        <v>67686</v>
      </c>
      <c r="E92" s="108">
        <v>20</v>
      </c>
      <c r="F92" s="107">
        <v>58263</v>
      </c>
      <c r="G92" s="108">
        <v>19</v>
      </c>
      <c r="H92" s="107">
        <v>196323</v>
      </c>
      <c r="I92" s="108">
        <v>37</v>
      </c>
      <c r="J92" s="107">
        <v>298989</v>
      </c>
      <c r="K92" s="108">
        <v>46</v>
      </c>
      <c r="L92" s="107">
        <v>440370</v>
      </c>
      <c r="M92" s="108">
        <v>23</v>
      </c>
      <c r="N92" s="107">
        <v>126489</v>
      </c>
      <c r="O92" s="108">
        <v>82</v>
      </c>
      <c r="P92" s="107">
        <v>589946</v>
      </c>
      <c r="Q92" s="108"/>
      <c r="R92" s="107"/>
      <c r="S92" s="108">
        <v>9</v>
      </c>
      <c r="T92" s="107">
        <v>100074</v>
      </c>
      <c r="U92" s="108">
        <v>8</v>
      </c>
      <c r="V92" s="107">
        <v>60515</v>
      </c>
      <c r="W92" s="108">
        <v>23</v>
      </c>
      <c r="X92" s="107">
        <v>204733</v>
      </c>
      <c r="Y92" s="108">
        <v>50</v>
      </c>
      <c r="Z92" s="107">
        <v>652072</v>
      </c>
      <c r="AA92" s="108">
        <v>21</v>
      </c>
      <c r="AB92" s="107">
        <v>140756</v>
      </c>
      <c r="AC92" s="108">
        <v>9</v>
      </c>
      <c r="AD92" s="107">
        <v>35943</v>
      </c>
      <c r="AE92" s="108">
        <v>47</v>
      </c>
      <c r="AF92" s="107">
        <v>226775</v>
      </c>
      <c r="AG92" s="108">
        <v>42</v>
      </c>
      <c r="AH92" s="107">
        <v>735735</v>
      </c>
      <c r="AI92" s="108">
        <v>47</v>
      </c>
      <c r="AJ92" s="107">
        <v>699826</v>
      </c>
      <c r="AK92" s="108">
        <v>14</v>
      </c>
      <c r="AL92" s="107">
        <v>73763</v>
      </c>
      <c r="AM92" s="108">
        <v>12</v>
      </c>
      <c r="AN92" s="107">
        <v>75362</v>
      </c>
      <c r="AO92" s="108">
        <v>13</v>
      </c>
      <c r="AP92" s="107">
        <v>561718</v>
      </c>
      <c r="AQ92" s="108">
        <v>19</v>
      </c>
      <c r="AR92" s="107">
        <v>252337</v>
      </c>
      <c r="AS92" s="108">
        <v>24</v>
      </c>
      <c r="AT92" s="107">
        <v>72231</v>
      </c>
      <c r="AU92" s="108"/>
      <c r="AV92" s="107"/>
      <c r="AW92" s="108">
        <v>7</v>
      </c>
      <c r="AX92" s="107">
        <v>18084</v>
      </c>
      <c r="AY92" s="108">
        <v>2</v>
      </c>
      <c r="AZ92" s="107">
        <v>11480</v>
      </c>
      <c r="BA92" s="108">
        <v>39</v>
      </c>
      <c r="BB92" s="107">
        <v>373939</v>
      </c>
      <c r="BC92" s="108"/>
      <c r="BD92" s="107"/>
      <c r="BE92" s="108">
        <v>40</v>
      </c>
      <c r="BF92" s="107">
        <v>424839</v>
      </c>
      <c r="BG92" s="108"/>
      <c r="BH92" s="107"/>
      <c r="BI92" s="108"/>
      <c r="BJ92" s="107"/>
      <c r="BK92" s="108"/>
      <c r="BL92" s="107"/>
      <c r="BM92" s="108">
        <v>6</v>
      </c>
      <c r="BN92" s="107">
        <v>102730</v>
      </c>
      <c r="BO92" s="108">
        <v>15</v>
      </c>
      <c r="BP92" s="107">
        <v>68392</v>
      </c>
      <c r="BQ92" s="108">
        <v>680</v>
      </c>
      <c r="BR92" s="107">
        <v>6669382</v>
      </c>
    </row>
    <row r="93" spans="1:70" ht="14" customHeight="1">
      <c r="A93" s="111" t="s">
        <v>505</v>
      </c>
      <c r="B93" s="105">
        <v>23407</v>
      </c>
      <c r="C93" s="106">
        <v>6</v>
      </c>
      <c r="D93" s="107">
        <v>65722</v>
      </c>
      <c r="E93" s="108">
        <v>20</v>
      </c>
      <c r="F93" s="107">
        <v>48382</v>
      </c>
      <c r="G93" s="108">
        <v>19</v>
      </c>
      <c r="H93" s="107">
        <v>191413</v>
      </c>
      <c r="I93" s="108">
        <v>37</v>
      </c>
      <c r="J93" s="107">
        <v>299195</v>
      </c>
      <c r="K93" s="108">
        <v>46</v>
      </c>
      <c r="L93" s="107">
        <v>407625</v>
      </c>
      <c r="M93" s="108">
        <v>22</v>
      </c>
      <c r="N93" s="107">
        <v>117564</v>
      </c>
      <c r="O93" s="108">
        <v>82</v>
      </c>
      <c r="P93" s="107">
        <v>565770</v>
      </c>
      <c r="Q93" s="108"/>
      <c r="R93" s="107"/>
      <c r="S93" s="108">
        <v>9</v>
      </c>
      <c r="T93" s="107">
        <v>90035</v>
      </c>
      <c r="U93" s="108">
        <v>8</v>
      </c>
      <c r="V93" s="107">
        <v>57438</v>
      </c>
      <c r="W93" s="108">
        <v>23</v>
      </c>
      <c r="X93" s="107">
        <v>198704</v>
      </c>
      <c r="Y93" s="108">
        <v>49</v>
      </c>
      <c r="Z93" s="107">
        <v>632335</v>
      </c>
      <c r="AA93" s="108">
        <v>21</v>
      </c>
      <c r="AB93" s="107">
        <v>135630</v>
      </c>
      <c r="AC93" s="108">
        <v>9</v>
      </c>
      <c r="AD93" s="107">
        <v>35920</v>
      </c>
      <c r="AE93" s="108">
        <v>47</v>
      </c>
      <c r="AF93" s="107">
        <v>212834</v>
      </c>
      <c r="AG93" s="108">
        <v>42</v>
      </c>
      <c r="AH93" s="107">
        <v>713407</v>
      </c>
      <c r="AI93" s="108">
        <v>46</v>
      </c>
      <c r="AJ93" s="107">
        <v>705963</v>
      </c>
      <c r="AK93" s="108">
        <v>14</v>
      </c>
      <c r="AL93" s="107">
        <v>73795</v>
      </c>
      <c r="AM93" s="108">
        <v>12</v>
      </c>
      <c r="AN93" s="107">
        <v>72764</v>
      </c>
      <c r="AO93" s="108">
        <v>13</v>
      </c>
      <c r="AP93" s="107">
        <v>560750</v>
      </c>
      <c r="AQ93" s="108">
        <v>19</v>
      </c>
      <c r="AR93" s="107">
        <v>248457</v>
      </c>
      <c r="AS93" s="108">
        <v>24</v>
      </c>
      <c r="AT93" s="107">
        <v>73601</v>
      </c>
      <c r="AU93" s="108"/>
      <c r="AV93" s="107"/>
      <c r="AW93" s="108">
        <v>7</v>
      </c>
      <c r="AX93" s="107">
        <v>17860</v>
      </c>
      <c r="AY93" s="108">
        <v>2</v>
      </c>
      <c r="AZ93" s="107">
        <v>11480</v>
      </c>
      <c r="BA93" s="108">
        <v>39</v>
      </c>
      <c r="BB93" s="107">
        <v>347871</v>
      </c>
      <c r="BC93" s="108"/>
      <c r="BD93" s="107"/>
      <c r="BE93" s="108">
        <v>40</v>
      </c>
      <c r="BF93" s="107">
        <v>426219</v>
      </c>
      <c r="BG93" s="108"/>
      <c r="BH93" s="107"/>
      <c r="BI93" s="108"/>
      <c r="BJ93" s="107"/>
      <c r="BK93" s="108"/>
      <c r="BL93" s="107"/>
      <c r="BM93" s="108">
        <v>6</v>
      </c>
      <c r="BN93" s="107">
        <v>100058</v>
      </c>
      <c r="BO93" s="108">
        <v>14</v>
      </c>
      <c r="BP93" s="107">
        <v>67569</v>
      </c>
      <c r="BQ93" s="108">
        <v>676</v>
      </c>
      <c r="BR93" s="107">
        <v>6478372</v>
      </c>
    </row>
    <row r="94" spans="1:70" ht="14" customHeight="1">
      <c r="A94" s="111" t="s">
        <v>505</v>
      </c>
      <c r="B94" s="105">
        <v>23436</v>
      </c>
      <c r="C94" s="106">
        <v>6</v>
      </c>
      <c r="D94" s="107">
        <v>68990</v>
      </c>
      <c r="E94" s="108">
        <v>20</v>
      </c>
      <c r="F94" s="107">
        <v>53891</v>
      </c>
      <c r="G94" s="108">
        <v>21</v>
      </c>
      <c r="H94" s="107">
        <v>244286</v>
      </c>
      <c r="I94" s="108">
        <v>37</v>
      </c>
      <c r="J94" s="107">
        <v>347771</v>
      </c>
      <c r="K94" s="108">
        <v>46</v>
      </c>
      <c r="L94" s="107">
        <v>437381</v>
      </c>
      <c r="M94" s="108">
        <v>22</v>
      </c>
      <c r="N94" s="107">
        <v>128114</v>
      </c>
      <c r="O94" s="108">
        <v>82</v>
      </c>
      <c r="P94" s="107">
        <v>639367</v>
      </c>
      <c r="Q94" s="108"/>
      <c r="R94" s="107"/>
      <c r="S94" s="108">
        <v>9</v>
      </c>
      <c r="T94" s="107">
        <v>95587</v>
      </c>
      <c r="U94" s="108">
        <v>8</v>
      </c>
      <c r="V94" s="107">
        <v>63221</v>
      </c>
      <c r="W94" s="108">
        <v>23</v>
      </c>
      <c r="X94" s="107">
        <v>216765</v>
      </c>
      <c r="Y94" s="108">
        <v>48</v>
      </c>
      <c r="Z94" s="107">
        <v>663742</v>
      </c>
      <c r="AA94" s="108">
        <v>22</v>
      </c>
      <c r="AB94" s="107">
        <v>153922</v>
      </c>
      <c r="AC94" s="108">
        <v>9</v>
      </c>
      <c r="AD94" s="107">
        <v>40038</v>
      </c>
      <c r="AE94" s="108">
        <v>47</v>
      </c>
      <c r="AF94" s="107">
        <v>259377</v>
      </c>
      <c r="AG94" s="108">
        <v>42</v>
      </c>
      <c r="AH94" s="107">
        <v>807087</v>
      </c>
      <c r="AI94" s="108">
        <v>46</v>
      </c>
      <c r="AJ94" s="107">
        <v>796600</v>
      </c>
      <c r="AK94" s="108">
        <v>14</v>
      </c>
      <c r="AL94" s="107">
        <v>84941</v>
      </c>
      <c r="AM94" s="108">
        <v>12</v>
      </c>
      <c r="AN94" s="107">
        <v>80305</v>
      </c>
      <c r="AO94" s="108">
        <v>13</v>
      </c>
      <c r="AP94" s="107">
        <v>612569</v>
      </c>
      <c r="AQ94" s="108">
        <v>19</v>
      </c>
      <c r="AR94" s="107">
        <v>254741</v>
      </c>
      <c r="AS94" s="108">
        <v>24</v>
      </c>
      <c r="AT94" s="107">
        <v>77583</v>
      </c>
      <c r="AU94" s="108"/>
      <c r="AV94" s="107"/>
      <c r="AW94" s="108">
        <v>7</v>
      </c>
      <c r="AX94" s="107">
        <v>18682</v>
      </c>
      <c r="AY94" s="108">
        <v>2</v>
      </c>
      <c r="AZ94" s="107">
        <v>11780</v>
      </c>
      <c r="BA94" s="108">
        <v>39</v>
      </c>
      <c r="BB94" s="107">
        <v>402169</v>
      </c>
      <c r="BC94" s="108"/>
      <c r="BD94" s="107"/>
      <c r="BE94" s="108">
        <v>40</v>
      </c>
      <c r="BF94" s="107">
        <v>452376</v>
      </c>
      <c r="BG94" s="108"/>
      <c r="BH94" s="107"/>
      <c r="BI94" s="108"/>
      <c r="BJ94" s="107"/>
      <c r="BK94" s="108"/>
      <c r="BL94" s="107"/>
      <c r="BM94" s="108">
        <v>6</v>
      </c>
      <c r="BN94" s="107">
        <v>112032</v>
      </c>
      <c r="BO94" s="108">
        <v>14</v>
      </c>
      <c r="BP94" s="107">
        <v>69813</v>
      </c>
      <c r="BQ94" s="108">
        <v>678</v>
      </c>
      <c r="BR94" s="107">
        <v>7193144</v>
      </c>
    </row>
    <row r="95" spans="1:70" ht="14" customHeight="1">
      <c r="A95" s="111" t="s">
        <v>505</v>
      </c>
      <c r="B95" s="105">
        <v>23467</v>
      </c>
      <c r="C95" s="106">
        <v>6</v>
      </c>
      <c r="D95" s="107">
        <v>62636</v>
      </c>
      <c r="E95" s="108">
        <v>20</v>
      </c>
      <c r="F95" s="107">
        <v>49968</v>
      </c>
      <c r="G95" s="108">
        <v>21</v>
      </c>
      <c r="H95" s="107">
        <v>229573</v>
      </c>
      <c r="I95" s="108">
        <v>37</v>
      </c>
      <c r="J95" s="107">
        <v>334154</v>
      </c>
      <c r="K95" s="108">
        <v>46</v>
      </c>
      <c r="L95" s="107">
        <v>433099</v>
      </c>
      <c r="M95" s="108">
        <v>22</v>
      </c>
      <c r="N95" s="107">
        <v>122054</v>
      </c>
      <c r="O95" s="108">
        <v>82</v>
      </c>
      <c r="P95" s="107">
        <v>597313</v>
      </c>
      <c r="Q95" s="108"/>
      <c r="R95" s="107"/>
      <c r="S95" s="108">
        <v>9</v>
      </c>
      <c r="T95" s="107">
        <v>85762</v>
      </c>
      <c r="U95" s="108">
        <v>8</v>
      </c>
      <c r="V95" s="107">
        <v>57712</v>
      </c>
      <c r="W95" s="108">
        <v>23</v>
      </c>
      <c r="X95" s="107">
        <v>209533</v>
      </c>
      <c r="Y95" s="108">
        <v>48</v>
      </c>
      <c r="Z95" s="107">
        <v>637050</v>
      </c>
      <c r="AA95" s="108">
        <v>21</v>
      </c>
      <c r="AB95" s="107">
        <v>149650</v>
      </c>
      <c r="AC95" s="108">
        <v>9</v>
      </c>
      <c r="AD95" s="107">
        <v>37529</v>
      </c>
      <c r="AE95" s="108">
        <v>47</v>
      </c>
      <c r="AF95" s="107">
        <v>245238</v>
      </c>
      <c r="AG95" s="108">
        <v>42</v>
      </c>
      <c r="AH95" s="107">
        <v>757619</v>
      </c>
      <c r="AI95" s="108">
        <v>46</v>
      </c>
      <c r="AJ95" s="107">
        <v>798830</v>
      </c>
      <c r="AK95" s="108">
        <v>14</v>
      </c>
      <c r="AL95" s="107">
        <v>77615</v>
      </c>
      <c r="AM95" s="108">
        <v>12</v>
      </c>
      <c r="AN95" s="107">
        <v>76618</v>
      </c>
      <c r="AO95" s="108">
        <v>13</v>
      </c>
      <c r="AP95" s="107">
        <v>603688</v>
      </c>
      <c r="AQ95" s="108">
        <v>19</v>
      </c>
      <c r="AR95" s="107">
        <v>252300</v>
      </c>
      <c r="AS95" s="108">
        <v>24</v>
      </c>
      <c r="AT95" s="107">
        <v>67546</v>
      </c>
      <c r="AU95" s="108"/>
      <c r="AV95" s="107"/>
      <c r="AW95" s="108">
        <v>7</v>
      </c>
      <c r="AX95" s="107">
        <v>17870</v>
      </c>
      <c r="AY95" s="108">
        <v>2</v>
      </c>
      <c r="AZ95" s="107">
        <v>11780</v>
      </c>
      <c r="BA95" s="108">
        <v>39</v>
      </c>
      <c r="BB95" s="107">
        <v>377576</v>
      </c>
      <c r="BC95" s="108"/>
      <c r="BD95" s="107"/>
      <c r="BE95" s="108">
        <v>40</v>
      </c>
      <c r="BF95" s="107">
        <v>455232</v>
      </c>
      <c r="BG95" s="108"/>
      <c r="BH95" s="107"/>
      <c r="BI95" s="108"/>
      <c r="BJ95" s="107"/>
      <c r="BK95" s="108"/>
      <c r="BL95" s="107"/>
      <c r="BM95" s="108">
        <v>6</v>
      </c>
      <c r="BN95" s="107">
        <v>106606</v>
      </c>
      <c r="BO95" s="108">
        <v>14</v>
      </c>
      <c r="BP95" s="107">
        <v>63611</v>
      </c>
      <c r="BQ95" s="108">
        <v>677</v>
      </c>
      <c r="BR95" s="107">
        <v>6918173</v>
      </c>
    </row>
    <row r="96" spans="1:70" ht="14" customHeight="1">
      <c r="A96" s="111" t="s">
        <v>505</v>
      </c>
      <c r="B96" s="105">
        <v>23497</v>
      </c>
      <c r="C96" s="106">
        <v>6</v>
      </c>
      <c r="D96" s="107">
        <v>61202</v>
      </c>
      <c r="E96" s="108">
        <v>20</v>
      </c>
      <c r="F96" s="107">
        <v>42638</v>
      </c>
      <c r="G96" s="108">
        <v>22</v>
      </c>
      <c r="H96" s="107">
        <v>237276</v>
      </c>
      <c r="I96" s="108">
        <v>37</v>
      </c>
      <c r="J96" s="107">
        <v>319013</v>
      </c>
      <c r="K96" s="108">
        <v>46</v>
      </c>
      <c r="L96" s="107">
        <v>408550</v>
      </c>
      <c r="M96" s="108">
        <v>22</v>
      </c>
      <c r="N96" s="107">
        <v>120410</v>
      </c>
      <c r="O96" s="108">
        <v>82</v>
      </c>
      <c r="P96" s="107">
        <v>584743</v>
      </c>
      <c r="Q96" s="108"/>
      <c r="R96" s="107"/>
      <c r="S96" s="108">
        <v>9</v>
      </c>
      <c r="T96" s="107">
        <v>76225</v>
      </c>
      <c r="U96" s="108">
        <v>8</v>
      </c>
      <c r="V96" s="107">
        <v>53889</v>
      </c>
      <c r="W96" s="108">
        <v>23</v>
      </c>
      <c r="X96" s="107">
        <v>202270</v>
      </c>
      <c r="Y96" s="108">
        <v>48</v>
      </c>
      <c r="Z96" s="107">
        <v>619506</v>
      </c>
      <c r="AA96" s="108">
        <v>21</v>
      </c>
      <c r="AB96" s="107">
        <v>144829</v>
      </c>
      <c r="AC96" s="108">
        <v>9</v>
      </c>
      <c r="AD96" s="107">
        <v>35496</v>
      </c>
      <c r="AE96" s="108">
        <v>49</v>
      </c>
      <c r="AF96" s="107">
        <v>259814</v>
      </c>
      <c r="AG96" s="108">
        <v>42</v>
      </c>
      <c r="AH96" s="107">
        <v>699671</v>
      </c>
      <c r="AI96" s="108">
        <v>46</v>
      </c>
      <c r="AJ96" s="107">
        <v>771371</v>
      </c>
      <c r="AK96" s="108">
        <v>14</v>
      </c>
      <c r="AL96" s="107">
        <v>71453</v>
      </c>
      <c r="AM96" s="108">
        <v>12</v>
      </c>
      <c r="AN96" s="107">
        <v>74543</v>
      </c>
      <c r="AO96" s="108">
        <v>13</v>
      </c>
      <c r="AP96" s="107">
        <v>583535</v>
      </c>
      <c r="AQ96" s="108">
        <v>19</v>
      </c>
      <c r="AR96" s="107">
        <v>254353</v>
      </c>
      <c r="AS96" s="108">
        <v>19</v>
      </c>
      <c r="AT96" s="107">
        <v>65870</v>
      </c>
      <c r="AU96" s="108"/>
      <c r="AV96" s="107"/>
      <c r="AW96" s="108">
        <v>7</v>
      </c>
      <c r="AX96" s="107">
        <v>17429</v>
      </c>
      <c r="AY96" s="108">
        <v>2</v>
      </c>
      <c r="AZ96" s="107">
        <v>13280</v>
      </c>
      <c r="BA96" s="108">
        <v>39</v>
      </c>
      <c r="BB96" s="107">
        <v>361798</v>
      </c>
      <c r="BC96" s="108"/>
      <c r="BD96" s="107"/>
      <c r="BE96" s="108">
        <v>40</v>
      </c>
      <c r="BF96" s="107">
        <v>429386</v>
      </c>
      <c r="BG96" s="108"/>
      <c r="BH96" s="107"/>
      <c r="BI96" s="108"/>
      <c r="BJ96" s="107"/>
      <c r="BK96" s="108"/>
      <c r="BL96" s="107"/>
      <c r="BM96" s="108">
        <v>6</v>
      </c>
      <c r="BN96" s="107">
        <v>105445</v>
      </c>
      <c r="BO96" s="108">
        <v>14</v>
      </c>
      <c r="BP96" s="107">
        <v>59959</v>
      </c>
      <c r="BQ96" s="108">
        <v>675</v>
      </c>
      <c r="BR96" s="107">
        <v>6673967</v>
      </c>
    </row>
    <row r="97" spans="1:70" ht="14" customHeight="1">
      <c r="A97" s="111" t="s">
        <v>505</v>
      </c>
      <c r="B97" s="105">
        <v>23527</v>
      </c>
      <c r="C97" s="106">
        <v>6</v>
      </c>
      <c r="D97" s="107">
        <v>63142</v>
      </c>
      <c r="E97" s="108">
        <v>20</v>
      </c>
      <c r="F97" s="107">
        <v>46939</v>
      </c>
      <c r="G97" s="108">
        <v>22</v>
      </c>
      <c r="H97" s="107">
        <v>238751</v>
      </c>
      <c r="I97" s="108">
        <v>37</v>
      </c>
      <c r="J97" s="107">
        <v>333127</v>
      </c>
      <c r="K97" s="108">
        <v>45</v>
      </c>
      <c r="L97" s="107">
        <v>409125</v>
      </c>
      <c r="M97" s="108">
        <v>22</v>
      </c>
      <c r="N97" s="107">
        <v>125490</v>
      </c>
      <c r="O97" s="108">
        <v>82</v>
      </c>
      <c r="P97" s="107">
        <v>607065</v>
      </c>
      <c r="Q97" s="108"/>
      <c r="R97" s="107"/>
      <c r="S97" s="108">
        <v>9</v>
      </c>
      <c r="T97" s="107">
        <v>83267</v>
      </c>
      <c r="U97" s="108">
        <v>8</v>
      </c>
      <c r="V97" s="107">
        <v>55454</v>
      </c>
      <c r="W97" s="108">
        <v>23</v>
      </c>
      <c r="X97" s="107">
        <v>195920</v>
      </c>
      <c r="Y97" s="108">
        <v>48</v>
      </c>
      <c r="Z97" s="107">
        <v>583947</v>
      </c>
      <c r="AA97" s="108">
        <v>21</v>
      </c>
      <c r="AB97" s="107">
        <v>150576</v>
      </c>
      <c r="AC97" s="108">
        <v>9</v>
      </c>
      <c r="AD97" s="107">
        <v>35317</v>
      </c>
      <c r="AE97" s="108">
        <v>49</v>
      </c>
      <c r="AF97" s="107">
        <v>260447</v>
      </c>
      <c r="AG97" s="108">
        <v>42</v>
      </c>
      <c r="AH97" s="107">
        <v>712703</v>
      </c>
      <c r="AI97" s="108">
        <v>46</v>
      </c>
      <c r="AJ97" s="107">
        <v>804379</v>
      </c>
      <c r="AK97" s="108">
        <v>14</v>
      </c>
      <c r="AL97" s="107">
        <v>72595</v>
      </c>
      <c r="AM97" s="108">
        <v>12</v>
      </c>
      <c r="AN97" s="107">
        <v>75463</v>
      </c>
      <c r="AO97" s="108">
        <v>13</v>
      </c>
      <c r="AP97" s="107">
        <v>585994</v>
      </c>
      <c r="AQ97" s="108">
        <v>18</v>
      </c>
      <c r="AR97" s="107">
        <v>240746</v>
      </c>
      <c r="AS97" s="108">
        <v>19</v>
      </c>
      <c r="AT97" s="107">
        <v>73849</v>
      </c>
      <c r="AU97" s="108"/>
      <c r="AV97" s="107"/>
      <c r="AW97" s="108">
        <v>7</v>
      </c>
      <c r="AX97" s="107">
        <v>17262</v>
      </c>
      <c r="AY97" s="108">
        <v>2</v>
      </c>
      <c r="AZ97" s="107">
        <v>13312</v>
      </c>
      <c r="BA97" s="108">
        <v>39</v>
      </c>
      <c r="BB97" s="107">
        <v>372134</v>
      </c>
      <c r="BC97" s="108"/>
      <c r="BD97" s="107"/>
      <c r="BE97" s="108">
        <v>40</v>
      </c>
      <c r="BF97" s="107">
        <v>430188</v>
      </c>
      <c r="BG97" s="108"/>
      <c r="BH97" s="107"/>
      <c r="BI97" s="108"/>
      <c r="BJ97" s="107"/>
      <c r="BK97" s="108"/>
      <c r="BL97" s="107"/>
      <c r="BM97" s="108">
        <v>6</v>
      </c>
      <c r="BN97" s="107">
        <v>107584</v>
      </c>
      <c r="BO97" s="108">
        <v>14</v>
      </c>
      <c r="BP97" s="107">
        <v>59821</v>
      </c>
      <c r="BQ97" s="108">
        <v>673</v>
      </c>
      <c r="BR97" s="107">
        <v>6754611</v>
      </c>
    </row>
    <row r="98" spans="1:70" ht="14" customHeight="1">
      <c r="A98" s="111" t="s">
        <v>505</v>
      </c>
      <c r="B98" s="105">
        <v>23558</v>
      </c>
      <c r="C98" s="106">
        <v>6</v>
      </c>
      <c r="D98" s="107">
        <v>62532</v>
      </c>
      <c r="E98" s="108">
        <v>20</v>
      </c>
      <c r="F98" s="107">
        <v>52219</v>
      </c>
      <c r="G98" s="108">
        <v>22</v>
      </c>
      <c r="H98" s="107">
        <v>262579</v>
      </c>
      <c r="I98" s="108">
        <v>37</v>
      </c>
      <c r="J98" s="107">
        <v>337902</v>
      </c>
      <c r="K98" s="108">
        <v>45</v>
      </c>
      <c r="L98" s="107">
        <v>426660</v>
      </c>
      <c r="M98" s="108">
        <v>22</v>
      </c>
      <c r="N98" s="107">
        <v>129909</v>
      </c>
      <c r="O98" s="108">
        <v>82</v>
      </c>
      <c r="P98" s="107">
        <v>645106</v>
      </c>
      <c r="Q98" s="108"/>
      <c r="R98" s="107"/>
      <c r="S98" s="108">
        <v>9</v>
      </c>
      <c r="T98" s="107">
        <v>92490</v>
      </c>
      <c r="U98" s="108">
        <v>8</v>
      </c>
      <c r="V98" s="107">
        <v>64046</v>
      </c>
      <c r="W98" s="108">
        <v>23</v>
      </c>
      <c r="X98" s="107">
        <v>209572</v>
      </c>
      <c r="Y98" s="108">
        <v>47</v>
      </c>
      <c r="Z98" s="107">
        <v>657469</v>
      </c>
      <c r="AA98" s="108">
        <v>21</v>
      </c>
      <c r="AB98" s="107">
        <v>152129</v>
      </c>
      <c r="AC98" s="108">
        <v>9</v>
      </c>
      <c r="AD98" s="107">
        <v>36141</v>
      </c>
      <c r="AE98" s="108">
        <v>49</v>
      </c>
      <c r="AF98" s="107">
        <v>280569</v>
      </c>
      <c r="AG98" s="108">
        <v>42</v>
      </c>
      <c r="AH98" s="107">
        <v>789414</v>
      </c>
      <c r="AI98" s="108">
        <v>43</v>
      </c>
      <c r="AJ98" s="107">
        <v>834767</v>
      </c>
      <c r="AK98" s="108">
        <v>14</v>
      </c>
      <c r="AL98" s="107">
        <v>78395</v>
      </c>
      <c r="AM98" s="108">
        <v>12</v>
      </c>
      <c r="AN98" s="107">
        <v>77754</v>
      </c>
      <c r="AO98" s="108">
        <v>13</v>
      </c>
      <c r="AP98" s="107">
        <v>621277</v>
      </c>
      <c r="AQ98" s="108">
        <v>18</v>
      </c>
      <c r="AR98" s="107">
        <v>249720</v>
      </c>
      <c r="AS98" s="108">
        <v>19</v>
      </c>
      <c r="AT98" s="107">
        <v>72538</v>
      </c>
      <c r="AU98" s="108"/>
      <c r="AV98" s="107"/>
      <c r="AW98" s="108">
        <v>7</v>
      </c>
      <c r="AX98" s="107">
        <v>19169</v>
      </c>
      <c r="AY98" s="108">
        <v>2</v>
      </c>
      <c r="AZ98" s="107">
        <v>13552</v>
      </c>
      <c r="BA98" s="108">
        <v>39</v>
      </c>
      <c r="BB98" s="107">
        <v>422948</v>
      </c>
      <c r="BC98" s="108"/>
      <c r="BD98" s="107"/>
      <c r="BE98" s="108">
        <v>40</v>
      </c>
      <c r="BF98" s="107">
        <v>472320</v>
      </c>
      <c r="BG98" s="108"/>
      <c r="BH98" s="107"/>
      <c r="BI98" s="108"/>
      <c r="BJ98" s="107"/>
      <c r="BK98" s="108"/>
      <c r="BL98" s="107"/>
      <c r="BM98" s="108">
        <v>6</v>
      </c>
      <c r="BN98" s="107">
        <v>110521</v>
      </c>
      <c r="BO98" s="108">
        <v>14</v>
      </c>
      <c r="BP98" s="107">
        <v>61559</v>
      </c>
      <c r="BQ98" s="108">
        <v>669</v>
      </c>
      <c r="BR98" s="107">
        <v>7233271</v>
      </c>
    </row>
    <row r="99" spans="1:70" ht="14" customHeight="1">
      <c r="A99" s="111" t="s">
        <v>505</v>
      </c>
      <c r="B99" s="105">
        <v>23589</v>
      </c>
      <c r="C99" s="106">
        <v>6</v>
      </c>
      <c r="D99" s="107">
        <v>63832</v>
      </c>
      <c r="E99" s="108">
        <v>19</v>
      </c>
      <c r="F99" s="107">
        <v>54006</v>
      </c>
      <c r="G99" s="108">
        <v>22</v>
      </c>
      <c r="H99" s="107">
        <v>251389</v>
      </c>
      <c r="I99" s="108">
        <v>37</v>
      </c>
      <c r="J99" s="107">
        <v>348967</v>
      </c>
      <c r="K99" s="108">
        <v>45</v>
      </c>
      <c r="L99" s="107">
        <v>445881</v>
      </c>
      <c r="M99" s="108">
        <v>22</v>
      </c>
      <c r="N99" s="107">
        <v>143815</v>
      </c>
      <c r="O99" s="108">
        <v>82</v>
      </c>
      <c r="P99" s="107">
        <v>695467</v>
      </c>
      <c r="Q99" s="108"/>
      <c r="R99" s="107"/>
      <c r="S99" s="108">
        <v>9</v>
      </c>
      <c r="T99" s="107">
        <v>106028</v>
      </c>
      <c r="U99" s="108">
        <v>8</v>
      </c>
      <c r="V99" s="107">
        <v>66566</v>
      </c>
      <c r="W99" s="108">
        <v>23</v>
      </c>
      <c r="X99" s="107">
        <v>224044</v>
      </c>
      <c r="Y99" s="108">
        <v>46</v>
      </c>
      <c r="Z99" s="107">
        <v>706911</v>
      </c>
      <c r="AA99" s="108">
        <v>21</v>
      </c>
      <c r="AB99" s="107">
        <v>170925</v>
      </c>
      <c r="AC99" s="108">
        <v>9</v>
      </c>
      <c r="AD99" s="107">
        <v>38066</v>
      </c>
      <c r="AE99" s="108">
        <v>49</v>
      </c>
      <c r="AF99" s="107">
        <v>293636</v>
      </c>
      <c r="AG99" s="108">
        <v>42</v>
      </c>
      <c r="AH99" s="107">
        <v>821271</v>
      </c>
      <c r="AI99" s="108">
        <v>43</v>
      </c>
      <c r="AJ99" s="107">
        <v>885934</v>
      </c>
      <c r="AK99" s="108">
        <v>14</v>
      </c>
      <c r="AL99" s="107">
        <v>80803</v>
      </c>
      <c r="AM99" s="108">
        <v>13</v>
      </c>
      <c r="AN99" s="107">
        <v>86344</v>
      </c>
      <c r="AO99" s="108">
        <v>13</v>
      </c>
      <c r="AP99" s="107">
        <v>615926</v>
      </c>
      <c r="AQ99" s="108">
        <v>18</v>
      </c>
      <c r="AR99" s="107">
        <v>258370</v>
      </c>
      <c r="AS99" s="108">
        <v>18</v>
      </c>
      <c r="AT99" s="107">
        <v>79023</v>
      </c>
      <c r="AU99" s="108"/>
      <c r="AV99" s="107"/>
      <c r="AW99" s="108">
        <v>7</v>
      </c>
      <c r="AX99" s="107">
        <v>19299</v>
      </c>
      <c r="AY99" s="108">
        <v>2</v>
      </c>
      <c r="AZ99" s="107">
        <v>13616</v>
      </c>
      <c r="BA99" s="108">
        <v>40</v>
      </c>
      <c r="BB99" s="107">
        <v>462402</v>
      </c>
      <c r="BC99" s="108"/>
      <c r="BD99" s="107"/>
      <c r="BE99" s="108">
        <v>40</v>
      </c>
      <c r="BF99" s="107">
        <v>501188</v>
      </c>
      <c r="BG99" s="108"/>
      <c r="BH99" s="107"/>
      <c r="BI99" s="108"/>
      <c r="BJ99" s="107"/>
      <c r="BK99" s="108"/>
      <c r="BL99" s="107"/>
      <c r="BM99" s="108">
        <v>6</v>
      </c>
      <c r="BN99" s="107">
        <v>115398</v>
      </c>
      <c r="BO99" s="108">
        <v>14</v>
      </c>
      <c r="BP99" s="107">
        <v>64590</v>
      </c>
      <c r="BQ99" s="108">
        <v>668</v>
      </c>
      <c r="BR99" s="107">
        <v>7613708</v>
      </c>
    </row>
    <row r="100" spans="1:70" ht="14" customHeight="1">
      <c r="A100" s="111" t="s">
        <v>505</v>
      </c>
      <c r="B100" s="105">
        <v>23620</v>
      </c>
      <c r="C100" s="106">
        <v>6</v>
      </c>
      <c r="D100" s="107">
        <v>62180</v>
      </c>
      <c r="E100" s="108">
        <v>19</v>
      </c>
      <c r="F100" s="107">
        <v>50527</v>
      </c>
      <c r="G100" s="108">
        <v>25</v>
      </c>
      <c r="H100" s="107">
        <v>254892</v>
      </c>
      <c r="I100" s="108">
        <v>37</v>
      </c>
      <c r="J100" s="107">
        <v>330814</v>
      </c>
      <c r="K100" s="108">
        <v>45</v>
      </c>
      <c r="L100" s="107">
        <v>442486</v>
      </c>
      <c r="M100" s="108">
        <v>22</v>
      </c>
      <c r="N100" s="107">
        <v>139524</v>
      </c>
      <c r="O100" s="108">
        <v>83</v>
      </c>
      <c r="P100" s="107">
        <v>702232</v>
      </c>
      <c r="Q100" s="108"/>
      <c r="R100" s="107"/>
      <c r="S100" s="108">
        <v>9</v>
      </c>
      <c r="T100" s="107">
        <v>108884</v>
      </c>
      <c r="U100" s="108">
        <v>8</v>
      </c>
      <c r="V100" s="107">
        <v>63883</v>
      </c>
      <c r="W100" s="108">
        <v>23</v>
      </c>
      <c r="X100" s="107">
        <v>215378</v>
      </c>
      <c r="Y100" s="108">
        <v>47</v>
      </c>
      <c r="Z100" s="107">
        <v>671199</v>
      </c>
      <c r="AA100" s="108">
        <v>21</v>
      </c>
      <c r="AB100" s="107">
        <v>163422</v>
      </c>
      <c r="AC100" s="108">
        <v>9</v>
      </c>
      <c r="AD100" s="107">
        <v>36400</v>
      </c>
      <c r="AE100" s="108">
        <v>50</v>
      </c>
      <c r="AF100" s="107">
        <v>298612</v>
      </c>
      <c r="AG100" s="108">
        <v>42</v>
      </c>
      <c r="AH100" s="107">
        <v>787082</v>
      </c>
      <c r="AI100" s="108">
        <v>43</v>
      </c>
      <c r="AJ100" s="107">
        <v>865935</v>
      </c>
      <c r="AK100" s="108">
        <v>14</v>
      </c>
      <c r="AL100" s="107">
        <v>75033</v>
      </c>
      <c r="AM100" s="108">
        <v>13</v>
      </c>
      <c r="AN100" s="107">
        <v>82947</v>
      </c>
      <c r="AO100" s="108">
        <v>13</v>
      </c>
      <c r="AP100" s="107">
        <v>631209</v>
      </c>
      <c r="AQ100" s="108">
        <v>18</v>
      </c>
      <c r="AR100" s="107">
        <v>260047</v>
      </c>
      <c r="AS100" s="108">
        <v>18</v>
      </c>
      <c r="AT100" s="107">
        <v>76171</v>
      </c>
      <c r="AU100" s="108"/>
      <c r="AV100" s="107"/>
      <c r="AW100" s="108">
        <v>7</v>
      </c>
      <c r="AX100" s="107">
        <v>18612</v>
      </c>
      <c r="AY100" s="108">
        <v>2</v>
      </c>
      <c r="AZ100" s="107">
        <v>13551</v>
      </c>
      <c r="BA100" s="108">
        <v>41</v>
      </c>
      <c r="BB100" s="107">
        <v>459095</v>
      </c>
      <c r="BC100" s="108"/>
      <c r="BD100" s="107"/>
      <c r="BE100" s="108">
        <v>40</v>
      </c>
      <c r="BF100" s="107">
        <v>524307</v>
      </c>
      <c r="BG100" s="108"/>
      <c r="BH100" s="107"/>
      <c r="BI100" s="108"/>
      <c r="BJ100" s="107"/>
      <c r="BK100" s="108"/>
      <c r="BL100" s="107"/>
      <c r="BM100" s="108">
        <v>6</v>
      </c>
      <c r="BN100" s="107">
        <v>119738</v>
      </c>
      <c r="BO100" s="108">
        <v>14</v>
      </c>
      <c r="BP100" s="107">
        <v>61183</v>
      </c>
      <c r="BQ100" s="108">
        <v>675</v>
      </c>
      <c r="BR100" s="107">
        <v>7515354</v>
      </c>
    </row>
    <row r="101" spans="1:70" ht="14" customHeight="1">
      <c r="A101" s="111" t="s">
        <v>505</v>
      </c>
      <c r="B101" s="105">
        <v>23650</v>
      </c>
      <c r="C101" s="106">
        <v>6</v>
      </c>
      <c r="D101" s="107">
        <v>60354</v>
      </c>
      <c r="E101" s="108">
        <v>19</v>
      </c>
      <c r="F101" s="107">
        <v>49302</v>
      </c>
      <c r="G101" s="108">
        <v>25</v>
      </c>
      <c r="H101" s="107">
        <v>247328</v>
      </c>
      <c r="I101" s="108">
        <v>37</v>
      </c>
      <c r="J101" s="107">
        <v>324047</v>
      </c>
      <c r="K101" s="108">
        <v>45</v>
      </c>
      <c r="L101" s="107">
        <v>431075</v>
      </c>
      <c r="M101" s="108">
        <v>22</v>
      </c>
      <c r="N101" s="107">
        <v>136987</v>
      </c>
      <c r="O101" s="108">
        <v>83</v>
      </c>
      <c r="P101" s="107">
        <v>685763</v>
      </c>
      <c r="Q101" s="108"/>
      <c r="R101" s="107"/>
      <c r="S101" s="108">
        <v>9</v>
      </c>
      <c r="T101" s="107">
        <v>105377</v>
      </c>
      <c r="U101" s="108">
        <v>8</v>
      </c>
      <c r="V101" s="107">
        <v>61399</v>
      </c>
      <c r="W101" s="108">
        <v>23</v>
      </c>
      <c r="X101" s="107">
        <v>215945</v>
      </c>
      <c r="Y101" s="108">
        <v>47</v>
      </c>
      <c r="Z101" s="107">
        <v>675152</v>
      </c>
      <c r="AA101" s="108">
        <v>21</v>
      </c>
      <c r="AB101" s="107">
        <v>165594</v>
      </c>
      <c r="AC101" s="108">
        <v>9</v>
      </c>
      <c r="AD101" s="107">
        <v>37211</v>
      </c>
      <c r="AE101" s="108">
        <v>50</v>
      </c>
      <c r="AF101" s="107">
        <v>294805</v>
      </c>
      <c r="AG101" s="108">
        <v>42</v>
      </c>
      <c r="AH101" s="107">
        <v>758362</v>
      </c>
      <c r="AI101" s="108">
        <v>43</v>
      </c>
      <c r="AJ101" s="107">
        <v>828324</v>
      </c>
      <c r="AK101" s="108">
        <v>14</v>
      </c>
      <c r="AL101" s="107">
        <v>74998</v>
      </c>
      <c r="AM101" s="108">
        <v>13</v>
      </c>
      <c r="AN101" s="107">
        <v>81383</v>
      </c>
      <c r="AO101" s="108">
        <v>13</v>
      </c>
      <c r="AP101" s="107">
        <v>628729</v>
      </c>
      <c r="AQ101" s="108">
        <v>18</v>
      </c>
      <c r="AR101" s="107">
        <v>263132</v>
      </c>
      <c r="AS101" s="108">
        <v>18</v>
      </c>
      <c r="AT101" s="107">
        <v>74767</v>
      </c>
      <c r="AU101" s="108"/>
      <c r="AV101" s="107"/>
      <c r="AW101" s="108">
        <v>7</v>
      </c>
      <c r="AX101" s="107">
        <v>19231</v>
      </c>
      <c r="AY101" s="108">
        <v>2</v>
      </c>
      <c r="AZ101" s="107">
        <v>13372</v>
      </c>
      <c r="BA101" s="108">
        <v>41</v>
      </c>
      <c r="BB101" s="107">
        <v>439885</v>
      </c>
      <c r="BC101" s="108"/>
      <c r="BD101" s="107"/>
      <c r="BE101" s="108">
        <v>40</v>
      </c>
      <c r="BF101" s="107">
        <v>533815</v>
      </c>
      <c r="BG101" s="108"/>
      <c r="BH101" s="107"/>
      <c r="BI101" s="108"/>
      <c r="BJ101" s="107"/>
      <c r="BK101" s="108"/>
      <c r="BL101" s="107"/>
      <c r="BM101" s="108">
        <v>6</v>
      </c>
      <c r="BN101" s="107">
        <v>115045</v>
      </c>
      <c r="BO101" s="108">
        <v>14</v>
      </c>
      <c r="BP101" s="107">
        <v>57328</v>
      </c>
      <c r="BQ101" s="108">
        <v>675</v>
      </c>
      <c r="BR101" s="107">
        <v>7378722</v>
      </c>
    </row>
    <row r="102" spans="1:70" ht="14" customHeight="1">
      <c r="A102" s="111" t="s">
        <v>505</v>
      </c>
      <c r="B102" s="105">
        <v>23681</v>
      </c>
      <c r="C102" s="106">
        <v>6</v>
      </c>
      <c r="D102" s="107">
        <v>61806</v>
      </c>
      <c r="E102" s="108">
        <v>18</v>
      </c>
      <c r="F102" s="107">
        <v>46259</v>
      </c>
      <c r="G102" s="108">
        <v>25</v>
      </c>
      <c r="H102" s="107">
        <v>237995</v>
      </c>
      <c r="I102" s="108">
        <v>36</v>
      </c>
      <c r="J102" s="107">
        <v>304407</v>
      </c>
      <c r="K102" s="108">
        <v>45</v>
      </c>
      <c r="L102" s="107">
        <v>387385</v>
      </c>
      <c r="M102" s="108">
        <v>22</v>
      </c>
      <c r="N102" s="107">
        <v>128423</v>
      </c>
      <c r="O102" s="108">
        <v>80</v>
      </c>
      <c r="P102" s="107">
        <v>658498</v>
      </c>
      <c r="Q102" s="108"/>
      <c r="R102" s="107"/>
      <c r="S102" s="108">
        <v>9</v>
      </c>
      <c r="T102" s="107">
        <v>103825</v>
      </c>
      <c r="U102" s="108">
        <v>7</v>
      </c>
      <c r="V102" s="107">
        <v>55448</v>
      </c>
      <c r="W102" s="108">
        <v>23</v>
      </c>
      <c r="X102" s="107">
        <v>198984</v>
      </c>
      <c r="Y102" s="108">
        <v>46</v>
      </c>
      <c r="Z102" s="107">
        <v>678367</v>
      </c>
      <c r="AA102" s="108">
        <v>20</v>
      </c>
      <c r="AB102" s="107">
        <v>159075</v>
      </c>
      <c r="AC102" s="108">
        <v>9</v>
      </c>
      <c r="AD102" s="107">
        <v>38461</v>
      </c>
      <c r="AE102" s="108">
        <v>48</v>
      </c>
      <c r="AF102" s="107">
        <v>276630</v>
      </c>
      <c r="AG102" s="108">
        <v>41</v>
      </c>
      <c r="AH102" s="107">
        <v>713013</v>
      </c>
      <c r="AI102" s="108">
        <v>41</v>
      </c>
      <c r="AJ102" s="107">
        <v>771795</v>
      </c>
      <c r="AK102" s="108">
        <v>14</v>
      </c>
      <c r="AL102" s="107">
        <v>65418</v>
      </c>
      <c r="AM102" s="108">
        <v>13</v>
      </c>
      <c r="AN102" s="107">
        <v>79915</v>
      </c>
      <c r="AO102" s="108">
        <v>13</v>
      </c>
      <c r="AP102" s="107">
        <v>600356</v>
      </c>
      <c r="AQ102" s="108">
        <v>18</v>
      </c>
      <c r="AR102" s="107">
        <v>253503</v>
      </c>
      <c r="AS102" s="108">
        <v>17</v>
      </c>
      <c r="AT102" s="107">
        <v>72808</v>
      </c>
      <c r="AU102" s="108"/>
      <c r="AV102" s="107"/>
      <c r="AW102" s="108">
        <v>7</v>
      </c>
      <c r="AX102" s="107">
        <v>21147</v>
      </c>
      <c r="AY102" s="108">
        <v>2</v>
      </c>
      <c r="AZ102" s="107">
        <v>12940</v>
      </c>
      <c r="BA102" s="108">
        <v>41</v>
      </c>
      <c r="BB102" s="107">
        <v>417778</v>
      </c>
      <c r="BC102" s="108"/>
      <c r="BD102" s="107"/>
      <c r="BE102" s="108">
        <v>40</v>
      </c>
      <c r="BF102" s="107">
        <v>528889</v>
      </c>
      <c r="BG102" s="108"/>
      <c r="BH102" s="107"/>
      <c r="BI102" s="108"/>
      <c r="BJ102" s="107"/>
      <c r="BK102" s="108"/>
      <c r="BL102" s="107"/>
      <c r="BM102" s="108">
        <v>6</v>
      </c>
      <c r="BN102" s="107">
        <v>110173</v>
      </c>
      <c r="BO102" s="108">
        <v>14</v>
      </c>
      <c r="BP102" s="107">
        <v>55414</v>
      </c>
      <c r="BQ102" s="108">
        <v>661</v>
      </c>
      <c r="BR102" s="107">
        <v>7038724</v>
      </c>
    </row>
    <row r="103" spans="1:70" ht="14" customHeight="1">
      <c r="A103" s="111" t="s">
        <v>505</v>
      </c>
      <c r="B103" s="105">
        <v>23711</v>
      </c>
      <c r="C103" s="106">
        <v>6</v>
      </c>
      <c r="D103" s="107">
        <v>58950</v>
      </c>
      <c r="E103" s="108">
        <v>18</v>
      </c>
      <c r="F103" s="107">
        <v>44902</v>
      </c>
      <c r="G103" s="108">
        <v>25</v>
      </c>
      <c r="H103" s="107">
        <v>208099</v>
      </c>
      <c r="I103" s="108">
        <v>36</v>
      </c>
      <c r="J103" s="107">
        <v>318511</v>
      </c>
      <c r="K103" s="108">
        <v>45</v>
      </c>
      <c r="L103" s="107">
        <v>383938</v>
      </c>
      <c r="M103" s="108">
        <v>22</v>
      </c>
      <c r="N103" s="107">
        <v>124351</v>
      </c>
      <c r="O103" s="108">
        <v>80</v>
      </c>
      <c r="P103" s="107">
        <v>625686</v>
      </c>
      <c r="Q103" s="108"/>
      <c r="R103" s="107"/>
      <c r="S103" s="108">
        <v>9</v>
      </c>
      <c r="T103" s="107">
        <v>98240</v>
      </c>
      <c r="U103" s="108">
        <v>7</v>
      </c>
      <c r="V103" s="107">
        <v>54317</v>
      </c>
      <c r="W103" s="108">
        <v>23</v>
      </c>
      <c r="X103" s="107">
        <v>202808</v>
      </c>
      <c r="Y103" s="108">
        <v>46</v>
      </c>
      <c r="Z103" s="107">
        <v>649781</v>
      </c>
      <c r="AA103" s="108">
        <v>20</v>
      </c>
      <c r="AB103" s="107">
        <v>154809</v>
      </c>
      <c r="AC103" s="108">
        <v>9</v>
      </c>
      <c r="AD103" s="107">
        <v>36557</v>
      </c>
      <c r="AE103" s="108">
        <v>48</v>
      </c>
      <c r="AF103" s="107">
        <v>251213</v>
      </c>
      <c r="AG103" s="108">
        <v>41</v>
      </c>
      <c r="AH103" s="107">
        <v>658257</v>
      </c>
      <c r="AI103" s="108">
        <v>41</v>
      </c>
      <c r="AJ103" s="107">
        <v>725530</v>
      </c>
      <c r="AK103" s="108">
        <v>14</v>
      </c>
      <c r="AL103" s="107">
        <v>56948</v>
      </c>
      <c r="AM103" s="108">
        <v>13</v>
      </c>
      <c r="AN103" s="107">
        <v>75545</v>
      </c>
      <c r="AO103" s="108">
        <v>13</v>
      </c>
      <c r="AP103" s="107">
        <v>598806</v>
      </c>
      <c r="AQ103" s="108">
        <v>18</v>
      </c>
      <c r="AR103" s="107">
        <v>254079</v>
      </c>
      <c r="AS103" s="108">
        <v>17</v>
      </c>
      <c r="AT103" s="107">
        <v>71246</v>
      </c>
      <c r="AU103" s="108"/>
      <c r="AV103" s="107"/>
      <c r="AW103" s="108">
        <v>7</v>
      </c>
      <c r="AX103" s="107">
        <v>20248</v>
      </c>
      <c r="AY103" s="108">
        <v>2</v>
      </c>
      <c r="AZ103" s="107">
        <v>12432</v>
      </c>
      <c r="BA103" s="108">
        <v>41</v>
      </c>
      <c r="BB103" s="107">
        <v>405252</v>
      </c>
      <c r="BC103" s="108"/>
      <c r="BD103" s="107"/>
      <c r="BE103" s="108">
        <v>40</v>
      </c>
      <c r="BF103" s="107">
        <v>521673</v>
      </c>
      <c r="BG103" s="108"/>
      <c r="BH103" s="107"/>
      <c r="BI103" s="108"/>
      <c r="BJ103" s="107"/>
      <c r="BK103" s="108"/>
      <c r="BL103" s="107"/>
      <c r="BM103" s="108">
        <v>6</v>
      </c>
      <c r="BN103" s="107">
        <v>105484</v>
      </c>
      <c r="BO103" s="108">
        <v>14</v>
      </c>
      <c r="BP103" s="107">
        <v>51261</v>
      </c>
      <c r="BQ103" s="108">
        <v>661</v>
      </c>
      <c r="BR103" s="107">
        <v>6768936</v>
      </c>
    </row>
    <row r="104" spans="1:70" ht="14" customHeight="1">
      <c r="A104" s="111" t="s">
        <v>505</v>
      </c>
      <c r="B104" s="105">
        <v>23739</v>
      </c>
      <c r="C104" s="106">
        <v>6</v>
      </c>
      <c r="D104" s="107">
        <v>52998</v>
      </c>
      <c r="E104" s="108">
        <v>18</v>
      </c>
      <c r="F104" s="107">
        <v>43791</v>
      </c>
      <c r="G104" s="108">
        <v>25</v>
      </c>
      <c r="H104" s="107">
        <v>203367</v>
      </c>
      <c r="I104" s="108">
        <v>36</v>
      </c>
      <c r="J104" s="107">
        <v>321889</v>
      </c>
      <c r="K104" s="108">
        <v>45</v>
      </c>
      <c r="L104" s="107">
        <v>401295</v>
      </c>
      <c r="M104" s="108">
        <v>22</v>
      </c>
      <c r="N104" s="107">
        <v>128117</v>
      </c>
      <c r="O104" s="108">
        <v>80</v>
      </c>
      <c r="P104" s="107">
        <v>632178</v>
      </c>
      <c r="Q104" s="108"/>
      <c r="R104" s="107"/>
      <c r="S104" s="108">
        <v>9</v>
      </c>
      <c r="T104" s="107">
        <v>101023</v>
      </c>
      <c r="U104" s="108">
        <v>7</v>
      </c>
      <c r="V104" s="107">
        <v>53209</v>
      </c>
      <c r="W104" s="108">
        <v>23</v>
      </c>
      <c r="X104" s="107">
        <v>204846</v>
      </c>
      <c r="Y104" s="108">
        <v>46</v>
      </c>
      <c r="Z104" s="107">
        <v>639530</v>
      </c>
      <c r="AA104" s="108">
        <v>20</v>
      </c>
      <c r="AB104" s="107">
        <v>160212</v>
      </c>
      <c r="AC104" s="108">
        <v>9</v>
      </c>
      <c r="AD104" s="107">
        <v>36128</v>
      </c>
      <c r="AE104" s="108">
        <v>48</v>
      </c>
      <c r="AF104" s="107">
        <v>240211</v>
      </c>
      <c r="AG104" s="108">
        <v>41</v>
      </c>
      <c r="AH104" s="107">
        <v>673912</v>
      </c>
      <c r="AI104" s="108">
        <v>41</v>
      </c>
      <c r="AJ104" s="107">
        <v>732956</v>
      </c>
      <c r="AK104" s="108">
        <v>14</v>
      </c>
      <c r="AL104" s="107">
        <v>53633</v>
      </c>
      <c r="AM104" s="108">
        <v>13</v>
      </c>
      <c r="AN104" s="107">
        <v>74489</v>
      </c>
      <c r="AO104" s="108">
        <v>13</v>
      </c>
      <c r="AP104" s="107">
        <v>612495</v>
      </c>
      <c r="AQ104" s="108">
        <v>18</v>
      </c>
      <c r="AR104" s="107">
        <v>258314</v>
      </c>
      <c r="AS104" s="108">
        <v>17</v>
      </c>
      <c r="AT104" s="107">
        <v>71744</v>
      </c>
      <c r="AU104" s="108"/>
      <c r="AV104" s="107"/>
      <c r="AW104" s="108">
        <v>7</v>
      </c>
      <c r="AX104" s="107">
        <v>20386</v>
      </c>
      <c r="AY104" s="108">
        <v>2</v>
      </c>
      <c r="AZ104" s="107">
        <v>12368</v>
      </c>
      <c r="BA104" s="108">
        <v>41</v>
      </c>
      <c r="BB104" s="107">
        <v>397088</v>
      </c>
      <c r="BC104" s="108"/>
      <c r="BD104" s="107"/>
      <c r="BE104" s="108">
        <v>40</v>
      </c>
      <c r="BF104" s="107">
        <v>546714</v>
      </c>
      <c r="BG104" s="108"/>
      <c r="BH104" s="107"/>
      <c r="BI104" s="108"/>
      <c r="BJ104" s="107"/>
      <c r="BK104" s="108"/>
      <c r="BL104" s="107"/>
      <c r="BM104" s="108">
        <v>6</v>
      </c>
      <c r="BN104" s="107">
        <v>104515</v>
      </c>
      <c r="BO104" s="108">
        <v>14</v>
      </c>
      <c r="BP104" s="107">
        <v>50653</v>
      </c>
      <c r="BQ104" s="108">
        <v>661</v>
      </c>
      <c r="BR104" s="107">
        <v>6828072</v>
      </c>
    </row>
    <row r="105" spans="1:70" ht="14" customHeight="1">
      <c r="A105" s="111" t="s">
        <v>506</v>
      </c>
      <c r="B105" s="105">
        <v>23772</v>
      </c>
      <c r="C105" s="106">
        <v>6</v>
      </c>
      <c r="D105" s="107">
        <v>57164</v>
      </c>
      <c r="E105" s="108">
        <v>18</v>
      </c>
      <c r="F105" s="107">
        <v>51049</v>
      </c>
      <c r="G105" s="108">
        <v>25</v>
      </c>
      <c r="H105" s="107">
        <v>223033</v>
      </c>
      <c r="I105" s="108">
        <v>36</v>
      </c>
      <c r="J105" s="107">
        <v>360401</v>
      </c>
      <c r="K105" s="108">
        <v>45</v>
      </c>
      <c r="L105" s="107">
        <v>438812</v>
      </c>
      <c r="M105" s="108">
        <v>22</v>
      </c>
      <c r="N105" s="107">
        <v>127967</v>
      </c>
      <c r="O105" s="108">
        <v>80</v>
      </c>
      <c r="P105" s="107">
        <v>692342</v>
      </c>
      <c r="Q105" s="108"/>
      <c r="R105" s="107"/>
      <c r="S105" s="108">
        <v>9</v>
      </c>
      <c r="T105" s="107">
        <v>113536</v>
      </c>
      <c r="U105" s="108">
        <v>7</v>
      </c>
      <c r="V105" s="107">
        <v>56167</v>
      </c>
      <c r="W105" s="108">
        <v>23</v>
      </c>
      <c r="X105" s="107">
        <v>227983</v>
      </c>
      <c r="Y105" s="108">
        <v>46</v>
      </c>
      <c r="Z105" s="107">
        <v>730414</v>
      </c>
      <c r="AA105" s="108">
        <v>20</v>
      </c>
      <c r="AB105" s="107">
        <v>172701</v>
      </c>
      <c r="AC105" s="108">
        <v>9</v>
      </c>
      <c r="AD105" s="107">
        <v>38038</v>
      </c>
      <c r="AE105" s="108">
        <v>48</v>
      </c>
      <c r="AF105" s="107">
        <v>257568</v>
      </c>
      <c r="AG105" s="108">
        <v>41</v>
      </c>
      <c r="AH105" s="107">
        <v>747642</v>
      </c>
      <c r="AI105" s="108">
        <v>41</v>
      </c>
      <c r="AJ105" s="107">
        <v>759633</v>
      </c>
      <c r="AK105" s="108">
        <v>14</v>
      </c>
      <c r="AL105" s="107">
        <v>63022</v>
      </c>
      <c r="AM105" s="108">
        <v>13</v>
      </c>
      <c r="AN105" s="107">
        <v>78711</v>
      </c>
      <c r="AO105" s="108">
        <v>13</v>
      </c>
      <c r="AP105" s="107">
        <v>685204</v>
      </c>
      <c r="AQ105" s="108">
        <v>18</v>
      </c>
      <c r="AR105" s="107">
        <v>275103</v>
      </c>
      <c r="AS105" s="108">
        <v>17</v>
      </c>
      <c r="AT105" s="107">
        <v>84533</v>
      </c>
      <c r="AU105" s="108"/>
      <c r="AV105" s="107"/>
      <c r="AW105" s="108">
        <v>7</v>
      </c>
      <c r="AX105" s="107">
        <v>22173</v>
      </c>
      <c r="AY105" s="108">
        <v>2</v>
      </c>
      <c r="AZ105" s="107">
        <v>12720</v>
      </c>
      <c r="BA105" s="108">
        <v>41</v>
      </c>
      <c r="BB105" s="107">
        <v>425675</v>
      </c>
      <c r="BC105" s="108"/>
      <c r="BD105" s="107"/>
      <c r="BE105" s="108">
        <v>40</v>
      </c>
      <c r="BF105" s="107">
        <v>560931</v>
      </c>
      <c r="BG105" s="108"/>
      <c r="BH105" s="107"/>
      <c r="BI105" s="108"/>
      <c r="BJ105" s="107"/>
      <c r="BK105" s="108"/>
      <c r="BL105" s="107"/>
      <c r="BM105" s="108">
        <v>6</v>
      </c>
      <c r="BN105" s="107">
        <v>122974</v>
      </c>
      <c r="BO105" s="108">
        <v>14</v>
      </c>
      <c r="BP105" s="107">
        <v>57847</v>
      </c>
      <c r="BQ105" s="108">
        <v>661</v>
      </c>
      <c r="BR105" s="107">
        <v>7443355</v>
      </c>
    </row>
    <row r="106" spans="1:70" ht="14" customHeight="1">
      <c r="A106" s="111" t="s">
        <v>506</v>
      </c>
      <c r="B106" s="105">
        <v>23800</v>
      </c>
      <c r="C106" s="106">
        <v>6</v>
      </c>
      <c r="D106" s="107">
        <v>52592</v>
      </c>
      <c r="E106" s="108">
        <v>18</v>
      </c>
      <c r="F106" s="107">
        <v>48443</v>
      </c>
      <c r="G106" s="108">
        <v>25</v>
      </c>
      <c r="H106" s="107">
        <v>222494</v>
      </c>
      <c r="I106" s="108">
        <v>37</v>
      </c>
      <c r="J106" s="107">
        <v>365092</v>
      </c>
      <c r="K106" s="108">
        <v>45</v>
      </c>
      <c r="L106" s="107">
        <v>419019</v>
      </c>
      <c r="M106" s="108">
        <v>22</v>
      </c>
      <c r="N106" s="107">
        <v>125083</v>
      </c>
      <c r="O106" s="108">
        <v>81</v>
      </c>
      <c r="P106" s="107">
        <v>708581</v>
      </c>
      <c r="Q106" s="108"/>
      <c r="R106" s="107"/>
      <c r="S106" s="108">
        <v>9</v>
      </c>
      <c r="T106" s="107">
        <v>110239</v>
      </c>
      <c r="U106" s="108">
        <v>7</v>
      </c>
      <c r="V106" s="107">
        <v>54415</v>
      </c>
      <c r="W106" s="108">
        <v>23</v>
      </c>
      <c r="X106" s="107">
        <v>227154</v>
      </c>
      <c r="Y106" s="108">
        <v>46</v>
      </c>
      <c r="Z106" s="107">
        <v>742313</v>
      </c>
      <c r="AA106" s="108">
        <v>20</v>
      </c>
      <c r="AB106" s="107">
        <v>168233</v>
      </c>
      <c r="AC106" s="108">
        <v>10</v>
      </c>
      <c r="AD106" s="107">
        <v>39505</v>
      </c>
      <c r="AE106" s="108">
        <v>48</v>
      </c>
      <c r="AF106" s="107">
        <v>265809</v>
      </c>
      <c r="AG106" s="108">
        <v>41</v>
      </c>
      <c r="AH106" s="107">
        <v>755065</v>
      </c>
      <c r="AI106" s="108">
        <v>41</v>
      </c>
      <c r="AJ106" s="107">
        <v>782714</v>
      </c>
      <c r="AK106" s="108">
        <v>14</v>
      </c>
      <c r="AL106" s="107">
        <v>64946</v>
      </c>
      <c r="AM106" s="108">
        <v>13</v>
      </c>
      <c r="AN106" s="107">
        <v>79638</v>
      </c>
      <c r="AO106" s="108">
        <v>13</v>
      </c>
      <c r="AP106" s="107">
        <v>705470</v>
      </c>
      <c r="AQ106" s="108">
        <v>18</v>
      </c>
      <c r="AR106" s="107">
        <v>272376</v>
      </c>
      <c r="AS106" s="108">
        <v>17</v>
      </c>
      <c r="AT106" s="107">
        <v>82250</v>
      </c>
      <c r="AU106" s="108"/>
      <c r="AV106" s="107"/>
      <c r="AW106" s="108">
        <v>7</v>
      </c>
      <c r="AX106" s="107">
        <v>21798</v>
      </c>
      <c r="AY106" s="108">
        <v>1</v>
      </c>
      <c r="AZ106" s="107">
        <v>5877</v>
      </c>
      <c r="BA106" s="108">
        <v>41</v>
      </c>
      <c r="BB106" s="107">
        <v>413962</v>
      </c>
      <c r="BC106" s="108"/>
      <c r="BD106" s="107"/>
      <c r="BE106" s="108">
        <v>42</v>
      </c>
      <c r="BF106" s="107">
        <v>572446</v>
      </c>
      <c r="BG106" s="108"/>
      <c r="BH106" s="107"/>
      <c r="BI106" s="108"/>
      <c r="BJ106" s="107"/>
      <c r="BK106" s="108"/>
      <c r="BL106" s="107"/>
      <c r="BM106" s="108">
        <v>6</v>
      </c>
      <c r="BN106" s="107">
        <v>125194</v>
      </c>
      <c r="BO106" s="108">
        <v>14</v>
      </c>
      <c r="BP106" s="107">
        <v>56974</v>
      </c>
      <c r="BQ106" s="108">
        <v>665</v>
      </c>
      <c r="BR106" s="107">
        <v>7487697</v>
      </c>
    </row>
    <row r="107" spans="1:70" ht="14" customHeight="1">
      <c r="A107" s="111" t="s">
        <v>506</v>
      </c>
      <c r="B107" s="105">
        <v>23832</v>
      </c>
      <c r="C107" s="106">
        <v>6</v>
      </c>
      <c r="D107" s="107">
        <v>50620</v>
      </c>
      <c r="E107" s="108">
        <v>18</v>
      </c>
      <c r="F107" s="107">
        <v>46273</v>
      </c>
      <c r="G107" s="108">
        <v>25</v>
      </c>
      <c r="H107" s="107">
        <v>213309</v>
      </c>
      <c r="I107" s="108">
        <v>37</v>
      </c>
      <c r="J107" s="107">
        <v>345222</v>
      </c>
      <c r="K107" s="108">
        <v>45</v>
      </c>
      <c r="L107" s="107">
        <v>384203</v>
      </c>
      <c r="M107" s="108">
        <v>22</v>
      </c>
      <c r="N107" s="107">
        <v>120576</v>
      </c>
      <c r="O107" s="108">
        <v>81</v>
      </c>
      <c r="P107" s="107">
        <v>667153</v>
      </c>
      <c r="Q107" s="108"/>
      <c r="R107" s="107"/>
      <c r="S107" s="108">
        <v>9</v>
      </c>
      <c r="T107" s="107">
        <v>109386</v>
      </c>
      <c r="U107" s="108">
        <v>7</v>
      </c>
      <c r="V107" s="107">
        <v>51667</v>
      </c>
      <c r="W107" s="108">
        <v>23</v>
      </c>
      <c r="X107" s="107">
        <v>213180</v>
      </c>
      <c r="Y107" s="108">
        <v>45</v>
      </c>
      <c r="Z107" s="107">
        <v>740299</v>
      </c>
      <c r="AA107" s="108">
        <v>20</v>
      </c>
      <c r="AB107" s="107">
        <v>165095</v>
      </c>
      <c r="AC107" s="108">
        <v>10</v>
      </c>
      <c r="AD107" s="107">
        <v>36041</v>
      </c>
      <c r="AE107" s="108">
        <v>48</v>
      </c>
      <c r="AF107" s="107">
        <v>251076</v>
      </c>
      <c r="AG107" s="108">
        <v>41</v>
      </c>
      <c r="AH107" s="107">
        <v>745653</v>
      </c>
      <c r="AI107" s="108">
        <v>41</v>
      </c>
      <c r="AJ107" s="107">
        <v>751689</v>
      </c>
      <c r="AK107" s="108">
        <v>14</v>
      </c>
      <c r="AL107" s="107">
        <v>59690</v>
      </c>
      <c r="AM107" s="108">
        <v>13</v>
      </c>
      <c r="AN107" s="107">
        <v>76210</v>
      </c>
      <c r="AO107" s="108">
        <v>13</v>
      </c>
      <c r="AP107" s="107">
        <v>716959</v>
      </c>
      <c r="AQ107" s="108">
        <v>18</v>
      </c>
      <c r="AR107" s="107">
        <v>267418</v>
      </c>
      <c r="AS107" s="108">
        <v>17</v>
      </c>
      <c r="AT107" s="107">
        <v>80577</v>
      </c>
      <c r="AU107" s="108"/>
      <c r="AV107" s="107"/>
      <c r="AW107" s="108">
        <v>7</v>
      </c>
      <c r="AX107" s="107">
        <v>21353</v>
      </c>
      <c r="AY107" s="108">
        <v>2</v>
      </c>
      <c r="AZ107" s="107">
        <v>14068</v>
      </c>
      <c r="BA107" s="108">
        <v>41</v>
      </c>
      <c r="BB107" s="107">
        <v>400466</v>
      </c>
      <c r="BC107" s="108"/>
      <c r="BD107" s="107"/>
      <c r="BE107" s="108">
        <v>42</v>
      </c>
      <c r="BF107" s="107">
        <v>576194</v>
      </c>
      <c r="BG107" s="108"/>
      <c r="BH107" s="107"/>
      <c r="BI107" s="108"/>
      <c r="BJ107" s="107"/>
      <c r="BK107" s="108"/>
      <c r="BL107" s="107"/>
      <c r="BM107" s="108">
        <v>6</v>
      </c>
      <c r="BN107" s="107">
        <v>117223</v>
      </c>
      <c r="BO107" s="108">
        <v>14</v>
      </c>
      <c r="BP107" s="107">
        <v>55221</v>
      </c>
      <c r="BQ107" s="108">
        <v>665</v>
      </c>
      <c r="BR107" s="107">
        <v>7276831</v>
      </c>
    </row>
    <row r="108" spans="1:70" ht="14" customHeight="1">
      <c r="A108" s="111" t="s">
        <v>506</v>
      </c>
      <c r="B108" s="105">
        <v>23862</v>
      </c>
      <c r="C108" s="106">
        <v>6</v>
      </c>
      <c r="D108" s="107">
        <v>46996</v>
      </c>
      <c r="E108" s="108">
        <v>18</v>
      </c>
      <c r="F108" s="107">
        <v>42885</v>
      </c>
      <c r="G108" s="108">
        <v>26</v>
      </c>
      <c r="H108" s="107">
        <v>196554</v>
      </c>
      <c r="I108" s="108">
        <v>37</v>
      </c>
      <c r="J108" s="107">
        <v>319876</v>
      </c>
      <c r="K108" s="108">
        <v>45</v>
      </c>
      <c r="L108" s="107">
        <v>372926</v>
      </c>
      <c r="M108" s="108">
        <v>22</v>
      </c>
      <c r="N108" s="107">
        <v>109724</v>
      </c>
      <c r="O108" s="108">
        <v>81</v>
      </c>
      <c r="P108" s="107">
        <v>613605</v>
      </c>
      <c r="Q108" s="108"/>
      <c r="R108" s="107"/>
      <c r="S108" s="108">
        <v>9</v>
      </c>
      <c r="T108" s="107">
        <v>98236</v>
      </c>
      <c r="U108" s="108">
        <v>7</v>
      </c>
      <c r="V108" s="107">
        <v>50350</v>
      </c>
      <c r="W108" s="108">
        <v>23</v>
      </c>
      <c r="X108" s="107">
        <v>199865</v>
      </c>
      <c r="Y108" s="108">
        <v>44</v>
      </c>
      <c r="Z108" s="107">
        <v>691626</v>
      </c>
      <c r="AA108" s="108">
        <v>20</v>
      </c>
      <c r="AB108" s="107">
        <v>152862</v>
      </c>
      <c r="AC108" s="108">
        <v>10</v>
      </c>
      <c r="AD108" s="107">
        <v>34794</v>
      </c>
      <c r="AE108" s="108">
        <v>48</v>
      </c>
      <c r="AF108" s="107">
        <v>226065</v>
      </c>
      <c r="AG108" s="108">
        <v>41</v>
      </c>
      <c r="AH108" s="107">
        <v>667399</v>
      </c>
      <c r="AI108" s="108">
        <v>40</v>
      </c>
      <c r="AJ108" s="107">
        <v>700419</v>
      </c>
      <c r="AK108" s="108">
        <v>14</v>
      </c>
      <c r="AL108" s="107">
        <v>54930</v>
      </c>
      <c r="AM108" s="108">
        <v>12</v>
      </c>
      <c r="AN108" s="107">
        <v>71078</v>
      </c>
      <c r="AO108" s="108">
        <v>13</v>
      </c>
      <c r="AP108" s="107">
        <v>678034</v>
      </c>
      <c r="AQ108" s="108">
        <v>18</v>
      </c>
      <c r="AR108" s="107">
        <v>253314</v>
      </c>
      <c r="AS108" s="108">
        <v>17</v>
      </c>
      <c r="AT108" s="107">
        <v>78791</v>
      </c>
      <c r="AU108" s="108"/>
      <c r="AV108" s="107"/>
      <c r="AW108" s="108">
        <v>7</v>
      </c>
      <c r="AX108" s="107">
        <v>20645</v>
      </c>
      <c r="AY108" s="108">
        <v>2</v>
      </c>
      <c r="AZ108" s="107">
        <v>12800</v>
      </c>
      <c r="BA108" s="108">
        <v>42</v>
      </c>
      <c r="BB108" s="107">
        <v>371688</v>
      </c>
      <c r="BC108" s="108"/>
      <c r="BD108" s="107"/>
      <c r="BE108" s="108">
        <v>42</v>
      </c>
      <c r="BF108" s="107">
        <v>567427</v>
      </c>
      <c r="BG108" s="108"/>
      <c r="BH108" s="107"/>
      <c r="BI108" s="108"/>
      <c r="BJ108" s="107"/>
      <c r="BK108" s="108"/>
      <c r="BL108" s="107"/>
      <c r="BM108" s="108">
        <v>6</v>
      </c>
      <c r="BN108" s="107">
        <v>108392</v>
      </c>
      <c r="BO108" s="108">
        <v>14</v>
      </c>
      <c r="BP108" s="107">
        <v>52850</v>
      </c>
      <c r="BQ108" s="108">
        <v>664</v>
      </c>
      <c r="BR108" s="107">
        <v>6794141</v>
      </c>
    </row>
    <row r="109" spans="1:70" ht="14" customHeight="1">
      <c r="A109" s="111" t="s">
        <v>506</v>
      </c>
      <c r="B109" s="105">
        <v>23893</v>
      </c>
      <c r="C109" s="106">
        <v>6</v>
      </c>
      <c r="D109" s="107">
        <v>47002</v>
      </c>
      <c r="E109" s="108">
        <v>18</v>
      </c>
      <c r="F109" s="107">
        <v>42629</v>
      </c>
      <c r="G109" s="108">
        <v>26</v>
      </c>
      <c r="H109" s="107">
        <v>217182</v>
      </c>
      <c r="I109" s="108">
        <v>37</v>
      </c>
      <c r="J109" s="107">
        <v>335695</v>
      </c>
      <c r="K109" s="108">
        <v>45</v>
      </c>
      <c r="L109" s="107">
        <v>384001</v>
      </c>
      <c r="M109" s="108">
        <v>22</v>
      </c>
      <c r="N109" s="107">
        <v>112002</v>
      </c>
      <c r="O109" s="108">
        <v>81</v>
      </c>
      <c r="P109" s="107">
        <v>645657</v>
      </c>
      <c r="Q109" s="108"/>
      <c r="R109" s="107"/>
      <c r="S109" s="108">
        <v>9</v>
      </c>
      <c r="T109" s="107">
        <v>115901</v>
      </c>
      <c r="U109" s="108">
        <v>7</v>
      </c>
      <c r="V109" s="107">
        <v>52674</v>
      </c>
      <c r="W109" s="108">
        <v>23</v>
      </c>
      <c r="X109" s="107">
        <v>213708</v>
      </c>
      <c r="Y109" s="108">
        <v>44</v>
      </c>
      <c r="Z109" s="107">
        <v>686761</v>
      </c>
      <c r="AA109" s="108">
        <v>20</v>
      </c>
      <c r="AB109" s="107">
        <v>162204</v>
      </c>
      <c r="AC109" s="108">
        <v>10</v>
      </c>
      <c r="AD109" s="107">
        <v>35477</v>
      </c>
      <c r="AE109" s="108">
        <v>48</v>
      </c>
      <c r="AF109" s="107">
        <v>233080</v>
      </c>
      <c r="AG109" s="108">
        <v>41</v>
      </c>
      <c r="AH109" s="107">
        <v>686184</v>
      </c>
      <c r="AI109" s="108">
        <v>40</v>
      </c>
      <c r="AJ109" s="107">
        <v>745471</v>
      </c>
      <c r="AK109" s="108">
        <v>14</v>
      </c>
      <c r="AL109" s="107">
        <v>55208</v>
      </c>
      <c r="AM109" s="108">
        <v>12</v>
      </c>
      <c r="AN109" s="107">
        <v>74397</v>
      </c>
      <c r="AO109" s="108">
        <v>13</v>
      </c>
      <c r="AP109" s="107">
        <v>708669</v>
      </c>
      <c r="AQ109" s="108">
        <v>18</v>
      </c>
      <c r="AR109" s="107">
        <v>258747</v>
      </c>
      <c r="AS109" s="108">
        <v>17</v>
      </c>
      <c r="AT109" s="107">
        <v>79616</v>
      </c>
      <c r="AU109" s="108"/>
      <c r="AV109" s="107"/>
      <c r="AW109" s="108">
        <v>7</v>
      </c>
      <c r="AX109" s="107">
        <v>21100</v>
      </c>
      <c r="AY109" s="108">
        <v>2</v>
      </c>
      <c r="AZ109" s="107">
        <v>12960</v>
      </c>
      <c r="BA109" s="108">
        <v>42</v>
      </c>
      <c r="BB109" s="107">
        <v>375691</v>
      </c>
      <c r="BC109" s="108"/>
      <c r="BD109" s="107"/>
      <c r="BE109" s="108">
        <v>42</v>
      </c>
      <c r="BF109" s="107">
        <v>572441</v>
      </c>
      <c r="BG109" s="108"/>
      <c r="BH109" s="107"/>
      <c r="BI109" s="108"/>
      <c r="BJ109" s="107"/>
      <c r="BK109" s="108"/>
      <c r="BL109" s="107"/>
      <c r="BM109" s="108">
        <v>6</v>
      </c>
      <c r="BN109" s="107">
        <v>118960</v>
      </c>
      <c r="BO109" s="108">
        <v>15</v>
      </c>
      <c r="BP109" s="107">
        <v>56694</v>
      </c>
      <c r="BQ109" s="108">
        <v>665</v>
      </c>
      <c r="BR109" s="107">
        <v>7050121</v>
      </c>
    </row>
    <row r="110" spans="1:70" ht="14" customHeight="1">
      <c r="A110" s="111" t="s">
        <v>506</v>
      </c>
      <c r="B110" s="105">
        <v>23923</v>
      </c>
      <c r="C110" s="106">
        <v>6</v>
      </c>
      <c r="D110" s="107">
        <v>45690</v>
      </c>
      <c r="E110" s="108">
        <v>18</v>
      </c>
      <c r="F110" s="107">
        <v>41819</v>
      </c>
      <c r="G110" s="108">
        <v>26</v>
      </c>
      <c r="H110" s="107">
        <v>205801</v>
      </c>
      <c r="I110" s="108">
        <v>37</v>
      </c>
      <c r="J110" s="107">
        <v>319173</v>
      </c>
      <c r="K110" s="108">
        <v>44</v>
      </c>
      <c r="L110" s="107">
        <v>365770</v>
      </c>
      <c r="M110" s="108">
        <v>22</v>
      </c>
      <c r="N110" s="107">
        <v>101086</v>
      </c>
      <c r="O110" s="108">
        <v>81</v>
      </c>
      <c r="P110" s="107">
        <v>612205</v>
      </c>
      <c r="Q110" s="108"/>
      <c r="R110" s="107"/>
      <c r="S110" s="108">
        <v>9</v>
      </c>
      <c r="T110" s="107">
        <v>117066</v>
      </c>
      <c r="U110" s="108">
        <v>7</v>
      </c>
      <c r="V110" s="107">
        <v>49283</v>
      </c>
      <c r="W110" s="108">
        <v>23</v>
      </c>
      <c r="X110" s="107">
        <v>208997</v>
      </c>
      <c r="Y110" s="108">
        <v>44</v>
      </c>
      <c r="Z110" s="107">
        <v>696552</v>
      </c>
      <c r="AA110" s="108">
        <v>20</v>
      </c>
      <c r="AB110" s="107">
        <v>155200</v>
      </c>
      <c r="AC110" s="108">
        <v>10</v>
      </c>
      <c r="AD110" s="107">
        <v>32766</v>
      </c>
      <c r="AE110" s="108">
        <v>48</v>
      </c>
      <c r="AF110" s="107">
        <v>215748</v>
      </c>
      <c r="AG110" s="108">
        <v>41</v>
      </c>
      <c r="AH110" s="107">
        <v>653693</v>
      </c>
      <c r="AI110" s="108">
        <v>40</v>
      </c>
      <c r="AJ110" s="107">
        <v>695605</v>
      </c>
      <c r="AK110" s="108">
        <v>14</v>
      </c>
      <c r="AL110" s="107">
        <v>51405</v>
      </c>
      <c r="AM110" s="108">
        <v>12</v>
      </c>
      <c r="AN110" s="107">
        <v>68619</v>
      </c>
      <c r="AO110" s="108">
        <v>13</v>
      </c>
      <c r="AP110" s="107">
        <v>707339</v>
      </c>
      <c r="AQ110" s="108">
        <v>18</v>
      </c>
      <c r="AR110" s="107">
        <v>256814</v>
      </c>
      <c r="AS110" s="108">
        <v>17</v>
      </c>
      <c r="AT110" s="107">
        <v>79639</v>
      </c>
      <c r="AU110" s="108"/>
      <c r="AV110" s="107"/>
      <c r="AW110" s="108">
        <v>7</v>
      </c>
      <c r="AX110" s="107">
        <v>20478</v>
      </c>
      <c r="AY110" s="108">
        <v>2</v>
      </c>
      <c r="AZ110" s="107">
        <v>13028</v>
      </c>
      <c r="BA110" s="108">
        <v>43</v>
      </c>
      <c r="BB110" s="107">
        <v>370692</v>
      </c>
      <c r="BC110" s="108"/>
      <c r="BD110" s="107"/>
      <c r="BE110" s="108">
        <v>42</v>
      </c>
      <c r="BF110" s="107">
        <v>570096</v>
      </c>
      <c r="BG110" s="108"/>
      <c r="BH110" s="107"/>
      <c r="BI110" s="108"/>
      <c r="BJ110" s="107"/>
      <c r="BK110" s="108"/>
      <c r="BL110" s="107"/>
      <c r="BM110" s="108">
        <v>6</v>
      </c>
      <c r="BN110" s="107">
        <v>112940</v>
      </c>
      <c r="BO110" s="108">
        <v>15</v>
      </c>
      <c r="BP110" s="107">
        <v>54243</v>
      </c>
      <c r="BQ110" s="108">
        <v>665</v>
      </c>
      <c r="BR110" s="107">
        <v>6821759</v>
      </c>
    </row>
    <row r="111" spans="1:70" ht="14" customHeight="1">
      <c r="A111" s="111" t="s">
        <v>506</v>
      </c>
      <c r="B111" s="105">
        <v>23954</v>
      </c>
      <c r="C111" s="106">
        <v>6</v>
      </c>
      <c r="D111" s="107">
        <v>47348</v>
      </c>
      <c r="E111" s="108">
        <v>18</v>
      </c>
      <c r="F111" s="107">
        <v>40477</v>
      </c>
      <c r="G111" s="108">
        <v>26</v>
      </c>
      <c r="H111" s="107">
        <v>196007</v>
      </c>
      <c r="I111" s="108">
        <v>37</v>
      </c>
      <c r="J111" s="107">
        <v>300213</v>
      </c>
      <c r="K111" s="108">
        <v>44</v>
      </c>
      <c r="L111" s="107">
        <v>342070</v>
      </c>
      <c r="M111" s="108">
        <v>22</v>
      </c>
      <c r="N111" s="107">
        <v>97557</v>
      </c>
      <c r="O111" s="108">
        <v>81</v>
      </c>
      <c r="P111" s="107">
        <v>580367</v>
      </c>
      <c r="Q111" s="108"/>
      <c r="R111" s="107"/>
      <c r="S111" s="108">
        <v>9</v>
      </c>
      <c r="T111" s="107">
        <v>114469</v>
      </c>
      <c r="U111" s="108">
        <v>7</v>
      </c>
      <c r="V111" s="107">
        <v>45433</v>
      </c>
      <c r="W111" s="108">
        <v>23</v>
      </c>
      <c r="X111" s="107">
        <v>201481</v>
      </c>
      <c r="Y111" s="108">
        <v>43</v>
      </c>
      <c r="Z111" s="107">
        <v>682026</v>
      </c>
      <c r="AA111" s="108">
        <v>20</v>
      </c>
      <c r="AB111" s="107">
        <v>150583</v>
      </c>
      <c r="AC111" s="108">
        <v>10</v>
      </c>
      <c r="AD111" s="107">
        <v>31856</v>
      </c>
      <c r="AE111" s="108">
        <v>48</v>
      </c>
      <c r="AF111" s="107">
        <v>199747</v>
      </c>
      <c r="AG111" s="108">
        <v>41</v>
      </c>
      <c r="AH111" s="107">
        <v>626939</v>
      </c>
      <c r="AI111" s="108">
        <v>41</v>
      </c>
      <c r="AJ111" s="107">
        <v>659529</v>
      </c>
      <c r="AK111" s="108">
        <v>14</v>
      </c>
      <c r="AL111" s="107">
        <v>48519</v>
      </c>
      <c r="AM111" s="108">
        <v>12</v>
      </c>
      <c r="AN111" s="107">
        <v>64989</v>
      </c>
      <c r="AO111" s="108">
        <v>13</v>
      </c>
      <c r="AP111" s="107">
        <v>740187</v>
      </c>
      <c r="AQ111" s="108">
        <v>18</v>
      </c>
      <c r="AR111" s="107">
        <v>253652</v>
      </c>
      <c r="AS111" s="108">
        <v>17</v>
      </c>
      <c r="AT111" s="107">
        <v>80453</v>
      </c>
      <c r="AU111" s="108"/>
      <c r="AV111" s="107"/>
      <c r="AW111" s="108">
        <v>7</v>
      </c>
      <c r="AX111" s="107">
        <v>18850</v>
      </c>
      <c r="AY111" s="108">
        <v>2</v>
      </c>
      <c r="AZ111" s="107">
        <v>13028</v>
      </c>
      <c r="BA111" s="108">
        <v>43</v>
      </c>
      <c r="BB111" s="107">
        <v>352375</v>
      </c>
      <c r="BC111" s="108"/>
      <c r="BD111" s="107"/>
      <c r="BE111" s="108">
        <v>42</v>
      </c>
      <c r="BF111" s="107">
        <v>563349</v>
      </c>
      <c r="BG111" s="108"/>
      <c r="BH111" s="107"/>
      <c r="BI111" s="108"/>
      <c r="BJ111" s="107"/>
      <c r="BK111" s="108"/>
      <c r="BL111" s="107"/>
      <c r="BM111" s="108">
        <v>6</v>
      </c>
      <c r="BN111" s="107">
        <v>107324</v>
      </c>
      <c r="BO111" s="108">
        <v>15</v>
      </c>
      <c r="BP111" s="107">
        <v>51484</v>
      </c>
      <c r="BQ111" s="108">
        <v>665</v>
      </c>
      <c r="BR111" s="107">
        <v>6610322</v>
      </c>
    </row>
    <row r="112" spans="1:70" ht="14" customHeight="1">
      <c r="A112" s="111" t="s">
        <v>506</v>
      </c>
      <c r="B112" s="105">
        <v>23985</v>
      </c>
      <c r="C112" s="106">
        <v>6</v>
      </c>
      <c r="D112" s="107">
        <v>53160</v>
      </c>
      <c r="E112" s="108">
        <v>18</v>
      </c>
      <c r="F112" s="107">
        <v>43712</v>
      </c>
      <c r="G112" s="108">
        <v>27</v>
      </c>
      <c r="H112" s="107">
        <v>224728</v>
      </c>
      <c r="I112" s="108">
        <v>37</v>
      </c>
      <c r="J112" s="107">
        <v>323334</v>
      </c>
      <c r="K112" s="108">
        <v>44</v>
      </c>
      <c r="L112" s="107">
        <v>381505</v>
      </c>
      <c r="M112" s="108">
        <v>22</v>
      </c>
      <c r="N112" s="107">
        <v>104352</v>
      </c>
      <c r="O112" s="108">
        <v>81</v>
      </c>
      <c r="P112" s="107">
        <v>627176</v>
      </c>
      <c r="Q112" s="108"/>
      <c r="R112" s="107"/>
      <c r="S112" s="108">
        <v>9</v>
      </c>
      <c r="T112" s="107">
        <v>119595</v>
      </c>
      <c r="U112" s="108">
        <v>7</v>
      </c>
      <c r="V112" s="107">
        <v>50763</v>
      </c>
      <c r="W112" s="108">
        <v>23</v>
      </c>
      <c r="X112" s="107">
        <v>221155</v>
      </c>
      <c r="Y112" s="108">
        <v>43</v>
      </c>
      <c r="Z112" s="107">
        <v>727561</v>
      </c>
      <c r="AA112" s="108">
        <v>20</v>
      </c>
      <c r="AB112" s="107">
        <v>167893</v>
      </c>
      <c r="AC112" s="108">
        <v>10</v>
      </c>
      <c r="AD112" s="107">
        <v>35283</v>
      </c>
      <c r="AE112" s="108">
        <v>48</v>
      </c>
      <c r="AF112" s="107">
        <v>218967</v>
      </c>
      <c r="AG112" s="108">
        <v>41</v>
      </c>
      <c r="AH112" s="107">
        <v>662528</v>
      </c>
      <c r="AI112" s="108">
        <v>41</v>
      </c>
      <c r="AJ112" s="107">
        <v>712639</v>
      </c>
      <c r="AK112" s="108">
        <v>14</v>
      </c>
      <c r="AL112" s="107">
        <v>53022</v>
      </c>
      <c r="AM112" s="108">
        <v>12</v>
      </c>
      <c r="AN112" s="107">
        <v>69132</v>
      </c>
      <c r="AO112" s="108">
        <v>13</v>
      </c>
      <c r="AP112" s="107">
        <v>792670</v>
      </c>
      <c r="AQ112" s="108">
        <v>19</v>
      </c>
      <c r="AR112" s="107">
        <v>265981</v>
      </c>
      <c r="AS112" s="108">
        <v>17</v>
      </c>
      <c r="AT112" s="107">
        <v>85509</v>
      </c>
      <c r="AU112" s="108"/>
      <c r="AV112" s="107"/>
      <c r="AW112" s="108">
        <v>7</v>
      </c>
      <c r="AX112" s="107">
        <v>19942</v>
      </c>
      <c r="AY112" s="108">
        <v>2</v>
      </c>
      <c r="AZ112" s="107">
        <v>12868</v>
      </c>
      <c r="BA112" s="108">
        <v>43</v>
      </c>
      <c r="BB112" s="107">
        <v>375049</v>
      </c>
      <c r="BC112" s="108"/>
      <c r="BD112" s="107"/>
      <c r="BE112" s="108">
        <v>42</v>
      </c>
      <c r="BF112" s="107">
        <v>571645</v>
      </c>
      <c r="BG112" s="108"/>
      <c r="BH112" s="107"/>
      <c r="BI112" s="108"/>
      <c r="BJ112" s="107"/>
      <c r="BK112" s="108"/>
      <c r="BL112" s="107"/>
      <c r="BM112" s="108">
        <v>6</v>
      </c>
      <c r="BN112" s="107">
        <v>115766</v>
      </c>
      <c r="BO112" s="108">
        <v>15</v>
      </c>
      <c r="BP112" s="107">
        <v>53787</v>
      </c>
      <c r="BQ112" s="108">
        <v>667</v>
      </c>
      <c r="BR112" s="107">
        <v>7089734</v>
      </c>
    </row>
    <row r="113" spans="1:70" ht="14" customHeight="1">
      <c r="A113" s="111" t="s">
        <v>506</v>
      </c>
      <c r="B113" s="105">
        <v>24015</v>
      </c>
      <c r="C113" s="106">
        <v>6</v>
      </c>
      <c r="D113" s="107">
        <v>60842</v>
      </c>
      <c r="E113" s="108">
        <v>18</v>
      </c>
      <c r="F113" s="107">
        <v>46203</v>
      </c>
      <c r="G113" s="108">
        <v>27</v>
      </c>
      <c r="H113" s="107">
        <v>258075</v>
      </c>
      <c r="I113" s="108">
        <v>37</v>
      </c>
      <c r="J113" s="107">
        <v>354392</v>
      </c>
      <c r="K113" s="108">
        <v>44</v>
      </c>
      <c r="L113" s="107">
        <v>421455</v>
      </c>
      <c r="M113" s="108">
        <v>22</v>
      </c>
      <c r="N113" s="107">
        <v>113984</v>
      </c>
      <c r="O113" s="108">
        <v>81</v>
      </c>
      <c r="P113" s="107">
        <v>677734</v>
      </c>
      <c r="Q113" s="108"/>
      <c r="R113" s="107"/>
      <c r="S113" s="108">
        <v>9</v>
      </c>
      <c r="T113" s="107">
        <v>131981</v>
      </c>
      <c r="U113" s="108">
        <v>7</v>
      </c>
      <c r="V113" s="107">
        <v>56550</v>
      </c>
      <c r="W113" s="108">
        <v>23</v>
      </c>
      <c r="X113" s="107">
        <v>243133</v>
      </c>
      <c r="Y113" s="108">
        <v>43</v>
      </c>
      <c r="Z113" s="107">
        <v>797681</v>
      </c>
      <c r="AA113" s="108">
        <v>20</v>
      </c>
      <c r="AB113" s="107">
        <v>177202</v>
      </c>
      <c r="AC113" s="108">
        <v>10</v>
      </c>
      <c r="AD113" s="107">
        <v>42715</v>
      </c>
      <c r="AE113" s="108">
        <v>48</v>
      </c>
      <c r="AF113" s="107">
        <v>245945</v>
      </c>
      <c r="AG113" s="108">
        <v>41</v>
      </c>
      <c r="AH113" s="107">
        <v>712970</v>
      </c>
      <c r="AI113" s="108">
        <v>41</v>
      </c>
      <c r="AJ113" s="107">
        <v>759872</v>
      </c>
      <c r="AK113" s="108">
        <v>14</v>
      </c>
      <c r="AL113" s="107">
        <v>63684</v>
      </c>
      <c r="AM113" s="108">
        <v>12</v>
      </c>
      <c r="AN113" s="107">
        <v>78319</v>
      </c>
      <c r="AO113" s="108">
        <v>13</v>
      </c>
      <c r="AP113" s="107">
        <v>833190</v>
      </c>
      <c r="AQ113" s="108">
        <v>19</v>
      </c>
      <c r="AR113" s="107">
        <v>285609</v>
      </c>
      <c r="AS113" s="108">
        <v>17</v>
      </c>
      <c r="AT113" s="107">
        <v>97615</v>
      </c>
      <c r="AU113" s="108"/>
      <c r="AV113" s="107"/>
      <c r="AW113" s="108">
        <v>7</v>
      </c>
      <c r="AX113" s="107">
        <v>21446</v>
      </c>
      <c r="AY113" s="108">
        <v>2</v>
      </c>
      <c r="AZ113" s="107">
        <v>13912</v>
      </c>
      <c r="BA113" s="108">
        <v>43</v>
      </c>
      <c r="BB113" s="107">
        <v>424706</v>
      </c>
      <c r="BC113" s="108"/>
      <c r="BD113" s="107"/>
      <c r="BE113" s="108">
        <v>42</v>
      </c>
      <c r="BF113" s="107">
        <v>583054</v>
      </c>
      <c r="BG113" s="108"/>
      <c r="BH113" s="107"/>
      <c r="BI113" s="108"/>
      <c r="BJ113" s="107"/>
      <c r="BK113" s="108"/>
      <c r="BL113" s="107"/>
      <c r="BM113" s="108">
        <v>6</v>
      </c>
      <c r="BN113" s="107">
        <v>126464</v>
      </c>
      <c r="BO113" s="108">
        <v>15</v>
      </c>
      <c r="BP113" s="107">
        <v>58560</v>
      </c>
      <c r="BQ113" s="108">
        <v>667</v>
      </c>
      <c r="BR113" s="107">
        <v>7687307</v>
      </c>
    </row>
    <row r="114" spans="1:70" ht="14" customHeight="1">
      <c r="A114" s="111" t="s">
        <v>506</v>
      </c>
      <c r="B114" s="105">
        <v>24045</v>
      </c>
      <c r="C114" s="106">
        <v>6</v>
      </c>
      <c r="D114" s="107">
        <v>55732</v>
      </c>
      <c r="E114" s="108">
        <v>18</v>
      </c>
      <c r="F114" s="107">
        <v>39676</v>
      </c>
      <c r="G114" s="108">
        <v>27</v>
      </c>
      <c r="H114" s="107">
        <v>290155</v>
      </c>
      <c r="I114" s="108">
        <v>37</v>
      </c>
      <c r="J114" s="107">
        <v>351156</v>
      </c>
      <c r="K114" s="108">
        <v>44</v>
      </c>
      <c r="L114" s="107">
        <v>385181</v>
      </c>
      <c r="M114" s="108">
        <v>22</v>
      </c>
      <c r="N114" s="107">
        <v>111557</v>
      </c>
      <c r="O114" s="108">
        <v>81</v>
      </c>
      <c r="P114" s="107">
        <v>642601</v>
      </c>
      <c r="Q114" s="108"/>
      <c r="R114" s="107"/>
      <c r="S114" s="108">
        <v>9</v>
      </c>
      <c r="T114" s="107">
        <v>140875</v>
      </c>
      <c r="U114" s="108">
        <v>7</v>
      </c>
      <c r="V114" s="107">
        <v>57849</v>
      </c>
      <c r="W114" s="108">
        <v>23</v>
      </c>
      <c r="X114" s="107">
        <v>234161</v>
      </c>
      <c r="Y114" s="108">
        <v>43</v>
      </c>
      <c r="Z114" s="107">
        <v>700432</v>
      </c>
      <c r="AA114" s="108">
        <v>20</v>
      </c>
      <c r="AB114" s="107">
        <v>164792</v>
      </c>
      <c r="AC114" s="108">
        <v>10</v>
      </c>
      <c r="AD114" s="107">
        <v>42360</v>
      </c>
      <c r="AE114" s="108">
        <v>48</v>
      </c>
      <c r="AF114" s="107">
        <v>233164</v>
      </c>
      <c r="AG114" s="108">
        <v>41</v>
      </c>
      <c r="AH114" s="107">
        <v>667390</v>
      </c>
      <c r="AI114" s="108">
        <v>41</v>
      </c>
      <c r="AJ114" s="107">
        <v>710436</v>
      </c>
      <c r="AK114" s="108">
        <v>14</v>
      </c>
      <c r="AL114" s="107">
        <v>58274</v>
      </c>
      <c r="AM114" s="108">
        <v>12</v>
      </c>
      <c r="AN114" s="107">
        <v>77916</v>
      </c>
      <c r="AO114" s="108">
        <v>13</v>
      </c>
      <c r="AP114" s="107">
        <v>785377</v>
      </c>
      <c r="AQ114" s="108">
        <v>19</v>
      </c>
      <c r="AR114" s="107">
        <v>271997</v>
      </c>
      <c r="AS114" s="108">
        <v>17</v>
      </c>
      <c r="AT114" s="107">
        <v>93719</v>
      </c>
      <c r="AU114" s="108"/>
      <c r="AV114" s="107"/>
      <c r="AW114" s="108">
        <v>7</v>
      </c>
      <c r="AX114" s="107">
        <v>20454</v>
      </c>
      <c r="AY114" s="108">
        <v>2</v>
      </c>
      <c r="AZ114" s="107">
        <v>12916</v>
      </c>
      <c r="BA114" s="108">
        <v>43</v>
      </c>
      <c r="BB114" s="107">
        <v>398890</v>
      </c>
      <c r="BC114" s="108"/>
      <c r="BD114" s="107"/>
      <c r="BE114" s="108">
        <v>42</v>
      </c>
      <c r="BF114" s="107">
        <v>584600</v>
      </c>
      <c r="BG114" s="108"/>
      <c r="BH114" s="107"/>
      <c r="BI114" s="108"/>
      <c r="BJ114" s="107"/>
      <c r="BK114" s="108"/>
      <c r="BL114" s="107"/>
      <c r="BM114" s="108">
        <v>6</v>
      </c>
      <c r="BN114" s="107">
        <v>122819</v>
      </c>
      <c r="BO114" s="108">
        <v>15</v>
      </c>
      <c r="BP114" s="107">
        <v>55686</v>
      </c>
      <c r="BQ114" s="108">
        <v>667</v>
      </c>
      <c r="BR114" s="107">
        <v>7310179</v>
      </c>
    </row>
    <row r="115" spans="1:70" ht="14" customHeight="1">
      <c r="A115" s="111" t="s">
        <v>506</v>
      </c>
      <c r="B115" s="105">
        <v>24076</v>
      </c>
      <c r="C115" s="106">
        <v>6</v>
      </c>
      <c r="D115" s="107">
        <v>62126</v>
      </c>
      <c r="E115" s="108">
        <v>18</v>
      </c>
      <c r="F115" s="107">
        <v>42419</v>
      </c>
      <c r="G115" s="108">
        <v>27</v>
      </c>
      <c r="H115" s="107">
        <v>295586</v>
      </c>
      <c r="I115" s="108">
        <v>37</v>
      </c>
      <c r="J115" s="107">
        <v>378323</v>
      </c>
      <c r="K115" s="108">
        <v>44</v>
      </c>
      <c r="L115" s="107">
        <v>401541</v>
      </c>
      <c r="M115" s="108">
        <v>22</v>
      </c>
      <c r="N115" s="107">
        <v>114182</v>
      </c>
      <c r="O115" s="108">
        <v>81</v>
      </c>
      <c r="P115" s="107">
        <v>664525</v>
      </c>
      <c r="Q115" s="108"/>
      <c r="R115" s="107"/>
      <c r="S115" s="108">
        <v>9</v>
      </c>
      <c r="T115" s="107">
        <v>146548</v>
      </c>
      <c r="U115" s="108">
        <v>7</v>
      </c>
      <c r="V115" s="107">
        <v>60850</v>
      </c>
      <c r="W115" s="108">
        <v>23</v>
      </c>
      <c r="X115" s="107">
        <v>246213</v>
      </c>
      <c r="Y115" s="108">
        <v>43</v>
      </c>
      <c r="Z115" s="107">
        <v>697539</v>
      </c>
      <c r="AA115" s="108">
        <v>20</v>
      </c>
      <c r="AB115" s="107">
        <v>180775</v>
      </c>
      <c r="AC115" s="108">
        <v>10</v>
      </c>
      <c r="AD115" s="107">
        <v>40117</v>
      </c>
      <c r="AE115" s="108">
        <v>48</v>
      </c>
      <c r="AF115" s="107">
        <v>239475</v>
      </c>
      <c r="AG115" s="108">
        <v>41</v>
      </c>
      <c r="AH115" s="107">
        <v>716738</v>
      </c>
      <c r="AI115" s="108">
        <v>41</v>
      </c>
      <c r="AJ115" s="107">
        <v>749709</v>
      </c>
      <c r="AK115" s="108">
        <v>14</v>
      </c>
      <c r="AL115" s="107">
        <v>59661</v>
      </c>
      <c r="AM115" s="108">
        <v>12</v>
      </c>
      <c r="AN115" s="107">
        <v>80319</v>
      </c>
      <c r="AO115" s="108">
        <v>13</v>
      </c>
      <c r="AP115" s="107">
        <v>814889</v>
      </c>
      <c r="AQ115" s="108">
        <v>19</v>
      </c>
      <c r="AR115" s="107">
        <v>294976</v>
      </c>
      <c r="AS115" s="108">
        <v>17</v>
      </c>
      <c r="AT115" s="107">
        <v>94641</v>
      </c>
      <c r="AU115" s="108"/>
      <c r="AV115" s="107"/>
      <c r="AW115" s="108">
        <v>7</v>
      </c>
      <c r="AX115" s="107">
        <v>20254</v>
      </c>
      <c r="AY115" s="108">
        <v>2</v>
      </c>
      <c r="AZ115" s="107">
        <v>13440</v>
      </c>
      <c r="BA115" s="108">
        <v>43</v>
      </c>
      <c r="BB115" s="107">
        <v>427433</v>
      </c>
      <c r="BC115" s="108"/>
      <c r="BD115" s="107"/>
      <c r="BE115" s="108">
        <v>42</v>
      </c>
      <c r="BF115" s="107">
        <v>594255</v>
      </c>
      <c r="BG115" s="108"/>
      <c r="BH115" s="107"/>
      <c r="BI115" s="108"/>
      <c r="BJ115" s="107"/>
      <c r="BK115" s="108"/>
      <c r="BL115" s="107"/>
      <c r="BM115" s="108">
        <v>6</v>
      </c>
      <c r="BN115" s="107">
        <v>133495</v>
      </c>
      <c r="BO115" s="108">
        <v>15</v>
      </c>
      <c r="BP115" s="107">
        <v>58805</v>
      </c>
      <c r="BQ115" s="108">
        <v>667</v>
      </c>
      <c r="BR115" s="107">
        <v>7628847</v>
      </c>
    </row>
    <row r="116" spans="1:70" ht="14" customHeight="1">
      <c r="A116" s="111" t="s">
        <v>506</v>
      </c>
      <c r="B116" s="105">
        <v>24104</v>
      </c>
      <c r="C116" s="106">
        <v>6</v>
      </c>
      <c r="D116" s="107">
        <v>65884</v>
      </c>
      <c r="E116" s="108">
        <v>18</v>
      </c>
      <c r="F116" s="107">
        <v>54440</v>
      </c>
      <c r="G116" s="108">
        <v>27</v>
      </c>
      <c r="H116" s="107">
        <v>299374</v>
      </c>
      <c r="I116" s="108">
        <v>37</v>
      </c>
      <c r="J116" s="107">
        <v>401228</v>
      </c>
      <c r="K116" s="108">
        <v>44</v>
      </c>
      <c r="L116" s="107">
        <v>388853</v>
      </c>
      <c r="M116" s="108">
        <v>22</v>
      </c>
      <c r="N116" s="107">
        <v>120086</v>
      </c>
      <c r="O116" s="108">
        <v>81</v>
      </c>
      <c r="P116" s="107">
        <v>674900</v>
      </c>
      <c r="Q116" s="108"/>
      <c r="R116" s="107"/>
      <c r="S116" s="108">
        <v>9</v>
      </c>
      <c r="T116" s="107">
        <v>159697</v>
      </c>
      <c r="U116" s="108">
        <v>7</v>
      </c>
      <c r="V116" s="107">
        <v>61782</v>
      </c>
      <c r="W116" s="108">
        <v>23</v>
      </c>
      <c r="X116" s="107">
        <v>250997</v>
      </c>
      <c r="Y116" s="108">
        <v>43</v>
      </c>
      <c r="Z116" s="107">
        <v>680710</v>
      </c>
      <c r="AA116" s="108">
        <v>20</v>
      </c>
      <c r="AB116" s="107">
        <v>192561</v>
      </c>
      <c r="AC116" s="108">
        <v>10</v>
      </c>
      <c r="AD116" s="107">
        <v>40407</v>
      </c>
      <c r="AE116" s="108">
        <v>48</v>
      </c>
      <c r="AF116" s="107">
        <v>250137</v>
      </c>
      <c r="AG116" s="108">
        <v>41</v>
      </c>
      <c r="AH116" s="107">
        <v>752436</v>
      </c>
      <c r="AI116" s="108">
        <v>41</v>
      </c>
      <c r="AJ116" s="107">
        <v>779098</v>
      </c>
      <c r="AK116" s="108">
        <v>14</v>
      </c>
      <c r="AL116" s="107">
        <v>62156</v>
      </c>
      <c r="AM116" s="108">
        <v>12</v>
      </c>
      <c r="AN116" s="107">
        <v>81747</v>
      </c>
      <c r="AO116" s="108">
        <v>13</v>
      </c>
      <c r="AP116" s="107">
        <v>818372</v>
      </c>
      <c r="AQ116" s="108">
        <v>19</v>
      </c>
      <c r="AR116" s="107">
        <v>313501</v>
      </c>
      <c r="AS116" s="108">
        <v>17</v>
      </c>
      <c r="AT116" s="107">
        <v>120402</v>
      </c>
      <c r="AU116" s="108"/>
      <c r="AV116" s="107"/>
      <c r="AW116" s="108">
        <v>7</v>
      </c>
      <c r="AX116" s="107">
        <v>22831</v>
      </c>
      <c r="AY116" s="108">
        <v>2</v>
      </c>
      <c r="AZ116" s="107">
        <v>12856</v>
      </c>
      <c r="BA116" s="108">
        <v>43</v>
      </c>
      <c r="BB116" s="107">
        <v>442915</v>
      </c>
      <c r="BC116" s="108"/>
      <c r="BD116" s="107"/>
      <c r="BE116" s="108">
        <v>42</v>
      </c>
      <c r="BF116" s="107">
        <v>634385</v>
      </c>
      <c r="BG116" s="108"/>
      <c r="BH116" s="107"/>
      <c r="BI116" s="108"/>
      <c r="BJ116" s="107"/>
      <c r="BK116" s="108"/>
      <c r="BL116" s="107"/>
      <c r="BM116" s="108">
        <v>6</v>
      </c>
      <c r="BN116" s="107">
        <v>151948</v>
      </c>
      <c r="BO116" s="108">
        <v>15</v>
      </c>
      <c r="BP116" s="107">
        <v>67592</v>
      </c>
      <c r="BQ116" s="108">
        <v>667</v>
      </c>
      <c r="BR116" s="107">
        <v>7901308</v>
      </c>
    </row>
    <row r="117" spans="1:70" ht="14" customHeight="1">
      <c r="A117" s="111" t="s">
        <v>507</v>
      </c>
      <c r="B117" s="105">
        <v>24138</v>
      </c>
      <c r="C117" s="106">
        <v>6</v>
      </c>
      <c r="D117" s="107">
        <v>69158</v>
      </c>
      <c r="E117" s="108">
        <v>18</v>
      </c>
      <c r="F117" s="107">
        <v>58276</v>
      </c>
      <c r="G117" s="108">
        <v>27</v>
      </c>
      <c r="H117" s="107">
        <v>343438</v>
      </c>
      <c r="I117" s="108">
        <v>37</v>
      </c>
      <c r="J117" s="107">
        <v>407163</v>
      </c>
      <c r="K117" s="108">
        <v>44</v>
      </c>
      <c r="L117" s="107">
        <v>430637</v>
      </c>
      <c r="M117" s="108">
        <v>22</v>
      </c>
      <c r="N117" s="107">
        <v>123202</v>
      </c>
      <c r="O117" s="108">
        <v>81</v>
      </c>
      <c r="P117" s="107">
        <v>692089</v>
      </c>
      <c r="Q117" s="108"/>
      <c r="R117" s="107"/>
      <c r="S117" s="108">
        <v>9</v>
      </c>
      <c r="T117" s="107">
        <v>170023</v>
      </c>
      <c r="U117" s="108">
        <v>7</v>
      </c>
      <c r="V117" s="107">
        <v>63577</v>
      </c>
      <c r="W117" s="108">
        <v>23</v>
      </c>
      <c r="X117" s="107">
        <v>266707</v>
      </c>
      <c r="Y117" s="108">
        <v>43</v>
      </c>
      <c r="Z117" s="107">
        <v>721725</v>
      </c>
      <c r="AA117" s="108">
        <v>20</v>
      </c>
      <c r="AB117" s="107">
        <v>202137</v>
      </c>
      <c r="AC117" s="108">
        <v>10</v>
      </c>
      <c r="AD117" s="107">
        <v>44113</v>
      </c>
      <c r="AE117" s="108">
        <v>48</v>
      </c>
      <c r="AF117" s="107">
        <v>261613</v>
      </c>
      <c r="AG117" s="108">
        <v>41</v>
      </c>
      <c r="AH117" s="107">
        <v>868734</v>
      </c>
      <c r="AI117" s="108">
        <v>40</v>
      </c>
      <c r="AJ117" s="107">
        <v>861234</v>
      </c>
      <c r="AK117" s="108">
        <v>14</v>
      </c>
      <c r="AL117" s="107">
        <v>68687</v>
      </c>
      <c r="AM117" s="108">
        <v>12</v>
      </c>
      <c r="AN117" s="107">
        <v>85153</v>
      </c>
      <c r="AO117" s="108">
        <v>13</v>
      </c>
      <c r="AP117" s="107">
        <v>827459</v>
      </c>
      <c r="AQ117" s="108">
        <v>19</v>
      </c>
      <c r="AR117" s="107">
        <v>330776</v>
      </c>
      <c r="AS117" s="108">
        <v>17</v>
      </c>
      <c r="AT117" s="107">
        <v>127115</v>
      </c>
      <c r="AU117" s="108"/>
      <c r="AV117" s="107"/>
      <c r="AW117" s="108">
        <v>7</v>
      </c>
      <c r="AX117" s="107">
        <v>22694</v>
      </c>
      <c r="AY117" s="108">
        <v>2</v>
      </c>
      <c r="AZ117" s="107">
        <v>14728</v>
      </c>
      <c r="BA117" s="108">
        <v>43</v>
      </c>
      <c r="BB117" s="107">
        <v>459399</v>
      </c>
      <c r="BC117" s="108"/>
      <c r="BD117" s="107"/>
      <c r="BE117" s="108">
        <v>42</v>
      </c>
      <c r="BF117" s="107">
        <v>642283</v>
      </c>
      <c r="BG117" s="108"/>
      <c r="BH117" s="107"/>
      <c r="BI117" s="108"/>
      <c r="BJ117" s="107"/>
      <c r="BK117" s="108"/>
      <c r="BL117" s="107"/>
      <c r="BM117" s="108">
        <v>6</v>
      </c>
      <c r="BN117" s="107">
        <v>161235</v>
      </c>
      <c r="BO117" s="108">
        <v>15</v>
      </c>
      <c r="BP117" s="107">
        <v>70786</v>
      </c>
      <c r="BQ117" s="108">
        <v>666</v>
      </c>
      <c r="BR117" s="107">
        <v>8394153</v>
      </c>
    </row>
    <row r="118" spans="1:70" ht="14" customHeight="1">
      <c r="A118" s="111" t="s">
        <v>507</v>
      </c>
      <c r="B118" s="105">
        <v>24166</v>
      </c>
      <c r="C118" s="106">
        <v>6</v>
      </c>
      <c r="D118" s="107">
        <v>63040</v>
      </c>
      <c r="E118" s="108">
        <v>18</v>
      </c>
      <c r="F118" s="107">
        <v>61331</v>
      </c>
      <c r="G118" s="108">
        <v>27</v>
      </c>
      <c r="H118" s="107">
        <v>364147</v>
      </c>
      <c r="I118" s="108">
        <v>37</v>
      </c>
      <c r="J118" s="107">
        <v>424169</v>
      </c>
      <c r="K118" s="108">
        <v>44</v>
      </c>
      <c r="L118" s="107">
        <v>466762</v>
      </c>
      <c r="M118" s="108">
        <v>22</v>
      </c>
      <c r="N118" s="107">
        <v>129715</v>
      </c>
      <c r="O118" s="108">
        <v>81</v>
      </c>
      <c r="P118" s="107">
        <v>713638</v>
      </c>
      <c r="Q118" s="108"/>
      <c r="R118" s="107"/>
      <c r="S118" s="108">
        <v>9</v>
      </c>
      <c r="T118" s="107">
        <v>167906</v>
      </c>
      <c r="U118" s="108">
        <v>7</v>
      </c>
      <c r="V118" s="107">
        <v>68657</v>
      </c>
      <c r="W118" s="108">
        <v>23</v>
      </c>
      <c r="X118" s="107">
        <v>266690</v>
      </c>
      <c r="Y118" s="108">
        <v>43</v>
      </c>
      <c r="Z118" s="107">
        <v>750886</v>
      </c>
      <c r="AA118" s="108">
        <v>20</v>
      </c>
      <c r="AB118" s="107">
        <v>219915</v>
      </c>
      <c r="AC118" s="108">
        <v>10</v>
      </c>
      <c r="AD118" s="107">
        <v>47903</v>
      </c>
      <c r="AE118" s="108">
        <v>48</v>
      </c>
      <c r="AF118" s="107">
        <v>287373</v>
      </c>
      <c r="AG118" s="108">
        <v>41</v>
      </c>
      <c r="AH118" s="107">
        <v>898843</v>
      </c>
      <c r="AI118" s="108">
        <v>40</v>
      </c>
      <c r="AJ118" s="107">
        <v>881304</v>
      </c>
      <c r="AK118" s="108">
        <v>14</v>
      </c>
      <c r="AL118" s="107">
        <v>76982</v>
      </c>
      <c r="AM118" s="108">
        <v>12</v>
      </c>
      <c r="AN118" s="107">
        <v>92884</v>
      </c>
      <c r="AO118" s="108">
        <v>13</v>
      </c>
      <c r="AP118" s="107">
        <v>848409</v>
      </c>
      <c r="AQ118" s="108">
        <v>19</v>
      </c>
      <c r="AR118" s="107">
        <v>334486</v>
      </c>
      <c r="AS118" s="108">
        <v>17</v>
      </c>
      <c r="AT118" s="107">
        <v>147097</v>
      </c>
      <c r="AU118" s="108"/>
      <c r="AV118" s="107"/>
      <c r="AW118" s="108">
        <v>7</v>
      </c>
      <c r="AX118" s="107">
        <v>22410</v>
      </c>
      <c r="AY118" s="108">
        <v>2</v>
      </c>
      <c r="AZ118" s="107">
        <v>15696</v>
      </c>
      <c r="BA118" s="108">
        <v>43</v>
      </c>
      <c r="BB118" s="107">
        <v>472143</v>
      </c>
      <c r="BC118" s="108"/>
      <c r="BD118" s="107"/>
      <c r="BE118" s="108">
        <v>43</v>
      </c>
      <c r="BF118" s="107">
        <v>663302</v>
      </c>
      <c r="BG118" s="108"/>
      <c r="BH118" s="107"/>
      <c r="BI118" s="108"/>
      <c r="BJ118" s="107"/>
      <c r="BK118" s="108"/>
      <c r="BL118" s="107"/>
      <c r="BM118" s="108">
        <v>6</v>
      </c>
      <c r="BN118" s="107">
        <v>166068</v>
      </c>
      <c r="BO118" s="108">
        <v>15</v>
      </c>
      <c r="BP118" s="107">
        <v>75773</v>
      </c>
      <c r="BQ118" s="108">
        <v>667</v>
      </c>
      <c r="BR118" s="107">
        <v>8727540</v>
      </c>
    </row>
    <row r="119" spans="1:70" ht="14" customHeight="1">
      <c r="A119" s="111" t="s">
        <v>507</v>
      </c>
      <c r="B119" s="105">
        <v>24197</v>
      </c>
      <c r="C119" s="106">
        <v>6</v>
      </c>
      <c r="D119" s="107">
        <v>57414</v>
      </c>
      <c r="E119" s="108">
        <v>18</v>
      </c>
      <c r="F119" s="107">
        <v>71544</v>
      </c>
      <c r="G119" s="108">
        <v>27</v>
      </c>
      <c r="H119" s="107">
        <v>403502</v>
      </c>
      <c r="I119" s="108">
        <v>37</v>
      </c>
      <c r="J119" s="107">
        <v>437545</v>
      </c>
      <c r="K119" s="108">
        <v>44</v>
      </c>
      <c r="L119" s="107">
        <v>477168</v>
      </c>
      <c r="M119" s="108">
        <v>22</v>
      </c>
      <c r="N119" s="107">
        <v>133442</v>
      </c>
      <c r="O119" s="108">
        <v>81</v>
      </c>
      <c r="P119" s="107">
        <v>681915</v>
      </c>
      <c r="Q119" s="108"/>
      <c r="R119" s="107"/>
      <c r="S119" s="108">
        <v>9</v>
      </c>
      <c r="T119" s="107">
        <v>168108</v>
      </c>
      <c r="U119" s="108">
        <v>7</v>
      </c>
      <c r="V119" s="107">
        <v>76768</v>
      </c>
      <c r="W119" s="108">
        <v>23</v>
      </c>
      <c r="X119" s="107">
        <v>261790</v>
      </c>
      <c r="Y119" s="108">
        <v>43</v>
      </c>
      <c r="Z119" s="107">
        <v>697598</v>
      </c>
      <c r="AA119" s="108">
        <v>20</v>
      </c>
      <c r="AB119" s="107">
        <v>215554</v>
      </c>
      <c r="AC119" s="108">
        <v>10</v>
      </c>
      <c r="AD119" s="107">
        <v>47239</v>
      </c>
      <c r="AE119" s="108">
        <v>48</v>
      </c>
      <c r="AF119" s="107">
        <v>292207</v>
      </c>
      <c r="AG119" s="108">
        <v>41</v>
      </c>
      <c r="AH119" s="107">
        <v>943138</v>
      </c>
      <c r="AI119" s="108">
        <v>40</v>
      </c>
      <c r="AJ119" s="107">
        <v>948192</v>
      </c>
      <c r="AK119" s="108">
        <v>14</v>
      </c>
      <c r="AL119" s="107">
        <v>78312</v>
      </c>
      <c r="AM119" s="108">
        <v>12</v>
      </c>
      <c r="AN119" s="107">
        <v>98348</v>
      </c>
      <c r="AO119" s="108">
        <v>13</v>
      </c>
      <c r="AP119" s="107">
        <v>831634</v>
      </c>
      <c r="AQ119" s="108">
        <v>19</v>
      </c>
      <c r="AR119" s="107">
        <v>333310</v>
      </c>
      <c r="AS119" s="108">
        <v>17</v>
      </c>
      <c r="AT119" s="107">
        <v>190046</v>
      </c>
      <c r="AU119" s="108"/>
      <c r="AV119" s="107"/>
      <c r="AW119" s="108">
        <v>7</v>
      </c>
      <c r="AX119" s="107">
        <v>21967</v>
      </c>
      <c r="AY119" s="108">
        <v>2</v>
      </c>
      <c r="AZ119" s="107">
        <v>15768</v>
      </c>
      <c r="BA119" s="108">
        <v>43</v>
      </c>
      <c r="BB119" s="107">
        <v>467594</v>
      </c>
      <c r="BC119" s="108"/>
      <c r="BD119" s="107"/>
      <c r="BE119" s="108">
        <v>43</v>
      </c>
      <c r="BF119" s="107">
        <v>666126</v>
      </c>
      <c r="BG119" s="108"/>
      <c r="BH119" s="107"/>
      <c r="BI119" s="108"/>
      <c r="BJ119" s="107"/>
      <c r="BK119" s="108"/>
      <c r="BL119" s="107"/>
      <c r="BM119" s="108">
        <v>6</v>
      </c>
      <c r="BN119" s="107">
        <v>168404</v>
      </c>
      <c r="BO119" s="108">
        <v>15</v>
      </c>
      <c r="BP119" s="107">
        <v>75150</v>
      </c>
      <c r="BQ119" s="108">
        <v>667</v>
      </c>
      <c r="BR119" s="107">
        <v>8859792</v>
      </c>
    </row>
    <row r="120" spans="1:70" ht="14" customHeight="1">
      <c r="A120" s="111" t="s">
        <v>507</v>
      </c>
      <c r="B120" s="105">
        <v>24227</v>
      </c>
      <c r="C120" s="106">
        <v>6</v>
      </c>
      <c r="D120" s="107">
        <v>59740</v>
      </c>
      <c r="E120" s="108">
        <v>18</v>
      </c>
      <c r="F120" s="107">
        <v>65065</v>
      </c>
      <c r="G120" s="108">
        <v>27</v>
      </c>
      <c r="H120" s="107">
        <v>499449</v>
      </c>
      <c r="I120" s="108">
        <v>37</v>
      </c>
      <c r="J120" s="107">
        <v>514953</v>
      </c>
      <c r="K120" s="108">
        <v>44</v>
      </c>
      <c r="L120" s="107">
        <v>448938</v>
      </c>
      <c r="M120" s="108">
        <v>22</v>
      </c>
      <c r="N120" s="107">
        <v>126976</v>
      </c>
      <c r="O120" s="108">
        <v>81</v>
      </c>
      <c r="P120" s="107">
        <v>697992</v>
      </c>
      <c r="Q120" s="108"/>
      <c r="R120" s="107"/>
      <c r="S120" s="108">
        <v>9</v>
      </c>
      <c r="T120" s="107">
        <v>162995</v>
      </c>
      <c r="U120" s="108">
        <v>7</v>
      </c>
      <c r="V120" s="107">
        <v>83442</v>
      </c>
      <c r="W120" s="108">
        <v>23</v>
      </c>
      <c r="X120" s="107">
        <v>268242</v>
      </c>
      <c r="Y120" s="108">
        <v>43</v>
      </c>
      <c r="Z120" s="107">
        <v>667381</v>
      </c>
      <c r="AA120" s="108">
        <v>20</v>
      </c>
      <c r="AB120" s="107">
        <v>206463</v>
      </c>
      <c r="AC120" s="108">
        <v>10</v>
      </c>
      <c r="AD120" s="107">
        <v>52907</v>
      </c>
      <c r="AE120" s="108">
        <v>48</v>
      </c>
      <c r="AF120" s="107">
        <v>324971</v>
      </c>
      <c r="AG120" s="108">
        <v>41</v>
      </c>
      <c r="AH120" s="107">
        <v>992723</v>
      </c>
      <c r="AI120" s="108">
        <v>41</v>
      </c>
      <c r="AJ120" s="107">
        <v>1063465</v>
      </c>
      <c r="AK120" s="108">
        <v>14</v>
      </c>
      <c r="AL120" s="107">
        <v>81895</v>
      </c>
      <c r="AM120" s="108">
        <v>12</v>
      </c>
      <c r="AN120" s="107">
        <v>111329</v>
      </c>
      <c r="AO120" s="108">
        <v>13</v>
      </c>
      <c r="AP120" s="107">
        <v>785934</v>
      </c>
      <c r="AQ120" s="108">
        <v>19</v>
      </c>
      <c r="AR120" s="107">
        <v>322657</v>
      </c>
      <c r="AS120" s="108">
        <v>17</v>
      </c>
      <c r="AT120" s="107">
        <v>198698</v>
      </c>
      <c r="AU120" s="108"/>
      <c r="AV120" s="107"/>
      <c r="AW120" s="108">
        <v>7</v>
      </c>
      <c r="AX120" s="107">
        <v>21859</v>
      </c>
      <c r="AY120" s="108">
        <v>2</v>
      </c>
      <c r="AZ120" s="107">
        <v>17240</v>
      </c>
      <c r="BA120" s="108">
        <v>42</v>
      </c>
      <c r="BB120" s="107">
        <v>471820</v>
      </c>
      <c r="BC120" s="108"/>
      <c r="BD120" s="107"/>
      <c r="BE120" s="108">
        <v>43</v>
      </c>
      <c r="BF120" s="107">
        <v>646425</v>
      </c>
      <c r="BG120" s="108"/>
      <c r="BH120" s="107"/>
      <c r="BI120" s="108"/>
      <c r="BJ120" s="107"/>
      <c r="BK120" s="108"/>
      <c r="BL120" s="107"/>
      <c r="BM120" s="108">
        <v>6</v>
      </c>
      <c r="BN120" s="107">
        <v>159684</v>
      </c>
      <c r="BO120" s="108">
        <v>15</v>
      </c>
      <c r="BP120" s="107">
        <v>72210</v>
      </c>
      <c r="BQ120" s="108">
        <v>667</v>
      </c>
      <c r="BR120" s="107">
        <v>9125464</v>
      </c>
    </row>
    <row r="121" spans="1:70" ht="14" customHeight="1">
      <c r="A121" s="111" t="s">
        <v>507</v>
      </c>
      <c r="B121" s="105">
        <v>24258</v>
      </c>
      <c r="C121" s="106">
        <v>6</v>
      </c>
      <c r="D121" s="107">
        <v>56168</v>
      </c>
      <c r="E121" s="108">
        <v>18</v>
      </c>
      <c r="F121" s="107">
        <v>59534</v>
      </c>
      <c r="G121" s="108">
        <v>27</v>
      </c>
      <c r="H121" s="107">
        <v>460290</v>
      </c>
      <c r="I121" s="108">
        <v>37</v>
      </c>
      <c r="J121" s="107">
        <v>526129</v>
      </c>
      <c r="K121" s="108">
        <v>43</v>
      </c>
      <c r="L121" s="107">
        <v>451476</v>
      </c>
      <c r="M121" s="108">
        <v>22</v>
      </c>
      <c r="N121" s="107">
        <v>127903</v>
      </c>
      <c r="O121" s="108">
        <v>81</v>
      </c>
      <c r="P121" s="107">
        <v>706364</v>
      </c>
      <c r="Q121" s="108"/>
      <c r="R121" s="107"/>
      <c r="S121" s="108">
        <v>9</v>
      </c>
      <c r="T121" s="107">
        <v>147736</v>
      </c>
      <c r="U121" s="108">
        <v>7</v>
      </c>
      <c r="V121" s="107">
        <v>83294</v>
      </c>
      <c r="W121" s="108">
        <v>23</v>
      </c>
      <c r="X121" s="107">
        <v>263747</v>
      </c>
      <c r="Y121" s="108">
        <v>43</v>
      </c>
      <c r="Z121" s="107">
        <v>671005</v>
      </c>
      <c r="AA121" s="108">
        <v>20</v>
      </c>
      <c r="AB121" s="107">
        <v>202897</v>
      </c>
      <c r="AC121" s="108">
        <v>10</v>
      </c>
      <c r="AD121" s="107">
        <v>51249</v>
      </c>
      <c r="AE121" s="108">
        <v>48</v>
      </c>
      <c r="AF121" s="107">
        <v>319574</v>
      </c>
      <c r="AG121" s="108">
        <v>41</v>
      </c>
      <c r="AH121" s="107">
        <v>1029595</v>
      </c>
      <c r="AI121" s="108">
        <v>41</v>
      </c>
      <c r="AJ121" s="107">
        <v>1054161</v>
      </c>
      <c r="AK121" s="108">
        <v>14</v>
      </c>
      <c r="AL121" s="107">
        <v>79405</v>
      </c>
      <c r="AM121" s="108">
        <v>12</v>
      </c>
      <c r="AN121" s="107">
        <v>111396</v>
      </c>
      <c r="AO121" s="108">
        <v>13</v>
      </c>
      <c r="AP121" s="107">
        <v>793552</v>
      </c>
      <c r="AQ121" s="108">
        <v>19</v>
      </c>
      <c r="AR121" s="107">
        <v>317939</v>
      </c>
      <c r="AS121" s="108">
        <v>17</v>
      </c>
      <c r="AT121" s="107">
        <v>192382</v>
      </c>
      <c r="AU121" s="108"/>
      <c r="AV121" s="107"/>
      <c r="AW121" s="108">
        <v>7</v>
      </c>
      <c r="AX121" s="107">
        <v>21362</v>
      </c>
      <c r="AY121" s="108">
        <v>2</v>
      </c>
      <c r="AZ121" s="107">
        <v>17760</v>
      </c>
      <c r="BA121" s="108">
        <v>42</v>
      </c>
      <c r="BB121" s="107">
        <v>464504</v>
      </c>
      <c r="BC121" s="108"/>
      <c r="BD121" s="107"/>
      <c r="BE121" s="108">
        <v>43</v>
      </c>
      <c r="BF121" s="107">
        <v>653373</v>
      </c>
      <c r="BG121" s="108"/>
      <c r="BH121" s="107"/>
      <c r="BI121" s="108"/>
      <c r="BJ121" s="107"/>
      <c r="BK121" s="108"/>
      <c r="BL121" s="107"/>
      <c r="BM121" s="108">
        <v>6</v>
      </c>
      <c r="BN121" s="107">
        <v>154083</v>
      </c>
      <c r="BO121" s="108">
        <v>15</v>
      </c>
      <c r="BP121" s="107">
        <v>70242</v>
      </c>
      <c r="BQ121" s="108">
        <v>666</v>
      </c>
      <c r="BR121" s="107">
        <v>9087131</v>
      </c>
    </row>
    <row r="122" spans="1:70" ht="14" customHeight="1">
      <c r="A122" s="111" t="s">
        <v>507</v>
      </c>
      <c r="B122" s="105">
        <v>24288</v>
      </c>
      <c r="C122" s="106">
        <v>6</v>
      </c>
      <c r="D122" s="107">
        <v>55180</v>
      </c>
      <c r="E122" s="108">
        <v>18</v>
      </c>
      <c r="F122" s="107">
        <v>60833</v>
      </c>
      <c r="G122" s="108">
        <v>27</v>
      </c>
      <c r="H122" s="107">
        <v>429617</v>
      </c>
      <c r="I122" s="108">
        <v>37</v>
      </c>
      <c r="J122" s="107">
        <v>514240</v>
      </c>
      <c r="K122" s="108">
        <v>43</v>
      </c>
      <c r="L122" s="107">
        <v>439335</v>
      </c>
      <c r="M122" s="108">
        <v>22</v>
      </c>
      <c r="N122" s="107">
        <v>126286</v>
      </c>
      <c r="O122" s="108">
        <v>81</v>
      </c>
      <c r="P122" s="107">
        <v>706565</v>
      </c>
      <c r="Q122" s="108"/>
      <c r="R122" s="107"/>
      <c r="S122" s="108">
        <v>9</v>
      </c>
      <c r="T122" s="107">
        <v>144965</v>
      </c>
      <c r="U122" s="108">
        <v>7</v>
      </c>
      <c r="V122" s="107">
        <v>81439</v>
      </c>
      <c r="W122" s="108">
        <v>23</v>
      </c>
      <c r="X122" s="107">
        <v>259875</v>
      </c>
      <c r="Y122" s="108">
        <v>43</v>
      </c>
      <c r="Z122" s="107">
        <v>672473</v>
      </c>
      <c r="AA122" s="108">
        <v>20</v>
      </c>
      <c r="AB122" s="107">
        <v>205297</v>
      </c>
      <c r="AC122" s="108">
        <v>10</v>
      </c>
      <c r="AD122" s="107">
        <v>49392</v>
      </c>
      <c r="AE122" s="108">
        <v>48</v>
      </c>
      <c r="AF122" s="107">
        <v>307530</v>
      </c>
      <c r="AG122" s="108">
        <v>41</v>
      </c>
      <c r="AH122" s="107">
        <v>1009998</v>
      </c>
      <c r="AI122" s="108">
        <v>41</v>
      </c>
      <c r="AJ122" s="107">
        <v>996312</v>
      </c>
      <c r="AK122" s="108">
        <v>14</v>
      </c>
      <c r="AL122" s="107">
        <v>72732</v>
      </c>
      <c r="AM122" s="108">
        <v>12</v>
      </c>
      <c r="AN122" s="107">
        <v>103544</v>
      </c>
      <c r="AO122" s="108">
        <v>13</v>
      </c>
      <c r="AP122" s="107">
        <v>813351</v>
      </c>
      <c r="AQ122" s="108">
        <v>19</v>
      </c>
      <c r="AR122" s="107">
        <v>327270</v>
      </c>
      <c r="AS122" s="108">
        <v>17</v>
      </c>
      <c r="AT122" s="107">
        <v>196660</v>
      </c>
      <c r="AU122" s="108"/>
      <c r="AV122" s="107"/>
      <c r="AW122" s="108">
        <v>7</v>
      </c>
      <c r="AX122" s="107">
        <v>20843</v>
      </c>
      <c r="AY122" s="108">
        <v>2</v>
      </c>
      <c r="AZ122" s="107">
        <v>15832</v>
      </c>
      <c r="BA122" s="108">
        <v>42</v>
      </c>
      <c r="BB122" s="107">
        <v>445307</v>
      </c>
      <c r="BC122" s="108"/>
      <c r="BD122" s="107"/>
      <c r="BE122" s="108">
        <v>43</v>
      </c>
      <c r="BF122" s="107">
        <v>671355</v>
      </c>
      <c r="BG122" s="108"/>
      <c r="BH122" s="107"/>
      <c r="BI122" s="108"/>
      <c r="BJ122" s="107"/>
      <c r="BK122" s="108"/>
      <c r="BL122" s="107"/>
      <c r="BM122" s="108">
        <v>6</v>
      </c>
      <c r="BN122" s="107">
        <v>148420</v>
      </c>
      <c r="BO122" s="108">
        <v>15</v>
      </c>
      <c r="BP122" s="107">
        <v>69073</v>
      </c>
      <c r="BQ122" s="108">
        <v>666</v>
      </c>
      <c r="BR122" s="107">
        <v>8943736</v>
      </c>
    </row>
    <row r="123" spans="1:70" ht="14" customHeight="1">
      <c r="A123" s="111" t="s">
        <v>507</v>
      </c>
      <c r="B123" s="105">
        <v>24318</v>
      </c>
      <c r="C123" s="106">
        <v>6</v>
      </c>
      <c r="D123" s="107">
        <v>53814</v>
      </c>
      <c r="E123" s="108">
        <v>18</v>
      </c>
      <c r="F123" s="107">
        <v>64249</v>
      </c>
      <c r="G123" s="108">
        <v>27</v>
      </c>
      <c r="H123" s="107">
        <v>452391</v>
      </c>
      <c r="I123" s="108">
        <v>37</v>
      </c>
      <c r="J123" s="107">
        <v>497264</v>
      </c>
      <c r="K123" s="108">
        <v>43</v>
      </c>
      <c r="L123" s="107">
        <v>438524</v>
      </c>
      <c r="M123" s="108">
        <v>22</v>
      </c>
      <c r="N123" s="107">
        <v>125218</v>
      </c>
      <c r="O123" s="108">
        <v>82</v>
      </c>
      <c r="P123" s="107">
        <v>709689</v>
      </c>
      <c r="Q123" s="108"/>
      <c r="R123" s="107"/>
      <c r="S123" s="108">
        <v>9</v>
      </c>
      <c r="T123" s="107">
        <v>149508</v>
      </c>
      <c r="U123" s="108">
        <v>7</v>
      </c>
      <c r="V123" s="107">
        <v>79042</v>
      </c>
      <c r="W123" s="108">
        <v>23</v>
      </c>
      <c r="X123" s="107">
        <v>266705</v>
      </c>
      <c r="Y123" s="108">
        <v>42</v>
      </c>
      <c r="Z123" s="107">
        <v>704835</v>
      </c>
      <c r="AA123" s="108">
        <v>20</v>
      </c>
      <c r="AB123" s="107">
        <v>207368</v>
      </c>
      <c r="AC123" s="108">
        <v>10</v>
      </c>
      <c r="AD123" s="107">
        <v>49505</v>
      </c>
      <c r="AE123" s="108">
        <v>48</v>
      </c>
      <c r="AF123" s="107">
        <v>324412</v>
      </c>
      <c r="AG123" s="108">
        <v>41</v>
      </c>
      <c r="AH123" s="107">
        <v>997714</v>
      </c>
      <c r="AI123" s="108">
        <v>41</v>
      </c>
      <c r="AJ123" s="107">
        <v>980668</v>
      </c>
      <c r="AK123" s="108">
        <v>14</v>
      </c>
      <c r="AL123" s="107">
        <v>72688</v>
      </c>
      <c r="AM123" s="108">
        <v>12</v>
      </c>
      <c r="AN123" s="107">
        <v>97997</v>
      </c>
      <c r="AO123" s="108">
        <v>13</v>
      </c>
      <c r="AP123" s="107">
        <v>840283</v>
      </c>
      <c r="AQ123" s="108">
        <v>19</v>
      </c>
      <c r="AR123" s="107">
        <v>321828</v>
      </c>
      <c r="AS123" s="108">
        <v>17</v>
      </c>
      <c r="AT123" s="107">
        <v>176950</v>
      </c>
      <c r="AU123" s="108"/>
      <c r="AV123" s="107"/>
      <c r="AW123" s="108">
        <v>7</v>
      </c>
      <c r="AX123" s="107">
        <v>20944</v>
      </c>
      <c r="AY123" s="108">
        <v>2</v>
      </c>
      <c r="AZ123" s="107">
        <v>16840</v>
      </c>
      <c r="BA123" s="108">
        <v>42</v>
      </c>
      <c r="BB123" s="107">
        <v>441106</v>
      </c>
      <c r="BC123" s="108"/>
      <c r="BD123" s="107"/>
      <c r="BE123" s="108">
        <v>43</v>
      </c>
      <c r="BF123" s="107">
        <v>665268</v>
      </c>
      <c r="BG123" s="108"/>
      <c r="BH123" s="107"/>
      <c r="BI123" s="108"/>
      <c r="BJ123" s="107"/>
      <c r="BK123" s="108"/>
      <c r="BL123" s="107"/>
      <c r="BM123" s="108">
        <v>6</v>
      </c>
      <c r="BN123" s="107">
        <v>143941</v>
      </c>
      <c r="BO123" s="108">
        <v>15</v>
      </c>
      <c r="BP123" s="107">
        <v>68934</v>
      </c>
      <c r="BQ123" s="108">
        <v>666</v>
      </c>
      <c r="BR123" s="107">
        <v>8967697</v>
      </c>
    </row>
    <row r="124" spans="1:70" ht="14" customHeight="1">
      <c r="A124" s="111" t="s">
        <v>507</v>
      </c>
      <c r="B124" s="105">
        <v>24350</v>
      </c>
      <c r="C124" s="106">
        <v>6</v>
      </c>
      <c r="D124" s="107">
        <v>54856</v>
      </c>
      <c r="E124" s="108">
        <v>18</v>
      </c>
      <c r="F124" s="107">
        <v>57382</v>
      </c>
      <c r="G124" s="108">
        <v>28</v>
      </c>
      <c r="H124" s="107">
        <v>411966</v>
      </c>
      <c r="I124" s="108">
        <v>37</v>
      </c>
      <c r="J124" s="107">
        <v>462607</v>
      </c>
      <c r="K124" s="108">
        <v>43</v>
      </c>
      <c r="L124" s="107">
        <v>444488</v>
      </c>
      <c r="M124" s="108">
        <v>22</v>
      </c>
      <c r="N124" s="107">
        <v>124051</v>
      </c>
      <c r="O124" s="108">
        <v>83</v>
      </c>
      <c r="P124" s="107">
        <v>725415</v>
      </c>
      <c r="Q124" s="108"/>
      <c r="R124" s="107"/>
      <c r="S124" s="108">
        <v>9</v>
      </c>
      <c r="T124" s="107">
        <v>149128</v>
      </c>
      <c r="U124" s="108">
        <v>7</v>
      </c>
      <c r="V124" s="107">
        <v>77402</v>
      </c>
      <c r="W124" s="108">
        <v>24</v>
      </c>
      <c r="X124" s="107">
        <v>261707</v>
      </c>
      <c r="Y124" s="108">
        <v>42</v>
      </c>
      <c r="Z124" s="107">
        <v>774514</v>
      </c>
      <c r="AA124" s="108">
        <v>20</v>
      </c>
      <c r="AB124" s="107">
        <v>207360</v>
      </c>
      <c r="AC124" s="108">
        <v>10</v>
      </c>
      <c r="AD124" s="107">
        <v>48654</v>
      </c>
      <c r="AE124" s="108">
        <v>48</v>
      </c>
      <c r="AF124" s="107">
        <v>313698</v>
      </c>
      <c r="AG124" s="108">
        <v>43</v>
      </c>
      <c r="AH124" s="107">
        <v>1014294</v>
      </c>
      <c r="AI124" s="108">
        <v>40</v>
      </c>
      <c r="AJ124" s="107">
        <v>1009952</v>
      </c>
      <c r="AK124" s="108">
        <v>14</v>
      </c>
      <c r="AL124" s="107">
        <v>70471</v>
      </c>
      <c r="AM124" s="108">
        <v>13</v>
      </c>
      <c r="AN124" s="107">
        <v>97155</v>
      </c>
      <c r="AO124" s="108">
        <v>13</v>
      </c>
      <c r="AP124" s="107">
        <v>902037</v>
      </c>
      <c r="AQ124" s="108">
        <v>19</v>
      </c>
      <c r="AR124" s="107">
        <v>324242</v>
      </c>
      <c r="AS124" s="108">
        <v>17</v>
      </c>
      <c r="AT124" s="107">
        <v>167857</v>
      </c>
      <c r="AU124" s="108"/>
      <c r="AV124" s="107"/>
      <c r="AW124" s="108">
        <v>8</v>
      </c>
      <c r="AX124" s="107">
        <v>24299</v>
      </c>
      <c r="AY124" s="108">
        <v>2</v>
      </c>
      <c r="AZ124" s="107">
        <v>16840</v>
      </c>
      <c r="BA124" s="108">
        <v>42</v>
      </c>
      <c r="BB124" s="107">
        <v>449957</v>
      </c>
      <c r="BC124" s="108"/>
      <c r="BD124" s="107"/>
      <c r="BE124" s="108">
        <v>43</v>
      </c>
      <c r="BF124" s="107">
        <v>670501</v>
      </c>
      <c r="BG124" s="108"/>
      <c r="BH124" s="107"/>
      <c r="BI124" s="108"/>
      <c r="BJ124" s="107"/>
      <c r="BK124" s="108"/>
      <c r="BL124" s="107"/>
      <c r="BM124" s="108">
        <v>6</v>
      </c>
      <c r="BN124" s="107">
        <v>141808</v>
      </c>
      <c r="BO124" s="108">
        <v>15</v>
      </c>
      <c r="BP124" s="107">
        <v>66628</v>
      </c>
      <c r="BQ124" s="108">
        <v>672</v>
      </c>
      <c r="BR124" s="107">
        <v>9069279</v>
      </c>
    </row>
    <row r="125" spans="1:70" ht="14" customHeight="1">
      <c r="A125" s="111" t="s">
        <v>507</v>
      </c>
      <c r="B125" s="105">
        <v>24380</v>
      </c>
      <c r="C125" s="106">
        <v>6</v>
      </c>
      <c r="D125" s="107">
        <v>54922</v>
      </c>
      <c r="E125" s="108">
        <v>18</v>
      </c>
      <c r="F125" s="107">
        <v>54787</v>
      </c>
      <c r="G125" s="108">
        <v>28</v>
      </c>
      <c r="H125" s="107">
        <v>394562</v>
      </c>
      <c r="I125" s="108">
        <v>37</v>
      </c>
      <c r="J125" s="107">
        <v>445692</v>
      </c>
      <c r="K125" s="108">
        <v>43</v>
      </c>
      <c r="L125" s="107">
        <v>452700</v>
      </c>
      <c r="M125" s="108">
        <v>22</v>
      </c>
      <c r="N125" s="107">
        <v>124546</v>
      </c>
      <c r="O125" s="108">
        <v>83</v>
      </c>
      <c r="P125" s="107">
        <v>721119</v>
      </c>
      <c r="Q125" s="108"/>
      <c r="R125" s="107"/>
      <c r="S125" s="108">
        <v>9</v>
      </c>
      <c r="T125" s="107">
        <v>153218</v>
      </c>
      <c r="U125" s="108">
        <v>7</v>
      </c>
      <c r="V125" s="107">
        <v>69858</v>
      </c>
      <c r="W125" s="108">
        <v>24</v>
      </c>
      <c r="X125" s="107">
        <v>250828</v>
      </c>
      <c r="Y125" s="108">
        <v>42</v>
      </c>
      <c r="Z125" s="107">
        <v>764854</v>
      </c>
      <c r="AA125" s="108">
        <v>20</v>
      </c>
      <c r="AB125" s="107">
        <v>204740</v>
      </c>
      <c r="AC125" s="108">
        <v>10</v>
      </c>
      <c r="AD125" s="107">
        <v>48225</v>
      </c>
      <c r="AE125" s="108">
        <v>48</v>
      </c>
      <c r="AF125" s="107">
        <v>310707</v>
      </c>
      <c r="AG125" s="108">
        <v>43</v>
      </c>
      <c r="AH125" s="107">
        <v>994567</v>
      </c>
      <c r="AI125" s="108">
        <v>40</v>
      </c>
      <c r="AJ125" s="107">
        <v>998133</v>
      </c>
      <c r="AK125" s="108">
        <v>14</v>
      </c>
      <c r="AL125" s="107">
        <v>70122</v>
      </c>
      <c r="AM125" s="108">
        <v>13</v>
      </c>
      <c r="AN125" s="107">
        <v>96622</v>
      </c>
      <c r="AO125" s="108">
        <v>13</v>
      </c>
      <c r="AP125" s="107">
        <v>909481</v>
      </c>
      <c r="AQ125" s="108">
        <v>19</v>
      </c>
      <c r="AR125" s="107">
        <v>325985</v>
      </c>
      <c r="AS125" s="108">
        <v>17</v>
      </c>
      <c r="AT125" s="107">
        <v>161576</v>
      </c>
      <c r="AU125" s="108"/>
      <c r="AV125" s="107"/>
      <c r="AW125" s="108">
        <v>8</v>
      </c>
      <c r="AX125" s="107">
        <v>24201</v>
      </c>
      <c r="AY125" s="108">
        <v>2</v>
      </c>
      <c r="AZ125" s="107">
        <v>17360</v>
      </c>
      <c r="BA125" s="108">
        <v>42</v>
      </c>
      <c r="BB125" s="107">
        <v>462597</v>
      </c>
      <c r="BC125" s="108"/>
      <c r="BD125" s="107"/>
      <c r="BE125" s="108">
        <v>43</v>
      </c>
      <c r="BF125" s="107">
        <v>678395</v>
      </c>
      <c r="BG125" s="108"/>
      <c r="BH125" s="107"/>
      <c r="BI125" s="108"/>
      <c r="BJ125" s="107"/>
      <c r="BK125" s="108"/>
      <c r="BL125" s="107"/>
      <c r="BM125" s="108">
        <v>6</v>
      </c>
      <c r="BN125" s="107">
        <v>143644</v>
      </c>
      <c r="BO125" s="108">
        <v>15</v>
      </c>
      <c r="BP125" s="107">
        <v>62743</v>
      </c>
      <c r="BQ125" s="108">
        <v>672</v>
      </c>
      <c r="BR125" s="107">
        <v>8996196</v>
      </c>
    </row>
    <row r="126" spans="1:70" ht="14" customHeight="1">
      <c r="A126" s="111" t="s">
        <v>507</v>
      </c>
      <c r="B126" s="105">
        <v>24411</v>
      </c>
      <c r="C126" s="106">
        <v>6</v>
      </c>
      <c r="D126" s="107">
        <v>53222</v>
      </c>
      <c r="E126" s="108">
        <v>16</v>
      </c>
      <c r="F126" s="107">
        <v>54685</v>
      </c>
      <c r="G126" s="108">
        <v>28</v>
      </c>
      <c r="H126" s="107">
        <v>403126</v>
      </c>
      <c r="I126" s="108">
        <v>37</v>
      </c>
      <c r="J126" s="107">
        <v>453048</v>
      </c>
      <c r="K126" s="108">
        <v>38</v>
      </c>
      <c r="L126" s="107">
        <v>444350</v>
      </c>
      <c r="M126" s="108">
        <v>22</v>
      </c>
      <c r="N126" s="107">
        <v>121745</v>
      </c>
      <c r="O126" s="108">
        <v>81</v>
      </c>
      <c r="P126" s="107">
        <v>731344</v>
      </c>
      <c r="Q126" s="108"/>
      <c r="R126" s="107"/>
      <c r="S126" s="108">
        <v>8</v>
      </c>
      <c r="T126" s="107">
        <v>156065</v>
      </c>
      <c r="U126" s="108">
        <v>6</v>
      </c>
      <c r="V126" s="107">
        <v>77688</v>
      </c>
      <c r="W126" s="108">
        <v>23</v>
      </c>
      <c r="X126" s="107">
        <v>263276</v>
      </c>
      <c r="Y126" s="108">
        <v>40</v>
      </c>
      <c r="Z126" s="107">
        <v>728699</v>
      </c>
      <c r="AA126" s="108">
        <v>20</v>
      </c>
      <c r="AB126" s="107">
        <v>203834</v>
      </c>
      <c r="AC126" s="108">
        <v>10</v>
      </c>
      <c r="AD126" s="107">
        <v>49491</v>
      </c>
      <c r="AE126" s="108">
        <v>47</v>
      </c>
      <c r="AF126" s="107">
        <v>313937</v>
      </c>
      <c r="AG126" s="108">
        <v>44</v>
      </c>
      <c r="AH126" s="107">
        <v>1008284</v>
      </c>
      <c r="AI126" s="108">
        <v>40</v>
      </c>
      <c r="AJ126" s="107">
        <v>1016389</v>
      </c>
      <c r="AK126" s="108">
        <v>14</v>
      </c>
      <c r="AL126" s="107">
        <v>71100</v>
      </c>
      <c r="AM126" s="108">
        <v>13</v>
      </c>
      <c r="AN126" s="107">
        <v>100470</v>
      </c>
      <c r="AO126" s="108">
        <v>13</v>
      </c>
      <c r="AP126" s="107">
        <v>874780</v>
      </c>
      <c r="AQ126" s="108">
        <v>20</v>
      </c>
      <c r="AR126" s="107">
        <v>318942</v>
      </c>
      <c r="AS126" s="108">
        <v>16</v>
      </c>
      <c r="AT126" s="107">
        <v>162076</v>
      </c>
      <c r="AU126" s="108"/>
      <c r="AV126" s="107"/>
      <c r="AW126" s="108">
        <v>7</v>
      </c>
      <c r="AX126" s="107">
        <v>20538</v>
      </c>
      <c r="AY126" s="108">
        <v>2</v>
      </c>
      <c r="AZ126" s="107">
        <v>16424</v>
      </c>
      <c r="BA126" s="108">
        <v>40</v>
      </c>
      <c r="BB126" s="107">
        <v>462093</v>
      </c>
      <c r="BC126" s="108"/>
      <c r="BD126" s="107"/>
      <c r="BE126" s="108">
        <v>43</v>
      </c>
      <c r="BF126" s="107">
        <v>680488</v>
      </c>
      <c r="BG126" s="108"/>
      <c r="BH126" s="107"/>
      <c r="BI126" s="108"/>
      <c r="BJ126" s="107"/>
      <c r="BK126" s="108"/>
      <c r="BL126" s="107"/>
      <c r="BM126" s="108">
        <v>6</v>
      </c>
      <c r="BN126" s="107">
        <v>146781</v>
      </c>
      <c r="BO126" s="108">
        <v>15</v>
      </c>
      <c r="BP126" s="107">
        <v>65354</v>
      </c>
      <c r="BQ126" s="108">
        <v>655</v>
      </c>
      <c r="BR126" s="107">
        <v>8998240</v>
      </c>
    </row>
    <row r="127" spans="1:70" ht="14" customHeight="1">
      <c r="A127" s="111" t="s">
        <v>507</v>
      </c>
      <c r="B127" s="105">
        <v>24441</v>
      </c>
      <c r="C127" s="106">
        <v>6</v>
      </c>
      <c r="D127" s="107">
        <v>55802</v>
      </c>
      <c r="E127" s="108">
        <v>16</v>
      </c>
      <c r="F127" s="107">
        <v>51366</v>
      </c>
      <c r="G127" s="108">
        <v>28</v>
      </c>
      <c r="H127" s="107">
        <v>362914</v>
      </c>
      <c r="I127" s="108">
        <v>39</v>
      </c>
      <c r="J127" s="107">
        <v>445381</v>
      </c>
      <c r="K127" s="108">
        <v>38</v>
      </c>
      <c r="L127" s="107">
        <v>431435</v>
      </c>
      <c r="M127" s="108">
        <v>22</v>
      </c>
      <c r="N127" s="107">
        <v>121715</v>
      </c>
      <c r="O127" s="108">
        <v>81</v>
      </c>
      <c r="P127" s="107">
        <v>723449</v>
      </c>
      <c r="Q127" s="108"/>
      <c r="R127" s="107"/>
      <c r="S127" s="108">
        <v>8</v>
      </c>
      <c r="T127" s="107">
        <v>145015</v>
      </c>
      <c r="U127" s="108">
        <v>6</v>
      </c>
      <c r="V127" s="107">
        <v>74985</v>
      </c>
      <c r="W127" s="108">
        <v>24</v>
      </c>
      <c r="X127" s="107">
        <v>260730</v>
      </c>
      <c r="Y127" s="108">
        <v>39</v>
      </c>
      <c r="Z127" s="107">
        <v>765321</v>
      </c>
      <c r="AA127" s="108">
        <v>20</v>
      </c>
      <c r="AB127" s="107">
        <v>201003</v>
      </c>
      <c r="AC127" s="108">
        <v>10</v>
      </c>
      <c r="AD127" s="107">
        <v>49852</v>
      </c>
      <c r="AE127" s="108">
        <v>46</v>
      </c>
      <c r="AF127" s="107">
        <v>304130</v>
      </c>
      <c r="AG127" s="108">
        <v>44</v>
      </c>
      <c r="AH127" s="107">
        <v>1015358</v>
      </c>
      <c r="AI127" s="108">
        <v>39</v>
      </c>
      <c r="AJ127" s="107">
        <v>1022316</v>
      </c>
      <c r="AK127" s="108">
        <v>14</v>
      </c>
      <c r="AL127" s="107">
        <v>69851</v>
      </c>
      <c r="AM127" s="108">
        <v>13</v>
      </c>
      <c r="AN127" s="107">
        <v>98137</v>
      </c>
      <c r="AO127" s="108">
        <v>13</v>
      </c>
      <c r="AP127" s="107">
        <v>903992</v>
      </c>
      <c r="AQ127" s="108">
        <v>20</v>
      </c>
      <c r="AR127" s="107">
        <v>333784</v>
      </c>
      <c r="AS127" s="108">
        <v>16</v>
      </c>
      <c r="AT127" s="107">
        <v>153378</v>
      </c>
      <c r="AU127" s="108"/>
      <c r="AV127" s="107"/>
      <c r="AW127" s="108">
        <v>7</v>
      </c>
      <c r="AX127" s="107">
        <v>20515</v>
      </c>
      <c r="AY127" s="108">
        <v>2</v>
      </c>
      <c r="AZ127" s="107">
        <v>15880</v>
      </c>
      <c r="BA127" s="108">
        <v>40</v>
      </c>
      <c r="BB127" s="107">
        <v>460826</v>
      </c>
      <c r="BC127" s="108"/>
      <c r="BD127" s="107"/>
      <c r="BE127" s="108">
        <v>43</v>
      </c>
      <c r="BF127" s="107">
        <v>703734</v>
      </c>
      <c r="BG127" s="108"/>
      <c r="BH127" s="107"/>
      <c r="BI127" s="108"/>
      <c r="BJ127" s="107"/>
      <c r="BK127" s="108"/>
      <c r="BL127" s="107"/>
      <c r="BM127" s="108">
        <v>6</v>
      </c>
      <c r="BN127" s="107">
        <v>141985</v>
      </c>
      <c r="BO127" s="108">
        <v>15</v>
      </c>
      <c r="BP127" s="107">
        <v>66675</v>
      </c>
      <c r="BQ127" s="108">
        <v>655</v>
      </c>
      <c r="BR127" s="107">
        <v>8999539</v>
      </c>
    </row>
    <row r="128" spans="1:70" ht="14" customHeight="1">
      <c r="A128" s="111" t="s">
        <v>507</v>
      </c>
      <c r="B128" s="105">
        <v>24469</v>
      </c>
      <c r="C128" s="106">
        <v>6</v>
      </c>
      <c r="D128" s="107">
        <v>55940</v>
      </c>
      <c r="E128" s="108">
        <v>16</v>
      </c>
      <c r="F128" s="107">
        <v>50729</v>
      </c>
      <c r="G128" s="108">
        <v>28</v>
      </c>
      <c r="H128" s="107">
        <v>321100</v>
      </c>
      <c r="I128" s="108">
        <v>39</v>
      </c>
      <c r="J128" s="107">
        <v>431846</v>
      </c>
      <c r="K128" s="108">
        <v>38</v>
      </c>
      <c r="L128" s="107">
        <v>404519</v>
      </c>
      <c r="M128" s="108">
        <v>22</v>
      </c>
      <c r="N128" s="107">
        <v>120825</v>
      </c>
      <c r="O128" s="108">
        <v>81</v>
      </c>
      <c r="P128" s="107">
        <v>699721</v>
      </c>
      <c r="Q128" s="108"/>
      <c r="R128" s="107"/>
      <c r="S128" s="108">
        <v>8</v>
      </c>
      <c r="T128" s="107">
        <v>137811</v>
      </c>
      <c r="U128" s="108">
        <v>6</v>
      </c>
      <c r="V128" s="107">
        <v>74979</v>
      </c>
      <c r="W128" s="108">
        <v>24</v>
      </c>
      <c r="X128" s="107">
        <v>253475</v>
      </c>
      <c r="Y128" s="108">
        <v>39</v>
      </c>
      <c r="Z128" s="107">
        <v>761654</v>
      </c>
      <c r="AA128" s="108">
        <v>20</v>
      </c>
      <c r="AB128" s="107">
        <v>198004</v>
      </c>
      <c r="AC128" s="108">
        <v>10</v>
      </c>
      <c r="AD128" s="107">
        <v>47203</v>
      </c>
      <c r="AE128" s="108">
        <v>46</v>
      </c>
      <c r="AF128" s="107">
        <v>288365</v>
      </c>
      <c r="AG128" s="108">
        <v>44</v>
      </c>
      <c r="AH128" s="107">
        <v>945882</v>
      </c>
      <c r="AI128" s="108">
        <v>39</v>
      </c>
      <c r="AJ128" s="107">
        <v>986036</v>
      </c>
      <c r="AK128" s="108">
        <v>14</v>
      </c>
      <c r="AL128" s="107">
        <v>66947</v>
      </c>
      <c r="AM128" s="108">
        <v>13</v>
      </c>
      <c r="AN128" s="107">
        <v>90947</v>
      </c>
      <c r="AO128" s="108">
        <v>13</v>
      </c>
      <c r="AP128" s="107">
        <v>907305</v>
      </c>
      <c r="AQ128" s="108">
        <v>20</v>
      </c>
      <c r="AR128" s="107">
        <v>338405</v>
      </c>
      <c r="AS128" s="108">
        <v>16</v>
      </c>
      <c r="AT128" s="107">
        <v>141283</v>
      </c>
      <c r="AU128" s="108"/>
      <c r="AV128" s="107"/>
      <c r="AW128" s="108">
        <v>7</v>
      </c>
      <c r="AX128" s="107">
        <v>20360</v>
      </c>
      <c r="AY128" s="108">
        <v>2</v>
      </c>
      <c r="AZ128" s="107">
        <v>15544</v>
      </c>
      <c r="BA128" s="108">
        <v>40</v>
      </c>
      <c r="BB128" s="107">
        <v>450352</v>
      </c>
      <c r="BC128" s="108"/>
      <c r="BD128" s="107"/>
      <c r="BE128" s="108">
        <v>43</v>
      </c>
      <c r="BF128" s="107">
        <v>710537</v>
      </c>
      <c r="BG128" s="108"/>
      <c r="BH128" s="107"/>
      <c r="BI128" s="108"/>
      <c r="BJ128" s="107"/>
      <c r="BK128" s="108"/>
      <c r="BL128" s="107"/>
      <c r="BM128" s="108">
        <v>6</v>
      </c>
      <c r="BN128" s="107">
        <v>132757</v>
      </c>
      <c r="BO128" s="108">
        <v>15</v>
      </c>
      <c r="BP128" s="107">
        <v>66208</v>
      </c>
      <c r="BQ128" s="108">
        <v>655</v>
      </c>
      <c r="BR128" s="107">
        <v>8718748</v>
      </c>
    </row>
    <row r="129" spans="1:73" ht="14" customHeight="1">
      <c r="A129" s="111" t="s">
        <v>508</v>
      </c>
      <c r="B129" s="105">
        <v>24503</v>
      </c>
      <c r="C129" s="106">
        <v>6</v>
      </c>
      <c r="D129" s="107">
        <v>56244</v>
      </c>
      <c r="E129" s="108">
        <v>16</v>
      </c>
      <c r="F129" s="107">
        <v>51531</v>
      </c>
      <c r="G129" s="108">
        <v>28</v>
      </c>
      <c r="H129" s="107">
        <v>353850</v>
      </c>
      <c r="I129" s="108">
        <v>39</v>
      </c>
      <c r="J129" s="107">
        <v>457830</v>
      </c>
      <c r="K129" s="108">
        <v>38</v>
      </c>
      <c r="L129" s="107">
        <v>422001</v>
      </c>
      <c r="M129" s="108">
        <v>22</v>
      </c>
      <c r="N129" s="107">
        <v>124986</v>
      </c>
      <c r="O129" s="108">
        <v>82</v>
      </c>
      <c r="P129" s="107">
        <v>728250</v>
      </c>
      <c r="Q129" s="108"/>
      <c r="R129" s="107"/>
      <c r="S129" s="108">
        <v>8</v>
      </c>
      <c r="T129" s="107">
        <v>127844</v>
      </c>
      <c r="U129" s="108">
        <v>6</v>
      </c>
      <c r="V129" s="107">
        <v>79663</v>
      </c>
      <c r="W129" s="108">
        <v>24</v>
      </c>
      <c r="X129" s="107">
        <v>268047</v>
      </c>
      <c r="Y129" s="108">
        <v>37</v>
      </c>
      <c r="Z129" s="107">
        <v>828067</v>
      </c>
      <c r="AA129" s="108">
        <v>20</v>
      </c>
      <c r="AB129" s="107">
        <v>220005</v>
      </c>
      <c r="AC129" s="108">
        <v>10</v>
      </c>
      <c r="AD129" s="107">
        <v>55115</v>
      </c>
      <c r="AE129" s="108">
        <v>46</v>
      </c>
      <c r="AF129" s="107">
        <v>351355</v>
      </c>
      <c r="AG129" s="108">
        <v>44</v>
      </c>
      <c r="AH129" s="107">
        <v>1030241</v>
      </c>
      <c r="AI129" s="108">
        <v>39</v>
      </c>
      <c r="AJ129" s="107">
        <v>1083105</v>
      </c>
      <c r="AK129" s="108">
        <v>14</v>
      </c>
      <c r="AL129" s="107">
        <v>76383</v>
      </c>
      <c r="AM129" s="108">
        <v>13</v>
      </c>
      <c r="AN129" s="107">
        <v>97519</v>
      </c>
      <c r="AO129" s="108">
        <v>13</v>
      </c>
      <c r="AP129" s="107">
        <v>947206</v>
      </c>
      <c r="AQ129" s="108">
        <v>20</v>
      </c>
      <c r="AR129" s="107">
        <v>352006</v>
      </c>
      <c r="AS129" s="108">
        <v>16</v>
      </c>
      <c r="AT129" s="107">
        <v>141736</v>
      </c>
      <c r="AU129" s="108"/>
      <c r="AV129" s="107"/>
      <c r="AW129" s="108">
        <v>7</v>
      </c>
      <c r="AX129" s="107">
        <v>20248</v>
      </c>
      <c r="AY129" s="108">
        <v>2</v>
      </c>
      <c r="AZ129" s="107">
        <v>15744</v>
      </c>
      <c r="BA129" s="108">
        <v>40</v>
      </c>
      <c r="BB129" s="107">
        <v>466262</v>
      </c>
      <c r="BC129" s="108"/>
      <c r="BD129" s="107"/>
      <c r="BE129" s="108">
        <v>43</v>
      </c>
      <c r="BF129" s="107">
        <v>767971</v>
      </c>
      <c r="BG129" s="108"/>
      <c r="BH129" s="107"/>
      <c r="BI129" s="108"/>
      <c r="BJ129" s="107"/>
      <c r="BK129" s="108"/>
      <c r="BL129" s="107"/>
      <c r="BM129" s="108">
        <v>6</v>
      </c>
      <c r="BN129" s="107">
        <v>134676</v>
      </c>
      <c r="BO129" s="108">
        <v>15</v>
      </c>
      <c r="BP129" s="107">
        <v>70389</v>
      </c>
      <c r="BQ129" s="108">
        <v>654</v>
      </c>
      <c r="BR129" s="107">
        <v>9328286</v>
      </c>
    </row>
    <row r="130" spans="1:73" ht="14" customHeight="1">
      <c r="A130" s="111" t="s">
        <v>508</v>
      </c>
      <c r="B130" s="105">
        <v>24531</v>
      </c>
      <c r="C130" s="106">
        <v>6</v>
      </c>
      <c r="D130" s="107">
        <v>56284</v>
      </c>
      <c r="E130" s="108">
        <v>16</v>
      </c>
      <c r="F130" s="107">
        <v>56355</v>
      </c>
      <c r="G130" s="108">
        <v>29</v>
      </c>
      <c r="H130" s="107">
        <v>358361</v>
      </c>
      <c r="I130" s="108">
        <v>40</v>
      </c>
      <c r="J130" s="107">
        <v>491176</v>
      </c>
      <c r="K130" s="108">
        <v>38</v>
      </c>
      <c r="L130" s="107">
        <v>453122</v>
      </c>
      <c r="M130" s="108">
        <v>22</v>
      </c>
      <c r="N130" s="107">
        <v>126759</v>
      </c>
      <c r="O130" s="108">
        <v>82</v>
      </c>
      <c r="P130" s="107">
        <v>762128</v>
      </c>
      <c r="Q130" s="108"/>
      <c r="R130" s="107"/>
      <c r="S130" s="108">
        <v>8</v>
      </c>
      <c r="T130" s="107">
        <v>133873</v>
      </c>
      <c r="U130" s="108">
        <v>6</v>
      </c>
      <c r="V130" s="107">
        <v>82275</v>
      </c>
      <c r="W130" s="108">
        <v>24</v>
      </c>
      <c r="X130" s="107">
        <v>280266</v>
      </c>
      <c r="Y130" s="108">
        <v>37</v>
      </c>
      <c r="Z130" s="107">
        <v>824212</v>
      </c>
      <c r="AA130" s="108">
        <v>20</v>
      </c>
      <c r="AB130" s="107">
        <v>220494</v>
      </c>
      <c r="AC130" s="108">
        <v>10</v>
      </c>
      <c r="AD130" s="107">
        <v>53914</v>
      </c>
      <c r="AE130" s="108">
        <v>46</v>
      </c>
      <c r="AF130" s="107">
        <v>351679</v>
      </c>
      <c r="AG130" s="108">
        <v>45</v>
      </c>
      <c r="AH130" s="107">
        <v>1037175</v>
      </c>
      <c r="AI130" s="108">
        <v>39</v>
      </c>
      <c r="AJ130" s="107">
        <v>1085295</v>
      </c>
      <c r="AK130" s="108">
        <v>14</v>
      </c>
      <c r="AL130" s="107">
        <v>79198</v>
      </c>
      <c r="AM130" s="108">
        <v>13</v>
      </c>
      <c r="AN130" s="107">
        <v>99639</v>
      </c>
      <c r="AO130" s="108">
        <v>13</v>
      </c>
      <c r="AP130" s="107">
        <v>943927</v>
      </c>
      <c r="AQ130" s="108">
        <v>20</v>
      </c>
      <c r="AR130" s="107">
        <v>358941</v>
      </c>
      <c r="AS130" s="108">
        <v>16</v>
      </c>
      <c r="AT130" s="107">
        <v>145145</v>
      </c>
      <c r="AU130" s="108"/>
      <c r="AV130" s="107"/>
      <c r="AW130" s="108">
        <v>7</v>
      </c>
      <c r="AX130" s="107">
        <v>20102</v>
      </c>
      <c r="AY130" s="108">
        <v>2</v>
      </c>
      <c r="AZ130" s="107">
        <v>16416</v>
      </c>
      <c r="BA130" s="108">
        <v>40</v>
      </c>
      <c r="BB130" s="107">
        <v>485775</v>
      </c>
      <c r="BC130" s="108"/>
      <c r="BD130" s="107"/>
      <c r="BE130" s="108">
        <v>43</v>
      </c>
      <c r="BF130" s="107">
        <v>759223</v>
      </c>
      <c r="BG130" s="108"/>
      <c r="BH130" s="107"/>
      <c r="BI130" s="108"/>
      <c r="BJ130" s="107"/>
      <c r="BK130" s="108"/>
      <c r="BL130" s="107"/>
      <c r="BM130" s="108">
        <v>6</v>
      </c>
      <c r="BN130" s="107">
        <v>136363</v>
      </c>
      <c r="BO130" s="108">
        <v>15</v>
      </c>
      <c r="BP130" s="107">
        <v>71734</v>
      </c>
      <c r="BQ130" s="108">
        <v>657</v>
      </c>
      <c r="BR130" s="107">
        <v>9489844</v>
      </c>
    </row>
    <row r="131" spans="1:73" ht="14" customHeight="1">
      <c r="A131" s="111" t="s">
        <v>508</v>
      </c>
      <c r="B131" s="105">
        <v>24562</v>
      </c>
      <c r="C131" s="106">
        <v>6</v>
      </c>
      <c r="D131" s="107">
        <v>55026</v>
      </c>
      <c r="E131" s="108">
        <v>16</v>
      </c>
      <c r="F131" s="107">
        <v>50957</v>
      </c>
      <c r="G131" s="108">
        <v>30</v>
      </c>
      <c r="H131" s="107">
        <v>327758</v>
      </c>
      <c r="I131" s="108">
        <v>40</v>
      </c>
      <c r="J131" s="107">
        <v>491310</v>
      </c>
      <c r="K131" s="108">
        <v>38</v>
      </c>
      <c r="L131" s="107">
        <v>426501</v>
      </c>
      <c r="M131" s="108">
        <v>22</v>
      </c>
      <c r="N131" s="107">
        <v>124911</v>
      </c>
      <c r="O131" s="108">
        <v>82</v>
      </c>
      <c r="P131" s="107">
        <v>754729</v>
      </c>
      <c r="Q131" s="108"/>
      <c r="R131" s="107"/>
      <c r="S131" s="108">
        <v>8</v>
      </c>
      <c r="T131" s="107">
        <v>128599</v>
      </c>
      <c r="U131" s="108">
        <v>6</v>
      </c>
      <c r="V131" s="107">
        <v>80003</v>
      </c>
      <c r="W131" s="108">
        <v>24</v>
      </c>
      <c r="X131" s="107">
        <v>275032</v>
      </c>
      <c r="Y131" s="108">
        <v>38</v>
      </c>
      <c r="Z131" s="107">
        <v>809393</v>
      </c>
      <c r="AA131" s="108">
        <v>20</v>
      </c>
      <c r="AB131" s="107">
        <v>215006</v>
      </c>
      <c r="AC131" s="108">
        <v>10</v>
      </c>
      <c r="AD131" s="107">
        <v>51864</v>
      </c>
      <c r="AE131" s="108">
        <v>46</v>
      </c>
      <c r="AF131" s="107">
        <v>346627</v>
      </c>
      <c r="AG131" s="108">
        <v>45</v>
      </c>
      <c r="AH131" s="107">
        <v>1006143</v>
      </c>
      <c r="AI131" s="108">
        <v>40</v>
      </c>
      <c r="AJ131" s="107">
        <v>1085864</v>
      </c>
      <c r="AK131" s="108">
        <v>14</v>
      </c>
      <c r="AL131" s="107">
        <v>77400</v>
      </c>
      <c r="AM131" s="108">
        <v>13</v>
      </c>
      <c r="AN131" s="107">
        <v>100601</v>
      </c>
      <c r="AO131" s="108">
        <v>13</v>
      </c>
      <c r="AP131" s="107">
        <v>931342</v>
      </c>
      <c r="AQ131" s="108">
        <v>20</v>
      </c>
      <c r="AR131" s="107">
        <v>354688</v>
      </c>
      <c r="AS131" s="108">
        <v>16</v>
      </c>
      <c r="AT131" s="107">
        <v>135868</v>
      </c>
      <c r="AU131" s="108"/>
      <c r="AV131" s="107"/>
      <c r="AW131" s="108">
        <v>7</v>
      </c>
      <c r="AX131" s="107">
        <v>19997</v>
      </c>
      <c r="AY131" s="108">
        <v>2</v>
      </c>
      <c r="AZ131" s="107">
        <v>16776</v>
      </c>
      <c r="BA131" s="108">
        <v>39</v>
      </c>
      <c r="BB131" s="107">
        <v>482342</v>
      </c>
      <c r="BC131" s="108"/>
      <c r="BD131" s="107"/>
      <c r="BE131" s="108">
        <v>43</v>
      </c>
      <c r="BF131" s="107">
        <v>758918</v>
      </c>
      <c r="BG131" s="108"/>
      <c r="BH131" s="107"/>
      <c r="BI131" s="108"/>
      <c r="BJ131" s="107"/>
      <c r="BK131" s="108"/>
      <c r="BL131" s="107"/>
      <c r="BM131" s="108">
        <v>6</v>
      </c>
      <c r="BN131" s="107">
        <v>134404</v>
      </c>
      <c r="BO131" s="108">
        <v>15</v>
      </c>
      <c r="BP131" s="107">
        <v>71028</v>
      </c>
      <c r="BQ131" s="108">
        <v>659</v>
      </c>
      <c r="BR131" s="107">
        <v>9313100</v>
      </c>
    </row>
    <row r="132" spans="1:73" s="103" customFormat="1" ht="14" customHeight="1">
      <c r="A132" s="113" t="s">
        <v>463</v>
      </c>
      <c r="B132" s="99" t="s">
        <v>463</v>
      </c>
      <c r="C132" s="812" t="s">
        <v>494</v>
      </c>
      <c r="D132" s="811"/>
      <c r="E132" s="810" t="s">
        <v>465</v>
      </c>
      <c r="F132" s="811"/>
      <c r="G132" s="810" t="s">
        <v>466</v>
      </c>
      <c r="H132" s="811"/>
      <c r="I132" s="810" t="s">
        <v>467</v>
      </c>
      <c r="J132" s="811"/>
      <c r="K132" s="810" t="s">
        <v>495</v>
      </c>
      <c r="L132" s="811"/>
      <c r="M132" s="810" t="s">
        <v>469</v>
      </c>
      <c r="N132" s="811"/>
      <c r="O132" s="810" t="s">
        <v>470</v>
      </c>
      <c r="P132" s="811"/>
      <c r="Q132" s="108"/>
      <c r="R132" s="107"/>
      <c r="S132" s="810" t="s">
        <v>471</v>
      </c>
      <c r="T132" s="811"/>
      <c r="U132" s="810" t="s">
        <v>472</v>
      </c>
      <c r="V132" s="811"/>
      <c r="W132" s="810" t="s">
        <v>473</v>
      </c>
      <c r="X132" s="811"/>
      <c r="Y132" s="810" t="s">
        <v>496</v>
      </c>
      <c r="Z132" s="811"/>
      <c r="AA132" s="810" t="s">
        <v>501</v>
      </c>
      <c r="AB132" s="811"/>
      <c r="AC132" s="810" t="s">
        <v>475</v>
      </c>
      <c r="AD132" s="811"/>
      <c r="AE132" s="810" t="s">
        <v>476</v>
      </c>
      <c r="AF132" s="811"/>
      <c r="AG132" s="810" t="s">
        <v>477</v>
      </c>
      <c r="AH132" s="811"/>
      <c r="AI132" s="810" t="s">
        <v>478</v>
      </c>
      <c r="AJ132" s="811"/>
      <c r="AK132" s="810" t="s">
        <v>479</v>
      </c>
      <c r="AL132" s="811"/>
      <c r="AM132" s="810" t="s">
        <v>480</v>
      </c>
      <c r="AN132" s="811"/>
      <c r="AO132" s="810" t="s">
        <v>497</v>
      </c>
      <c r="AP132" s="811"/>
      <c r="AQ132" s="810" t="s">
        <v>447</v>
      </c>
      <c r="AR132" s="811"/>
      <c r="AS132" s="810" t="s">
        <v>448</v>
      </c>
      <c r="AT132" s="811"/>
      <c r="AU132" s="108"/>
      <c r="AV132" s="107"/>
      <c r="AW132" s="810" t="s">
        <v>509</v>
      </c>
      <c r="AX132" s="811"/>
      <c r="AY132" s="810" t="s">
        <v>485</v>
      </c>
      <c r="AZ132" s="811"/>
      <c r="BA132" s="810" t="s">
        <v>486</v>
      </c>
      <c r="BB132" s="811"/>
      <c r="BC132" s="108"/>
      <c r="BD132" s="107"/>
      <c r="BE132" s="810" t="s">
        <v>499</v>
      </c>
      <c r="BF132" s="811"/>
      <c r="BG132" s="108"/>
      <c r="BH132" s="107"/>
      <c r="BI132" s="108"/>
      <c r="BJ132" s="107"/>
      <c r="BK132" s="108"/>
      <c r="BL132" s="107"/>
      <c r="BM132" s="810" t="s">
        <v>458</v>
      </c>
      <c r="BN132" s="811"/>
      <c r="BO132" s="810" t="s">
        <v>489</v>
      </c>
      <c r="BP132" s="811"/>
      <c r="BQ132" s="810" t="s">
        <v>490</v>
      </c>
      <c r="BR132" s="811"/>
      <c r="BS132" s="106"/>
      <c r="BU132" s="106"/>
    </row>
    <row r="133" spans="1:73" ht="14" customHeight="1">
      <c r="A133" s="111" t="s">
        <v>508</v>
      </c>
      <c r="B133" s="105">
        <v>24590</v>
      </c>
      <c r="C133" s="106">
        <v>6</v>
      </c>
      <c r="D133" s="107">
        <v>53646</v>
      </c>
      <c r="E133" s="108">
        <v>16</v>
      </c>
      <c r="F133" s="107">
        <v>50508</v>
      </c>
      <c r="G133" s="108">
        <v>30</v>
      </c>
      <c r="H133" s="107">
        <v>327237</v>
      </c>
      <c r="I133" s="108">
        <v>40</v>
      </c>
      <c r="J133" s="107">
        <v>480665</v>
      </c>
      <c r="K133" s="108">
        <v>38</v>
      </c>
      <c r="L133" s="107">
        <v>434708</v>
      </c>
      <c r="M133" s="108">
        <v>22</v>
      </c>
      <c r="N133" s="107">
        <v>121306</v>
      </c>
      <c r="O133" s="108">
        <v>82</v>
      </c>
      <c r="P133" s="107">
        <v>741506</v>
      </c>
      <c r="Q133" s="108"/>
      <c r="R133" s="107"/>
      <c r="S133" s="108">
        <v>8</v>
      </c>
      <c r="T133" s="107">
        <v>139934</v>
      </c>
      <c r="U133" s="108">
        <v>6</v>
      </c>
      <c r="V133" s="107">
        <v>77869</v>
      </c>
      <c r="W133" s="108">
        <v>24</v>
      </c>
      <c r="X133" s="107">
        <v>278329</v>
      </c>
      <c r="Y133" s="108">
        <v>38</v>
      </c>
      <c r="Z133" s="107">
        <v>786954</v>
      </c>
      <c r="AA133" s="108">
        <v>20</v>
      </c>
      <c r="AB133" s="107">
        <v>208101</v>
      </c>
      <c r="AC133" s="108">
        <v>10</v>
      </c>
      <c r="AD133" s="107">
        <v>49945</v>
      </c>
      <c r="AE133" s="108">
        <v>46</v>
      </c>
      <c r="AF133" s="107">
        <v>338288</v>
      </c>
      <c r="AG133" s="108">
        <v>45</v>
      </c>
      <c r="AH133" s="107">
        <v>1021946</v>
      </c>
      <c r="AI133" s="108">
        <v>40</v>
      </c>
      <c r="AJ133" s="107">
        <v>1109797</v>
      </c>
      <c r="AK133" s="108">
        <v>14</v>
      </c>
      <c r="AL133" s="107">
        <v>75108</v>
      </c>
      <c r="AM133" s="108">
        <v>13</v>
      </c>
      <c r="AN133" s="107">
        <v>97182</v>
      </c>
      <c r="AO133" s="108">
        <v>13</v>
      </c>
      <c r="AP133" s="107">
        <v>931549</v>
      </c>
      <c r="AQ133" s="108">
        <v>20</v>
      </c>
      <c r="AR133" s="107">
        <v>358213</v>
      </c>
      <c r="AS133" s="108">
        <v>16</v>
      </c>
      <c r="AT133" s="107">
        <v>134853</v>
      </c>
      <c r="AU133" s="108"/>
      <c r="AV133" s="107"/>
      <c r="AW133" s="108">
        <v>7</v>
      </c>
      <c r="AX133" s="107">
        <v>19330</v>
      </c>
      <c r="AY133" s="108">
        <v>2</v>
      </c>
      <c r="AZ133" s="107">
        <v>16648</v>
      </c>
      <c r="BA133" s="108">
        <v>40</v>
      </c>
      <c r="BB133" s="107">
        <v>496881</v>
      </c>
      <c r="BC133" s="108"/>
      <c r="BD133" s="107"/>
      <c r="BE133" s="108">
        <v>43</v>
      </c>
      <c r="BF133" s="107">
        <v>763024</v>
      </c>
      <c r="BG133" s="108"/>
      <c r="BH133" s="107"/>
      <c r="BI133" s="108"/>
      <c r="BJ133" s="107"/>
      <c r="BK133" s="108"/>
      <c r="BL133" s="107"/>
      <c r="BM133" s="108">
        <v>6</v>
      </c>
      <c r="BN133" s="107">
        <v>129526</v>
      </c>
      <c r="BO133" s="108">
        <v>15</v>
      </c>
      <c r="BP133" s="107">
        <v>70871</v>
      </c>
      <c r="BQ133" s="108">
        <v>660</v>
      </c>
      <c r="BR133" s="107">
        <v>9313937</v>
      </c>
    </row>
    <row r="134" spans="1:73" ht="14" customHeight="1">
      <c r="A134" s="111" t="s">
        <v>508</v>
      </c>
      <c r="B134" s="105">
        <v>24623</v>
      </c>
      <c r="C134" s="106">
        <v>6</v>
      </c>
      <c r="D134" s="107">
        <v>53994</v>
      </c>
      <c r="E134" s="108">
        <v>16</v>
      </c>
      <c r="F134" s="107">
        <v>48886</v>
      </c>
      <c r="G134" s="108">
        <v>31</v>
      </c>
      <c r="H134" s="107">
        <v>347895</v>
      </c>
      <c r="I134" s="108">
        <v>40</v>
      </c>
      <c r="J134" s="107">
        <v>496696</v>
      </c>
      <c r="K134" s="108">
        <v>37</v>
      </c>
      <c r="L134" s="107">
        <v>428700</v>
      </c>
      <c r="M134" s="108">
        <v>22</v>
      </c>
      <c r="N134" s="107">
        <v>123246</v>
      </c>
      <c r="O134" s="108">
        <v>82</v>
      </c>
      <c r="P134" s="107">
        <v>757119</v>
      </c>
      <c r="Q134" s="108"/>
      <c r="R134" s="107"/>
      <c r="S134" s="108">
        <v>8</v>
      </c>
      <c r="T134" s="107">
        <v>142399</v>
      </c>
      <c r="U134" s="108">
        <v>6</v>
      </c>
      <c r="V134" s="107">
        <v>84656</v>
      </c>
      <c r="W134" s="108">
        <v>24</v>
      </c>
      <c r="X134" s="107">
        <v>287099</v>
      </c>
      <c r="Y134" s="108">
        <v>38</v>
      </c>
      <c r="Z134" s="107">
        <v>843921</v>
      </c>
      <c r="AA134" s="108">
        <v>20</v>
      </c>
      <c r="AB134" s="107">
        <v>214463</v>
      </c>
      <c r="AC134" s="108">
        <v>10</v>
      </c>
      <c r="AD134" s="107">
        <v>54150</v>
      </c>
      <c r="AE134" s="108">
        <v>46</v>
      </c>
      <c r="AF134" s="107">
        <v>378711</v>
      </c>
      <c r="AG134" s="108">
        <v>45</v>
      </c>
      <c r="AH134" s="107">
        <v>1087783</v>
      </c>
      <c r="AI134" s="108">
        <v>40</v>
      </c>
      <c r="AJ134" s="107">
        <v>1216172</v>
      </c>
      <c r="AK134" s="108">
        <v>14</v>
      </c>
      <c r="AL134" s="107">
        <v>85216</v>
      </c>
      <c r="AM134" s="108">
        <v>13</v>
      </c>
      <c r="AN134" s="107">
        <v>100985</v>
      </c>
      <c r="AO134" s="108">
        <v>13</v>
      </c>
      <c r="AP134" s="107">
        <v>975366</v>
      </c>
      <c r="AQ134" s="108">
        <v>20</v>
      </c>
      <c r="AR134" s="107">
        <v>367946</v>
      </c>
      <c r="AS134" s="108">
        <v>16</v>
      </c>
      <c r="AT134" s="107">
        <v>141776</v>
      </c>
      <c r="AU134" s="108"/>
      <c r="AV134" s="107"/>
      <c r="AW134" s="108">
        <v>7</v>
      </c>
      <c r="AX134" s="107">
        <v>19834</v>
      </c>
      <c r="AY134" s="108">
        <v>2</v>
      </c>
      <c r="AZ134" s="107">
        <v>16624</v>
      </c>
      <c r="BA134" s="108">
        <v>40</v>
      </c>
      <c r="BB134" s="107">
        <v>535700</v>
      </c>
      <c r="BC134" s="108"/>
      <c r="BD134" s="107"/>
      <c r="BE134" s="108">
        <v>43</v>
      </c>
      <c r="BF134" s="107">
        <v>766226</v>
      </c>
      <c r="BG134" s="108"/>
      <c r="BH134" s="107"/>
      <c r="BI134" s="108"/>
      <c r="BJ134" s="107"/>
      <c r="BK134" s="108"/>
      <c r="BL134" s="107"/>
      <c r="BM134" s="108">
        <v>6</v>
      </c>
      <c r="BN134" s="107">
        <v>135982</v>
      </c>
      <c r="BO134" s="108">
        <v>15</v>
      </c>
      <c r="BP134" s="107">
        <v>71466</v>
      </c>
      <c r="BQ134" s="108">
        <v>660</v>
      </c>
      <c r="BR134" s="107">
        <v>9783024</v>
      </c>
    </row>
    <row r="135" spans="1:73" ht="14" customHeight="1">
      <c r="A135" s="111" t="s">
        <v>508</v>
      </c>
      <c r="B135" s="105">
        <v>24653</v>
      </c>
      <c r="C135" s="106">
        <v>6</v>
      </c>
      <c r="D135" s="107">
        <v>53900</v>
      </c>
      <c r="E135" s="108">
        <v>16</v>
      </c>
      <c r="F135" s="107">
        <v>49302</v>
      </c>
      <c r="G135" s="108">
        <v>31</v>
      </c>
      <c r="H135" s="107">
        <v>329771</v>
      </c>
      <c r="I135" s="108">
        <v>40</v>
      </c>
      <c r="J135" s="107">
        <v>483911</v>
      </c>
      <c r="K135" s="108">
        <v>37</v>
      </c>
      <c r="L135" s="107">
        <v>424310</v>
      </c>
      <c r="M135" s="108">
        <v>22</v>
      </c>
      <c r="N135" s="107">
        <v>122427</v>
      </c>
      <c r="O135" s="108">
        <v>82</v>
      </c>
      <c r="P135" s="107">
        <v>761791</v>
      </c>
      <c r="Q135" s="108"/>
      <c r="R135" s="107"/>
      <c r="S135" s="108">
        <v>8</v>
      </c>
      <c r="T135" s="107">
        <v>138494</v>
      </c>
      <c r="U135" s="108">
        <v>6</v>
      </c>
      <c r="V135" s="107">
        <v>85185</v>
      </c>
      <c r="W135" s="108">
        <v>24</v>
      </c>
      <c r="X135" s="107">
        <v>286279</v>
      </c>
      <c r="Y135" s="108">
        <v>38</v>
      </c>
      <c r="Z135" s="107">
        <v>830359</v>
      </c>
      <c r="AA135" s="108">
        <v>19</v>
      </c>
      <c r="AB135" s="107">
        <v>193133</v>
      </c>
      <c r="AC135" s="108">
        <v>10</v>
      </c>
      <c r="AD135" s="107">
        <v>51784</v>
      </c>
      <c r="AE135" s="108">
        <v>46</v>
      </c>
      <c r="AF135" s="107">
        <v>377645</v>
      </c>
      <c r="AG135" s="108">
        <v>45</v>
      </c>
      <c r="AH135" s="107">
        <v>1109070</v>
      </c>
      <c r="AI135" s="108">
        <v>40</v>
      </c>
      <c r="AJ135" s="107">
        <v>1202571</v>
      </c>
      <c r="AK135" s="108">
        <v>14</v>
      </c>
      <c r="AL135" s="107">
        <v>84886</v>
      </c>
      <c r="AM135" s="108">
        <v>13</v>
      </c>
      <c r="AN135" s="107">
        <v>99400</v>
      </c>
      <c r="AO135" s="108">
        <v>13</v>
      </c>
      <c r="AP135" s="107">
        <v>984388</v>
      </c>
      <c r="AQ135" s="108">
        <v>20</v>
      </c>
      <c r="AR135" s="107">
        <v>364997</v>
      </c>
      <c r="AS135" s="108">
        <v>16</v>
      </c>
      <c r="AT135" s="107">
        <v>128435</v>
      </c>
      <c r="AU135" s="108"/>
      <c r="AV135" s="107"/>
      <c r="AW135" s="108">
        <v>7</v>
      </c>
      <c r="AX135" s="107">
        <v>19839</v>
      </c>
      <c r="AY135" s="108">
        <v>2</v>
      </c>
      <c r="AZ135" s="107">
        <v>16448</v>
      </c>
      <c r="BA135" s="108">
        <v>40</v>
      </c>
      <c r="BB135" s="107">
        <v>519294</v>
      </c>
      <c r="BC135" s="108"/>
      <c r="BD135" s="107"/>
      <c r="BE135" s="108">
        <v>43</v>
      </c>
      <c r="BF135" s="107">
        <v>778639</v>
      </c>
      <c r="BG135" s="108"/>
      <c r="BH135" s="107"/>
      <c r="BI135" s="108"/>
      <c r="BJ135" s="107"/>
      <c r="BK135" s="108"/>
      <c r="BL135" s="107"/>
      <c r="BM135" s="108">
        <v>6</v>
      </c>
      <c r="BN135" s="107">
        <v>130342</v>
      </c>
      <c r="BO135" s="108">
        <v>15</v>
      </c>
      <c r="BP135" s="107">
        <v>72233</v>
      </c>
      <c r="BQ135" s="108">
        <v>659</v>
      </c>
      <c r="BR135" s="107">
        <v>9698841</v>
      </c>
    </row>
    <row r="136" spans="1:73" ht="14" customHeight="1">
      <c r="A136" s="111" t="s">
        <v>508</v>
      </c>
      <c r="B136" s="105">
        <v>24684</v>
      </c>
      <c r="C136" s="106">
        <v>6</v>
      </c>
      <c r="D136" s="107">
        <v>53828</v>
      </c>
      <c r="E136" s="108">
        <v>16</v>
      </c>
      <c r="F136" s="107">
        <v>46213</v>
      </c>
      <c r="G136" s="108">
        <v>31</v>
      </c>
      <c r="H136" s="107">
        <v>347870</v>
      </c>
      <c r="I136" s="108">
        <v>41</v>
      </c>
      <c r="J136" s="107">
        <v>463233</v>
      </c>
      <c r="K136" s="108">
        <v>37</v>
      </c>
      <c r="L136" s="107">
        <v>435464</v>
      </c>
      <c r="M136" s="108">
        <v>22</v>
      </c>
      <c r="N136" s="107">
        <v>118650</v>
      </c>
      <c r="O136" s="108">
        <v>82</v>
      </c>
      <c r="P136" s="107">
        <v>762205</v>
      </c>
      <c r="Q136" s="108"/>
      <c r="R136" s="107"/>
      <c r="S136" s="108">
        <v>8</v>
      </c>
      <c r="T136" s="107">
        <v>137301</v>
      </c>
      <c r="U136" s="108">
        <v>6</v>
      </c>
      <c r="V136" s="107">
        <v>84053</v>
      </c>
      <c r="W136" s="108">
        <v>24</v>
      </c>
      <c r="X136" s="107">
        <v>285835</v>
      </c>
      <c r="Y136" s="108">
        <v>38</v>
      </c>
      <c r="Z136" s="107">
        <v>816162</v>
      </c>
      <c r="AA136" s="108">
        <v>19</v>
      </c>
      <c r="AB136" s="107">
        <v>192100</v>
      </c>
      <c r="AC136" s="108">
        <v>10</v>
      </c>
      <c r="AD136" s="107">
        <v>51968</v>
      </c>
      <c r="AE136" s="108">
        <v>46</v>
      </c>
      <c r="AF136" s="107">
        <v>370123</v>
      </c>
      <c r="AG136" s="108">
        <v>45</v>
      </c>
      <c r="AH136" s="107">
        <v>1095129</v>
      </c>
      <c r="AI136" s="108">
        <v>40</v>
      </c>
      <c r="AJ136" s="107">
        <v>1233223</v>
      </c>
      <c r="AK136" s="108">
        <v>14</v>
      </c>
      <c r="AL136" s="107">
        <v>84760</v>
      </c>
      <c r="AM136" s="108">
        <v>13</v>
      </c>
      <c r="AN136" s="107">
        <v>95892</v>
      </c>
      <c r="AO136" s="108">
        <v>13</v>
      </c>
      <c r="AP136" s="107">
        <v>978049</v>
      </c>
      <c r="AQ136" s="108">
        <v>20</v>
      </c>
      <c r="AR136" s="107">
        <v>361102</v>
      </c>
      <c r="AS136" s="108">
        <v>16</v>
      </c>
      <c r="AT136" s="107">
        <v>124293</v>
      </c>
      <c r="AU136" s="108"/>
      <c r="AV136" s="107"/>
      <c r="AW136" s="108">
        <v>7</v>
      </c>
      <c r="AX136" s="107">
        <v>19439</v>
      </c>
      <c r="AY136" s="108">
        <v>2</v>
      </c>
      <c r="AZ136" s="107">
        <v>16144</v>
      </c>
      <c r="BA136" s="108">
        <v>41</v>
      </c>
      <c r="BB136" s="107">
        <v>516629</v>
      </c>
      <c r="BC136" s="108"/>
      <c r="BD136" s="107"/>
      <c r="BE136" s="108">
        <v>43</v>
      </c>
      <c r="BF136" s="107">
        <v>773556</v>
      </c>
      <c r="BG136" s="108"/>
      <c r="BH136" s="107"/>
      <c r="BI136" s="108"/>
      <c r="BJ136" s="107"/>
      <c r="BK136" s="108"/>
      <c r="BL136" s="107"/>
      <c r="BM136" s="108">
        <v>6</v>
      </c>
      <c r="BN136" s="107">
        <v>128237</v>
      </c>
      <c r="BO136" s="108">
        <v>15</v>
      </c>
      <c r="BP136" s="107">
        <v>70198</v>
      </c>
      <c r="BQ136" s="108">
        <v>661</v>
      </c>
      <c r="BR136" s="107">
        <v>9661667</v>
      </c>
    </row>
    <row r="137" spans="1:73" ht="14" customHeight="1">
      <c r="A137" s="111" t="s">
        <v>508</v>
      </c>
      <c r="B137" s="105">
        <v>24715</v>
      </c>
      <c r="C137" s="106">
        <v>6</v>
      </c>
      <c r="D137" s="107">
        <v>51782</v>
      </c>
      <c r="E137" s="108">
        <v>16</v>
      </c>
      <c r="F137" s="107">
        <v>42017</v>
      </c>
      <c r="G137" s="108">
        <v>32</v>
      </c>
      <c r="H137" s="107">
        <v>289494</v>
      </c>
      <c r="I137" s="108">
        <v>42</v>
      </c>
      <c r="J137" s="107">
        <v>421000</v>
      </c>
      <c r="K137" s="108">
        <v>37</v>
      </c>
      <c r="L137" s="107">
        <v>401183</v>
      </c>
      <c r="M137" s="108">
        <v>22</v>
      </c>
      <c r="N137" s="107">
        <v>115234</v>
      </c>
      <c r="O137" s="108">
        <v>83</v>
      </c>
      <c r="P137" s="107">
        <v>702913</v>
      </c>
      <c r="Q137" s="108"/>
      <c r="R137" s="107"/>
      <c r="S137" s="108">
        <v>8</v>
      </c>
      <c r="T137" s="107">
        <v>132730</v>
      </c>
      <c r="U137" s="108">
        <v>6</v>
      </c>
      <c r="V137" s="107">
        <v>81960</v>
      </c>
      <c r="W137" s="108">
        <v>24</v>
      </c>
      <c r="X137" s="107">
        <v>259991</v>
      </c>
      <c r="Y137" s="108">
        <v>38</v>
      </c>
      <c r="Z137" s="107">
        <v>763107</v>
      </c>
      <c r="AA137" s="108">
        <v>19</v>
      </c>
      <c r="AB137" s="107">
        <v>180971</v>
      </c>
      <c r="AC137" s="108">
        <v>10</v>
      </c>
      <c r="AD137" s="107">
        <v>45631</v>
      </c>
      <c r="AE137" s="108">
        <v>47</v>
      </c>
      <c r="AF137" s="107">
        <v>321828</v>
      </c>
      <c r="AG137" s="108">
        <v>46</v>
      </c>
      <c r="AH137" s="107">
        <v>985999</v>
      </c>
      <c r="AI137" s="108">
        <v>41</v>
      </c>
      <c r="AJ137" s="107">
        <v>1092225</v>
      </c>
      <c r="AK137" s="108">
        <v>14</v>
      </c>
      <c r="AL137" s="107">
        <v>75512</v>
      </c>
      <c r="AM137" s="108">
        <v>13</v>
      </c>
      <c r="AN137" s="107">
        <v>85445</v>
      </c>
      <c r="AO137" s="108">
        <v>13</v>
      </c>
      <c r="AP137" s="107">
        <v>935198</v>
      </c>
      <c r="AQ137" s="108">
        <v>20</v>
      </c>
      <c r="AR137" s="107">
        <v>359063</v>
      </c>
      <c r="AS137" s="108">
        <v>16</v>
      </c>
      <c r="AT137" s="107">
        <v>122588</v>
      </c>
      <c r="AU137" s="108"/>
      <c r="AV137" s="107"/>
      <c r="AW137" s="108">
        <v>7</v>
      </c>
      <c r="AX137" s="107">
        <v>18890</v>
      </c>
      <c r="AY137" s="108">
        <v>2</v>
      </c>
      <c r="AZ137" s="107">
        <v>14560</v>
      </c>
      <c r="BA137" s="108">
        <v>42</v>
      </c>
      <c r="BB137" s="107">
        <v>482278</v>
      </c>
      <c r="BC137" s="108"/>
      <c r="BD137" s="107"/>
      <c r="BE137" s="108">
        <v>43</v>
      </c>
      <c r="BF137" s="107">
        <v>768995</v>
      </c>
      <c r="BG137" s="108"/>
      <c r="BH137" s="107"/>
      <c r="BI137" s="108"/>
      <c r="BJ137" s="107"/>
      <c r="BK137" s="108"/>
      <c r="BL137" s="107"/>
      <c r="BM137" s="108">
        <v>6</v>
      </c>
      <c r="BN137" s="107">
        <v>116915</v>
      </c>
      <c r="BO137" s="108">
        <v>15</v>
      </c>
      <c r="BP137" s="107">
        <v>64923</v>
      </c>
      <c r="BQ137" s="108">
        <v>668</v>
      </c>
      <c r="BR137" s="107">
        <v>8932445</v>
      </c>
    </row>
    <row r="138" spans="1:73" ht="14" customHeight="1">
      <c r="A138" s="111" t="s">
        <v>508</v>
      </c>
      <c r="B138" s="105">
        <v>24745</v>
      </c>
      <c r="C138" s="106">
        <v>6</v>
      </c>
      <c r="D138" s="107">
        <v>51516</v>
      </c>
      <c r="E138" s="108">
        <v>16</v>
      </c>
      <c r="F138" s="107">
        <v>41283</v>
      </c>
      <c r="G138" s="108">
        <v>32</v>
      </c>
      <c r="H138" s="107">
        <v>274584</v>
      </c>
      <c r="I138" s="108">
        <v>42</v>
      </c>
      <c r="J138" s="107">
        <v>420033</v>
      </c>
      <c r="K138" s="108">
        <v>37</v>
      </c>
      <c r="L138" s="107">
        <v>403213</v>
      </c>
      <c r="M138" s="108">
        <v>22</v>
      </c>
      <c r="N138" s="107">
        <v>113531</v>
      </c>
      <c r="O138" s="108">
        <v>84</v>
      </c>
      <c r="P138" s="107">
        <v>690355</v>
      </c>
      <c r="Q138" s="108"/>
      <c r="R138" s="107"/>
      <c r="S138" s="108">
        <v>8</v>
      </c>
      <c r="T138" s="107">
        <v>137611</v>
      </c>
      <c r="U138" s="108">
        <v>6</v>
      </c>
      <c r="V138" s="107">
        <v>76805</v>
      </c>
      <c r="W138" s="108">
        <v>24</v>
      </c>
      <c r="X138" s="107">
        <v>261225</v>
      </c>
      <c r="Y138" s="108">
        <v>38</v>
      </c>
      <c r="Z138" s="107">
        <v>736895</v>
      </c>
      <c r="AA138" s="108">
        <v>20</v>
      </c>
      <c r="AB138" s="107">
        <v>198617</v>
      </c>
      <c r="AC138" s="108">
        <v>10</v>
      </c>
      <c r="AD138" s="107">
        <v>44469</v>
      </c>
      <c r="AE138" s="108">
        <v>47</v>
      </c>
      <c r="AF138" s="107">
        <v>302134</v>
      </c>
      <c r="AG138" s="108">
        <v>46</v>
      </c>
      <c r="AH138" s="107">
        <v>955657</v>
      </c>
      <c r="AI138" s="108">
        <v>40</v>
      </c>
      <c r="AJ138" s="107">
        <v>1050877</v>
      </c>
      <c r="AK138" s="108">
        <v>14</v>
      </c>
      <c r="AL138" s="107">
        <v>71791</v>
      </c>
      <c r="AM138" s="108">
        <v>13</v>
      </c>
      <c r="AN138" s="107">
        <v>84323</v>
      </c>
      <c r="AO138" s="108">
        <v>13</v>
      </c>
      <c r="AP138" s="107">
        <v>911715</v>
      </c>
      <c r="AQ138" s="108">
        <v>20</v>
      </c>
      <c r="AR138" s="107">
        <v>350577</v>
      </c>
      <c r="AS138" s="108">
        <v>16</v>
      </c>
      <c r="AT138" s="107">
        <v>120349</v>
      </c>
      <c r="AU138" s="108"/>
      <c r="AV138" s="107"/>
      <c r="AW138" s="108">
        <v>7</v>
      </c>
      <c r="AX138" s="107">
        <v>18588</v>
      </c>
      <c r="AY138" s="108">
        <v>2</v>
      </c>
      <c r="AZ138" s="107">
        <v>14089</v>
      </c>
      <c r="BA138" s="108">
        <v>42</v>
      </c>
      <c r="BB138" s="107">
        <v>479574</v>
      </c>
      <c r="BC138" s="108"/>
      <c r="BD138" s="107"/>
      <c r="BE138" s="108">
        <v>43</v>
      </c>
      <c r="BF138" s="107">
        <v>738194</v>
      </c>
      <c r="BG138" s="108"/>
      <c r="BH138" s="107"/>
      <c r="BI138" s="108"/>
      <c r="BJ138" s="107"/>
      <c r="BK138" s="108"/>
      <c r="BL138" s="107"/>
      <c r="BM138" s="108">
        <v>6</v>
      </c>
      <c r="BN138" s="107">
        <v>118349</v>
      </c>
      <c r="BO138" s="108">
        <v>15</v>
      </c>
      <c r="BP138" s="107">
        <v>64394</v>
      </c>
      <c r="BQ138" s="108">
        <v>669</v>
      </c>
      <c r="BR138" s="107">
        <v>8730760</v>
      </c>
    </row>
    <row r="139" spans="1:73" ht="14" customHeight="1">
      <c r="A139" s="111" t="s">
        <v>508</v>
      </c>
      <c r="B139" s="105">
        <v>24776</v>
      </c>
      <c r="C139" s="106">
        <v>6</v>
      </c>
      <c r="D139" s="107">
        <v>52216</v>
      </c>
      <c r="E139" s="108">
        <v>16</v>
      </c>
      <c r="F139" s="107">
        <v>39474</v>
      </c>
      <c r="G139" s="108">
        <v>32</v>
      </c>
      <c r="H139" s="107">
        <v>287389</v>
      </c>
      <c r="I139" s="108">
        <v>42</v>
      </c>
      <c r="J139" s="107">
        <v>442450</v>
      </c>
      <c r="K139" s="108">
        <v>37</v>
      </c>
      <c r="L139" s="107">
        <v>403453</v>
      </c>
      <c r="M139" s="108">
        <v>22</v>
      </c>
      <c r="N139" s="107">
        <v>112060</v>
      </c>
      <c r="O139" s="108">
        <v>84</v>
      </c>
      <c r="P139" s="107">
        <v>704322</v>
      </c>
      <c r="Q139" s="108"/>
      <c r="R139" s="107"/>
      <c r="S139" s="108">
        <v>8</v>
      </c>
      <c r="T139" s="107">
        <v>135214</v>
      </c>
      <c r="U139" s="108">
        <v>6</v>
      </c>
      <c r="V139" s="107">
        <v>84481</v>
      </c>
      <c r="W139" s="108">
        <v>25</v>
      </c>
      <c r="X139" s="107">
        <v>272847</v>
      </c>
      <c r="Y139" s="108">
        <v>38</v>
      </c>
      <c r="Z139" s="107">
        <v>738936</v>
      </c>
      <c r="AA139" s="108">
        <v>20</v>
      </c>
      <c r="AB139" s="107">
        <v>198104</v>
      </c>
      <c r="AC139" s="108">
        <v>10</v>
      </c>
      <c r="AD139" s="107">
        <v>45001</v>
      </c>
      <c r="AE139" s="108">
        <v>47</v>
      </c>
      <c r="AF139" s="107">
        <v>342058</v>
      </c>
      <c r="AG139" s="108">
        <v>46</v>
      </c>
      <c r="AH139" s="107">
        <v>1052599</v>
      </c>
      <c r="AI139" s="108">
        <v>40</v>
      </c>
      <c r="AJ139" s="107">
        <v>1139290</v>
      </c>
      <c r="AK139" s="108">
        <v>14</v>
      </c>
      <c r="AL139" s="107">
        <v>79154</v>
      </c>
      <c r="AM139" s="108">
        <v>13</v>
      </c>
      <c r="AN139" s="107">
        <v>90290</v>
      </c>
      <c r="AO139" s="108">
        <v>13</v>
      </c>
      <c r="AP139" s="107">
        <v>918098</v>
      </c>
      <c r="AQ139" s="108">
        <v>20</v>
      </c>
      <c r="AR139" s="107">
        <v>349768</v>
      </c>
      <c r="AS139" s="108">
        <v>16</v>
      </c>
      <c r="AT139" s="107">
        <v>118907</v>
      </c>
      <c r="AU139" s="108"/>
      <c r="AV139" s="107"/>
      <c r="AW139" s="108">
        <v>7</v>
      </c>
      <c r="AX139" s="107">
        <v>18236</v>
      </c>
      <c r="AY139" s="108">
        <v>2</v>
      </c>
      <c r="AZ139" s="107">
        <v>14384</v>
      </c>
      <c r="BA139" s="108">
        <v>42</v>
      </c>
      <c r="BB139" s="107">
        <v>505512</v>
      </c>
      <c r="BC139" s="108"/>
      <c r="BD139" s="107"/>
      <c r="BE139" s="108">
        <v>43</v>
      </c>
      <c r="BF139" s="107">
        <v>753237</v>
      </c>
      <c r="BG139" s="108"/>
      <c r="BH139" s="107"/>
      <c r="BI139" s="108"/>
      <c r="BJ139" s="107"/>
      <c r="BK139" s="108"/>
      <c r="BL139" s="107"/>
      <c r="BM139" s="108">
        <v>6</v>
      </c>
      <c r="BN139" s="107">
        <v>119826</v>
      </c>
      <c r="BO139" s="108">
        <v>15</v>
      </c>
      <c r="BP139" s="107">
        <v>66359</v>
      </c>
      <c r="BQ139" s="108">
        <v>670</v>
      </c>
      <c r="BR139" s="107">
        <v>9083678</v>
      </c>
    </row>
    <row r="140" spans="1:73" ht="14" customHeight="1">
      <c r="A140" s="111" t="s">
        <v>508</v>
      </c>
      <c r="B140" s="105">
        <v>24806</v>
      </c>
      <c r="C140" s="106">
        <v>6</v>
      </c>
      <c r="D140" s="107">
        <v>49916</v>
      </c>
      <c r="E140" s="108">
        <v>16</v>
      </c>
      <c r="F140" s="107">
        <v>36199</v>
      </c>
      <c r="G140" s="108">
        <v>32</v>
      </c>
      <c r="H140" s="107">
        <v>249814</v>
      </c>
      <c r="I140" s="108">
        <v>42</v>
      </c>
      <c r="J140" s="107">
        <v>407290</v>
      </c>
      <c r="K140" s="108">
        <v>37</v>
      </c>
      <c r="L140" s="107">
        <v>379899</v>
      </c>
      <c r="M140" s="108">
        <v>22</v>
      </c>
      <c r="N140" s="107">
        <v>106057</v>
      </c>
      <c r="O140" s="108">
        <v>84</v>
      </c>
      <c r="P140" s="107">
        <v>673602</v>
      </c>
      <c r="Q140" s="108"/>
      <c r="R140" s="107"/>
      <c r="S140" s="108">
        <v>8</v>
      </c>
      <c r="T140" s="107">
        <v>124279</v>
      </c>
      <c r="U140" s="108">
        <v>6</v>
      </c>
      <c r="V140" s="107">
        <v>76011</v>
      </c>
      <c r="W140" s="108">
        <v>25</v>
      </c>
      <c r="X140" s="107">
        <v>251614</v>
      </c>
      <c r="Y140" s="108">
        <v>38</v>
      </c>
      <c r="Z140" s="107">
        <v>726240</v>
      </c>
      <c r="AA140" s="108">
        <v>20</v>
      </c>
      <c r="AB140" s="107">
        <v>191996</v>
      </c>
      <c r="AC140" s="108">
        <v>10</v>
      </c>
      <c r="AD140" s="107">
        <v>42676</v>
      </c>
      <c r="AE140" s="108">
        <v>47</v>
      </c>
      <c r="AF140" s="107">
        <v>296790</v>
      </c>
      <c r="AG140" s="108">
        <v>46</v>
      </c>
      <c r="AH140" s="107">
        <v>958459</v>
      </c>
      <c r="AI140" s="108">
        <v>40</v>
      </c>
      <c r="AJ140" s="107">
        <v>1011083</v>
      </c>
      <c r="AK140" s="108">
        <v>14</v>
      </c>
      <c r="AL140" s="107">
        <v>70878</v>
      </c>
      <c r="AM140" s="108">
        <v>13</v>
      </c>
      <c r="AN140" s="107">
        <v>81617</v>
      </c>
      <c r="AO140" s="108">
        <v>13</v>
      </c>
      <c r="AP140" s="107">
        <v>901365</v>
      </c>
      <c r="AQ140" s="108">
        <v>20</v>
      </c>
      <c r="AR140" s="107">
        <v>350813</v>
      </c>
      <c r="AS140" s="108">
        <v>16</v>
      </c>
      <c r="AT140" s="107">
        <v>111034</v>
      </c>
      <c r="AU140" s="108"/>
      <c r="AV140" s="107"/>
      <c r="AW140" s="108">
        <v>7</v>
      </c>
      <c r="AX140" s="107">
        <v>18085</v>
      </c>
      <c r="AY140" s="108">
        <v>2</v>
      </c>
      <c r="AZ140" s="107">
        <v>12996</v>
      </c>
      <c r="BA140" s="108">
        <v>42</v>
      </c>
      <c r="BB140" s="107">
        <v>477561</v>
      </c>
      <c r="BC140" s="108"/>
      <c r="BD140" s="107"/>
      <c r="BE140" s="108">
        <v>43</v>
      </c>
      <c r="BF140" s="107">
        <v>749683</v>
      </c>
      <c r="BG140" s="108"/>
      <c r="BH140" s="107"/>
      <c r="BI140" s="108"/>
      <c r="BJ140" s="107"/>
      <c r="BK140" s="108"/>
      <c r="BL140" s="107"/>
      <c r="BM140" s="108">
        <v>6</v>
      </c>
      <c r="BN140" s="107">
        <v>117564</v>
      </c>
      <c r="BO140" s="108">
        <v>15</v>
      </c>
      <c r="BP140" s="107">
        <v>64909</v>
      </c>
      <c r="BQ140" s="108">
        <v>670</v>
      </c>
      <c r="BR140" s="107">
        <v>8538445</v>
      </c>
    </row>
    <row r="141" spans="1:73" ht="14" customHeight="1">
      <c r="A141" s="111" t="s">
        <v>508</v>
      </c>
      <c r="B141" s="105">
        <v>24834</v>
      </c>
      <c r="C141" s="106">
        <v>6</v>
      </c>
      <c r="D141" s="107">
        <v>50030</v>
      </c>
      <c r="E141" s="108">
        <v>16</v>
      </c>
      <c r="F141" s="107">
        <v>38538</v>
      </c>
      <c r="G141" s="108">
        <v>32</v>
      </c>
      <c r="H141" s="107">
        <v>269733</v>
      </c>
      <c r="I141" s="108">
        <v>43</v>
      </c>
      <c r="J141" s="107">
        <v>415771</v>
      </c>
      <c r="K141" s="108">
        <v>37</v>
      </c>
      <c r="L141" s="107">
        <v>381313</v>
      </c>
      <c r="M141" s="108">
        <v>22</v>
      </c>
      <c r="N141" s="107">
        <v>108414</v>
      </c>
      <c r="O141" s="108">
        <v>84</v>
      </c>
      <c r="P141" s="107">
        <v>679761</v>
      </c>
      <c r="Q141" s="108"/>
      <c r="R141" s="107"/>
      <c r="S141" s="108">
        <v>8</v>
      </c>
      <c r="T141" s="107">
        <v>124383</v>
      </c>
      <c r="U141" s="108">
        <v>6</v>
      </c>
      <c r="V141" s="107">
        <v>70050</v>
      </c>
      <c r="W141" s="108">
        <v>25</v>
      </c>
      <c r="X141" s="107">
        <v>250706</v>
      </c>
      <c r="Y141" s="108">
        <v>38</v>
      </c>
      <c r="Z141" s="107">
        <v>725277</v>
      </c>
      <c r="AA141" s="108">
        <v>20</v>
      </c>
      <c r="AB141" s="107">
        <v>194665</v>
      </c>
      <c r="AC141" s="108">
        <v>10</v>
      </c>
      <c r="AD141" s="107">
        <v>42422</v>
      </c>
      <c r="AE141" s="108">
        <v>47</v>
      </c>
      <c r="AF141" s="107">
        <v>293991</v>
      </c>
      <c r="AG141" s="108">
        <v>47</v>
      </c>
      <c r="AH141" s="107">
        <v>949097</v>
      </c>
      <c r="AI141" s="108">
        <v>40</v>
      </c>
      <c r="AJ141" s="107">
        <v>960958</v>
      </c>
      <c r="AK141" s="108">
        <v>14</v>
      </c>
      <c r="AL141" s="107">
        <v>69649</v>
      </c>
      <c r="AM141" s="108">
        <v>13</v>
      </c>
      <c r="AN141" s="107">
        <v>79360</v>
      </c>
      <c r="AO141" s="108">
        <v>13</v>
      </c>
      <c r="AP141" s="107">
        <v>900998</v>
      </c>
      <c r="AQ141" s="108">
        <v>20</v>
      </c>
      <c r="AR141" s="107">
        <v>351428</v>
      </c>
      <c r="AS141" s="108">
        <v>16</v>
      </c>
      <c r="AT141" s="107">
        <v>116492</v>
      </c>
      <c r="AU141" s="108"/>
      <c r="AV141" s="107"/>
      <c r="AW141" s="108">
        <v>7</v>
      </c>
      <c r="AX141" s="107">
        <v>18390</v>
      </c>
      <c r="AY141" s="108">
        <v>2</v>
      </c>
      <c r="AZ141" s="107">
        <v>13040</v>
      </c>
      <c r="BA141" s="108">
        <v>42</v>
      </c>
      <c r="BB141" s="107">
        <v>472450</v>
      </c>
      <c r="BC141" s="108"/>
      <c r="BD141" s="107"/>
      <c r="BE141" s="108">
        <v>43</v>
      </c>
      <c r="BF141" s="107">
        <v>805568</v>
      </c>
      <c r="BG141" s="108"/>
      <c r="BH141" s="107"/>
      <c r="BI141" s="108"/>
      <c r="BJ141" s="107"/>
      <c r="BK141" s="108"/>
      <c r="BL141" s="107"/>
      <c r="BM141" s="108">
        <v>6</v>
      </c>
      <c r="BN141" s="107">
        <v>138759</v>
      </c>
      <c r="BO141" s="108">
        <v>15</v>
      </c>
      <c r="BP141" s="107">
        <v>68853</v>
      </c>
      <c r="BQ141" s="108">
        <v>672</v>
      </c>
      <c r="BR141" s="107">
        <v>8590107</v>
      </c>
    </row>
    <row r="142" spans="1:73" ht="14" customHeight="1">
      <c r="A142" s="111" t="s">
        <v>510</v>
      </c>
      <c r="B142" s="105">
        <v>24868</v>
      </c>
      <c r="C142" s="106">
        <v>6</v>
      </c>
      <c r="D142" s="107">
        <v>48110</v>
      </c>
      <c r="E142" s="108">
        <v>16</v>
      </c>
      <c r="F142" s="107">
        <v>37604</v>
      </c>
      <c r="G142" s="108">
        <v>32</v>
      </c>
      <c r="H142" s="107">
        <v>277817</v>
      </c>
      <c r="I142" s="108">
        <v>43</v>
      </c>
      <c r="J142" s="107">
        <v>429517</v>
      </c>
      <c r="K142" s="108">
        <v>37</v>
      </c>
      <c r="L142" s="107">
        <v>390864</v>
      </c>
      <c r="M142" s="108">
        <v>22</v>
      </c>
      <c r="N142" s="107">
        <v>109621</v>
      </c>
      <c r="O142" s="108">
        <v>84</v>
      </c>
      <c r="P142" s="107">
        <v>701939</v>
      </c>
      <c r="Q142" s="108"/>
      <c r="R142" s="107"/>
      <c r="S142" s="108">
        <v>8</v>
      </c>
      <c r="T142" s="107">
        <v>122114</v>
      </c>
      <c r="U142" s="108">
        <v>6</v>
      </c>
      <c r="V142" s="107">
        <v>72353</v>
      </c>
      <c r="W142" s="108">
        <v>25</v>
      </c>
      <c r="X142" s="107">
        <v>267716</v>
      </c>
      <c r="Y142" s="108">
        <v>38</v>
      </c>
      <c r="Z142" s="107">
        <v>742197</v>
      </c>
      <c r="AA142" s="108">
        <v>20</v>
      </c>
      <c r="AB142" s="107">
        <v>194111</v>
      </c>
      <c r="AC142" s="108">
        <v>10</v>
      </c>
      <c r="AD142" s="107">
        <v>44811</v>
      </c>
      <c r="AE142" s="108">
        <v>47</v>
      </c>
      <c r="AF142" s="107">
        <v>314125</v>
      </c>
      <c r="AG142" s="108">
        <v>47</v>
      </c>
      <c r="AH142" s="107">
        <v>1001090</v>
      </c>
      <c r="AI142" s="108">
        <v>40</v>
      </c>
      <c r="AJ142" s="107">
        <v>982881</v>
      </c>
      <c r="AK142" s="108">
        <v>14</v>
      </c>
      <c r="AL142" s="107">
        <v>74627</v>
      </c>
      <c r="AM142" s="108">
        <v>13</v>
      </c>
      <c r="AN142" s="107">
        <v>84634</v>
      </c>
      <c r="AO142" s="108">
        <v>13</v>
      </c>
      <c r="AP142" s="107">
        <v>951501</v>
      </c>
      <c r="AQ142" s="108">
        <v>20</v>
      </c>
      <c r="AR142" s="107">
        <v>362681</v>
      </c>
      <c r="AS142" s="108">
        <v>16</v>
      </c>
      <c r="AT142" s="107">
        <v>111532</v>
      </c>
      <c r="AU142" s="108"/>
      <c r="AV142" s="107"/>
      <c r="AW142" s="108">
        <v>7</v>
      </c>
      <c r="AX142" s="107">
        <v>18260</v>
      </c>
      <c r="AY142" s="108">
        <v>2</v>
      </c>
      <c r="AZ142" s="107">
        <v>14728</v>
      </c>
      <c r="BA142" s="108">
        <v>43</v>
      </c>
      <c r="BB142" s="107">
        <v>476424</v>
      </c>
      <c r="BC142" s="108"/>
      <c r="BD142" s="107"/>
      <c r="BE142" s="108">
        <v>43</v>
      </c>
      <c r="BF142" s="107">
        <v>802660</v>
      </c>
      <c r="BG142" s="108"/>
      <c r="BH142" s="107"/>
      <c r="BI142" s="108"/>
      <c r="BJ142" s="107"/>
      <c r="BK142" s="108"/>
      <c r="BL142" s="107"/>
      <c r="BM142" s="108">
        <v>6</v>
      </c>
      <c r="BN142" s="107">
        <v>136455</v>
      </c>
      <c r="BO142" s="108">
        <v>15</v>
      </c>
      <c r="BP142" s="107">
        <v>68007</v>
      </c>
      <c r="BQ142" s="108">
        <v>673</v>
      </c>
      <c r="BR142" s="107">
        <v>8838390</v>
      </c>
    </row>
    <row r="143" spans="1:73" ht="14" customHeight="1">
      <c r="A143" s="111" t="s">
        <v>510</v>
      </c>
      <c r="B143" s="105">
        <v>24897</v>
      </c>
      <c r="C143" s="106">
        <v>6</v>
      </c>
      <c r="D143" s="107">
        <v>47568</v>
      </c>
      <c r="E143" s="108">
        <v>16</v>
      </c>
      <c r="F143" s="107">
        <v>37564</v>
      </c>
      <c r="G143" s="108">
        <v>32</v>
      </c>
      <c r="H143" s="107">
        <v>273611</v>
      </c>
      <c r="I143" s="108">
        <v>43</v>
      </c>
      <c r="J143" s="107">
        <v>452561</v>
      </c>
      <c r="K143" s="108">
        <v>37</v>
      </c>
      <c r="L143" s="107">
        <v>404291</v>
      </c>
      <c r="M143" s="108">
        <v>22</v>
      </c>
      <c r="N143" s="107">
        <v>108878</v>
      </c>
      <c r="O143" s="108">
        <v>84</v>
      </c>
      <c r="P143" s="107">
        <v>728125</v>
      </c>
      <c r="Q143" s="108"/>
      <c r="R143" s="107"/>
      <c r="S143" s="108">
        <v>8</v>
      </c>
      <c r="T143" s="107">
        <v>127634</v>
      </c>
      <c r="U143" s="108">
        <v>6</v>
      </c>
      <c r="V143" s="107">
        <v>78661</v>
      </c>
      <c r="W143" s="108">
        <v>25</v>
      </c>
      <c r="X143" s="107">
        <v>270749</v>
      </c>
      <c r="Y143" s="108">
        <v>37</v>
      </c>
      <c r="Z143" s="107">
        <v>740295</v>
      </c>
      <c r="AA143" s="108">
        <v>20</v>
      </c>
      <c r="AB143" s="107">
        <v>205794</v>
      </c>
      <c r="AC143" s="108">
        <v>10</v>
      </c>
      <c r="AD143" s="107">
        <v>45058</v>
      </c>
      <c r="AE143" s="108">
        <v>48</v>
      </c>
      <c r="AF143" s="107">
        <v>331283</v>
      </c>
      <c r="AG143" s="108">
        <v>49</v>
      </c>
      <c r="AH143" s="107">
        <v>1058542</v>
      </c>
      <c r="AI143" s="108">
        <v>40</v>
      </c>
      <c r="AJ143" s="107">
        <v>1015598</v>
      </c>
      <c r="AK143" s="108">
        <v>14</v>
      </c>
      <c r="AL143" s="107">
        <v>78085</v>
      </c>
      <c r="AM143" s="108">
        <v>13</v>
      </c>
      <c r="AN143" s="107">
        <v>90356</v>
      </c>
      <c r="AO143" s="108">
        <v>13</v>
      </c>
      <c r="AP143" s="107">
        <v>952181</v>
      </c>
      <c r="AQ143" s="108">
        <v>20</v>
      </c>
      <c r="AR143" s="107">
        <v>363209</v>
      </c>
      <c r="AS143" s="108">
        <v>16</v>
      </c>
      <c r="AT143" s="107">
        <v>109004</v>
      </c>
      <c r="AU143" s="108"/>
      <c r="AV143" s="107"/>
      <c r="AW143" s="108">
        <v>7</v>
      </c>
      <c r="AX143" s="107">
        <v>18141</v>
      </c>
      <c r="AY143" s="108">
        <v>2</v>
      </c>
      <c r="AZ143" s="107">
        <v>14240</v>
      </c>
      <c r="BA143" s="108">
        <v>44</v>
      </c>
      <c r="BB143" s="107">
        <v>483803</v>
      </c>
      <c r="BC143" s="108"/>
      <c r="BD143" s="107"/>
      <c r="BE143" s="108">
        <v>43</v>
      </c>
      <c r="BF143" s="107">
        <v>848617</v>
      </c>
      <c r="BG143" s="108"/>
      <c r="BH143" s="107"/>
      <c r="BI143" s="108"/>
      <c r="BJ143" s="107"/>
      <c r="BK143" s="108"/>
      <c r="BL143" s="107"/>
      <c r="BM143" s="108">
        <v>6</v>
      </c>
      <c r="BN143" s="107">
        <v>135276</v>
      </c>
      <c r="BO143" s="108">
        <v>15</v>
      </c>
      <c r="BP143" s="107">
        <v>70338</v>
      </c>
      <c r="BQ143" s="108">
        <v>676</v>
      </c>
      <c r="BR143" s="107">
        <v>9089473</v>
      </c>
    </row>
    <row r="144" spans="1:73" ht="14" customHeight="1">
      <c r="A144" s="111" t="s">
        <v>510</v>
      </c>
      <c r="B144" s="105">
        <v>24927</v>
      </c>
      <c r="C144" s="106">
        <v>6</v>
      </c>
      <c r="D144" s="107">
        <v>46096</v>
      </c>
      <c r="E144" s="108">
        <v>16</v>
      </c>
      <c r="F144" s="107">
        <v>38933</v>
      </c>
      <c r="G144" s="108">
        <v>32</v>
      </c>
      <c r="H144" s="107">
        <v>281815</v>
      </c>
      <c r="I144" s="108">
        <v>43</v>
      </c>
      <c r="J144" s="107">
        <v>463585</v>
      </c>
      <c r="K144" s="108">
        <v>37</v>
      </c>
      <c r="L144" s="107">
        <v>383805</v>
      </c>
      <c r="M144" s="108">
        <v>21</v>
      </c>
      <c r="N144" s="107">
        <v>106595</v>
      </c>
      <c r="O144" s="108">
        <v>84</v>
      </c>
      <c r="P144" s="107">
        <v>743274</v>
      </c>
      <c r="Q144" s="108"/>
      <c r="R144" s="107"/>
      <c r="S144" s="108">
        <v>8</v>
      </c>
      <c r="T144" s="107">
        <v>124039</v>
      </c>
      <c r="U144" s="108">
        <v>6</v>
      </c>
      <c r="V144" s="107">
        <v>77377</v>
      </c>
      <c r="W144" s="108">
        <v>25</v>
      </c>
      <c r="X144" s="107">
        <v>264719</v>
      </c>
      <c r="Y144" s="108">
        <v>37</v>
      </c>
      <c r="Z144" s="107">
        <v>712961</v>
      </c>
      <c r="AA144" s="108">
        <v>20</v>
      </c>
      <c r="AB144" s="107">
        <v>210887</v>
      </c>
      <c r="AC144" s="108">
        <v>10</v>
      </c>
      <c r="AD144" s="107">
        <v>43344</v>
      </c>
      <c r="AE144" s="108">
        <v>48</v>
      </c>
      <c r="AF144" s="107">
        <v>314720</v>
      </c>
      <c r="AG144" s="108">
        <v>49</v>
      </c>
      <c r="AH144" s="107">
        <v>1046242</v>
      </c>
      <c r="AI144" s="108">
        <v>38</v>
      </c>
      <c r="AJ144" s="107">
        <v>997643</v>
      </c>
      <c r="AK144" s="108">
        <v>14</v>
      </c>
      <c r="AL144" s="107">
        <v>74952</v>
      </c>
      <c r="AM144" s="108">
        <v>13</v>
      </c>
      <c r="AN144" s="107">
        <v>92224</v>
      </c>
      <c r="AO144" s="108">
        <v>13</v>
      </c>
      <c r="AP144" s="107">
        <v>999190</v>
      </c>
      <c r="AQ144" s="108">
        <v>20</v>
      </c>
      <c r="AR144" s="107">
        <v>395626</v>
      </c>
      <c r="AS144" s="108">
        <v>16</v>
      </c>
      <c r="AT144" s="107">
        <v>123255</v>
      </c>
      <c r="AU144" s="108"/>
      <c r="AV144" s="107"/>
      <c r="AW144" s="108">
        <v>7</v>
      </c>
      <c r="AX144" s="107">
        <v>20483</v>
      </c>
      <c r="AY144" s="108">
        <v>2</v>
      </c>
      <c r="AZ144" s="107">
        <v>14760</v>
      </c>
      <c r="BA144" s="108">
        <v>44</v>
      </c>
      <c r="BB144" s="107">
        <v>485472</v>
      </c>
      <c r="BC144" s="108"/>
      <c r="BD144" s="107"/>
      <c r="BE144" s="108">
        <v>43</v>
      </c>
      <c r="BF144" s="107">
        <v>867738</v>
      </c>
      <c r="BG144" s="108"/>
      <c r="BH144" s="107"/>
      <c r="BI144" s="108"/>
      <c r="BJ144" s="107"/>
      <c r="BK144" s="108"/>
      <c r="BL144" s="107"/>
      <c r="BM144" s="108">
        <v>6</v>
      </c>
      <c r="BN144" s="107">
        <v>177235</v>
      </c>
      <c r="BO144" s="108">
        <v>15</v>
      </c>
      <c r="BP144" s="107">
        <v>76527</v>
      </c>
      <c r="BQ144" s="108">
        <v>673</v>
      </c>
      <c r="BR144" s="107">
        <v>9183510</v>
      </c>
    </row>
    <row r="145" spans="1:70" ht="14" customHeight="1">
      <c r="A145" s="111" t="s">
        <v>510</v>
      </c>
      <c r="B145" s="105">
        <v>24958</v>
      </c>
      <c r="C145" s="106">
        <v>6</v>
      </c>
      <c r="D145" s="107">
        <v>44310</v>
      </c>
      <c r="E145" s="108">
        <v>16</v>
      </c>
      <c r="F145" s="107">
        <v>34511</v>
      </c>
      <c r="G145" s="108">
        <v>32</v>
      </c>
      <c r="H145" s="107">
        <v>322649</v>
      </c>
      <c r="I145" s="108">
        <v>43</v>
      </c>
      <c r="J145" s="107">
        <v>497144</v>
      </c>
      <c r="K145" s="108">
        <v>37</v>
      </c>
      <c r="L145" s="107">
        <v>400564</v>
      </c>
      <c r="M145" s="108">
        <v>21</v>
      </c>
      <c r="N145" s="107">
        <v>106780</v>
      </c>
      <c r="O145" s="108">
        <v>85</v>
      </c>
      <c r="P145" s="107">
        <v>797446</v>
      </c>
      <c r="Q145" s="108"/>
      <c r="R145" s="107"/>
      <c r="S145" s="108">
        <v>8</v>
      </c>
      <c r="T145" s="107">
        <v>126311</v>
      </c>
      <c r="U145" s="108">
        <v>6</v>
      </c>
      <c r="V145" s="107">
        <v>79563</v>
      </c>
      <c r="W145" s="108">
        <v>25</v>
      </c>
      <c r="X145" s="107">
        <v>280697</v>
      </c>
      <c r="Y145" s="108">
        <v>36</v>
      </c>
      <c r="Z145" s="107">
        <v>695642</v>
      </c>
      <c r="AA145" s="108">
        <v>20</v>
      </c>
      <c r="AB145" s="107">
        <v>216716</v>
      </c>
      <c r="AC145" s="108">
        <v>10</v>
      </c>
      <c r="AD145" s="107">
        <v>50643</v>
      </c>
      <c r="AE145" s="108">
        <v>49</v>
      </c>
      <c r="AF145" s="107">
        <v>350764</v>
      </c>
      <c r="AG145" s="108">
        <v>49</v>
      </c>
      <c r="AH145" s="107">
        <v>1152790</v>
      </c>
      <c r="AI145" s="108">
        <v>38</v>
      </c>
      <c r="AJ145" s="107">
        <v>1041607</v>
      </c>
      <c r="AK145" s="108">
        <v>14</v>
      </c>
      <c r="AL145" s="107">
        <v>97235</v>
      </c>
      <c r="AM145" s="108">
        <v>13</v>
      </c>
      <c r="AN145" s="107">
        <v>99689</v>
      </c>
      <c r="AO145" s="108">
        <v>13</v>
      </c>
      <c r="AP145" s="107">
        <v>983655</v>
      </c>
      <c r="AQ145" s="108">
        <v>20</v>
      </c>
      <c r="AR145" s="107">
        <v>386029</v>
      </c>
      <c r="AS145" s="108">
        <v>16</v>
      </c>
      <c r="AT145" s="107">
        <v>132507</v>
      </c>
      <c r="AU145" s="108"/>
      <c r="AV145" s="107"/>
      <c r="AW145" s="108">
        <v>7</v>
      </c>
      <c r="AX145" s="107">
        <v>20172</v>
      </c>
      <c r="AY145" s="108">
        <v>2</v>
      </c>
      <c r="AZ145" s="107">
        <v>15064</v>
      </c>
      <c r="BA145" s="108">
        <v>44</v>
      </c>
      <c r="BB145" s="107">
        <v>515485</v>
      </c>
      <c r="BC145" s="108"/>
      <c r="BD145" s="107"/>
      <c r="BE145" s="108">
        <v>43</v>
      </c>
      <c r="BF145" s="107">
        <v>872645</v>
      </c>
      <c r="BG145" s="108"/>
      <c r="BH145" s="107"/>
      <c r="BI145" s="108"/>
      <c r="BJ145" s="107"/>
      <c r="BK145" s="108"/>
      <c r="BL145" s="107"/>
      <c r="BM145" s="108">
        <v>6</v>
      </c>
      <c r="BN145" s="107">
        <v>188625</v>
      </c>
      <c r="BO145" s="108">
        <v>15</v>
      </c>
      <c r="BP145" s="107">
        <v>81975</v>
      </c>
      <c r="BQ145" s="108">
        <v>674</v>
      </c>
      <c r="BR145" s="107">
        <v>9591231</v>
      </c>
    </row>
    <row r="146" spans="1:70" ht="14" customHeight="1">
      <c r="A146" s="111" t="s">
        <v>510</v>
      </c>
      <c r="B146" s="105">
        <v>24989</v>
      </c>
      <c r="C146" s="106">
        <v>6</v>
      </c>
      <c r="D146" s="107">
        <v>42050</v>
      </c>
      <c r="E146" s="108">
        <v>16</v>
      </c>
      <c r="F146" s="107">
        <v>34306</v>
      </c>
      <c r="G146" s="108">
        <v>32</v>
      </c>
      <c r="H146" s="107">
        <v>308056</v>
      </c>
      <c r="I146" s="108">
        <v>43</v>
      </c>
      <c r="J146" s="107">
        <v>481405</v>
      </c>
      <c r="K146" s="108">
        <v>37</v>
      </c>
      <c r="L146" s="107">
        <v>387861</v>
      </c>
      <c r="M146" s="108">
        <v>21</v>
      </c>
      <c r="N146" s="107">
        <v>104194</v>
      </c>
      <c r="O146" s="108">
        <v>85</v>
      </c>
      <c r="P146" s="107">
        <v>864894</v>
      </c>
      <c r="Q146" s="108"/>
      <c r="R146" s="107"/>
      <c r="S146" s="108">
        <v>8</v>
      </c>
      <c r="T146" s="107">
        <v>124955</v>
      </c>
      <c r="U146" s="108">
        <v>6</v>
      </c>
      <c r="V146" s="107">
        <v>81949</v>
      </c>
      <c r="W146" s="108">
        <v>25</v>
      </c>
      <c r="X146" s="107">
        <v>289759</v>
      </c>
      <c r="Y146" s="108">
        <v>36</v>
      </c>
      <c r="Z146" s="107">
        <v>689773</v>
      </c>
      <c r="AA146" s="108">
        <v>20</v>
      </c>
      <c r="AB146" s="107">
        <v>211810</v>
      </c>
      <c r="AC146" s="108">
        <v>10</v>
      </c>
      <c r="AD146" s="107">
        <v>49620</v>
      </c>
      <c r="AE146" s="108">
        <v>49</v>
      </c>
      <c r="AF146" s="107">
        <v>386336</v>
      </c>
      <c r="AG146" s="108">
        <v>49</v>
      </c>
      <c r="AH146" s="107">
        <v>1233833</v>
      </c>
      <c r="AI146" s="108">
        <v>38</v>
      </c>
      <c r="AJ146" s="107">
        <v>1038806</v>
      </c>
      <c r="AK146" s="108">
        <v>14</v>
      </c>
      <c r="AL146" s="107">
        <v>114575</v>
      </c>
      <c r="AM146" s="108">
        <v>13</v>
      </c>
      <c r="AN146" s="107">
        <v>106882</v>
      </c>
      <c r="AO146" s="108">
        <v>13</v>
      </c>
      <c r="AP146" s="107">
        <v>1015222</v>
      </c>
      <c r="AQ146" s="108">
        <v>20</v>
      </c>
      <c r="AR146" s="107">
        <v>389174</v>
      </c>
      <c r="AS146" s="108">
        <v>16</v>
      </c>
      <c r="AT146" s="107">
        <v>125366</v>
      </c>
      <c r="AU146" s="108"/>
      <c r="AV146" s="107"/>
      <c r="AW146" s="108">
        <v>7</v>
      </c>
      <c r="AX146" s="107">
        <v>19434</v>
      </c>
      <c r="AY146" s="108">
        <v>2</v>
      </c>
      <c r="AZ146" s="107">
        <v>15168</v>
      </c>
      <c r="BA146" s="108">
        <v>44</v>
      </c>
      <c r="BB146" s="107">
        <v>507831</v>
      </c>
      <c r="BC146" s="108"/>
      <c r="BD146" s="107"/>
      <c r="BE146" s="108">
        <v>43</v>
      </c>
      <c r="BF146" s="107">
        <v>879503</v>
      </c>
      <c r="BG146" s="108"/>
      <c r="BH146" s="107"/>
      <c r="BI146" s="108"/>
      <c r="BJ146" s="107"/>
      <c r="BK146" s="108"/>
      <c r="BL146" s="107"/>
      <c r="BM146" s="108">
        <v>6</v>
      </c>
      <c r="BN146" s="107">
        <v>181686</v>
      </c>
      <c r="BO146" s="108">
        <v>15</v>
      </c>
      <c r="BP146" s="107">
        <v>79757</v>
      </c>
      <c r="BQ146" s="108">
        <v>674</v>
      </c>
      <c r="BR146" s="107">
        <v>9764217</v>
      </c>
    </row>
    <row r="147" spans="1:70" ht="14" customHeight="1">
      <c r="A147" s="111" t="s">
        <v>510</v>
      </c>
      <c r="B147" s="105">
        <v>25018</v>
      </c>
      <c r="C147" s="106">
        <v>6</v>
      </c>
      <c r="D147" s="107">
        <v>41904</v>
      </c>
      <c r="E147" s="108">
        <v>16</v>
      </c>
      <c r="F147" s="107">
        <v>36076</v>
      </c>
      <c r="G147" s="108">
        <v>32</v>
      </c>
      <c r="H147" s="107">
        <v>379136</v>
      </c>
      <c r="I147" s="108">
        <v>43</v>
      </c>
      <c r="J147" s="107">
        <v>474583</v>
      </c>
      <c r="K147" s="108">
        <v>37</v>
      </c>
      <c r="L147" s="107">
        <v>398651</v>
      </c>
      <c r="M147" s="108">
        <v>21</v>
      </c>
      <c r="N147" s="107">
        <v>106795</v>
      </c>
      <c r="O147" s="108">
        <v>85</v>
      </c>
      <c r="P147" s="107">
        <v>887842</v>
      </c>
      <c r="Q147" s="108"/>
      <c r="R147" s="107"/>
      <c r="S147" s="108">
        <v>8</v>
      </c>
      <c r="T147" s="107">
        <v>130585</v>
      </c>
      <c r="U147" s="108">
        <v>6</v>
      </c>
      <c r="V147" s="107">
        <v>85742</v>
      </c>
      <c r="W147" s="108">
        <v>25</v>
      </c>
      <c r="X147" s="107">
        <v>309403</v>
      </c>
      <c r="Y147" s="108">
        <v>36</v>
      </c>
      <c r="Z147" s="107">
        <v>731189</v>
      </c>
      <c r="AA147" s="108">
        <v>20</v>
      </c>
      <c r="AB147" s="107">
        <v>230638</v>
      </c>
      <c r="AC147" s="108">
        <v>10</v>
      </c>
      <c r="AD147" s="107">
        <v>58542</v>
      </c>
      <c r="AE147" s="108">
        <v>50</v>
      </c>
      <c r="AF147" s="107">
        <v>453370</v>
      </c>
      <c r="AG147" s="108">
        <v>49</v>
      </c>
      <c r="AH147" s="107">
        <v>1308360</v>
      </c>
      <c r="AI147" s="108">
        <v>38</v>
      </c>
      <c r="AJ147" s="107">
        <v>1087267</v>
      </c>
      <c r="AK147" s="108">
        <v>14</v>
      </c>
      <c r="AL147" s="107">
        <v>122791</v>
      </c>
      <c r="AM147" s="108">
        <v>13</v>
      </c>
      <c r="AN147" s="107">
        <v>107579</v>
      </c>
      <c r="AO147" s="108">
        <v>13</v>
      </c>
      <c r="AP147" s="107">
        <v>1012533</v>
      </c>
      <c r="AQ147" s="108">
        <v>20</v>
      </c>
      <c r="AR147" s="107">
        <v>392363</v>
      </c>
      <c r="AS147" s="108">
        <v>16</v>
      </c>
      <c r="AT147" s="107">
        <v>133098</v>
      </c>
      <c r="AU147" s="108"/>
      <c r="AV147" s="107"/>
      <c r="AW147" s="108">
        <v>7</v>
      </c>
      <c r="AX147" s="107">
        <v>19159</v>
      </c>
      <c r="AY147" s="108">
        <v>2</v>
      </c>
      <c r="AZ147" s="107">
        <v>15224</v>
      </c>
      <c r="BA147" s="108">
        <v>45</v>
      </c>
      <c r="BB147" s="107">
        <v>554598</v>
      </c>
      <c r="BC147" s="108"/>
      <c r="BD147" s="107"/>
      <c r="BE147" s="108">
        <v>43</v>
      </c>
      <c r="BF147" s="107">
        <v>877951</v>
      </c>
      <c r="BG147" s="108"/>
      <c r="BH147" s="107"/>
      <c r="BI147" s="108"/>
      <c r="BJ147" s="107"/>
      <c r="BK147" s="108"/>
      <c r="BL147" s="107"/>
      <c r="BM147" s="108">
        <v>6</v>
      </c>
      <c r="BN147" s="107">
        <v>177639</v>
      </c>
      <c r="BO147" s="108">
        <v>15</v>
      </c>
      <c r="BP147" s="107">
        <v>79383</v>
      </c>
      <c r="BQ147" s="108">
        <v>676</v>
      </c>
      <c r="BR147" s="107">
        <v>10212411</v>
      </c>
    </row>
    <row r="148" spans="1:70" ht="14" customHeight="1">
      <c r="A148" s="111" t="s">
        <v>510</v>
      </c>
      <c r="B148" s="105">
        <v>25050</v>
      </c>
      <c r="C148" s="106">
        <v>6</v>
      </c>
      <c r="D148" s="107">
        <v>44198</v>
      </c>
      <c r="E148" s="108">
        <v>16</v>
      </c>
      <c r="F148" s="107">
        <v>36550</v>
      </c>
      <c r="G148" s="108">
        <v>32</v>
      </c>
      <c r="H148" s="107">
        <v>416368</v>
      </c>
      <c r="I148" s="108">
        <v>43</v>
      </c>
      <c r="J148" s="107">
        <v>461776</v>
      </c>
      <c r="K148" s="108">
        <v>37</v>
      </c>
      <c r="L148" s="107">
        <v>419878</v>
      </c>
      <c r="M148" s="108">
        <v>21</v>
      </c>
      <c r="N148" s="107">
        <v>109097</v>
      </c>
      <c r="O148" s="108">
        <v>85</v>
      </c>
      <c r="P148" s="107">
        <v>938408</v>
      </c>
      <c r="Q148" s="108"/>
      <c r="R148" s="107"/>
      <c r="S148" s="108">
        <v>8</v>
      </c>
      <c r="T148" s="107">
        <v>143920</v>
      </c>
      <c r="U148" s="108">
        <v>6</v>
      </c>
      <c r="V148" s="107">
        <v>86175</v>
      </c>
      <c r="W148" s="108">
        <v>25</v>
      </c>
      <c r="X148" s="107">
        <v>328752</v>
      </c>
      <c r="Y148" s="108">
        <v>36</v>
      </c>
      <c r="Z148" s="107">
        <v>774686</v>
      </c>
      <c r="AA148" s="108">
        <v>20</v>
      </c>
      <c r="AB148" s="107">
        <v>239209</v>
      </c>
      <c r="AC148" s="108">
        <v>10</v>
      </c>
      <c r="AD148" s="107">
        <v>58664</v>
      </c>
      <c r="AE148" s="108">
        <v>50</v>
      </c>
      <c r="AF148" s="107">
        <v>498114</v>
      </c>
      <c r="AG148" s="108">
        <v>49</v>
      </c>
      <c r="AH148" s="107">
        <v>1501663</v>
      </c>
      <c r="AI148" s="108">
        <v>38</v>
      </c>
      <c r="AJ148" s="107">
        <v>1206688</v>
      </c>
      <c r="AK148" s="108">
        <v>14</v>
      </c>
      <c r="AL148" s="107">
        <v>130201</v>
      </c>
      <c r="AM148" s="108">
        <v>13</v>
      </c>
      <c r="AN148" s="107">
        <v>113178</v>
      </c>
      <c r="AO148" s="108">
        <v>13</v>
      </c>
      <c r="AP148" s="107">
        <v>1061203</v>
      </c>
      <c r="AQ148" s="108">
        <v>20</v>
      </c>
      <c r="AR148" s="107">
        <v>372786</v>
      </c>
      <c r="AS148" s="108">
        <v>16</v>
      </c>
      <c r="AT148" s="107">
        <v>144983</v>
      </c>
      <c r="AU148" s="108"/>
      <c r="AV148" s="107"/>
      <c r="AW148" s="108">
        <v>7</v>
      </c>
      <c r="AX148" s="107">
        <v>19124</v>
      </c>
      <c r="AY148" s="108">
        <v>2</v>
      </c>
      <c r="AZ148" s="107">
        <v>17454</v>
      </c>
      <c r="BA148" s="108">
        <v>45</v>
      </c>
      <c r="BB148" s="107">
        <v>581801</v>
      </c>
      <c r="BC148" s="108"/>
      <c r="BD148" s="107"/>
      <c r="BE148" s="108">
        <v>43</v>
      </c>
      <c r="BF148" s="107">
        <v>866486</v>
      </c>
      <c r="BG148" s="108"/>
      <c r="BH148" s="107"/>
      <c r="BI148" s="108"/>
      <c r="BJ148" s="107"/>
      <c r="BK148" s="108"/>
      <c r="BL148" s="107"/>
      <c r="BM148" s="108">
        <v>6</v>
      </c>
      <c r="BN148" s="107">
        <v>157978</v>
      </c>
      <c r="BO148" s="108">
        <v>15</v>
      </c>
      <c r="BP148" s="107">
        <v>76806</v>
      </c>
      <c r="BQ148" s="108">
        <v>676</v>
      </c>
      <c r="BR148" s="107">
        <v>10806158</v>
      </c>
    </row>
    <row r="149" spans="1:70" ht="14" customHeight="1">
      <c r="A149" s="111" t="s">
        <v>510</v>
      </c>
      <c r="B149" s="105">
        <v>25081</v>
      </c>
      <c r="C149" s="106">
        <v>6</v>
      </c>
      <c r="D149" s="107">
        <v>44904</v>
      </c>
      <c r="E149" s="108">
        <v>16</v>
      </c>
      <c r="F149" s="107">
        <v>35217</v>
      </c>
      <c r="G149" s="108">
        <v>32</v>
      </c>
      <c r="H149" s="107">
        <v>451431</v>
      </c>
      <c r="I149" s="108">
        <v>43</v>
      </c>
      <c r="J149" s="107">
        <v>480896</v>
      </c>
      <c r="K149" s="108">
        <v>37</v>
      </c>
      <c r="L149" s="107">
        <v>460064</v>
      </c>
      <c r="M149" s="108">
        <v>21</v>
      </c>
      <c r="N149" s="107">
        <v>123122</v>
      </c>
      <c r="O149" s="108">
        <v>85</v>
      </c>
      <c r="P149" s="107">
        <v>999126</v>
      </c>
      <c r="Q149" s="108"/>
      <c r="R149" s="107"/>
      <c r="S149" s="108">
        <v>8</v>
      </c>
      <c r="T149" s="107">
        <v>147117</v>
      </c>
      <c r="U149" s="108">
        <v>6</v>
      </c>
      <c r="V149" s="107">
        <v>98645</v>
      </c>
      <c r="W149" s="108">
        <v>26</v>
      </c>
      <c r="X149" s="107">
        <v>352233</v>
      </c>
      <c r="Y149" s="108">
        <v>36</v>
      </c>
      <c r="Z149" s="107">
        <v>851822</v>
      </c>
      <c r="AA149" s="108">
        <v>20</v>
      </c>
      <c r="AB149" s="107">
        <v>270672</v>
      </c>
      <c r="AC149" s="108">
        <v>11</v>
      </c>
      <c r="AD149" s="107">
        <v>66492</v>
      </c>
      <c r="AE149" s="108">
        <v>50</v>
      </c>
      <c r="AF149" s="107">
        <v>535261</v>
      </c>
      <c r="AG149" s="108">
        <v>50</v>
      </c>
      <c r="AH149" s="107">
        <v>1598776</v>
      </c>
      <c r="AI149" s="108">
        <v>38</v>
      </c>
      <c r="AJ149" s="107">
        <v>1327025</v>
      </c>
      <c r="AK149" s="108">
        <v>14</v>
      </c>
      <c r="AL149" s="107">
        <v>142744</v>
      </c>
      <c r="AM149" s="108">
        <v>13</v>
      </c>
      <c r="AN149" s="107">
        <v>123769</v>
      </c>
      <c r="AO149" s="108">
        <v>13</v>
      </c>
      <c r="AP149" s="107">
        <v>1065693</v>
      </c>
      <c r="AQ149" s="108">
        <v>20</v>
      </c>
      <c r="AR149" s="107">
        <v>378818</v>
      </c>
      <c r="AS149" s="108">
        <v>16</v>
      </c>
      <c r="AT149" s="107">
        <v>155063</v>
      </c>
      <c r="AU149" s="108"/>
      <c r="AV149" s="107"/>
      <c r="AW149" s="108">
        <v>7</v>
      </c>
      <c r="AX149" s="107">
        <v>20301</v>
      </c>
      <c r="AY149" s="108">
        <v>2</v>
      </c>
      <c r="AZ149" s="107">
        <v>17292</v>
      </c>
      <c r="BA149" s="108">
        <v>48</v>
      </c>
      <c r="BB149" s="107">
        <v>624664</v>
      </c>
      <c r="BC149" s="108"/>
      <c r="BD149" s="107"/>
      <c r="BE149" s="108">
        <v>43</v>
      </c>
      <c r="BF149" s="107">
        <v>888165</v>
      </c>
      <c r="BG149" s="108"/>
      <c r="BH149" s="107"/>
      <c r="BI149" s="108"/>
      <c r="BJ149" s="107"/>
      <c r="BK149" s="108"/>
      <c r="BL149" s="107"/>
      <c r="BM149" s="108">
        <v>6</v>
      </c>
      <c r="BN149" s="107">
        <v>172466</v>
      </c>
      <c r="BO149" s="108">
        <v>15</v>
      </c>
      <c r="BP149" s="107">
        <v>79846</v>
      </c>
      <c r="BQ149" s="108">
        <v>682</v>
      </c>
      <c r="BR149" s="107">
        <v>11511635</v>
      </c>
    </row>
    <row r="150" spans="1:70" ht="14" customHeight="1">
      <c r="A150" s="111" t="s">
        <v>510</v>
      </c>
      <c r="B150" s="105">
        <v>25111</v>
      </c>
      <c r="C150" s="106">
        <v>6</v>
      </c>
      <c r="D150" s="107">
        <v>44118</v>
      </c>
      <c r="E150" s="108">
        <v>16</v>
      </c>
      <c r="F150" s="107">
        <v>34949</v>
      </c>
      <c r="G150" s="108">
        <v>32</v>
      </c>
      <c r="H150" s="107">
        <v>489259</v>
      </c>
      <c r="I150" s="108">
        <v>43</v>
      </c>
      <c r="J150" s="107">
        <v>471365</v>
      </c>
      <c r="K150" s="108">
        <v>37</v>
      </c>
      <c r="L150" s="107">
        <v>532417</v>
      </c>
      <c r="M150" s="108">
        <v>20</v>
      </c>
      <c r="N150" s="107">
        <v>121129</v>
      </c>
      <c r="O150" s="108">
        <v>85</v>
      </c>
      <c r="P150" s="107">
        <v>1099504</v>
      </c>
      <c r="Q150" s="108"/>
      <c r="R150" s="107"/>
      <c r="S150" s="108">
        <v>8</v>
      </c>
      <c r="T150" s="107">
        <v>153482</v>
      </c>
      <c r="U150" s="108">
        <v>6</v>
      </c>
      <c r="V150" s="107">
        <v>105988</v>
      </c>
      <c r="W150" s="108">
        <v>26</v>
      </c>
      <c r="X150" s="107">
        <v>379012</v>
      </c>
      <c r="Y150" s="108">
        <v>36</v>
      </c>
      <c r="Z150" s="107">
        <v>850421</v>
      </c>
      <c r="AA150" s="108">
        <v>20</v>
      </c>
      <c r="AB150" s="107">
        <v>283349</v>
      </c>
      <c r="AC150" s="108">
        <v>11</v>
      </c>
      <c r="AD150" s="107">
        <v>66043</v>
      </c>
      <c r="AE150" s="108">
        <v>50</v>
      </c>
      <c r="AF150" s="107">
        <v>629889</v>
      </c>
      <c r="AG150" s="108">
        <v>50</v>
      </c>
      <c r="AH150" s="107">
        <v>1921170</v>
      </c>
      <c r="AI150" s="108">
        <v>38</v>
      </c>
      <c r="AJ150" s="107">
        <v>1433899</v>
      </c>
      <c r="AK150" s="108">
        <v>14</v>
      </c>
      <c r="AL150" s="107">
        <v>155926</v>
      </c>
      <c r="AM150" s="108">
        <v>13</v>
      </c>
      <c r="AN150" s="107">
        <v>139649</v>
      </c>
      <c r="AO150" s="108">
        <v>13</v>
      </c>
      <c r="AP150" s="107">
        <v>1055415</v>
      </c>
      <c r="AQ150" s="108">
        <v>20</v>
      </c>
      <c r="AR150" s="107">
        <v>401021</v>
      </c>
      <c r="AS150" s="108">
        <v>16</v>
      </c>
      <c r="AT150" s="107">
        <v>166519</v>
      </c>
      <c r="AU150" s="108"/>
      <c r="AV150" s="107"/>
      <c r="AW150" s="108">
        <v>7</v>
      </c>
      <c r="AX150" s="107">
        <v>21728</v>
      </c>
      <c r="AY150" s="108">
        <v>2</v>
      </c>
      <c r="AZ150" s="107">
        <v>16668</v>
      </c>
      <c r="BA150" s="108">
        <v>47</v>
      </c>
      <c r="BB150" s="107">
        <v>665619</v>
      </c>
      <c r="BC150" s="108"/>
      <c r="BD150" s="107"/>
      <c r="BE150" s="108">
        <v>43</v>
      </c>
      <c r="BF150" s="107">
        <v>967603</v>
      </c>
      <c r="BG150" s="108"/>
      <c r="BH150" s="107"/>
      <c r="BI150" s="108"/>
      <c r="BJ150" s="107"/>
      <c r="BK150" s="108"/>
      <c r="BL150" s="107"/>
      <c r="BM150" s="108">
        <v>6</v>
      </c>
      <c r="BN150" s="107">
        <v>175547</v>
      </c>
      <c r="BO150" s="108">
        <v>15</v>
      </c>
      <c r="BP150" s="107">
        <v>78618</v>
      </c>
      <c r="BQ150" s="108">
        <v>680</v>
      </c>
      <c r="BR150" s="107">
        <v>12460316</v>
      </c>
    </row>
    <row r="151" spans="1:70" ht="14" customHeight="1">
      <c r="A151" s="111" t="s">
        <v>510</v>
      </c>
      <c r="B151" s="105">
        <v>25142</v>
      </c>
      <c r="C151" s="106">
        <v>6</v>
      </c>
      <c r="D151" s="107">
        <v>41238</v>
      </c>
      <c r="E151" s="108">
        <v>16</v>
      </c>
      <c r="F151" s="107">
        <v>33015</v>
      </c>
      <c r="G151" s="108">
        <v>33</v>
      </c>
      <c r="H151" s="107">
        <v>486766</v>
      </c>
      <c r="I151" s="108">
        <v>43</v>
      </c>
      <c r="J151" s="107">
        <v>459906</v>
      </c>
      <c r="K151" s="108">
        <v>37</v>
      </c>
      <c r="L151" s="107">
        <v>435179</v>
      </c>
      <c r="M151" s="108">
        <v>20</v>
      </c>
      <c r="N151" s="107">
        <v>115147</v>
      </c>
      <c r="O151" s="108">
        <v>85</v>
      </c>
      <c r="P151" s="107">
        <v>1023777</v>
      </c>
      <c r="Q151" s="108"/>
      <c r="R151" s="107"/>
      <c r="S151" s="108">
        <v>8</v>
      </c>
      <c r="T151" s="107">
        <v>142589</v>
      </c>
      <c r="U151" s="108">
        <v>6</v>
      </c>
      <c r="V151" s="107">
        <v>101088</v>
      </c>
      <c r="W151" s="108">
        <v>26</v>
      </c>
      <c r="X151" s="107">
        <v>353633</v>
      </c>
      <c r="Y151" s="108">
        <v>36</v>
      </c>
      <c r="Z151" s="107">
        <v>820748</v>
      </c>
      <c r="AA151" s="108">
        <v>20</v>
      </c>
      <c r="AB151" s="107">
        <v>269689</v>
      </c>
      <c r="AC151" s="108">
        <v>11</v>
      </c>
      <c r="AD151" s="107">
        <v>60536</v>
      </c>
      <c r="AE151" s="108">
        <v>51</v>
      </c>
      <c r="AF151" s="107">
        <v>617918</v>
      </c>
      <c r="AG151" s="108">
        <v>50</v>
      </c>
      <c r="AH151" s="107">
        <v>1792117</v>
      </c>
      <c r="AI151" s="108">
        <v>38</v>
      </c>
      <c r="AJ151" s="107">
        <v>1248347</v>
      </c>
      <c r="AK151" s="108">
        <v>14</v>
      </c>
      <c r="AL151" s="107">
        <v>157483</v>
      </c>
      <c r="AM151" s="108">
        <v>12</v>
      </c>
      <c r="AN151" s="107">
        <v>128737</v>
      </c>
      <c r="AO151" s="108">
        <v>13</v>
      </c>
      <c r="AP151" s="107">
        <v>1047527</v>
      </c>
      <c r="AQ151" s="108">
        <v>20</v>
      </c>
      <c r="AR151" s="107">
        <v>394600</v>
      </c>
      <c r="AS151" s="108">
        <v>16</v>
      </c>
      <c r="AT151" s="107">
        <v>179521</v>
      </c>
      <c r="AU151" s="108"/>
      <c r="AV151" s="107"/>
      <c r="AW151" s="108">
        <v>7</v>
      </c>
      <c r="AX151" s="107">
        <v>20447</v>
      </c>
      <c r="AY151" s="108">
        <v>2</v>
      </c>
      <c r="AZ151" s="107">
        <v>16132</v>
      </c>
      <c r="BA151" s="108">
        <v>46</v>
      </c>
      <c r="BB151" s="107">
        <v>625288</v>
      </c>
      <c r="BC151" s="108"/>
      <c r="BD151" s="107"/>
      <c r="BE151" s="108">
        <v>43</v>
      </c>
      <c r="BF151" s="107">
        <v>990649</v>
      </c>
      <c r="BG151" s="108"/>
      <c r="BH151" s="107"/>
      <c r="BI151" s="108"/>
      <c r="BJ151" s="107"/>
      <c r="BK151" s="108"/>
      <c r="BL151" s="107"/>
      <c r="BM151" s="108">
        <v>6</v>
      </c>
      <c r="BN151" s="107">
        <v>159740</v>
      </c>
      <c r="BO151" s="108">
        <v>15</v>
      </c>
      <c r="BP151" s="107">
        <v>74225</v>
      </c>
      <c r="BQ151" s="108">
        <v>680</v>
      </c>
      <c r="BR151" s="107">
        <v>11796051</v>
      </c>
    </row>
    <row r="152" spans="1:70" ht="14" customHeight="1">
      <c r="A152" s="111" t="s">
        <v>510</v>
      </c>
      <c r="B152" s="105">
        <v>25172</v>
      </c>
      <c r="C152" s="106">
        <v>6</v>
      </c>
      <c r="D152" s="107">
        <v>38460</v>
      </c>
      <c r="E152" s="108">
        <v>16</v>
      </c>
      <c r="F152" s="107">
        <v>30235</v>
      </c>
      <c r="G152" s="108">
        <v>33</v>
      </c>
      <c r="H152" s="107">
        <v>492551</v>
      </c>
      <c r="I152" s="108">
        <v>43</v>
      </c>
      <c r="J152" s="107">
        <v>451456</v>
      </c>
      <c r="K152" s="108">
        <v>37</v>
      </c>
      <c r="L152" s="107">
        <v>408711</v>
      </c>
      <c r="M152" s="108">
        <v>20</v>
      </c>
      <c r="N152" s="107">
        <v>112183</v>
      </c>
      <c r="O152" s="108">
        <v>85</v>
      </c>
      <c r="P152" s="107">
        <v>1024397</v>
      </c>
      <c r="Q152" s="108"/>
      <c r="R152" s="107"/>
      <c r="S152" s="108">
        <v>8</v>
      </c>
      <c r="T152" s="107">
        <v>133798</v>
      </c>
      <c r="U152" s="108">
        <v>6</v>
      </c>
      <c r="V152" s="107">
        <v>91127</v>
      </c>
      <c r="W152" s="108">
        <v>26</v>
      </c>
      <c r="X152" s="107">
        <v>349900</v>
      </c>
      <c r="Y152" s="108">
        <v>36</v>
      </c>
      <c r="Z152" s="107">
        <v>791414</v>
      </c>
      <c r="AA152" s="108">
        <v>20</v>
      </c>
      <c r="AB152" s="107">
        <v>272505</v>
      </c>
      <c r="AC152" s="108">
        <v>11</v>
      </c>
      <c r="AD152" s="107">
        <v>66027</v>
      </c>
      <c r="AE152" s="108">
        <v>51</v>
      </c>
      <c r="AF152" s="107">
        <v>619812</v>
      </c>
      <c r="AG152" s="108">
        <v>51</v>
      </c>
      <c r="AH152" s="107">
        <v>1898343</v>
      </c>
      <c r="AI152" s="108">
        <v>38</v>
      </c>
      <c r="AJ152" s="107">
        <v>1090477</v>
      </c>
      <c r="AK152" s="108">
        <v>14</v>
      </c>
      <c r="AL152" s="107">
        <v>157729</v>
      </c>
      <c r="AM152" s="108">
        <v>12</v>
      </c>
      <c r="AN152" s="107">
        <v>136441</v>
      </c>
      <c r="AO152" s="108">
        <v>13</v>
      </c>
      <c r="AP152" s="107">
        <v>1033796</v>
      </c>
      <c r="AQ152" s="108">
        <v>20</v>
      </c>
      <c r="AR152" s="107">
        <v>397723</v>
      </c>
      <c r="AS152" s="108">
        <v>16</v>
      </c>
      <c r="AT152" s="107">
        <v>177855</v>
      </c>
      <c r="AU152" s="108"/>
      <c r="AV152" s="107"/>
      <c r="AW152" s="108">
        <v>7</v>
      </c>
      <c r="AX152" s="107">
        <v>20250</v>
      </c>
      <c r="AY152" s="108">
        <v>2</v>
      </c>
      <c r="AZ152" s="107">
        <v>17408</v>
      </c>
      <c r="BA152" s="108">
        <v>46</v>
      </c>
      <c r="BB152" s="107">
        <v>609039</v>
      </c>
      <c r="BC152" s="108"/>
      <c r="BD152" s="107"/>
      <c r="BE152" s="108">
        <v>43</v>
      </c>
      <c r="BF152" s="107">
        <v>991518</v>
      </c>
      <c r="BG152" s="108"/>
      <c r="BH152" s="107"/>
      <c r="BI152" s="108"/>
      <c r="BJ152" s="107"/>
      <c r="BK152" s="108"/>
      <c r="BL152" s="107"/>
      <c r="BM152" s="108">
        <v>6</v>
      </c>
      <c r="BN152" s="107">
        <v>190476</v>
      </c>
      <c r="BO152" s="108">
        <v>15</v>
      </c>
      <c r="BP152" s="107">
        <v>75724</v>
      </c>
      <c r="BQ152" s="108">
        <v>681</v>
      </c>
      <c r="BR152" s="107">
        <v>11679365</v>
      </c>
    </row>
    <row r="153" spans="1:70" ht="14" customHeight="1">
      <c r="A153" s="111" t="s">
        <v>510</v>
      </c>
      <c r="B153" s="105">
        <v>25200</v>
      </c>
      <c r="C153" s="106">
        <v>6</v>
      </c>
      <c r="D153" s="107">
        <v>37530</v>
      </c>
      <c r="E153" s="108">
        <v>16</v>
      </c>
      <c r="F153" s="107">
        <v>32066</v>
      </c>
      <c r="G153" s="108">
        <v>33</v>
      </c>
      <c r="H153" s="107">
        <v>508110</v>
      </c>
      <c r="I153" s="108">
        <v>43</v>
      </c>
      <c r="J153" s="107">
        <v>471244</v>
      </c>
      <c r="K153" s="108">
        <v>37</v>
      </c>
      <c r="L153" s="107">
        <v>396797</v>
      </c>
      <c r="M153" s="108">
        <v>20</v>
      </c>
      <c r="N153" s="107">
        <v>123119</v>
      </c>
      <c r="O153" s="108">
        <v>85</v>
      </c>
      <c r="P153" s="107">
        <v>1055364</v>
      </c>
      <c r="Q153" s="108"/>
      <c r="R153" s="107"/>
      <c r="S153" s="108">
        <v>8</v>
      </c>
      <c r="T153" s="107">
        <v>133773</v>
      </c>
      <c r="U153" s="108">
        <v>6</v>
      </c>
      <c r="V153" s="107">
        <v>87226</v>
      </c>
      <c r="W153" s="108">
        <v>26</v>
      </c>
      <c r="X153" s="107">
        <v>343058</v>
      </c>
      <c r="Y153" s="108">
        <v>36</v>
      </c>
      <c r="Z153" s="107">
        <v>793416</v>
      </c>
      <c r="AA153" s="108">
        <v>20</v>
      </c>
      <c r="AB153" s="107">
        <v>279264</v>
      </c>
      <c r="AC153" s="108">
        <v>11</v>
      </c>
      <c r="AD153" s="107">
        <v>67633</v>
      </c>
      <c r="AE153" s="108">
        <v>51</v>
      </c>
      <c r="AF153" s="107">
        <v>584525</v>
      </c>
      <c r="AG153" s="108">
        <v>51</v>
      </c>
      <c r="AH153" s="107">
        <v>1839410</v>
      </c>
      <c r="AI153" s="108">
        <v>38</v>
      </c>
      <c r="AJ153" s="107">
        <v>1100182</v>
      </c>
      <c r="AK153" s="108">
        <v>14</v>
      </c>
      <c r="AL153" s="107">
        <v>150150</v>
      </c>
      <c r="AM153" s="108">
        <v>12</v>
      </c>
      <c r="AN153" s="107">
        <v>142568</v>
      </c>
      <c r="AO153" s="108">
        <v>13</v>
      </c>
      <c r="AP153" s="107">
        <v>1029704</v>
      </c>
      <c r="AQ153" s="108">
        <v>20</v>
      </c>
      <c r="AR153" s="107">
        <v>402118</v>
      </c>
      <c r="AS153" s="108">
        <v>16</v>
      </c>
      <c r="AT153" s="107">
        <v>174139</v>
      </c>
      <c r="AU153" s="108"/>
      <c r="AV153" s="107"/>
      <c r="AW153" s="108">
        <v>7</v>
      </c>
      <c r="AX153" s="107">
        <v>19981</v>
      </c>
      <c r="AY153" s="108">
        <v>2</v>
      </c>
      <c r="AZ153" s="107">
        <v>22092</v>
      </c>
      <c r="BA153" s="108">
        <v>46</v>
      </c>
      <c r="BB153" s="107">
        <v>590183</v>
      </c>
      <c r="BC153" s="108"/>
      <c r="BD153" s="107"/>
      <c r="BE153" s="108">
        <v>43</v>
      </c>
      <c r="BF153" s="107">
        <v>1014772</v>
      </c>
      <c r="BG153" s="108"/>
      <c r="BH153" s="107"/>
      <c r="BI153" s="108"/>
      <c r="BJ153" s="107"/>
      <c r="BK153" s="108"/>
      <c r="BL153" s="107"/>
      <c r="BM153" s="108">
        <v>6</v>
      </c>
      <c r="BN153" s="107">
        <v>176353</v>
      </c>
      <c r="BO153" s="108">
        <v>15</v>
      </c>
      <c r="BP153" s="107">
        <v>75828</v>
      </c>
      <c r="BQ153" s="108">
        <v>681</v>
      </c>
      <c r="BR153" s="107">
        <v>11650617</v>
      </c>
    </row>
    <row r="154" spans="1:70" ht="14" customHeight="1">
      <c r="A154" s="111" t="s">
        <v>511</v>
      </c>
      <c r="B154" s="105">
        <v>25234</v>
      </c>
      <c r="C154" s="106">
        <v>6</v>
      </c>
      <c r="D154" s="107">
        <v>37924</v>
      </c>
      <c r="E154" s="108">
        <v>16</v>
      </c>
      <c r="F154" s="107">
        <v>33594</v>
      </c>
      <c r="G154" s="108">
        <v>33</v>
      </c>
      <c r="H154" s="107">
        <v>542850</v>
      </c>
      <c r="I154" s="108">
        <v>43</v>
      </c>
      <c r="J154" s="107">
        <v>508501</v>
      </c>
      <c r="K154" s="108">
        <v>37</v>
      </c>
      <c r="L154" s="107">
        <v>408191</v>
      </c>
      <c r="M154" s="108">
        <v>20</v>
      </c>
      <c r="N154" s="107">
        <v>151650</v>
      </c>
      <c r="O154" s="108">
        <v>85</v>
      </c>
      <c r="P154" s="107">
        <v>1170401</v>
      </c>
      <c r="Q154" s="108"/>
      <c r="R154" s="107"/>
      <c r="S154" s="108">
        <v>8</v>
      </c>
      <c r="T154" s="107">
        <v>136308</v>
      </c>
      <c r="U154" s="108">
        <v>6</v>
      </c>
      <c r="V154" s="107">
        <v>89079</v>
      </c>
      <c r="W154" s="108">
        <v>26</v>
      </c>
      <c r="X154" s="107">
        <v>371097</v>
      </c>
      <c r="Y154" s="108">
        <v>36</v>
      </c>
      <c r="Z154" s="107">
        <v>834938</v>
      </c>
      <c r="AA154" s="108">
        <v>20</v>
      </c>
      <c r="AB154" s="107">
        <v>304970</v>
      </c>
      <c r="AC154" s="108">
        <v>11</v>
      </c>
      <c r="AD154" s="107">
        <v>71784</v>
      </c>
      <c r="AE154" s="108">
        <v>51</v>
      </c>
      <c r="AF154" s="107">
        <v>629790</v>
      </c>
      <c r="AG154" s="108">
        <v>51</v>
      </c>
      <c r="AH154" s="107">
        <v>1952913</v>
      </c>
      <c r="AI154" s="108">
        <v>38</v>
      </c>
      <c r="AJ154" s="107">
        <v>1102216</v>
      </c>
      <c r="AK154" s="108">
        <v>14</v>
      </c>
      <c r="AL154" s="107">
        <v>172059</v>
      </c>
      <c r="AM154" s="108">
        <v>12</v>
      </c>
      <c r="AN154" s="107">
        <v>166131</v>
      </c>
      <c r="AO154" s="108">
        <v>13</v>
      </c>
      <c r="AP154" s="107">
        <v>1030402</v>
      </c>
      <c r="AQ154" s="108">
        <v>20</v>
      </c>
      <c r="AR154" s="107">
        <v>410418</v>
      </c>
      <c r="AS154" s="108">
        <v>16</v>
      </c>
      <c r="AT154" s="107">
        <v>153379</v>
      </c>
      <c r="AU154" s="108"/>
      <c r="AV154" s="107"/>
      <c r="AW154" s="108">
        <v>7</v>
      </c>
      <c r="AX154" s="107">
        <v>20165</v>
      </c>
      <c r="AY154" s="108">
        <v>2</v>
      </c>
      <c r="AZ154" s="107">
        <v>21480</v>
      </c>
      <c r="BA154" s="108">
        <v>46</v>
      </c>
      <c r="BB154" s="107">
        <v>607733</v>
      </c>
      <c r="BC154" s="108"/>
      <c r="BD154" s="107"/>
      <c r="BE154" s="108">
        <v>43</v>
      </c>
      <c r="BF154" s="107">
        <v>1201404</v>
      </c>
      <c r="BG154" s="108"/>
      <c r="BH154" s="107"/>
      <c r="BI154" s="108"/>
      <c r="BJ154" s="107"/>
      <c r="BK154" s="108"/>
      <c r="BL154" s="107"/>
      <c r="BM154" s="108">
        <v>6</v>
      </c>
      <c r="BN154" s="107">
        <v>179862</v>
      </c>
      <c r="BO154" s="108">
        <v>15</v>
      </c>
      <c r="BP154" s="107">
        <v>76615</v>
      </c>
      <c r="BQ154" s="108">
        <v>681</v>
      </c>
      <c r="BR154" s="107">
        <v>12385865</v>
      </c>
    </row>
    <row r="155" spans="1:70" ht="14" customHeight="1">
      <c r="A155" s="111" t="s">
        <v>511</v>
      </c>
      <c r="B155" s="105">
        <v>25262</v>
      </c>
      <c r="C155" s="106">
        <v>6</v>
      </c>
      <c r="D155" s="107">
        <v>37238</v>
      </c>
      <c r="E155" s="108">
        <v>16</v>
      </c>
      <c r="F155" s="107">
        <v>34687</v>
      </c>
      <c r="G155" s="108">
        <v>34</v>
      </c>
      <c r="H155" s="107">
        <v>509227</v>
      </c>
      <c r="I155" s="108">
        <v>44</v>
      </c>
      <c r="J155" s="107">
        <v>483147</v>
      </c>
      <c r="K155" s="108">
        <v>37</v>
      </c>
      <c r="L155" s="107">
        <v>407313</v>
      </c>
      <c r="M155" s="108">
        <v>20</v>
      </c>
      <c r="N155" s="107">
        <v>135852</v>
      </c>
      <c r="O155" s="108">
        <v>86</v>
      </c>
      <c r="P155" s="107">
        <v>1097208</v>
      </c>
      <c r="Q155" s="108"/>
      <c r="R155" s="107"/>
      <c r="S155" s="108">
        <v>8</v>
      </c>
      <c r="T155" s="107">
        <v>130672</v>
      </c>
      <c r="U155" s="108">
        <v>6</v>
      </c>
      <c r="V155" s="107">
        <v>85849</v>
      </c>
      <c r="W155" s="108">
        <v>26</v>
      </c>
      <c r="X155" s="107">
        <v>352958</v>
      </c>
      <c r="Y155" s="108">
        <v>36</v>
      </c>
      <c r="Z155" s="107">
        <v>815011</v>
      </c>
      <c r="AA155" s="108">
        <v>20</v>
      </c>
      <c r="AB155" s="107">
        <v>298144</v>
      </c>
      <c r="AC155" s="108">
        <v>11</v>
      </c>
      <c r="AD155" s="107">
        <v>67868</v>
      </c>
      <c r="AE155" s="108">
        <v>51</v>
      </c>
      <c r="AF155" s="107">
        <v>578213</v>
      </c>
      <c r="AG155" s="108">
        <v>52</v>
      </c>
      <c r="AH155" s="107">
        <v>1949834</v>
      </c>
      <c r="AI155" s="108">
        <v>38</v>
      </c>
      <c r="AJ155" s="107">
        <v>1077495</v>
      </c>
      <c r="AK155" s="108">
        <v>14</v>
      </c>
      <c r="AL155" s="107">
        <v>164551</v>
      </c>
      <c r="AM155" s="108">
        <v>12</v>
      </c>
      <c r="AN155" s="107">
        <v>165753</v>
      </c>
      <c r="AO155" s="108">
        <v>13</v>
      </c>
      <c r="AP155" s="107">
        <v>1037094</v>
      </c>
      <c r="AQ155" s="108">
        <v>20</v>
      </c>
      <c r="AR155" s="107">
        <v>406906</v>
      </c>
      <c r="AS155" s="108">
        <v>16</v>
      </c>
      <c r="AT155" s="107">
        <v>158416</v>
      </c>
      <c r="AU155" s="108"/>
      <c r="AV155" s="107"/>
      <c r="AW155" s="108">
        <v>7</v>
      </c>
      <c r="AX155" s="107">
        <v>20354</v>
      </c>
      <c r="AY155" s="108">
        <v>2</v>
      </c>
      <c r="AZ155" s="107">
        <v>20964</v>
      </c>
      <c r="BA155" s="108">
        <v>46</v>
      </c>
      <c r="BB155" s="107">
        <v>601802</v>
      </c>
      <c r="BC155" s="108"/>
      <c r="BD155" s="107"/>
      <c r="BE155" s="108">
        <v>44</v>
      </c>
      <c r="BF155" s="107">
        <v>1290928</v>
      </c>
      <c r="BG155" s="108"/>
      <c r="BH155" s="107"/>
      <c r="BI155" s="108"/>
      <c r="BJ155" s="107"/>
      <c r="BK155" s="108"/>
      <c r="BL155" s="107"/>
      <c r="BM155" s="108">
        <v>6</v>
      </c>
      <c r="BN155" s="107">
        <v>181845</v>
      </c>
      <c r="BO155" s="108">
        <v>15</v>
      </c>
      <c r="BP155" s="107">
        <v>75997</v>
      </c>
      <c r="BQ155" s="108">
        <v>686</v>
      </c>
      <c r="BR155" s="107">
        <v>12185340</v>
      </c>
    </row>
    <row r="156" spans="1:70" ht="14" customHeight="1">
      <c r="A156" s="111" t="s">
        <v>511</v>
      </c>
      <c r="B156" s="105">
        <v>25293</v>
      </c>
      <c r="C156" s="106">
        <v>6</v>
      </c>
      <c r="D156" s="107">
        <v>35992</v>
      </c>
      <c r="E156" s="108">
        <v>15</v>
      </c>
      <c r="F156" s="107">
        <v>32963</v>
      </c>
      <c r="G156" s="108">
        <v>34</v>
      </c>
      <c r="H156" s="107">
        <v>581547</v>
      </c>
      <c r="I156" s="108">
        <v>44</v>
      </c>
      <c r="J156" s="107">
        <v>485221</v>
      </c>
      <c r="K156" s="108">
        <v>37</v>
      </c>
      <c r="L156" s="107">
        <v>396751</v>
      </c>
      <c r="M156" s="108">
        <v>20</v>
      </c>
      <c r="N156" s="107">
        <v>134603</v>
      </c>
      <c r="O156" s="108">
        <v>86</v>
      </c>
      <c r="P156" s="107">
        <v>1174779</v>
      </c>
      <c r="Q156" s="108"/>
      <c r="R156" s="107"/>
      <c r="S156" s="108">
        <v>8</v>
      </c>
      <c r="T156" s="107">
        <v>122076</v>
      </c>
      <c r="U156" s="108">
        <v>6</v>
      </c>
      <c r="V156" s="107">
        <v>86458</v>
      </c>
      <c r="W156" s="108">
        <v>26</v>
      </c>
      <c r="X156" s="107">
        <v>366849</v>
      </c>
      <c r="Y156" s="108">
        <v>36</v>
      </c>
      <c r="Z156" s="107">
        <v>826689</v>
      </c>
      <c r="AA156" s="108">
        <v>20</v>
      </c>
      <c r="AB156" s="107">
        <v>334692</v>
      </c>
      <c r="AC156" s="108">
        <v>11</v>
      </c>
      <c r="AD156" s="107">
        <v>69534</v>
      </c>
      <c r="AE156" s="108">
        <v>51</v>
      </c>
      <c r="AF156" s="107">
        <v>648069</v>
      </c>
      <c r="AG156" s="108">
        <v>52</v>
      </c>
      <c r="AH156" s="107">
        <v>2241815</v>
      </c>
      <c r="AI156" s="108">
        <v>38</v>
      </c>
      <c r="AJ156" s="107">
        <v>1090003</v>
      </c>
      <c r="AK156" s="108">
        <v>14</v>
      </c>
      <c r="AL156" s="107">
        <v>185967</v>
      </c>
      <c r="AM156" s="108">
        <v>12</v>
      </c>
      <c r="AN156" s="107">
        <v>199276</v>
      </c>
      <c r="AO156" s="108">
        <v>13</v>
      </c>
      <c r="AP156" s="107">
        <v>1008922</v>
      </c>
      <c r="AQ156" s="108">
        <v>20</v>
      </c>
      <c r="AR156" s="107">
        <v>406771</v>
      </c>
      <c r="AS156" s="108">
        <v>16</v>
      </c>
      <c r="AT156" s="107">
        <v>170431</v>
      </c>
      <c r="AU156" s="108"/>
      <c r="AV156" s="107"/>
      <c r="AW156" s="108">
        <v>7</v>
      </c>
      <c r="AX156" s="107">
        <v>20076</v>
      </c>
      <c r="AY156" s="108">
        <v>2</v>
      </c>
      <c r="AZ156" s="107">
        <v>22896</v>
      </c>
      <c r="BA156" s="108">
        <v>46</v>
      </c>
      <c r="BB156" s="107">
        <v>646835</v>
      </c>
      <c r="BC156" s="108"/>
      <c r="BD156" s="107"/>
      <c r="BE156" s="108">
        <v>44</v>
      </c>
      <c r="BF156" s="107">
        <v>1336888</v>
      </c>
      <c r="BG156" s="108"/>
      <c r="BH156" s="107"/>
      <c r="BI156" s="108"/>
      <c r="BJ156" s="107"/>
      <c r="BK156" s="108"/>
      <c r="BL156" s="107"/>
      <c r="BM156" s="108">
        <v>6</v>
      </c>
      <c r="BN156" s="107">
        <v>183964</v>
      </c>
      <c r="BO156" s="108">
        <v>15</v>
      </c>
      <c r="BP156" s="107">
        <v>78181</v>
      </c>
      <c r="BQ156" s="108">
        <v>685</v>
      </c>
      <c r="BR156" s="107">
        <v>12888258</v>
      </c>
    </row>
    <row r="157" spans="1:70" ht="14" customHeight="1">
      <c r="A157" s="111" t="s">
        <v>511</v>
      </c>
      <c r="B157" s="105">
        <v>25323</v>
      </c>
      <c r="C157" s="106">
        <v>6</v>
      </c>
      <c r="D157" s="107">
        <v>33986</v>
      </c>
      <c r="E157" s="108">
        <v>15</v>
      </c>
      <c r="F157" s="107">
        <v>33265</v>
      </c>
      <c r="G157" s="108">
        <v>34</v>
      </c>
      <c r="H157" s="107">
        <v>595548</v>
      </c>
      <c r="I157" s="108">
        <v>44</v>
      </c>
      <c r="J157" s="107">
        <v>496084</v>
      </c>
      <c r="K157" s="108">
        <v>37</v>
      </c>
      <c r="L157" s="107">
        <v>411406</v>
      </c>
      <c r="M157" s="108">
        <v>20</v>
      </c>
      <c r="N157" s="107">
        <v>132853</v>
      </c>
      <c r="O157" s="108">
        <v>87</v>
      </c>
      <c r="P157" s="107">
        <v>1275485</v>
      </c>
      <c r="Q157" s="108"/>
      <c r="R157" s="107"/>
      <c r="S157" s="108">
        <v>8</v>
      </c>
      <c r="T157" s="107">
        <v>119018</v>
      </c>
      <c r="U157" s="108">
        <v>6</v>
      </c>
      <c r="V157" s="107">
        <v>86523</v>
      </c>
      <c r="W157" s="108">
        <v>26</v>
      </c>
      <c r="X157" s="107">
        <v>366204</v>
      </c>
      <c r="Y157" s="108">
        <v>36</v>
      </c>
      <c r="Z157" s="107">
        <v>840235</v>
      </c>
      <c r="AA157" s="108">
        <v>20</v>
      </c>
      <c r="AB157" s="107">
        <v>339899</v>
      </c>
      <c r="AC157" s="108">
        <v>11</v>
      </c>
      <c r="AD157" s="107">
        <v>73016</v>
      </c>
      <c r="AE157" s="108">
        <v>51</v>
      </c>
      <c r="AF157" s="107">
        <v>656062</v>
      </c>
      <c r="AG157" s="108">
        <v>54</v>
      </c>
      <c r="AH157" s="107">
        <v>2516142</v>
      </c>
      <c r="AI157" s="108">
        <v>36</v>
      </c>
      <c r="AJ157" s="107">
        <v>1050237</v>
      </c>
      <c r="AK157" s="108">
        <v>14</v>
      </c>
      <c r="AL157" s="107">
        <v>196841</v>
      </c>
      <c r="AM157" s="108">
        <v>12</v>
      </c>
      <c r="AN157" s="107">
        <v>208483</v>
      </c>
      <c r="AO157" s="108">
        <v>13</v>
      </c>
      <c r="AP157" s="107">
        <v>998763</v>
      </c>
      <c r="AQ157" s="108">
        <v>20</v>
      </c>
      <c r="AR157" s="107">
        <v>399423</v>
      </c>
      <c r="AS157" s="108">
        <v>16</v>
      </c>
      <c r="AT157" s="107">
        <v>166962</v>
      </c>
      <c r="AU157" s="108"/>
      <c r="AV157" s="107"/>
      <c r="AW157" s="108">
        <v>7</v>
      </c>
      <c r="AX157" s="107">
        <v>22090</v>
      </c>
      <c r="AY157" s="108">
        <v>2</v>
      </c>
      <c r="AZ157" s="107">
        <v>20404</v>
      </c>
      <c r="BA157" s="108">
        <v>46</v>
      </c>
      <c r="BB157" s="107">
        <v>643111</v>
      </c>
      <c r="BC157" s="108"/>
      <c r="BD157" s="107"/>
      <c r="BE157" s="108">
        <v>44</v>
      </c>
      <c r="BF157" s="107">
        <v>1380114</v>
      </c>
      <c r="BG157" s="108"/>
      <c r="BH157" s="107"/>
      <c r="BI157" s="108"/>
      <c r="BJ157" s="107"/>
      <c r="BK157" s="108"/>
      <c r="BL157" s="107"/>
      <c r="BM157" s="108">
        <v>6</v>
      </c>
      <c r="BN157" s="107">
        <v>186441</v>
      </c>
      <c r="BO157" s="108">
        <v>15</v>
      </c>
      <c r="BP157" s="107">
        <v>78367</v>
      </c>
      <c r="BQ157" s="108">
        <v>686</v>
      </c>
      <c r="BR157" s="107">
        <v>13326974</v>
      </c>
    </row>
    <row r="158" spans="1:70" ht="14" customHeight="1">
      <c r="A158" s="111" t="s">
        <v>511</v>
      </c>
      <c r="B158" s="105">
        <v>25354</v>
      </c>
      <c r="C158" s="106">
        <v>6</v>
      </c>
      <c r="D158" s="107">
        <v>33748</v>
      </c>
      <c r="E158" s="108">
        <v>14</v>
      </c>
      <c r="F158" s="107">
        <v>32295</v>
      </c>
      <c r="G158" s="108">
        <v>35</v>
      </c>
      <c r="H158" s="107">
        <v>638643</v>
      </c>
      <c r="I158" s="108">
        <v>44</v>
      </c>
      <c r="J158" s="107">
        <v>489864</v>
      </c>
      <c r="K158" s="108">
        <v>37</v>
      </c>
      <c r="L158" s="107">
        <v>458474</v>
      </c>
      <c r="M158" s="108">
        <v>20</v>
      </c>
      <c r="N158" s="107">
        <v>130195</v>
      </c>
      <c r="O158" s="108">
        <v>87</v>
      </c>
      <c r="P158" s="107">
        <v>1434034</v>
      </c>
      <c r="Q158" s="108"/>
      <c r="R158" s="107"/>
      <c r="S158" s="108">
        <v>8</v>
      </c>
      <c r="T158" s="107">
        <v>119959</v>
      </c>
      <c r="U158" s="108">
        <v>6</v>
      </c>
      <c r="V158" s="107">
        <v>84956</v>
      </c>
      <c r="W158" s="108">
        <v>26</v>
      </c>
      <c r="X158" s="107">
        <v>367426</v>
      </c>
      <c r="Y158" s="108">
        <v>36</v>
      </c>
      <c r="Z158" s="107">
        <v>861198</v>
      </c>
      <c r="AA158" s="108">
        <v>20</v>
      </c>
      <c r="AB158" s="107">
        <v>334543</v>
      </c>
      <c r="AC158" s="108">
        <v>11</v>
      </c>
      <c r="AD158" s="107">
        <v>67415</v>
      </c>
      <c r="AE158" s="108">
        <v>51</v>
      </c>
      <c r="AF158" s="107">
        <v>671374</v>
      </c>
      <c r="AG158" s="108">
        <v>54</v>
      </c>
      <c r="AH158" s="107">
        <v>2985840</v>
      </c>
      <c r="AI158" s="108">
        <v>36</v>
      </c>
      <c r="AJ158" s="107">
        <v>998555</v>
      </c>
      <c r="AK158" s="108">
        <v>14</v>
      </c>
      <c r="AL158" s="107">
        <v>214425</v>
      </c>
      <c r="AM158" s="108">
        <v>12</v>
      </c>
      <c r="AN158" s="107">
        <v>229339</v>
      </c>
      <c r="AO158" s="108">
        <v>13</v>
      </c>
      <c r="AP158" s="107">
        <v>989452</v>
      </c>
      <c r="AQ158" s="108">
        <v>20</v>
      </c>
      <c r="AR158" s="107">
        <v>394514</v>
      </c>
      <c r="AS158" s="108">
        <v>16</v>
      </c>
      <c r="AT158" s="107">
        <v>172074</v>
      </c>
      <c r="AU158" s="108"/>
      <c r="AV158" s="107"/>
      <c r="AW158" s="108">
        <v>7</v>
      </c>
      <c r="AX158" s="107">
        <v>22258</v>
      </c>
      <c r="AY158" s="108">
        <v>2</v>
      </c>
      <c r="AZ158" s="107">
        <v>19812</v>
      </c>
      <c r="BA158" s="108">
        <v>47</v>
      </c>
      <c r="BB158" s="107">
        <v>673788</v>
      </c>
      <c r="BC158" s="108"/>
      <c r="BD158" s="107"/>
      <c r="BE158" s="108">
        <v>44</v>
      </c>
      <c r="BF158" s="107">
        <v>1606181</v>
      </c>
      <c r="BG158" s="108"/>
      <c r="BH158" s="107"/>
      <c r="BI158" s="108"/>
      <c r="BJ158" s="107"/>
      <c r="BK158" s="108"/>
      <c r="BL158" s="107"/>
      <c r="BM158" s="108">
        <v>6</v>
      </c>
      <c r="BN158" s="107">
        <v>178108</v>
      </c>
      <c r="BO158" s="108">
        <v>15</v>
      </c>
      <c r="BP158" s="107">
        <v>73547</v>
      </c>
      <c r="BQ158" s="108">
        <v>687</v>
      </c>
      <c r="BR158" s="107">
        <v>14282029</v>
      </c>
    </row>
    <row r="159" spans="1:70" ht="14" customHeight="1">
      <c r="A159" s="111" t="s">
        <v>511</v>
      </c>
      <c r="B159" s="105">
        <v>25384</v>
      </c>
      <c r="C159" s="106">
        <v>6</v>
      </c>
      <c r="D159" s="107">
        <v>34268</v>
      </c>
      <c r="E159" s="108">
        <v>14</v>
      </c>
      <c r="F159" s="107">
        <v>33250</v>
      </c>
      <c r="G159" s="108">
        <v>35</v>
      </c>
      <c r="H159" s="107">
        <v>634357</v>
      </c>
      <c r="I159" s="108">
        <v>44</v>
      </c>
      <c r="J159" s="107">
        <v>476540</v>
      </c>
      <c r="K159" s="108">
        <v>37</v>
      </c>
      <c r="L159" s="107">
        <v>430692</v>
      </c>
      <c r="M159" s="108">
        <v>20</v>
      </c>
      <c r="N159" s="107">
        <v>130413</v>
      </c>
      <c r="O159" s="108">
        <v>87</v>
      </c>
      <c r="P159" s="107">
        <v>1348219</v>
      </c>
      <c r="Q159" s="108"/>
      <c r="R159" s="107"/>
      <c r="S159" s="108">
        <v>8</v>
      </c>
      <c r="T159" s="107">
        <v>123161</v>
      </c>
      <c r="U159" s="108">
        <v>6</v>
      </c>
      <c r="V159" s="107">
        <v>81844</v>
      </c>
      <c r="W159" s="108">
        <v>26</v>
      </c>
      <c r="X159" s="107">
        <v>361107</v>
      </c>
      <c r="Y159" s="108">
        <v>36</v>
      </c>
      <c r="Z159" s="107">
        <v>844569</v>
      </c>
      <c r="AA159" s="108">
        <v>20</v>
      </c>
      <c r="AB159" s="107">
        <v>323260</v>
      </c>
      <c r="AC159" s="108">
        <v>11</v>
      </c>
      <c r="AD159" s="107">
        <v>65596</v>
      </c>
      <c r="AE159" s="108">
        <v>51</v>
      </c>
      <c r="AF159" s="107">
        <v>634311</v>
      </c>
      <c r="AG159" s="108">
        <v>54</v>
      </c>
      <c r="AH159" s="107">
        <v>2841911</v>
      </c>
      <c r="AI159" s="108">
        <v>35</v>
      </c>
      <c r="AJ159" s="107">
        <v>996357</v>
      </c>
      <c r="AK159" s="108">
        <v>14</v>
      </c>
      <c r="AL159" s="107">
        <v>205749</v>
      </c>
      <c r="AM159" s="108">
        <v>12</v>
      </c>
      <c r="AN159" s="107">
        <v>206500</v>
      </c>
      <c r="AO159" s="108">
        <v>13</v>
      </c>
      <c r="AP159" s="107">
        <v>1012838</v>
      </c>
      <c r="AQ159" s="108">
        <v>20</v>
      </c>
      <c r="AR159" s="107">
        <v>391499</v>
      </c>
      <c r="AS159" s="108">
        <v>16</v>
      </c>
      <c r="AT159" s="107">
        <v>169815</v>
      </c>
      <c r="AU159" s="108"/>
      <c r="AV159" s="107"/>
      <c r="AW159" s="108">
        <v>7</v>
      </c>
      <c r="AX159" s="107">
        <v>21558</v>
      </c>
      <c r="AY159" s="108">
        <v>2</v>
      </c>
      <c r="AZ159" s="107">
        <v>18712</v>
      </c>
      <c r="BA159" s="108">
        <v>47</v>
      </c>
      <c r="BB159" s="107">
        <v>653292</v>
      </c>
      <c r="BC159" s="108"/>
      <c r="BD159" s="107"/>
      <c r="BE159" s="108">
        <v>44</v>
      </c>
      <c r="BF159" s="107">
        <v>1635045</v>
      </c>
      <c r="BG159" s="108"/>
      <c r="BH159" s="107"/>
      <c r="BI159" s="108"/>
      <c r="BJ159" s="107"/>
      <c r="BK159" s="108"/>
      <c r="BL159" s="107"/>
      <c r="BM159" s="108">
        <v>6</v>
      </c>
      <c r="BN159" s="107">
        <v>187305</v>
      </c>
      <c r="BO159" s="108">
        <v>15</v>
      </c>
      <c r="BP159" s="107">
        <v>75468</v>
      </c>
      <c r="BQ159" s="108">
        <v>686</v>
      </c>
      <c r="BR159" s="107">
        <v>13937648</v>
      </c>
    </row>
    <row r="160" spans="1:70" ht="14" customHeight="1">
      <c r="A160" s="111" t="s">
        <v>511</v>
      </c>
      <c r="B160" s="105">
        <v>25415</v>
      </c>
      <c r="C160" s="106">
        <v>6</v>
      </c>
      <c r="D160" s="107">
        <v>35380</v>
      </c>
      <c r="E160" s="108">
        <v>14</v>
      </c>
      <c r="F160" s="107">
        <v>31783</v>
      </c>
      <c r="G160" s="108">
        <v>35</v>
      </c>
      <c r="H160" s="107">
        <v>586915</v>
      </c>
      <c r="I160" s="108">
        <v>44</v>
      </c>
      <c r="J160" s="107">
        <v>456388</v>
      </c>
      <c r="K160" s="108">
        <v>37</v>
      </c>
      <c r="L160" s="107">
        <v>418800</v>
      </c>
      <c r="M160" s="108">
        <v>20</v>
      </c>
      <c r="N160" s="107">
        <v>121783</v>
      </c>
      <c r="O160" s="108">
        <v>87</v>
      </c>
      <c r="P160" s="107">
        <v>1245597</v>
      </c>
      <c r="Q160" s="108"/>
      <c r="R160" s="107"/>
      <c r="S160" s="108">
        <v>8</v>
      </c>
      <c r="T160" s="107">
        <v>122729</v>
      </c>
      <c r="U160" s="108">
        <v>6</v>
      </c>
      <c r="V160" s="107">
        <v>79607</v>
      </c>
      <c r="W160" s="108">
        <v>26</v>
      </c>
      <c r="X160" s="107">
        <v>345268</v>
      </c>
      <c r="Y160" s="108">
        <v>36</v>
      </c>
      <c r="Z160" s="107">
        <v>871252</v>
      </c>
      <c r="AA160" s="108">
        <v>20</v>
      </c>
      <c r="AB160" s="107">
        <v>298473</v>
      </c>
      <c r="AC160" s="108">
        <v>11</v>
      </c>
      <c r="AD160" s="107">
        <v>61305</v>
      </c>
      <c r="AE160" s="108">
        <v>51</v>
      </c>
      <c r="AF160" s="107">
        <v>606854</v>
      </c>
      <c r="AG160" s="108">
        <v>54</v>
      </c>
      <c r="AH160" s="107">
        <v>2527281</v>
      </c>
      <c r="AI160" s="108">
        <v>35</v>
      </c>
      <c r="AJ160" s="107">
        <v>1022876</v>
      </c>
      <c r="AK160" s="108">
        <v>14</v>
      </c>
      <c r="AL160" s="107">
        <v>195055</v>
      </c>
      <c r="AM160" s="108">
        <v>12</v>
      </c>
      <c r="AN160" s="107">
        <v>186521</v>
      </c>
      <c r="AO160" s="108">
        <v>13</v>
      </c>
      <c r="AP160" s="107">
        <v>1048587</v>
      </c>
      <c r="AQ160" s="108">
        <v>20</v>
      </c>
      <c r="AR160" s="107">
        <v>389810</v>
      </c>
      <c r="AS160" s="108">
        <v>16</v>
      </c>
      <c r="AT160" s="107">
        <v>160239</v>
      </c>
      <c r="AU160" s="108"/>
      <c r="AV160" s="107"/>
      <c r="AW160" s="108">
        <v>7</v>
      </c>
      <c r="AX160" s="107">
        <v>20403</v>
      </c>
      <c r="AY160" s="108">
        <v>2</v>
      </c>
      <c r="AZ160" s="107">
        <v>17440</v>
      </c>
      <c r="BA160" s="108">
        <v>47</v>
      </c>
      <c r="BB160" s="107">
        <v>637274</v>
      </c>
      <c r="BC160" s="108"/>
      <c r="BD160" s="107"/>
      <c r="BE160" s="108">
        <v>44</v>
      </c>
      <c r="BF160" s="107">
        <v>1567734</v>
      </c>
      <c r="BG160" s="108"/>
      <c r="BH160" s="107"/>
      <c r="BI160" s="108"/>
      <c r="BJ160" s="107"/>
      <c r="BK160" s="108"/>
      <c r="BL160" s="107"/>
      <c r="BM160" s="108">
        <v>6</v>
      </c>
      <c r="BN160" s="107">
        <v>181263</v>
      </c>
      <c r="BO160" s="108">
        <v>15</v>
      </c>
      <c r="BP160" s="107">
        <v>71941</v>
      </c>
      <c r="BQ160" s="108">
        <v>686</v>
      </c>
      <c r="BR160" s="107">
        <v>13308570</v>
      </c>
    </row>
    <row r="161" spans="1:73" ht="14" customHeight="1">
      <c r="A161" s="111" t="s">
        <v>511</v>
      </c>
      <c r="B161" s="105">
        <v>25445</v>
      </c>
      <c r="C161" s="106">
        <v>6</v>
      </c>
      <c r="D161" s="107">
        <v>42076</v>
      </c>
      <c r="E161" s="108">
        <v>14</v>
      </c>
      <c r="F161" s="107">
        <v>36175</v>
      </c>
      <c r="G161" s="108">
        <v>35</v>
      </c>
      <c r="H161" s="107">
        <v>607753</v>
      </c>
      <c r="I161" s="108">
        <v>45</v>
      </c>
      <c r="J161" s="107">
        <v>446957</v>
      </c>
      <c r="K161" s="108">
        <v>37</v>
      </c>
      <c r="L161" s="107">
        <v>424924</v>
      </c>
      <c r="M161" s="108">
        <v>20</v>
      </c>
      <c r="N161" s="107">
        <v>122543</v>
      </c>
      <c r="O161" s="108">
        <v>88</v>
      </c>
      <c r="P161" s="107">
        <v>1298003</v>
      </c>
      <c r="Q161" s="108"/>
      <c r="R161" s="107"/>
      <c r="S161" s="108">
        <v>8</v>
      </c>
      <c r="T161" s="107">
        <v>124569</v>
      </c>
      <c r="U161" s="108">
        <v>6</v>
      </c>
      <c r="V161" s="107">
        <v>78637</v>
      </c>
      <c r="W161" s="108">
        <v>27</v>
      </c>
      <c r="X161" s="107">
        <v>353412</v>
      </c>
      <c r="Y161" s="108">
        <v>36</v>
      </c>
      <c r="Z161" s="107">
        <v>906369</v>
      </c>
      <c r="AA161" s="108">
        <v>20</v>
      </c>
      <c r="AB161" s="107">
        <v>314924</v>
      </c>
      <c r="AC161" s="108">
        <v>11</v>
      </c>
      <c r="AD161" s="107">
        <v>60755</v>
      </c>
      <c r="AE161" s="108">
        <v>53</v>
      </c>
      <c r="AF161" s="107">
        <v>650449</v>
      </c>
      <c r="AG161" s="108">
        <v>56</v>
      </c>
      <c r="AH161" s="107">
        <v>2772851</v>
      </c>
      <c r="AI161" s="108">
        <v>36</v>
      </c>
      <c r="AJ161" s="107">
        <v>1023790</v>
      </c>
      <c r="AK161" s="108">
        <v>14</v>
      </c>
      <c r="AL161" s="107">
        <v>205839</v>
      </c>
      <c r="AM161" s="108">
        <v>12</v>
      </c>
      <c r="AN161" s="107">
        <v>190998</v>
      </c>
      <c r="AO161" s="108">
        <v>13</v>
      </c>
      <c r="AP161" s="107">
        <v>1048439</v>
      </c>
      <c r="AQ161" s="108">
        <v>20</v>
      </c>
      <c r="AR161" s="107">
        <v>395776</v>
      </c>
      <c r="AS161" s="108">
        <v>16</v>
      </c>
      <c r="AT161" s="107">
        <v>158872</v>
      </c>
      <c r="AU161" s="108"/>
      <c r="AV161" s="107"/>
      <c r="AW161" s="108">
        <v>7</v>
      </c>
      <c r="AX161" s="107">
        <v>20171</v>
      </c>
      <c r="AY161" s="108">
        <v>2</v>
      </c>
      <c r="AZ161" s="107">
        <v>16416</v>
      </c>
      <c r="BA161" s="108">
        <v>47</v>
      </c>
      <c r="BB161" s="107">
        <v>644703</v>
      </c>
      <c r="BC161" s="108"/>
      <c r="BD161" s="107"/>
      <c r="BE161" s="108">
        <v>44</v>
      </c>
      <c r="BF161" s="107">
        <v>1591643</v>
      </c>
      <c r="BG161" s="108"/>
      <c r="BH161" s="107"/>
      <c r="BI161" s="108"/>
      <c r="BJ161" s="107"/>
      <c r="BK161" s="108"/>
      <c r="BL161" s="107"/>
      <c r="BM161" s="108">
        <v>6</v>
      </c>
      <c r="BN161" s="107">
        <v>176788</v>
      </c>
      <c r="BO161" s="108">
        <v>15</v>
      </c>
      <c r="BP161" s="107">
        <v>70088</v>
      </c>
      <c r="BQ161" s="108">
        <v>694</v>
      </c>
      <c r="BR161" s="107">
        <v>13783931</v>
      </c>
    </row>
    <row r="162" spans="1:73" ht="14" customHeight="1">
      <c r="A162" s="111" t="s">
        <v>511</v>
      </c>
      <c r="B162" s="105">
        <v>25476</v>
      </c>
      <c r="C162" s="106">
        <v>6</v>
      </c>
      <c r="D162" s="107">
        <v>41108</v>
      </c>
      <c r="E162" s="108">
        <v>14</v>
      </c>
      <c r="F162" s="107">
        <v>32981</v>
      </c>
      <c r="G162" s="108">
        <v>35</v>
      </c>
      <c r="H162" s="107">
        <v>636155</v>
      </c>
      <c r="I162" s="108">
        <v>45</v>
      </c>
      <c r="J162" s="107">
        <v>449282</v>
      </c>
      <c r="K162" s="108">
        <v>37</v>
      </c>
      <c r="L162" s="107">
        <v>438955</v>
      </c>
      <c r="M162" s="108">
        <v>20</v>
      </c>
      <c r="N162" s="107">
        <v>122321</v>
      </c>
      <c r="O162" s="108">
        <v>88</v>
      </c>
      <c r="P162" s="107">
        <v>1350369</v>
      </c>
      <c r="Q162" s="108"/>
      <c r="R162" s="107"/>
      <c r="S162" s="108">
        <v>8</v>
      </c>
      <c r="T162" s="107">
        <v>125127</v>
      </c>
      <c r="U162" s="108">
        <v>6</v>
      </c>
      <c r="V162" s="107">
        <v>82202</v>
      </c>
      <c r="W162" s="108">
        <v>27</v>
      </c>
      <c r="X162" s="107">
        <v>392194</v>
      </c>
      <c r="Y162" s="108">
        <v>36</v>
      </c>
      <c r="Z162" s="107">
        <v>901637</v>
      </c>
      <c r="AA162" s="108">
        <v>20</v>
      </c>
      <c r="AB162" s="107">
        <v>305890</v>
      </c>
      <c r="AC162" s="108">
        <v>11</v>
      </c>
      <c r="AD162" s="107">
        <v>58525</v>
      </c>
      <c r="AE162" s="108">
        <v>53</v>
      </c>
      <c r="AF162" s="107">
        <v>706096</v>
      </c>
      <c r="AG162" s="108">
        <v>56</v>
      </c>
      <c r="AH162" s="107">
        <v>3302453</v>
      </c>
      <c r="AI162" s="108">
        <v>36</v>
      </c>
      <c r="AJ162" s="107">
        <v>1083943</v>
      </c>
      <c r="AK162" s="108">
        <v>14</v>
      </c>
      <c r="AL162" s="107">
        <v>244426</v>
      </c>
      <c r="AM162" s="108">
        <v>12</v>
      </c>
      <c r="AN162" s="107">
        <v>220407</v>
      </c>
      <c r="AO162" s="108">
        <v>13</v>
      </c>
      <c r="AP162" s="107">
        <v>1032289</v>
      </c>
      <c r="AQ162" s="108">
        <v>20</v>
      </c>
      <c r="AR162" s="107">
        <v>381507</v>
      </c>
      <c r="AS162" s="108">
        <v>16</v>
      </c>
      <c r="AT162" s="107">
        <v>155144</v>
      </c>
      <c r="AU162" s="108"/>
      <c r="AV162" s="107"/>
      <c r="AW162" s="108">
        <v>7</v>
      </c>
      <c r="AX162" s="107">
        <v>20696</v>
      </c>
      <c r="AY162" s="108">
        <v>2</v>
      </c>
      <c r="AZ162" s="107">
        <v>13990</v>
      </c>
      <c r="BA162" s="108">
        <v>47</v>
      </c>
      <c r="BB162" s="107">
        <v>673887</v>
      </c>
      <c r="BC162" s="108"/>
      <c r="BD162" s="107"/>
      <c r="BE162" s="108">
        <v>44</v>
      </c>
      <c r="BF162" s="107">
        <v>1652576</v>
      </c>
      <c r="BG162" s="108"/>
      <c r="BH162" s="107"/>
      <c r="BI162" s="108"/>
      <c r="BJ162" s="107"/>
      <c r="BK162" s="108"/>
      <c r="BL162" s="107"/>
      <c r="BM162" s="108">
        <v>6</v>
      </c>
      <c r="BN162" s="107">
        <v>210414</v>
      </c>
      <c r="BO162" s="108">
        <v>15</v>
      </c>
      <c r="BP162" s="107">
        <v>67690</v>
      </c>
      <c r="BQ162" s="108">
        <v>694</v>
      </c>
      <c r="BR162" s="107">
        <v>14702279</v>
      </c>
    </row>
    <row r="163" spans="1:73" ht="14" customHeight="1">
      <c r="A163" s="111" t="s">
        <v>511</v>
      </c>
      <c r="B163" s="105">
        <v>25507</v>
      </c>
      <c r="C163" s="106">
        <v>6</v>
      </c>
      <c r="D163" s="107">
        <v>40954</v>
      </c>
      <c r="E163" s="108">
        <v>13</v>
      </c>
      <c r="F163" s="107">
        <v>26919</v>
      </c>
      <c r="G163" s="108">
        <v>35</v>
      </c>
      <c r="H163" s="107">
        <v>691599</v>
      </c>
      <c r="I163" s="108">
        <v>45</v>
      </c>
      <c r="J163" s="107">
        <v>441639</v>
      </c>
      <c r="K163" s="108">
        <v>36</v>
      </c>
      <c r="L163" s="107">
        <v>398674</v>
      </c>
      <c r="M163" s="108">
        <v>20</v>
      </c>
      <c r="N163" s="107">
        <v>125211</v>
      </c>
      <c r="O163" s="108">
        <v>88</v>
      </c>
      <c r="P163" s="107">
        <v>1308100</v>
      </c>
      <c r="Q163" s="108"/>
      <c r="R163" s="107"/>
      <c r="S163" s="108">
        <v>8</v>
      </c>
      <c r="T163" s="107">
        <v>123723</v>
      </c>
      <c r="U163" s="108">
        <v>6</v>
      </c>
      <c r="V163" s="107">
        <v>88659</v>
      </c>
      <c r="W163" s="108">
        <v>27</v>
      </c>
      <c r="X163" s="107">
        <v>404095</v>
      </c>
      <c r="Y163" s="108">
        <v>36</v>
      </c>
      <c r="Z163" s="107">
        <v>908898</v>
      </c>
      <c r="AA163" s="108">
        <v>21</v>
      </c>
      <c r="AB163" s="107">
        <v>304286</v>
      </c>
      <c r="AC163" s="108">
        <v>11</v>
      </c>
      <c r="AD163" s="107">
        <v>57501</v>
      </c>
      <c r="AE163" s="108">
        <v>53</v>
      </c>
      <c r="AF163" s="107">
        <v>715544</v>
      </c>
      <c r="AG163" s="108">
        <v>58</v>
      </c>
      <c r="AH163" s="107">
        <v>3592964</v>
      </c>
      <c r="AI163" s="108">
        <v>36</v>
      </c>
      <c r="AJ163" s="107">
        <v>1126381</v>
      </c>
      <c r="AK163" s="108">
        <v>14</v>
      </c>
      <c r="AL163" s="107">
        <v>248778</v>
      </c>
      <c r="AM163" s="108">
        <v>12</v>
      </c>
      <c r="AN163" s="107">
        <v>227934</v>
      </c>
      <c r="AO163" s="108">
        <v>13</v>
      </c>
      <c r="AP163" s="107">
        <v>1005784</v>
      </c>
      <c r="AQ163" s="108">
        <v>20</v>
      </c>
      <c r="AR163" s="107">
        <v>391957</v>
      </c>
      <c r="AS163" s="108">
        <v>16</v>
      </c>
      <c r="AT163" s="107">
        <v>144636</v>
      </c>
      <c r="AU163" s="108"/>
      <c r="AV163" s="107"/>
      <c r="AW163" s="108">
        <v>7</v>
      </c>
      <c r="AX163" s="107">
        <v>20926</v>
      </c>
      <c r="AY163" s="108">
        <v>2</v>
      </c>
      <c r="AZ163" s="107">
        <v>12816</v>
      </c>
      <c r="BA163" s="108">
        <v>47</v>
      </c>
      <c r="BB163" s="107">
        <v>691452</v>
      </c>
      <c r="BC163" s="108"/>
      <c r="BD163" s="107"/>
      <c r="BE163" s="108">
        <v>44</v>
      </c>
      <c r="BF163" s="107">
        <v>1689675</v>
      </c>
      <c r="BG163" s="108"/>
      <c r="BH163" s="107"/>
      <c r="BI163" s="108"/>
      <c r="BJ163" s="107"/>
      <c r="BK163" s="108"/>
      <c r="BL163" s="107"/>
      <c r="BM163" s="108">
        <v>6</v>
      </c>
      <c r="BN163" s="107">
        <v>208244</v>
      </c>
      <c r="BO163" s="108">
        <v>15</v>
      </c>
      <c r="BP163" s="107">
        <v>69840</v>
      </c>
      <c r="BQ163" s="108">
        <v>695</v>
      </c>
      <c r="BR163" s="107">
        <v>15067201</v>
      </c>
    </row>
    <row r="164" spans="1:73" ht="14" customHeight="1">
      <c r="A164" s="111" t="s">
        <v>511</v>
      </c>
      <c r="B164" s="105">
        <v>25536</v>
      </c>
      <c r="C164" s="106">
        <v>6</v>
      </c>
      <c r="D164" s="107">
        <v>43428</v>
      </c>
      <c r="E164" s="108">
        <v>12</v>
      </c>
      <c r="F164" s="107">
        <v>28048</v>
      </c>
      <c r="G164" s="108">
        <v>35</v>
      </c>
      <c r="H164" s="107">
        <v>859256</v>
      </c>
      <c r="I164" s="108">
        <v>45</v>
      </c>
      <c r="J164" s="107">
        <v>452245</v>
      </c>
      <c r="K164" s="108">
        <v>36</v>
      </c>
      <c r="L164" s="107">
        <v>410402</v>
      </c>
      <c r="M164" s="108">
        <v>20</v>
      </c>
      <c r="N164" s="107">
        <v>142815</v>
      </c>
      <c r="O164" s="108">
        <v>88</v>
      </c>
      <c r="P164" s="107">
        <v>1360962</v>
      </c>
      <c r="Q164" s="108"/>
      <c r="R164" s="107"/>
      <c r="S164" s="108">
        <v>8</v>
      </c>
      <c r="T164" s="107">
        <v>124840</v>
      </c>
      <c r="U164" s="108">
        <v>6</v>
      </c>
      <c r="V164" s="107">
        <v>89098</v>
      </c>
      <c r="W164" s="108">
        <v>27</v>
      </c>
      <c r="X164" s="107">
        <v>411422</v>
      </c>
      <c r="Y164" s="108">
        <v>36</v>
      </c>
      <c r="Z164" s="107">
        <v>953251</v>
      </c>
      <c r="AA164" s="108">
        <v>21</v>
      </c>
      <c r="AB164" s="107">
        <v>305422</v>
      </c>
      <c r="AC164" s="108">
        <v>11</v>
      </c>
      <c r="AD164" s="107">
        <v>59276</v>
      </c>
      <c r="AE164" s="108">
        <v>53</v>
      </c>
      <c r="AF164" s="107">
        <v>761732</v>
      </c>
      <c r="AG164" s="108">
        <v>58</v>
      </c>
      <c r="AH164" s="107">
        <v>3561171</v>
      </c>
      <c r="AI164" s="108">
        <v>36</v>
      </c>
      <c r="AJ164" s="107">
        <v>1160599</v>
      </c>
      <c r="AK164" s="108">
        <v>14</v>
      </c>
      <c r="AL164" s="107">
        <v>265593</v>
      </c>
      <c r="AM164" s="108">
        <v>12</v>
      </c>
      <c r="AN164" s="107">
        <v>231111</v>
      </c>
      <c r="AO164" s="108">
        <v>13</v>
      </c>
      <c r="AP164" s="107">
        <v>1015212</v>
      </c>
      <c r="AQ164" s="108">
        <v>20</v>
      </c>
      <c r="AR164" s="107">
        <v>413130</v>
      </c>
      <c r="AS164" s="108">
        <v>15</v>
      </c>
      <c r="AT164" s="107">
        <v>157356</v>
      </c>
      <c r="AU164" s="108"/>
      <c r="AV164" s="107"/>
      <c r="AW164" s="108">
        <v>7</v>
      </c>
      <c r="AX164" s="107">
        <v>21442</v>
      </c>
      <c r="AY164" s="108">
        <v>2</v>
      </c>
      <c r="AZ164" s="107">
        <v>13000</v>
      </c>
      <c r="BA164" s="108">
        <v>47</v>
      </c>
      <c r="BB164" s="107">
        <v>711614</v>
      </c>
      <c r="BC164" s="108"/>
      <c r="BD164" s="107"/>
      <c r="BE164" s="108">
        <v>44</v>
      </c>
      <c r="BF164" s="107">
        <v>1870406</v>
      </c>
      <c r="BG164" s="108"/>
      <c r="BH164" s="107"/>
      <c r="BI164" s="108"/>
      <c r="BJ164" s="107"/>
      <c r="BK164" s="108"/>
      <c r="BL164" s="107"/>
      <c r="BM164" s="108">
        <v>6</v>
      </c>
      <c r="BN164" s="107">
        <v>249484</v>
      </c>
      <c r="BO164" s="108">
        <v>15</v>
      </c>
      <c r="BP164" s="107">
        <v>81415</v>
      </c>
      <c r="BQ164" s="108">
        <v>693</v>
      </c>
      <c r="BR164" s="107">
        <v>15753741</v>
      </c>
    </row>
    <row r="165" spans="1:73" ht="14" customHeight="1">
      <c r="A165" s="111" t="s">
        <v>511</v>
      </c>
      <c r="B165" s="105">
        <v>25564</v>
      </c>
      <c r="C165" s="106">
        <v>6</v>
      </c>
      <c r="D165" s="107">
        <v>53128</v>
      </c>
      <c r="E165" s="108">
        <v>12</v>
      </c>
      <c r="F165" s="107">
        <v>32115</v>
      </c>
      <c r="G165" s="108">
        <v>35</v>
      </c>
      <c r="H165" s="107">
        <v>1042099</v>
      </c>
      <c r="I165" s="108">
        <v>45</v>
      </c>
      <c r="J165" s="107">
        <v>478752</v>
      </c>
      <c r="K165" s="108">
        <v>36</v>
      </c>
      <c r="L165" s="107">
        <v>447990</v>
      </c>
      <c r="M165" s="108">
        <v>20</v>
      </c>
      <c r="N165" s="107">
        <v>163041</v>
      </c>
      <c r="O165" s="108">
        <v>88</v>
      </c>
      <c r="P165" s="107">
        <v>1428627</v>
      </c>
      <c r="Q165" s="108"/>
      <c r="R165" s="107"/>
      <c r="S165" s="108">
        <v>8</v>
      </c>
      <c r="T165" s="107">
        <v>129887</v>
      </c>
      <c r="U165" s="108">
        <v>6</v>
      </c>
      <c r="V165" s="107">
        <v>85862</v>
      </c>
      <c r="W165" s="108">
        <v>26</v>
      </c>
      <c r="X165" s="107">
        <v>420836</v>
      </c>
      <c r="Y165" s="108">
        <v>36</v>
      </c>
      <c r="Z165" s="107">
        <v>1042906</v>
      </c>
      <c r="AA165" s="108">
        <v>21</v>
      </c>
      <c r="AB165" s="107">
        <v>323294</v>
      </c>
      <c r="AC165" s="108">
        <v>11</v>
      </c>
      <c r="AD165" s="107">
        <v>66598</v>
      </c>
      <c r="AE165" s="108">
        <v>53</v>
      </c>
      <c r="AF165" s="107">
        <v>815721</v>
      </c>
      <c r="AG165" s="108">
        <v>58</v>
      </c>
      <c r="AH165" s="107">
        <v>3363968</v>
      </c>
      <c r="AI165" s="108">
        <v>36</v>
      </c>
      <c r="AJ165" s="107">
        <v>1147523</v>
      </c>
      <c r="AK165" s="108">
        <v>14</v>
      </c>
      <c r="AL165" s="107">
        <v>282158</v>
      </c>
      <c r="AM165" s="108">
        <v>12</v>
      </c>
      <c r="AN165" s="107">
        <v>252986</v>
      </c>
      <c r="AO165" s="108">
        <v>13</v>
      </c>
      <c r="AP165" s="107">
        <v>1054649</v>
      </c>
      <c r="AQ165" s="108">
        <v>20</v>
      </c>
      <c r="AR165" s="107">
        <v>538148</v>
      </c>
      <c r="AS165" s="108">
        <v>15</v>
      </c>
      <c r="AT165" s="107">
        <v>166695</v>
      </c>
      <c r="AU165" s="108"/>
      <c r="AV165" s="107"/>
      <c r="AW165" s="108">
        <v>7</v>
      </c>
      <c r="AX165" s="107">
        <v>24859</v>
      </c>
      <c r="AY165" s="108">
        <v>2</v>
      </c>
      <c r="AZ165" s="107">
        <v>16004</v>
      </c>
      <c r="BA165" s="108">
        <v>48</v>
      </c>
      <c r="BB165" s="107">
        <v>790899</v>
      </c>
      <c r="BC165" s="108"/>
      <c r="BD165" s="107"/>
      <c r="BE165" s="108">
        <v>44</v>
      </c>
      <c r="BF165" s="107">
        <v>2122619</v>
      </c>
      <c r="BG165" s="108"/>
      <c r="BH165" s="107"/>
      <c r="BI165" s="108"/>
      <c r="BJ165" s="107"/>
      <c r="BK165" s="108"/>
      <c r="BL165" s="107"/>
      <c r="BM165" s="108">
        <v>6</v>
      </c>
      <c r="BN165" s="107">
        <v>322879</v>
      </c>
      <c r="BO165" s="108">
        <v>15</v>
      </c>
      <c r="BP165" s="107">
        <v>102482</v>
      </c>
      <c r="BQ165" s="108">
        <v>693</v>
      </c>
      <c r="BR165" s="107">
        <v>16716736</v>
      </c>
    </row>
    <row r="166" spans="1:73" ht="14" customHeight="1">
      <c r="A166" s="111" t="s">
        <v>512</v>
      </c>
      <c r="B166" s="105">
        <v>25599</v>
      </c>
      <c r="C166" s="106">
        <v>6</v>
      </c>
      <c r="D166" s="107">
        <v>60496</v>
      </c>
      <c r="E166" s="108">
        <v>11</v>
      </c>
      <c r="F166" s="107">
        <v>36537</v>
      </c>
      <c r="G166" s="108">
        <v>35</v>
      </c>
      <c r="H166" s="107">
        <v>891234</v>
      </c>
      <c r="I166" s="108">
        <v>45</v>
      </c>
      <c r="J166" s="107">
        <v>517558</v>
      </c>
      <c r="K166" s="108">
        <v>36</v>
      </c>
      <c r="L166" s="107">
        <v>498520</v>
      </c>
      <c r="M166" s="108">
        <v>20</v>
      </c>
      <c r="N166" s="107">
        <v>165817</v>
      </c>
      <c r="O166" s="108">
        <v>88</v>
      </c>
      <c r="P166" s="107">
        <v>1491789</v>
      </c>
      <c r="Q166" s="108"/>
      <c r="R166" s="107"/>
      <c r="S166" s="108">
        <v>8</v>
      </c>
      <c r="T166" s="107">
        <v>141262</v>
      </c>
      <c r="U166" s="108">
        <v>6</v>
      </c>
      <c r="V166" s="107">
        <v>92665</v>
      </c>
      <c r="W166" s="108">
        <v>26</v>
      </c>
      <c r="X166" s="107">
        <v>420258</v>
      </c>
      <c r="Y166" s="108">
        <v>36</v>
      </c>
      <c r="Z166" s="107">
        <v>1076951</v>
      </c>
      <c r="AA166" s="108">
        <v>21</v>
      </c>
      <c r="AB166" s="107">
        <v>345965</v>
      </c>
      <c r="AC166" s="108">
        <v>11</v>
      </c>
      <c r="AD166" s="107">
        <v>66586</v>
      </c>
      <c r="AE166" s="108">
        <v>53</v>
      </c>
      <c r="AF166" s="107">
        <v>791374</v>
      </c>
      <c r="AG166" s="108">
        <v>58</v>
      </c>
      <c r="AH166" s="107">
        <v>3071528</v>
      </c>
      <c r="AI166" s="108">
        <v>36</v>
      </c>
      <c r="AJ166" s="107">
        <v>1190694</v>
      </c>
      <c r="AK166" s="108">
        <v>14</v>
      </c>
      <c r="AL166" s="107">
        <v>263505</v>
      </c>
      <c r="AM166" s="108">
        <v>12</v>
      </c>
      <c r="AN166" s="107">
        <v>247260</v>
      </c>
      <c r="AO166" s="108">
        <v>13</v>
      </c>
      <c r="AP166" s="107">
        <v>1081159</v>
      </c>
      <c r="AQ166" s="108">
        <v>20</v>
      </c>
      <c r="AR166" s="107">
        <v>499215</v>
      </c>
      <c r="AS166" s="108">
        <v>15</v>
      </c>
      <c r="AT166" s="107">
        <v>173894</v>
      </c>
      <c r="AU166" s="108"/>
      <c r="AV166" s="107"/>
      <c r="AW166" s="108">
        <v>7</v>
      </c>
      <c r="AX166" s="107">
        <v>25031</v>
      </c>
      <c r="AY166" s="108">
        <v>2</v>
      </c>
      <c r="AZ166" s="107">
        <v>17680</v>
      </c>
      <c r="BA166" s="108">
        <v>48</v>
      </c>
      <c r="BB166" s="107">
        <v>812535</v>
      </c>
      <c r="BC166" s="108"/>
      <c r="BD166" s="107"/>
      <c r="BE166" s="108">
        <v>44</v>
      </c>
      <c r="BF166" s="107">
        <v>2165192</v>
      </c>
      <c r="BG166" s="108"/>
      <c r="BH166" s="107"/>
      <c r="BI166" s="108"/>
      <c r="BJ166" s="107"/>
      <c r="BK166" s="108"/>
      <c r="BL166" s="107"/>
      <c r="BM166" s="108">
        <v>6</v>
      </c>
      <c r="BN166" s="107">
        <v>272001</v>
      </c>
      <c r="BO166" s="108">
        <v>15</v>
      </c>
      <c r="BP166" s="107">
        <v>93223</v>
      </c>
      <c r="BQ166" s="108">
        <v>692</v>
      </c>
      <c r="BR166" s="107">
        <v>16509929</v>
      </c>
    </row>
    <row r="167" spans="1:73" s="103" customFormat="1" ht="14" customHeight="1">
      <c r="A167" s="113" t="s">
        <v>463</v>
      </c>
      <c r="B167" s="99" t="s">
        <v>463</v>
      </c>
      <c r="C167" s="812" t="s">
        <v>513</v>
      </c>
      <c r="D167" s="811"/>
      <c r="E167" s="810" t="s">
        <v>465</v>
      </c>
      <c r="F167" s="811"/>
      <c r="G167" s="810" t="s">
        <v>466</v>
      </c>
      <c r="H167" s="811"/>
      <c r="I167" s="810" t="s">
        <v>467</v>
      </c>
      <c r="J167" s="811"/>
      <c r="K167" s="810" t="s">
        <v>495</v>
      </c>
      <c r="L167" s="811"/>
      <c r="M167" s="810" t="s">
        <v>469</v>
      </c>
      <c r="N167" s="811"/>
      <c r="O167" s="810" t="s">
        <v>470</v>
      </c>
      <c r="P167" s="811"/>
      <c r="Q167" s="108"/>
      <c r="R167" s="107"/>
      <c r="S167" s="810" t="s">
        <v>471</v>
      </c>
      <c r="T167" s="811"/>
      <c r="U167" s="810" t="s">
        <v>472</v>
      </c>
      <c r="V167" s="811"/>
      <c r="W167" s="810" t="s">
        <v>473</v>
      </c>
      <c r="X167" s="811"/>
      <c r="Y167" s="810" t="s">
        <v>496</v>
      </c>
      <c r="Z167" s="811"/>
      <c r="AA167" s="810" t="s">
        <v>501</v>
      </c>
      <c r="AB167" s="811"/>
      <c r="AC167" s="810" t="s">
        <v>475</v>
      </c>
      <c r="AD167" s="811"/>
      <c r="AE167" s="810" t="s">
        <v>476</v>
      </c>
      <c r="AF167" s="811"/>
      <c r="AG167" s="810" t="s">
        <v>477</v>
      </c>
      <c r="AH167" s="811"/>
      <c r="AI167" s="810" t="s">
        <v>478</v>
      </c>
      <c r="AJ167" s="811"/>
      <c r="AK167" s="810" t="s">
        <v>479</v>
      </c>
      <c r="AL167" s="811"/>
      <c r="AM167" s="810" t="s">
        <v>480</v>
      </c>
      <c r="AN167" s="811"/>
      <c r="AO167" s="810" t="s">
        <v>497</v>
      </c>
      <c r="AP167" s="811"/>
      <c r="AQ167" s="810" t="s">
        <v>447</v>
      </c>
      <c r="AR167" s="811"/>
      <c r="AS167" s="810" t="s">
        <v>448</v>
      </c>
      <c r="AT167" s="811"/>
      <c r="AU167" s="810" t="s">
        <v>514</v>
      </c>
      <c r="AV167" s="811"/>
      <c r="AW167" s="810" t="s">
        <v>509</v>
      </c>
      <c r="AX167" s="811"/>
      <c r="AY167" s="810" t="s">
        <v>485</v>
      </c>
      <c r="AZ167" s="811"/>
      <c r="BA167" s="810" t="s">
        <v>486</v>
      </c>
      <c r="BB167" s="811"/>
      <c r="BC167" s="108"/>
      <c r="BD167" s="107"/>
      <c r="BE167" s="810" t="s">
        <v>499</v>
      </c>
      <c r="BF167" s="811"/>
      <c r="BG167" s="108"/>
      <c r="BH167" s="107"/>
      <c r="BI167" s="108"/>
      <c r="BJ167" s="107"/>
      <c r="BK167" s="108"/>
      <c r="BL167" s="107"/>
      <c r="BM167" s="810" t="s">
        <v>458</v>
      </c>
      <c r="BN167" s="811"/>
      <c r="BO167" s="810" t="s">
        <v>489</v>
      </c>
      <c r="BP167" s="811"/>
      <c r="BQ167" s="810" t="s">
        <v>490</v>
      </c>
      <c r="BR167" s="811"/>
      <c r="BU167" s="106"/>
    </row>
    <row r="168" spans="1:73" ht="14" customHeight="1">
      <c r="A168" s="111" t="s">
        <v>512</v>
      </c>
      <c r="B168" s="105">
        <v>25627</v>
      </c>
      <c r="C168" s="106">
        <v>6</v>
      </c>
      <c r="D168" s="107">
        <v>67502</v>
      </c>
      <c r="E168" s="108">
        <v>11</v>
      </c>
      <c r="F168" s="107">
        <v>77231</v>
      </c>
      <c r="G168" s="108">
        <v>36</v>
      </c>
      <c r="H168" s="107">
        <v>943948</v>
      </c>
      <c r="I168" s="108">
        <v>45</v>
      </c>
      <c r="J168" s="107">
        <v>543906</v>
      </c>
      <c r="K168" s="108">
        <v>36</v>
      </c>
      <c r="L168" s="107">
        <v>469782</v>
      </c>
      <c r="M168" s="108">
        <v>20</v>
      </c>
      <c r="N168" s="107">
        <v>178756</v>
      </c>
      <c r="O168" s="108">
        <v>89</v>
      </c>
      <c r="P168" s="107">
        <v>1613403</v>
      </c>
      <c r="Q168" s="108"/>
      <c r="R168" s="107"/>
      <c r="S168" s="108">
        <v>8</v>
      </c>
      <c r="T168" s="107">
        <v>136310</v>
      </c>
      <c r="U168" s="108">
        <v>6</v>
      </c>
      <c r="V168" s="107">
        <v>92045</v>
      </c>
      <c r="W168" s="108">
        <v>26</v>
      </c>
      <c r="X168" s="107">
        <v>448169</v>
      </c>
      <c r="Y168" s="108">
        <v>36</v>
      </c>
      <c r="Z168" s="107">
        <v>1050410</v>
      </c>
      <c r="AA168" s="108">
        <v>21</v>
      </c>
      <c r="AB168" s="107">
        <v>362997</v>
      </c>
      <c r="AC168" s="108">
        <v>11</v>
      </c>
      <c r="AD168" s="107">
        <v>64841</v>
      </c>
      <c r="AE168" s="108">
        <v>55</v>
      </c>
      <c r="AF168" s="107">
        <v>834232</v>
      </c>
      <c r="AG168" s="108">
        <v>60</v>
      </c>
      <c r="AH168" s="107">
        <v>3016756</v>
      </c>
      <c r="AI168" s="108">
        <v>36</v>
      </c>
      <c r="AJ168" s="107">
        <v>1125730</v>
      </c>
      <c r="AK168" s="108">
        <v>14</v>
      </c>
      <c r="AL168" s="107">
        <v>280876</v>
      </c>
      <c r="AM168" s="108">
        <v>12</v>
      </c>
      <c r="AN168" s="107">
        <v>271732</v>
      </c>
      <c r="AO168" s="108">
        <v>13</v>
      </c>
      <c r="AP168" s="107">
        <v>1097354</v>
      </c>
      <c r="AQ168" s="108">
        <v>20</v>
      </c>
      <c r="AR168" s="107">
        <v>531696</v>
      </c>
      <c r="AS168" s="108">
        <v>15</v>
      </c>
      <c r="AT168" s="107">
        <v>164343</v>
      </c>
      <c r="AU168" s="108">
        <v>1</v>
      </c>
      <c r="AV168" s="107">
        <v>64629</v>
      </c>
      <c r="AW168" s="108">
        <v>7</v>
      </c>
      <c r="AX168" s="107">
        <v>23797</v>
      </c>
      <c r="AY168" s="108">
        <v>3</v>
      </c>
      <c r="AZ168" s="107">
        <v>39156</v>
      </c>
      <c r="BA168" s="108">
        <v>50</v>
      </c>
      <c r="BB168" s="107">
        <v>840988</v>
      </c>
      <c r="BC168" s="108"/>
      <c r="BD168" s="107"/>
      <c r="BE168" s="108">
        <v>48</v>
      </c>
      <c r="BF168" s="107">
        <v>2377590</v>
      </c>
      <c r="BG168" s="108"/>
      <c r="BH168" s="107"/>
      <c r="BI168" s="108"/>
      <c r="BJ168" s="107"/>
      <c r="BK168" s="108"/>
      <c r="BL168" s="107"/>
      <c r="BM168" s="108">
        <v>6</v>
      </c>
      <c r="BN168" s="107">
        <v>289899</v>
      </c>
      <c r="BO168" s="108">
        <v>15</v>
      </c>
      <c r="BP168" s="107">
        <v>88441</v>
      </c>
      <c r="BQ168" s="108">
        <v>706</v>
      </c>
      <c r="BR168" s="107">
        <v>17096519</v>
      </c>
    </row>
    <row r="169" spans="1:73" ht="14" customHeight="1">
      <c r="A169" s="111" t="s">
        <v>512</v>
      </c>
      <c r="B169" s="105">
        <v>25658</v>
      </c>
      <c r="C169" s="106">
        <v>6</v>
      </c>
      <c r="D169" s="107">
        <v>82676</v>
      </c>
      <c r="E169" s="108">
        <v>11</v>
      </c>
      <c r="F169" s="107">
        <v>83863</v>
      </c>
      <c r="G169" s="108">
        <v>38</v>
      </c>
      <c r="H169" s="107">
        <v>1016197</v>
      </c>
      <c r="I169" s="108">
        <v>45</v>
      </c>
      <c r="J169" s="107">
        <v>592215</v>
      </c>
      <c r="K169" s="108">
        <v>36</v>
      </c>
      <c r="L169" s="107">
        <v>543380</v>
      </c>
      <c r="M169" s="108">
        <v>20</v>
      </c>
      <c r="N169" s="107">
        <v>188176</v>
      </c>
      <c r="O169" s="108">
        <v>89</v>
      </c>
      <c r="P169" s="107">
        <v>1641626</v>
      </c>
      <c r="Q169" s="108"/>
      <c r="R169" s="107"/>
      <c r="S169" s="108">
        <v>8</v>
      </c>
      <c r="T169" s="107">
        <v>155412</v>
      </c>
      <c r="U169" s="108">
        <v>6</v>
      </c>
      <c r="V169" s="107">
        <v>103268</v>
      </c>
      <c r="W169" s="108">
        <v>27</v>
      </c>
      <c r="X169" s="107">
        <v>473789</v>
      </c>
      <c r="Y169" s="108">
        <v>35</v>
      </c>
      <c r="Z169" s="107">
        <v>1091176</v>
      </c>
      <c r="AA169" s="108">
        <v>21</v>
      </c>
      <c r="AB169" s="107">
        <v>384973</v>
      </c>
      <c r="AC169" s="108">
        <v>11</v>
      </c>
      <c r="AD169" s="107">
        <v>70796</v>
      </c>
      <c r="AE169" s="108">
        <v>55</v>
      </c>
      <c r="AF169" s="107">
        <v>887312</v>
      </c>
      <c r="AG169" s="108">
        <v>61</v>
      </c>
      <c r="AH169" s="107">
        <v>3129257</v>
      </c>
      <c r="AI169" s="108">
        <v>36</v>
      </c>
      <c r="AJ169" s="107">
        <v>1254268</v>
      </c>
      <c r="AK169" s="108">
        <v>14</v>
      </c>
      <c r="AL169" s="107">
        <v>273091</v>
      </c>
      <c r="AM169" s="108">
        <v>12</v>
      </c>
      <c r="AN169" s="107">
        <v>267722</v>
      </c>
      <c r="AO169" s="108">
        <v>13</v>
      </c>
      <c r="AP169" s="107">
        <v>1125039</v>
      </c>
      <c r="AQ169" s="108">
        <v>20</v>
      </c>
      <c r="AR169" s="107">
        <v>541805</v>
      </c>
      <c r="AS169" s="108">
        <v>15</v>
      </c>
      <c r="AT169" s="107">
        <v>164756</v>
      </c>
      <c r="AU169" s="108">
        <v>1</v>
      </c>
      <c r="AV169" s="107">
        <v>65790</v>
      </c>
      <c r="AW169" s="108">
        <v>7</v>
      </c>
      <c r="AX169" s="107">
        <v>25708</v>
      </c>
      <c r="AY169" s="108">
        <v>3</v>
      </c>
      <c r="AZ169" s="107">
        <v>40756</v>
      </c>
      <c r="BA169" s="108">
        <v>50</v>
      </c>
      <c r="BB169" s="107">
        <v>873570</v>
      </c>
      <c r="BC169" s="108"/>
      <c r="BD169" s="107"/>
      <c r="BE169" s="108">
        <v>48</v>
      </c>
      <c r="BF169" s="107">
        <v>2497946</v>
      </c>
      <c r="BG169" s="108"/>
      <c r="BH169" s="107"/>
      <c r="BI169" s="108"/>
      <c r="BJ169" s="107"/>
      <c r="BK169" s="108"/>
      <c r="BL169" s="107"/>
      <c r="BM169" s="108">
        <v>5</v>
      </c>
      <c r="BN169" s="107">
        <v>283326</v>
      </c>
      <c r="BO169" s="108">
        <v>15</v>
      </c>
      <c r="BP169" s="107">
        <v>93071</v>
      </c>
      <c r="BQ169" s="108">
        <v>708</v>
      </c>
      <c r="BR169" s="107">
        <v>17950964</v>
      </c>
    </row>
    <row r="170" spans="1:73" ht="14" customHeight="1">
      <c r="A170" s="111" t="s">
        <v>512</v>
      </c>
      <c r="B170" s="105">
        <v>25688</v>
      </c>
      <c r="C170" s="106">
        <v>6</v>
      </c>
      <c r="D170" s="107">
        <v>57678</v>
      </c>
      <c r="E170" s="108">
        <v>11</v>
      </c>
      <c r="F170" s="107">
        <v>76023</v>
      </c>
      <c r="G170" s="108">
        <v>38</v>
      </c>
      <c r="H170" s="107">
        <v>847606</v>
      </c>
      <c r="I170" s="108">
        <v>45</v>
      </c>
      <c r="J170" s="107">
        <v>510866</v>
      </c>
      <c r="K170" s="108">
        <v>36</v>
      </c>
      <c r="L170" s="107">
        <v>442993</v>
      </c>
      <c r="M170" s="108">
        <v>20</v>
      </c>
      <c r="N170" s="107">
        <v>159129</v>
      </c>
      <c r="O170" s="108">
        <v>89</v>
      </c>
      <c r="P170" s="107">
        <v>1357425</v>
      </c>
      <c r="Q170" s="108"/>
      <c r="R170" s="107"/>
      <c r="S170" s="108">
        <v>8</v>
      </c>
      <c r="T170" s="107">
        <v>130646</v>
      </c>
      <c r="U170" s="108">
        <v>6</v>
      </c>
      <c r="V170" s="107">
        <v>85965</v>
      </c>
      <c r="W170" s="108">
        <v>27</v>
      </c>
      <c r="X170" s="107">
        <v>391931</v>
      </c>
      <c r="Y170" s="108">
        <v>35</v>
      </c>
      <c r="Z170" s="107">
        <v>1004160</v>
      </c>
      <c r="AA170" s="108">
        <v>21</v>
      </c>
      <c r="AB170" s="107">
        <v>321408</v>
      </c>
      <c r="AC170" s="108">
        <v>11</v>
      </c>
      <c r="AD170" s="107">
        <v>60026</v>
      </c>
      <c r="AE170" s="108">
        <v>55</v>
      </c>
      <c r="AF170" s="107">
        <v>712984</v>
      </c>
      <c r="AG170" s="108">
        <v>62</v>
      </c>
      <c r="AH170" s="107">
        <v>2559852</v>
      </c>
      <c r="AI170" s="108">
        <v>36</v>
      </c>
      <c r="AJ170" s="107">
        <v>1074870</v>
      </c>
      <c r="AK170" s="108">
        <v>14</v>
      </c>
      <c r="AL170" s="107">
        <v>213518</v>
      </c>
      <c r="AM170" s="108">
        <v>12</v>
      </c>
      <c r="AN170" s="107">
        <v>221334</v>
      </c>
      <c r="AO170" s="108">
        <v>13</v>
      </c>
      <c r="AP170" s="107">
        <v>1112559</v>
      </c>
      <c r="AQ170" s="108">
        <v>20</v>
      </c>
      <c r="AR170" s="107">
        <v>482652</v>
      </c>
      <c r="AS170" s="108">
        <v>15</v>
      </c>
      <c r="AT170" s="107">
        <v>147270</v>
      </c>
      <c r="AU170" s="108">
        <v>1</v>
      </c>
      <c r="AV170" s="107">
        <v>55341</v>
      </c>
      <c r="AW170" s="108">
        <v>7</v>
      </c>
      <c r="AX170" s="107">
        <v>26184</v>
      </c>
      <c r="AY170" s="108">
        <v>3</v>
      </c>
      <c r="AZ170" s="107">
        <v>35082</v>
      </c>
      <c r="BA170" s="108">
        <v>50</v>
      </c>
      <c r="BB170" s="107">
        <v>776743</v>
      </c>
      <c r="BC170" s="108"/>
      <c r="BD170" s="107"/>
      <c r="BE170" s="108">
        <v>48</v>
      </c>
      <c r="BF170" s="107">
        <v>2325465</v>
      </c>
      <c r="BG170" s="108"/>
      <c r="BH170" s="107"/>
      <c r="BI170" s="108"/>
      <c r="BJ170" s="107"/>
      <c r="BK170" s="108"/>
      <c r="BL170" s="107"/>
      <c r="BM170" s="108">
        <v>5</v>
      </c>
      <c r="BN170" s="107">
        <v>231596</v>
      </c>
      <c r="BO170" s="108">
        <v>15</v>
      </c>
      <c r="BP170" s="107">
        <v>85265</v>
      </c>
      <c r="BQ170" s="108">
        <v>709</v>
      </c>
      <c r="BR170" s="107">
        <v>15506571</v>
      </c>
    </row>
    <row r="171" spans="1:73" ht="14" customHeight="1">
      <c r="A171" s="111" t="s">
        <v>512</v>
      </c>
      <c r="B171" s="105">
        <v>25718</v>
      </c>
      <c r="C171" s="106">
        <v>6</v>
      </c>
      <c r="D171" s="107">
        <v>61550</v>
      </c>
      <c r="E171" s="108">
        <v>11</v>
      </c>
      <c r="F171" s="107">
        <v>74824</v>
      </c>
      <c r="G171" s="108">
        <v>39</v>
      </c>
      <c r="H171" s="107">
        <v>829174</v>
      </c>
      <c r="I171" s="108">
        <v>45</v>
      </c>
      <c r="J171" s="107">
        <v>522088</v>
      </c>
      <c r="K171" s="108">
        <v>36</v>
      </c>
      <c r="L171" s="107">
        <v>445037</v>
      </c>
      <c r="M171" s="108">
        <v>20</v>
      </c>
      <c r="N171" s="107">
        <v>164616</v>
      </c>
      <c r="O171" s="108">
        <v>90</v>
      </c>
      <c r="P171" s="107">
        <v>1440246</v>
      </c>
      <c r="Q171" s="108"/>
      <c r="R171" s="107"/>
      <c r="S171" s="108">
        <v>8</v>
      </c>
      <c r="T171" s="107">
        <v>132270</v>
      </c>
      <c r="U171" s="108">
        <v>6</v>
      </c>
      <c r="V171" s="107">
        <v>87222</v>
      </c>
      <c r="W171" s="108">
        <v>28</v>
      </c>
      <c r="X171" s="107">
        <v>402917</v>
      </c>
      <c r="Y171" s="108">
        <v>35</v>
      </c>
      <c r="Z171" s="107">
        <v>966588</v>
      </c>
      <c r="AA171" s="108">
        <v>21</v>
      </c>
      <c r="AB171" s="107">
        <v>302183</v>
      </c>
      <c r="AC171" s="108">
        <v>11</v>
      </c>
      <c r="AD171" s="107">
        <v>54653</v>
      </c>
      <c r="AE171" s="108">
        <v>55</v>
      </c>
      <c r="AF171" s="107">
        <v>696276</v>
      </c>
      <c r="AG171" s="108">
        <v>62</v>
      </c>
      <c r="AH171" s="107">
        <v>2430795</v>
      </c>
      <c r="AI171" s="108">
        <v>37</v>
      </c>
      <c r="AJ171" s="107">
        <v>1133264</v>
      </c>
      <c r="AK171" s="108">
        <v>14</v>
      </c>
      <c r="AL171" s="107">
        <v>209047</v>
      </c>
      <c r="AM171" s="108">
        <v>12</v>
      </c>
      <c r="AN171" s="107">
        <v>225419</v>
      </c>
      <c r="AO171" s="108">
        <v>13</v>
      </c>
      <c r="AP171" s="107">
        <v>1099451</v>
      </c>
      <c r="AQ171" s="108">
        <v>20</v>
      </c>
      <c r="AR171" s="107">
        <v>472793</v>
      </c>
      <c r="AS171" s="108">
        <v>15</v>
      </c>
      <c r="AT171" s="107">
        <v>146214</v>
      </c>
      <c r="AU171" s="108">
        <v>1</v>
      </c>
      <c r="AV171" s="107">
        <v>53986</v>
      </c>
      <c r="AW171" s="108">
        <v>7</v>
      </c>
      <c r="AX171" s="107">
        <v>24859</v>
      </c>
      <c r="AY171" s="108">
        <v>3</v>
      </c>
      <c r="AZ171" s="107">
        <v>35126</v>
      </c>
      <c r="BA171" s="108">
        <v>50</v>
      </c>
      <c r="BB171" s="107">
        <v>774730</v>
      </c>
      <c r="BC171" s="108"/>
      <c r="BD171" s="107"/>
      <c r="BE171" s="108">
        <v>48</v>
      </c>
      <c r="BF171" s="107">
        <v>2226189</v>
      </c>
      <c r="BG171" s="108"/>
      <c r="BH171" s="107"/>
      <c r="BI171" s="108"/>
      <c r="BJ171" s="107"/>
      <c r="BK171" s="108"/>
      <c r="BL171" s="107"/>
      <c r="BM171" s="108">
        <v>5</v>
      </c>
      <c r="BN171" s="107">
        <v>232074</v>
      </c>
      <c r="BO171" s="108">
        <v>15</v>
      </c>
      <c r="BP171" s="107">
        <v>82144</v>
      </c>
      <c r="BQ171" s="108">
        <v>713</v>
      </c>
      <c r="BR171" s="107">
        <v>15325735</v>
      </c>
    </row>
    <row r="172" spans="1:73" ht="14" customHeight="1">
      <c r="A172" s="111" t="s">
        <v>512</v>
      </c>
      <c r="B172" s="105">
        <v>25749</v>
      </c>
      <c r="C172" s="106">
        <v>6</v>
      </c>
      <c r="D172" s="107">
        <v>70886</v>
      </c>
      <c r="E172" s="108">
        <v>11</v>
      </c>
      <c r="F172" s="107">
        <v>83315</v>
      </c>
      <c r="G172" s="108">
        <v>39</v>
      </c>
      <c r="H172" s="107">
        <v>873838</v>
      </c>
      <c r="I172" s="108">
        <v>45</v>
      </c>
      <c r="J172" s="107">
        <v>528902</v>
      </c>
      <c r="K172" s="108">
        <v>36</v>
      </c>
      <c r="L172" s="107">
        <v>471729</v>
      </c>
      <c r="M172" s="108">
        <v>20</v>
      </c>
      <c r="N172" s="107">
        <v>175909</v>
      </c>
      <c r="O172" s="108">
        <v>90</v>
      </c>
      <c r="P172" s="107">
        <v>1475437</v>
      </c>
      <c r="Q172" s="108"/>
      <c r="R172" s="107"/>
      <c r="S172" s="108">
        <v>8</v>
      </c>
      <c r="T172" s="107">
        <v>141504</v>
      </c>
      <c r="U172" s="108">
        <v>6</v>
      </c>
      <c r="V172" s="107">
        <v>94154</v>
      </c>
      <c r="W172" s="108">
        <v>28</v>
      </c>
      <c r="X172" s="107">
        <v>404446</v>
      </c>
      <c r="Y172" s="108">
        <v>35</v>
      </c>
      <c r="Z172" s="107">
        <v>991894</v>
      </c>
      <c r="AA172" s="108">
        <v>21</v>
      </c>
      <c r="AB172" s="107">
        <v>353806</v>
      </c>
      <c r="AC172" s="108">
        <v>11</v>
      </c>
      <c r="AD172" s="107">
        <v>58377</v>
      </c>
      <c r="AE172" s="108">
        <v>55</v>
      </c>
      <c r="AF172" s="107">
        <v>726935</v>
      </c>
      <c r="AG172" s="108">
        <v>63</v>
      </c>
      <c r="AH172" s="107">
        <v>2365545</v>
      </c>
      <c r="AI172" s="108">
        <v>37</v>
      </c>
      <c r="AJ172" s="107">
        <v>1109912</v>
      </c>
      <c r="AK172" s="108">
        <v>14</v>
      </c>
      <c r="AL172" s="107">
        <v>204054</v>
      </c>
      <c r="AM172" s="108">
        <v>13</v>
      </c>
      <c r="AN172" s="107">
        <v>239585</v>
      </c>
      <c r="AO172" s="108">
        <v>13</v>
      </c>
      <c r="AP172" s="107">
        <v>1135081</v>
      </c>
      <c r="AQ172" s="108">
        <v>20</v>
      </c>
      <c r="AR172" s="107">
        <v>462656</v>
      </c>
      <c r="AS172" s="108">
        <v>15</v>
      </c>
      <c r="AT172" s="107">
        <v>180649</v>
      </c>
      <c r="AU172" s="108">
        <v>1</v>
      </c>
      <c r="AV172" s="107">
        <v>55689</v>
      </c>
      <c r="AW172" s="108">
        <v>7</v>
      </c>
      <c r="AX172" s="107">
        <v>24995</v>
      </c>
      <c r="AY172" s="108">
        <v>3</v>
      </c>
      <c r="AZ172" s="107">
        <v>35978</v>
      </c>
      <c r="BA172" s="108">
        <v>50</v>
      </c>
      <c r="BB172" s="107">
        <v>827296</v>
      </c>
      <c r="BC172" s="108"/>
      <c r="BD172" s="107"/>
      <c r="BE172" s="108">
        <v>48</v>
      </c>
      <c r="BF172" s="107">
        <v>2227701</v>
      </c>
      <c r="BG172" s="108"/>
      <c r="BH172" s="107"/>
      <c r="BI172" s="108"/>
      <c r="BJ172" s="107"/>
      <c r="BK172" s="108"/>
      <c r="BL172" s="107"/>
      <c r="BM172" s="108">
        <v>5</v>
      </c>
      <c r="BN172" s="107">
        <v>237435</v>
      </c>
      <c r="BO172" s="108">
        <v>15</v>
      </c>
      <c r="BP172" s="107">
        <v>90528</v>
      </c>
      <c r="BQ172" s="108">
        <v>715</v>
      </c>
      <c r="BR172" s="107">
        <v>15648236</v>
      </c>
    </row>
    <row r="173" spans="1:73" ht="14" customHeight="1">
      <c r="A173" s="111" t="s">
        <v>512</v>
      </c>
      <c r="B173" s="105">
        <v>25780</v>
      </c>
      <c r="C173" s="106">
        <v>6</v>
      </c>
      <c r="D173" s="107">
        <v>59880</v>
      </c>
      <c r="E173" s="108">
        <v>11</v>
      </c>
      <c r="F173" s="107">
        <v>79073</v>
      </c>
      <c r="G173" s="108">
        <v>39</v>
      </c>
      <c r="H173" s="107">
        <v>909382</v>
      </c>
      <c r="I173" s="108">
        <v>45</v>
      </c>
      <c r="J173" s="107">
        <v>519178</v>
      </c>
      <c r="K173" s="108">
        <v>36</v>
      </c>
      <c r="L173" s="107">
        <v>453259</v>
      </c>
      <c r="M173" s="108">
        <v>20</v>
      </c>
      <c r="N173" s="107">
        <v>163239</v>
      </c>
      <c r="O173" s="108">
        <v>90</v>
      </c>
      <c r="P173" s="107">
        <v>1490244</v>
      </c>
      <c r="Q173" s="108"/>
      <c r="R173" s="107"/>
      <c r="S173" s="108">
        <v>8</v>
      </c>
      <c r="T173" s="107">
        <v>138722</v>
      </c>
      <c r="U173" s="108">
        <v>6</v>
      </c>
      <c r="V173" s="107">
        <v>89042</v>
      </c>
      <c r="W173" s="108">
        <v>28</v>
      </c>
      <c r="X173" s="107">
        <v>418639</v>
      </c>
      <c r="Y173" s="108">
        <v>35</v>
      </c>
      <c r="Z173" s="107">
        <v>1008623</v>
      </c>
      <c r="AA173" s="108">
        <v>21</v>
      </c>
      <c r="AB173" s="107">
        <v>331374</v>
      </c>
      <c r="AC173" s="108">
        <v>12</v>
      </c>
      <c r="AD173" s="107">
        <v>65174</v>
      </c>
      <c r="AE173" s="108">
        <v>55</v>
      </c>
      <c r="AF173" s="107">
        <v>733908</v>
      </c>
      <c r="AG173" s="108">
        <v>64</v>
      </c>
      <c r="AH173" s="107">
        <v>2662617</v>
      </c>
      <c r="AI173" s="108">
        <v>37</v>
      </c>
      <c r="AJ173" s="107">
        <v>1094050</v>
      </c>
      <c r="AK173" s="108">
        <v>14</v>
      </c>
      <c r="AL173" s="107">
        <v>227654</v>
      </c>
      <c r="AM173" s="108">
        <v>13</v>
      </c>
      <c r="AN173" s="107">
        <v>252421</v>
      </c>
      <c r="AO173" s="108">
        <v>13</v>
      </c>
      <c r="AP173" s="107">
        <v>1162692</v>
      </c>
      <c r="AQ173" s="108">
        <v>20</v>
      </c>
      <c r="AR173" s="107">
        <v>471979</v>
      </c>
      <c r="AS173" s="108">
        <v>15</v>
      </c>
      <c r="AT173" s="107">
        <v>172338</v>
      </c>
      <c r="AU173" s="108">
        <v>1</v>
      </c>
      <c r="AV173" s="107">
        <v>57663</v>
      </c>
      <c r="AW173" s="108">
        <v>7</v>
      </c>
      <c r="AX173" s="107">
        <v>27344</v>
      </c>
      <c r="AY173" s="108">
        <v>3</v>
      </c>
      <c r="AZ173" s="107">
        <v>37990</v>
      </c>
      <c r="BA173" s="108">
        <v>51</v>
      </c>
      <c r="BB173" s="107">
        <v>824462</v>
      </c>
      <c r="BC173" s="108"/>
      <c r="BD173" s="107"/>
      <c r="BE173" s="108">
        <v>48</v>
      </c>
      <c r="BF173" s="107">
        <v>2236736</v>
      </c>
      <c r="BG173" s="108"/>
      <c r="BH173" s="107"/>
      <c r="BI173" s="108"/>
      <c r="BJ173" s="107"/>
      <c r="BK173" s="108"/>
      <c r="BL173" s="107"/>
      <c r="BM173" s="108">
        <v>5</v>
      </c>
      <c r="BN173" s="107">
        <v>253203</v>
      </c>
      <c r="BO173" s="108">
        <v>15</v>
      </c>
      <c r="BP173" s="107">
        <v>87935</v>
      </c>
      <c r="BQ173" s="108">
        <v>718</v>
      </c>
      <c r="BR173" s="107">
        <v>16028821</v>
      </c>
    </row>
    <row r="174" spans="1:73" ht="14" customHeight="1">
      <c r="A174" s="111" t="s">
        <v>512</v>
      </c>
      <c r="B174" s="105">
        <v>25811</v>
      </c>
      <c r="C174" s="106">
        <v>6</v>
      </c>
      <c r="D174" s="107">
        <v>62798</v>
      </c>
      <c r="E174" s="108">
        <v>11</v>
      </c>
      <c r="F174" s="107">
        <v>82470</v>
      </c>
      <c r="G174" s="108">
        <v>42</v>
      </c>
      <c r="H174" s="107">
        <v>904248</v>
      </c>
      <c r="I174" s="108">
        <v>45</v>
      </c>
      <c r="J174" s="107">
        <v>546883</v>
      </c>
      <c r="K174" s="108">
        <v>36</v>
      </c>
      <c r="L174" s="107">
        <v>456026</v>
      </c>
      <c r="M174" s="108">
        <v>19</v>
      </c>
      <c r="N174" s="107">
        <v>168100</v>
      </c>
      <c r="O174" s="108">
        <v>91</v>
      </c>
      <c r="P174" s="107">
        <v>1481798</v>
      </c>
      <c r="Q174" s="108"/>
      <c r="R174" s="107"/>
      <c r="S174" s="108">
        <v>8</v>
      </c>
      <c r="T174" s="107">
        <v>162698</v>
      </c>
      <c r="U174" s="108">
        <v>6</v>
      </c>
      <c r="V174" s="107">
        <v>92364</v>
      </c>
      <c r="W174" s="108">
        <v>28</v>
      </c>
      <c r="X174" s="107">
        <v>411795</v>
      </c>
      <c r="Y174" s="108">
        <v>35</v>
      </c>
      <c r="Z174" s="107">
        <v>1020401</v>
      </c>
      <c r="AA174" s="108">
        <v>21</v>
      </c>
      <c r="AB174" s="107">
        <v>332557</v>
      </c>
      <c r="AC174" s="108">
        <v>13</v>
      </c>
      <c r="AD174" s="107">
        <v>67659</v>
      </c>
      <c r="AE174" s="108">
        <v>56</v>
      </c>
      <c r="AF174" s="107">
        <v>711532</v>
      </c>
      <c r="AG174" s="108">
        <v>67</v>
      </c>
      <c r="AH174" s="107">
        <v>2371086</v>
      </c>
      <c r="AI174" s="108">
        <v>39</v>
      </c>
      <c r="AJ174" s="107">
        <v>1090844</v>
      </c>
      <c r="AK174" s="108">
        <v>15</v>
      </c>
      <c r="AL174" s="107">
        <v>222512</v>
      </c>
      <c r="AM174" s="108">
        <v>13</v>
      </c>
      <c r="AN174" s="107">
        <v>243988</v>
      </c>
      <c r="AO174" s="108">
        <v>13</v>
      </c>
      <c r="AP174" s="107">
        <v>1167171</v>
      </c>
      <c r="AQ174" s="108">
        <v>20</v>
      </c>
      <c r="AR174" s="107">
        <v>475452</v>
      </c>
      <c r="AS174" s="108">
        <v>15</v>
      </c>
      <c r="AT174" s="107">
        <v>189902</v>
      </c>
      <c r="AU174" s="108">
        <v>1</v>
      </c>
      <c r="AV174" s="107">
        <v>57082</v>
      </c>
      <c r="AW174" s="108">
        <v>7</v>
      </c>
      <c r="AX174" s="107">
        <v>27220</v>
      </c>
      <c r="AY174" s="108">
        <v>3</v>
      </c>
      <c r="AZ174" s="107">
        <v>39340</v>
      </c>
      <c r="BA174" s="108">
        <v>53</v>
      </c>
      <c r="BB174" s="107">
        <v>847396</v>
      </c>
      <c r="BC174" s="108"/>
      <c r="BD174" s="107"/>
      <c r="BE174" s="108">
        <v>50</v>
      </c>
      <c r="BF174" s="107">
        <v>2278969</v>
      </c>
      <c r="BG174" s="108"/>
      <c r="BH174" s="107"/>
      <c r="BI174" s="108"/>
      <c r="BJ174" s="107"/>
      <c r="BK174" s="108"/>
      <c r="BL174" s="107"/>
      <c r="BM174" s="108">
        <v>5</v>
      </c>
      <c r="BN174" s="107">
        <v>258332</v>
      </c>
      <c r="BO174" s="108">
        <v>15</v>
      </c>
      <c r="BP174" s="107">
        <v>90112</v>
      </c>
      <c r="BQ174" s="108">
        <v>733</v>
      </c>
      <c r="BR174" s="107">
        <v>15860745</v>
      </c>
    </row>
    <row r="175" spans="1:73" ht="14" customHeight="1">
      <c r="A175" s="111" t="s">
        <v>512</v>
      </c>
      <c r="B175" s="105">
        <v>25841</v>
      </c>
      <c r="C175" s="106">
        <v>6</v>
      </c>
      <c r="D175" s="107">
        <v>60080</v>
      </c>
      <c r="E175" s="108">
        <v>11</v>
      </c>
      <c r="F175" s="107">
        <v>84497</v>
      </c>
      <c r="G175" s="108">
        <v>42</v>
      </c>
      <c r="H175" s="107">
        <v>897139</v>
      </c>
      <c r="I175" s="108">
        <v>45</v>
      </c>
      <c r="J175" s="107">
        <v>514302</v>
      </c>
      <c r="K175" s="108">
        <v>36</v>
      </c>
      <c r="L175" s="107">
        <v>433783</v>
      </c>
      <c r="M175" s="108">
        <v>19</v>
      </c>
      <c r="N175" s="107">
        <v>155838</v>
      </c>
      <c r="O175" s="108">
        <v>91</v>
      </c>
      <c r="P175" s="107">
        <v>1386942</v>
      </c>
      <c r="Q175" s="108"/>
      <c r="R175" s="107"/>
      <c r="S175" s="108">
        <v>8</v>
      </c>
      <c r="T175" s="107">
        <v>190200</v>
      </c>
      <c r="U175" s="108">
        <v>6</v>
      </c>
      <c r="V175" s="107">
        <v>86130</v>
      </c>
      <c r="W175" s="108">
        <v>28</v>
      </c>
      <c r="X175" s="107">
        <v>375969</v>
      </c>
      <c r="Y175" s="108">
        <v>35</v>
      </c>
      <c r="Z175" s="107">
        <v>989809</v>
      </c>
      <c r="AA175" s="108">
        <v>21</v>
      </c>
      <c r="AB175" s="107">
        <v>324862</v>
      </c>
      <c r="AC175" s="108">
        <v>13</v>
      </c>
      <c r="AD175" s="107">
        <v>63786</v>
      </c>
      <c r="AE175" s="108">
        <v>57</v>
      </c>
      <c r="AF175" s="107">
        <v>650593</v>
      </c>
      <c r="AG175" s="108">
        <v>67</v>
      </c>
      <c r="AH175" s="107">
        <v>2283389</v>
      </c>
      <c r="AI175" s="108">
        <v>39</v>
      </c>
      <c r="AJ175" s="107">
        <v>1054570</v>
      </c>
      <c r="AK175" s="108">
        <v>15</v>
      </c>
      <c r="AL175" s="107">
        <v>205679</v>
      </c>
      <c r="AM175" s="108">
        <v>13</v>
      </c>
      <c r="AN175" s="107">
        <v>221112</v>
      </c>
      <c r="AO175" s="108">
        <v>13</v>
      </c>
      <c r="AP175" s="107">
        <v>1140746</v>
      </c>
      <c r="AQ175" s="108">
        <v>20</v>
      </c>
      <c r="AR175" s="107">
        <v>480513</v>
      </c>
      <c r="AS175" s="108">
        <v>15</v>
      </c>
      <c r="AT175" s="107">
        <v>224974</v>
      </c>
      <c r="AU175" s="108">
        <v>1</v>
      </c>
      <c r="AV175" s="107">
        <v>54218</v>
      </c>
      <c r="AW175" s="108">
        <v>7</v>
      </c>
      <c r="AX175" s="107">
        <v>28393</v>
      </c>
      <c r="AY175" s="108">
        <v>3</v>
      </c>
      <c r="AZ175" s="107">
        <v>35154</v>
      </c>
      <c r="BA175" s="108">
        <v>53</v>
      </c>
      <c r="BB175" s="107">
        <v>828530</v>
      </c>
      <c r="BC175" s="108"/>
      <c r="BD175" s="107"/>
      <c r="BE175" s="108">
        <v>50</v>
      </c>
      <c r="BF175" s="107">
        <v>2346479</v>
      </c>
      <c r="BG175" s="108"/>
      <c r="BH175" s="107"/>
      <c r="BI175" s="108"/>
      <c r="BJ175" s="107"/>
      <c r="BK175" s="108"/>
      <c r="BL175" s="107"/>
      <c r="BM175" s="108">
        <v>6</v>
      </c>
      <c r="BN175" s="107">
        <v>250124</v>
      </c>
      <c r="BO175" s="108">
        <v>15</v>
      </c>
      <c r="BP175" s="107">
        <v>84006</v>
      </c>
      <c r="BQ175" s="108">
        <v>735</v>
      </c>
      <c r="BR175" s="107">
        <v>15451817</v>
      </c>
    </row>
    <row r="176" spans="1:73" ht="14" customHeight="1">
      <c r="A176" s="111" t="s">
        <v>512</v>
      </c>
      <c r="B176" s="105">
        <v>25872</v>
      </c>
      <c r="C176" s="106">
        <v>6</v>
      </c>
      <c r="D176" s="107">
        <v>59250</v>
      </c>
      <c r="E176" s="108">
        <v>11</v>
      </c>
      <c r="F176" s="107">
        <v>82991</v>
      </c>
      <c r="G176" s="108">
        <v>42</v>
      </c>
      <c r="H176" s="107">
        <v>978311</v>
      </c>
      <c r="I176" s="108">
        <v>45</v>
      </c>
      <c r="J176" s="107">
        <v>526309</v>
      </c>
      <c r="K176" s="108">
        <v>36</v>
      </c>
      <c r="L176" s="107">
        <v>426965</v>
      </c>
      <c r="M176" s="108">
        <v>19</v>
      </c>
      <c r="N176" s="107">
        <v>150359</v>
      </c>
      <c r="O176" s="108">
        <v>91</v>
      </c>
      <c r="P176" s="107">
        <v>1405926</v>
      </c>
      <c r="Q176" s="108"/>
      <c r="R176" s="107"/>
      <c r="S176" s="108">
        <v>8</v>
      </c>
      <c r="T176" s="107">
        <v>189582</v>
      </c>
      <c r="U176" s="108">
        <v>7</v>
      </c>
      <c r="V176" s="107">
        <v>85733</v>
      </c>
      <c r="W176" s="108">
        <v>28</v>
      </c>
      <c r="X176" s="107">
        <v>390648</v>
      </c>
      <c r="Y176" s="108">
        <v>34</v>
      </c>
      <c r="Z176" s="107">
        <v>830081</v>
      </c>
      <c r="AA176" s="108">
        <v>21</v>
      </c>
      <c r="AB176" s="107">
        <v>309427</v>
      </c>
      <c r="AC176" s="108">
        <v>12</v>
      </c>
      <c r="AD176" s="107">
        <v>59041</v>
      </c>
      <c r="AE176" s="108">
        <v>59</v>
      </c>
      <c r="AF176" s="107">
        <v>804262</v>
      </c>
      <c r="AG176" s="108">
        <v>67</v>
      </c>
      <c r="AH176" s="107">
        <v>2429542</v>
      </c>
      <c r="AI176" s="108">
        <v>39</v>
      </c>
      <c r="AJ176" s="107">
        <v>1057936</v>
      </c>
      <c r="AK176" s="108">
        <v>15</v>
      </c>
      <c r="AL176" s="107">
        <v>219264</v>
      </c>
      <c r="AM176" s="108">
        <v>13</v>
      </c>
      <c r="AN176" s="107">
        <v>226383</v>
      </c>
      <c r="AO176" s="108">
        <v>13</v>
      </c>
      <c r="AP176" s="107">
        <v>1136586</v>
      </c>
      <c r="AQ176" s="108">
        <v>20</v>
      </c>
      <c r="AR176" s="107">
        <v>474662</v>
      </c>
      <c r="AS176" s="108">
        <v>15</v>
      </c>
      <c r="AT176" s="107">
        <v>238992</v>
      </c>
      <c r="AU176" s="108">
        <v>1</v>
      </c>
      <c r="AV176" s="107">
        <v>54760</v>
      </c>
      <c r="AW176" s="108">
        <v>7</v>
      </c>
      <c r="AX176" s="107">
        <v>27703</v>
      </c>
      <c r="AY176" s="108">
        <v>3</v>
      </c>
      <c r="AZ176" s="107">
        <v>36948</v>
      </c>
      <c r="BA176" s="108">
        <v>53</v>
      </c>
      <c r="BB176" s="107">
        <v>843718</v>
      </c>
      <c r="BC176" s="108"/>
      <c r="BD176" s="107"/>
      <c r="BE176" s="108">
        <v>50</v>
      </c>
      <c r="BF176" s="107">
        <v>2363647</v>
      </c>
      <c r="BG176" s="108"/>
      <c r="BH176" s="107"/>
      <c r="BI176" s="108"/>
      <c r="BJ176" s="107"/>
      <c r="BK176" s="108"/>
      <c r="BL176" s="107"/>
      <c r="BM176" s="108">
        <v>7</v>
      </c>
      <c r="BN176" s="107">
        <v>294305</v>
      </c>
      <c r="BO176" s="108">
        <v>15</v>
      </c>
      <c r="BP176" s="107">
        <v>93596</v>
      </c>
      <c r="BQ176" s="108">
        <v>737</v>
      </c>
      <c r="BR176" s="107">
        <v>15796927</v>
      </c>
    </row>
    <row r="177" spans="1:70" ht="14" customHeight="1">
      <c r="A177" s="111" t="s">
        <v>512</v>
      </c>
      <c r="B177" s="105">
        <v>25902</v>
      </c>
      <c r="C177" s="106">
        <v>6</v>
      </c>
      <c r="D177" s="107">
        <v>59344</v>
      </c>
      <c r="E177" s="108">
        <v>11</v>
      </c>
      <c r="F177" s="107">
        <v>83133</v>
      </c>
      <c r="G177" s="108">
        <v>42</v>
      </c>
      <c r="H177" s="107">
        <v>900647</v>
      </c>
      <c r="I177" s="108">
        <v>44</v>
      </c>
      <c r="J177" s="107">
        <v>523829</v>
      </c>
      <c r="K177" s="108">
        <v>36</v>
      </c>
      <c r="L177" s="107">
        <v>420306</v>
      </c>
      <c r="M177" s="108">
        <v>19</v>
      </c>
      <c r="N177" s="107">
        <v>141959</v>
      </c>
      <c r="O177" s="108">
        <v>91</v>
      </c>
      <c r="P177" s="107">
        <v>1285897</v>
      </c>
      <c r="Q177" s="108"/>
      <c r="R177" s="107"/>
      <c r="S177" s="108">
        <v>8</v>
      </c>
      <c r="T177" s="107">
        <v>172436</v>
      </c>
      <c r="U177" s="108">
        <v>7</v>
      </c>
      <c r="V177" s="107">
        <v>84704</v>
      </c>
      <c r="W177" s="108">
        <v>28</v>
      </c>
      <c r="X177" s="107">
        <v>370069</v>
      </c>
      <c r="Y177" s="108">
        <v>34</v>
      </c>
      <c r="Z177" s="107">
        <v>822325</v>
      </c>
      <c r="AA177" s="108">
        <v>21</v>
      </c>
      <c r="AB177" s="107">
        <v>315055</v>
      </c>
      <c r="AC177" s="108">
        <v>12</v>
      </c>
      <c r="AD177" s="107">
        <v>55654</v>
      </c>
      <c r="AE177" s="108">
        <v>59</v>
      </c>
      <c r="AF177" s="107">
        <v>749331</v>
      </c>
      <c r="AG177" s="108">
        <v>67</v>
      </c>
      <c r="AH177" s="107">
        <v>2177169</v>
      </c>
      <c r="AI177" s="108">
        <v>39</v>
      </c>
      <c r="AJ177" s="107">
        <v>1031072</v>
      </c>
      <c r="AK177" s="108">
        <v>15</v>
      </c>
      <c r="AL177" s="107">
        <v>196529</v>
      </c>
      <c r="AM177" s="108">
        <v>13</v>
      </c>
      <c r="AN177" s="107">
        <v>209441</v>
      </c>
      <c r="AO177" s="108">
        <v>13</v>
      </c>
      <c r="AP177" s="107">
        <v>1150325</v>
      </c>
      <c r="AQ177" s="108">
        <v>20</v>
      </c>
      <c r="AR177" s="107">
        <v>468687</v>
      </c>
      <c r="AS177" s="108">
        <v>15</v>
      </c>
      <c r="AT177" s="107">
        <v>208485</v>
      </c>
      <c r="AU177" s="108">
        <v>1</v>
      </c>
      <c r="AV177" s="107">
        <v>57276</v>
      </c>
      <c r="AW177" s="108">
        <v>7</v>
      </c>
      <c r="AX177" s="107">
        <v>28117</v>
      </c>
      <c r="AY177" s="108">
        <v>3</v>
      </c>
      <c r="AZ177" s="107">
        <v>35175</v>
      </c>
      <c r="BA177" s="108">
        <v>54</v>
      </c>
      <c r="BB177" s="107">
        <v>844677</v>
      </c>
      <c r="BC177" s="108"/>
      <c r="BD177" s="107"/>
      <c r="BE177" s="108">
        <v>50</v>
      </c>
      <c r="BF177" s="107">
        <v>2370386</v>
      </c>
      <c r="BG177" s="108"/>
      <c r="BH177" s="107"/>
      <c r="BI177" s="108"/>
      <c r="BJ177" s="107"/>
      <c r="BK177" s="108"/>
      <c r="BL177" s="107"/>
      <c r="BM177" s="108">
        <v>7</v>
      </c>
      <c r="BN177" s="107">
        <v>270899</v>
      </c>
      <c r="BO177" s="108">
        <v>15</v>
      </c>
      <c r="BP177" s="107">
        <v>88245</v>
      </c>
      <c r="BQ177" s="108">
        <v>737</v>
      </c>
      <c r="BR177" s="107">
        <v>15121172</v>
      </c>
    </row>
    <row r="178" spans="1:70" ht="14" customHeight="1">
      <c r="A178" s="111" t="s">
        <v>512</v>
      </c>
      <c r="B178" s="105">
        <v>25930</v>
      </c>
      <c r="C178" s="106">
        <v>6</v>
      </c>
      <c r="D178" s="107">
        <v>58798</v>
      </c>
      <c r="E178" s="108">
        <v>11</v>
      </c>
      <c r="F178" s="107">
        <v>84729</v>
      </c>
      <c r="G178" s="108">
        <v>42</v>
      </c>
      <c r="H178" s="107">
        <v>900026</v>
      </c>
      <c r="I178" s="108">
        <v>44</v>
      </c>
      <c r="J178" s="107">
        <v>530598</v>
      </c>
      <c r="K178" s="108">
        <v>36</v>
      </c>
      <c r="L178" s="107">
        <v>431938</v>
      </c>
      <c r="M178" s="108">
        <v>19</v>
      </c>
      <c r="N178" s="107">
        <v>137666</v>
      </c>
      <c r="O178" s="108">
        <v>91</v>
      </c>
      <c r="P178" s="107">
        <v>1241781</v>
      </c>
      <c r="Q178" s="108"/>
      <c r="R178" s="107"/>
      <c r="S178" s="108">
        <v>8</v>
      </c>
      <c r="T178" s="107">
        <v>167764</v>
      </c>
      <c r="U178" s="108">
        <v>7</v>
      </c>
      <c r="V178" s="107">
        <v>81146</v>
      </c>
      <c r="W178" s="108">
        <v>28</v>
      </c>
      <c r="X178" s="107">
        <v>377901</v>
      </c>
      <c r="Y178" s="108">
        <v>34</v>
      </c>
      <c r="Z178" s="107">
        <v>836665</v>
      </c>
      <c r="AA178" s="108">
        <v>21</v>
      </c>
      <c r="AB178" s="107">
        <v>315468</v>
      </c>
      <c r="AC178" s="108">
        <v>12</v>
      </c>
      <c r="AD178" s="107">
        <v>54490</v>
      </c>
      <c r="AE178" s="108">
        <v>59</v>
      </c>
      <c r="AF178" s="107">
        <v>718085</v>
      </c>
      <c r="AG178" s="108">
        <v>67</v>
      </c>
      <c r="AH178" s="107">
        <v>2101323</v>
      </c>
      <c r="AI178" s="108">
        <v>39</v>
      </c>
      <c r="AJ178" s="107">
        <v>1021653</v>
      </c>
      <c r="AK178" s="108">
        <v>14</v>
      </c>
      <c r="AL178" s="107">
        <v>180855</v>
      </c>
      <c r="AM178" s="108">
        <v>13</v>
      </c>
      <c r="AN178" s="107">
        <v>202405</v>
      </c>
      <c r="AO178" s="108">
        <v>13</v>
      </c>
      <c r="AP178" s="107">
        <v>1217884</v>
      </c>
      <c r="AQ178" s="108">
        <v>20</v>
      </c>
      <c r="AR178" s="107">
        <v>492561</v>
      </c>
      <c r="AS178" s="108">
        <v>15</v>
      </c>
      <c r="AT178" s="107">
        <v>192724</v>
      </c>
      <c r="AU178" s="108">
        <v>1</v>
      </c>
      <c r="AV178" s="107">
        <v>56115</v>
      </c>
      <c r="AW178" s="108">
        <v>7</v>
      </c>
      <c r="AX178" s="107">
        <v>28482</v>
      </c>
      <c r="AY178" s="108">
        <v>3</v>
      </c>
      <c r="AZ178" s="107">
        <v>36464</v>
      </c>
      <c r="BA178" s="108">
        <v>54</v>
      </c>
      <c r="BB178" s="107">
        <v>860218</v>
      </c>
      <c r="BC178" s="108"/>
      <c r="BD178" s="107"/>
      <c r="BE178" s="108">
        <v>50</v>
      </c>
      <c r="BF178" s="107">
        <v>2384550</v>
      </c>
      <c r="BG178" s="108"/>
      <c r="BH178" s="107"/>
      <c r="BI178" s="108"/>
      <c r="BJ178" s="107"/>
      <c r="BK178" s="108"/>
      <c r="BL178" s="107"/>
      <c r="BM178" s="108">
        <v>7</v>
      </c>
      <c r="BN178" s="107">
        <v>287462</v>
      </c>
      <c r="BO178" s="108">
        <v>15</v>
      </c>
      <c r="BP178" s="107">
        <v>91609</v>
      </c>
      <c r="BQ178" s="108">
        <v>736</v>
      </c>
      <c r="BR178" s="107">
        <v>15091360</v>
      </c>
    </row>
    <row r="179" spans="1:70" ht="14" customHeight="1">
      <c r="A179" s="111" t="s">
        <v>515</v>
      </c>
      <c r="B179" s="105">
        <v>25963</v>
      </c>
      <c r="C179" s="106">
        <v>6</v>
      </c>
      <c r="D179" s="107">
        <v>69428</v>
      </c>
      <c r="E179" s="108">
        <v>11</v>
      </c>
      <c r="F179" s="107">
        <v>91589</v>
      </c>
      <c r="G179" s="108">
        <v>42</v>
      </c>
      <c r="H179" s="107">
        <v>930900</v>
      </c>
      <c r="I179" s="108">
        <v>44</v>
      </c>
      <c r="J179" s="107">
        <v>545041</v>
      </c>
      <c r="K179" s="108">
        <v>37</v>
      </c>
      <c r="L179" s="107">
        <v>462486</v>
      </c>
      <c r="M179" s="108">
        <v>19</v>
      </c>
      <c r="N179" s="107">
        <v>146171</v>
      </c>
      <c r="O179" s="108">
        <v>91</v>
      </c>
      <c r="P179" s="107">
        <v>1271835</v>
      </c>
      <c r="Q179" s="108"/>
      <c r="R179" s="107"/>
      <c r="S179" s="108">
        <v>8</v>
      </c>
      <c r="T179" s="107">
        <v>168408</v>
      </c>
      <c r="U179" s="108">
        <v>7</v>
      </c>
      <c r="V179" s="107">
        <v>87658</v>
      </c>
      <c r="W179" s="108">
        <v>28</v>
      </c>
      <c r="X179" s="107">
        <v>397351</v>
      </c>
      <c r="Y179" s="108">
        <v>34</v>
      </c>
      <c r="Z179" s="107">
        <v>882246</v>
      </c>
      <c r="AA179" s="108">
        <v>21</v>
      </c>
      <c r="AB179" s="107">
        <v>329658</v>
      </c>
      <c r="AC179" s="108">
        <v>12</v>
      </c>
      <c r="AD179" s="107">
        <v>62657</v>
      </c>
      <c r="AE179" s="108">
        <v>59</v>
      </c>
      <c r="AF179" s="107">
        <v>793387</v>
      </c>
      <c r="AG179" s="108">
        <v>67</v>
      </c>
      <c r="AH179" s="107">
        <v>2280563</v>
      </c>
      <c r="AI179" s="108">
        <v>39</v>
      </c>
      <c r="AJ179" s="107">
        <v>1203632</v>
      </c>
      <c r="AK179" s="108">
        <v>14</v>
      </c>
      <c r="AL179" s="107">
        <v>185570</v>
      </c>
      <c r="AM179" s="108">
        <v>13</v>
      </c>
      <c r="AN179" s="107">
        <v>211448</v>
      </c>
      <c r="AO179" s="108">
        <v>13</v>
      </c>
      <c r="AP179" s="107">
        <v>1239717</v>
      </c>
      <c r="AQ179" s="108">
        <v>20</v>
      </c>
      <c r="AR179" s="107">
        <v>505211</v>
      </c>
      <c r="AS179" s="108">
        <v>15</v>
      </c>
      <c r="AT179" s="107">
        <v>207812</v>
      </c>
      <c r="AU179" s="108">
        <v>1</v>
      </c>
      <c r="AV179" s="107">
        <v>61339</v>
      </c>
      <c r="AW179" s="108">
        <v>7</v>
      </c>
      <c r="AX179" s="107">
        <v>29824</v>
      </c>
      <c r="AY179" s="108">
        <v>3</v>
      </c>
      <c r="AZ179" s="107">
        <v>36872</v>
      </c>
      <c r="BA179" s="108">
        <v>54</v>
      </c>
      <c r="BB179" s="107">
        <v>877309</v>
      </c>
      <c r="BC179" s="108"/>
      <c r="BD179" s="107"/>
      <c r="BE179" s="108">
        <v>50</v>
      </c>
      <c r="BF179" s="107">
        <v>2405722</v>
      </c>
      <c r="BG179" s="108"/>
      <c r="BH179" s="107"/>
      <c r="BI179" s="108"/>
      <c r="BJ179" s="107"/>
      <c r="BK179" s="108"/>
      <c r="BL179" s="107"/>
      <c r="BM179" s="108">
        <v>7</v>
      </c>
      <c r="BN179" s="107">
        <v>280400</v>
      </c>
      <c r="BO179" s="108">
        <v>15</v>
      </c>
      <c r="BP179" s="107">
        <v>95107</v>
      </c>
      <c r="BQ179" s="108">
        <v>737</v>
      </c>
      <c r="BR179" s="107">
        <v>15859341</v>
      </c>
    </row>
    <row r="180" spans="1:70" ht="14" customHeight="1">
      <c r="A180" s="111" t="s">
        <v>515</v>
      </c>
      <c r="B180" s="105">
        <v>25991</v>
      </c>
      <c r="C180" s="106">
        <v>6</v>
      </c>
      <c r="D180" s="107">
        <v>76240</v>
      </c>
      <c r="E180" s="108">
        <v>10</v>
      </c>
      <c r="F180" s="107">
        <v>94355</v>
      </c>
      <c r="G180" s="108">
        <v>45</v>
      </c>
      <c r="H180" s="107">
        <v>1115337</v>
      </c>
      <c r="I180" s="108">
        <v>44</v>
      </c>
      <c r="J180" s="107">
        <v>582584</v>
      </c>
      <c r="K180" s="108">
        <v>37</v>
      </c>
      <c r="L180" s="107">
        <v>486330</v>
      </c>
      <c r="M180" s="108">
        <v>19</v>
      </c>
      <c r="N180" s="107">
        <v>150039</v>
      </c>
      <c r="O180" s="108">
        <v>92</v>
      </c>
      <c r="P180" s="107">
        <v>1320787</v>
      </c>
      <c r="Q180" s="108"/>
      <c r="R180" s="107"/>
      <c r="S180" s="108">
        <v>8</v>
      </c>
      <c r="T180" s="107">
        <v>178196</v>
      </c>
      <c r="U180" s="108">
        <v>7</v>
      </c>
      <c r="V180" s="107">
        <v>91492</v>
      </c>
      <c r="W180" s="108">
        <v>28</v>
      </c>
      <c r="X180" s="107">
        <v>420083</v>
      </c>
      <c r="Y180" s="108">
        <v>34</v>
      </c>
      <c r="Z180" s="107">
        <v>901549</v>
      </c>
      <c r="AA180" s="108">
        <v>21</v>
      </c>
      <c r="AB180" s="107">
        <v>357252</v>
      </c>
      <c r="AC180" s="108">
        <v>12</v>
      </c>
      <c r="AD180" s="107">
        <v>79377</v>
      </c>
      <c r="AE180" s="108">
        <v>61</v>
      </c>
      <c r="AF180" s="107">
        <v>844537</v>
      </c>
      <c r="AG180" s="108">
        <v>69</v>
      </c>
      <c r="AH180" s="107">
        <v>2389995</v>
      </c>
      <c r="AI180" s="108">
        <v>40</v>
      </c>
      <c r="AJ180" s="107">
        <v>1245857</v>
      </c>
      <c r="AK180" s="108">
        <v>15</v>
      </c>
      <c r="AL180" s="107">
        <v>198853</v>
      </c>
      <c r="AM180" s="108">
        <v>13</v>
      </c>
      <c r="AN180" s="107">
        <v>239171</v>
      </c>
      <c r="AO180" s="108">
        <v>13</v>
      </c>
      <c r="AP180" s="107">
        <v>1284513</v>
      </c>
      <c r="AQ180" s="108">
        <v>20</v>
      </c>
      <c r="AR180" s="107">
        <v>544216</v>
      </c>
      <c r="AS180" s="108">
        <v>15</v>
      </c>
      <c r="AT180" s="107">
        <v>292666</v>
      </c>
      <c r="AU180" s="108">
        <v>1</v>
      </c>
      <c r="AV180" s="107">
        <v>62964</v>
      </c>
      <c r="AW180" s="108">
        <v>7</v>
      </c>
      <c r="AX180" s="107">
        <v>42140</v>
      </c>
      <c r="AY180" s="108">
        <v>3</v>
      </c>
      <c r="AZ180" s="107">
        <v>38136</v>
      </c>
      <c r="BA180" s="108">
        <v>54</v>
      </c>
      <c r="BB180" s="107">
        <v>917936</v>
      </c>
      <c r="BC180" s="108"/>
      <c r="BD180" s="107"/>
      <c r="BE180" s="108">
        <v>52</v>
      </c>
      <c r="BF180" s="107">
        <v>2645094</v>
      </c>
      <c r="BG180" s="108"/>
      <c r="BH180" s="107"/>
      <c r="BI180" s="108"/>
      <c r="BJ180" s="107"/>
      <c r="BK180" s="108"/>
      <c r="BL180" s="107"/>
      <c r="BM180" s="108">
        <v>7</v>
      </c>
      <c r="BN180" s="107">
        <v>333867</v>
      </c>
      <c r="BO180" s="108">
        <v>15</v>
      </c>
      <c r="BP180" s="107">
        <v>105958</v>
      </c>
      <c r="BQ180" s="108">
        <v>748</v>
      </c>
      <c r="BR180" s="107">
        <v>17039524</v>
      </c>
    </row>
    <row r="181" spans="1:70" ht="14" customHeight="1">
      <c r="A181" s="111" t="s">
        <v>515</v>
      </c>
      <c r="B181" s="105">
        <v>26023</v>
      </c>
      <c r="C181" s="106">
        <v>6</v>
      </c>
      <c r="D181" s="107">
        <v>81796</v>
      </c>
      <c r="E181" s="108">
        <v>10</v>
      </c>
      <c r="F181" s="107">
        <v>90368</v>
      </c>
      <c r="G181" s="108">
        <v>45</v>
      </c>
      <c r="H181" s="107">
        <v>1197412</v>
      </c>
      <c r="I181" s="108">
        <v>44</v>
      </c>
      <c r="J181" s="107">
        <v>601621</v>
      </c>
      <c r="K181" s="108">
        <v>37</v>
      </c>
      <c r="L181" s="107">
        <v>495134</v>
      </c>
      <c r="M181" s="108">
        <v>19</v>
      </c>
      <c r="N181" s="107">
        <v>148469</v>
      </c>
      <c r="O181" s="108">
        <v>92</v>
      </c>
      <c r="P181" s="107">
        <v>1374914</v>
      </c>
      <c r="Q181" s="108"/>
      <c r="R181" s="107"/>
      <c r="S181" s="108">
        <v>8</v>
      </c>
      <c r="T181" s="107">
        <v>175576</v>
      </c>
      <c r="U181" s="108">
        <v>7</v>
      </c>
      <c r="V181" s="107">
        <v>95773</v>
      </c>
      <c r="W181" s="108">
        <v>28</v>
      </c>
      <c r="X181" s="107">
        <v>444623</v>
      </c>
      <c r="Y181" s="108">
        <v>34</v>
      </c>
      <c r="Z181" s="107">
        <v>904976</v>
      </c>
      <c r="AA181" s="108">
        <v>21</v>
      </c>
      <c r="AB181" s="107">
        <v>372191</v>
      </c>
      <c r="AC181" s="108">
        <v>12</v>
      </c>
      <c r="AD181" s="107">
        <v>80954</v>
      </c>
      <c r="AE181" s="108">
        <v>60</v>
      </c>
      <c r="AF181" s="107">
        <v>887248</v>
      </c>
      <c r="AG181" s="108">
        <v>69</v>
      </c>
      <c r="AH181" s="107">
        <v>2731724</v>
      </c>
      <c r="AI181" s="108">
        <v>40</v>
      </c>
      <c r="AJ181" s="107">
        <v>1326259</v>
      </c>
      <c r="AK181" s="108">
        <v>15</v>
      </c>
      <c r="AL181" s="107">
        <v>196743</v>
      </c>
      <c r="AM181" s="108">
        <v>13</v>
      </c>
      <c r="AN181" s="107">
        <v>251726</v>
      </c>
      <c r="AO181" s="108">
        <v>13</v>
      </c>
      <c r="AP181" s="107">
        <v>1313883</v>
      </c>
      <c r="AQ181" s="108">
        <v>20</v>
      </c>
      <c r="AR181" s="107">
        <v>557781</v>
      </c>
      <c r="AS181" s="108">
        <v>15</v>
      </c>
      <c r="AT181" s="107">
        <v>317182</v>
      </c>
      <c r="AU181" s="108">
        <v>1</v>
      </c>
      <c r="AV181" s="107">
        <v>65790</v>
      </c>
      <c r="AW181" s="108">
        <v>7</v>
      </c>
      <c r="AX181" s="107">
        <v>42386</v>
      </c>
      <c r="AY181" s="108">
        <v>3</v>
      </c>
      <c r="AZ181" s="107">
        <v>38160</v>
      </c>
      <c r="BA181" s="108">
        <v>54</v>
      </c>
      <c r="BB181" s="107">
        <v>964479</v>
      </c>
      <c r="BC181" s="108"/>
      <c r="BD181" s="107"/>
      <c r="BE181" s="108">
        <v>52</v>
      </c>
      <c r="BF181" s="107">
        <v>3006430</v>
      </c>
      <c r="BG181" s="108"/>
      <c r="BH181" s="107"/>
      <c r="BI181" s="108"/>
      <c r="BJ181" s="107"/>
      <c r="BK181" s="108"/>
      <c r="BL181" s="107"/>
      <c r="BM181" s="108">
        <v>7</v>
      </c>
      <c r="BN181" s="107">
        <v>351888</v>
      </c>
      <c r="BO181" s="108">
        <v>15</v>
      </c>
      <c r="BP181" s="107">
        <v>104809</v>
      </c>
      <c r="BQ181" s="108">
        <v>747</v>
      </c>
      <c r="BR181" s="107">
        <v>18220295</v>
      </c>
    </row>
    <row r="182" spans="1:70" ht="14" customHeight="1">
      <c r="A182" s="111" t="s">
        <v>515</v>
      </c>
      <c r="B182" s="105">
        <v>26053</v>
      </c>
      <c r="C182" s="106">
        <v>6</v>
      </c>
      <c r="D182" s="107">
        <v>71238</v>
      </c>
      <c r="E182" s="108">
        <v>10</v>
      </c>
      <c r="F182" s="107">
        <v>88345</v>
      </c>
      <c r="G182" s="108">
        <v>45</v>
      </c>
      <c r="H182" s="107">
        <v>1260135</v>
      </c>
      <c r="I182" s="108">
        <v>44</v>
      </c>
      <c r="J182" s="107">
        <v>609317</v>
      </c>
      <c r="K182" s="108">
        <v>37</v>
      </c>
      <c r="L182" s="107">
        <v>502846</v>
      </c>
      <c r="M182" s="108">
        <v>19</v>
      </c>
      <c r="N182" s="107">
        <v>149385</v>
      </c>
      <c r="O182" s="108">
        <v>92</v>
      </c>
      <c r="P182" s="107">
        <v>1449446</v>
      </c>
      <c r="Q182" s="108"/>
      <c r="R182" s="107"/>
      <c r="S182" s="108">
        <v>8</v>
      </c>
      <c r="T182" s="107">
        <v>169628</v>
      </c>
      <c r="U182" s="108">
        <v>7</v>
      </c>
      <c r="V182" s="107">
        <v>96113</v>
      </c>
      <c r="W182" s="108">
        <v>28</v>
      </c>
      <c r="X182" s="107">
        <v>451932</v>
      </c>
      <c r="Y182" s="108">
        <v>34</v>
      </c>
      <c r="Z182" s="107">
        <v>908793</v>
      </c>
      <c r="AA182" s="108">
        <v>21</v>
      </c>
      <c r="AB182" s="107">
        <v>344172</v>
      </c>
      <c r="AC182" s="108">
        <v>12</v>
      </c>
      <c r="AD182" s="107">
        <v>77320</v>
      </c>
      <c r="AE182" s="108">
        <v>60</v>
      </c>
      <c r="AF182" s="107">
        <v>965079</v>
      </c>
      <c r="AG182" s="108">
        <v>69</v>
      </c>
      <c r="AH182" s="107">
        <v>3213317</v>
      </c>
      <c r="AI182" s="108">
        <v>40</v>
      </c>
      <c r="AJ182" s="107">
        <v>1410275</v>
      </c>
      <c r="AK182" s="108">
        <v>15</v>
      </c>
      <c r="AL182" s="107">
        <v>229207</v>
      </c>
      <c r="AM182" s="108">
        <v>13</v>
      </c>
      <c r="AN182" s="107">
        <v>283753</v>
      </c>
      <c r="AO182" s="108">
        <v>13</v>
      </c>
      <c r="AP182" s="107">
        <v>1347664</v>
      </c>
      <c r="AQ182" s="108">
        <v>20</v>
      </c>
      <c r="AR182" s="107">
        <v>543450</v>
      </c>
      <c r="AS182" s="108">
        <v>15</v>
      </c>
      <c r="AT182" s="107">
        <v>366107</v>
      </c>
      <c r="AU182" s="108">
        <v>1</v>
      </c>
      <c r="AV182" s="107">
        <v>65790</v>
      </c>
      <c r="AW182" s="108">
        <v>7</v>
      </c>
      <c r="AX182" s="107">
        <v>38667</v>
      </c>
      <c r="AY182" s="108">
        <v>3</v>
      </c>
      <c r="AZ182" s="107">
        <v>40311</v>
      </c>
      <c r="BA182" s="108">
        <v>54</v>
      </c>
      <c r="BB182" s="107">
        <v>997963</v>
      </c>
      <c r="BC182" s="108"/>
      <c r="BD182" s="107"/>
      <c r="BE182" s="108">
        <v>53</v>
      </c>
      <c r="BF182" s="107">
        <v>3072291</v>
      </c>
      <c r="BG182" s="108"/>
      <c r="BH182" s="107"/>
      <c r="BI182" s="108"/>
      <c r="BJ182" s="107"/>
      <c r="BK182" s="108"/>
      <c r="BL182" s="107"/>
      <c r="BM182" s="108">
        <v>7</v>
      </c>
      <c r="BN182" s="107">
        <v>354716</v>
      </c>
      <c r="BO182" s="108">
        <v>15</v>
      </c>
      <c r="BP182" s="107">
        <v>101820</v>
      </c>
      <c r="BQ182" s="108">
        <v>748</v>
      </c>
      <c r="BR182" s="107">
        <v>19209080</v>
      </c>
    </row>
    <row r="183" spans="1:70" ht="14" customHeight="1">
      <c r="A183" s="111" t="s">
        <v>515</v>
      </c>
      <c r="B183" s="105">
        <v>26084</v>
      </c>
      <c r="C183" s="106">
        <v>6</v>
      </c>
      <c r="D183" s="107">
        <v>72232</v>
      </c>
      <c r="E183" s="108">
        <v>10</v>
      </c>
      <c r="F183" s="107">
        <v>86378</v>
      </c>
      <c r="G183" s="108">
        <v>45</v>
      </c>
      <c r="H183" s="107">
        <v>1324753</v>
      </c>
      <c r="I183" s="108">
        <v>44</v>
      </c>
      <c r="J183" s="107">
        <v>660836</v>
      </c>
      <c r="K183" s="108">
        <v>37</v>
      </c>
      <c r="L183" s="107">
        <v>504161</v>
      </c>
      <c r="M183" s="108">
        <v>19</v>
      </c>
      <c r="N183" s="107">
        <v>152972</v>
      </c>
      <c r="O183" s="108">
        <v>92</v>
      </c>
      <c r="P183" s="107">
        <v>1463904</v>
      </c>
      <c r="Q183" s="108"/>
      <c r="R183" s="107"/>
      <c r="S183" s="108">
        <v>8</v>
      </c>
      <c r="T183" s="107">
        <v>175610</v>
      </c>
      <c r="U183" s="108">
        <v>7</v>
      </c>
      <c r="V183" s="107">
        <v>95436</v>
      </c>
      <c r="W183" s="108">
        <v>28</v>
      </c>
      <c r="X183" s="107">
        <v>450160</v>
      </c>
      <c r="Y183" s="108">
        <v>34</v>
      </c>
      <c r="Z183" s="107">
        <v>930762</v>
      </c>
      <c r="AA183" s="108">
        <v>21</v>
      </c>
      <c r="AB183" s="107">
        <v>363991</v>
      </c>
      <c r="AC183" s="108">
        <v>12</v>
      </c>
      <c r="AD183" s="107">
        <v>83082</v>
      </c>
      <c r="AE183" s="108">
        <v>60</v>
      </c>
      <c r="AF183" s="107">
        <v>952975</v>
      </c>
      <c r="AG183" s="108">
        <v>69</v>
      </c>
      <c r="AH183" s="107">
        <v>2970963</v>
      </c>
      <c r="AI183" s="108">
        <v>40</v>
      </c>
      <c r="AJ183" s="107">
        <v>1376205</v>
      </c>
      <c r="AK183" s="108">
        <v>15</v>
      </c>
      <c r="AL183" s="107">
        <v>218149</v>
      </c>
      <c r="AM183" s="108">
        <v>13</v>
      </c>
      <c r="AN183" s="107">
        <v>278274</v>
      </c>
      <c r="AO183" s="108">
        <v>13</v>
      </c>
      <c r="AP183" s="107">
        <v>1367373</v>
      </c>
      <c r="AQ183" s="108">
        <v>20</v>
      </c>
      <c r="AR183" s="107">
        <v>567247</v>
      </c>
      <c r="AS183" s="108">
        <v>15</v>
      </c>
      <c r="AT183" s="107">
        <v>338751</v>
      </c>
      <c r="AU183" s="108">
        <v>1</v>
      </c>
      <c r="AV183" s="107">
        <v>65596</v>
      </c>
      <c r="AW183" s="108">
        <v>7</v>
      </c>
      <c r="AX183" s="107">
        <v>39623</v>
      </c>
      <c r="AY183" s="108">
        <v>3</v>
      </c>
      <c r="AZ183" s="107">
        <v>40323</v>
      </c>
      <c r="BA183" s="108">
        <v>54</v>
      </c>
      <c r="BB183" s="107">
        <v>990601</v>
      </c>
      <c r="BC183" s="108"/>
      <c r="BD183" s="107"/>
      <c r="BE183" s="108">
        <v>53</v>
      </c>
      <c r="BF183" s="107">
        <v>3228077</v>
      </c>
      <c r="BG183" s="108"/>
      <c r="BH183" s="107"/>
      <c r="BI183" s="108"/>
      <c r="BJ183" s="107"/>
      <c r="BK183" s="108"/>
      <c r="BL183" s="107"/>
      <c r="BM183" s="108">
        <v>7</v>
      </c>
      <c r="BN183" s="107">
        <v>356918</v>
      </c>
      <c r="BO183" s="108">
        <v>15</v>
      </c>
      <c r="BP183" s="107">
        <v>103696</v>
      </c>
      <c r="BQ183" s="108">
        <v>748</v>
      </c>
      <c r="BR183" s="107">
        <v>19259048</v>
      </c>
    </row>
    <row r="184" spans="1:70" ht="14" customHeight="1">
      <c r="A184" s="111" t="s">
        <v>515</v>
      </c>
      <c r="B184" s="105">
        <v>26114</v>
      </c>
      <c r="C184" s="106">
        <v>6</v>
      </c>
      <c r="D184" s="107">
        <v>74772</v>
      </c>
      <c r="E184" s="108">
        <v>10</v>
      </c>
      <c r="F184" s="107">
        <v>86109</v>
      </c>
      <c r="G184" s="108">
        <v>46</v>
      </c>
      <c r="H184" s="107">
        <v>1550507</v>
      </c>
      <c r="I184" s="108">
        <v>44</v>
      </c>
      <c r="J184" s="107">
        <v>647856</v>
      </c>
      <c r="K184" s="108">
        <v>37</v>
      </c>
      <c r="L184" s="107">
        <v>529076</v>
      </c>
      <c r="M184" s="108">
        <v>19</v>
      </c>
      <c r="N184" s="107">
        <v>151713</v>
      </c>
      <c r="O184" s="108">
        <v>92</v>
      </c>
      <c r="P184" s="107">
        <v>1513243</v>
      </c>
      <c r="Q184" s="108"/>
      <c r="R184" s="107"/>
      <c r="S184" s="108">
        <v>8</v>
      </c>
      <c r="T184" s="107">
        <v>224638</v>
      </c>
      <c r="U184" s="108">
        <v>7</v>
      </c>
      <c r="V184" s="107">
        <v>97440</v>
      </c>
      <c r="W184" s="108">
        <v>28</v>
      </c>
      <c r="X184" s="107">
        <v>468224</v>
      </c>
      <c r="Y184" s="108">
        <v>34</v>
      </c>
      <c r="Z184" s="107">
        <v>954286</v>
      </c>
      <c r="AA184" s="108">
        <v>21</v>
      </c>
      <c r="AB184" s="107">
        <v>347011</v>
      </c>
      <c r="AC184" s="108">
        <v>12</v>
      </c>
      <c r="AD184" s="107">
        <v>79734</v>
      </c>
      <c r="AE184" s="108">
        <v>60</v>
      </c>
      <c r="AF184" s="107">
        <v>927917</v>
      </c>
      <c r="AG184" s="108">
        <v>69</v>
      </c>
      <c r="AH184" s="107">
        <v>3169827</v>
      </c>
      <c r="AI184" s="108">
        <v>40</v>
      </c>
      <c r="AJ184" s="107">
        <v>1518521</v>
      </c>
      <c r="AK184" s="108">
        <v>15</v>
      </c>
      <c r="AL184" s="107">
        <v>216774</v>
      </c>
      <c r="AM184" s="108">
        <v>13</v>
      </c>
      <c r="AN184" s="107">
        <v>292226</v>
      </c>
      <c r="AO184" s="108">
        <v>13</v>
      </c>
      <c r="AP184" s="107">
        <v>1483091</v>
      </c>
      <c r="AQ184" s="108">
        <v>20</v>
      </c>
      <c r="AR184" s="107">
        <v>612144</v>
      </c>
      <c r="AS184" s="108">
        <v>15</v>
      </c>
      <c r="AT184" s="107">
        <v>344703</v>
      </c>
      <c r="AU184" s="108">
        <v>1</v>
      </c>
      <c r="AV184" s="107">
        <v>68576</v>
      </c>
      <c r="AW184" s="108">
        <v>7</v>
      </c>
      <c r="AX184" s="107">
        <v>47376</v>
      </c>
      <c r="AY184" s="108">
        <v>3</v>
      </c>
      <c r="AZ184" s="107">
        <v>45984</v>
      </c>
      <c r="BA184" s="108">
        <v>54</v>
      </c>
      <c r="BB184" s="107">
        <v>1052150</v>
      </c>
      <c r="BC184" s="108"/>
      <c r="BD184" s="107"/>
      <c r="BE184" s="108">
        <v>53</v>
      </c>
      <c r="BF184" s="107">
        <v>3868285</v>
      </c>
      <c r="BG184" s="108"/>
      <c r="BH184" s="107"/>
      <c r="BI184" s="108"/>
      <c r="BJ184" s="107"/>
      <c r="BK184" s="108"/>
      <c r="BL184" s="107"/>
      <c r="BM184" s="108">
        <v>7</v>
      </c>
      <c r="BN184" s="107">
        <v>425806</v>
      </c>
      <c r="BO184" s="108">
        <v>15</v>
      </c>
      <c r="BP184" s="107">
        <v>111197</v>
      </c>
      <c r="BQ184" s="108">
        <v>749</v>
      </c>
      <c r="BR184" s="107">
        <v>20909186</v>
      </c>
    </row>
    <row r="185" spans="1:70" ht="14" customHeight="1">
      <c r="A185" s="111" t="s">
        <v>515</v>
      </c>
      <c r="B185" s="105">
        <v>26145</v>
      </c>
      <c r="C185" s="106">
        <v>6</v>
      </c>
      <c r="D185" s="107">
        <v>80024</v>
      </c>
      <c r="E185" s="108">
        <v>10</v>
      </c>
      <c r="F185" s="107">
        <v>90551</v>
      </c>
      <c r="G185" s="108">
        <v>46</v>
      </c>
      <c r="H185" s="107">
        <v>1663634</v>
      </c>
      <c r="I185" s="108">
        <v>44</v>
      </c>
      <c r="J185" s="107">
        <v>669852</v>
      </c>
      <c r="K185" s="108">
        <v>38</v>
      </c>
      <c r="L185" s="107">
        <v>547548</v>
      </c>
      <c r="M185" s="108">
        <v>19</v>
      </c>
      <c r="N185" s="107">
        <v>147837</v>
      </c>
      <c r="O185" s="108">
        <v>91</v>
      </c>
      <c r="P185" s="107">
        <v>1454960</v>
      </c>
      <c r="Q185" s="108"/>
      <c r="R185" s="107"/>
      <c r="S185" s="108">
        <v>8</v>
      </c>
      <c r="T185" s="107">
        <v>319802</v>
      </c>
      <c r="U185" s="108">
        <v>7</v>
      </c>
      <c r="V185" s="107">
        <v>105045</v>
      </c>
      <c r="W185" s="108">
        <v>28</v>
      </c>
      <c r="X185" s="107">
        <v>459395</v>
      </c>
      <c r="Y185" s="108">
        <v>34</v>
      </c>
      <c r="Z185" s="107">
        <v>982140</v>
      </c>
      <c r="AA185" s="108">
        <v>21</v>
      </c>
      <c r="AB185" s="107">
        <v>358205</v>
      </c>
      <c r="AC185" s="108">
        <v>12</v>
      </c>
      <c r="AD185" s="107">
        <v>82030</v>
      </c>
      <c r="AE185" s="108">
        <v>60</v>
      </c>
      <c r="AF185" s="107">
        <v>915391</v>
      </c>
      <c r="AG185" s="108">
        <v>69</v>
      </c>
      <c r="AH185" s="107">
        <v>2967264</v>
      </c>
      <c r="AI185" s="108">
        <v>40</v>
      </c>
      <c r="AJ185" s="107">
        <v>1472292</v>
      </c>
      <c r="AK185" s="108">
        <v>15</v>
      </c>
      <c r="AL185" s="107">
        <v>194518</v>
      </c>
      <c r="AM185" s="108">
        <v>13</v>
      </c>
      <c r="AN185" s="107">
        <v>270371</v>
      </c>
      <c r="AO185" s="108">
        <v>13</v>
      </c>
      <c r="AP185" s="107">
        <v>1545855</v>
      </c>
      <c r="AQ185" s="108">
        <v>20</v>
      </c>
      <c r="AR185" s="107">
        <v>678134</v>
      </c>
      <c r="AS185" s="108">
        <v>15</v>
      </c>
      <c r="AT185" s="107">
        <v>296034</v>
      </c>
      <c r="AU185" s="108">
        <v>1</v>
      </c>
      <c r="AV185" s="107">
        <v>69621</v>
      </c>
      <c r="AW185" s="108">
        <v>7</v>
      </c>
      <c r="AX185" s="107">
        <v>49888</v>
      </c>
      <c r="AY185" s="108">
        <v>3</v>
      </c>
      <c r="AZ185" s="107">
        <v>47252</v>
      </c>
      <c r="BA185" s="108">
        <v>56</v>
      </c>
      <c r="BB185" s="107">
        <v>1053989</v>
      </c>
      <c r="BC185" s="108"/>
      <c r="BD185" s="107"/>
      <c r="BE185" s="108">
        <v>53</v>
      </c>
      <c r="BF185" s="107">
        <v>4332405</v>
      </c>
      <c r="BG185" s="108"/>
      <c r="BH185" s="107"/>
      <c r="BI185" s="108"/>
      <c r="BJ185" s="107"/>
      <c r="BK185" s="108"/>
      <c r="BL185" s="107"/>
      <c r="BM185" s="108">
        <v>7</v>
      </c>
      <c r="BN185" s="107">
        <v>378239</v>
      </c>
      <c r="BO185" s="108">
        <v>15</v>
      </c>
      <c r="BP185" s="107">
        <v>117789</v>
      </c>
      <c r="BQ185" s="108">
        <v>751</v>
      </c>
      <c r="BR185" s="107">
        <v>21350065</v>
      </c>
    </row>
    <row r="186" spans="1:70" ht="14" customHeight="1">
      <c r="A186" s="111" t="s">
        <v>515</v>
      </c>
      <c r="B186" s="105">
        <v>26176</v>
      </c>
      <c r="C186" s="106">
        <v>6</v>
      </c>
      <c r="D186" s="107">
        <v>79454</v>
      </c>
      <c r="E186" s="108">
        <v>10</v>
      </c>
      <c r="F186" s="107">
        <v>89491</v>
      </c>
      <c r="G186" s="108">
        <v>48</v>
      </c>
      <c r="H186" s="107">
        <v>1481688</v>
      </c>
      <c r="I186" s="108">
        <v>44</v>
      </c>
      <c r="J186" s="107">
        <v>587303</v>
      </c>
      <c r="K186" s="108">
        <v>38</v>
      </c>
      <c r="L186" s="107">
        <v>460228</v>
      </c>
      <c r="M186" s="108">
        <v>20</v>
      </c>
      <c r="N186" s="107">
        <v>143240</v>
      </c>
      <c r="O186" s="108">
        <v>93</v>
      </c>
      <c r="P186" s="107">
        <v>1244099</v>
      </c>
      <c r="Q186" s="108"/>
      <c r="R186" s="107"/>
      <c r="S186" s="108">
        <v>9</v>
      </c>
      <c r="T186" s="107">
        <v>279382</v>
      </c>
      <c r="U186" s="108">
        <v>7</v>
      </c>
      <c r="V186" s="107">
        <v>94920</v>
      </c>
      <c r="W186" s="108">
        <v>28</v>
      </c>
      <c r="X186" s="107">
        <v>402232</v>
      </c>
      <c r="Y186" s="108">
        <v>34</v>
      </c>
      <c r="Z186" s="107">
        <v>842650</v>
      </c>
      <c r="AA186" s="108">
        <v>21</v>
      </c>
      <c r="AB186" s="107">
        <v>297862</v>
      </c>
      <c r="AC186" s="108">
        <v>12</v>
      </c>
      <c r="AD186" s="107">
        <v>70248</v>
      </c>
      <c r="AE186" s="108">
        <v>62</v>
      </c>
      <c r="AF186" s="107">
        <v>757062</v>
      </c>
      <c r="AG186" s="108">
        <v>71</v>
      </c>
      <c r="AH186" s="107">
        <v>2288999</v>
      </c>
      <c r="AI186" s="108">
        <v>41</v>
      </c>
      <c r="AJ186" s="107">
        <v>1243776</v>
      </c>
      <c r="AK186" s="108">
        <v>15</v>
      </c>
      <c r="AL186" s="107">
        <v>155083</v>
      </c>
      <c r="AM186" s="108">
        <v>13</v>
      </c>
      <c r="AN186" s="107">
        <v>242599</v>
      </c>
      <c r="AO186" s="108">
        <v>13</v>
      </c>
      <c r="AP186" s="107">
        <v>1536961</v>
      </c>
      <c r="AQ186" s="108">
        <v>20</v>
      </c>
      <c r="AR186" s="107">
        <v>723049</v>
      </c>
      <c r="AS186" s="108">
        <v>15</v>
      </c>
      <c r="AT186" s="107">
        <v>261778</v>
      </c>
      <c r="AU186" s="108">
        <v>1</v>
      </c>
      <c r="AV186" s="107">
        <v>59985</v>
      </c>
      <c r="AW186" s="108">
        <v>8</v>
      </c>
      <c r="AX186" s="107">
        <v>51581</v>
      </c>
      <c r="AY186" s="108">
        <v>3</v>
      </c>
      <c r="AZ186" s="107">
        <v>44228</v>
      </c>
      <c r="BA186" s="108">
        <v>59</v>
      </c>
      <c r="BB186" s="107">
        <v>991505</v>
      </c>
      <c r="BC186" s="108"/>
      <c r="BD186" s="107"/>
      <c r="BE186" s="108">
        <v>54</v>
      </c>
      <c r="BF186" s="107">
        <v>3922438</v>
      </c>
      <c r="BG186" s="108"/>
      <c r="BH186" s="107"/>
      <c r="BI186" s="108"/>
      <c r="BJ186" s="107"/>
      <c r="BK186" s="108"/>
      <c r="BL186" s="107"/>
      <c r="BM186" s="108">
        <v>8</v>
      </c>
      <c r="BN186" s="107">
        <v>355222</v>
      </c>
      <c r="BO186" s="108">
        <v>15</v>
      </c>
      <c r="BP186" s="107">
        <v>126450</v>
      </c>
      <c r="BQ186" s="108">
        <v>768</v>
      </c>
      <c r="BR186" s="107">
        <v>18833513</v>
      </c>
    </row>
    <row r="187" spans="1:70" ht="14" customHeight="1">
      <c r="A187" s="111" t="s">
        <v>515</v>
      </c>
      <c r="B187" s="105">
        <v>26206</v>
      </c>
      <c r="C187" s="106">
        <v>6</v>
      </c>
      <c r="D187" s="107">
        <v>93112</v>
      </c>
      <c r="E187" s="108">
        <v>10</v>
      </c>
      <c r="F187" s="107">
        <v>96859</v>
      </c>
      <c r="G187" s="108">
        <v>48</v>
      </c>
      <c r="H187" s="107">
        <v>1506353</v>
      </c>
      <c r="I187" s="108">
        <v>44</v>
      </c>
      <c r="J187" s="107">
        <v>650617</v>
      </c>
      <c r="K187" s="108">
        <v>38</v>
      </c>
      <c r="L187" s="107">
        <v>462084</v>
      </c>
      <c r="M187" s="108">
        <v>20</v>
      </c>
      <c r="N187" s="107">
        <v>143658</v>
      </c>
      <c r="O187" s="108">
        <v>94</v>
      </c>
      <c r="P187" s="107">
        <v>1331829</v>
      </c>
      <c r="Q187" s="108"/>
      <c r="R187" s="107"/>
      <c r="S187" s="108">
        <v>9</v>
      </c>
      <c r="T187" s="107">
        <v>265525</v>
      </c>
      <c r="U187" s="108">
        <v>7</v>
      </c>
      <c r="V187" s="107">
        <v>99864</v>
      </c>
      <c r="W187" s="108">
        <v>28</v>
      </c>
      <c r="X187" s="107">
        <v>409457</v>
      </c>
      <c r="Y187" s="108">
        <v>34</v>
      </c>
      <c r="Z187" s="107">
        <v>830771</v>
      </c>
      <c r="AA187" s="108">
        <v>21</v>
      </c>
      <c r="AB187" s="107">
        <v>305696</v>
      </c>
      <c r="AC187" s="108">
        <v>12</v>
      </c>
      <c r="AD187" s="107">
        <v>81144</v>
      </c>
      <c r="AE187" s="108">
        <v>62</v>
      </c>
      <c r="AF187" s="107">
        <v>814736</v>
      </c>
      <c r="AG187" s="108">
        <v>71</v>
      </c>
      <c r="AH187" s="107">
        <v>2278238</v>
      </c>
      <c r="AI187" s="108">
        <v>41</v>
      </c>
      <c r="AJ187" s="107">
        <v>1322514</v>
      </c>
      <c r="AK187" s="108">
        <v>15</v>
      </c>
      <c r="AL187" s="107">
        <v>166117</v>
      </c>
      <c r="AM187" s="108">
        <v>14</v>
      </c>
      <c r="AN187" s="107">
        <v>275622</v>
      </c>
      <c r="AO187" s="108">
        <v>13</v>
      </c>
      <c r="AP187" s="107">
        <v>1545585</v>
      </c>
      <c r="AQ187" s="108">
        <v>20</v>
      </c>
      <c r="AR187" s="107">
        <v>783837</v>
      </c>
      <c r="AS187" s="108">
        <v>15</v>
      </c>
      <c r="AT187" s="107">
        <v>275225</v>
      </c>
      <c r="AU187" s="108">
        <v>1</v>
      </c>
      <c r="AV187" s="107">
        <v>62307</v>
      </c>
      <c r="AW187" s="108">
        <v>8</v>
      </c>
      <c r="AX187" s="107">
        <v>61614</v>
      </c>
      <c r="AY187" s="108">
        <v>3</v>
      </c>
      <c r="AZ187" s="107">
        <v>48854</v>
      </c>
      <c r="BA187" s="108">
        <v>59</v>
      </c>
      <c r="BB187" s="107">
        <v>1056969</v>
      </c>
      <c r="BC187" s="108"/>
      <c r="BD187" s="107"/>
      <c r="BE187" s="108">
        <v>54</v>
      </c>
      <c r="BF187" s="107">
        <v>4141275</v>
      </c>
      <c r="BG187" s="108"/>
      <c r="BH187" s="107"/>
      <c r="BI187" s="108"/>
      <c r="BJ187" s="107"/>
      <c r="BK187" s="108"/>
      <c r="BL187" s="107"/>
      <c r="BM187" s="108">
        <v>8</v>
      </c>
      <c r="BN187" s="107">
        <v>380818</v>
      </c>
      <c r="BO187" s="108">
        <v>15</v>
      </c>
      <c r="BP187" s="107">
        <v>143892</v>
      </c>
      <c r="BQ187" s="108">
        <v>770</v>
      </c>
      <c r="BR187" s="107">
        <v>19634572</v>
      </c>
    </row>
    <row r="188" spans="1:70" ht="14" customHeight="1">
      <c r="A188" s="111" t="s">
        <v>515</v>
      </c>
      <c r="B188" s="105">
        <v>26236</v>
      </c>
      <c r="C188" s="106">
        <v>6</v>
      </c>
      <c r="D188" s="107">
        <v>87978</v>
      </c>
      <c r="E188" s="108">
        <v>10</v>
      </c>
      <c r="F188" s="107">
        <v>93520</v>
      </c>
      <c r="G188" s="108">
        <v>49</v>
      </c>
      <c r="H188" s="107">
        <v>1347062</v>
      </c>
      <c r="I188" s="108">
        <v>44</v>
      </c>
      <c r="J188" s="107">
        <v>626181</v>
      </c>
      <c r="K188" s="108">
        <v>38</v>
      </c>
      <c r="L188" s="107">
        <v>433822</v>
      </c>
      <c r="M188" s="108">
        <v>20</v>
      </c>
      <c r="N188" s="107">
        <v>140285</v>
      </c>
      <c r="O188" s="108">
        <v>93</v>
      </c>
      <c r="P188" s="107">
        <v>1269180</v>
      </c>
      <c r="Q188" s="108"/>
      <c r="R188" s="107"/>
      <c r="S188" s="108">
        <v>9</v>
      </c>
      <c r="T188" s="107">
        <v>224231</v>
      </c>
      <c r="U188" s="108">
        <v>7</v>
      </c>
      <c r="V188" s="107">
        <v>100237</v>
      </c>
      <c r="W188" s="108">
        <v>28</v>
      </c>
      <c r="X188" s="107">
        <v>391337</v>
      </c>
      <c r="Y188" s="108">
        <v>34</v>
      </c>
      <c r="Z188" s="107">
        <v>799044</v>
      </c>
      <c r="AA188" s="108">
        <v>20</v>
      </c>
      <c r="AB188" s="107">
        <v>285655</v>
      </c>
      <c r="AC188" s="108">
        <v>13</v>
      </c>
      <c r="AD188" s="107">
        <v>84546</v>
      </c>
      <c r="AE188" s="108">
        <v>63</v>
      </c>
      <c r="AF188" s="107">
        <v>791326</v>
      </c>
      <c r="AG188" s="108">
        <v>71</v>
      </c>
      <c r="AH188" s="107">
        <v>2136294</v>
      </c>
      <c r="AI188" s="108">
        <v>41</v>
      </c>
      <c r="AJ188" s="107">
        <v>1268710</v>
      </c>
      <c r="AK188" s="108">
        <v>14</v>
      </c>
      <c r="AL188" s="107">
        <v>144575</v>
      </c>
      <c r="AM188" s="108">
        <v>14</v>
      </c>
      <c r="AN188" s="107">
        <v>252209</v>
      </c>
      <c r="AO188" s="108">
        <v>13</v>
      </c>
      <c r="AP188" s="107">
        <v>1432079</v>
      </c>
      <c r="AQ188" s="108">
        <v>20</v>
      </c>
      <c r="AR188" s="107">
        <v>701536</v>
      </c>
      <c r="AS188" s="108">
        <v>15</v>
      </c>
      <c r="AT188" s="107">
        <v>322886</v>
      </c>
      <c r="AU188" s="108">
        <v>1</v>
      </c>
      <c r="AV188" s="107">
        <v>63119</v>
      </c>
      <c r="AW188" s="108">
        <v>8</v>
      </c>
      <c r="AX188" s="107">
        <v>55933</v>
      </c>
      <c r="AY188" s="108">
        <v>3</v>
      </c>
      <c r="AZ188" s="107">
        <v>46703</v>
      </c>
      <c r="BA188" s="108">
        <v>60</v>
      </c>
      <c r="BB188" s="107">
        <v>1048835</v>
      </c>
      <c r="BC188" s="108"/>
      <c r="BD188" s="107"/>
      <c r="BE188" s="108">
        <v>53</v>
      </c>
      <c r="BF188" s="107">
        <v>3979998</v>
      </c>
      <c r="BG188" s="108"/>
      <c r="BH188" s="107"/>
      <c r="BI188" s="108"/>
      <c r="BJ188" s="107"/>
      <c r="BK188" s="108"/>
      <c r="BL188" s="107"/>
      <c r="BM188" s="108">
        <v>8</v>
      </c>
      <c r="BN188" s="107">
        <v>355797</v>
      </c>
      <c r="BO188" s="108">
        <v>15</v>
      </c>
      <c r="BP188" s="107">
        <v>129164</v>
      </c>
      <c r="BQ188" s="108">
        <v>770</v>
      </c>
      <c r="BR188" s="107">
        <v>18612242</v>
      </c>
    </row>
    <row r="189" spans="1:70" ht="14" customHeight="1">
      <c r="A189" s="111" t="s">
        <v>515</v>
      </c>
      <c r="B189" s="105">
        <v>26267</v>
      </c>
      <c r="C189" s="106">
        <v>6</v>
      </c>
      <c r="D189" s="107">
        <v>88755</v>
      </c>
      <c r="E189" s="108">
        <v>10</v>
      </c>
      <c r="F189" s="107">
        <v>99057</v>
      </c>
      <c r="G189" s="108">
        <v>49</v>
      </c>
      <c r="H189" s="107">
        <v>1486307</v>
      </c>
      <c r="I189" s="108">
        <v>44</v>
      </c>
      <c r="J189" s="107">
        <v>637509</v>
      </c>
      <c r="K189" s="108">
        <v>38</v>
      </c>
      <c r="L189" s="107">
        <v>444331</v>
      </c>
      <c r="M189" s="108">
        <v>20</v>
      </c>
      <c r="N189" s="107">
        <v>147835</v>
      </c>
      <c r="O189" s="108">
        <v>93</v>
      </c>
      <c r="P189" s="107">
        <v>1301377</v>
      </c>
      <c r="Q189" s="108"/>
      <c r="R189" s="107"/>
      <c r="S189" s="108">
        <v>9</v>
      </c>
      <c r="T189" s="107">
        <v>274322</v>
      </c>
      <c r="U189" s="108">
        <v>7</v>
      </c>
      <c r="V189" s="107">
        <v>106040</v>
      </c>
      <c r="W189" s="108">
        <v>28</v>
      </c>
      <c r="X189" s="107">
        <v>404314</v>
      </c>
      <c r="Y189" s="108">
        <v>34</v>
      </c>
      <c r="Z189" s="107">
        <v>834484</v>
      </c>
      <c r="AA189" s="108">
        <v>20</v>
      </c>
      <c r="AB189" s="107">
        <v>307318</v>
      </c>
      <c r="AC189" s="108">
        <v>13</v>
      </c>
      <c r="AD189" s="107">
        <v>87188</v>
      </c>
      <c r="AE189" s="108">
        <v>64</v>
      </c>
      <c r="AF189" s="107">
        <v>819382</v>
      </c>
      <c r="AG189" s="108">
        <v>71</v>
      </c>
      <c r="AH189" s="107">
        <v>2353011</v>
      </c>
      <c r="AI189" s="108">
        <v>41</v>
      </c>
      <c r="AJ189" s="107">
        <v>1428615</v>
      </c>
      <c r="AK189" s="108">
        <v>15</v>
      </c>
      <c r="AL189" s="107">
        <v>158977</v>
      </c>
      <c r="AM189" s="108">
        <v>14</v>
      </c>
      <c r="AN189" s="107">
        <v>263846</v>
      </c>
      <c r="AO189" s="108">
        <v>13</v>
      </c>
      <c r="AP189" s="107">
        <v>1467258</v>
      </c>
      <c r="AQ189" s="108">
        <v>20</v>
      </c>
      <c r="AR189" s="107">
        <v>758640</v>
      </c>
      <c r="AS189" s="108">
        <v>15</v>
      </c>
      <c r="AT189" s="107">
        <v>433269</v>
      </c>
      <c r="AU189" s="108">
        <v>1</v>
      </c>
      <c r="AV189" s="107">
        <v>60023</v>
      </c>
      <c r="AW189" s="108">
        <v>8</v>
      </c>
      <c r="AX189" s="107">
        <v>57168</v>
      </c>
      <c r="AY189" s="108">
        <v>3</v>
      </c>
      <c r="AZ189" s="107">
        <v>45244</v>
      </c>
      <c r="BA189" s="108">
        <v>60</v>
      </c>
      <c r="BB189" s="107">
        <v>1111257</v>
      </c>
      <c r="BC189" s="108"/>
      <c r="BD189" s="107"/>
      <c r="BE189" s="108">
        <v>53</v>
      </c>
      <c r="BF189" s="107">
        <v>4129549</v>
      </c>
      <c r="BG189" s="108"/>
      <c r="BH189" s="107"/>
      <c r="BI189" s="108"/>
      <c r="BJ189" s="107"/>
      <c r="BK189" s="108"/>
      <c r="BL189" s="107"/>
      <c r="BM189" s="108">
        <v>8</v>
      </c>
      <c r="BN189" s="107">
        <v>402441</v>
      </c>
      <c r="BO189" s="108">
        <v>14</v>
      </c>
      <c r="BP189" s="107">
        <v>130870</v>
      </c>
      <c r="BQ189" s="108">
        <v>771</v>
      </c>
      <c r="BR189" s="107">
        <v>19838387</v>
      </c>
    </row>
    <row r="190" spans="1:70" ht="14" customHeight="1">
      <c r="A190" s="111" t="s">
        <v>515</v>
      </c>
      <c r="B190" s="105">
        <v>26295</v>
      </c>
      <c r="C190" s="106">
        <v>6</v>
      </c>
      <c r="D190" s="107">
        <v>103532</v>
      </c>
      <c r="E190" s="108">
        <v>10</v>
      </c>
      <c r="F190" s="107">
        <v>106122</v>
      </c>
      <c r="G190" s="108">
        <v>49</v>
      </c>
      <c r="H190" s="107">
        <v>1613507</v>
      </c>
      <c r="I190" s="108">
        <v>42</v>
      </c>
      <c r="J190" s="107">
        <v>693268</v>
      </c>
      <c r="K190" s="108">
        <v>38</v>
      </c>
      <c r="L190" s="107">
        <v>516726</v>
      </c>
      <c r="M190" s="108">
        <v>20</v>
      </c>
      <c r="N190" s="107">
        <v>171105</v>
      </c>
      <c r="O190" s="108">
        <v>93</v>
      </c>
      <c r="P190" s="107">
        <v>1376217</v>
      </c>
      <c r="Q190" s="108"/>
      <c r="R190" s="107"/>
      <c r="S190" s="108">
        <v>9</v>
      </c>
      <c r="T190" s="107">
        <v>271442</v>
      </c>
      <c r="U190" s="108">
        <v>7</v>
      </c>
      <c r="V190" s="107">
        <v>106052</v>
      </c>
      <c r="W190" s="108">
        <v>28</v>
      </c>
      <c r="X190" s="107">
        <v>426826</v>
      </c>
      <c r="Y190" s="108">
        <v>34</v>
      </c>
      <c r="Z190" s="107">
        <v>902176</v>
      </c>
      <c r="AA190" s="108">
        <v>20</v>
      </c>
      <c r="AB190" s="107">
        <v>317275</v>
      </c>
      <c r="AC190" s="108">
        <v>13</v>
      </c>
      <c r="AD190" s="107">
        <v>88714</v>
      </c>
      <c r="AE190" s="108">
        <v>64</v>
      </c>
      <c r="AF190" s="107">
        <v>869264</v>
      </c>
      <c r="AG190" s="108">
        <v>71</v>
      </c>
      <c r="AH190" s="107">
        <v>2527219</v>
      </c>
      <c r="AI190" s="108">
        <v>41</v>
      </c>
      <c r="AJ190" s="107">
        <v>1546823</v>
      </c>
      <c r="AK190" s="108">
        <v>15</v>
      </c>
      <c r="AL190" s="107">
        <v>177277</v>
      </c>
      <c r="AM190" s="108">
        <v>14</v>
      </c>
      <c r="AN190" s="107">
        <v>274139</v>
      </c>
      <c r="AO190" s="108">
        <v>13</v>
      </c>
      <c r="AP190" s="107">
        <v>1555373</v>
      </c>
      <c r="AQ190" s="108">
        <v>20</v>
      </c>
      <c r="AR190" s="107">
        <v>806391</v>
      </c>
      <c r="AS190" s="108">
        <v>15</v>
      </c>
      <c r="AT190" s="107">
        <v>559064</v>
      </c>
      <c r="AU190" s="108">
        <v>1</v>
      </c>
      <c r="AV190" s="107">
        <v>60023</v>
      </c>
      <c r="AW190" s="108">
        <v>8</v>
      </c>
      <c r="AX190" s="107">
        <v>63725</v>
      </c>
      <c r="AY190" s="108">
        <v>3</v>
      </c>
      <c r="AZ190" s="107">
        <v>58712</v>
      </c>
      <c r="BA190" s="108">
        <v>60</v>
      </c>
      <c r="BB190" s="107">
        <v>1258702</v>
      </c>
      <c r="BC190" s="108"/>
      <c r="BD190" s="107"/>
      <c r="BE190" s="108">
        <v>53</v>
      </c>
      <c r="BF190" s="107">
        <v>4443372</v>
      </c>
      <c r="BG190" s="108"/>
      <c r="BH190" s="107"/>
      <c r="BI190" s="108"/>
      <c r="BJ190" s="107"/>
      <c r="BK190" s="108"/>
      <c r="BL190" s="107"/>
      <c r="BM190" s="108">
        <v>8</v>
      </c>
      <c r="BN190" s="107">
        <v>461997</v>
      </c>
      <c r="BO190" s="108">
        <v>14</v>
      </c>
      <c r="BP190" s="107">
        <v>144823</v>
      </c>
      <c r="BQ190" s="108">
        <v>769</v>
      </c>
      <c r="BR190" s="107">
        <v>21499866</v>
      </c>
    </row>
    <row r="191" spans="1:70" ht="14" customHeight="1">
      <c r="A191" s="111" t="s">
        <v>516</v>
      </c>
      <c r="B191" s="105">
        <v>26329</v>
      </c>
      <c r="C191" s="106">
        <v>6</v>
      </c>
      <c r="D191" s="107">
        <v>102914</v>
      </c>
      <c r="E191" s="108">
        <v>10</v>
      </c>
      <c r="F191" s="107">
        <v>106673</v>
      </c>
      <c r="G191" s="108">
        <v>49</v>
      </c>
      <c r="H191" s="107">
        <v>1685286</v>
      </c>
      <c r="I191" s="108">
        <v>42</v>
      </c>
      <c r="J191" s="107">
        <v>740659</v>
      </c>
      <c r="K191" s="108">
        <v>38</v>
      </c>
      <c r="L191" s="107">
        <v>546398</v>
      </c>
      <c r="M191" s="108">
        <v>20</v>
      </c>
      <c r="N191" s="107">
        <v>186645</v>
      </c>
      <c r="O191" s="108">
        <v>93</v>
      </c>
      <c r="P191" s="107">
        <v>1450771</v>
      </c>
      <c r="Q191" s="108"/>
      <c r="R191" s="107"/>
      <c r="S191" s="108">
        <v>9</v>
      </c>
      <c r="T191" s="107">
        <v>266952</v>
      </c>
      <c r="U191" s="108">
        <v>7</v>
      </c>
      <c r="V191" s="107">
        <v>125762</v>
      </c>
      <c r="W191" s="108">
        <v>28</v>
      </c>
      <c r="X191" s="107">
        <v>470053</v>
      </c>
      <c r="Y191" s="108">
        <v>34</v>
      </c>
      <c r="Z191" s="107">
        <v>951942</v>
      </c>
      <c r="AA191" s="108">
        <v>20</v>
      </c>
      <c r="AB191" s="107">
        <v>353515</v>
      </c>
      <c r="AC191" s="108">
        <v>13</v>
      </c>
      <c r="AD191" s="107">
        <v>107788</v>
      </c>
      <c r="AE191" s="108">
        <v>65</v>
      </c>
      <c r="AF191" s="107">
        <v>1016001</v>
      </c>
      <c r="AG191" s="108">
        <v>71</v>
      </c>
      <c r="AH191" s="107">
        <v>2728649</v>
      </c>
      <c r="AI191" s="108">
        <v>41</v>
      </c>
      <c r="AJ191" s="107">
        <v>1692537</v>
      </c>
      <c r="AK191" s="108">
        <v>15</v>
      </c>
      <c r="AL191" s="107">
        <v>181933</v>
      </c>
      <c r="AM191" s="108">
        <v>14</v>
      </c>
      <c r="AN191" s="107">
        <v>298824</v>
      </c>
      <c r="AO191" s="108">
        <v>13</v>
      </c>
      <c r="AP191" s="107">
        <v>1581651</v>
      </c>
      <c r="AQ191" s="108">
        <v>20</v>
      </c>
      <c r="AR191" s="107">
        <v>841248</v>
      </c>
      <c r="AS191" s="108">
        <v>15</v>
      </c>
      <c r="AT191" s="107">
        <v>489445</v>
      </c>
      <c r="AU191" s="108">
        <v>1</v>
      </c>
      <c r="AV191" s="107">
        <v>65790</v>
      </c>
      <c r="AW191" s="108">
        <v>8</v>
      </c>
      <c r="AX191" s="107">
        <v>63048</v>
      </c>
      <c r="AY191" s="108">
        <v>3</v>
      </c>
      <c r="AZ191" s="107">
        <v>58462</v>
      </c>
      <c r="BA191" s="108">
        <v>60</v>
      </c>
      <c r="BB191" s="107">
        <v>1438776</v>
      </c>
      <c r="BC191" s="108"/>
      <c r="BD191" s="107"/>
      <c r="BE191" s="108">
        <v>53</v>
      </c>
      <c r="BF191" s="107">
        <v>4633879</v>
      </c>
      <c r="BG191" s="108"/>
      <c r="BH191" s="107"/>
      <c r="BI191" s="108"/>
      <c r="BJ191" s="107"/>
      <c r="BK191" s="108"/>
      <c r="BL191" s="107"/>
      <c r="BM191" s="108">
        <v>8</v>
      </c>
      <c r="BN191" s="107">
        <v>447439</v>
      </c>
      <c r="BO191" s="108">
        <v>14</v>
      </c>
      <c r="BP191" s="107">
        <v>144550</v>
      </c>
      <c r="BQ191" s="108">
        <v>770</v>
      </c>
      <c r="BR191" s="107">
        <v>22777590</v>
      </c>
    </row>
    <row r="192" spans="1:70" ht="14" customHeight="1">
      <c r="A192" s="111" t="s">
        <v>516</v>
      </c>
      <c r="B192" s="105">
        <v>26358</v>
      </c>
      <c r="C192" s="106">
        <v>6</v>
      </c>
      <c r="D192" s="107">
        <v>100740</v>
      </c>
      <c r="E192" s="108">
        <v>10</v>
      </c>
      <c r="F192" s="107">
        <v>105515</v>
      </c>
      <c r="G192" s="108">
        <v>53</v>
      </c>
      <c r="H192" s="107">
        <v>1779271</v>
      </c>
      <c r="I192" s="108">
        <v>43</v>
      </c>
      <c r="J192" s="107">
        <v>780663</v>
      </c>
      <c r="K192" s="108">
        <v>38</v>
      </c>
      <c r="L192" s="107">
        <v>563764</v>
      </c>
      <c r="M192" s="108">
        <v>20</v>
      </c>
      <c r="N192" s="107">
        <v>177417</v>
      </c>
      <c r="O192" s="108">
        <v>93</v>
      </c>
      <c r="P192" s="107">
        <v>1488526</v>
      </c>
      <c r="Q192" s="108"/>
      <c r="R192" s="107"/>
      <c r="S192" s="108">
        <v>9</v>
      </c>
      <c r="T192" s="107">
        <v>292866</v>
      </c>
      <c r="U192" s="108">
        <v>7</v>
      </c>
      <c r="V192" s="107">
        <v>142871</v>
      </c>
      <c r="W192" s="108">
        <v>28</v>
      </c>
      <c r="X192" s="107">
        <v>482428</v>
      </c>
      <c r="Y192" s="108">
        <v>34</v>
      </c>
      <c r="Z192" s="107">
        <v>958265</v>
      </c>
      <c r="AA192" s="108">
        <v>20</v>
      </c>
      <c r="AB192" s="107">
        <v>356485</v>
      </c>
      <c r="AC192" s="108">
        <v>14</v>
      </c>
      <c r="AD192" s="107">
        <v>119464</v>
      </c>
      <c r="AE192" s="108">
        <v>65</v>
      </c>
      <c r="AF192" s="107">
        <v>1037472</v>
      </c>
      <c r="AG192" s="108">
        <v>73</v>
      </c>
      <c r="AH192" s="107">
        <v>2996692</v>
      </c>
      <c r="AI192" s="108">
        <v>41</v>
      </c>
      <c r="AJ192" s="107">
        <v>1956493</v>
      </c>
      <c r="AK192" s="108">
        <v>16</v>
      </c>
      <c r="AL192" s="107">
        <v>183996</v>
      </c>
      <c r="AM192" s="108">
        <v>15</v>
      </c>
      <c r="AN192" s="107">
        <v>361779</v>
      </c>
      <c r="AO192" s="108">
        <v>13</v>
      </c>
      <c r="AP192" s="107">
        <v>1603652</v>
      </c>
      <c r="AQ192" s="108">
        <v>20</v>
      </c>
      <c r="AR192" s="107">
        <v>908685</v>
      </c>
      <c r="AS192" s="108">
        <v>15</v>
      </c>
      <c r="AT192" s="107">
        <v>515240</v>
      </c>
      <c r="AU192" s="108">
        <v>1</v>
      </c>
      <c r="AV192" s="107">
        <v>65983</v>
      </c>
      <c r="AW192" s="108">
        <v>9</v>
      </c>
      <c r="AX192" s="107">
        <v>77290</v>
      </c>
      <c r="AY192" s="108">
        <v>3</v>
      </c>
      <c r="AZ192" s="107">
        <v>64744</v>
      </c>
      <c r="BA192" s="108">
        <v>60</v>
      </c>
      <c r="BB192" s="107">
        <v>1522214</v>
      </c>
      <c r="BC192" s="108"/>
      <c r="BD192" s="107"/>
      <c r="BE192" s="108">
        <v>54</v>
      </c>
      <c r="BF192" s="107">
        <v>5049682</v>
      </c>
      <c r="BG192" s="108"/>
      <c r="BH192" s="107"/>
      <c r="BI192" s="108"/>
      <c r="BJ192" s="107"/>
      <c r="BK192" s="108"/>
      <c r="BL192" s="107"/>
      <c r="BM192" s="108">
        <v>8</v>
      </c>
      <c r="BN192" s="107">
        <v>488565</v>
      </c>
      <c r="BO192" s="108">
        <v>14</v>
      </c>
      <c r="BP192" s="107">
        <v>146162</v>
      </c>
      <c r="BQ192" s="108">
        <v>782</v>
      </c>
      <c r="BR192" s="107">
        <v>24326924</v>
      </c>
    </row>
    <row r="193" spans="1:70" ht="14" customHeight="1">
      <c r="A193" s="111" t="s">
        <v>516</v>
      </c>
      <c r="B193" s="105">
        <v>26389</v>
      </c>
      <c r="C193" s="106">
        <v>6</v>
      </c>
      <c r="D193" s="107">
        <v>99553</v>
      </c>
      <c r="E193" s="108">
        <v>10</v>
      </c>
      <c r="F193" s="107">
        <v>125903</v>
      </c>
      <c r="G193" s="108">
        <v>53</v>
      </c>
      <c r="H193" s="107">
        <v>1832587</v>
      </c>
      <c r="I193" s="108">
        <v>43</v>
      </c>
      <c r="J193" s="107">
        <v>827501</v>
      </c>
      <c r="K193" s="108">
        <v>38</v>
      </c>
      <c r="L193" s="107">
        <v>589974</v>
      </c>
      <c r="M193" s="108">
        <v>19</v>
      </c>
      <c r="N193" s="107">
        <v>185240</v>
      </c>
      <c r="O193" s="108">
        <v>93</v>
      </c>
      <c r="P193" s="107">
        <v>1498741</v>
      </c>
      <c r="Q193" s="108"/>
      <c r="R193" s="107"/>
      <c r="S193" s="108">
        <v>9</v>
      </c>
      <c r="T193" s="107">
        <v>328884</v>
      </c>
      <c r="U193" s="108">
        <v>7</v>
      </c>
      <c r="V193" s="107">
        <v>155018</v>
      </c>
      <c r="W193" s="108">
        <v>28</v>
      </c>
      <c r="X193" s="107">
        <v>533728</v>
      </c>
      <c r="Y193" s="108">
        <v>34</v>
      </c>
      <c r="Z193" s="107">
        <v>925342</v>
      </c>
      <c r="AA193" s="108">
        <v>20</v>
      </c>
      <c r="AB193" s="107">
        <v>355201</v>
      </c>
      <c r="AC193" s="108">
        <v>14</v>
      </c>
      <c r="AD193" s="107">
        <v>118310</v>
      </c>
      <c r="AE193" s="108">
        <v>65</v>
      </c>
      <c r="AF193" s="107">
        <v>1103538</v>
      </c>
      <c r="AG193" s="108">
        <v>73</v>
      </c>
      <c r="AH193" s="107">
        <v>3067564</v>
      </c>
      <c r="AI193" s="108">
        <v>40</v>
      </c>
      <c r="AJ193" s="107">
        <v>2194683</v>
      </c>
      <c r="AK193" s="108">
        <v>16</v>
      </c>
      <c r="AL193" s="107">
        <v>189610</v>
      </c>
      <c r="AM193" s="108">
        <v>15</v>
      </c>
      <c r="AN193" s="107">
        <v>361175</v>
      </c>
      <c r="AO193" s="108">
        <v>13</v>
      </c>
      <c r="AP193" s="107">
        <v>1598270</v>
      </c>
      <c r="AQ193" s="108">
        <v>20</v>
      </c>
      <c r="AR193" s="107">
        <v>968420</v>
      </c>
      <c r="AS193" s="108">
        <v>15</v>
      </c>
      <c r="AT193" s="107">
        <v>594448</v>
      </c>
      <c r="AU193" s="108">
        <v>1</v>
      </c>
      <c r="AV193" s="107">
        <v>85140</v>
      </c>
      <c r="AW193" s="108">
        <v>9</v>
      </c>
      <c r="AX193" s="107">
        <v>79557</v>
      </c>
      <c r="AY193" s="108">
        <v>3</v>
      </c>
      <c r="AZ193" s="107">
        <v>71401</v>
      </c>
      <c r="BA193" s="108">
        <v>60</v>
      </c>
      <c r="BB193" s="107">
        <v>1802662</v>
      </c>
      <c r="BC193" s="108"/>
      <c r="BD193" s="107"/>
      <c r="BE193" s="108">
        <v>54</v>
      </c>
      <c r="BF193" s="107">
        <v>5620182</v>
      </c>
      <c r="BG193" s="108"/>
      <c r="BH193" s="107"/>
      <c r="BI193" s="108"/>
      <c r="BJ193" s="107"/>
      <c r="BK193" s="108"/>
      <c r="BL193" s="107"/>
      <c r="BM193" s="108">
        <v>8</v>
      </c>
      <c r="BN193" s="107">
        <v>486995</v>
      </c>
      <c r="BO193" s="108">
        <v>14</v>
      </c>
      <c r="BP193" s="107">
        <v>137220</v>
      </c>
      <c r="BQ193" s="108">
        <v>780</v>
      </c>
      <c r="BR193" s="107">
        <v>25936847</v>
      </c>
    </row>
    <row r="194" spans="1:70" ht="14" customHeight="1">
      <c r="A194" s="111" t="s">
        <v>516</v>
      </c>
      <c r="B194" s="105">
        <v>26417</v>
      </c>
      <c r="C194" s="106">
        <v>6</v>
      </c>
      <c r="D194" s="107">
        <v>96946</v>
      </c>
      <c r="E194" s="108">
        <v>10</v>
      </c>
      <c r="F194" s="107">
        <v>130076</v>
      </c>
      <c r="G194" s="108">
        <v>53</v>
      </c>
      <c r="H194" s="107">
        <v>1866325</v>
      </c>
      <c r="I194" s="108">
        <v>43</v>
      </c>
      <c r="J194" s="107">
        <v>837548</v>
      </c>
      <c r="K194" s="108">
        <v>38</v>
      </c>
      <c r="L194" s="107">
        <v>643584</v>
      </c>
      <c r="M194" s="108">
        <v>19</v>
      </c>
      <c r="N194" s="107">
        <v>236817</v>
      </c>
      <c r="O194" s="108">
        <v>94</v>
      </c>
      <c r="P194" s="107">
        <v>1535470</v>
      </c>
      <c r="Q194" s="108"/>
      <c r="R194" s="107"/>
      <c r="S194" s="108">
        <v>9</v>
      </c>
      <c r="T194" s="107">
        <v>314378</v>
      </c>
      <c r="U194" s="108">
        <v>7</v>
      </c>
      <c r="V194" s="107">
        <v>153616</v>
      </c>
      <c r="W194" s="108">
        <v>28</v>
      </c>
      <c r="X194" s="107">
        <v>534247</v>
      </c>
      <c r="Y194" s="108">
        <v>34</v>
      </c>
      <c r="Z194" s="107">
        <v>924152</v>
      </c>
      <c r="AA194" s="108">
        <v>20</v>
      </c>
      <c r="AB194" s="107">
        <v>393886</v>
      </c>
      <c r="AC194" s="108">
        <v>15</v>
      </c>
      <c r="AD194" s="107">
        <v>128052</v>
      </c>
      <c r="AE194" s="108">
        <v>65</v>
      </c>
      <c r="AF194" s="107">
        <v>1101671</v>
      </c>
      <c r="AG194" s="108">
        <v>73</v>
      </c>
      <c r="AH194" s="107">
        <v>3112891</v>
      </c>
      <c r="AI194" s="108">
        <v>40</v>
      </c>
      <c r="AJ194" s="107">
        <v>2147712</v>
      </c>
      <c r="AK194" s="108">
        <v>16</v>
      </c>
      <c r="AL194" s="107">
        <v>189806</v>
      </c>
      <c r="AM194" s="108">
        <v>15</v>
      </c>
      <c r="AN194" s="107">
        <v>373139</v>
      </c>
      <c r="AO194" s="108">
        <v>13</v>
      </c>
      <c r="AP194" s="107">
        <v>1628052</v>
      </c>
      <c r="AQ194" s="108">
        <v>20</v>
      </c>
      <c r="AR194" s="107">
        <v>1050800</v>
      </c>
      <c r="AS194" s="108">
        <v>15</v>
      </c>
      <c r="AT194" s="107">
        <v>660509</v>
      </c>
      <c r="AU194" s="108">
        <v>1</v>
      </c>
      <c r="AV194" s="107">
        <v>73530</v>
      </c>
      <c r="AW194" s="108">
        <v>9</v>
      </c>
      <c r="AX194" s="107">
        <v>90540</v>
      </c>
      <c r="AY194" s="108">
        <v>3</v>
      </c>
      <c r="AZ194" s="107">
        <v>70690</v>
      </c>
      <c r="BA194" s="108">
        <v>60</v>
      </c>
      <c r="BB194" s="107">
        <v>1796823</v>
      </c>
      <c r="BC194" s="108"/>
      <c r="BD194" s="107"/>
      <c r="BE194" s="108">
        <v>54</v>
      </c>
      <c r="BF194" s="107">
        <v>6543744</v>
      </c>
      <c r="BG194" s="108"/>
      <c r="BH194" s="107"/>
      <c r="BI194" s="108"/>
      <c r="BJ194" s="107"/>
      <c r="BK194" s="108"/>
      <c r="BL194" s="107"/>
      <c r="BM194" s="108">
        <v>8</v>
      </c>
      <c r="BN194" s="107">
        <v>514917</v>
      </c>
      <c r="BO194" s="108">
        <v>14</v>
      </c>
      <c r="BP194" s="107">
        <v>139751</v>
      </c>
      <c r="BQ194" s="108">
        <v>782</v>
      </c>
      <c r="BR194" s="107">
        <v>27289672</v>
      </c>
    </row>
    <row r="195" spans="1:70" ht="14" customHeight="1">
      <c r="A195" s="111" t="s">
        <v>516</v>
      </c>
      <c r="B195" s="105">
        <v>26450</v>
      </c>
      <c r="C195" s="106">
        <v>6</v>
      </c>
      <c r="D195" s="107">
        <v>100865</v>
      </c>
      <c r="E195" s="108">
        <v>10</v>
      </c>
      <c r="F195" s="107">
        <v>143291</v>
      </c>
      <c r="G195" s="108">
        <v>54</v>
      </c>
      <c r="H195" s="107">
        <v>1934336</v>
      </c>
      <c r="I195" s="108">
        <v>44</v>
      </c>
      <c r="J195" s="107">
        <v>947500</v>
      </c>
      <c r="K195" s="108">
        <v>38</v>
      </c>
      <c r="L195" s="107">
        <v>764715</v>
      </c>
      <c r="M195" s="108">
        <v>19</v>
      </c>
      <c r="N195" s="107">
        <v>278543</v>
      </c>
      <c r="O195" s="108">
        <v>94</v>
      </c>
      <c r="P195" s="107">
        <v>1706599</v>
      </c>
      <c r="Q195" s="108"/>
      <c r="R195" s="107"/>
      <c r="S195" s="108">
        <v>9</v>
      </c>
      <c r="T195" s="107">
        <v>312394</v>
      </c>
      <c r="U195" s="108">
        <v>7</v>
      </c>
      <c r="V195" s="107">
        <v>162866</v>
      </c>
      <c r="W195" s="108">
        <v>28</v>
      </c>
      <c r="X195" s="107">
        <v>559923</v>
      </c>
      <c r="Y195" s="108">
        <v>34</v>
      </c>
      <c r="Z195" s="107">
        <v>1010521</v>
      </c>
      <c r="AA195" s="108">
        <v>20</v>
      </c>
      <c r="AB195" s="107">
        <v>419703</v>
      </c>
      <c r="AC195" s="108">
        <v>15</v>
      </c>
      <c r="AD195" s="107">
        <v>132333</v>
      </c>
      <c r="AE195" s="108">
        <v>65</v>
      </c>
      <c r="AF195" s="107">
        <v>1179264</v>
      </c>
      <c r="AG195" s="108">
        <v>74</v>
      </c>
      <c r="AH195" s="107">
        <v>3469331</v>
      </c>
      <c r="AI195" s="108">
        <v>40</v>
      </c>
      <c r="AJ195" s="107">
        <v>2280762</v>
      </c>
      <c r="AK195" s="108">
        <v>16</v>
      </c>
      <c r="AL195" s="107">
        <v>215458</v>
      </c>
      <c r="AM195" s="108">
        <v>16</v>
      </c>
      <c r="AN195" s="107">
        <v>435568</v>
      </c>
      <c r="AO195" s="108">
        <v>13</v>
      </c>
      <c r="AP195" s="107">
        <v>1748609</v>
      </c>
      <c r="AQ195" s="108">
        <v>20</v>
      </c>
      <c r="AR195" s="107">
        <v>1088568</v>
      </c>
      <c r="AS195" s="108">
        <v>15</v>
      </c>
      <c r="AT195" s="107">
        <v>653984</v>
      </c>
      <c r="AU195" s="108">
        <v>1</v>
      </c>
      <c r="AV195" s="107">
        <v>77400</v>
      </c>
      <c r="AW195" s="108">
        <v>9</v>
      </c>
      <c r="AX195" s="107">
        <v>97826</v>
      </c>
      <c r="AY195" s="108">
        <v>3</v>
      </c>
      <c r="AZ195" s="107">
        <v>93814</v>
      </c>
      <c r="BA195" s="108">
        <v>60</v>
      </c>
      <c r="BB195" s="107">
        <v>1893088</v>
      </c>
      <c r="BC195" s="108"/>
      <c r="BD195" s="107"/>
      <c r="BE195" s="108">
        <v>54</v>
      </c>
      <c r="BF195" s="107">
        <v>7368751</v>
      </c>
      <c r="BG195" s="108"/>
      <c r="BH195" s="107"/>
      <c r="BI195" s="108"/>
      <c r="BJ195" s="107"/>
      <c r="BK195" s="108"/>
      <c r="BL195" s="107"/>
      <c r="BM195" s="108">
        <v>8</v>
      </c>
      <c r="BN195" s="107">
        <v>505687</v>
      </c>
      <c r="BO195" s="108">
        <v>14</v>
      </c>
      <c r="BP195" s="107">
        <v>150663</v>
      </c>
      <c r="BQ195" s="108">
        <v>786</v>
      </c>
      <c r="BR195" s="107">
        <v>29732362</v>
      </c>
    </row>
    <row r="196" spans="1:70" ht="14" customHeight="1">
      <c r="A196" s="111" t="s">
        <v>516</v>
      </c>
      <c r="B196" s="105">
        <v>26480</v>
      </c>
      <c r="C196" s="106">
        <v>6</v>
      </c>
      <c r="D196" s="107">
        <v>112920</v>
      </c>
      <c r="E196" s="108">
        <v>10</v>
      </c>
      <c r="F196" s="107">
        <v>163827</v>
      </c>
      <c r="G196" s="108">
        <v>54</v>
      </c>
      <c r="H196" s="107">
        <v>1946565</v>
      </c>
      <c r="I196" s="108">
        <v>44</v>
      </c>
      <c r="J196" s="107">
        <v>965302</v>
      </c>
      <c r="K196" s="108">
        <v>38</v>
      </c>
      <c r="L196" s="107">
        <v>777924</v>
      </c>
      <c r="M196" s="108">
        <v>19</v>
      </c>
      <c r="N196" s="107">
        <v>283717</v>
      </c>
      <c r="O196" s="108">
        <v>94</v>
      </c>
      <c r="P196" s="107">
        <v>1792933</v>
      </c>
      <c r="Q196" s="108"/>
      <c r="R196" s="107"/>
      <c r="S196" s="108">
        <v>9</v>
      </c>
      <c r="T196" s="107">
        <v>349796</v>
      </c>
      <c r="U196" s="108">
        <v>7</v>
      </c>
      <c r="V196" s="107">
        <v>155895</v>
      </c>
      <c r="W196" s="108">
        <v>28</v>
      </c>
      <c r="X196" s="107">
        <v>559009</v>
      </c>
      <c r="Y196" s="108">
        <v>34</v>
      </c>
      <c r="Z196" s="107">
        <v>1077571</v>
      </c>
      <c r="AA196" s="108">
        <v>20</v>
      </c>
      <c r="AB196" s="107">
        <v>489820</v>
      </c>
      <c r="AC196" s="108">
        <v>15</v>
      </c>
      <c r="AD196" s="107">
        <v>143527</v>
      </c>
      <c r="AE196" s="108">
        <v>65</v>
      </c>
      <c r="AF196" s="107">
        <v>1200927</v>
      </c>
      <c r="AG196" s="108">
        <v>74</v>
      </c>
      <c r="AH196" s="107">
        <v>3268851</v>
      </c>
      <c r="AI196" s="108">
        <v>40</v>
      </c>
      <c r="AJ196" s="107">
        <v>2233272</v>
      </c>
      <c r="AK196" s="108">
        <v>16</v>
      </c>
      <c r="AL196" s="107">
        <v>201423</v>
      </c>
      <c r="AM196" s="108">
        <v>16</v>
      </c>
      <c r="AN196" s="107">
        <v>413002</v>
      </c>
      <c r="AO196" s="108">
        <v>13</v>
      </c>
      <c r="AP196" s="107">
        <v>1861436</v>
      </c>
      <c r="AQ196" s="108">
        <v>20</v>
      </c>
      <c r="AR196" s="107">
        <v>1147978</v>
      </c>
      <c r="AS196" s="108">
        <v>15</v>
      </c>
      <c r="AT196" s="107">
        <v>638221</v>
      </c>
      <c r="AU196" s="108">
        <v>1</v>
      </c>
      <c r="AV196" s="107">
        <v>77013</v>
      </c>
      <c r="AW196" s="108">
        <v>9</v>
      </c>
      <c r="AX196" s="107">
        <v>98369</v>
      </c>
      <c r="AY196" s="108">
        <v>3</v>
      </c>
      <c r="AZ196" s="107">
        <v>108744</v>
      </c>
      <c r="BA196" s="108">
        <v>60</v>
      </c>
      <c r="BB196" s="107">
        <v>1886946</v>
      </c>
      <c r="BC196" s="108"/>
      <c r="BD196" s="107"/>
      <c r="BE196" s="108">
        <v>54</v>
      </c>
      <c r="BF196" s="107">
        <v>8365261</v>
      </c>
      <c r="BG196" s="108"/>
      <c r="BH196" s="107"/>
      <c r="BI196" s="108"/>
      <c r="BJ196" s="107"/>
      <c r="BK196" s="108"/>
      <c r="BL196" s="107"/>
      <c r="BM196" s="108">
        <v>8</v>
      </c>
      <c r="BN196" s="107">
        <v>508558</v>
      </c>
      <c r="BO196" s="108">
        <v>14</v>
      </c>
      <c r="BP196" s="107">
        <v>155821</v>
      </c>
      <c r="BQ196" s="108">
        <v>786</v>
      </c>
      <c r="BR196" s="107">
        <v>30984628</v>
      </c>
    </row>
    <row r="197" spans="1:70" ht="14" customHeight="1">
      <c r="A197" s="111" t="s">
        <v>516</v>
      </c>
      <c r="B197" s="105">
        <v>26511</v>
      </c>
      <c r="C197" s="106">
        <v>6</v>
      </c>
      <c r="D197" s="107">
        <v>118483</v>
      </c>
      <c r="E197" s="108">
        <v>10</v>
      </c>
      <c r="F197" s="107">
        <v>187424</v>
      </c>
      <c r="G197" s="108">
        <v>54</v>
      </c>
      <c r="H197" s="107">
        <v>1960982</v>
      </c>
      <c r="I197" s="108">
        <v>45</v>
      </c>
      <c r="J197" s="107">
        <v>991991</v>
      </c>
      <c r="K197" s="108">
        <v>38</v>
      </c>
      <c r="L197" s="107">
        <v>871853</v>
      </c>
      <c r="M197" s="108">
        <v>19</v>
      </c>
      <c r="N197" s="107">
        <v>295201</v>
      </c>
      <c r="O197" s="108">
        <v>95</v>
      </c>
      <c r="P197" s="107">
        <v>1947234</v>
      </c>
      <c r="Q197" s="108"/>
      <c r="R197" s="107"/>
      <c r="S197" s="108">
        <v>9</v>
      </c>
      <c r="T197" s="107">
        <v>351230</v>
      </c>
      <c r="U197" s="108">
        <v>7</v>
      </c>
      <c r="V197" s="107">
        <v>169893</v>
      </c>
      <c r="W197" s="108">
        <v>28</v>
      </c>
      <c r="X197" s="107">
        <v>619219</v>
      </c>
      <c r="Y197" s="108">
        <v>34</v>
      </c>
      <c r="Z197" s="107">
        <v>1310343</v>
      </c>
      <c r="AA197" s="108">
        <v>20</v>
      </c>
      <c r="AB197" s="107">
        <v>578638</v>
      </c>
      <c r="AC197" s="108">
        <v>15</v>
      </c>
      <c r="AD197" s="107">
        <v>161414</v>
      </c>
      <c r="AE197" s="108">
        <v>65</v>
      </c>
      <c r="AF197" s="107">
        <v>1323346</v>
      </c>
      <c r="AG197" s="108">
        <v>74</v>
      </c>
      <c r="AH197" s="107">
        <v>3538982</v>
      </c>
      <c r="AI197" s="108">
        <v>40</v>
      </c>
      <c r="AJ197" s="107">
        <v>2447206</v>
      </c>
      <c r="AK197" s="108">
        <v>16</v>
      </c>
      <c r="AL197" s="107">
        <v>220243</v>
      </c>
      <c r="AM197" s="108">
        <v>16</v>
      </c>
      <c r="AN197" s="107">
        <v>421820</v>
      </c>
      <c r="AO197" s="108">
        <v>13</v>
      </c>
      <c r="AP197" s="107">
        <v>2008787</v>
      </c>
      <c r="AQ197" s="108">
        <v>20</v>
      </c>
      <c r="AR197" s="107">
        <v>1247426</v>
      </c>
      <c r="AS197" s="108">
        <v>15</v>
      </c>
      <c r="AT197" s="107">
        <v>642920</v>
      </c>
      <c r="AU197" s="108">
        <v>1</v>
      </c>
      <c r="AV197" s="107">
        <v>98685</v>
      </c>
      <c r="AW197" s="108">
        <v>9</v>
      </c>
      <c r="AX197" s="107">
        <v>106091</v>
      </c>
      <c r="AY197" s="108">
        <v>3</v>
      </c>
      <c r="AZ197" s="107">
        <v>126519</v>
      </c>
      <c r="BA197" s="108">
        <v>61</v>
      </c>
      <c r="BB197" s="107">
        <v>2136416</v>
      </c>
      <c r="BC197" s="108"/>
      <c r="BD197" s="107"/>
      <c r="BE197" s="108">
        <v>54</v>
      </c>
      <c r="BF197" s="107">
        <v>9235172</v>
      </c>
      <c r="BG197" s="108"/>
      <c r="BH197" s="107"/>
      <c r="BI197" s="108"/>
      <c r="BJ197" s="107"/>
      <c r="BK197" s="108"/>
      <c r="BL197" s="107"/>
      <c r="BM197" s="108">
        <v>8</v>
      </c>
      <c r="BN197" s="107">
        <v>554591</v>
      </c>
      <c r="BO197" s="108">
        <v>14</v>
      </c>
      <c r="BP197" s="107">
        <v>167207</v>
      </c>
      <c r="BQ197" s="108">
        <v>789</v>
      </c>
      <c r="BR197" s="107">
        <v>33839316</v>
      </c>
    </row>
    <row r="198" spans="1:70" ht="14" customHeight="1">
      <c r="A198" s="111" t="s">
        <v>516</v>
      </c>
      <c r="B198" s="105">
        <v>26542</v>
      </c>
      <c r="C198" s="106">
        <v>6</v>
      </c>
      <c r="D198" s="107">
        <v>117050</v>
      </c>
      <c r="E198" s="108">
        <v>10</v>
      </c>
      <c r="F198" s="107">
        <v>190164</v>
      </c>
      <c r="G198" s="108">
        <v>56</v>
      </c>
      <c r="H198" s="107">
        <v>2033573</v>
      </c>
      <c r="I198" s="108">
        <v>46</v>
      </c>
      <c r="J198" s="107">
        <v>997124</v>
      </c>
      <c r="K198" s="108">
        <v>38</v>
      </c>
      <c r="L198" s="107">
        <v>927529</v>
      </c>
      <c r="M198" s="108">
        <v>19</v>
      </c>
      <c r="N198" s="107">
        <v>309857</v>
      </c>
      <c r="O198" s="108">
        <v>95</v>
      </c>
      <c r="P198" s="107">
        <v>2022768</v>
      </c>
      <c r="Q198" s="108"/>
      <c r="R198" s="107"/>
      <c r="S198" s="108">
        <v>9</v>
      </c>
      <c r="T198" s="107">
        <v>356870</v>
      </c>
      <c r="U198" s="108">
        <v>7</v>
      </c>
      <c r="V198" s="107">
        <v>172938</v>
      </c>
      <c r="W198" s="108">
        <v>28</v>
      </c>
      <c r="X198" s="107">
        <v>653689</v>
      </c>
      <c r="Y198" s="108">
        <v>34</v>
      </c>
      <c r="Z198" s="107">
        <v>1520558</v>
      </c>
      <c r="AA198" s="108">
        <v>20</v>
      </c>
      <c r="AB198" s="107">
        <v>583302</v>
      </c>
      <c r="AC198" s="108">
        <v>16</v>
      </c>
      <c r="AD198" s="107">
        <v>169271</v>
      </c>
      <c r="AE198" s="108">
        <v>65</v>
      </c>
      <c r="AF198" s="107">
        <v>1437038</v>
      </c>
      <c r="AG198" s="108">
        <v>76</v>
      </c>
      <c r="AH198" s="107">
        <v>3628230</v>
      </c>
      <c r="AI198" s="108">
        <v>40</v>
      </c>
      <c r="AJ198" s="107">
        <v>2589322</v>
      </c>
      <c r="AK198" s="108">
        <v>16</v>
      </c>
      <c r="AL198" s="107">
        <v>238661</v>
      </c>
      <c r="AM198" s="108">
        <v>16</v>
      </c>
      <c r="AN198" s="107">
        <v>438346</v>
      </c>
      <c r="AO198" s="108">
        <v>13</v>
      </c>
      <c r="AP198" s="107">
        <v>1952132</v>
      </c>
      <c r="AQ198" s="108">
        <v>21</v>
      </c>
      <c r="AR198" s="107">
        <v>1318342</v>
      </c>
      <c r="AS198" s="108">
        <v>15</v>
      </c>
      <c r="AT198" s="107">
        <v>768217</v>
      </c>
      <c r="AU198" s="108">
        <v>2</v>
      </c>
      <c r="AV198" s="107">
        <v>208810</v>
      </c>
      <c r="AW198" s="108">
        <v>9</v>
      </c>
      <c r="AX198" s="107">
        <v>110080</v>
      </c>
      <c r="AY198" s="108">
        <v>3</v>
      </c>
      <c r="AZ198" s="107">
        <v>121151</v>
      </c>
      <c r="BA198" s="108">
        <v>62</v>
      </c>
      <c r="BB198" s="107">
        <v>2279119</v>
      </c>
      <c r="BC198" s="108"/>
      <c r="BD198" s="107"/>
      <c r="BE198" s="108">
        <v>55</v>
      </c>
      <c r="BF198" s="107">
        <v>8931913</v>
      </c>
      <c r="BG198" s="108"/>
      <c r="BH198" s="107"/>
      <c r="BI198" s="108"/>
      <c r="BJ198" s="107"/>
      <c r="BK198" s="108"/>
      <c r="BL198" s="107"/>
      <c r="BM198" s="108">
        <v>8</v>
      </c>
      <c r="BN198" s="107">
        <v>611026</v>
      </c>
      <c r="BO198" s="108">
        <v>14</v>
      </c>
      <c r="BP198" s="107">
        <v>169421</v>
      </c>
      <c r="BQ198" s="108">
        <v>799</v>
      </c>
      <c r="BR198" s="107">
        <v>34856501</v>
      </c>
    </row>
    <row r="199" spans="1:70" ht="14" customHeight="1">
      <c r="A199" s="111" t="s">
        <v>516</v>
      </c>
      <c r="B199" s="105">
        <v>26572</v>
      </c>
      <c r="C199" s="106">
        <v>6</v>
      </c>
      <c r="D199" s="107">
        <v>127163</v>
      </c>
      <c r="E199" s="108">
        <v>10</v>
      </c>
      <c r="F199" s="107">
        <v>211956</v>
      </c>
      <c r="G199" s="108">
        <v>58</v>
      </c>
      <c r="H199" s="107">
        <v>2115574</v>
      </c>
      <c r="I199" s="108">
        <v>46</v>
      </c>
      <c r="J199" s="107">
        <v>1021288</v>
      </c>
      <c r="K199" s="108">
        <v>38</v>
      </c>
      <c r="L199" s="107">
        <v>1027385</v>
      </c>
      <c r="M199" s="108">
        <v>19</v>
      </c>
      <c r="N199" s="107">
        <v>335280</v>
      </c>
      <c r="O199" s="108">
        <v>95</v>
      </c>
      <c r="P199" s="107">
        <v>2270428</v>
      </c>
      <c r="Q199" s="108"/>
      <c r="R199" s="107"/>
      <c r="S199" s="108">
        <v>9</v>
      </c>
      <c r="T199" s="107">
        <v>424152</v>
      </c>
      <c r="U199" s="108">
        <v>7</v>
      </c>
      <c r="V199" s="107">
        <v>181670</v>
      </c>
      <c r="W199" s="108">
        <v>28</v>
      </c>
      <c r="X199" s="107">
        <v>747220</v>
      </c>
      <c r="Y199" s="108">
        <v>34</v>
      </c>
      <c r="Z199" s="107">
        <v>1631408</v>
      </c>
      <c r="AA199" s="108">
        <v>20</v>
      </c>
      <c r="AB199" s="107">
        <v>611628</v>
      </c>
      <c r="AC199" s="108">
        <v>16</v>
      </c>
      <c r="AD199" s="107">
        <v>172520</v>
      </c>
      <c r="AE199" s="108">
        <v>65</v>
      </c>
      <c r="AF199" s="107">
        <v>1564723</v>
      </c>
      <c r="AG199" s="108">
        <v>76</v>
      </c>
      <c r="AH199" s="107">
        <v>3792625</v>
      </c>
      <c r="AI199" s="108">
        <v>40</v>
      </c>
      <c r="AJ199" s="107">
        <v>2781144</v>
      </c>
      <c r="AK199" s="108">
        <v>16</v>
      </c>
      <c r="AL199" s="107">
        <v>241142</v>
      </c>
      <c r="AM199" s="108">
        <v>16</v>
      </c>
      <c r="AN199" s="107">
        <v>453130</v>
      </c>
      <c r="AO199" s="108">
        <v>13</v>
      </c>
      <c r="AP199" s="107">
        <v>1880498</v>
      </c>
      <c r="AQ199" s="108">
        <v>21</v>
      </c>
      <c r="AR199" s="107">
        <v>1359807</v>
      </c>
      <c r="AS199" s="108">
        <v>15</v>
      </c>
      <c r="AT199" s="107">
        <v>944897</v>
      </c>
      <c r="AU199" s="108">
        <v>2</v>
      </c>
      <c r="AV199" s="107">
        <v>223200</v>
      </c>
      <c r="AW199" s="108">
        <v>9</v>
      </c>
      <c r="AX199" s="107">
        <v>112713</v>
      </c>
      <c r="AY199" s="108">
        <v>3</v>
      </c>
      <c r="AZ199" s="107">
        <v>117813</v>
      </c>
      <c r="BA199" s="108">
        <v>62</v>
      </c>
      <c r="BB199" s="107">
        <v>2503769</v>
      </c>
      <c r="BC199" s="108"/>
      <c r="BD199" s="107"/>
      <c r="BE199" s="108">
        <v>56</v>
      </c>
      <c r="BF199" s="107">
        <v>9189791</v>
      </c>
      <c r="BG199" s="108"/>
      <c r="BH199" s="107"/>
      <c r="BI199" s="108"/>
      <c r="BJ199" s="107"/>
      <c r="BK199" s="108"/>
      <c r="BL199" s="107"/>
      <c r="BM199" s="108">
        <v>8</v>
      </c>
      <c r="BN199" s="107">
        <v>686777</v>
      </c>
      <c r="BO199" s="108">
        <v>14</v>
      </c>
      <c r="BP199" s="107">
        <v>184835</v>
      </c>
      <c r="BQ199" s="108">
        <v>802</v>
      </c>
      <c r="BR199" s="107">
        <v>36914536</v>
      </c>
    </row>
    <row r="200" spans="1:70" ht="14" customHeight="1">
      <c r="A200" s="111" t="s">
        <v>516</v>
      </c>
      <c r="B200" s="105">
        <v>26603</v>
      </c>
      <c r="C200" s="106">
        <v>6</v>
      </c>
      <c r="D200" s="107">
        <v>138884</v>
      </c>
      <c r="E200" s="108">
        <v>8</v>
      </c>
      <c r="F200" s="107">
        <v>220575</v>
      </c>
      <c r="G200" s="108">
        <v>60</v>
      </c>
      <c r="H200" s="107">
        <v>2238438</v>
      </c>
      <c r="I200" s="108">
        <v>46</v>
      </c>
      <c r="J200" s="107">
        <v>1076907</v>
      </c>
      <c r="K200" s="108">
        <v>38</v>
      </c>
      <c r="L200" s="107">
        <v>1067565</v>
      </c>
      <c r="M200" s="108">
        <v>19</v>
      </c>
      <c r="N200" s="107">
        <v>381498</v>
      </c>
      <c r="O200" s="108">
        <v>95</v>
      </c>
      <c r="P200" s="107">
        <v>2353205</v>
      </c>
      <c r="Q200" s="108"/>
      <c r="R200" s="107"/>
      <c r="S200" s="108">
        <v>9</v>
      </c>
      <c r="T200" s="107">
        <v>432668</v>
      </c>
      <c r="U200" s="108">
        <v>7</v>
      </c>
      <c r="V200" s="107">
        <v>182092</v>
      </c>
      <c r="W200" s="108">
        <v>28</v>
      </c>
      <c r="X200" s="107">
        <v>754121</v>
      </c>
      <c r="Y200" s="108">
        <v>34</v>
      </c>
      <c r="Z200" s="107">
        <v>1798433</v>
      </c>
      <c r="AA200" s="108">
        <v>20</v>
      </c>
      <c r="AB200" s="107">
        <v>689444</v>
      </c>
      <c r="AC200" s="108">
        <v>15</v>
      </c>
      <c r="AD200" s="107">
        <v>168594</v>
      </c>
      <c r="AE200" s="108">
        <v>65</v>
      </c>
      <c r="AF200" s="107">
        <v>1543469</v>
      </c>
      <c r="AG200" s="108">
        <v>76</v>
      </c>
      <c r="AH200" s="107">
        <v>3861615</v>
      </c>
      <c r="AI200" s="108">
        <v>40</v>
      </c>
      <c r="AJ200" s="107">
        <v>2685915</v>
      </c>
      <c r="AK200" s="108">
        <v>16</v>
      </c>
      <c r="AL200" s="107">
        <v>254958</v>
      </c>
      <c r="AM200" s="108">
        <v>16</v>
      </c>
      <c r="AN200" s="107">
        <v>462774</v>
      </c>
      <c r="AO200" s="108">
        <v>13</v>
      </c>
      <c r="AP200" s="107">
        <v>2069058</v>
      </c>
      <c r="AQ200" s="108">
        <v>21</v>
      </c>
      <c r="AR200" s="107">
        <v>1350962</v>
      </c>
      <c r="AS200" s="108">
        <v>15</v>
      </c>
      <c r="AT200" s="107">
        <v>980996</v>
      </c>
      <c r="AU200" s="108">
        <v>2</v>
      </c>
      <c r="AV200" s="107">
        <v>219440</v>
      </c>
      <c r="AW200" s="108">
        <v>9</v>
      </c>
      <c r="AX200" s="107">
        <v>112549</v>
      </c>
      <c r="AY200" s="108">
        <v>3</v>
      </c>
      <c r="AZ200" s="107">
        <v>113060</v>
      </c>
      <c r="BA200" s="108">
        <v>62</v>
      </c>
      <c r="BB200" s="107">
        <v>2584888</v>
      </c>
      <c r="BC200" s="108"/>
      <c r="BD200" s="107"/>
      <c r="BE200" s="108">
        <v>56</v>
      </c>
      <c r="BF200" s="107">
        <v>9137399</v>
      </c>
      <c r="BG200" s="108"/>
      <c r="BH200" s="107"/>
      <c r="BI200" s="108"/>
      <c r="BJ200" s="107"/>
      <c r="BK200" s="108"/>
      <c r="BL200" s="107"/>
      <c r="BM200" s="108">
        <v>9</v>
      </c>
      <c r="BN200" s="107">
        <v>677883</v>
      </c>
      <c r="BO200" s="108">
        <v>15</v>
      </c>
      <c r="BP200" s="107">
        <v>222521</v>
      </c>
      <c r="BQ200" s="108">
        <v>803</v>
      </c>
      <c r="BR200" s="107">
        <v>37779911</v>
      </c>
    </row>
    <row r="201" spans="1:70" ht="14" customHeight="1">
      <c r="A201" s="111" t="s">
        <v>516</v>
      </c>
      <c r="B201" s="105">
        <v>26633</v>
      </c>
      <c r="C201" s="106">
        <v>6</v>
      </c>
      <c r="D201" s="107">
        <v>137482</v>
      </c>
      <c r="E201" s="108">
        <v>8</v>
      </c>
      <c r="F201" s="107">
        <v>216338</v>
      </c>
      <c r="G201" s="108">
        <v>62</v>
      </c>
      <c r="H201" s="107">
        <v>2421373</v>
      </c>
      <c r="I201" s="108">
        <v>46</v>
      </c>
      <c r="J201" s="107">
        <v>1128950</v>
      </c>
      <c r="K201" s="108">
        <v>38</v>
      </c>
      <c r="L201" s="107">
        <v>1128270</v>
      </c>
      <c r="M201" s="108">
        <v>19</v>
      </c>
      <c r="N201" s="107">
        <v>442001</v>
      </c>
      <c r="O201" s="108">
        <v>95</v>
      </c>
      <c r="P201" s="107">
        <v>2474755</v>
      </c>
      <c r="Q201" s="108"/>
      <c r="R201" s="107"/>
      <c r="S201" s="108">
        <v>9</v>
      </c>
      <c r="T201" s="107">
        <v>473836</v>
      </c>
      <c r="U201" s="108">
        <v>7</v>
      </c>
      <c r="V201" s="107">
        <v>195725</v>
      </c>
      <c r="W201" s="108">
        <v>28</v>
      </c>
      <c r="X201" s="107">
        <v>848849</v>
      </c>
      <c r="Y201" s="108">
        <v>34</v>
      </c>
      <c r="Z201" s="107">
        <v>2119298</v>
      </c>
      <c r="AA201" s="108">
        <v>20</v>
      </c>
      <c r="AB201" s="107">
        <v>652252</v>
      </c>
      <c r="AC201" s="108">
        <v>15</v>
      </c>
      <c r="AD201" s="107">
        <v>172787</v>
      </c>
      <c r="AE201" s="108">
        <v>65</v>
      </c>
      <c r="AF201" s="107">
        <v>1652157</v>
      </c>
      <c r="AG201" s="108">
        <v>77</v>
      </c>
      <c r="AH201" s="107">
        <v>4249457</v>
      </c>
      <c r="AI201" s="108">
        <v>40</v>
      </c>
      <c r="AJ201" s="107">
        <v>3121159</v>
      </c>
      <c r="AK201" s="108">
        <v>16</v>
      </c>
      <c r="AL201" s="107">
        <v>268552</v>
      </c>
      <c r="AM201" s="108">
        <v>16</v>
      </c>
      <c r="AN201" s="107">
        <v>498699</v>
      </c>
      <c r="AO201" s="108">
        <v>13</v>
      </c>
      <c r="AP201" s="107">
        <v>2404949</v>
      </c>
      <c r="AQ201" s="108">
        <v>22</v>
      </c>
      <c r="AR201" s="107">
        <v>1553847</v>
      </c>
      <c r="AS201" s="108">
        <v>15</v>
      </c>
      <c r="AT201" s="107">
        <v>1180688</v>
      </c>
      <c r="AU201" s="108">
        <v>2</v>
      </c>
      <c r="AV201" s="107">
        <v>240560</v>
      </c>
      <c r="AW201" s="108">
        <v>9</v>
      </c>
      <c r="AX201" s="107">
        <v>122935</v>
      </c>
      <c r="AY201" s="108">
        <v>3</v>
      </c>
      <c r="AZ201" s="107">
        <v>117997</v>
      </c>
      <c r="BA201" s="108">
        <v>62</v>
      </c>
      <c r="BB201" s="107">
        <v>3154938</v>
      </c>
      <c r="BC201" s="108"/>
      <c r="BD201" s="107"/>
      <c r="BE201" s="108">
        <v>56</v>
      </c>
      <c r="BF201" s="107">
        <v>10528786</v>
      </c>
      <c r="BG201" s="108"/>
      <c r="BH201" s="107"/>
      <c r="BI201" s="108"/>
      <c r="BJ201" s="107"/>
      <c r="BK201" s="108"/>
      <c r="BL201" s="107"/>
      <c r="BM201" s="108">
        <v>9</v>
      </c>
      <c r="BN201" s="107">
        <v>733927</v>
      </c>
      <c r="BO201" s="108">
        <v>15</v>
      </c>
      <c r="BP201" s="107">
        <v>217010</v>
      </c>
      <c r="BQ201" s="108">
        <v>807</v>
      </c>
      <c r="BR201" s="107">
        <v>42457577</v>
      </c>
    </row>
    <row r="202" spans="1:70" ht="14" customHeight="1">
      <c r="A202" s="111" t="s">
        <v>516</v>
      </c>
      <c r="B202" s="105">
        <v>26661</v>
      </c>
      <c r="C202" s="106">
        <v>6</v>
      </c>
      <c r="D202" s="107">
        <v>159179</v>
      </c>
      <c r="E202" s="108">
        <v>8</v>
      </c>
      <c r="F202" s="107">
        <v>352983</v>
      </c>
      <c r="G202" s="108">
        <v>61</v>
      </c>
      <c r="H202" s="107">
        <v>2473041</v>
      </c>
      <c r="I202" s="108">
        <v>46</v>
      </c>
      <c r="J202" s="107">
        <v>1136770</v>
      </c>
      <c r="K202" s="108">
        <v>38</v>
      </c>
      <c r="L202" s="107">
        <v>1283282</v>
      </c>
      <c r="M202" s="108">
        <v>19</v>
      </c>
      <c r="N202" s="107">
        <v>484712</v>
      </c>
      <c r="O202" s="108">
        <v>95</v>
      </c>
      <c r="P202" s="107">
        <v>2504426</v>
      </c>
      <c r="Q202" s="108"/>
      <c r="R202" s="107"/>
      <c r="S202" s="108">
        <v>9</v>
      </c>
      <c r="T202" s="107">
        <v>486394</v>
      </c>
      <c r="U202" s="108">
        <v>7</v>
      </c>
      <c r="V202" s="107">
        <v>220240</v>
      </c>
      <c r="W202" s="108">
        <v>28</v>
      </c>
      <c r="X202" s="107">
        <v>833699</v>
      </c>
      <c r="Y202" s="108">
        <v>34</v>
      </c>
      <c r="Z202" s="107">
        <v>2297235</v>
      </c>
      <c r="AA202" s="108">
        <v>20</v>
      </c>
      <c r="AB202" s="107">
        <v>727698</v>
      </c>
      <c r="AC202" s="108">
        <v>15</v>
      </c>
      <c r="AD202" s="107">
        <v>165409</v>
      </c>
      <c r="AE202" s="108">
        <v>65</v>
      </c>
      <c r="AF202" s="107">
        <v>1739763</v>
      </c>
      <c r="AG202" s="108">
        <v>77</v>
      </c>
      <c r="AH202" s="107">
        <v>4435236</v>
      </c>
      <c r="AI202" s="108">
        <v>40</v>
      </c>
      <c r="AJ202" s="107">
        <v>3609570</v>
      </c>
      <c r="AK202" s="108">
        <v>16</v>
      </c>
      <c r="AL202" s="107">
        <v>276831</v>
      </c>
      <c r="AM202" s="108">
        <v>16</v>
      </c>
      <c r="AN202" s="107">
        <v>502194</v>
      </c>
      <c r="AO202" s="108">
        <v>13</v>
      </c>
      <c r="AP202" s="107">
        <v>2348008</v>
      </c>
      <c r="AQ202" s="108">
        <v>22</v>
      </c>
      <c r="AR202" s="107">
        <v>1523200</v>
      </c>
      <c r="AS202" s="108">
        <v>15</v>
      </c>
      <c r="AT202" s="107">
        <v>1966111</v>
      </c>
      <c r="AU202" s="108">
        <v>2</v>
      </c>
      <c r="AV202" s="107">
        <v>223845</v>
      </c>
      <c r="AW202" s="108">
        <v>9</v>
      </c>
      <c r="AX202" s="107">
        <v>119549</v>
      </c>
      <c r="AY202" s="108">
        <v>3</v>
      </c>
      <c r="AZ202" s="107">
        <v>112103</v>
      </c>
      <c r="BA202" s="108">
        <v>62</v>
      </c>
      <c r="BB202" s="107">
        <v>3687251</v>
      </c>
      <c r="BC202" s="108"/>
      <c r="BD202" s="107"/>
      <c r="BE202" s="108">
        <v>56</v>
      </c>
      <c r="BF202" s="107">
        <v>11290465</v>
      </c>
      <c r="BG202" s="108"/>
      <c r="BH202" s="107"/>
      <c r="BI202" s="108"/>
      <c r="BJ202" s="107"/>
      <c r="BK202" s="108"/>
      <c r="BL202" s="107"/>
      <c r="BM202" s="108">
        <v>9</v>
      </c>
      <c r="BN202" s="107">
        <v>773368</v>
      </c>
      <c r="BO202" s="108">
        <v>15</v>
      </c>
      <c r="BP202" s="107">
        <v>217646</v>
      </c>
      <c r="BQ202" s="108">
        <v>806</v>
      </c>
      <c r="BR202" s="107">
        <v>45950208</v>
      </c>
    </row>
    <row r="203" spans="1:70" ht="14" customHeight="1">
      <c r="A203" s="111" t="s">
        <v>517</v>
      </c>
      <c r="B203" s="105">
        <v>26695</v>
      </c>
      <c r="C203" s="106">
        <v>6</v>
      </c>
      <c r="D203" s="107">
        <v>141957</v>
      </c>
      <c r="E203" s="108">
        <v>8</v>
      </c>
      <c r="F203" s="107">
        <v>368991</v>
      </c>
      <c r="G203" s="108">
        <v>61</v>
      </c>
      <c r="H203" s="107">
        <v>2322964</v>
      </c>
      <c r="I203" s="108">
        <v>46</v>
      </c>
      <c r="J203" s="107">
        <v>1105723</v>
      </c>
      <c r="K203" s="108">
        <v>38</v>
      </c>
      <c r="L203" s="107">
        <v>1426568</v>
      </c>
      <c r="M203" s="108">
        <v>19</v>
      </c>
      <c r="N203" s="107">
        <v>463353</v>
      </c>
      <c r="O203" s="108">
        <v>95</v>
      </c>
      <c r="P203" s="107">
        <v>2582017</v>
      </c>
      <c r="Q203" s="108"/>
      <c r="R203" s="107"/>
      <c r="S203" s="108">
        <v>9</v>
      </c>
      <c r="T203" s="107">
        <v>503494</v>
      </c>
      <c r="U203" s="108">
        <v>7</v>
      </c>
      <c r="V203" s="107">
        <v>205314</v>
      </c>
      <c r="W203" s="108">
        <v>28</v>
      </c>
      <c r="X203" s="107">
        <v>840909</v>
      </c>
      <c r="Y203" s="108">
        <v>34</v>
      </c>
      <c r="Z203" s="107">
        <v>2750695</v>
      </c>
      <c r="AA203" s="108">
        <v>20</v>
      </c>
      <c r="AB203" s="107">
        <v>738266</v>
      </c>
      <c r="AC203" s="108">
        <v>15</v>
      </c>
      <c r="AD203" s="107">
        <v>172365</v>
      </c>
      <c r="AE203" s="108">
        <v>65</v>
      </c>
      <c r="AF203" s="107">
        <v>1883210</v>
      </c>
      <c r="AG203" s="108">
        <v>78</v>
      </c>
      <c r="AH203" s="107">
        <v>4396822</v>
      </c>
      <c r="AI203" s="108">
        <v>40</v>
      </c>
      <c r="AJ203" s="107">
        <v>3796323</v>
      </c>
      <c r="AK203" s="108">
        <v>16</v>
      </c>
      <c r="AL203" s="107">
        <v>254278</v>
      </c>
      <c r="AM203" s="108">
        <v>16</v>
      </c>
      <c r="AN203" s="107">
        <v>492585</v>
      </c>
      <c r="AO203" s="108">
        <v>13</v>
      </c>
      <c r="AP203" s="107">
        <v>2698914</v>
      </c>
      <c r="AQ203" s="108">
        <v>22</v>
      </c>
      <c r="AR203" s="107">
        <v>1551957</v>
      </c>
      <c r="AS203" s="108">
        <v>15</v>
      </c>
      <c r="AT203" s="107">
        <v>1698035</v>
      </c>
      <c r="AU203" s="108">
        <v>2</v>
      </c>
      <c r="AV203" s="107">
        <v>231950</v>
      </c>
      <c r="AW203" s="108">
        <v>9</v>
      </c>
      <c r="AX203" s="107">
        <v>115951</v>
      </c>
      <c r="AY203" s="108">
        <v>3</v>
      </c>
      <c r="AZ203" s="107">
        <v>111714</v>
      </c>
      <c r="BA203" s="108">
        <v>62</v>
      </c>
      <c r="BB203" s="107">
        <v>3653216</v>
      </c>
      <c r="BC203" s="108"/>
      <c r="BD203" s="107"/>
      <c r="BE203" s="108">
        <v>56</v>
      </c>
      <c r="BF203" s="107">
        <v>10974129</v>
      </c>
      <c r="BG203" s="108"/>
      <c r="BH203" s="107"/>
      <c r="BI203" s="108"/>
      <c r="BJ203" s="107"/>
      <c r="BK203" s="108"/>
      <c r="BL203" s="107"/>
      <c r="BM203" s="108">
        <v>9</v>
      </c>
      <c r="BN203" s="107">
        <v>684201</v>
      </c>
      <c r="BO203" s="108">
        <v>15</v>
      </c>
      <c r="BP203" s="107">
        <v>217296</v>
      </c>
      <c r="BQ203" s="108">
        <v>807</v>
      </c>
      <c r="BR203" s="107">
        <v>46383197</v>
      </c>
    </row>
    <row r="204" spans="1:70" ht="14" customHeight="1">
      <c r="A204" s="111" t="s">
        <v>517</v>
      </c>
      <c r="B204" s="105">
        <v>26723</v>
      </c>
      <c r="C204" s="106">
        <v>6</v>
      </c>
      <c r="D204" s="107">
        <v>152294</v>
      </c>
      <c r="E204" s="108">
        <v>8</v>
      </c>
      <c r="F204" s="107">
        <v>380543</v>
      </c>
      <c r="G204" s="108">
        <v>62</v>
      </c>
      <c r="H204" s="107">
        <v>2267067</v>
      </c>
      <c r="I204" s="108">
        <v>46</v>
      </c>
      <c r="J204" s="107">
        <v>1137516</v>
      </c>
      <c r="K204" s="108">
        <v>38</v>
      </c>
      <c r="L204" s="107">
        <v>1426870</v>
      </c>
      <c r="M204" s="108">
        <v>19</v>
      </c>
      <c r="N204" s="107">
        <v>483030</v>
      </c>
      <c r="O204" s="108">
        <v>95</v>
      </c>
      <c r="P204" s="107">
        <v>2470660</v>
      </c>
      <c r="Q204" s="108"/>
      <c r="R204" s="107"/>
      <c r="S204" s="108">
        <v>9</v>
      </c>
      <c r="T204" s="107">
        <v>474516</v>
      </c>
      <c r="U204" s="108">
        <v>7</v>
      </c>
      <c r="V204" s="107">
        <v>225944</v>
      </c>
      <c r="W204" s="108">
        <v>29</v>
      </c>
      <c r="X204" s="107">
        <v>836623</v>
      </c>
      <c r="Y204" s="108">
        <v>34</v>
      </c>
      <c r="Z204" s="107">
        <v>2479253</v>
      </c>
      <c r="AA204" s="108">
        <v>20</v>
      </c>
      <c r="AB204" s="107">
        <v>651333</v>
      </c>
      <c r="AC204" s="108">
        <v>15</v>
      </c>
      <c r="AD204" s="107">
        <v>176124</v>
      </c>
      <c r="AE204" s="108">
        <v>65</v>
      </c>
      <c r="AF204" s="107">
        <v>1783953</v>
      </c>
      <c r="AG204" s="108">
        <v>78</v>
      </c>
      <c r="AH204" s="107">
        <v>4096558</v>
      </c>
      <c r="AI204" s="108">
        <v>40</v>
      </c>
      <c r="AJ204" s="107">
        <v>3706507</v>
      </c>
      <c r="AK204" s="108">
        <v>16</v>
      </c>
      <c r="AL204" s="107">
        <v>278376</v>
      </c>
      <c r="AM204" s="108">
        <v>16</v>
      </c>
      <c r="AN204" s="107">
        <v>520645</v>
      </c>
      <c r="AO204" s="108">
        <v>13</v>
      </c>
      <c r="AP204" s="107">
        <v>2486280</v>
      </c>
      <c r="AQ204" s="108">
        <v>22</v>
      </c>
      <c r="AR204" s="107">
        <v>1552735</v>
      </c>
      <c r="AS204" s="108">
        <v>15</v>
      </c>
      <c r="AT204" s="107">
        <v>1488672</v>
      </c>
      <c r="AU204" s="108">
        <v>2</v>
      </c>
      <c r="AV204" s="107">
        <v>232090</v>
      </c>
      <c r="AW204" s="108">
        <v>9</v>
      </c>
      <c r="AX204" s="107">
        <v>118360</v>
      </c>
      <c r="AY204" s="108">
        <v>3</v>
      </c>
      <c r="AZ204" s="107">
        <v>112782</v>
      </c>
      <c r="BA204" s="108">
        <v>62</v>
      </c>
      <c r="BB204" s="107">
        <v>3444309</v>
      </c>
      <c r="BC204" s="108"/>
      <c r="BD204" s="107"/>
      <c r="BE204" s="108">
        <v>57</v>
      </c>
      <c r="BF204" s="107">
        <v>11039542</v>
      </c>
      <c r="BG204" s="108"/>
      <c r="BH204" s="107"/>
      <c r="BI204" s="108"/>
      <c r="BJ204" s="107"/>
      <c r="BK204" s="108"/>
      <c r="BL204" s="107"/>
      <c r="BM204" s="108">
        <v>9</v>
      </c>
      <c r="BN204" s="107">
        <v>696923</v>
      </c>
      <c r="BO204" s="108">
        <v>16</v>
      </c>
      <c r="BP204" s="107">
        <v>240129</v>
      </c>
      <c r="BQ204" s="108">
        <v>811</v>
      </c>
      <c r="BR204" s="107">
        <v>44959634</v>
      </c>
    </row>
    <row r="205" spans="1:70" ht="14" customHeight="1">
      <c r="A205" s="111" t="s">
        <v>517</v>
      </c>
      <c r="B205" s="105">
        <v>26754</v>
      </c>
      <c r="C205" s="106">
        <v>6</v>
      </c>
      <c r="D205" s="107">
        <v>168154</v>
      </c>
      <c r="E205" s="108">
        <v>8</v>
      </c>
      <c r="F205" s="107">
        <v>384790</v>
      </c>
      <c r="G205" s="108">
        <v>63</v>
      </c>
      <c r="H205" s="107">
        <v>2206150</v>
      </c>
      <c r="I205" s="108">
        <v>46</v>
      </c>
      <c r="J205" s="107">
        <v>1207197</v>
      </c>
      <c r="K205" s="108">
        <v>38</v>
      </c>
      <c r="L205" s="107">
        <v>1634338</v>
      </c>
      <c r="M205" s="108">
        <v>19</v>
      </c>
      <c r="N205" s="107">
        <v>513023</v>
      </c>
      <c r="O205" s="108">
        <v>95</v>
      </c>
      <c r="P205" s="107">
        <v>2566260</v>
      </c>
      <c r="Q205" s="108"/>
      <c r="R205" s="107"/>
      <c r="S205" s="108">
        <v>9</v>
      </c>
      <c r="T205" s="107">
        <v>476558</v>
      </c>
      <c r="U205" s="108">
        <v>7</v>
      </c>
      <c r="V205" s="107">
        <v>226891</v>
      </c>
      <c r="W205" s="108">
        <v>29</v>
      </c>
      <c r="X205" s="107">
        <v>874587</v>
      </c>
      <c r="Y205" s="108">
        <v>34</v>
      </c>
      <c r="Z205" s="107">
        <v>2630496</v>
      </c>
      <c r="AA205" s="108">
        <v>21</v>
      </c>
      <c r="AB205" s="107">
        <v>712947</v>
      </c>
      <c r="AC205" s="108">
        <v>15</v>
      </c>
      <c r="AD205" s="107">
        <v>181965</v>
      </c>
      <c r="AE205" s="108">
        <v>65</v>
      </c>
      <c r="AF205" s="107">
        <v>1809293</v>
      </c>
      <c r="AG205" s="108">
        <v>78</v>
      </c>
      <c r="AH205" s="107">
        <v>4153257</v>
      </c>
      <c r="AI205" s="108">
        <v>40</v>
      </c>
      <c r="AJ205" s="107">
        <v>3701607</v>
      </c>
      <c r="AK205" s="108">
        <v>16</v>
      </c>
      <c r="AL205" s="107">
        <v>284229</v>
      </c>
      <c r="AM205" s="108">
        <v>16</v>
      </c>
      <c r="AN205" s="107">
        <v>506002</v>
      </c>
      <c r="AO205" s="108">
        <v>13</v>
      </c>
      <c r="AP205" s="107">
        <v>2502168</v>
      </c>
      <c r="AQ205" s="108">
        <v>22</v>
      </c>
      <c r="AR205" s="107">
        <v>1572353</v>
      </c>
      <c r="AS205" s="108">
        <v>15</v>
      </c>
      <c r="AT205" s="107">
        <v>1512995</v>
      </c>
      <c r="AU205" s="108">
        <v>2</v>
      </c>
      <c r="AV205" s="107">
        <v>235560</v>
      </c>
      <c r="AW205" s="108">
        <v>9</v>
      </c>
      <c r="AX205" s="107">
        <v>118654</v>
      </c>
      <c r="AY205" s="108">
        <v>3</v>
      </c>
      <c r="AZ205" s="107">
        <v>107555</v>
      </c>
      <c r="BA205" s="108">
        <v>62</v>
      </c>
      <c r="BB205" s="107">
        <v>3354133</v>
      </c>
      <c r="BC205" s="108"/>
      <c r="BD205" s="107"/>
      <c r="BE205" s="108">
        <v>57</v>
      </c>
      <c r="BF205" s="107">
        <v>11181680</v>
      </c>
      <c r="BG205" s="108"/>
      <c r="BH205" s="107"/>
      <c r="BI205" s="108"/>
      <c r="BJ205" s="107"/>
      <c r="BK205" s="108"/>
      <c r="BL205" s="107"/>
      <c r="BM205" s="108">
        <v>9</v>
      </c>
      <c r="BN205" s="107">
        <v>696273</v>
      </c>
      <c r="BO205" s="108">
        <v>16</v>
      </c>
      <c r="BP205" s="107">
        <v>234061</v>
      </c>
      <c r="BQ205" s="108">
        <v>813</v>
      </c>
      <c r="BR205" s="107">
        <v>45753176</v>
      </c>
    </row>
    <row r="206" spans="1:70" ht="14" customHeight="1">
      <c r="A206" s="111" t="s">
        <v>517</v>
      </c>
      <c r="B206" s="105">
        <v>26782</v>
      </c>
      <c r="C206" s="106">
        <v>6</v>
      </c>
      <c r="D206" s="107">
        <v>142205</v>
      </c>
      <c r="E206" s="108">
        <v>7</v>
      </c>
      <c r="F206" s="107">
        <v>278541</v>
      </c>
      <c r="G206" s="108">
        <v>63</v>
      </c>
      <c r="H206" s="107">
        <v>2026840</v>
      </c>
      <c r="I206" s="108">
        <v>48</v>
      </c>
      <c r="J206" s="107">
        <v>1159657</v>
      </c>
      <c r="K206" s="108">
        <v>39</v>
      </c>
      <c r="L206" s="107">
        <v>1304067</v>
      </c>
      <c r="M206" s="108">
        <v>19</v>
      </c>
      <c r="N206" s="107">
        <v>434641</v>
      </c>
      <c r="O206" s="108">
        <v>95</v>
      </c>
      <c r="P206" s="107">
        <v>2297990</v>
      </c>
      <c r="Q206" s="108"/>
      <c r="R206" s="107"/>
      <c r="S206" s="108">
        <v>9</v>
      </c>
      <c r="T206" s="107">
        <v>419162</v>
      </c>
      <c r="U206" s="108">
        <v>7</v>
      </c>
      <c r="V206" s="107">
        <v>215592</v>
      </c>
      <c r="W206" s="108">
        <v>29</v>
      </c>
      <c r="X206" s="107">
        <v>794263</v>
      </c>
      <c r="Y206" s="108">
        <v>34</v>
      </c>
      <c r="Z206" s="107">
        <v>2167809</v>
      </c>
      <c r="AA206" s="108">
        <v>21</v>
      </c>
      <c r="AB206" s="107">
        <v>588752</v>
      </c>
      <c r="AC206" s="108">
        <v>15</v>
      </c>
      <c r="AD206" s="107">
        <v>162161</v>
      </c>
      <c r="AE206" s="108">
        <v>65</v>
      </c>
      <c r="AF206" s="107">
        <v>1624642</v>
      </c>
      <c r="AG206" s="108">
        <v>78</v>
      </c>
      <c r="AH206" s="107">
        <v>3982315</v>
      </c>
      <c r="AI206" s="108">
        <v>40</v>
      </c>
      <c r="AJ206" s="107">
        <v>3271489</v>
      </c>
      <c r="AK206" s="108">
        <v>16</v>
      </c>
      <c r="AL206" s="107">
        <v>280972</v>
      </c>
      <c r="AM206" s="108">
        <v>17</v>
      </c>
      <c r="AN206" s="107">
        <v>495509</v>
      </c>
      <c r="AO206" s="108">
        <v>13</v>
      </c>
      <c r="AP206" s="107">
        <v>2183343</v>
      </c>
      <c r="AQ206" s="108">
        <v>22</v>
      </c>
      <c r="AR206" s="107">
        <v>1398673</v>
      </c>
      <c r="AS206" s="108">
        <v>15</v>
      </c>
      <c r="AT206" s="107">
        <v>1206113</v>
      </c>
      <c r="AU206" s="108">
        <v>2</v>
      </c>
      <c r="AV206" s="107">
        <v>210451</v>
      </c>
      <c r="AW206" s="108">
        <v>9</v>
      </c>
      <c r="AX206" s="107">
        <v>110014</v>
      </c>
      <c r="AY206" s="108">
        <v>3</v>
      </c>
      <c r="AZ206" s="107">
        <v>98025</v>
      </c>
      <c r="BA206" s="108">
        <v>63</v>
      </c>
      <c r="BB206" s="107">
        <v>3097138</v>
      </c>
      <c r="BC206" s="108"/>
      <c r="BD206" s="107"/>
      <c r="BE206" s="108">
        <v>57</v>
      </c>
      <c r="BF206" s="107">
        <v>10324320</v>
      </c>
      <c r="BG206" s="108"/>
      <c r="BH206" s="107"/>
      <c r="BI206" s="108"/>
      <c r="BJ206" s="107"/>
      <c r="BK206" s="108"/>
      <c r="BL206" s="107"/>
      <c r="BM206" s="108">
        <v>10</v>
      </c>
      <c r="BN206" s="107">
        <v>625247</v>
      </c>
      <c r="BO206" s="108">
        <v>16</v>
      </c>
      <c r="BP206" s="107">
        <v>215936</v>
      </c>
      <c r="BQ206" s="108">
        <v>818</v>
      </c>
      <c r="BR206" s="107">
        <v>41115867</v>
      </c>
    </row>
    <row r="207" spans="1:70" ht="14" customHeight="1">
      <c r="A207" s="111" t="s">
        <v>517</v>
      </c>
      <c r="B207" s="105">
        <v>26815</v>
      </c>
      <c r="C207" s="106">
        <v>6</v>
      </c>
      <c r="D207" s="107">
        <v>135790</v>
      </c>
      <c r="E207" s="108">
        <v>7</v>
      </c>
      <c r="F207" s="107">
        <v>241802</v>
      </c>
      <c r="G207" s="108">
        <v>63</v>
      </c>
      <c r="H207" s="107">
        <v>1932013</v>
      </c>
      <c r="I207" s="108">
        <v>48</v>
      </c>
      <c r="J207" s="107">
        <v>1203641</v>
      </c>
      <c r="K207" s="108">
        <v>39</v>
      </c>
      <c r="L207" s="107">
        <v>1336701</v>
      </c>
      <c r="M207" s="108">
        <v>19</v>
      </c>
      <c r="N207" s="107">
        <v>404526</v>
      </c>
      <c r="O207" s="108">
        <v>96</v>
      </c>
      <c r="P207" s="107">
        <v>2190951</v>
      </c>
      <c r="Q207" s="108"/>
      <c r="R207" s="107"/>
      <c r="S207" s="108">
        <v>9</v>
      </c>
      <c r="T207" s="107">
        <v>419208</v>
      </c>
      <c r="U207" s="108">
        <v>7</v>
      </c>
      <c r="V207" s="107">
        <v>229035</v>
      </c>
      <c r="W207" s="108">
        <v>29</v>
      </c>
      <c r="X207" s="107">
        <v>803562</v>
      </c>
      <c r="Y207" s="108">
        <v>34</v>
      </c>
      <c r="Z207" s="107">
        <v>2220087</v>
      </c>
      <c r="AA207" s="108">
        <v>21</v>
      </c>
      <c r="AB207" s="107">
        <v>548110</v>
      </c>
      <c r="AC207" s="108">
        <v>15</v>
      </c>
      <c r="AD207" s="107">
        <v>155128</v>
      </c>
      <c r="AE207" s="108">
        <v>65</v>
      </c>
      <c r="AF207" s="107">
        <v>1675754</v>
      </c>
      <c r="AG207" s="108">
        <v>78</v>
      </c>
      <c r="AH207" s="107">
        <v>3948376</v>
      </c>
      <c r="AI207" s="108">
        <v>40</v>
      </c>
      <c r="AJ207" s="107">
        <v>3698016</v>
      </c>
      <c r="AK207" s="108">
        <v>16</v>
      </c>
      <c r="AL207" s="107">
        <v>276355</v>
      </c>
      <c r="AM207" s="108">
        <v>17</v>
      </c>
      <c r="AN207" s="107">
        <v>482424</v>
      </c>
      <c r="AO207" s="108">
        <v>13</v>
      </c>
      <c r="AP207" s="107">
        <v>2253846</v>
      </c>
      <c r="AQ207" s="108">
        <v>22</v>
      </c>
      <c r="AR207" s="107">
        <v>1352199</v>
      </c>
      <c r="AS207" s="108">
        <v>15</v>
      </c>
      <c r="AT207" s="107">
        <v>1290447</v>
      </c>
      <c r="AU207" s="108">
        <v>2</v>
      </c>
      <c r="AV207" s="107">
        <v>216400</v>
      </c>
      <c r="AW207" s="108">
        <v>9</v>
      </c>
      <c r="AX207" s="107">
        <v>107435</v>
      </c>
      <c r="AY207" s="108">
        <v>3</v>
      </c>
      <c r="AZ207" s="107">
        <v>103916</v>
      </c>
      <c r="BA207" s="108">
        <v>64</v>
      </c>
      <c r="BB207" s="107">
        <v>3109322</v>
      </c>
      <c r="BC207" s="108"/>
      <c r="BD207" s="107"/>
      <c r="BE207" s="108">
        <v>57</v>
      </c>
      <c r="BF207" s="107">
        <v>10279328</v>
      </c>
      <c r="BG207" s="108"/>
      <c r="BH207" s="107"/>
      <c r="BI207" s="108"/>
      <c r="BJ207" s="107"/>
      <c r="BK207" s="108"/>
      <c r="BL207" s="107"/>
      <c r="BM207" s="108">
        <v>10</v>
      </c>
      <c r="BN207" s="107">
        <v>605624</v>
      </c>
      <c r="BO207" s="108">
        <v>16</v>
      </c>
      <c r="BP207" s="107">
        <v>211583</v>
      </c>
      <c r="BQ207" s="108">
        <v>820</v>
      </c>
      <c r="BR207" s="107">
        <v>41431579</v>
      </c>
    </row>
    <row r="208" spans="1:70" ht="14" customHeight="1">
      <c r="A208" s="111" t="s">
        <v>517</v>
      </c>
      <c r="B208" s="105">
        <v>26845</v>
      </c>
      <c r="C208" s="106">
        <v>6</v>
      </c>
      <c r="D208" s="107">
        <v>129224</v>
      </c>
      <c r="E208" s="108">
        <v>7</v>
      </c>
      <c r="F208" s="107">
        <v>286500</v>
      </c>
      <c r="G208" s="108">
        <v>63</v>
      </c>
      <c r="H208" s="107">
        <v>2008885</v>
      </c>
      <c r="I208" s="108">
        <v>48</v>
      </c>
      <c r="J208" s="107">
        <v>1166704</v>
      </c>
      <c r="K208" s="108">
        <v>39</v>
      </c>
      <c r="L208" s="107">
        <v>1267941</v>
      </c>
      <c r="M208" s="108">
        <v>19</v>
      </c>
      <c r="N208" s="107">
        <v>358978</v>
      </c>
      <c r="O208" s="108">
        <v>96</v>
      </c>
      <c r="P208" s="107">
        <v>2068491</v>
      </c>
      <c r="Q208" s="108"/>
      <c r="R208" s="107"/>
      <c r="S208" s="108">
        <v>9</v>
      </c>
      <c r="T208" s="107">
        <v>448208</v>
      </c>
      <c r="U208" s="108">
        <v>7</v>
      </c>
      <c r="V208" s="107">
        <v>236532</v>
      </c>
      <c r="W208" s="108">
        <v>29</v>
      </c>
      <c r="X208" s="107">
        <v>774580</v>
      </c>
      <c r="Y208" s="108">
        <v>34</v>
      </c>
      <c r="Z208" s="107">
        <v>2296198</v>
      </c>
      <c r="AA208" s="108">
        <v>21</v>
      </c>
      <c r="AB208" s="107">
        <v>559412</v>
      </c>
      <c r="AC208" s="108">
        <v>15</v>
      </c>
      <c r="AD208" s="107">
        <v>160448</v>
      </c>
      <c r="AE208" s="108">
        <v>65</v>
      </c>
      <c r="AF208" s="107">
        <v>1712049</v>
      </c>
      <c r="AG208" s="108">
        <v>78</v>
      </c>
      <c r="AH208" s="107">
        <v>4074526</v>
      </c>
      <c r="AI208" s="108">
        <v>40</v>
      </c>
      <c r="AJ208" s="107">
        <v>3849188</v>
      </c>
      <c r="AK208" s="108">
        <v>16</v>
      </c>
      <c r="AL208" s="107">
        <v>275905</v>
      </c>
      <c r="AM208" s="108">
        <v>17</v>
      </c>
      <c r="AN208" s="107">
        <v>480083</v>
      </c>
      <c r="AO208" s="108">
        <v>13</v>
      </c>
      <c r="AP208" s="107">
        <v>2259118</v>
      </c>
      <c r="AQ208" s="108">
        <v>22</v>
      </c>
      <c r="AR208" s="107">
        <v>1350961</v>
      </c>
      <c r="AS208" s="108">
        <v>15</v>
      </c>
      <c r="AT208" s="107">
        <v>1480337</v>
      </c>
      <c r="AU208" s="108">
        <v>2</v>
      </c>
      <c r="AV208" s="107">
        <v>220129</v>
      </c>
      <c r="AW208" s="108">
        <v>9</v>
      </c>
      <c r="AX208" s="107">
        <v>106166</v>
      </c>
      <c r="AY208" s="108">
        <v>3</v>
      </c>
      <c r="AZ208" s="107">
        <v>112907</v>
      </c>
      <c r="BA208" s="108">
        <v>64</v>
      </c>
      <c r="BB208" s="107">
        <v>3173306</v>
      </c>
      <c r="BC208" s="108"/>
      <c r="BD208" s="107"/>
      <c r="BE208" s="108">
        <v>57</v>
      </c>
      <c r="BF208" s="107">
        <v>10427482</v>
      </c>
      <c r="BG208" s="108"/>
      <c r="BH208" s="107"/>
      <c r="BI208" s="108"/>
      <c r="BJ208" s="107"/>
      <c r="BK208" s="108"/>
      <c r="BL208" s="107"/>
      <c r="BM208" s="108">
        <v>10</v>
      </c>
      <c r="BN208" s="107">
        <v>589450</v>
      </c>
      <c r="BO208" s="108">
        <v>16</v>
      </c>
      <c r="BP208" s="107">
        <v>216841</v>
      </c>
      <c r="BQ208" s="108">
        <v>820</v>
      </c>
      <c r="BR208" s="107">
        <v>42090549</v>
      </c>
    </row>
    <row r="209" spans="1:70" ht="14" customHeight="1">
      <c r="A209" s="111" t="s">
        <v>517</v>
      </c>
      <c r="B209" s="105">
        <v>26876</v>
      </c>
      <c r="C209" s="106">
        <v>6</v>
      </c>
      <c r="D209" s="107">
        <v>144980</v>
      </c>
      <c r="E209" s="108">
        <v>7</v>
      </c>
      <c r="F209" s="107">
        <v>314376</v>
      </c>
      <c r="G209" s="108">
        <v>63</v>
      </c>
      <c r="H209" s="107">
        <v>1945328</v>
      </c>
      <c r="I209" s="108">
        <v>48</v>
      </c>
      <c r="J209" s="107">
        <v>1153261</v>
      </c>
      <c r="K209" s="108">
        <v>39</v>
      </c>
      <c r="L209" s="107">
        <v>1579301</v>
      </c>
      <c r="M209" s="108">
        <v>19</v>
      </c>
      <c r="N209" s="107">
        <v>428836</v>
      </c>
      <c r="O209" s="108">
        <v>96</v>
      </c>
      <c r="P209" s="107">
        <v>2580001</v>
      </c>
      <c r="Q209" s="108"/>
      <c r="R209" s="107"/>
      <c r="S209" s="108">
        <v>9</v>
      </c>
      <c r="T209" s="107">
        <v>480820</v>
      </c>
      <c r="U209" s="108">
        <v>7</v>
      </c>
      <c r="V209" s="107">
        <v>237290</v>
      </c>
      <c r="W209" s="108">
        <v>29</v>
      </c>
      <c r="X209" s="107">
        <v>836031</v>
      </c>
      <c r="Y209" s="108">
        <v>34</v>
      </c>
      <c r="Z209" s="107">
        <v>2561585</v>
      </c>
      <c r="AA209" s="108">
        <v>21</v>
      </c>
      <c r="AB209" s="107">
        <v>707575</v>
      </c>
      <c r="AC209" s="108">
        <v>15</v>
      </c>
      <c r="AD209" s="107">
        <v>162479</v>
      </c>
      <c r="AE209" s="108">
        <v>65</v>
      </c>
      <c r="AF209" s="107">
        <v>1717395</v>
      </c>
      <c r="AG209" s="108">
        <v>78</v>
      </c>
      <c r="AH209" s="107">
        <v>4339500</v>
      </c>
      <c r="AI209" s="108">
        <v>40</v>
      </c>
      <c r="AJ209" s="107">
        <v>3959142</v>
      </c>
      <c r="AK209" s="108">
        <v>16</v>
      </c>
      <c r="AL209" s="107">
        <v>279269</v>
      </c>
      <c r="AM209" s="108">
        <v>17</v>
      </c>
      <c r="AN209" s="107">
        <v>502297</v>
      </c>
      <c r="AO209" s="108">
        <v>13</v>
      </c>
      <c r="AP209" s="107">
        <v>2256345</v>
      </c>
      <c r="AQ209" s="108">
        <v>22</v>
      </c>
      <c r="AR209" s="107">
        <v>1375856</v>
      </c>
      <c r="AS209" s="108">
        <v>15</v>
      </c>
      <c r="AT209" s="107">
        <v>1542207</v>
      </c>
      <c r="AU209" s="108">
        <v>2</v>
      </c>
      <c r="AV209" s="107">
        <v>239394</v>
      </c>
      <c r="AW209" s="108">
        <v>9</v>
      </c>
      <c r="AX209" s="107">
        <v>108216</v>
      </c>
      <c r="AY209" s="108">
        <v>3</v>
      </c>
      <c r="AZ209" s="107">
        <v>111626</v>
      </c>
      <c r="BA209" s="108">
        <v>66</v>
      </c>
      <c r="BB209" s="107">
        <v>3499489</v>
      </c>
      <c r="BC209" s="108"/>
      <c r="BD209" s="107"/>
      <c r="BE209" s="108">
        <v>57</v>
      </c>
      <c r="BF209" s="107">
        <v>10771025</v>
      </c>
      <c r="BG209" s="108"/>
      <c r="BH209" s="107"/>
      <c r="BI209" s="108"/>
      <c r="BJ209" s="107"/>
      <c r="BK209" s="108"/>
      <c r="BL209" s="107"/>
      <c r="BM209" s="108">
        <v>10</v>
      </c>
      <c r="BN209" s="107">
        <v>612650</v>
      </c>
      <c r="BO209" s="108">
        <v>16</v>
      </c>
      <c r="BP209" s="107">
        <v>229689</v>
      </c>
      <c r="BQ209" s="108">
        <v>822</v>
      </c>
      <c r="BR209" s="107">
        <v>44675963</v>
      </c>
    </row>
    <row r="210" spans="1:70" ht="14" customHeight="1">
      <c r="A210" s="111" t="s">
        <v>517</v>
      </c>
      <c r="B210" s="105">
        <v>26907</v>
      </c>
      <c r="C210" s="106">
        <v>6</v>
      </c>
      <c r="D210" s="107">
        <v>146306</v>
      </c>
      <c r="E210" s="108">
        <v>7</v>
      </c>
      <c r="F210" s="107">
        <v>356132</v>
      </c>
      <c r="G210" s="108">
        <v>65</v>
      </c>
      <c r="H210" s="107">
        <v>1890002</v>
      </c>
      <c r="I210" s="108">
        <v>49</v>
      </c>
      <c r="J210" s="107">
        <v>1123883</v>
      </c>
      <c r="K210" s="108">
        <v>40</v>
      </c>
      <c r="L210" s="107">
        <v>1506898</v>
      </c>
      <c r="M210" s="108">
        <v>19</v>
      </c>
      <c r="N210" s="107">
        <v>417233</v>
      </c>
      <c r="O210" s="108">
        <v>96</v>
      </c>
      <c r="P210" s="107">
        <v>2512170</v>
      </c>
      <c r="Q210" s="108"/>
      <c r="R210" s="107"/>
      <c r="S210" s="108">
        <v>9</v>
      </c>
      <c r="T210" s="107">
        <v>518376</v>
      </c>
      <c r="U210" s="108">
        <v>7</v>
      </c>
      <c r="V210" s="107">
        <v>218790</v>
      </c>
      <c r="W210" s="108">
        <v>29</v>
      </c>
      <c r="X210" s="107">
        <v>834888</v>
      </c>
      <c r="Y210" s="108">
        <v>34</v>
      </c>
      <c r="Z210" s="107">
        <v>2443010</v>
      </c>
      <c r="AA210" s="108">
        <v>21</v>
      </c>
      <c r="AB210" s="107">
        <v>703349</v>
      </c>
      <c r="AC210" s="108">
        <v>15</v>
      </c>
      <c r="AD210" s="107">
        <v>156084</v>
      </c>
      <c r="AE210" s="108">
        <v>66</v>
      </c>
      <c r="AF210" s="107">
        <v>1673891</v>
      </c>
      <c r="AG210" s="108">
        <v>78</v>
      </c>
      <c r="AH210" s="107">
        <v>4154709</v>
      </c>
      <c r="AI210" s="108">
        <v>42</v>
      </c>
      <c r="AJ210" s="107">
        <v>3689773</v>
      </c>
      <c r="AK210" s="108">
        <v>16</v>
      </c>
      <c r="AL210" s="107">
        <v>269226</v>
      </c>
      <c r="AM210" s="108">
        <v>17</v>
      </c>
      <c r="AN210" s="107">
        <v>481669</v>
      </c>
      <c r="AO210" s="108">
        <v>13</v>
      </c>
      <c r="AP210" s="107">
        <v>2108111</v>
      </c>
      <c r="AQ210" s="108">
        <v>22</v>
      </c>
      <c r="AR210" s="107">
        <v>1330610</v>
      </c>
      <c r="AS210" s="108">
        <v>15</v>
      </c>
      <c r="AT210" s="107">
        <v>1602834</v>
      </c>
      <c r="AU210" s="108">
        <v>2</v>
      </c>
      <c r="AV210" s="107">
        <v>240172</v>
      </c>
      <c r="AW210" s="108">
        <v>9</v>
      </c>
      <c r="AX210" s="107">
        <v>106481</v>
      </c>
      <c r="AY210" s="108">
        <v>3</v>
      </c>
      <c r="AZ210" s="107">
        <v>105938</v>
      </c>
      <c r="BA210" s="108">
        <v>69</v>
      </c>
      <c r="BB210" s="107">
        <v>3397623</v>
      </c>
      <c r="BC210" s="108"/>
      <c r="BD210" s="107"/>
      <c r="BE210" s="108">
        <v>65</v>
      </c>
      <c r="BF210" s="107">
        <v>10892916</v>
      </c>
      <c r="BG210" s="108"/>
      <c r="BH210" s="107"/>
      <c r="BI210" s="108"/>
      <c r="BJ210" s="107"/>
      <c r="BK210" s="108"/>
      <c r="BL210" s="107"/>
      <c r="BM210" s="108">
        <v>12</v>
      </c>
      <c r="BN210" s="107">
        <v>582630</v>
      </c>
      <c r="BO210" s="108">
        <v>16</v>
      </c>
      <c r="BP210" s="107">
        <v>223810</v>
      </c>
      <c r="BQ210" s="108">
        <v>842</v>
      </c>
      <c r="BR210" s="107">
        <v>43687514</v>
      </c>
    </row>
    <row r="211" spans="1:70" ht="14" customHeight="1">
      <c r="A211" s="111" t="s">
        <v>517</v>
      </c>
      <c r="B211" s="105">
        <v>26936</v>
      </c>
      <c r="C211" s="106">
        <v>6</v>
      </c>
      <c r="D211" s="107">
        <v>139940</v>
      </c>
      <c r="E211" s="108">
        <v>7</v>
      </c>
      <c r="F211" s="107">
        <v>331806</v>
      </c>
      <c r="G211" s="108">
        <v>65</v>
      </c>
      <c r="H211" s="107">
        <v>1819312</v>
      </c>
      <c r="I211" s="108">
        <v>49</v>
      </c>
      <c r="J211" s="107">
        <v>1075408</v>
      </c>
      <c r="K211" s="108">
        <v>41</v>
      </c>
      <c r="L211" s="107">
        <v>1359261</v>
      </c>
      <c r="M211" s="108">
        <v>19</v>
      </c>
      <c r="N211" s="107">
        <v>422373</v>
      </c>
      <c r="O211" s="108">
        <v>96</v>
      </c>
      <c r="P211" s="107">
        <v>2495054</v>
      </c>
      <c r="Q211" s="108"/>
      <c r="R211" s="107"/>
      <c r="S211" s="108">
        <v>9</v>
      </c>
      <c r="T211" s="107">
        <v>485109</v>
      </c>
      <c r="U211" s="108">
        <v>7</v>
      </c>
      <c r="V211" s="107">
        <v>204324</v>
      </c>
      <c r="W211" s="108">
        <v>29</v>
      </c>
      <c r="X211" s="107">
        <v>767877</v>
      </c>
      <c r="Y211" s="108">
        <v>34</v>
      </c>
      <c r="Z211" s="107">
        <v>2319044</v>
      </c>
      <c r="AA211" s="108">
        <v>21</v>
      </c>
      <c r="AB211" s="107">
        <v>635255</v>
      </c>
      <c r="AC211" s="108">
        <v>15</v>
      </c>
      <c r="AD211" s="107">
        <v>146043</v>
      </c>
      <c r="AE211" s="108">
        <v>66</v>
      </c>
      <c r="AF211" s="107">
        <v>1575755</v>
      </c>
      <c r="AG211" s="108">
        <v>78</v>
      </c>
      <c r="AH211" s="107">
        <v>3882357</v>
      </c>
      <c r="AI211" s="108">
        <v>42</v>
      </c>
      <c r="AJ211" s="107">
        <v>3377602</v>
      </c>
      <c r="AK211" s="108">
        <v>16</v>
      </c>
      <c r="AL211" s="107">
        <v>258191</v>
      </c>
      <c r="AM211" s="108">
        <v>17</v>
      </c>
      <c r="AN211" s="107">
        <v>463791</v>
      </c>
      <c r="AO211" s="108">
        <v>13</v>
      </c>
      <c r="AP211" s="107">
        <v>1996460</v>
      </c>
      <c r="AQ211" s="108">
        <v>22</v>
      </c>
      <c r="AR211" s="107">
        <v>1268293</v>
      </c>
      <c r="AS211" s="108">
        <v>15</v>
      </c>
      <c r="AT211" s="107">
        <v>1438333</v>
      </c>
      <c r="AU211" s="108">
        <v>2</v>
      </c>
      <c r="AV211" s="107">
        <v>232192</v>
      </c>
      <c r="AW211" s="108">
        <v>9</v>
      </c>
      <c r="AX211" s="107">
        <v>106039</v>
      </c>
      <c r="AY211" s="108">
        <v>3</v>
      </c>
      <c r="AZ211" s="107">
        <v>101767</v>
      </c>
      <c r="BA211" s="108">
        <v>69</v>
      </c>
      <c r="BB211" s="107">
        <v>3167738</v>
      </c>
      <c r="BC211" s="108"/>
      <c r="BD211" s="107"/>
      <c r="BE211" s="108">
        <v>65</v>
      </c>
      <c r="BF211" s="107">
        <v>10453133</v>
      </c>
      <c r="BG211" s="108"/>
      <c r="BH211" s="107"/>
      <c r="BI211" s="108"/>
      <c r="BJ211" s="107"/>
      <c r="BK211" s="108"/>
      <c r="BL211" s="107"/>
      <c r="BM211" s="108">
        <v>12</v>
      </c>
      <c r="BN211" s="107">
        <v>551714</v>
      </c>
      <c r="BO211" s="108">
        <v>16</v>
      </c>
      <c r="BP211" s="107">
        <v>210651</v>
      </c>
      <c r="BQ211" s="108">
        <v>843</v>
      </c>
      <c r="BR211" s="107">
        <v>41284822</v>
      </c>
    </row>
    <row r="212" spans="1:70" ht="14" customHeight="1">
      <c r="A212" s="111" t="s">
        <v>517</v>
      </c>
      <c r="B212" s="105">
        <v>26968</v>
      </c>
      <c r="C212" s="106">
        <v>6</v>
      </c>
      <c r="D212" s="107">
        <v>143269</v>
      </c>
      <c r="E212" s="108">
        <v>7</v>
      </c>
      <c r="F212" s="107">
        <v>355806</v>
      </c>
      <c r="G212" s="108">
        <v>66</v>
      </c>
      <c r="H212" s="107">
        <v>2014480</v>
      </c>
      <c r="I212" s="108">
        <v>49</v>
      </c>
      <c r="J212" s="107">
        <v>1071136</v>
      </c>
      <c r="K212" s="108">
        <v>41</v>
      </c>
      <c r="L212" s="107">
        <v>1366053</v>
      </c>
      <c r="M212" s="108">
        <v>19</v>
      </c>
      <c r="N212" s="107">
        <v>451078</v>
      </c>
      <c r="O212" s="108">
        <v>96</v>
      </c>
      <c r="P212" s="107">
        <v>2573626</v>
      </c>
      <c r="Q212" s="108"/>
      <c r="R212" s="107"/>
      <c r="S212" s="108">
        <v>9</v>
      </c>
      <c r="T212" s="107">
        <v>443574</v>
      </c>
      <c r="U212" s="108">
        <v>7</v>
      </c>
      <c r="V212" s="107">
        <v>223114</v>
      </c>
      <c r="W212" s="108">
        <v>29</v>
      </c>
      <c r="X212" s="107">
        <v>803522</v>
      </c>
      <c r="Y212" s="108">
        <v>34</v>
      </c>
      <c r="Z212" s="107">
        <v>2239766</v>
      </c>
      <c r="AA212" s="108">
        <v>21</v>
      </c>
      <c r="AB212" s="107">
        <v>662431</v>
      </c>
      <c r="AC212" s="108">
        <v>15</v>
      </c>
      <c r="AD212" s="107">
        <v>164087</v>
      </c>
      <c r="AE212" s="108">
        <v>66</v>
      </c>
      <c r="AF212" s="107">
        <v>1640099</v>
      </c>
      <c r="AG212" s="108">
        <v>79</v>
      </c>
      <c r="AH212" s="107">
        <v>3954640</v>
      </c>
      <c r="AI212" s="108">
        <v>43</v>
      </c>
      <c r="AJ212" s="107">
        <v>3431476</v>
      </c>
      <c r="AK212" s="108">
        <v>16</v>
      </c>
      <c r="AL212" s="107">
        <v>284908</v>
      </c>
      <c r="AM212" s="108">
        <v>18</v>
      </c>
      <c r="AN212" s="107">
        <v>500269</v>
      </c>
      <c r="AO212" s="108">
        <v>13</v>
      </c>
      <c r="AP212" s="107">
        <v>1946947</v>
      </c>
      <c r="AQ212" s="108">
        <v>22</v>
      </c>
      <c r="AR212" s="107">
        <v>1272211</v>
      </c>
      <c r="AS212" s="108">
        <v>15</v>
      </c>
      <c r="AT212" s="107">
        <v>1337470</v>
      </c>
      <c r="AU212" s="108">
        <v>2</v>
      </c>
      <c r="AV212" s="107">
        <v>233728</v>
      </c>
      <c r="AW212" s="108">
        <v>9</v>
      </c>
      <c r="AX212" s="107">
        <v>105296</v>
      </c>
      <c r="AY212" s="108">
        <v>3</v>
      </c>
      <c r="AZ212" s="107">
        <v>100915</v>
      </c>
      <c r="BA212" s="108">
        <v>69</v>
      </c>
      <c r="BB212" s="107">
        <v>3270196</v>
      </c>
      <c r="BC212" s="108"/>
      <c r="BD212" s="107"/>
      <c r="BE212" s="108">
        <v>65</v>
      </c>
      <c r="BF212" s="107">
        <v>10331537</v>
      </c>
      <c r="BG212" s="108"/>
      <c r="BH212" s="107"/>
      <c r="BI212" s="108"/>
      <c r="BJ212" s="107"/>
      <c r="BK212" s="108"/>
      <c r="BL212" s="107"/>
      <c r="BM212" s="108">
        <v>12</v>
      </c>
      <c r="BN212" s="107">
        <v>578849</v>
      </c>
      <c r="BO212" s="108">
        <v>16</v>
      </c>
      <c r="BP212" s="107">
        <v>216267</v>
      </c>
      <c r="BQ212" s="108">
        <v>847</v>
      </c>
      <c r="BR212" s="107">
        <v>41716750</v>
      </c>
    </row>
    <row r="213" spans="1:70" ht="14" customHeight="1">
      <c r="A213" s="111" t="s">
        <v>517</v>
      </c>
      <c r="B213" s="105">
        <v>26998</v>
      </c>
      <c r="C213" s="106">
        <v>6</v>
      </c>
      <c r="D213" s="107">
        <v>171563</v>
      </c>
      <c r="E213" s="108">
        <v>7</v>
      </c>
      <c r="F213" s="107">
        <v>409397</v>
      </c>
      <c r="G213" s="108">
        <v>68</v>
      </c>
      <c r="H213" s="107">
        <v>1669001</v>
      </c>
      <c r="I213" s="108">
        <v>49</v>
      </c>
      <c r="J213" s="107">
        <v>1034969</v>
      </c>
      <c r="K213" s="108">
        <v>41</v>
      </c>
      <c r="L213" s="107">
        <v>1435361</v>
      </c>
      <c r="M213" s="108">
        <v>19</v>
      </c>
      <c r="N213" s="107">
        <v>451340</v>
      </c>
      <c r="O213" s="108">
        <v>96</v>
      </c>
      <c r="P213" s="107">
        <v>2414596</v>
      </c>
      <c r="Q213" s="108"/>
      <c r="R213" s="107"/>
      <c r="S213" s="108">
        <v>9</v>
      </c>
      <c r="T213" s="107">
        <v>516346</v>
      </c>
      <c r="U213" s="108">
        <v>7</v>
      </c>
      <c r="V213" s="107">
        <v>198923</v>
      </c>
      <c r="W213" s="108">
        <v>29</v>
      </c>
      <c r="X213" s="107">
        <v>730220</v>
      </c>
      <c r="Y213" s="108">
        <v>34</v>
      </c>
      <c r="Z213" s="107">
        <v>1966201</v>
      </c>
      <c r="AA213" s="108">
        <v>21</v>
      </c>
      <c r="AB213" s="107">
        <v>740688</v>
      </c>
      <c r="AC213" s="108">
        <v>15</v>
      </c>
      <c r="AD213" s="107">
        <v>141924</v>
      </c>
      <c r="AE213" s="108">
        <v>66</v>
      </c>
      <c r="AF213" s="107">
        <v>1425484</v>
      </c>
      <c r="AG213" s="108">
        <v>79</v>
      </c>
      <c r="AH213" s="107">
        <v>3415876</v>
      </c>
      <c r="AI213" s="108">
        <v>43</v>
      </c>
      <c r="AJ213" s="107">
        <v>2780912</v>
      </c>
      <c r="AK213" s="108">
        <v>16</v>
      </c>
      <c r="AL213" s="107">
        <v>250720</v>
      </c>
      <c r="AM213" s="108">
        <v>18</v>
      </c>
      <c r="AN213" s="107">
        <v>434164</v>
      </c>
      <c r="AO213" s="108">
        <v>13</v>
      </c>
      <c r="AP213" s="107">
        <v>1767217</v>
      </c>
      <c r="AQ213" s="108">
        <v>22</v>
      </c>
      <c r="AR213" s="107">
        <v>1209027</v>
      </c>
      <c r="AS213" s="108">
        <v>15</v>
      </c>
      <c r="AT213" s="107">
        <v>1251324</v>
      </c>
      <c r="AU213" s="108">
        <v>2</v>
      </c>
      <c r="AV213" s="107">
        <v>212974</v>
      </c>
      <c r="AW213" s="108">
        <v>9</v>
      </c>
      <c r="AX213" s="107">
        <v>102179</v>
      </c>
      <c r="AY213" s="108">
        <v>3</v>
      </c>
      <c r="AZ213" s="107">
        <v>88646</v>
      </c>
      <c r="BA213" s="108">
        <v>69</v>
      </c>
      <c r="BB213" s="107">
        <v>3194609</v>
      </c>
      <c r="BC213" s="108"/>
      <c r="BD213" s="107"/>
      <c r="BE213" s="108">
        <v>65</v>
      </c>
      <c r="BF213" s="107">
        <v>9766775</v>
      </c>
      <c r="BG213" s="108"/>
      <c r="BH213" s="107"/>
      <c r="BI213" s="108"/>
      <c r="BJ213" s="107"/>
      <c r="BK213" s="108"/>
      <c r="BL213" s="107"/>
      <c r="BM213" s="108">
        <v>12</v>
      </c>
      <c r="BN213" s="107">
        <v>507579</v>
      </c>
      <c r="BO213" s="108">
        <v>16</v>
      </c>
      <c r="BP213" s="107">
        <v>217066</v>
      </c>
      <c r="BQ213" s="108">
        <v>849</v>
      </c>
      <c r="BR213" s="107">
        <v>38505081</v>
      </c>
    </row>
    <row r="214" spans="1:70" ht="14" customHeight="1">
      <c r="A214" s="111" t="s">
        <v>517</v>
      </c>
      <c r="B214" s="105">
        <v>27026</v>
      </c>
      <c r="C214" s="106">
        <v>6</v>
      </c>
      <c r="D214" s="107">
        <v>153671</v>
      </c>
      <c r="E214" s="108">
        <v>7</v>
      </c>
      <c r="F214" s="107">
        <v>420323</v>
      </c>
      <c r="G214" s="108">
        <v>68</v>
      </c>
      <c r="H214" s="107">
        <v>1542728</v>
      </c>
      <c r="I214" s="108">
        <v>49</v>
      </c>
      <c r="J214" s="107">
        <v>994702</v>
      </c>
      <c r="K214" s="108">
        <v>41</v>
      </c>
      <c r="L214" s="107">
        <v>1283297</v>
      </c>
      <c r="M214" s="108">
        <v>19</v>
      </c>
      <c r="N214" s="107">
        <v>430584</v>
      </c>
      <c r="O214" s="108">
        <v>96</v>
      </c>
      <c r="P214" s="107">
        <v>2418488</v>
      </c>
      <c r="Q214" s="108"/>
      <c r="R214" s="107"/>
      <c r="S214" s="108">
        <v>9</v>
      </c>
      <c r="T214" s="107">
        <v>469798</v>
      </c>
      <c r="U214" s="108">
        <v>7</v>
      </c>
      <c r="V214" s="107">
        <v>186320</v>
      </c>
      <c r="W214" s="108">
        <v>29</v>
      </c>
      <c r="X214" s="107">
        <v>687310</v>
      </c>
      <c r="Y214" s="108">
        <v>34</v>
      </c>
      <c r="Z214" s="107">
        <v>2080918</v>
      </c>
      <c r="AA214" s="108">
        <v>21</v>
      </c>
      <c r="AB214" s="107">
        <v>676443</v>
      </c>
      <c r="AC214" s="108">
        <v>15</v>
      </c>
      <c r="AD214" s="107">
        <v>132731</v>
      </c>
      <c r="AE214" s="108">
        <v>66</v>
      </c>
      <c r="AF214" s="107">
        <v>1375940</v>
      </c>
      <c r="AG214" s="108">
        <v>79</v>
      </c>
      <c r="AH214" s="107">
        <v>3406882</v>
      </c>
      <c r="AI214" s="108">
        <v>43</v>
      </c>
      <c r="AJ214" s="107">
        <v>2752437</v>
      </c>
      <c r="AK214" s="108">
        <v>16</v>
      </c>
      <c r="AL214" s="107">
        <v>252107</v>
      </c>
      <c r="AM214" s="108">
        <v>18</v>
      </c>
      <c r="AN214" s="107">
        <v>410708</v>
      </c>
      <c r="AO214" s="108">
        <v>13</v>
      </c>
      <c r="AP214" s="107">
        <v>1759764</v>
      </c>
      <c r="AQ214" s="108">
        <v>22</v>
      </c>
      <c r="AR214" s="107">
        <v>1191645</v>
      </c>
      <c r="AS214" s="108">
        <v>15</v>
      </c>
      <c r="AT214" s="107">
        <v>1318863</v>
      </c>
      <c r="AU214" s="108">
        <v>2</v>
      </c>
      <c r="AV214" s="107">
        <v>200670</v>
      </c>
      <c r="AW214" s="108">
        <v>9</v>
      </c>
      <c r="AX214" s="107">
        <v>100454</v>
      </c>
      <c r="AY214" s="108">
        <v>3</v>
      </c>
      <c r="AZ214" s="107">
        <v>84827</v>
      </c>
      <c r="BA214" s="108">
        <v>69</v>
      </c>
      <c r="BB214" s="107">
        <v>3045058</v>
      </c>
      <c r="BC214" s="108"/>
      <c r="BD214" s="107"/>
      <c r="BE214" s="108">
        <v>65</v>
      </c>
      <c r="BF214" s="107">
        <v>8401201</v>
      </c>
      <c r="BG214" s="108"/>
      <c r="BH214" s="107"/>
      <c r="BI214" s="108"/>
      <c r="BJ214" s="107"/>
      <c r="BK214" s="108"/>
      <c r="BL214" s="107"/>
      <c r="BM214" s="108">
        <v>12</v>
      </c>
      <c r="BN214" s="107">
        <v>516365</v>
      </c>
      <c r="BO214" s="108">
        <v>16</v>
      </c>
      <c r="BP214" s="107">
        <v>212965</v>
      </c>
      <c r="BQ214" s="108">
        <v>849</v>
      </c>
      <c r="BR214" s="107">
        <v>36507199</v>
      </c>
    </row>
    <row r="215" spans="1:70" ht="14" customHeight="1">
      <c r="A215" s="111" t="s">
        <v>518</v>
      </c>
      <c r="B215" s="105">
        <v>27060</v>
      </c>
      <c r="C215" s="106">
        <v>6</v>
      </c>
      <c r="D215" s="107">
        <v>162368</v>
      </c>
      <c r="E215" s="108">
        <v>7</v>
      </c>
      <c r="F215" s="107">
        <v>330633</v>
      </c>
      <c r="G215" s="108">
        <v>68</v>
      </c>
      <c r="H215" s="107">
        <v>1718620</v>
      </c>
      <c r="I215" s="108">
        <v>49</v>
      </c>
      <c r="J215" s="107">
        <v>1056513</v>
      </c>
      <c r="K215" s="108">
        <v>41</v>
      </c>
      <c r="L215" s="107">
        <v>1257055</v>
      </c>
      <c r="M215" s="108">
        <v>19</v>
      </c>
      <c r="N215" s="107">
        <v>427374</v>
      </c>
      <c r="O215" s="108">
        <v>96</v>
      </c>
      <c r="P215" s="107">
        <v>2488654</v>
      </c>
      <c r="Q215" s="108"/>
      <c r="R215" s="107"/>
      <c r="S215" s="108">
        <v>9</v>
      </c>
      <c r="T215" s="107">
        <v>450966</v>
      </c>
      <c r="U215" s="108">
        <v>7</v>
      </c>
      <c r="V215" s="107">
        <v>196520</v>
      </c>
      <c r="W215" s="108">
        <v>29</v>
      </c>
      <c r="X215" s="107">
        <v>735218</v>
      </c>
      <c r="Y215" s="108">
        <v>34</v>
      </c>
      <c r="Z215" s="107">
        <v>2008402</v>
      </c>
      <c r="AA215" s="108">
        <v>21</v>
      </c>
      <c r="AB215" s="107">
        <v>659899</v>
      </c>
      <c r="AC215" s="108">
        <v>15</v>
      </c>
      <c r="AD215" s="107">
        <v>143017</v>
      </c>
      <c r="AE215" s="108">
        <v>66</v>
      </c>
      <c r="AF215" s="107">
        <v>1469969</v>
      </c>
      <c r="AG215" s="108">
        <v>79</v>
      </c>
      <c r="AH215" s="107">
        <v>3639595</v>
      </c>
      <c r="AI215" s="108">
        <v>43</v>
      </c>
      <c r="AJ215" s="107">
        <v>2972061</v>
      </c>
      <c r="AK215" s="108">
        <v>16</v>
      </c>
      <c r="AL215" s="107">
        <v>264152</v>
      </c>
      <c r="AM215" s="108">
        <v>18</v>
      </c>
      <c r="AN215" s="107">
        <v>445773</v>
      </c>
      <c r="AO215" s="108">
        <v>14</v>
      </c>
      <c r="AP215" s="107">
        <v>1795939</v>
      </c>
      <c r="AQ215" s="108">
        <v>22</v>
      </c>
      <c r="AR215" s="107">
        <v>1268095</v>
      </c>
      <c r="AS215" s="108">
        <v>15</v>
      </c>
      <c r="AT215" s="107">
        <v>1369482</v>
      </c>
      <c r="AU215" s="108">
        <v>2</v>
      </c>
      <c r="AV215" s="107">
        <v>227271</v>
      </c>
      <c r="AW215" s="108">
        <v>9</v>
      </c>
      <c r="AX215" s="107">
        <v>104402</v>
      </c>
      <c r="AY215" s="108">
        <v>3</v>
      </c>
      <c r="AZ215" s="107">
        <v>98464</v>
      </c>
      <c r="BA215" s="108">
        <v>69</v>
      </c>
      <c r="BB215" s="107">
        <v>3087860</v>
      </c>
      <c r="BC215" s="108"/>
      <c r="BD215" s="107"/>
      <c r="BE215" s="108">
        <v>65</v>
      </c>
      <c r="BF215" s="107">
        <v>9359434</v>
      </c>
      <c r="BG215" s="108"/>
      <c r="BH215" s="107"/>
      <c r="BI215" s="108"/>
      <c r="BJ215" s="107"/>
      <c r="BK215" s="108"/>
      <c r="BL215" s="107"/>
      <c r="BM215" s="108">
        <v>12</v>
      </c>
      <c r="BN215" s="107">
        <v>545285</v>
      </c>
      <c r="BO215" s="108">
        <v>16</v>
      </c>
      <c r="BP215" s="107">
        <v>215197</v>
      </c>
      <c r="BQ215" s="108">
        <v>850</v>
      </c>
      <c r="BR215" s="107">
        <v>38498218</v>
      </c>
    </row>
    <row r="216" spans="1:70" ht="14" customHeight="1">
      <c r="A216" s="111" t="s">
        <v>518</v>
      </c>
      <c r="B216" s="105">
        <v>27088</v>
      </c>
      <c r="C216" s="106">
        <v>6</v>
      </c>
      <c r="D216" s="107">
        <v>149531</v>
      </c>
      <c r="E216" s="108">
        <v>7</v>
      </c>
      <c r="F216" s="107">
        <v>298923</v>
      </c>
      <c r="G216" s="108">
        <v>71</v>
      </c>
      <c r="H216" s="107">
        <v>1855316</v>
      </c>
      <c r="I216" s="108">
        <v>49</v>
      </c>
      <c r="J216" s="107">
        <v>1120565</v>
      </c>
      <c r="K216" s="108">
        <v>41</v>
      </c>
      <c r="L216" s="107">
        <v>1260962</v>
      </c>
      <c r="M216" s="108">
        <v>19</v>
      </c>
      <c r="N216" s="107">
        <v>447366</v>
      </c>
      <c r="O216" s="108">
        <v>97</v>
      </c>
      <c r="P216" s="107">
        <v>2558670</v>
      </c>
      <c r="Q216" s="108"/>
      <c r="R216" s="107"/>
      <c r="S216" s="108">
        <v>10</v>
      </c>
      <c r="T216" s="107">
        <v>409364</v>
      </c>
      <c r="U216" s="108">
        <v>7</v>
      </c>
      <c r="V216" s="107">
        <v>209924</v>
      </c>
      <c r="W216" s="108">
        <v>29</v>
      </c>
      <c r="X216" s="107">
        <v>761291</v>
      </c>
      <c r="Y216" s="108">
        <v>34</v>
      </c>
      <c r="Z216" s="107">
        <v>1960010</v>
      </c>
      <c r="AA216" s="108">
        <v>21</v>
      </c>
      <c r="AB216" s="107">
        <v>649216</v>
      </c>
      <c r="AC216" s="108">
        <v>16</v>
      </c>
      <c r="AD216" s="107">
        <v>166757</v>
      </c>
      <c r="AE216" s="108">
        <v>67</v>
      </c>
      <c r="AF216" s="107">
        <v>1538542</v>
      </c>
      <c r="AG216" s="108">
        <v>80</v>
      </c>
      <c r="AH216" s="107">
        <v>3724127</v>
      </c>
      <c r="AI216" s="108">
        <v>43</v>
      </c>
      <c r="AJ216" s="107">
        <v>3037906</v>
      </c>
      <c r="AK216" s="108">
        <v>16</v>
      </c>
      <c r="AL216" s="107">
        <v>270123</v>
      </c>
      <c r="AM216" s="108">
        <v>18</v>
      </c>
      <c r="AN216" s="107">
        <v>489268</v>
      </c>
      <c r="AO216" s="108">
        <v>14</v>
      </c>
      <c r="AP216" s="107">
        <v>1738495</v>
      </c>
      <c r="AQ216" s="108">
        <v>22</v>
      </c>
      <c r="AR216" s="107">
        <v>1273943</v>
      </c>
      <c r="AS216" s="108">
        <v>15</v>
      </c>
      <c r="AT216" s="107">
        <v>1276501</v>
      </c>
      <c r="AU216" s="108">
        <v>3</v>
      </c>
      <c r="AV216" s="107">
        <v>231008</v>
      </c>
      <c r="AW216" s="108">
        <v>9</v>
      </c>
      <c r="AX216" s="107">
        <v>105574</v>
      </c>
      <c r="AY216" s="108">
        <v>3</v>
      </c>
      <c r="AZ216" s="107">
        <v>95054</v>
      </c>
      <c r="BA216" s="108">
        <v>71</v>
      </c>
      <c r="BB216" s="107">
        <v>3168918</v>
      </c>
      <c r="BC216" s="108"/>
      <c r="BD216" s="107"/>
      <c r="BE216" s="108">
        <v>77</v>
      </c>
      <c r="BF216" s="107">
        <v>9686444</v>
      </c>
      <c r="BG216" s="108"/>
      <c r="BH216" s="107"/>
      <c r="BI216" s="108"/>
      <c r="BJ216" s="107"/>
      <c r="BK216" s="108"/>
      <c r="BL216" s="107"/>
      <c r="BM216" s="108">
        <v>12</v>
      </c>
      <c r="BN216" s="107">
        <v>598943</v>
      </c>
      <c r="BO216" s="108">
        <v>16</v>
      </c>
      <c r="BP216" s="107">
        <v>217574</v>
      </c>
      <c r="BQ216" s="108">
        <v>873</v>
      </c>
      <c r="BR216" s="107">
        <v>39300315</v>
      </c>
    </row>
    <row r="217" spans="1:70" ht="14" customHeight="1">
      <c r="A217" s="111" t="s">
        <v>518</v>
      </c>
      <c r="B217" s="105">
        <v>27118</v>
      </c>
      <c r="C217" s="106">
        <v>6</v>
      </c>
      <c r="D217" s="107">
        <v>154141</v>
      </c>
      <c r="E217" s="108">
        <v>7</v>
      </c>
      <c r="F217" s="107">
        <v>336432</v>
      </c>
      <c r="G217" s="108">
        <v>72</v>
      </c>
      <c r="H217" s="107">
        <v>1888920</v>
      </c>
      <c r="I217" s="108">
        <v>49</v>
      </c>
      <c r="J217" s="107">
        <v>1106786</v>
      </c>
      <c r="K217" s="108">
        <v>41</v>
      </c>
      <c r="L217" s="107">
        <v>1265545</v>
      </c>
      <c r="M217" s="108">
        <v>19</v>
      </c>
      <c r="N217" s="107">
        <v>438976</v>
      </c>
      <c r="O217" s="108">
        <v>97</v>
      </c>
      <c r="P217" s="107">
        <v>2672482</v>
      </c>
      <c r="Q217" s="108"/>
      <c r="R217" s="107"/>
      <c r="S217" s="108">
        <v>10</v>
      </c>
      <c r="T217" s="107">
        <v>404680</v>
      </c>
      <c r="U217" s="108">
        <v>7</v>
      </c>
      <c r="V217" s="107">
        <v>209556</v>
      </c>
      <c r="W217" s="108">
        <v>29</v>
      </c>
      <c r="X217" s="107">
        <v>749292</v>
      </c>
      <c r="Y217" s="108">
        <v>34</v>
      </c>
      <c r="Z217" s="107">
        <v>1942825</v>
      </c>
      <c r="AA217" s="108">
        <v>21</v>
      </c>
      <c r="AB217" s="107">
        <v>674819</v>
      </c>
      <c r="AC217" s="108">
        <v>16</v>
      </c>
      <c r="AD217" s="107">
        <v>179175</v>
      </c>
      <c r="AE217" s="108">
        <v>68</v>
      </c>
      <c r="AF217" s="107">
        <v>1547953</v>
      </c>
      <c r="AG217" s="108">
        <v>80</v>
      </c>
      <c r="AH217" s="107">
        <v>3637517</v>
      </c>
      <c r="AI217" s="108">
        <v>43</v>
      </c>
      <c r="AJ217" s="107">
        <v>2839474</v>
      </c>
      <c r="AK217" s="108">
        <v>16</v>
      </c>
      <c r="AL217" s="107">
        <v>272335</v>
      </c>
      <c r="AM217" s="108">
        <v>18</v>
      </c>
      <c r="AN217" s="107">
        <v>493407</v>
      </c>
      <c r="AO217" s="108">
        <v>14</v>
      </c>
      <c r="AP217" s="107">
        <v>1739604</v>
      </c>
      <c r="AQ217" s="108">
        <v>22</v>
      </c>
      <c r="AR217" s="107">
        <v>1268627</v>
      </c>
      <c r="AS217" s="108">
        <v>15</v>
      </c>
      <c r="AT217" s="107">
        <v>1297861</v>
      </c>
      <c r="AU217" s="108">
        <v>3</v>
      </c>
      <c r="AV217" s="107">
        <v>224484</v>
      </c>
      <c r="AW217" s="108">
        <v>9</v>
      </c>
      <c r="AX217" s="107">
        <v>103636</v>
      </c>
      <c r="AY217" s="108">
        <v>3</v>
      </c>
      <c r="AZ217" s="107">
        <v>96433</v>
      </c>
      <c r="BA217" s="108">
        <v>71</v>
      </c>
      <c r="BB217" s="107">
        <v>3028303</v>
      </c>
      <c r="BC217" s="108"/>
      <c r="BD217" s="107"/>
      <c r="BE217" s="108">
        <v>77</v>
      </c>
      <c r="BF217" s="107">
        <v>9405966</v>
      </c>
      <c r="BG217" s="108"/>
      <c r="BH217" s="107"/>
      <c r="BI217" s="108"/>
      <c r="BJ217" s="107"/>
      <c r="BK217" s="108"/>
      <c r="BL217" s="107"/>
      <c r="BM217" s="108">
        <v>12</v>
      </c>
      <c r="BN217" s="107">
        <v>600892</v>
      </c>
      <c r="BO217" s="108">
        <v>16</v>
      </c>
      <c r="BP217" s="107">
        <v>219346</v>
      </c>
      <c r="BQ217" s="108">
        <v>875</v>
      </c>
      <c r="BR217" s="107">
        <v>38799467</v>
      </c>
    </row>
    <row r="218" spans="1:70" ht="14" customHeight="1">
      <c r="A218" s="111" t="s">
        <v>518</v>
      </c>
      <c r="B218" s="105">
        <v>27149</v>
      </c>
      <c r="C218" s="106">
        <v>6</v>
      </c>
      <c r="D218" s="107">
        <v>155681</v>
      </c>
      <c r="E218" s="108">
        <v>7</v>
      </c>
      <c r="F218" s="107">
        <v>326658</v>
      </c>
      <c r="G218" s="108">
        <v>73</v>
      </c>
      <c r="H218" s="107">
        <v>1953350</v>
      </c>
      <c r="I218" s="108">
        <v>49</v>
      </c>
      <c r="J218" s="107">
        <v>1164210</v>
      </c>
      <c r="K218" s="108">
        <v>41</v>
      </c>
      <c r="L218" s="107">
        <v>1265677</v>
      </c>
      <c r="M218" s="108">
        <v>19</v>
      </c>
      <c r="N218" s="107">
        <v>478570</v>
      </c>
      <c r="O218" s="108">
        <v>97</v>
      </c>
      <c r="P218" s="107">
        <v>2862781</v>
      </c>
      <c r="Q218" s="108"/>
      <c r="R218" s="107"/>
      <c r="S218" s="108">
        <v>10</v>
      </c>
      <c r="T218" s="107">
        <v>414707</v>
      </c>
      <c r="U218" s="108">
        <v>7</v>
      </c>
      <c r="V218" s="107">
        <v>214502</v>
      </c>
      <c r="W218" s="108">
        <v>29</v>
      </c>
      <c r="X218" s="107">
        <v>758814</v>
      </c>
      <c r="Y218" s="108">
        <v>35</v>
      </c>
      <c r="Z218" s="107">
        <v>2358748</v>
      </c>
      <c r="AA218" s="108">
        <v>21</v>
      </c>
      <c r="AB218" s="107">
        <v>751687</v>
      </c>
      <c r="AC218" s="108">
        <v>16</v>
      </c>
      <c r="AD218" s="107">
        <v>193092</v>
      </c>
      <c r="AE218" s="108">
        <v>68</v>
      </c>
      <c r="AF218" s="107">
        <v>1596423</v>
      </c>
      <c r="AG218" s="108">
        <v>80</v>
      </c>
      <c r="AH218" s="107">
        <v>3694053</v>
      </c>
      <c r="AI218" s="108">
        <v>43</v>
      </c>
      <c r="AJ218" s="107">
        <v>2885180</v>
      </c>
      <c r="AK218" s="108">
        <v>16</v>
      </c>
      <c r="AL218" s="107">
        <v>279502</v>
      </c>
      <c r="AM218" s="108">
        <v>18</v>
      </c>
      <c r="AN218" s="107">
        <v>522206</v>
      </c>
      <c r="AO218" s="108">
        <v>14</v>
      </c>
      <c r="AP218" s="107">
        <v>1754208</v>
      </c>
      <c r="AQ218" s="108">
        <v>22</v>
      </c>
      <c r="AR218" s="107">
        <v>1263849</v>
      </c>
      <c r="AS218" s="108">
        <v>15</v>
      </c>
      <c r="AT218" s="107">
        <v>1426532</v>
      </c>
      <c r="AU218" s="108">
        <v>3</v>
      </c>
      <c r="AV218" s="107">
        <v>215422</v>
      </c>
      <c r="AW218" s="108">
        <v>9</v>
      </c>
      <c r="AX218" s="107">
        <v>107832</v>
      </c>
      <c r="AY218" s="108">
        <v>3</v>
      </c>
      <c r="AZ218" s="107">
        <v>102507</v>
      </c>
      <c r="BA218" s="108">
        <v>72</v>
      </c>
      <c r="BB218" s="107">
        <v>3089276</v>
      </c>
      <c r="BC218" s="108"/>
      <c r="BD218" s="107"/>
      <c r="BE218" s="108">
        <v>77</v>
      </c>
      <c r="BF218" s="107">
        <v>9433109</v>
      </c>
      <c r="BG218" s="108"/>
      <c r="BH218" s="107"/>
      <c r="BI218" s="108"/>
      <c r="BJ218" s="107"/>
      <c r="BK218" s="108"/>
      <c r="BL218" s="107"/>
      <c r="BM218" s="108">
        <v>12</v>
      </c>
      <c r="BN218" s="107">
        <v>612769</v>
      </c>
      <c r="BO218" s="108">
        <v>16</v>
      </c>
      <c r="BP218" s="107">
        <v>220829</v>
      </c>
      <c r="BQ218" s="108">
        <v>878</v>
      </c>
      <c r="BR218" s="107">
        <v>40102174</v>
      </c>
    </row>
    <row r="219" spans="1:70" ht="14" customHeight="1">
      <c r="A219" s="111" t="s">
        <v>518</v>
      </c>
      <c r="B219" s="105">
        <v>27180</v>
      </c>
      <c r="C219" s="106">
        <v>6</v>
      </c>
      <c r="D219" s="107">
        <v>158668</v>
      </c>
      <c r="E219" s="108">
        <v>7</v>
      </c>
      <c r="F219" s="107">
        <v>297584</v>
      </c>
      <c r="G219" s="108">
        <v>73</v>
      </c>
      <c r="H219" s="107">
        <v>1933561</v>
      </c>
      <c r="I219" s="108">
        <v>49</v>
      </c>
      <c r="J219" s="107">
        <v>1185039</v>
      </c>
      <c r="K219" s="108">
        <v>41</v>
      </c>
      <c r="L219" s="107">
        <v>1369824</v>
      </c>
      <c r="M219" s="108">
        <v>19</v>
      </c>
      <c r="N219" s="107">
        <v>508444</v>
      </c>
      <c r="O219" s="108">
        <v>97</v>
      </c>
      <c r="P219" s="107">
        <v>3066308</v>
      </c>
      <c r="Q219" s="108"/>
      <c r="R219" s="107"/>
      <c r="S219" s="108">
        <v>10</v>
      </c>
      <c r="T219" s="107">
        <v>446267</v>
      </c>
      <c r="U219" s="108">
        <v>7</v>
      </c>
      <c r="V219" s="107">
        <v>216857</v>
      </c>
      <c r="W219" s="108">
        <v>29</v>
      </c>
      <c r="X219" s="107">
        <v>782864</v>
      </c>
      <c r="Y219" s="108">
        <v>35</v>
      </c>
      <c r="Z219" s="107">
        <v>2765078</v>
      </c>
      <c r="AA219" s="108">
        <v>22</v>
      </c>
      <c r="AB219" s="107">
        <v>791974</v>
      </c>
      <c r="AC219" s="108">
        <v>16</v>
      </c>
      <c r="AD219" s="107">
        <v>202070</v>
      </c>
      <c r="AE219" s="108">
        <v>68</v>
      </c>
      <c r="AF219" s="107">
        <v>1578932</v>
      </c>
      <c r="AG219" s="108">
        <v>80</v>
      </c>
      <c r="AH219" s="107">
        <v>3717738</v>
      </c>
      <c r="AI219" s="108">
        <v>43</v>
      </c>
      <c r="AJ219" s="107">
        <v>2912218</v>
      </c>
      <c r="AK219" s="108">
        <v>16</v>
      </c>
      <c r="AL219" s="107">
        <v>270002</v>
      </c>
      <c r="AM219" s="108">
        <v>18</v>
      </c>
      <c r="AN219" s="107">
        <v>506415</v>
      </c>
      <c r="AO219" s="108">
        <v>14</v>
      </c>
      <c r="AP219" s="107">
        <v>2031059</v>
      </c>
      <c r="AQ219" s="108">
        <v>22</v>
      </c>
      <c r="AR219" s="107">
        <v>1328399</v>
      </c>
      <c r="AS219" s="108">
        <v>15</v>
      </c>
      <c r="AT219" s="107">
        <v>1507683</v>
      </c>
      <c r="AU219" s="108">
        <v>3</v>
      </c>
      <c r="AV219" s="107">
        <v>218022</v>
      </c>
      <c r="AW219" s="108">
        <v>9</v>
      </c>
      <c r="AX219" s="107">
        <v>119206</v>
      </c>
      <c r="AY219" s="108">
        <v>3</v>
      </c>
      <c r="AZ219" s="107">
        <v>115773</v>
      </c>
      <c r="BA219" s="108">
        <v>72</v>
      </c>
      <c r="BB219" s="107">
        <v>3095576</v>
      </c>
      <c r="BC219" s="108"/>
      <c r="BD219" s="107"/>
      <c r="BE219" s="108">
        <v>77</v>
      </c>
      <c r="BF219" s="107">
        <v>9551956</v>
      </c>
      <c r="BG219" s="108"/>
      <c r="BH219" s="107"/>
      <c r="BI219" s="108"/>
      <c r="BJ219" s="107"/>
      <c r="BK219" s="108"/>
      <c r="BL219" s="107"/>
      <c r="BM219" s="108">
        <v>12</v>
      </c>
      <c r="BN219" s="107">
        <v>642478</v>
      </c>
      <c r="BO219" s="108">
        <v>16</v>
      </c>
      <c r="BP219" s="107">
        <v>221686</v>
      </c>
      <c r="BQ219" s="108">
        <v>879</v>
      </c>
      <c r="BR219" s="107">
        <v>41541681</v>
      </c>
    </row>
    <row r="220" spans="1:70" ht="14" customHeight="1">
      <c r="A220" s="111" t="s">
        <v>518</v>
      </c>
      <c r="B220" s="105">
        <v>27209</v>
      </c>
      <c r="C220" s="106">
        <v>6</v>
      </c>
      <c r="D220" s="107">
        <v>145082</v>
      </c>
      <c r="E220" s="108">
        <v>7</v>
      </c>
      <c r="F220" s="107">
        <v>283316</v>
      </c>
      <c r="G220" s="108">
        <v>73</v>
      </c>
      <c r="H220" s="107">
        <v>2074073</v>
      </c>
      <c r="I220" s="108">
        <v>49</v>
      </c>
      <c r="J220" s="107">
        <v>1144572</v>
      </c>
      <c r="K220" s="108">
        <v>41</v>
      </c>
      <c r="L220" s="107">
        <v>1323900</v>
      </c>
      <c r="M220" s="108">
        <v>19</v>
      </c>
      <c r="N220" s="107">
        <v>477565</v>
      </c>
      <c r="O220" s="108">
        <v>98</v>
      </c>
      <c r="P220" s="107">
        <v>2899385</v>
      </c>
      <c r="Q220" s="108"/>
      <c r="R220" s="107"/>
      <c r="S220" s="108">
        <v>10</v>
      </c>
      <c r="T220" s="107">
        <v>453131</v>
      </c>
      <c r="U220" s="108">
        <v>7</v>
      </c>
      <c r="V220" s="107">
        <v>217759</v>
      </c>
      <c r="W220" s="108">
        <v>29</v>
      </c>
      <c r="X220" s="107">
        <v>791671</v>
      </c>
      <c r="Y220" s="108">
        <v>35</v>
      </c>
      <c r="Z220" s="107">
        <v>2518022</v>
      </c>
      <c r="AA220" s="108">
        <v>22</v>
      </c>
      <c r="AB220" s="107">
        <v>736364</v>
      </c>
      <c r="AC220" s="108">
        <v>16</v>
      </c>
      <c r="AD220" s="107">
        <v>202984</v>
      </c>
      <c r="AE220" s="108">
        <v>68</v>
      </c>
      <c r="AF220" s="107">
        <v>1680806</v>
      </c>
      <c r="AG220" s="108">
        <v>80</v>
      </c>
      <c r="AH220" s="107">
        <v>3649240</v>
      </c>
      <c r="AI220" s="108">
        <v>43</v>
      </c>
      <c r="AJ220" s="107">
        <v>2873486</v>
      </c>
      <c r="AK220" s="108">
        <v>16</v>
      </c>
      <c r="AL220" s="107">
        <v>273391</v>
      </c>
      <c r="AM220" s="108">
        <v>19</v>
      </c>
      <c r="AN220" s="107">
        <v>504823</v>
      </c>
      <c r="AO220" s="108">
        <v>14</v>
      </c>
      <c r="AP220" s="107">
        <v>1943487</v>
      </c>
      <c r="AQ220" s="108">
        <v>22</v>
      </c>
      <c r="AR220" s="107">
        <v>1316230</v>
      </c>
      <c r="AS220" s="108">
        <v>15</v>
      </c>
      <c r="AT220" s="107">
        <v>1343058</v>
      </c>
      <c r="AU220" s="108">
        <v>3</v>
      </c>
      <c r="AV220" s="107">
        <v>215290</v>
      </c>
      <c r="AW220" s="108">
        <v>9</v>
      </c>
      <c r="AX220" s="107">
        <v>115938</v>
      </c>
      <c r="AY220" s="108">
        <v>3</v>
      </c>
      <c r="AZ220" s="107">
        <v>115352</v>
      </c>
      <c r="BA220" s="108">
        <v>72</v>
      </c>
      <c r="BB220" s="107">
        <v>3092741</v>
      </c>
      <c r="BC220" s="108"/>
      <c r="BD220" s="107"/>
      <c r="BE220" s="108">
        <v>77</v>
      </c>
      <c r="BF220" s="107">
        <v>9388362</v>
      </c>
      <c r="BG220" s="108"/>
      <c r="BH220" s="107"/>
      <c r="BI220" s="108"/>
      <c r="BJ220" s="107"/>
      <c r="BK220" s="108"/>
      <c r="BL220" s="107"/>
      <c r="BM220" s="108">
        <v>12</v>
      </c>
      <c r="BN220" s="107">
        <v>616417</v>
      </c>
      <c r="BO220" s="108">
        <v>16</v>
      </c>
      <c r="BP220" s="107">
        <v>215222</v>
      </c>
      <c r="BQ220" s="108">
        <v>881</v>
      </c>
      <c r="BR220" s="107">
        <v>40611667</v>
      </c>
    </row>
    <row r="221" spans="1:70" ht="14" customHeight="1">
      <c r="A221" s="111" t="s">
        <v>518</v>
      </c>
      <c r="B221" s="105">
        <v>27241</v>
      </c>
      <c r="C221" s="106">
        <v>6</v>
      </c>
      <c r="D221" s="107">
        <v>141233</v>
      </c>
      <c r="E221" s="108">
        <v>7</v>
      </c>
      <c r="F221" s="107">
        <v>259296</v>
      </c>
      <c r="G221" s="108">
        <v>73</v>
      </c>
      <c r="H221" s="107">
        <v>1963472</v>
      </c>
      <c r="I221" s="108">
        <v>49</v>
      </c>
      <c r="J221" s="107">
        <v>1124643</v>
      </c>
      <c r="K221" s="108">
        <v>41</v>
      </c>
      <c r="L221" s="107">
        <v>1226877</v>
      </c>
      <c r="M221" s="108">
        <v>19</v>
      </c>
      <c r="N221" s="107">
        <v>465084</v>
      </c>
      <c r="O221" s="108">
        <v>98</v>
      </c>
      <c r="P221" s="107">
        <v>2902662</v>
      </c>
      <c r="Q221" s="108"/>
      <c r="R221" s="107"/>
      <c r="S221" s="108">
        <v>10</v>
      </c>
      <c r="T221" s="107">
        <v>429490</v>
      </c>
      <c r="U221" s="108">
        <v>7</v>
      </c>
      <c r="V221" s="107">
        <v>219553</v>
      </c>
      <c r="W221" s="108">
        <v>29</v>
      </c>
      <c r="X221" s="107">
        <v>779694</v>
      </c>
      <c r="Y221" s="108">
        <v>35</v>
      </c>
      <c r="Z221" s="107">
        <v>2426065</v>
      </c>
      <c r="AA221" s="108">
        <v>22</v>
      </c>
      <c r="AB221" s="107">
        <v>748598</v>
      </c>
      <c r="AC221" s="108">
        <v>16</v>
      </c>
      <c r="AD221" s="107">
        <v>207716</v>
      </c>
      <c r="AE221" s="108">
        <v>68</v>
      </c>
      <c r="AF221" s="107">
        <v>1666587</v>
      </c>
      <c r="AG221" s="108">
        <v>80</v>
      </c>
      <c r="AH221" s="107">
        <v>3436783</v>
      </c>
      <c r="AI221" s="108">
        <v>43</v>
      </c>
      <c r="AJ221" s="107">
        <v>2786936</v>
      </c>
      <c r="AK221" s="108">
        <v>16</v>
      </c>
      <c r="AL221" s="107">
        <v>265100</v>
      </c>
      <c r="AM221" s="108">
        <v>19</v>
      </c>
      <c r="AN221" s="107">
        <v>494442</v>
      </c>
      <c r="AO221" s="108">
        <v>14</v>
      </c>
      <c r="AP221" s="107">
        <v>1815636</v>
      </c>
      <c r="AQ221" s="108">
        <v>22</v>
      </c>
      <c r="AR221" s="107">
        <v>1288608</v>
      </c>
      <c r="AS221" s="108">
        <v>15</v>
      </c>
      <c r="AT221" s="107">
        <v>1326964</v>
      </c>
      <c r="AU221" s="108">
        <v>3</v>
      </c>
      <c r="AV221" s="107">
        <v>213640</v>
      </c>
      <c r="AW221" s="108">
        <v>9</v>
      </c>
      <c r="AX221" s="107">
        <v>115318</v>
      </c>
      <c r="AY221" s="108">
        <v>3</v>
      </c>
      <c r="AZ221" s="107">
        <v>114378</v>
      </c>
      <c r="BA221" s="108">
        <v>72</v>
      </c>
      <c r="BB221" s="107">
        <v>2952998</v>
      </c>
      <c r="BC221" s="108"/>
      <c r="BD221" s="107"/>
      <c r="BE221" s="108">
        <v>77</v>
      </c>
      <c r="BF221" s="107">
        <v>8963673</v>
      </c>
      <c r="BG221" s="108"/>
      <c r="BH221" s="107"/>
      <c r="BI221" s="108"/>
      <c r="BJ221" s="107"/>
      <c r="BK221" s="108"/>
      <c r="BL221" s="107"/>
      <c r="BM221" s="108">
        <v>12</v>
      </c>
      <c r="BN221" s="107">
        <v>571661</v>
      </c>
      <c r="BO221" s="108">
        <v>16</v>
      </c>
      <c r="BP221" s="107">
        <v>218325</v>
      </c>
      <c r="BQ221" s="108">
        <v>881</v>
      </c>
      <c r="BR221" s="107">
        <v>39125432</v>
      </c>
    </row>
    <row r="222" spans="1:70" ht="14" customHeight="1">
      <c r="A222" s="111" t="s">
        <v>518</v>
      </c>
      <c r="B222" s="105">
        <v>27272</v>
      </c>
      <c r="C222" s="106">
        <v>6</v>
      </c>
      <c r="D222" s="107">
        <v>120902</v>
      </c>
      <c r="E222" s="108">
        <v>7</v>
      </c>
      <c r="F222" s="107">
        <v>236213</v>
      </c>
      <c r="G222" s="108">
        <v>73</v>
      </c>
      <c r="H222" s="107">
        <v>1852045</v>
      </c>
      <c r="I222" s="108">
        <v>49</v>
      </c>
      <c r="J222" s="107">
        <v>1065598</v>
      </c>
      <c r="K222" s="108">
        <v>41</v>
      </c>
      <c r="L222" s="107">
        <v>1053910</v>
      </c>
      <c r="M222" s="108">
        <v>19</v>
      </c>
      <c r="N222" s="107">
        <v>419304</v>
      </c>
      <c r="O222" s="108">
        <v>98</v>
      </c>
      <c r="P222" s="107">
        <v>2654407</v>
      </c>
      <c r="Q222" s="108"/>
      <c r="R222" s="107"/>
      <c r="S222" s="108">
        <v>10</v>
      </c>
      <c r="T222" s="107">
        <v>385124</v>
      </c>
      <c r="U222" s="108">
        <v>7</v>
      </c>
      <c r="V222" s="107">
        <v>233885</v>
      </c>
      <c r="W222" s="108">
        <v>29</v>
      </c>
      <c r="X222" s="107">
        <v>723979</v>
      </c>
      <c r="Y222" s="108">
        <v>35</v>
      </c>
      <c r="Z222" s="107">
        <v>2135808</v>
      </c>
      <c r="AA222" s="108">
        <v>22</v>
      </c>
      <c r="AB222" s="107">
        <v>623038</v>
      </c>
      <c r="AC222" s="108">
        <v>16</v>
      </c>
      <c r="AD222" s="107">
        <v>188001</v>
      </c>
      <c r="AE222" s="108">
        <v>68</v>
      </c>
      <c r="AF222" s="107">
        <v>1540121</v>
      </c>
      <c r="AG222" s="108">
        <v>80</v>
      </c>
      <c r="AH222" s="107">
        <v>3311831</v>
      </c>
      <c r="AI222" s="108">
        <v>43</v>
      </c>
      <c r="AJ222" s="107">
        <v>2761195</v>
      </c>
      <c r="AK222" s="108">
        <v>16</v>
      </c>
      <c r="AL222" s="107">
        <v>258324</v>
      </c>
      <c r="AM222" s="108">
        <v>19</v>
      </c>
      <c r="AN222" s="107">
        <v>478064</v>
      </c>
      <c r="AO222" s="108">
        <v>14</v>
      </c>
      <c r="AP222" s="107">
        <v>1697888</v>
      </c>
      <c r="AQ222" s="108">
        <v>22</v>
      </c>
      <c r="AR222" s="107">
        <v>1191266</v>
      </c>
      <c r="AS222" s="108">
        <v>15</v>
      </c>
      <c r="AT222" s="107">
        <v>1211782</v>
      </c>
      <c r="AU222" s="108">
        <v>3</v>
      </c>
      <c r="AV222" s="107">
        <v>211706</v>
      </c>
      <c r="AW222" s="108">
        <v>9</v>
      </c>
      <c r="AX222" s="107">
        <v>113750</v>
      </c>
      <c r="AY222" s="108">
        <v>3</v>
      </c>
      <c r="AZ222" s="107">
        <v>101019</v>
      </c>
      <c r="BA222" s="108">
        <v>72</v>
      </c>
      <c r="BB222" s="107">
        <v>2638680</v>
      </c>
      <c r="BC222" s="108"/>
      <c r="BD222" s="107"/>
      <c r="BE222" s="108">
        <v>77</v>
      </c>
      <c r="BF222" s="107">
        <v>8087078</v>
      </c>
      <c r="BG222" s="108"/>
      <c r="BH222" s="107"/>
      <c r="BI222" s="108"/>
      <c r="BJ222" s="107"/>
      <c r="BK222" s="108"/>
      <c r="BL222" s="107"/>
      <c r="BM222" s="108">
        <v>12</v>
      </c>
      <c r="BN222" s="107">
        <v>525552</v>
      </c>
      <c r="BO222" s="108">
        <v>16</v>
      </c>
      <c r="BP222" s="107">
        <v>199922</v>
      </c>
      <c r="BQ222" s="108">
        <v>881</v>
      </c>
      <c r="BR222" s="107">
        <v>36020392</v>
      </c>
    </row>
    <row r="223" spans="1:70" ht="14" customHeight="1">
      <c r="A223" s="111" t="s">
        <v>518</v>
      </c>
      <c r="B223" s="105">
        <v>27302</v>
      </c>
      <c r="C223" s="106">
        <v>6</v>
      </c>
      <c r="D223" s="107">
        <v>112906</v>
      </c>
      <c r="E223" s="108">
        <v>7</v>
      </c>
      <c r="F223" s="107">
        <v>247737</v>
      </c>
      <c r="G223" s="108">
        <v>74</v>
      </c>
      <c r="H223" s="107">
        <v>1815554</v>
      </c>
      <c r="I223" s="108">
        <v>49</v>
      </c>
      <c r="J223" s="107">
        <v>1017125</v>
      </c>
      <c r="K223" s="108">
        <v>41</v>
      </c>
      <c r="L223" s="107">
        <v>981546</v>
      </c>
      <c r="M223" s="108">
        <v>19</v>
      </c>
      <c r="N223" s="107">
        <v>398509</v>
      </c>
      <c r="O223" s="108">
        <v>98</v>
      </c>
      <c r="P223" s="107">
        <v>2677319</v>
      </c>
      <c r="Q223" s="108"/>
      <c r="R223" s="107"/>
      <c r="S223" s="108">
        <v>10</v>
      </c>
      <c r="T223" s="107">
        <v>397150</v>
      </c>
      <c r="U223" s="108">
        <v>7</v>
      </c>
      <c r="V223" s="107">
        <v>220425</v>
      </c>
      <c r="W223" s="108">
        <v>30</v>
      </c>
      <c r="X223" s="107">
        <v>713615</v>
      </c>
      <c r="Y223" s="108">
        <v>35</v>
      </c>
      <c r="Z223" s="107">
        <v>2108401</v>
      </c>
      <c r="AA223" s="108">
        <v>22</v>
      </c>
      <c r="AB223" s="107">
        <v>585338</v>
      </c>
      <c r="AC223" s="108">
        <v>16</v>
      </c>
      <c r="AD223" s="107">
        <v>175165</v>
      </c>
      <c r="AE223" s="108">
        <v>68</v>
      </c>
      <c r="AF223" s="107">
        <v>1478048</v>
      </c>
      <c r="AG223" s="108">
        <v>80</v>
      </c>
      <c r="AH223" s="107">
        <v>3111520</v>
      </c>
      <c r="AI223" s="108">
        <v>43</v>
      </c>
      <c r="AJ223" s="107">
        <v>2501129</v>
      </c>
      <c r="AK223" s="108">
        <v>16</v>
      </c>
      <c r="AL223" s="107">
        <v>245035</v>
      </c>
      <c r="AM223" s="108">
        <v>19</v>
      </c>
      <c r="AN223" s="107">
        <v>460430</v>
      </c>
      <c r="AO223" s="108">
        <v>14</v>
      </c>
      <c r="AP223" s="107">
        <v>1719700</v>
      </c>
      <c r="AQ223" s="108">
        <v>22</v>
      </c>
      <c r="AR223" s="107">
        <v>1153531</v>
      </c>
      <c r="AS223" s="108">
        <v>15</v>
      </c>
      <c r="AT223" s="107">
        <v>1107829</v>
      </c>
      <c r="AU223" s="108">
        <v>3</v>
      </c>
      <c r="AV223" s="107">
        <v>207240</v>
      </c>
      <c r="AW223" s="108">
        <v>9</v>
      </c>
      <c r="AX223" s="107">
        <v>107485</v>
      </c>
      <c r="AY223" s="108">
        <v>3</v>
      </c>
      <c r="AZ223" s="107">
        <v>98335</v>
      </c>
      <c r="BA223" s="108">
        <v>72</v>
      </c>
      <c r="BB223" s="107">
        <v>2548969</v>
      </c>
      <c r="BC223" s="108"/>
      <c r="BD223" s="107"/>
      <c r="BE223" s="108">
        <v>77</v>
      </c>
      <c r="BF223" s="107">
        <v>8102673</v>
      </c>
      <c r="BG223" s="108"/>
      <c r="BH223" s="107"/>
      <c r="BI223" s="108"/>
      <c r="BJ223" s="107"/>
      <c r="BK223" s="108"/>
      <c r="BL223" s="107"/>
      <c r="BM223" s="108">
        <v>12</v>
      </c>
      <c r="BN223" s="107">
        <v>496214</v>
      </c>
      <c r="BO223" s="108">
        <v>16</v>
      </c>
      <c r="BP223" s="107">
        <v>191837</v>
      </c>
      <c r="BQ223" s="108">
        <v>883</v>
      </c>
      <c r="BR223" s="107">
        <v>34980777</v>
      </c>
    </row>
    <row r="224" spans="1:70" ht="14" customHeight="1">
      <c r="A224" s="111" t="s">
        <v>518</v>
      </c>
      <c r="B224" s="105">
        <v>27333</v>
      </c>
      <c r="C224" s="106">
        <v>6</v>
      </c>
      <c r="D224" s="107">
        <v>94396</v>
      </c>
      <c r="E224" s="108">
        <v>7</v>
      </c>
      <c r="F224" s="107">
        <v>215902</v>
      </c>
      <c r="G224" s="108">
        <v>74</v>
      </c>
      <c r="H224" s="107">
        <v>1845765</v>
      </c>
      <c r="I224" s="108">
        <v>49</v>
      </c>
      <c r="J224" s="107">
        <v>926267</v>
      </c>
      <c r="K224" s="108">
        <v>41</v>
      </c>
      <c r="L224" s="107">
        <v>864555</v>
      </c>
      <c r="M224" s="108">
        <v>19</v>
      </c>
      <c r="N224" s="107">
        <v>349103</v>
      </c>
      <c r="O224" s="108">
        <v>97</v>
      </c>
      <c r="P224" s="107">
        <v>2407755</v>
      </c>
      <c r="Q224" s="108"/>
      <c r="R224" s="107"/>
      <c r="S224" s="108">
        <v>10</v>
      </c>
      <c r="T224" s="107">
        <v>395342</v>
      </c>
      <c r="U224" s="108">
        <v>7</v>
      </c>
      <c r="V224" s="107">
        <v>206587</v>
      </c>
      <c r="W224" s="108">
        <v>30</v>
      </c>
      <c r="X224" s="107">
        <v>658999</v>
      </c>
      <c r="Y224" s="108">
        <v>35</v>
      </c>
      <c r="Z224" s="107">
        <v>1866530</v>
      </c>
      <c r="AA224" s="108">
        <v>22</v>
      </c>
      <c r="AB224" s="107">
        <v>540453</v>
      </c>
      <c r="AC224" s="108">
        <v>15</v>
      </c>
      <c r="AD224" s="107">
        <v>148968</v>
      </c>
      <c r="AE224" s="108">
        <v>68</v>
      </c>
      <c r="AF224" s="107">
        <v>1365344</v>
      </c>
      <c r="AG224" s="108">
        <v>80</v>
      </c>
      <c r="AH224" s="107">
        <v>2726098</v>
      </c>
      <c r="AI224" s="108">
        <v>43</v>
      </c>
      <c r="AJ224" s="107">
        <v>2266654</v>
      </c>
      <c r="AK224" s="108">
        <v>16</v>
      </c>
      <c r="AL224" s="107">
        <v>209881</v>
      </c>
      <c r="AM224" s="108">
        <v>19</v>
      </c>
      <c r="AN224" s="107">
        <v>429315</v>
      </c>
      <c r="AO224" s="108">
        <v>14</v>
      </c>
      <c r="AP224" s="107">
        <v>1661068</v>
      </c>
      <c r="AQ224" s="108">
        <v>22</v>
      </c>
      <c r="AR224" s="107">
        <v>1049874</v>
      </c>
      <c r="AS224" s="108">
        <v>15</v>
      </c>
      <c r="AT224" s="107">
        <v>1108782</v>
      </c>
      <c r="AU224" s="108">
        <v>3</v>
      </c>
      <c r="AV224" s="107">
        <v>196165</v>
      </c>
      <c r="AW224" s="108">
        <v>9</v>
      </c>
      <c r="AX224" s="107">
        <v>96621</v>
      </c>
      <c r="AY224" s="108">
        <v>3</v>
      </c>
      <c r="AZ224" s="107">
        <v>88825</v>
      </c>
      <c r="BA224" s="108">
        <v>72</v>
      </c>
      <c r="BB224" s="107">
        <v>2348715</v>
      </c>
      <c r="BC224" s="108"/>
      <c r="BD224" s="107"/>
      <c r="BE224" s="108">
        <v>77</v>
      </c>
      <c r="BF224" s="107">
        <v>7517748</v>
      </c>
      <c r="BG224" s="108"/>
      <c r="BH224" s="107"/>
      <c r="BI224" s="108"/>
      <c r="BJ224" s="107"/>
      <c r="BK224" s="108"/>
      <c r="BL224" s="107"/>
      <c r="BM224" s="108">
        <v>12</v>
      </c>
      <c r="BN224" s="107">
        <v>451299</v>
      </c>
      <c r="BO224" s="108">
        <v>16</v>
      </c>
      <c r="BP224" s="107">
        <v>169017</v>
      </c>
      <c r="BQ224" s="108">
        <v>881</v>
      </c>
      <c r="BR224" s="107">
        <v>32206041</v>
      </c>
    </row>
    <row r="225" spans="1:70" ht="14" customHeight="1">
      <c r="A225" s="111" t="s">
        <v>518</v>
      </c>
      <c r="B225" s="105">
        <v>27363</v>
      </c>
      <c r="C225" s="106">
        <v>6</v>
      </c>
      <c r="D225" s="107">
        <v>102972</v>
      </c>
      <c r="E225" s="108">
        <v>7</v>
      </c>
      <c r="F225" s="107">
        <v>241588</v>
      </c>
      <c r="G225" s="108">
        <v>74</v>
      </c>
      <c r="H225" s="107">
        <v>1968901</v>
      </c>
      <c r="I225" s="108">
        <v>49</v>
      </c>
      <c r="J225" s="107">
        <v>1008650</v>
      </c>
      <c r="K225" s="108">
        <v>41</v>
      </c>
      <c r="L225" s="107">
        <v>939115</v>
      </c>
      <c r="M225" s="108">
        <v>19</v>
      </c>
      <c r="N225" s="107">
        <v>394241</v>
      </c>
      <c r="O225" s="108">
        <v>97</v>
      </c>
      <c r="P225" s="107">
        <v>2638007</v>
      </c>
      <c r="Q225" s="108"/>
      <c r="R225" s="107"/>
      <c r="S225" s="108">
        <v>10</v>
      </c>
      <c r="T225" s="107">
        <v>383695</v>
      </c>
      <c r="U225" s="108">
        <v>7</v>
      </c>
      <c r="V225" s="107">
        <v>216270</v>
      </c>
      <c r="W225" s="108">
        <v>30</v>
      </c>
      <c r="X225" s="107">
        <v>702254</v>
      </c>
      <c r="Y225" s="108">
        <v>35</v>
      </c>
      <c r="Z225" s="107">
        <v>2136161</v>
      </c>
      <c r="AA225" s="108">
        <v>22</v>
      </c>
      <c r="AB225" s="107">
        <v>607097</v>
      </c>
      <c r="AC225" s="108">
        <v>15</v>
      </c>
      <c r="AD225" s="107">
        <v>162574</v>
      </c>
      <c r="AE225" s="108">
        <v>68</v>
      </c>
      <c r="AF225" s="107">
        <v>1506515</v>
      </c>
      <c r="AG225" s="108">
        <v>80</v>
      </c>
      <c r="AH225" s="107">
        <v>2923863</v>
      </c>
      <c r="AI225" s="108">
        <v>43</v>
      </c>
      <c r="AJ225" s="107">
        <v>2417596</v>
      </c>
      <c r="AK225" s="108">
        <v>16</v>
      </c>
      <c r="AL225" s="107">
        <v>224319</v>
      </c>
      <c r="AM225" s="108">
        <v>19</v>
      </c>
      <c r="AN225" s="107">
        <v>452482</v>
      </c>
      <c r="AO225" s="108">
        <v>14</v>
      </c>
      <c r="AP225" s="107">
        <v>1788856</v>
      </c>
      <c r="AQ225" s="108">
        <v>22</v>
      </c>
      <c r="AR225" s="107">
        <v>1144928</v>
      </c>
      <c r="AS225" s="108">
        <v>15</v>
      </c>
      <c r="AT225" s="107">
        <v>1393269</v>
      </c>
      <c r="AU225" s="108">
        <v>3</v>
      </c>
      <c r="AV225" s="107">
        <v>195238</v>
      </c>
      <c r="AW225" s="108">
        <v>9</v>
      </c>
      <c r="AX225" s="107">
        <v>109233</v>
      </c>
      <c r="AY225" s="108">
        <v>3</v>
      </c>
      <c r="AZ225" s="107">
        <v>95224</v>
      </c>
      <c r="BA225" s="108">
        <v>72</v>
      </c>
      <c r="BB225" s="107">
        <v>2609336</v>
      </c>
      <c r="BC225" s="108"/>
      <c r="BD225" s="107"/>
      <c r="BE225" s="108">
        <v>77</v>
      </c>
      <c r="BF225" s="107">
        <v>8372280</v>
      </c>
      <c r="BG225" s="108"/>
      <c r="BH225" s="107"/>
      <c r="BI225" s="108"/>
      <c r="BJ225" s="107"/>
      <c r="BK225" s="108"/>
      <c r="BL225" s="107"/>
      <c r="BM225" s="108">
        <v>12</v>
      </c>
      <c r="BN225" s="107">
        <v>537653</v>
      </c>
      <c r="BO225" s="108">
        <v>16</v>
      </c>
      <c r="BP225" s="107">
        <v>188747</v>
      </c>
      <c r="BQ225" s="108">
        <v>881</v>
      </c>
      <c r="BR225" s="107">
        <v>35461078</v>
      </c>
    </row>
    <row r="226" spans="1:70" ht="14" customHeight="1">
      <c r="A226" s="111" t="s">
        <v>518</v>
      </c>
      <c r="B226" s="105">
        <v>27391</v>
      </c>
      <c r="C226" s="106">
        <v>6</v>
      </c>
      <c r="D226" s="107">
        <v>104676</v>
      </c>
      <c r="E226" s="108">
        <v>7</v>
      </c>
      <c r="F226" s="107">
        <v>215336</v>
      </c>
      <c r="G226" s="108">
        <v>74</v>
      </c>
      <c r="H226" s="107">
        <v>1940095</v>
      </c>
      <c r="I226" s="108">
        <v>49</v>
      </c>
      <c r="J226" s="107">
        <v>1014222</v>
      </c>
      <c r="K226" s="108">
        <v>41</v>
      </c>
      <c r="L226" s="107">
        <v>898842</v>
      </c>
      <c r="M226" s="108">
        <v>19</v>
      </c>
      <c r="N226" s="107">
        <v>375827</v>
      </c>
      <c r="O226" s="108">
        <v>97</v>
      </c>
      <c r="P226" s="107">
        <v>2509254</v>
      </c>
      <c r="Q226" s="108"/>
      <c r="R226" s="107"/>
      <c r="S226" s="108">
        <v>10</v>
      </c>
      <c r="T226" s="107">
        <v>358279</v>
      </c>
      <c r="U226" s="108">
        <v>7</v>
      </c>
      <c r="V226" s="107">
        <v>213770</v>
      </c>
      <c r="W226" s="108">
        <v>30</v>
      </c>
      <c r="X226" s="107">
        <v>708618</v>
      </c>
      <c r="Y226" s="108">
        <v>35</v>
      </c>
      <c r="Z226" s="107">
        <v>1941284</v>
      </c>
      <c r="AA226" s="108">
        <v>22</v>
      </c>
      <c r="AB226" s="107">
        <v>575111</v>
      </c>
      <c r="AC226" s="108">
        <v>15</v>
      </c>
      <c r="AD226" s="107">
        <v>159838</v>
      </c>
      <c r="AE226" s="108">
        <v>68</v>
      </c>
      <c r="AF226" s="107">
        <v>1463535</v>
      </c>
      <c r="AG226" s="108">
        <v>80</v>
      </c>
      <c r="AH226" s="107">
        <v>2954889</v>
      </c>
      <c r="AI226" s="108">
        <v>43</v>
      </c>
      <c r="AJ226" s="107">
        <v>2313744</v>
      </c>
      <c r="AK226" s="108">
        <v>16</v>
      </c>
      <c r="AL226" s="107">
        <v>228416</v>
      </c>
      <c r="AM226" s="108">
        <v>19</v>
      </c>
      <c r="AN226" s="107">
        <v>458144</v>
      </c>
      <c r="AO226" s="108">
        <v>14</v>
      </c>
      <c r="AP226" s="107">
        <v>1872874</v>
      </c>
      <c r="AQ226" s="108">
        <v>22</v>
      </c>
      <c r="AR226" s="107">
        <v>1158339</v>
      </c>
      <c r="AS226" s="108">
        <v>15</v>
      </c>
      <c r="AT226" s="107">
        <v>1208078</v>
      </c>
      <c r="AU226" s="108">
        <v>3</v>
      </c>
      <c r="AV226" s="107">
        <v>221318</v>
      </c>
      <c r="AW226" s="108">
        <v>9</v>
      </c>
      <c r="AX226" s="107">
        <v>106322</v>
      </c>
      <c r="AY226" s="108">
        <v>3</v>
      </c>
      <c r="AZ226" s="107">
        <v>97146</v>
      </c>
      <c r="BA226" s="108">
        <v>72</v>
      </c>
      <c r="BB226" s="107">
        <v>2624261</v>
      </c>
      <c r="BC226" s="108"/>
      <c r="BD226" s="107"/>
      <c r="BE226" s="108">
        <v>77</v>
      </c>
      <c r="BF226" s="107">
        <v>8009023</v>
      </c>
      <c r="BG226" s="108"/>
      <c r="BH226" s="107"/>
      <c r="BI226" s="108"/>
      <c r="BJ226" s="107"/>
      <c r="BK226" s="108"/>
      <c r="BL226" s="107"/>
      <c r="BM226" s="108">
        <v>12</v>
      </c>
      <c r="BN226" s="107">
        <v>503821</v>
      </c>
      <c r="BO226" s="108">
        <v>16</v>
      </c>
      <c r="BP226" s="107">
        <v>184516</v>
      </c>
      <c r="BQ226" s="108">
        <v>881</v>
      </c>
      <c r="BR226" s="107">
        <v>34419591</v>
      </c>
    </row>
    <row r="227" spans="1:70" ht="14" customHeight="1">
      <c r="A227" s="111" t="s">
        <v>519</v>
      </c>
      <c r="B227" s="105">
        <v>27425</v>
      </c>
      <c r="C227" s="106">
        <v>6</v>
      </c>
      <c r="D227" s="107">
        <v>96932</v>
      </c>
      <c r="E227" s="108">
        <v>7</v>
      </c>
      <c r="F227" s="107">
        <v>205521</v>
      </c>
      <c r="G227" s="108">
        <v>74</v>
      </c>
      <c r="H227" s="107">
        <v>2233843</v>
      </c>
      <c r="I227" s="108">
        <v>49</v>
      </c>
      <c r="J227" s="107">
        <v>1065444</v>
      </c>
      <c r="K227" s="108">
        <v>41</v>
      </c>
      <c r="L227" s="107">
        <v>897251</v>
      </c>
      <c r="M227" s="108">
        <v>19</v>
      </c>
      <c r="N227" s="107">
        <v>363300</v>
      </c>
      <c r="O227" s="108">
        <v>97</v>
      </c>
      <c r="P227" s="107">
        <v>2561195</v>
      </c>
      <c r="Q227" s="108"/>
      <c r="R227" s="107"/>
      <c r="S227" s="108">
        <v>10</v>
      </c>
      <c r="T227" s="107">
        <v>353793</v>
      </c>
      <c r="U227" s="108">
        <v>7</v>
      </c>
      <c r="V227" s="107">
        <v>223499</v>
      </c>
      <c r="W227" s="108">
        <v>30</v>
      </c>
      <c r="X227" s="107">
        <v>757849</v>
      </c>
      <c r="Y227" s="108">
        <v>35</v>
      </c>
      <c r="Z227" s="107">
        <v>2109420</v>
      </c>
      <c r="AA227" s="108">
        <v>22</v>
      </c>
      <c r="AB227" s="107">
        <v>555027</v>
      </c>
      <c r="AC227" s="108">
        <v>15</v>
      </c>
      <c r="AD227" s="107">
        <v>177070</v>
      </c>
      <c r="AE227" s="108">
        <v>68</v>
      </c>
      <c r="AF227" s="107">
        <v>1558062</v>
      </c>
      <c r="AG227" s="108">
        <v>80</v>
      </c>
      <c r="AH227" s="107">
        <v>2962616</v>
      </c>
      <c r="AI227" s="108">
        <v>43</v>
      </c>
      <c r="AJ227" s="107">
        <v>2462754</v>
      </c>
      <c r="AK227" s="108">
        <v>16</v>
      </c>
      <c r="AL227" s="107">
        <v>236596</v>
      </c>
      <c r="AM227" s="108">
        <v>19</v>
      </c>
      <c r="AN227" s="107">
        <v>490090</v>
      </c>
      <c r="AO227" s="108">
        <v>14</v>
      </c>
      <c r="AP227" s="107">
        <v>1904353</v>
      </c>
      <c r="AQ227" s="108">
        <v>22</v>
      </c>
      <c r="AR227" s="107">
        <v>1150236</v>
      </c>
      <c r="AS227" s="108">
        <v>15</v>
      </c>
      <c r="AT227" s="107">
        <v>1119764</v>
      </c>
      <c r="AU227" s="108">
        <v>3</v>
      </c>
      <c r="AV227" s="107">
        <v>208649</v>
      </c>
      <c r="AW227" s="108">
        <v>9</v>
      </c>
      <c r="AX227" s="107">
        <v>111267</v>
      </c>
      <c r="AY227" s="108">
        <v>3</v>
      </c>
      <c r="AZ227" s="107">
        <v>101114</v>
      </c>
      <c r="BA227" s="108">
        <v>72</v>
      </c>
      <c r="BB227" s="107">
        <v>2699673</v>
      </c>
      <c r="BC227" s="108"/>
      <c r="BD227" s="107"/>
      <c r="BE227" s="108">
        <v>77</v>
      </c>
      <c r="BF227" s="107">
        <v>8539122</v>
      </c>
      <c r="BG227" s="108"/>
      <c r="BH227" s="107"/>
      <c r="BI227" s="108"/>
      <c r="BJ227" s="107"/>
      <c r="BK227" s="108"/>
      <c r="BL227" s="107"/>
      <c r="BM227" s="108">
        <v>12</v>
      </c>
      <c r="BN227" s="107">
        <v>544013</v>
      </c>
      <c r="BO227" s="108">
        <v>16</v>
      </c>
      <c r="BP227" s="107">
        <v>190168</v>
      </c>
      <c r="BQ227" s="108">
        <v>881</v>
      </c>
      <c r="BR227" s="107">
        <v>35878640</v>
      </c>
    </row>
    <row r="228" spans="1:70" ht="14" customHeight="1">
      <c r="A228" s="111" t="s">
        <v>519</v>
      </c>
      <c r="B228" s="105">
        <v>27453</v>
      </c>
      <c r="C228" s="106">
        <v>6</v>
      </c>
      <c r="D228" s="107">
        <v>96269</v>
      </c>
      <c r="E228" s="108">
        <v>7</v>
      </c>
      <c r="F228" s="107">
        <v>174113</v>
      </c>
      <c r="G228" s="108">
        <v>74</v>
      </c>
      <c r="H228" s="107">
        <v>2492068</v>
      </c>
      <c r="I228" s="108">
        <v>49</v>
      </c>
      <c r="J228" s="107">
        <v>1160410</v>
      </c>
      <c r="K228" s="108">
        <v>41</v>
      </c>
      <c r="L228" s="107">
        <v>977166</v>
      </c>
      <c r="M228" s="108">
        <v>19</v>
      </c>
      <c r="N228" s="107">
        <v>387817</v>
      </c>
      <c r="O228" s="108">
        <v>97</v>
      </c>
      <c r="P228" s="107">
        <v>2671309</v>
      </c>
      <c r="Q228" s="108"/>
      <c r="R228" s="107"/>
      <c r="S228" s="108">
        <v>10</v>
      </c>
      <c r="T228" s="107">
        <v>394534</v>
      </c>
      <c r="U228" s="108">
        <v>7</v>
      </c>
      <c r="V228" s="107">
        <v>240802</v>
      </c>
      <c r="W228" s="108">
        <v>30</v>
      </c>
      <c r="X228" s="107">
        <v>814196</v>
      </c>
      <c r="Y228" s="108">
        <v>35</v>
      </c>
      <c r="Z228" s="107">
        <v>2348555</v>
      </c>
      <c r="AA228" s="108">
        <v>22</v>
      </c>
      <c r="AB228" s="107">
        <v>594874</v>
      </c>
      <c r="AC228" s="108">
        <v>15</v>
      </c>
      <c r="AD228" s="107">
        <v>178682</v>
      </c>
      <c r="AE228" s="108">
        <v>68</v>
      </c>
      <c r="AF228" s="107">
        <v>1653634</v>
      </c>
      <c r="AG228" s="108">
        <v>80</v>
      </c>
      <c r="AH228" s="107">
        <v>3404398</v>
      </c>
      <c r="AI228" s="108">
        <v>43</v>
      </c>
      <c r="AJ228" s="107">
        <v>2681474</v>
      </c>
      <c r="AK228" s="108">
        <v>16</v>
      </c>
      <c r="AL228" s="107">
        <v>256347</v>
      </c>
      <c r="AM228" s="108">
        <v>19</v>
      </c>
      <c r="AN228" s="107">
        <v>564241</v>
      </c>
      <c r="AO228" s="108">
        <v>14</v>
      </c>
      <c r="AP228" s="107">
        <v>2146768</v>
      </c>
      <c r="AQ228" s="108">
        <v>22</v>
      </c>
      <c r="AR228" s="107">
        <v>1192178</v>
      </c>
      <c r="AS228" s="108">
        <v>15</v>
      </c>
      <c r="AT228" s="107">
        <v>1116345</v>
      </c>
      <c r="AU228" s="108">
        <v>3</v>
      </c>
      <c r="AV228" s="107">
        <v>215387</v>
      </c>
      <c r="AW228" s="108">
        <v>9</v>
      </c>
      <c r="AX228" s="107">
        <v>121644</v>
      </c>
      <c r="AY228" s="108">
        <v>3</v>
      </c>
      <c r="AZ228" s="107">
        <v>108270</v>
      </c>
      <c r="BA228" s="108">
        <v>72</v>
      </c>
      <c r="BB228" s="107">
        <v>3005920</v>
      </c>
      <c r="BC228" s="108"/>
      <c r="BD228" s="107"/>
      <c r="BE228" s="108">
        <v>77</v>
      </c>
      <c r="BF228" s="107">
        <v>9106793</v>
      </c>
      <c r="BG228" s="108"/>
      <c r="BH228" s="107"/>
      <c r="BI228" s="108"/>
      <c r="BJ228" s="107"/>
      <c r="BK228" s="108"/>
      <c r="BL228" s="107"/>
      <c r="BM228" s="108">
        <v>12</v>
      </c>
      <c r="BN228" s="107">
        <v>663690</v>
      </c>
      <c r="BO228" s="108">
        <v>16</v>
      </c>
      <c r="BP228" s="107">
        <v>190578</v>
      </c>
      <c r="BQ228" s="108">
        <v>881</v>
      </c>
      <c r="BR228" s="107">
        <v>38958477</v>
      </c>
    </row>
    <row r="229" spans="1:70" ht="14" customHeight="1">
      <c r="A229" s="111" t="s">
        <v>519</v>
      </c>
      <c r="B229" s="105">
        <v>27484</v>
      </c>
      <c r="C229" s="106">
        <v>6</v>
      </c>
      <c r="D229" s="107">
        <v>96489</v>
      </c>
      <c r="E229" s="108">
        <v>7</v>
      </c>
      <c r="F229" s="107">
        <v>184222</v>
      </c>
      <c r="G229" s="108">
        <v>74</v>
      </c>
      <c r="H229" s="107">
        <v>2626814</v>
      </c>
      <c r="I229" s="108">
        <v>49</v>
      </c>
      <c r="J229" s="107">
        <v>1300667</v>
      </c>
      <c r="K229" s="108">
        <v>41</v>
      </c>
      <c r="L229" s="107">
        <v>1039655</v>
      </c>
      <c r="M229" s="108">
        <v>19</v>
      </c>
      <c r="N229" s="107">
        <v>391813</v>
      </c>
      <c r="O229" s="108">
        <v>98</v>
      </c>
      <c r="P229" s="107">
        <v>2858806</v>
      </c>
      <c r="Q229" s="108"/>
      <c r="R229" s="107"/>
      <c r="S229" s="108">
        <v>10</v>
      </c>
      <c r="T229" s="107">
        <v>375901</v>
      </c>
      <c r="U229" s="108">
        <v>7</v>
      </c>
      <c r="V229" s="107">
        <v>258540</v>
      </c>
      <c r="W229" s="108">
        <v>30</v>
      </c>
      <c r="X229" s="107">
        <v>845541</v>
      </c>
      <c r="Y229" s="108">
        <v>35</v>
      </c>
      <c r="Z229" s="107">
        <v>2445275</v>
      </c>
      <c r="AA229" s="108">
        <v>22</v>
      </c>
      <c r="AB229" s="107">
        <v>634001</v>
      </c>
      <c r="AC229" s="108">
        <v>16</v>
      </c>
      <c r="AD229" s="107">
        <v>188474</v>
      </c>
      <c r="AE229" s="108">
        <v>69</v>
      </c>
      <c r="AF229" s="107">
        <v>1720102</v>
      </c>
      <c r="AG229" s="108">
        <v>80</v>
      </c>
      <c r="AH229" s="107">
        <v>3884396</v>
      </c>
      <c r="AI229" s="108">
        <v>43</v>
      </c>
      <c r="AJ229" s="107">
        <v>2791384</v>
      </c>
      <c r="AK229" s="108">
        <v>16</v>
      </c>
      <c r="AL229" s="107">
        <v>269215</v>
      </c>
      <c r="AM229" s="108">
        <v>19</v>
      </c>
      <c r="AN229" s="107">
        <v>576495</v>
      </c>
      <c r="AO229" s="108">
        <v>14</v>
      </c>
      <c r="AP229" s="107">
        <v>2200912</v>
      </c>
      <c r="AQ229" s="108">
        <v>22</v>
      </c>
      <c r="AR229" s="107">
        <v>1189538</v>
      </c>
      <c r="AS229" s="108">
        <v>15</v>
      </c>
      <c r="AT229" s="107">
        <v>1175154</v>
      </c>
      <c r="AU229" s="108">
        <v>2</v>
      </c>
      <c r="AV229" s="107">
        <v>91972</v>
      </c>
      <c r="AW229" s="108">
        <v>9</v>
      </c>
      <c r="AX229" s="107">
        <v>117394</v>
      </c>
      <c r="AY229" s="108">
        <v>3</v>
      </c>
      <c r="AZ229" s="107">
        <v>110554</v>
      </c>
      <c r="BA229" s="108">
        <v>72</v>
      </c>
      <c r="BB229" s="107">
        <v>3117935</v>
      </c>
      <c r="BC229" s="108"/>
      <c r="BD229" s="107"/>
      <c r="BE229" s="108">
        <v>83</v>
      </c>
      <c r="BF229" s="107">
        <v>9245420</v>
      </c>
      <c r="BG229" s="108"/>
      <c r="BH229" s="107"/>
      <c r="BI229" s="108"/>
      <c r="BJ229" s="107"/>
      <c r="BK229" s="108"/>
      <c r="BL229" s="107"/>
      <c r="BM229" s="108">
        <v>12</v>
      </c>
      <c r="BN229" s="107">
        <v>638004</v>
      </c>
      <c r="BO229" s="108">
        <v>16</v>
      </c>
      <c r="BP229" s="107">
        <v>188995</v>
      </c>
      <c r="BQ229" s="108">
        <v>889</v>
      </c>
      <c r="BR229" s="107">
        <v>40563682</v>
      </c>
    </row>
    <row r="230" spans="1:70" ht="14" customHeight="1">
      <c r="A230" s="111" t="s">
        <v>519</v>
      </c>
      <c r="B230" s="105">
        <v>27514</v>
      </c>
      <c r="C230" s="106">
        <v>6</v>
      </c>
      <c r="D230" s="107">
        <v>94940</v>
      </c>
      <c r="E230" s="108">
        <v>7</v>
      </c>
      <c r="F230" s="107">
        <v>182313</v>
      </c>
      <c r="G230" s="108">
        <v>74</v>
      </c>
      <c r="H230" s="107">
        <v>2782678</v>
      </c>
      <c r="I230" s="108">
        <v>49</v>
      </c>
      <c r="J230" s="107">
        <v>1306590</v>
      </c>
      <c r="K230" s="108">
        <v>41</v>
      </c>
      <c r="L230" s="107">
        <v>996441</v>
      </c>
      <c r="M230" s="108">
        <v>19</v>
      </c>
      <c r="N230" s="107">
        <v>397378</v>
      </c>
      <c r="O230" s="108">
        <v>97</v>
      </c>
      <c r="P230" s="107">
        <v>2955196</v>
      </c>
      <c r="Q230" s="108"/>
      <c r="R230" s="107"/>
      <c r="S230" s="108">
        <v>10</v>
      </c>
      <c r="T230" s="107">
        <v>365229</v>
      </c>
      <c r="U230" s="108">
        <v>7</v>
      </c>
      <c r="V230" s="107">
        <v>287538</v>
      </c>
      <c r="W230" s="108">
        <v>30</v>
      </c>
      <c r="X230" s="107">
        <v>830727</v>
      </c>
      <c r="Y230" s="108">
        <v>35</v>
      </c>
      <c r="Z230" s="107">
        <v>2339837</v>
      </c>
      <c r="AA230" s="108">
        <v>22</v>
      </c>
      <c r="AB230" s="107">
        <v>588144</v>
      </c>
      <c r="AC230" s="108">
        <v>16</v>
      </c>
      <c r="AD230" s="107">
        <v>198642</v>
      </c>
      <c r="AE230" s="108">
        <v>69</v>
      </c>
      <c r="AF230" s="107">
        <v>1751068</v>
      </c>
      <c r="AG230" s="108">
        <v>80</v>
      </c>
      <c r="AH230" s="107">
        <v>3782854</v>
      </c>
      <c r="AI230" s="108">
        <v>43</v>
      </c>
      <c r="AJ230" s="107">
        <v>2908304</v>
      </c>
      <c r="AK230" s="108">
        <v>16</v>
      </c>
      <c r="AL230" s="107">
        <v>274973</v>
      </c>
      <c r="AM230" s="108">
        <v>19</v>
      </c>
      <c r="AN230" s="107">
        <v>624499</v>
      </c>
      <c r="AO230" s="108">
        <v>14</v>
      </c>
      <c r="AP230" s="107">
        <v>2124552</v>
      </c>
      <c r="AQ230" s="108">
        <v>22</v>
      </c>
      <c r="AR230" s="107">
        <v>1164869</v>
      </c>
      <c r="AS230" s="108">
        <v>15</v>
      </c>
      <c r="AT230" s="107">
        <v>1138178</v>
      </c>
      <c r="AU230" s="108">
        <v>2</v>
      </c>
      <c r="AV230" s="107">
        <v>90731</v>
      </c>
      <c r="AW230" s="108">
        <v>9</v>
      </c>
      <c r="AX230" s="107">
        <v>125949</v>
      </c>
      <c r="AY230" s="108">
        <v>3</v>
      </c>
      <c r="AZ230" s="107">
        <v>109203</v>
      </c>
      <c r="BA230" s="108">
        <v>72</v>
      </c>
      <c r="BB230" s="107">
        <v>3288328</v>
      </c>
      <c r="BC230" s="108"/>
      <c r="BD230" s="107"/>
      <c r="BE230" s="108">
        <v>83</v>
      </c>
      <c r="BF230" s="107">
        <v>9129813</v>
      </c>
      <c r="BG230" s="108"/>
      <c r="BH230" s="107"/>
      <c r="BI230" s="108"/>
      <c r="BJ230" s="107"/>
      <c r="BK230" s="108"/>
      <c r="BL230" s="107"/>
      <c r="BM230" s="108">
        <v>12</v>
      </c>
      <c r="BN230" s="107">
        <v>626195</v>
      </c>
      <c r="BO230" s="108">
        <v>16</v>
      </c>
      <c r="BP230" s="107">
        <v>190716</v>
      </c>
      <c r="BQ230" s="108">
        <v>888</v>
      </c>
      <c r="BR230" s="107">
        <v>40655900</v>
      </c>
    </row>
    <row r="231" spans="1:70" ht="14" customHeight="1">
      <c r="A231" s="111" t="s">
        <v>519</v>
      </c>
      <c r="B231" s="105">
        <v>27545</v>
      </c>
      <c r="C231" s="106">
        <v>6</v>
      </c>
      <c r="D231" s="107">
        <v>93928</v>
      </c>
      <c r="E231" s="108">
        <v>7</v>
      </c>
      <c r="F231" s="107">
        <v>195167</v>
      </c>
      <c r="G231" s="108">
        <v>74</v>
      </c>
      <c r="H231" s="107">
        <v>2739642</v>
      </c>
      <c r="I231" s="108">
        <v>49</v>
      </c>
      <c r="J231" s="107">
        <v>1285948</v>
      </c>
      <c r="K231" s="108">
        <v>41</v>
      </c>
      <c r="L231" s="107">
        <v>1003091</v>
      </c>
      <c r="M231" s="108">
        <v>19</v>
      </c>
      <c r="N231" s="107">
        <v>388048</v>
      </c>
      <c r="O231" s="108">
        <v>97</v>
      </c>
      <c r="P231" s="107">
        <v>2971746</v>
      </c>
      <c r="Q231" s="108"/>
      <c r="R231" s="107"/>
      <c r="S231" s="108">
        <v>10</v>
      </c>
      <c r="T231" s="107">
        <v>359725</v>
      </c>
      <c r="U231" s="108">
        <v>7</v>
      </c>
      <c r="V231" s="107">
        <v>294205</v>
      </c>
      <c r="W231" s="108">
        <v>30</v>
      </c>
      <c r="X231" s="107">
        <v>804391</v>
      </c>
      <c r="Y231" s="108">
        <v>35</v>
      </c>
      <c r="Z231" s="107">
        <v>2376702</v>
      </c>
      <c r="AA231" s="108">
        <v>22</v>
      </c>
      <c r="AB231" s="107">
        <v>584764</v>
      </c>
      <c r="AC231" s="108">
        <v>16</v>
      </c>
      <c r="AD231" s="107">
        <v>201525</v>
      </c>
      <c r="AE231" s="108">
        <v>69</v>
      </c>
      <c r="AF231" s="107">
        <v>1764019</v>
      </c>
      <c r="AG231" s="108">
        <v>81</v>
      </c>
      <c r="AH231" s="107">
        <v>3801479</v>
      </c>
      <c r="AI231" s="108">
        <v>43</v>
      </c>
      <c r="AJ231" s="107">
        <v>2887283</v>
      </c>
      <c r="AK231" s="108">
        <v>16</v>
      </c>
      <c r="AL231" s="107">
        <v>293653</v>
      </c>
      <c r="AM231" s="108">
        <v>19</v>
      </c>
      <c r="AN231" s="107">
        <v>596436</v>
      </c>
      <c r="AO231" s="108">
        <v>14</v>
      </c>
      <c r="AP231" s="107">
        <v>2187664</v>
      </c>
      <c r="AQ231" s="108">
        <v>22</v>
      </c>
      <c r="AR231" s="107">
        <v>1162577</v>
      </c>
      <c r="AS231" s="108">
        <v>15</v>
      </c>
      <c r="AT231" s="107">
        <v>1069889</v>
      </c>
      <c r="AU231" s="108">
        <v>2</v>
      </c>
      <c r="AV231" s="107">
        <v>93254</v>
      </c>
      <c r="AW231" s="108">
        <v>9</v>
      </c>
      <c r="AX231" s="107">
        <v>123913</v>
      </c>
      <c r="AY231" s="108">
        <v>3</v>
      </c>
      <c r="AZ231" s="107">
        <v>110774</v>
      </c>
      <c r="BA231" s="108">
        <v>72</v>
      </c>
      <c r="BB231" s="107">
        <v>3176086</v>
      </c>
      <c r="BC231" s="108"/>
      <c r="BD231" s="107"/>
      <c r="BE231" s="108">
        <v>83</v>
      </c>
      <c r="BF231" s="107">
        <v>9110134</v>
      </c>
      <c r="BG231" s="108"/>
      <c r="BH231" s="107"/>
      <c r="BI231" s="108"/>
      <c r="BJ231" s="107"/>
      <c r="BK231" s="108"/>
      <c r="BL231" s="107"/>
      <c r="BM231" s="108">
        <v>12</v>
      </c>
      <c r="BN231" s="107">
        <v>602608</v>
      </c>
      <c r="BO231" s="108">
        <v>16</v>
      </c>
      <c r="BP231" s="107">
        <v>195189</v>
      </c>
      <c r="BQ231" s="108">
        <v>889</v>
      </c>
      <c r="BR231" s="107">
        <v>40473855</v>
      </c>
    </row>
    <row r="232" spans="1:70" ht="14" customHeight="1">
      <c r="A232" s="111" t="s">
        <v>519</v>
      </c>
      <c r="B232" s="105">
        <v>27575</v>
      </c>
      <c r="C232" s="106">
        <v>6</v>
      </c>
      <c r="D232" s="107">
        <v>91823</v>
      </c>
      <c r="E232" s="108">
        <v>7</v>
      </c>
      <c r="F232" s="107">
        <v>229564</v>
      </c>
      <c r="G232" s="108">
        <v>74</v>
      </c>
      <c r="H232" s="107">
        <v>2933710</v>
      </c>
      <c r="I232" s="108">
        <v>49</v>
      </c>
      <c r="J232" s="107">
        <v>1330229</v>
      </c>
      <c r="K232" s="108">
        <v>41</v>
      </c>
      <c r="L232" s="107">
        <v>1042620</v>
      </c>
      <c r="M232" s="108">
        <v>19</v>
      </c>
      <c r="N232" s="107">
        <v>394694</v>
      </c>
      <c r="O232" s="108">
        <v>97</v>
      </c>
      <c r="P232" s="107">
        <v>2956178</v>
      </c>
      <c r="Q232" s="108"/>
      <c r="R232" s="107"/>
      <c r="S232" s="108">
        <v>10</v>
      </c>
      <c r="T232" s="107">
        <v>349216</v>
      </c>
      <c r="U232" s="108">
        <v>7</v>
      </c>
      <c r="V232" s="107">
        <v>323873</v>
      </c>
      <c r="W232" s="108">
        <v>30</v>
      </c>
      <c r="X232" s="107">
        <v>837095</v>
      </c>
      <c r="Y232" s="108">
        <v>35</v>
      </c>
      <c r="Z232" s="107">
        <v>2318852</v>
      </c>
      <c r="AA232" s="108">
        <v>22</v>
      </c>
      <c r="AB232" s="107">
        <v>580470</v>
      </c>
      <c r="AC232" s="108">
        <v>16</v>
      </c>
      <c r="AD232" s="107">
        <v>212064</v>
      </c>
      <c r="AE232" s="108">
        <v>69</v>
      </c>
      <c r="AF232" s="107">
        <v>1855996</v>
      </c>
      <c r="AG232" s="108">
        <v>81</v>
      </c>
      <c r="AH232" s="107">
        <v>4317289</v>
      </c>
      <c r="AI232" s="108">
        <v>43</v>
      </c>
      <c r="AJ232" s="107">
        <v>2955065</v>
      </c>
      <c r="AK232" s="108">
        <v>16</v>
      </c>
      <c r="AL232" s="107">
        <v>315211</v>
      </c>
      <c r="AM232" s="108">
        <v>19</v>
      </c>
      <c r="AN232" s="107">
        <v>636028</v>
      </c>
      <c r="AO232" s="108">
        <v>14</v>
      </c>
      <c r="AP232" s="107">
        <v>2288524</v>
      </c>
      <c r="AQ232" s="108">
        <v>22</v>
      </c>
      <c r="AR232" s="107">
        <v>1155686</v>
      </c>
      <c r="AS232" s="108">
        <v>15</v>
      </c>
      <c r="AT232" s="107">
        <v>938424</v>
      </c>
      <c r="AU232" s="108">
        <v>2</v>
      </c>
      <c r="AV232" s="107">
        <v>91044</v>
      </c>
      <c r="AW232" s="108">
        <v>9</v>
      </c>
      <c r="AX232" s="107">
        <v>126580</v>
      </c>
      <c r="AY232" s="108">
        <v>3</v>
      </c>
      <c r="AZ232" s="107">
        <v>110539</v>
      </c>
      <c r="BA232" s="108">
        <v>72</v>
      </c>
      <c r="BB232" s="107">
        <v>3261513</v>
      </c>
      <c r="BC232" s="108"/>
      <c r="BD232" s="107"/>
      <c r="BE232" s="108">
        <v>83</v>
      </c>
      <c r="BF232" s="107">
        <v>9202146</v>
      </c>
      <c r="BG232" s="108"/>
      <c r="BH232" s="107"/>
      <c r="BI232" s="108"/>
      <c r="BJ232" s="107"/>
      <c r="BK232" s="108"/>
      <c r="BL232" s="107"/>
      <c r="BM232" s="108">
        <v>12</v>
      </c>
      <c r="BN232" s="107">
        <v>604532</v>
      </c>
      <c r="BO232" s="108">
        <v>16</v>
      </c>
      <c r="BP232" s="107">
        <v>201743</v>
      </c>
      <c r="BQ232" s="108">
        <v>889</v>
      </c>
      <c r="BR232" s="107">
        <v>41660723</v>
      </c>
    </row>
    <row r="233" spans="1:70" ht="14" customHeight="1">
      <c r="A233" s="111" t="s">
        <v>519</v>
      </c>
      <c r="B233" s="105">
        <v>27606</v>
      </c>
      <c r="C233" s="106">
        <v>6</v>
      </c>
      <c r="D233" s="107">
        <v>95870</v>
      </c>
      <c r="E233" s="108">
        <v>7</v>
      </c>
      <c r="F233" s="107">
        <v>228680</v>
      </c>
      <c r="G233" s="108">
        <v>74</v>
      </c>
      <c r="H233" s="107">
        <v>2603461</v>
      </c>
      <c r="I233" s="108">
        <v>49</v>
      </c>
      <c r="J233" s="107">
        <v>1268284</v>
      </c>
      <c r="K233" s="108">
        <v>41</v>
      </c>
      <c r="L233" s="107">
        <v>1050824</v>
      </c>
      <c r="M233" s="108">
        <v>19</v>
      </c>
      <c r="N233" s="107">
        <v>386342</v>
      </c>
      <c r="O233" s="108">
        <v>97</v>
      </c>
      <c r="P233" s="107">
        <v>2780746</v>
      </c>
      <c r="Q233" s="108"/>
      <c r="R233" s="107"/>
      <c r="S233" s="108">
        <v>10</v>
      </c>
      <c r="T233" s="107">
        <v>346812</v>
      </c>
      <c r="U233" s="108">
        <v>7</v>
      </c>
      <c r="V233" s="107">
        <v>305916</v>
      </c>
      <c r="W233" s="108">
        <v>30</v>
      </c>
      <c r="X233" s="107">
        <v>783243</v>
      </c>
      <c r="Y233" s="108">
        <v>35</v>
      </c>
      <c r="Z233" s="107">
        <v>2288556</v>
      </c>
      <c r="AA233" s="108">
        <v>22</v>
      </c>
      <c r="AB233" s="107">
        <v>590063</v>
      </c>
      <c r="AC233" s="108">
        <v>16</v>
      </c>
      <c r="AD233" s="107">
        <v>210482</v>
      </c>
      <c r="AE233" s="108">
        <v>69</v>
      </c>
      <c r="AF233" s="107">
        <v>1776004</v>
      </c>
      <c r="AG233" s="108">
        <v>81</v>
      </c>
      <c r="AH233" s="107">
        <v>3867253</v>
      </c>
      <c r="AI233" s="108">
        <v>43</v>
      </c>
      <c r="AJ233" s="107">
        <v>2795454</v>
      </c>
      <c r="AK233" s="108">
        <v>16</v>
      </c>
      <c r="AL233" s="107">
        <v>291155</v>
      </c>
      <c r="AM233" s="108">
        <v>19</v>
      </c>
      <c r="AN233" s="107">
        <v>597654</v>
      </c>
      <c r="AO233" s="108">
        <v>14</v>
      </c>
      <c r="AP233" s="107">
        <v>2256761</v>
      </c>
      <c r="AQ233" s="108">
        <v>22</v>
      </c>
      <c r="AR233" s="107">
        <v>1134254</v>
      </c>
      <c r="AS233" s="108">
        <v>15</v>
      </c>
      <c r="AT233" s="107">
        <v>973830</v>
      </c>
      <c r="AU233" s="108">
        <v>3</v>
      </c>
      <c r="AV233" s="107">
        <v>224082</v>
      </c>
      <c r="AW233" s="108">
        <v>9</v>
      </c>
      <c r="AX233" s="107">
        <v>125204</v>
      </c>
      <c r="AY233" s="108">
        <v>3</v>
      </c>
      <c r="AZ233" s="107">
        <v>108235</v>
      </c>
      <c r="BA233" s="108">
        <v>72</v>
      </c>
      <c r="BB233" s="107">
        <v>3216435</v>
      </c>
      <c r="BC233" s="108"/>
      <c r="BD233" s="107"/>
      <c r="BE233" s="108">
        <v>83</v>
      </c>
      <c r="BF233" s="107">
        <v>9089545</v>
      </c>
      <c r="BG233" s="108"/>
      <c r="BH233" s="107"/>
      <c r="BI233" s="108"/>
      <c r="BJ233" s="107"/>
      <c r="BK233" s="108"/>
      <c r="BL233" s="107"/>
      <c r="BM233" s="108">
        <v>12</v>
      </c>
      <c r="BN233" s="107">
        <v>564316</v>
      </c>
      <c r="BO233" s="108">
        <v>16</v>
      </c>
      <c r="BP233" s="107">
        <v>208234</v>
      </c>
      <c r="BQ233" s="108">
        <v>890</v>
      </c>
      <c r="BR233" s="107">
        <v>40167708</v>
      </c>
    </row>
    <row r="234" spans="1:70" ht="14" customHeight="1">
      <c r="A234" s="111" t="s">
        <v>519</v>
      </c>
      <c r="B234" s="105">
        <v>27636</v>
      </c>
      <c r="C234" s="106">
        <v>6</v>
      </c>
      <c r="D234" s="107">
        <v>91142</v>
      </c>
      <c r="E234" s="108">
        <v>7</v>
      </c>
      <c r="F234" s="107">
        <v>200082</v>
      </c>
      <c r="G234" s="108">
        <v>74</v>
      </c>
      <c r="H234" s="107">
        <v>2639944</v>
      </c>
      <c r="I234" s="108">
        <v>49</v>
      </c>
      <c r="J234" s="107">
        <v>1254742</v>
      </c>
      <c r="K234" s="108">
        <v>41</v>
      </c>
      <c r="L234" s="107">
        <v>930304</v>
      </c>
      <c r="M234" s="108">
        <v>18</v>
      </c>
      <c r="N234" s="107">
        <v>355449</v>
      </c>
      <c r="O234" s="108">
        <v>97</v>
      </c>
      <c r="P234" s="107">
        <v>2640235</v>
      </c>
      <c r="Q234" s="108"/>
      <c r="R234" s="107"/>
      <c r="S234" s="108">
        <v>10</v>
      </c>
      <c r="T234" s="107">
        <v>318075</v>
      </c>
      <c r="U234" s="108">
        <v>7</v>
      </c>
      <c r="V234" s="107">
        <v>297826</v>
      </c>
      <c r="W234" s="108">
        <v>30</v>
      </c>
      <c r="X234" s="107">
        <v>752308</v>
      </c>
      <c r="Y234" s="108">
        <v>35</v>
      </c>
      <c r="Z234" s="107">
        <v>2170184</v>
      </c>
      <c r="AA234" s="108">
        <v>22</v>
      </c>
      <c r="AB234" s="107">
        <v>533564</v>
      </c>
      <c r="AC234" s="108">
        <v>16</v>
      </c>
      <c r="AD234" s="107">
        <v>200172</v>
      </c>
      <c r="AE234" s="108">
        <v>69</v>
      </c>
      <c r="AF234" s="107">
        <v>1702669</v>
      </c>
      <c r="AG234" s="108">
        <v>81</v>
      </c>
      <c r="AH234" s="107">
        <v>3768269</v>
      </c>
      <c r="AI234" s="108">
        <v>43</v>
      </c>
      <c r="AJ234" s="107">
        <v>2737704</v>
      </c>
      <c r="AK234" s="108">
        <v>16</v>
      </c>
      <c r="AL234" s="107">
        <v>280101</v>
      </c>
      <c r="AM234" s="108">
        <v>19</v>
      </c>
      <c r="AN234" s="107">
        <v>590308</v>
      </c>
      <c r="AO234" s="108">
        <v>14</v>
      </c>
      <c r="AP234" s="107">
        <v>2257277</v>
      </c>
      <c r="AQ234" s="108">
        <v>22</v>
      </c>
      <c r="AR234" s="107">
        <v>1100172</v>
      </c>
      <c r="AS234" s="108">
        <v>15</v>
      </c>
      <c r="AT234" s="107">
        <v>828009</v>
      </c>
      <c r="AU234" s="108">
        <v>3</v>
      </c>
      <c r="AV234" s="107">
        <v>212367</v>
      </c>
      <c r="AW234" s="108">
        <v>9</v>
      </c>
      <c r="AX234" s="107">
        <v>125630</v>
      </c>
      <c r="AY234" s="108">
        <v>3</v>
      </c>
      <c r="AZ234" s="107">
        <v>107694</v>
      </c>
      <c r="BA234" s="108">
        <v>72</v>
      </c>
      <c r="BB234" s="107">
        <v>3066773</v>
      </c>
      <c r="BC234" s="108"/>
      <c r="BD234" s="107"/>
      <c r="BE234" s="108">
        <v>83</v>
      </c>
      <c r="BF234" s="107">
        <v>8767386</v>
      </c>
      <c r="BG234" s="108"/>
      <c r="BH234" s="107"/>
      <c r="BI234" s="108"/>
      <c r="BJ234" s="107"/>
      <c r="BK234" s="108"/>
      <c r="BL234" s="107"/>
      <c r="BM234" s="108">
        <v>12</v>
      </c>
      <c r="BN234" s="107">
        <v>547772</v>
      </c>
      <c r="BO234" s="108">
        <v>16</v>
      </c>
      <c r="BP234" s="107">
        <v>196139</v>
      </c>
      <c r="BQ234" s="108">
        <v>889</v>
      </c>
      <c r="BR234" s="107">
        <v>38672312</v>
      </c>
    </row>
    <row r="235" spans="1:70" ht="14" customHeight="1">
      <c r="A235" s="111" t="s">
        <v>519</v>
      </c>
      <c r="B235" s="105">
        <v>27667</v>
      </c>
      <c r="C235" s="106">
        <v>6</v>
      </c>
      <c r="D235" s="107">
        <v>84693</v>
      </c>
      <c r="E235" s="108">
        <v>7</v>
      </c>
      <c r="F235" s="107">
        <v>210340</v>
      </c>
      <c r="G235" s="108">
        <v>74</v>
      </c>
      <c r="H235" s="107">
        <v>2424760</v>
      </c>
      <c r="I235" s="108">
        <v>49</v>
      </c>
      <c r="J235" s="107">
        <v>1260445</v>
      </c>
      <c r="K235" s="108">
        <v>41</v>
      </c>
      <c r="L235" s="107">
        <v>918341</v>
      </c>
      <c r="M235" s="108">
        <v>18</v>
      </c>
      <c r="N235" s="107">
        <v>339137</v>
      </c>
      <c r="O235" s="108">
        <v>97</v>
      </c>
      <c r="P235" s="107">
        <v>2542821</v>
      </c>
      <c r="Q235" s="108"/>
      <c r="R235" s="107"/>
      <c r="S235" s="108">
        <v>10</v>
      </c>
      <c r="T235" s="107">
        <v>320192</v>
      </c>
      <c r="U235" s="108">
        <v>7</v>
      </c>
      <c r="V235" s="107">
        <v>277902</v>
      </c>
      <c r="W235" s="108">
        <v>30</v>
      </c>
      <c r="X235" s="107">
        <v>714554</v>
      </c>
      <c r="Y235" s="108">
        <v>35</v>
      </c>
      <c r="Z235" s="107">
        <v>2051326</v>
      </c>
      <c r="AA235" s="108">
        <v>22</v>
      </c>
      <c r="AB235" s="107">
        <v>505092</v>
      </c>
      <c r="AC235" s="108">
        <v>16</v>
      </c>
      <c r="AD235" s="107">
        <v>184879</v>
      </c>
      <c r="AE235" s="108">
        <v>69</v>
      </c>
      <c r="AF235" s="107">
        <v>1626278</v>
      </c>
      <c r="AG235" s="108">
        <v>81</v>
      </c>
      <c r="AH235" s="107">
        <v>3472925</v>
      </c>
      <c r="AI235" s="108">
        <v>43</v>
      </c>
      <c r="AJ235" s="107">
        <v>2555885</v>
      </c>
      <c r="AK235" s="108">
        <v>16</v>
      </c>
      <c r="AL235" s="107">
        <v>271328</v>
      </c>
      <c r="AM235" s="108">
        <v>20</v>
      </c>
      <c r="AN235" s="107">
        <v>585938</v>
      </c>
      <c r="AO235" s="108">
        <v>14</v>
      </c>
      <c r="AP235" s="107">
        <v>2183870</v>
      </c>
      <c r="AQ235" s="108">
        <v>22</v>
      </c>
      <c r="AR235" s="107">
        <v>1072985</v>
      </c>
      <c r="AS235" s="108">
        <v>15</v>
      </c>
      <c r="AT235" s="107">
        <v>758335</v>
      </c>
      <c r="AU235" s="108">
        <v>3</v>
      </c>
      <c r="AV235" s="107">
        <v>209677</v>
      </c>
      <c r="AW235" s="108">
        <v>9</v>
      </c>
      <c r="AX235" s="107">
        <v>121844</v>
      </c>
      <c r="AY235" s="108">
        <v>3</v>
      </c>
      <c r="AZ235" s="107">
        <v>102181</v>
      </c>
      <c r="BA235" s="108">
        <v>73</v>
      </c>
      <c r="BB235" s="107">
        <v>2994528</v>
      </c>
      <c r="BC235" s="108"/>
      <c r="BD235" s="107"/>
      <c r="BE235" s="108">
        <v>85</v>
      </c>
      <c r="BF235" s="107">
        <v>8578592</v>
      </c>
      <c r="BG235" s="108"/>
      <c r="BH235" s="107"/>
      <c r="BI235" s="108"/>
      <c r="BJ235" s="107"/>
      <c r="BK235" s="108"/>
      <c r="BL235" s="107"/>
      <c r="BM235" s="108">
        <v>12</v>
      </c>
      <c r="BN235" s="107">
        <v>518353</v>
      </c>
      <c r="BO235" s="108">
        <v>16</v>
      </c>
      <c r="BP235" s="107">
        <v>190137</v>
      </c>
      <c r="BQ235" s="108">
        <v>893</v>
      </c>
      <c r="BR235" s="107">
        <v>37077351</v>
      </c>
    </row>
    <row r="236" spans="1:70" ht="14" customHeight="1">
      <c r="A236" s="111" t="s">
        <v>519</v>
      </c>
      <c r="B236" s="105">
        <v>27698</v>
      </c>
      <c r="C236" s="106">
        <v>6</v>
      </c>
      <c r="D236" s="107">
        <v>97913</v>
      </c>
      <c r="E236" s="108">
        <v>7</v>
      </c>
      <c r="F236" s="107">
        <v>246207</v>
      </c>
      <c r="G236" s="108">
        <v>74</v>
      </c>
      <c r="H236" s="107">
        <v>2534352</v>
      </c>
      <c r="I236" s="108">
        <v>49</v>
      </c>
      <c r="J236" s="107">
        <v>1335424</v>
      </c>
      <c r="K236" s="108">
        <v>41</v>
      </c>
      <c r="L236" s="107">
        <v>1040752</v>
      </c>
      <c r="M236" s="108">
        <v>18</v>
      </c>
      <c r="N236" s="107">
        <v>388864</v>
      </c>
      <c r="O236" s="108">
        <v>97</v>
      </c>
      <c r="P236" s="107">
        <v>2789436</v>
      </c>
      <c r="Q236" s="108"/>
      <c r="R236" s="107"/>
      <c r="S236" s="108">
        <v>10</v>
      </c>
      <c r="T236" s="107">
        <v>375368</v>
      </c>
      <c r="U236" s="108">
        <v>7</v>
      </c>
      <c r="V236" s="107">
        <v>295681</v>
      </c>
      <c r="W236" s="108">
        <v>30</v>
      </c>
      <c r="X236" s="107">
        <v>804576</v>
      </c>
      <c r="Y236" s="108">
        <v>35</v>
      </c>
      <c r="Z236" s="107">
        <v>2349564</v>
      </c>
      <c r="AA236" s="108">
        <v>22</v>
      </c>
      <c r="AB236" s="107">
        <v>581186</v>
      </c>
      <c r="AC236" s="108">
        <v>16</v>
      </c>
      <c r="AD236" s="107">
        <v>204893</v>
      </c>
      <c r="AE236" s="108">
        <v>69</v>
      </c>
      <c r="AF236" s="107">
        <v>1787612</v>
      </c>
      <c r="AG236" s="108">
        <v>81</v>
      </c>
      <c r="AH236" s="107">
        <v>4121332</v>
      </c>
      <c r="AI236" s="108">
        <v>43</v>
      </c>
      <c r="AJ236" s="107">
        <v>3009790</v>
      </c>
      <c r="AK236" s="108">
        <v>16</v>
      </c>
      <c r="AL236" s="107">
        <v>319734</v>
      </c>
      <c r="AM236" s="108">
        <v>20</v>
      </c>
      <c r="AN236" s="107">
        <v>609425</v>
      </c>
      <c r="AO236" s="108">
        <v>14</v>
      </c>
      <c r="AP236" s="107">
        <v>2214222</v>
      </c>
      <c r="AQ236" s="108">
        <v>22</v>
      </c>
      <c r="AR236" s="107">
        <v>1086617</v>
      </c>
      <c r="AS236" s="108">
        <v>15</v>
      </c>
      <c r="AT236" s="107">
        <v>987077</v>
      </c>
      <c r="AU236" s="108">
        <v>3</v>
      </c>
      <c r="AV236" s="107">
        <v>202741</v>
      </c>
      <c r="AW236" s="108">
        <v>9</v>
      </c>
      <c r="AX236" s="107">
        <v>127016</v>
      </c>
      <c r="AY236" s="108">
        <v>3</v>
      </c>
      <c r="AZ236" s="107">
        <v>104086</v>
      </c>
      <c r="BA236" s="108">
        <v>73</v>
      </c>
      <c r="BB236" s="107">
        <v>3233724</v>
      </c>
      <c r="BC236" s="108"/>
      <c r="BD236" s="107"/>
      <c r="BE236" s="108">
        <v>87</v>
      </c>
      <c r="BF236" s="107">
        <v>8793420</v>
      </c>
      <c r="BG236" s="108"/>
      <c r="BH236" s="107"/>
      <c r="BI236" s="108"/>
      <c r="BJ236" s="107"/>
      <c r="BK236" s="108"/>
      <c r="BL236" s="107"/>
      <c r="BM236" s="108">
        <v>12</v>
      </c>
      <c r="BN236" s="107">
        <v>555765</v>
      </c>
      <c r="BO236" s="108">
        <v>16</v>
      </c>
      <c r="BP236" s="107">
        <v>196786</v>
      </c>
      <c r="BQ236" s="108">
        <v>895</v>
      </c>
      <c r="BR236" s="107">
        <v>40393572</v>
      </c>
    </row>
    <row r="237" spans="1:70" ht="14" customHeight="1">
      <c r="A237" s="111" t="s">
        <v>519</v>
      </c>
      <c r="B237" s="105">
        <v>27727</v>
      </c>
      <c r="C237" s="106">
        <v>6</v>
      </c>
      <c r="D237" s="107">
        <v>91893</v>
      </c>
      <c r="E237" s="108">
        <v>7</v>
      </c>
      <c r="F237" s="107">
        <v>235170</v>
      </c>
      <c r="G237" s="108">
        <v>74</v>
      </c>
      <c r="H237" s="107">
        <v>2612886</v>
      </c>
      <c r="I237" s="108">
        <v>49</v>
      </c>
      <c r="J237" s="107">
        <v>1426821</v>
      </c>
      <c r="K237" s="108">
        <v>41</v>
      </c>
      <c r="L237" s="107">
        <v>976216</v>
      </c>
      <c r="M237" s="108">
        <v>18</v>
      </c>
      <c r="N237" s="107">
        <v>359896</v>
      </c>
      <c r="O237" s="108">
        <v>98</v>
      </c>
      <c r="P237" s="107">
        <v>2687397</v>
      </c>
      <c r="Q237" s="108"/>
      <c r="R237" s="107"/>
      <c r="S237" s="108">
        <v>10</v>
      </c>
      <c r="T237" s="107">
        <v>355564</v>
      </c>
      <c r="U237" s="108">
        <v>7</v>
      </c>
      <c r="V237" s="107">
        <v>300278</v>
      </c>
      <c r="W237" s="108">
        <v>30</v>
      </c>
      <c r="X237" s="107">
        <v>815541</v>
      </c>
      <c r="Y237" s="108">
        <v>35</v>
      </c>
      <c r="Z237" s="107">
        <v>2166336</v>
      </c>
      <c r="AA237" s="108">
        <v>22</v>
      </c>
      <c r="AB237" s="107">
        <v>508915</v>
      </c>
      <c r="AC237" s="108">
        <v>16</v>
      </c>
      <c r="AD237" s="107">
        <v>194130</v>
      </c>
      <c r="AE237" s="108">
        <v>69</v>
      </c>
      <c r="AF237" s="107">
        <v>1821214</v>
      </c>
      <c r="AG237" s="108">
        <v>81</v>
      </c>
      <c r="AH237" s="107">
        <v>4297066</v>
      </c>
      <c r="AI237" s="108">
        <v>43</v>
      </c>
      <c r="AJ237" s="107">
        <v>3151673</v>
      </c>
      <c r="AK237" s="108">
        <v>16</v>
      </c>
      <c r="AL237" s="107">
        <v>328465</v>
      </c>
      <c r="AM237" s="108">
        <v>20</v>
      </c>
      <c r="AN237" s="107">
        <v>618918</v>
      </c>
      <c r="AO237" s="108">
        <v>14</v>
      </c>
      <c r="AP237" s="107">
        <v>2223510</v>
      </c>
      <c r="AQ237" s="108">
        <v>22</v>
      </c>
      <c r="AR237" s="107">
        <v>1050606</v>
      </c>
      <c r="AS237" s="108">
        <v>15</v>
      </c>
      <c r="AT237" s="107">
        <v>921301</v>
      </c>
      <c r="AU237" s="108">
        <v>3</v>
      </c>
      <c r="AV237" s="107">
        <v>202018</v>
      </c>
      <c r="AW237" s="108">
        <v>9</v>
      </c>
      <c r="AX237" s="107">
        <v>119777</v>
      </c>
      <c r="AY237" s="108">
        <v>3</v>
      </c>
      <c r="AZ237" s="107">
        <v>109132</v>
      </c>
      <c r="BA237" s="108">
        <v>73</v>
      </c>
      <c r="BB237" s="107">
        <v>3424472</v>
      </c>
      <c r="BC237" s="108"/>
      <c r="BD237" s="107"/>
      <c r="BE237" s="108">
        <v>92</v>
      </c>
      <c r="BF237" s="107">
        <v>8928090</v>
      </c>
      <c r="BG237" s="108"/>
      <c r="BH237" s="107"/>
      <c r="BI237" s="108"/>
      <c r="BJ237" s="107"/>
      <c r="BK237" s="108"/>
      <c r="BL237" s="107"/>
      <c r="BM237" s="108">
        <v>12</v>
      </c>
      <c r="BN237" s="107">
        <v>547291</v>
      </c>
      <c r="BO237" s="108">
        <v>16</v>
      </c>
      <c r="BP237" s="107">
        <v>194264</v>
      </c>
      <c r="BQ237" s="108">
        <v>901</v>
      </c>
      <c r="BR237" s="107">
        <v>40668853</v>
      </c>
    </row>
    <row r="238" spans="1:70" ht="14" customHeight="1">
      <c r="A238" s="111" t="s">
        <v>519</v>
      </c>
      <c r="B238" s="105">
        <v>27755</v>
      </c>
      <c r="C238" s="106">
        <v>6</v>
      </c>
      <c r="D238" s="107">
        <v>98186</v>
      </c>
      <c r="E238" s="108">
        <v>7</v>
      </c>
      <c r="F238" s="107">
        <v>210545</v>
      </c>
      <c r="G238" s="108">
        <v>74</v>
      </c>
      <c r="H238" s="107">
        <v>2747871</v>
      </c>
      <c r="I238" s="108">
        <v>49</v>
      </c>
      <c r="J238" s="107">
        <v>1441926</v>
      </c>
      <c r="K238" s="108">
        <v>41</v>
      </c>
      <c r="L238" s="107">
        <v>1053569</v>
      </c>
      <c r="M238" s="108">
        <v>18</v>
      </c>
      <c r="N238" s="107">
        <v>369051</v>
      </c>
      <c r="O238" s="108">
        <v>98</v>
      </c>
      <c r="P238" s="107">
        <v>2735213</v>
      </c>
      <c r="Q238" s="108"/>
      <c r="R238" s="107"/>
      <c r="S238" s="108">
        <v>10</v>
      </c>
      <c r="T238" s="107">
        <v>350085</v>
      </c>
      <c r="U238" s="108">
        <v>7</v>
      </c>
      <c r="V238" s="107">
        <v>287400</v>
      </c>
      <c r="W238" s="108">
        <v>30</v>
      </c>
      <c r="X238" s="107">
        <v>829615</v>
      </c>
      <c r="Y238" s="108">
        <v>35</v>
      </c>
      <c r="Z238" s="107">
        <v>2307187</v>
      </c>
      <c r="AA238" s="108">
        <v>22</v>
      </c>
      <c r="AB238" s="107">
        <v>534768</v>
      </c>
      <c r="AC238" s="108">
        <v>16</v>
      </c>
      <c r="AD238" s="107">
        <v>201902</v>
      </c>
      <c r="AE238" s="108">
        <v>69</v>
      </c>
      <c r="AF238" s="107">
        <v>1833726</v>
      </c>
      <c r="AG238" s="108">
        <v>81</v>
      </c>
      <c r="AH238" s="107">
        <v>4375551</v>
      </c>
      <c r="AI238" s="108">
        <v>43</v>
      </c>
      <c r="AJ238" s="107">
        <v>3295778</v>
      </c>
      <c r="AK238" s="108">
        <v>16</v>
      </c>
      <c r="AL238" s="107">
        <v>340211</v>
      </c>
      <c r="AM238" s="108">
        <v>20</v>
      </c>
      <c r="AN238" s="107">
        <v>623736</v>
      </c>
      <c r="AO238" s="108">
        <v>14</v>
      </c>
      <c r="AP238" s="107">
        <v>2296843</v>
      </c>
      <c r="AQ238" s="108">
        <v>22</v>
      </c>
      <c r="AR238" s="107">
        <v>1087640</v>
      </c>
      <c r="AS238" s="108">
        <v>15</v>
      </c>
      <c r="AT238" s="107">
        <v>933971</v>
      </c>
      <c r="AU238" s="108">
        <v>3</v>
      </c>
      <c r="AV238" s="107">
        <v>208464</v>
      </c>
      <c r="AW238" s="108">
        <v>9</v>
      </c>
      <c r="AX238" s="107">
        <v>121122</v>
      </c>
      <c r="AY238" s="108">
        <v>3</v>
      </c>
      <c r="AZ238" s="107">
        <v>106434</v>
      </c>
      <c r="BA238" s="108">
        <v>73</v>
      </c>
      <c r="BB238" s="107">
        <v>3419455</v>
      </c>
      <c r="BC238" s="108"/>
      <c r="BD238" s="107"/>
      <c r="BE238" s="108">
        <v>92</v>
      </c>
      <c r="BF238" s="107">
        <v>8919024</v>
      </c>
      <c r="BG238" s="108"/>
      <c r="BH238" s="107"/>
      <c r="BI238" s="108"/>
      <c r="BJ238" s="107"/>
      <c r="BK238" s="108"/>
      <c r="BL238" s="107"/>
      <c r="BM238" s="108">
        <v>12</v>
      </c>
      <c r="BN238" s="107">
        <v>546046</v>
      </c>
      <c r="BO238" s="108">
        <v>16</v>
      </c>
      <c r="BP238" s="107">
        <v>192939</v>
      </c>
      <c r="BQ238" s="108">
        <v>901</v>
      </c>
      <c r="BR238" s="107">
        <v>41468274</v>
      </c>
    </row>
    <row r="239" spans="1:70" ht="14" customHeight="1">
      <c r="A239" s="111" t="s">
        <v>520</v>
      </c>
      <c r="B239" s="105">
        <v>27790</v>
      </c>
      <c r="C239" s="106">
        <v>6</v>
      </c>
      <c r="D239" s="107">
        <v>98916</v>
      </c>
      <c r="E239" s="108">
        <v>7</v>
      </c>
      <c r="F239" s="107">
        <v>219850</v>
      </c>
      <c r="G239" s="108">
        <v>74</v>
      </c>
      <c r="H239" s="107">
        <v>2678157</v>
      </c>
      <c r="I239" s="108">
        <v>49</v>
      </c>
      <c r="J239" s="107">
        <v>1456290</v>
      </c>
      <c r="K239" s="108">
        <v>41</v>
      </c>
      <c r="L239" s="107">
        <v>1107697</v>
      </c>
      <c r="M239" s="108">
        <v>18</v>
      </c>
      <c r="N239" s="107">
        <v>402124</v>
      </c>
      <c r="O239" s="108">
        <v>98</v>
      </c>
      <c r="P239" s="107">
        <v>2992104</v>
      </c>
      <c r="Q239" s="108"/>
      <c r="R239" s="107"/>
      <c r="S239" s="108">
        <v>10</v>
      </c>
      <c r="T239" s="107">
        <v>439054</v>
      </c>
      <c r="U239" s="108">
        <v>7</v>
      </c>
      <c r="V239" s="107">
        <v>317919</v>
      </c>
      <c r="W239" s="108">
        <v>30</v>
      </c>
      <c r="X239" s="107">
        <v>886944</v>
      </c>
      <c r="Y239" s="108">
        <v>35</v>
      </c>
      <c r="Z239" s="107">
        <v>2711108</v>
      </c>
      <c r="AA239" s="108">
        <v>22</v>
      </c>
      <c r="AB239" s="107">
        <v>609211</v>
      </c>
      <c r="AC239" s="108">
        <v>16</v>
      </c>
      <c r="AD239" s="107">
        <v>214211</v>
      </c>
      <c r="AE239" s="108">
        <v>69</v>
      </c>
      <c r="AF239" s="107">
        <v>1937273</v>
      </c>
      <c r="AG239" s="108">
        <v>81</v>
      </c>
      <c r="AH239" s="107">
        <v>4695988</v>
      </c>
      <c r="AI239" s="108">
        <v>43</v>
      </c>
      <c r="AJ239" s="107">
        <v>3661606</v>
      </c>
      <c r="AK239" s="108">
        <v>16</v>
      </c>
      <c r="AL239" s="107">
        <v>368091</v>
      </c>
      <c r="AM239" s="108">
        <v>21</v>
      </c>
      <c r="AN239" s="107">
        <v>660909</v>
      </c>
      <c r="AO239" s="108">
        <v>14</v>
      </c>
      <c r="AP239" s="107">
        <v>2332573</v>
      </c>
      <c r="AQ239" s="108">
        <v>22</v>
      </c>
      <c r="AR239" s="107">
        <v>1140853</v>
      </c>
      <c r="AS239" s="108">
        <v>15</v>
      </c>
      <c r="AT239" s="107">
        <v>938882</v>
      </c>
      <c r="AU239" s="108">
        <v>3</v>
      </c>
      <c r="AV239" s="107">
        <v>229242</v>
      </c>
      <c r="AW239" s="108">
        <v>9</v>
      </c>
      <c r="AX239" s="107">
        <v>128379</v>
      </c>
      <c r="AY239" s="108">
        <v>3</v>
      </c>
      <c r="AZ239" s="107">
        <v>110200</v>
      </c>
      <c r="BA239" s="108">
        <v>73</v>
      </c>
      <c r="BB239" s="107">
        <v>3489438</v>
      </c>
      <c r="BC239" s="108"/>
      <c r="BD239" s="107"/>
      <c r="BE239" s="108">
        <v>92</v>
      </c>
      <c r="BF239" s="107">
        <v>9417416</v>
      </c>
      <c r="BG239" s="108"/>
      <c r="BH239" s="107"/>
      <c r="BI239" s="108"/>
      <c r="BJ239" s="107"/>
      <c r="BK239" s="108"/>
      <c r="BL239" s="107"/>
      <c r="BM239" s="108">
        <v>12</v>
      </c>
      <c r="BN239" s="107">
        <v>580970</v>
      </c>
      <c r="BO239" s="108">
        <v>16</v>
      </c>
      <c r="BP239" s="107">
        <v>205448</v>
      </c>
      <c r="BQ239" s="108">
        <v>902</v>
      </c>
      <c r="BR239" s="107">
        <v>44030864</v>
      </c>
    </row>
    <row r="240" spans="1:70" ht="14" customHeight="1">
      <c r="A240" s="111" t="s">
        <v>520</v>
      </c>
      <c r="B240" s="105">
        <v>27818</v>
      </c>
      <c r="C240" s="106">
        <v>6</v>
      </c>
      <c r="D240" s="107">
        <v>101092</v>
      </c>
      <c r="E240" s="108">
        <v>7</v>
      </c>
      <c r="F240" s="107">
        <v>213974</v>
      </c>
      <c r="G240" s="108">
        <v>74</v>
      </c>
      <c r="H240" s="107">
        <v>2591572</v>
      </c>
      <c r="I240" s="108">
        <v>49</v>
      </c>
      <c r="J240" s="107">
        <v>1490173</v>
      </c>
      <c r="K240" s="108">
        <v>41</v>
      </c>
      <c r="L240" s="107">
        <v>1129941</v>
      </c>
      <c r="M240" s="108">
        <v>18</v>
      </c>
      <c r="N240" s="107">
        <v>406245</v>
      </c>
      <c r="O240" s="108">
        <v>98</v>
      </c>
      <c r="P240" s="107">
        <v>2993696</v>
      </c>
      <c r="Q240" s="108"/>
      <c r="R240" s="107"/>
      <c r="S240" s="108">
        <v>10</v>
      </c>
      <c r="T240" s="107">
        <v>430503</v>
      </c>
      <c r="U240" s="108">
        <v>7</v>
      </c>
      <c r="V240" s="107">
        <v>314787</v>
      </c>
      <c r="W240" s="108">
        <v>30</v>
      </c>
      <c r="X240" s="107">
        <v>895320</v>
      </c>
      <c r="Y240" s="108">
        <v>35</v>
      </c>
      <c r="Z240" s="107">
        <v>2745839</v>
      </c>
      <c r="AA240" s="108">
        <v>22</v>
      </c>
      <c r="AB240" s="107">
        <v>609139</v>
      </c>
      <c r="AC240" s="108">
        <v>16</v>
      </c>
      <c r="AD240" s="107">
        <v>207839</v>
      </c>
      <c r="AE240" s="108">
        <v>69</v>
      </c>
      <c r="AF240" s="107">
        <v>1914506</v>
      </c>
      <c r="AG240" s="108">
        <v>81</v>
      </c>
      <c r="AH240" s="107">
        <v>4769238</v>
      </c>
      <c r="AI240" s="108">
        <v>43</v>
      </c>
      <c r="AJ240" s="107">
        <v>3597385</v>
      </c>
      <c r="AK240" s="108">
        <v>16</v>
      </c>
      <c r="AL240" s="107">
        <v>375449</v>
      </c>
      <c r="AM240" s="108">
        <v>21</v>
      </c>
      <c r="AN240" s="107">
        <v>651186</v>
      </c>
      <c r="AO240" s="108">
        <v>14</v>
      </c>
      <c r="AP240" s="107">
        <v>2418688</v>
      </c>
      <c r="AQ240" s="108">
        <v>22</v>
      </c>
      <c r="AR240" s="107">
        <v>1139104</v>
      </c>
      <c r="AS240" s="108">
        <v>15</v>
      </c>
      <c r="AT240" s="107">
        <v>914452</v>
      </c>
      <c r="AU240" s="108">
        <v>3</v>
      </c>
      <c r="AV240" s="107">
        <v>233280</v>
      </c>
      <c r="AW240" s="108">
        <v>9</v>
      </c>
      <c r="AX240" s="107">
        <v>123970</v>
      </c>
      <c r="AY240" s="108">
        <v>3</v>
      </c>
      <c r="AZ240" s="107">
        <v>107873</v>
      </c>
      <c r="BA240" s="108">
        <v>73</v>
      </c>
      <c r="BB240" s="107">
        <v>3348025</v>
      </c>
      <c r="BC240" s="108"/>
      <c r="BD240" s="107"/>
      <c r="BE240" s="108">
        <v>92</v>
      </c>
      <c r="BF240" s="107">
        <v>9353530</v>
      </c>
      <c r="BG240" s="108"/>
      <c r="BH240" s="107"/>
      <c r="BI240" s="108"/>
      <c r="BJ240" s="107"/>
      <c r="BK240" s="108"/>
      <c r="BL240" s="107"/>
      <c r="BM240" s="108">
        <v>12</v>
      </c>
      <c r="BN240" s="107">
        <v>557097</v>
      </c>
      <c r="BO240" s="108">
        <v>16</v>
      </c>
      <c r="BP240" s="107">
        <v>200945</v>
      </c>
      <c r="BQ240" s="108">
        <v>902</v>
      </c>
      <c r="BR240" s="107">
        <v>43834861</v>
      </c>
    </row>
    <row r="241" spans="1:70" ht="14" customHeight="1">
      <c r="A241" s="111" t="s">
        <v>520</v>
      </c>
      <c r="B241" s="105">
        <v>27850</v>
      </c>
      <c r="C241" s="106">
        <v>6</v>
      </c>
      <c r="D241" s="107">
        <v>94257</v>
      </c>
      <c r="E241" s="108">
        <v>7</v>
      </c>
      <c r="F241" s="107">
        <v>208460</v>
      </c>
      <c r="G241" s="108">
        <v>74</v>
      </c>
      <c r="H241" s="107">
        <v>2616108</v>
      </c>
      <c r="I241" s="108">
        <v>49</v>
      </c>
      <c r="J241" s="107">
        <v>1566856</v>
      </c>
      <c r="K241" s="108">
        <v>41</v>
      </c>
      <c r="L241" s="107">
        <v>1145586</v>
      </c>
      <c r="M241" s="108">
        <v>18</v>
      </c>
      <c r="N241" s="107">
        <v>383750</v>
      </c>
      <c r="O241" s="108">
        <v>100</v>
      </c>
      <c r="P241" s="107">
        <v>3023918</v>
      </c>
      <c r="Q241" s="108"/>
      <c r="R241" s="107"/>
      <c r="S241" s="108">
        <v>10</v>
      </c>
      <c r="T241" s="107">
        <v>482953</v>
      </c>
      <c r="U241" s="108">
        <v>7</v>
      </c>
      <c r="V241" s="107">
        <v>293742</v>
      </c>
      <c r="W241" s="108">
        <v>30</v>
      </c>
      <c r="X241" s="107">
        <v>906538</v>
      </c>
      <c r="Y241" s="108">
        <v>35</v>
      </c>
      <c r="Z241" s="107">
        <v>2645408</v>
      </c>
      <c r="AA241" s="108">
        <v>22</v>
      </c>
      <c r="AB241" s="107">
        <v>586632</v>
      </c>
      <c r="AC241" s="108">
        <v>16</v>
      </c>
      <c r="AD241" s="107">
        <v>206101</v>
      </c>
      <c r="AE241" s="108">
        <v>69</v>
      </c>
      <c r="AF241" s="107">
        <v>1927944</v>
      </c>
      <c r="AG241" s="108">
        <v>81</v>
      </c>
      <c r="AH241" s="107">
        <v>5009300</v>
      </c>
      <c r="AI241" s="108">
        <v>44</v>
      </c>
      <c r="AJ241" s="107">
        <v>3559152</v>
      </c>
      <c r="AK241" s="108">
        <v>16</v>
      </c>
      <c r="AL241" s="107">
        <v>389082</v>
      </c>
      <c r="AM241" s="108">
        <v>21</v>
      </c>
      <c r="AN241" s="107">
        <v>659983</v>
      </c>
      <c r="AO241" s="108">
        <v>14</v>
      </c>
      <c r="AP241" s="107">
        <v>2324016</v>
      </c>
      <c r="AQ241" s="108">
        <v>22</v>
      </c>
      <c r="AR241" s="107">
        <v>1151456</v>
      </c>
      <c r="AS241" s="108">
        <v>15</v>
      </c>
      <c r="AT241" s="107">
        <v>856911</v>
      </c>
      <c r="AU241" s="108">
        <v>3</v>
      </c>
      <c r="AV241" s="107">
        <v>224356</v>
      </c>
      <c r="AW241" s="108">
        <v>9</v>
      </c>
      <c r="AX241" s="107">
        <v>120893</v>
      </c>
      <c r="AY241" s="108">
        <v>3</v>
      </c>
      <c r="AZ241" s="107">
        <v>112401</v>
      </c>
      <c r="BA241" s="108">
        <v>73</v>
      </c>
      <c r="BB241" s="107">
        <v>3381067</v>
      </c>
      <c r="BC241" s="108"/>
      <c r="BD241" s="107"/>
      <c r="BE241" s="108">
        <v>93</v>
      </c>
      <c r="BF241" s="107">
        <v>9268411</v>
      </c>
      <c r="BG241" s="108"/>
      <c r="BH241" s="107"/>
      <c r="BI241" s="108"/>
      <c r="BJ241" s="107"/>
      <c r="BK241" s="108"/>
      <c r="BL241" s="107"/>
      <c r="BM241" s="108">
        <v>12</v>
      </c>
      <c r="BN241" s="107">
        <v>559925</v>
      </c>
      <c r="BO241" s="108">
        <v>16</v>
      </c>
      <c r="BP241" s="107">
        <v>196332</v>
      </c>
      <c r="BQ241" s="108">
        <v>906</v>
      </c>
      <c r="BR241" s="107">
        <v>43901555</v>
      </c>
    </row>
    <row r="242" spans="1:70" ht="14" customHeight="1">
      <c r="A242" s="111" t="s">
        <v>520</v>
      </c>
      <c r="B242" s="105">
        <v>27880</v>
      </c>
      <c r="C242" s="106">
        <v>6</v>
      </c>
      <c r="D242" s="107">
        <v>96403</v>
      </c>
      <c r="E242" s="108">
        <v>7</v>
      </c>
      <c r="F242" s="107">
        <v>231172</v>
      </c>
      <c r="G242" s="108">
        <v>74</v>
      </c>
      <c r="H242" s="107">
        <v>2638525</v>
      </c>
      <c r="I242" s="108">
        <v>49</v>
      </c>
      <c r="J242" s="107">
        <v>1618483</v>
      </c>
      <c r="K242" s="108">
        <v>41</v>
      </c>
      <c r="L242" s="107">
        <v>1185590</v>
      </c>
      <c r="M242" s="108">
        <v>18</v>
      </c>
      <c r="N242" s="107">
        <v>375639</v>
      </c>
      <c r="O242" s="108">
        <v>100</v>
      </c>
      <c r="P242" s="107">
        <v>3092075</v>
      </c>
      <c r="Q242" s="108"/>
      <c r="R242" s="107"/>
      <c r="S242" s="108">
        <v>10</v>
      </c>
      <c r="T242" s="107">
        <v>496496</v>
      </c>
      <c r="U242" s="108">
        <v>7</v>
      </c>
      <c r="V242" s="107">
        <v>310623</v>
      </c>
      <c r="W242" s="108">
        <v>30</v>
      </c>
      <c r="X242" s="107">
        <v>913955</v>
      </c>
      <c r="Y242" s="108">
        <v>35</v>
      </c>
      <c r="Z242" s="107">
        <v>2560422</v>
      </c>
      <c r="AA242" s="108">
        <v>22</v>
      </c>
      <c r="AB242" s="107">
        <v>611710</v>
      </c>
      <c r="AC242" s="108">
        <v>16</v>
      </c>
      <c r="AD242" s="107">
        <v>205919</v>
      </c>
      <c r="AE242" s="108">
        <v>69</v>
      </c>
      <c r="AF242" s="107">
        <v>2025997</v>
      </c>
      <c r="AG242" s="108">
        <v>81</v>
      </c>
      <c r="AH242" s="107">
        <v>5092972</v>
      </c>
      <c r="AI242" s="108">
        <v>44</v>
      </c>
      <c r="AJ242" s="107">
        <v>3627007</v>
      </c>
      <c r="AK242" s="108">
        <v>16</v>
      </c>
      <c r="AL242" s="107">
        <v>398504</v>
      </c>
      <c r="AM242" s="108">
        <v>21</v>
      </c>
      <c r="AN242" s="107">
        <v>671660</v>
      </c>
      <c r="AO242" s="108">
        <v>14</v>
      </c>
      <c r="AP242" s="107">
        <v>2314246</v>
      </c>
      <c r="AQ242" s="108">
        <v>22</v>
      </c>
      <c r="AR242" s="107">
        <v>1130565</v>
      </c>
      <c r="AS242" s="108">
        <v>15</v>
      </c>
      <c r="AT242" s="107">
        <v>806413</v>
      </c>
      <c r="AU242" s="108">
        <v>3</v>
      </c>
      <c r="AV242" s="107">
        <v>223861</v>
      </c>
      <c r="AW242" s="108">
        <v>9</v>
      </c>
      <c r="AX242" s="107">
        <v>121036</v>
      </c>
      <c r="AY242" s="108">
        <v>3</v>
      </c>
      <c r="AZ242" s="107">
        <v>108354</v>
      </c>
      <c r="BA242" s="108">
        <v>73</v>
      </c>
      <c r="BB242" s="107">
        <v>3358238</v>
      </c>
      <c r="BC242" s="108"/>
      <c r="BD242" s="107"/>
      <c r="BE242" s="108">
        <v>95</v>
      </c>
      <c r="BF242" s="107">
        <v>9248594</v>
      </c>
      <c r="BG242" s="108"/>
      <c r="BH242" s="107"/>
      <c r="BI242" s="108"/>
      <c r="BJ242" s="107"/>
      <c r="BK242" s="108"/>
      <c r="BL242" s="107"/>
      <c r="BM242" s="108">
        <v>12</v>
      </c>
      <c r="BN242" s="107">
        <v>575797</v>
      </c>
      <c r="BO242" s="108">
        <v>16</v>
      </c>
      <c r="BP242" s="107">
        <v>194418</v>
      </c>
      <c r="BQ242" s="108">
        <v>908</v>
      </c>
      <c r="BR242" s="107">
        <v>44234690</v>
      </c>
    </row>
    <row r="243" spans="1:70" ht="14" customHeight="1">
      <c r="A243" s="111" t="s">
        <v>520</v>
      </c>
      <c r="B243" s="105">
        <v>27911</v>
      </c>
      <c r="C243" s="106">
        <v>6</v>
      </c>
      <c r="D243" s="107">
        <v>91569</v>
      </c>
      <c r="E243" s="108">
        <v>7</v>
      </c>
      <c r="F243" s="107">
        <v>202271</v>
      </c>
      <c r="G243" s="108">
        <v>74</v>
      </c>
      <c r="H243" s="107">
        <v>2568204</v>
      </c>
      <c r="I243" s="108">
        <v>49</v>
      </c>
      <c r="J243" s="107">
        <v>1586010</v>
      </c>
      <c r="K243" s="108">
        <v>41</v>
      </c>
      <c r="L243" s="107">
        <v>1160940</v>
      </c>
      <c r="M243" s="108">
        <v>18</v>
      </c>
      <c r="N243" s="107">
        <v>375350</v>
      </c>
      <c r="O243" s="108">
        <v>100</v>
      </c>
      <c r="P243" s="107">
        <v>3053455</v>
      </c>
      <c r="Q243" s="108"/>
      <c r="R243" s="107"/>
      <c r="S243" s="108">
        <v>10</v>
      </c>
      <c r="T243" s="107">
        <v>510462</v>
      </c>
      <c r="U243" s="108">
        <v>7</v>
      </c>
      <c r="V243" s="107">
        <v>322000</v>
      </c>
      <c r="W243" s="108">
        <v>30</v>
      </c>
      <c r="X243" s="107">
        <v>917101</v>
      </c>
      <c r="Y243" s="108">
        <v>35</v>
      </c>
      <c r="Z243" s="107">
        <v>2558606</v>
      </c>
      <c r="AA243" s="108">
        <v>22</v>
      </c>
      <c r="AB243" s="107">
        <v>587645</v>
      </c>
      <c r="AC243" s="108">
        <v>16</v>
      </c>
      <c r="AD243" s="107">
        <v>212756</v>
      </c>
      <c r="AE243" s="108">
        <v>69</v>
      </c>
      <c r="AF243" s="107">
        <v>2101432</v>
      </c>
      <c r="AG243" s="108">
        <v>81</v>
      </c>
      <c r="AH243" s="107">
        <v>5439033</v>
      </c>
      <c r="AI243" s="108">
        <v>44</v>
      </c>
      <c r="AJ243" s="107">
        <v>3876476</v>
      </c>
      <c r="AK243" s="108">
        <v>16</v>
      </c>
      <c r="AL243" s="107">
        <v>420919</v>
      </c>
      <c r="AM243" s="108">
        <v>21</v>
      </c>
      <c r="AN243" s="107">
        <v>685399</v>
      </c>
      <c r="AO243" s="108">
        <v>14</v>
      </c>
      <c r="AP243" s="107">
        <v>2299594</v>
      </c>
      <c r="AQ243" s="108">
        <v>22</v>
      </c>
      <c r="AR243" s="107">
        <v>1130129</v>
      </c>
      <c r="AS243" s="108">
        <v>15</v>
      </c>
      <c r="AT243" s="107">
        <v>863762</v>
      </c>
      <c r="AU243" s="108">
        <v>3</v>
      </c>
      <c r="AV243" s="107">
        <v>216875</v>
      </c>
      <c r="AW243" s="108">
        <v>9</v>
      </c>
      <c r="AX243" s="107">
        <v>122836</v>
      </c>
      <c r="AY243" s="108">
        <v>3</v>
      </c>
      <c r="AZ243" s="107">
        <v>107266</v>
      </c>
      <c r="BA243" s="108">
        <v>73</v>
      </c>
      <c r="BB243" s="107">
        <v>3374524</v>
      </c>
      <c r="BC243" s="108"/>
      <c r="BD243" s="107"/>
      <c r="BE243" s="108">
        <v>95</v>
      </c>
      <c r="BF243" s="107">
        <v>9308971</v>
      </c>
      <c r="BG243" s="108"/>
      <c r="BH243" s="107"/>
      <c r="BI243" s="108"/>
      <c r="BJ243" s="107"/>
      <c r="BK243" s="108"/>
      <c r="BL243" s="107"/>
      <c r="BM243" s="108">
        <v>12</v>
      </c>
      <c r="BN243" s="107">
        <v>566778</v>
      </c>
      <c r="BO243" s="108">
        <v>16</v>
      </c>
      <c r="BP243" s="107">
        <v>195154</v>
      </c>
      <c r="BQ243" s="108">
        <v>908</v>
      </c>
      <c r="BR243" s="107">
        <v>44855532</v>
      </c>
    </row>
    <row r="244" spans="1:70" ht="14" customHeight="1">
      <c r="A244" s="111" t="s">
        <v>520</v>
      </c>
      <c r="B244" s="105">
        <v>27941</v>
      </c>
      <c r="C244" s="106">
        <v>6</v>
      </c>
      <c r="D244" s="107">
        <v>100648</v>
      </c>
      <c r="E244" s="108">
        <v>7</v>
      </c>
      <c r="F244" s="107">
        <v>197906</v>
      </c>
      <c r="G244" s="108">
        <v>74</v>
      </c>
      <c r="H244" s="107">
        <v>2639517</v>
      </c>
      <c r="I244" s="108">
        <v>49</v>
      </c>
      <c r="J244" s="107">
        <v>1654692</v>
      </c>
      <c r="K244" s="108">
        <v>41</v>
      </c>
      <c r="L244" s="107">
        <v>1183747</v>
      </c>
      <c r="M244" s="108">
        <v>18</v>
      </c>
      <c r="N244" s="107">
        <v>405196</v>
      </c>
      <c r="O244" s="108">
        <v>100</v>
      </c>
      <c r="P244" s="107">
        <v>3213181</v>
      </c>
      <c r="Q244" s="108"/>
      <c r="R244" s="107"/>
      <c r="S244" s="108">
        <v>10</v>
      </c>
      <c r="T244" s="107">
        <v>562940</v>
      </c>
      <c r="U244" s="108">
        <v>7</v>
      </c>
      <c r="V244" s="107">
        <v>332491</v>
      </c>
      <c r="W244" s="108">
        <v>30</v>
      </c>
      <c r="X244" s="107">
        <v>927694</v>
      </c>
      <c r="Y244" s="108">
        <v>35</v>
      </c>
      <c r="Z244" s="107">
        <v>2696598</v>
      </c>
      <c r="AA244" s="108">
        <v>22</v>
      </c>
      <c r="AB244" s="107">
        <v>637227</v>
      </c>
      <c r="AC244" s="108">
        <v>17</v>
      </c>
      <c r="AD244" s="107">
        <v>219010</v>
      </c>
      <c r="AE244" s="108">
        <v>69</v>
      </c>
      <c r="AF244" s="107">
        <v>2213529</v>
      </c>
      <c r="AG244" s="108">
        <v>81</v>
      </c>
      <c r="AH244" s="107">
        <v>5542540</v>
      </c>
      <c r="AI244" s="108">
        <v>44</v>
      </c>
      <c r="AJ244" s="107">
        <v>4038193</v>
      </c>
      <c r="AK244" s="108">
        <v>16</v>
      </c>
      <c r="AL244" s="107">
        <v>417713</v>
      </c>
      <c r="AM244" s="108">
        <v>21</v>
      </c>
      <c r="AN244" s="107">
        <v>695488</v>
      </c>
      <c r="AO244" s="108">
        <v>14</v>
      </c>
      <c r="AP244" s="107">
        <v>2345196</v>
      </c>
      <c r="AQ244" s="108">
        <v>22</v>
      </c>
      <c r="AR244" s="107">
        <v>1158676</v>
      </c>
      <c r="AS244" s="108">
        <v>15</v>
      </c>
      <c r="AT244" s="107">
        <v>854164</v>
      </c>
      <c r="AU244" s="108">
        <v>3</v>
      </c>
      <c r="AV244" s="107">
        <v>228703</v>
      </c>
      <c r="AW244" s="108">
        <v>9</v>
      </c>
      <c r="AX244" s="107">
        <v>123954</v>
      </c>
      <c r="AY244" s="108">
        <v>3</v>
      </c>
      <c r="AZ244" s="107">
        <v>111176</v>
      </c>
      <c r="BA244" s="108">
        <v>73</v>
      </c>
      <c r="BB244" s="107">
        <v>3504577</v>
      </c>
      <c r="BC244" s="108"/>
      <c r="BD244" s="107"/>
      <c r="BE244" s="108">
        <v>95</v>
      </c>
      <c r="BF244" s="107">
        <v>9615554</v>
      </c>
      <c r="BG244" s="108"/>
      <c r="BH244" s="107"/>
      <c r="BI244" s="108"/>
      <c r="BJ244" s="107"/>
      <c r="BK244" s="108"/>
      <c r="BL244" s="107"/>
      <c r="BM244" s="108">
        <v>12</v>
      </c>
      <c r="BN244" s="107">
        <v>558849</v>
      </c>
      <c r="BO244" s="108">
        <v>16</v>
      </c>
      <c r="BP244" s="107">
        <v>202878</v>
      </c>
      <c r="BQ244" s="108">
        <v>909</v>
      </c>
      <c r="BR244" s="107">
        <v>46382051</v>
      </c>
    </row>
    <row r="245" spans="1:70" ht="14" customHeight="1">
      <c r="A245" s="111" t="s">
        <v>520</v>
      </c>
      <c r="B245" s="105">
        <v>27972</v>
      </c>
      <c r="C245" s="106">
        <v>6</v>
      </c>
      <c r="D245" s="107">
        <v>96234</v>
      </c>
      <c r="E245" s="108">
        <v>7</v>
      </c>
      <c r="F245" s="107">
        <v>191817</v>
      </c>
      <c r="G245" s="108">
        <v>74</v>
      </c>
      <c r="H245" s="107">
        <v>2477773</v>
      </c>
      <c r="I245" s="108">
        <v>49</v>
      </c>
      <c r="J245" s="107">
        <v>1569660</v>
      </c>
      <c r="K245" s="108">
        <v>41</v>
      </c>
      <c r="L245" s="107">
        <v>1134947</v>
      </c>
      <c r="M245" s="108">
        <v>18</v>
      </c>
      <c r="N245" s="107">
        <v>396573</v>
      </c>
      <c r="O245" s="108">
        <v>100</v>
      </c>
      <c r="P245" s="107">
        <v>3107050</v>
      </c>
      <c r="Q245" s="108"/>
      <c r="R245" s="107"/>
      <c r="S245" s="108">
        <v>10</v>
      </c>
      <c r="T245" s="107">
        <v>555067</v>
      </c>
      <c r="U245" s="108">
        <v>7</v>
      </c>
      <c r="V245" s="107">
        <v>319350</v>
      </c>
      <c r="W245" s="108">
        <v>30</v>
      </c>
      <c r="X245" s="107">
        <v>903673</v>
      </c>
      <c r="Y245" s="108">
        <v>35</v>
      </c>
      <c r="Z245" s="107">
        <v>2564126</v>
      </c>
      <c r="AA245" s="108">
        <v>22</v>
      </c>
      <c r="AB245" s="107">
        <v>612562</v>
      </c>
      <c r="AC245" s="108">
        <v>17</v>
      </c>
      <c r="AD245" s="107">
        <v>214004</v>
      </c>
      <c r="AE245" s="108">
        <v>69</v>
      </c>
      <c r="AF245" s="107">
        <v>2114160</v>
      </c>
      <c r="AG245" s="108">
        <v>81</v>
      </c>
      <c r="AH245" s="107">
        <v>5440631</v>
      </c>
      <c r="AI245" s="108">
        <v>44</v>
      </c>
      <c r="AJ245" s="107">
        <v>3830198</v>
      </c>
      <c r="AK245" s="108">
        <v>16</v>
      </c>
      <c r="AL245" s="107">
        <v>420468</v>
      </c>
      <c r="AM245" s="108">
        <v>21</v>
      </c>
      <c r="AN245" s="107">
        <v>681312</v>
      </c>
      <c r="AO245" s="108">
        <v>14</v>
      </c>
      <c r="AP245" s="107">
        <v>2309786</v>
      </c>
      <c r="AQ245" s="108">
        <v>22</v>
      </c>
      <c r="AR245" s="107">
        <v>1172739</v>
      </c>
      <c r="AS245" s="108">
        <v>15</v>
      </c>
      <c r="AT245" s="107">
        <v>840518</v>
      </c>
      <c r="AU245" s="108">
        <v>3</v>
      </c>
      <c r="AV245" s="107">
        <v>233854</v>
      </c>
      <c r="AW245" s="108">
        <v>9</v>
      </c>
      <c r="AX245" s="107">
        <v>121516</v>
      </c>
      <c r="AY245" s="108">
        <v>3</v>
      </c>
      <c r="AZ245" s="107">
        <v>109855</v>
      </c>
      <c r="BA245" s="108">
        <v>73</v>
      </c>
      <c r="BB245" s="107">
        <v>3398605</v>
      </c>
      <c r="BC245" s="108"/>
      <c r="BD245" s="107"/>
      <c r="BE245" s="108">
        <v>95</v>
      </c>
      <c r="BF245" s="107">
        <v>9687684</v>
      </c>
      <c r="BG245" s="108"/>
      <c r="BH245" s="107"/>
      <c r="BI245" s="108"/>
      <c r="BJ245" s="107"/>
      <c r="BK245" s="108"/>
      <c r="BL245" s="107"/>
      <c r="BM245" s="108">
        <v>12</v>
      </c>
      <c r="BN245" s="107">
        <v>516725</v>
      </c>
      <c r="BO245" s="108">
        <v>16</v>
      </c>
      <c r="BP245" s="107">
        <v>194948</v>
      </c>
      <c r="BQ245" s="108">
        <v>909</v>
      </c>
      <c r="BR245" s="107">
        <v>45215746</v>
      </c>
    </row>
    <row r="246" spans="1:70" ht="14" customHeight="1">
      <c r="A246" s="111" t="s">
        <v>520</v>
      </c>
      <c r="B246" s="105">
        <v>28003</v>
      </c>
      <c r="C246" s="106">
        <v>6</v>
      </c>
      <c r="D246" s="107">
        <v>95827</v>
      </c>
      <c r="E246" s="108">
        <v>7</v>
      </c>
      <c r="F246" s="107">
        <v>188169</v>
      </c>
      <c r="G246" s="108">
        <v>74</v>
      </c>
      <c r="H246" s="107">
        <v>2578442</v>
      </c>
      <c r="I246" s="108">
        <v>49</v>
      </c>
      <c r="J246" s="107">
        <v>1648698</v>
      </c>
      <c r="K246" s="108">
        <v>41</v>
      </c>
      <c r="L246" s="107">
        <v>1126203</v>
      </c>
      <c r="M246" s="108">
        <v>18</v>
      </c>
      <c r="N246" s="107">
        <v>406216</v>
      </c>
      <c r="O246" s="108">
        <v>100</v>
      </c>
      <c r="P246" s="107">
        <v>3218589</v>
      </c>
      <c r="Q246" s="108"/>
      <c r="R246" s="107"/>
      <c r="S246" s="108">
        <v>10</v>
      </c>
      <c r="T246" s="107">
        <v>590843</v>
      </c>
      <c r="U246" s="108">
        <v>7</v>
      </c>
      <c r="V246" s="107">
        <v>321459</v>
      </c>
      <c r="W246" s="108">
        <v>30</v>
      </c>
      <c r="X246" s="107">
        <v>929371</v>
      </c>
      <c r="Y246" s="108">
        <v>35</v>
      </c>
      <c r="Z246" s="107">
        <v>2675040</v>
      </c>
      <c r="AA246" s="108">
        <v>22</v>
      </c>
      <c r="AB246" s="107">
        <v>620482</v>
      </c>
      <c r="AC246" s="108">
        <v>17</v>
      </c>
      <c r="AD246" s="107">
        <v>224926</v>
      </c>
      <c r="AE246" s="108">
        <v>69</v>
      </c>
      <c r="AF246" s="107">
        <v>2278985</v>
      </c>
      <c r="AG246" s="108">
        <v>81</v>
      </c>
      <c r="AH246" s="107">
        <v>5617052</v>
      </c>
      <c r="AI246" s="108">
        <v>44</v>
      </c>
      <c r="AJ246" s="107">
        <v>4034944</v>
      </c>
      <c r="AK246" s="108">
        <v>16</v>
      </c>
      <c r="AL246" s="107">
        <v>447725</v>
      </c>
      <c r="AM246" s="108">
        <v>21</v>
      </c>
      <c r="AN246" s="107">
        <v>722290</v>
      </c>
      <c r="AO246" s="108">
        <v>14</v>
      </c>
      <c r="AP246" s="107">
        <v>2301486</v>
      </c>
      <c r="AQ246" s="108">
        <v>22</v>
      </c>
      <c r="AR246" s="107">
        <v>1177623</v>
      </c>
      <c r="AS246" s="108">
        <v>15</v>
      </c>
      <c r="AT246" s="107">
        <v>877727</v>
      </c>
      <c r="AU246" s="108">
        <v>3</v>
      </c>
      <c r="AV246" s="107">
        <v>243943</v>
      </c>
      <c r="AW246" s="108">
        <v>9</v>
      </c>
      <c r="AX246" s="107">
        <v>128361</v>
      </c>
      <c r="AY246" s="108">
        <v>3</v>
      </c>
      <c r="AZ246" s="107">
        <v>134662</v>
      </c>
      <c r="BA246" s="108">
        <v>76</v>
      </c>
      <c r="BB246" s="107">
        <v>3768920</v>
      </c>
      <c r="BC246" s="108"/>
      <c r="BD246" s="107"/>
      <c r="BE246" s="108">
        <v>95</v>
      </c>
      <c r="BF246" s="107">
        <v>9760875</v>
      </c>
      <c r="BG246" s="108"/>
      <c r="BH246" s="107"/>
      <c r="BI246" s="108"/>
      <c r="BJ246" s="107"/>
      <c r="BK246" s="108"/>
      <c r="BL246" s="107"/>
      <c r="BM246" s="108">
        <v>12</v>
      </c>
      <c r="BN246" s="107">
        <v>528039</v>
      </c>
      <c r="BO246" s="108">
        <v>16</v>
      </c>
      <c r="BP246" s="107">
        <v>198216</v>
      </c>
      <c r="BQ246" s="108">
        <v>912</v>
      </c>
      <c r="BR246" s="107">
        <v>46845127</v>
      </c>
    </row>
    <row r="247" spans="1:70" ht="14" customHeight="1">
      <c r="A247" s="111" t="s">
        <v>520</v>
      </c>
      <c r="B247" s="105">
        <v>28033</v>
      </c>
      <c r="C247" s="106">
        <v>6</v>
      </c>
      <c r="D247" s="107">
        <v>95674</v>
      </c>
      <c r="E247" s="108">
        <v>7</v>
      </c>
      <c r="F247" s="107">
        <v>198524</v>
      </c>
      <c r="G247" s="108">
        <v>74</v>
      </c>
      <c r="H247" s="107">
        <v>2602171</v>
      </c>
      <c r="I247" s="108">
        <v>49</v>
      </c>
      <c r="J247" s="107">
        <v>1747989</v>
      </c>
      <c r="K247" s="108">
        <v>41</v>
      </c>
      <c r="L247" s="107">
        <v>1143812</v>
      </c>
      <c r="M247" s="108">
        <v>18</v>
      </c>
      <c r="N247" s="107">
        <v>423526</v>
      </c>
      <c r="O247" s="108">
        <v>100</v>
      </c>
      <c r="P247" s="107">
        <v>3350276</v>
      </c>
      <c r="Q247" s="108"/>
      <c r="R247" s="107"/>
      <c r="S247" s="108">
        <v>10</v>
      </c>
      <c r="T247" s="107">
        <v>584134</v>
      </c>
      <c r="U247" s="108">
        <v>7</v>
      </c>
      <c r="V247" s="107">
        <v>317370</v>
      </c>
      <c r="W247" s="108">
        <v>30</v>
      </c>
      <c r="X247" s="107">
        <v>941291</v>
      </c>
      <c r="Y247" s="108">
        <v>36</v>
      </c>
      <c r="Z247" s="107">
        <v>2660088</v>
      </c>
      <c r="AA247" s="108">
        <v>22</v>
      </c>
      <c r="AB247" s="107">
        <v>618447</v>
      </c>
      <c r="AC247" s="108">
        <v>17</v>
      </c>
      <c r="AD247" s="107">
        <v>228911</v>
      </c>
      <c r="AE247" s="108">
        <v>69</v>
      </c>
      <c r="AF247" s="107">
        <v>2278131</v>
      </c>
      <c r="AG247" s="108">
        <v>81</v>
      </c>
      <c r="AH247" s="107">
        <v>5484859</v>
      </c>
      <c r="AI247" s="108">
        <v>44</v>
      </c>
      <c r="AJ247" s="107">
        <v>3815554</v>
      </c>
      <c r="AK247" s="108">
        <v>16</v>
      </c>
      <c r="AL247" s="107">
        <v>467343</v>
      </c>
      <c r="AM247" s="108">
        <v>21</v>
      </c>
      <c r="AN247" s="107">
        <v>721524</v>
      </c>
      <c r="AO247" s="108">
        <v>14</v>
      </c>
      <c r="AP247" s="107">
        <v>2286700</v>
      </c>
      <c r="AQ247" s="108">
        <v>22</v>
      </c>
      <c r="AR247" s="107">
        <v>1179154</v>
      </c>
      <c r="AS247" s="108">
        <v>15</v>
      </c>
      <c r="AT247" s="107">
        <v>871250</v>
      </c>
      <c r="AU247" s="108">
        <v>3</v>
      </c>
      <c r="AV247" s="107">
        <v>252911</v>
      </c>
      <c r="AW247" s="108">
        <v>9</v>
      </c>
      <c r="AX247" s="107">
        <v>126859</v>
      </c>
      <c r="AY247" s="108">
        <v>3</v>
      </c>
      <c r="AZ247" s="107">
        <v>137531</v>
      </c>
      <c r="BA247" s="108">
        <v>76</v>
      </c>
      <c r="BB247" s="107">
        <v>3813118</v>
      </c>
      <c r="BC247" s="108"/>
      <c r="BD247" s="107"/>
      <c r="BE247" s="108">
        <v>96</v>
      </c>
      <c r="BF247" s="107">
        <v>9954676</v>
      </c>
      <c r="BG247" s="108"/>
      <c r="BH247" s="107"/>
      <c r="BI247" s="108"/>
      <c r="BJ247" s="107"/>
      <c r="BK247" s="108"/>
      <c r="BL247" s="107"/>
      <c r="BM247" s="108">
        <v>12</v>
      </c>
      <c r="BN247" s="107">
        <v>558460</v>
      </c>
      <c r="BO247" s="108">
        <v>16</v>
      </c>
      <c r="BP247" s="107">
        <v>198181</v>
      </c>
      <c r="BQ247" s="108">
        <v>914</v>
      </c>
      <c r="BR247" s="107">
        <v>47058479</v>
      </c>
    </row>
    <row r="248" spans="1:70" ht="14" customHeight="1">
      <c r="A248" s="111" t="s">
        <v>520</v>
      </c>
      <c r="B248" s="105">
        <v>28063</v>
      </c>
      <c r="C248" s="106">
        <v>6</v>
      </c>
      <c r="D248" s="107">
        <v>90870</v>
      </c>
      <c r="E248" s="108">
        <v>7</v>
      </c>
      <c r="F248" s="107">
        <v>204284</v>
      </c>
      <c r="G248" s="108">
        <v>74</v>
      </c>
      <c r="H248" s="107">
        <v>2404341</v>
      </c>
      <c r="I248" s="108">
        <v>49</v>
      </c>
      <c r="J248" s="107">
        <v>1756266</v>
      </c>
      <c r="K248" s="108">
        <v>41</v>
      </c>
      <c r="L248" s="107">
        <v>1100262</v>
      </c>
      <c r="M248" s="108">
        <v>18</v>
      </c>
      <c r="N248" s="107">
        <v>418937</v>
      </c>
      <c r="O248" s="108">
        <v>100</v>
      </c>
      <c r="P248" s="107">
        <v>3201995</v>
      </c>
      <c r="Q248" s="108"/>
      <c r="R248" s="107"/>
      <c r="S248" s="108">
        <v>10</v>
      </c>
      <c r="T248" s="107">
        <v>515289</v>
      </c>
      <c r="U248" s="108">
        <v>7</v>
      </c>
      <c r="V248" s="107">
        <v>325791</v>
      </c>
      <c r="W248" s="108">
        <v>30</v>
      </c>
      <c r="X248" s="107">
        <v>926002</v>
      </c>
      <c r="Y248" s="108">
        <v>36</v>
      </c>
      <c r="Z248" s="107">
        <v>2406588</v>
      </c>
      <c r="AA248" s="108">
        <v>22</v>
      </c>
      <c r="AB248" s="107">
        <v>568943</v>
      </c>
      <c r="AC248" s="108">
        <v>17</v>
      </c>
      <c r="AD248" s="107">
        <v>224373</v>
      </c>
      <c r="AE248" s="108">
        <v>68</v>
      </c>
      <c r="AF248" s="107">
        <v>2116467</v>
      </c>
      <c r="AG248" s="108">
        <v>82</v>
      </c>
      <c r="AH248" s="107">
        <v>5549049</v>
      </c>
      <c r="AI248" s="108">
        <v>44</v>
      </c>
      <c r="AJ248" s="107">
        <v>4119678</v>
      </c>
      <c r="AK248" s="108">
        <v>16</v>
      </c>
      <c r="AL248" s="107">
        <v>481213</v>
      </c>
      <c r="AM248" s="108">
        <v>21</v>
      </c>
      <c r="AN248" s="107">
        <v>720278</v>
      </c>
      <c r="AO248" s="108">
        <v>14</v>
      </c>
      <c r="AP248" s="107">
        <v>2258486</v>
      </c>
      <c r="AQ248" s="108">
        <v>22</v>
      </c>
      <c r="AR248" s="107">
        <v>1182123</v>
      </c>
      <c r="AS248" s="108">
        <v>15</v>
      </c>
      <c r="AT248" s="107">
        <v>812724</v>
      </c>
      <c r="AU248" s="108">
        <v>3</v>
      </c>
      <c r="AV248" s="107">
        <v>249179</v>
      </c>
      <c r="AW248" s="108">
        <v>9</v>
      </c>
      <c r="AX248" s="107">
        <v>127141</v>
      </c>
      <c r="AY248" s="108">
        <v>3</v>
      </c>
      <c r="AZ248" s="107">
        <v>147231</v>
      </c>
      <c r="BA248" s="108">
        <v>76</v>
      </c>
      <c r="BB248" s="107">
        <v>3835515</v>
      </c>
      <c r="BC248" s="108"/>
      <c r="BD248" s="107"/>
      <c r="BE248" s="108">
        <v>96</v>
      </c>
      <c r="BF248" s="107">
        <v>9938641</v>
      </c>
      <c r="BG248" s="108"/>
      <c r="BH248" s="107"/>
      <c r="BI248" s="108"/>
      <c r="BJ248" s="107"/>
      <c r="BK248" s="108"/>
      <c r="BL248" s="107"/>
      <c r="BM248" s="108">
        <v>12</v>
      </c>
      <c r="BN248" s="107">
        <v>507128</v>
      </c>
      <c r="BO248" s="108">
        <v>16</v>
      </c>
      <c r="BP248" s="107">
        <v>191957</v>
      </c>
      <c r="BQ248" s="108">
        <v>914</v>
      </c>
      <c r="BR248" s="107">
        <v>46380763</v>
      </c>
    </row>
    <row r="249" spans="1:70" ht="14" customHeight="1">
      <c r="A249" s="111" t="s">
        <v>520</v>
      </c>
      <c r="B249" s="105">
        <v>28094</v>
      </c>
      <c r="C249" s="106">
        <v>6</v>
      </c>
      <c r="D249" s="107">
        <v>89907</v>
      </c>
      <c r="E249" s="108">
        <v>7</v>
      </c>
      <c r="F249" s="107">
        <v>190156</v>
      </c>
      <c r="G249" s="108">
        <v>74</v>
      </c>
      <c r="H249" s="107">
        <v>2543025</v>
      </c>
      <c r="I249" s="108">
        <v>49</v>
      </c>
      <c r="J249" s="107">
        <v>1776150</v>
      </c>
      <c r="K249" s="108">
        <v>41</v>
      </c>
      <c r="L249" s="107">
        <v>1055297</v>
      </c>
      <c r="M249" s="108">
        <v>18</v>
      </c>
      <c r="N249" s="107">
        <v>408705</v>
      </c>
      <c r="O249" s="108">
        <v>100</v>
      </c>
      <c r="P249" s="107">
        <v>3266937</v>
      </c>
      <c r="Q249" s="108"/>
      <c r="R249" s="107"/>
      <c r="S249" s="108">
        <v>10</v>
      </c>
      <c r="T249" s="107">
        <v>477934</v>
      </c>
      <c r="U249" s="108">
        <v>7</v>
      </c>
      <c r="V249" s="107">
        <v>279933</v>
      </c>
      <c r="W249" s="108">
        <v>30</v>
      </c>
      <c r="X249" s="107">
        <v>905129</v>
      </c>
      <c r="Y249" s="108">
        <v>36</v>
      </c>
      <c r="Z249" s="107">
        <v>2282401</v>
      </c>
      <c r="AA249" s="108">
        <v>22</v>
      </c>
      <c r="AB249" s="107">
        <v>523522</v>
      </c>
      <c r="AC249" s="108">
        <v>17</v>
      </c>
      <c r="AD249" s="107">
        <v>211678</v>
      </c>
      <c r="AE249" s="108">
        <v>68</v>
      </c>
      <c r="AF249" s="107">
        <v>2021690</v>
      </c>
      <c r="AG249" s="108">
        <v>82</v>
      </c>
      <c r="AH249" s="107">
        <v>5304224</v>
      </c>
      <c r="AI249" s="108">
        <v>44</v>
      </c>
      <c r="AJ249" s="107">
        <v>3804363</v>
      </c>
      <c r="AK249" s="108">
        <v>16</v>
      </c>
      <c r="AL249" s="107">
        <v>503721</v>
      </c>
      <c r="AM249" s="108">
        <v>21</v>
      </c>
      <c r="AN249" s="107">
        <v>784863</v>
      </c>
      <c r="AO249" s="108">
        <v>14</v>
      </c>
      <c r="AP249" s="107">
        <v>2264023</v>
      </c>
      <c r="AQ249" s="108">
        <v>22</v>
      </c>
      <c r="AR249" s="107">
        <v>1186871</v>
      </c>
      <c r="AS249" s="108">
        <v>15</v>
      </c>
      <c r="AT249" s="107">
        <v>764427</v>
      </c>
      <c r="AU249" s="108">
        <v>3</v>
      </c>
      <c r="AV249" s="107">
        <v>268937</v>
      </c>
      <c r="AW249" s="108">
        <v>9</v>
      </c>
      <c r="AX249" s="107">
        <v>124450</v>
      </c>
      <c r="AY249" s="108">
        <v>3</v>
      </c>
      <c r="AZ249" s="107">
        <v>173713</v>
      </c>
      <c r="BA249" s="108">
        <v>76</v>
      </c>
      <c r="BB249" s="107">
        <v>3766734</v>
      </c>
      <c r="BC249" s="108"/>
      <c r="BD249" s="107"/>
      <c r="BE249" s="108">
        <v>96</v>
      </c>
      <c r="BF249" s="107">
        <v>9992968</v>
      </c>
      <c r="BG249" s="108"/>
      <c r="BH249" s="107"/>
      <c r="BI249" s="108"/>
      <c r="BJ249" s="107"/>
      <c r="BK249" s="108"/>
      <c r="BL249" s="107"/>
      <c r="BM249" s="108">
        <v>12</v>
      </c>
      <c r="BN249" s="107">
        <v>491743</v>
      </c>
      <c r="BO249" s="108">
        <v>16</v>
      </c>
      <c r="BP249" s="107">
        <v>193168</v>
      </c>
      <c r="BQ249" s="108">
        <v>914</v>
      </c>
      <c r="BR249" s="107">
        <v>45656684</v>
      </c>
    </row>
    <row r="250" spans="1:70" ht="14" customHeight="1">
      <c r="A250" s="111" t="s">
        <v>520</v>
      </c>
      <c r="B250" s="105">
        <v>28122</v>
      </c>
      <c r="C250" s="106">
        <v>6</v>
      </c>
      <c r="D250" s="107">
        <v>96316</v>
      </c>
      <c r="E250" s="108">
        <v>7</v>
      </c>
      <c r="F250" s="107">
        <v>191872</v>
      </c>
      <c r="G250" s="108">
        <v>74</v>
      </c>
      <c r="H250" s="107">
        <v>2800581</v>
      </c>
      <c r="I250" s="108">
        <v>49</v>
      </c>
      <c r="J250" s="107">
        <v>1929217</v>
      </c>
      <c r="K250" s="108">
        <v>41</v>
      </c>
      <c r="L250" s="107">
        <v>1095358</v>
      </c>
      <c r="M250" s="108">
        <v>18</v>
      </c>
      <c r="N250" s="107">
        <v>437763</v>
      </c>
      <c r="O250" s="108">
        <v>100</v>
      </c>
      <c r="P250" s="107">
        <v>3531841</v>
      </c>
      <c r="Q250" s="108"/>
      <c r="R250" s="107"/>
      <c r="S250" s="108">
        <v>10</v>
      </c>
      <c r="T250" s="107">
        <v>591130</v>
      </c>
      <c r="U250" s="108">
        <v>7</v>
      </c>
      <c r="V250" s="107">
        <v>309379</v>
      </c>
      <c r="W250" s="108">
        <v>30</v>
      </c>
      <c r="X250" s="107">
        <v>993636</v>
      </c>
      <c r="Y250" s="108">
        <v>36</v>
      </c>
      <c r="Z250" s="107">
        <v>2387037</v>
      </c>
      <c r="AA250" s="108">
        <v>22</v>
      </c>
      <c r="AB250" s="107">
        <v>540583</v>
      </c>
      <c r="AC250" s="108">
        <v>17</v>
      </c>
      <c r="AD250" s="107">
        <v>246127</v>
      </c>
      <c r="AE250" s="108">
        <v>68</v>
      </c>
      <c r="AF250" s="107">
        <v>2192071</v>
      </c>
      <c r="AG250" s="108">
        <v>82</v>
      </c>
      <c r="AH250" s="107">
        <v>6361406</v>
      </c>
      <c r="AI250" s="108">
        <v>44</v>
      </c>
      <c r="AJ250" s="107">
        <v>4918429</v>
      </c>
      <c r="AK250" s="108">
        <v>16</v>
      </c>
      <c r="AL250" s="107">
        <v>546745</v>
      </c>
      <c r="AM250" s="108">
        <v>21</v>
      </c>
      <c r="AN250" s="107">
        <v>901550</v>
      </c>
      <c r="AO250" s="108">
        <v>14</v>
      </c>
      <c r="AP250" s="107">
        <v>2374346</v>
      </c>
      <c r="AQ250" s="108">
        <v>22</v>
      </c>
      <c r="AR250" s="107">
        <v>1265735</v>
      </c>
      <c r="AS250" s="108">
        <v>15</v>
      </c>
      <c r="AT250" s="107">
        <v>767673</v>
      </c>
      <c r="AU250" s="108">
        <v>3</v>
      </c>
      <c r="AV250" s="107">
        <v>368572</v>
      </c>
      <c r="AW250" s="108">
        <v>9</v>
      </c>
      <c r="AX250" s="107">
        <v>148960</v>
      </c>
      <c r="AY250" s="108">
        <v>3</v>
      </c>
      <c r="AZ250" s="107">
        <v>197610</v>
      </c>
      <c r="BA250" s="108">
        <v>76</v>
      </c>
      <c r="BB250" s="107">
        <v>4197780</v>
      </c>
      <c r="BC250" s="108"/>
      <c r="BD250" s="107"/>
      <c r="BE250" s="108">
        <v>96</v>
      </c>
      <c r="BF250" s="107">
        <v>10608726</v>
      </c>
      <c r="BG250" s="108"/>
      <c r="BH250" s="107"/>
      <c r="BI250" s="108"/>
      <c r="BJ250" s="107"/>
      <c r="BK250" s="108"/>
      <c r="BL250" s="107"/>
      <c r="BM250" s="108">
        <v>12</v>
      </c>
      <c r="BN250" s="107">
        <v>546597</v>
      </c>
      <c r="BO250" s="108">
        <v>16</v>
      </c>
      <c r="BP250" s="107">
        <v>203998</v>
      </c>
      <c r="BQ250" s="108">
        <v>914</v>
      </c>
      <c r="BR250" s="107">
        <v>50751056</v>
      </c>
    </row>
    <row r="251" spans="1:70" ht="14" customHeight="1">
      <c r="A251" s="111" t="s">
        <v>521</v>
      </c>
      <c r="B251" s="105">
        <v>28156</v>
      </c>
      <c r="C251" s="106">
        <v>6</v>
      </c>
      <c r="D251" s="107">
        <v>118188</v>
      </c>
      <c r="E251" s="108">
        <v>7</v>
      </c>
      <c r="F251" s="107">
        <v>216665</v>
      </c>
      <c r="G251" s="108">
        <v>74</v>
      </c>
      <c r="H251" s="107">
        <v>2569430</v>
      </c>
      <c r="I251" s="108">
        <v>49</v>
      </c>
      <c r="J251" s="107">
        <v>1901981</v>
      </c>
      <c r="K251" s="108">
        <v>41</v>
      </c>
      <c r="L251" s="107">
        <v>1119629</v>
      </c>
      <c r="M251" s="108">
        <v>18</v>
      </c>
      <c r="N251" s="107">
        <v>433648</v>
      </c>
      <c r="O251" s="108">
        <v>100</v>
      </c>
      <c r="P251" s="107">
        <v>3582587</v>
      </c>
      <c r="Q251" s="108"/>
      <c r="R251" s="107"/>
      <c r="S251" s="108">
        <v>10</v>
      </c>
      <c r="T251" s="107">
        <v>619814</v>
      </c>
      <c r="U251" s="108">
        <v>7</v>
      </c>
      <c r="V251" s="107">
        <v>308968</v>
      </c>
      <c r="W251" s="108">
        <v>30</v>
      </c>
      <c r="X251" s="107">
        <v>976626</v>
      </c>
      <c r="Y251" s="108">
        <v>36</v>
      </c>
      <c r="Z251" s="107">
        <v>2316384</v>
      </c>
      <c r="AA251" s="108">
        <v>22</v>
      </c>
      <c r="AB251" s="107">
        <v>595949</v>
      </c>
      <c r="AC251" s="108">
        <v>17</v>
      </c>
      <c r="AD251" s="107">
        <v>262720</v>
      </c>
      <c r="AE251" s="108">
        <v>68</v>
      </c>
      <c r="AF251" s="107">
        <v>2215335</v>
      </c>
      <c r="AG251" s="108">
        <v>82</v>
      </c>
      <c r="AH251" s="107">
        <v>5891306</v>
      </c>
      <c r="AI251" s="108">
        <v>44</v>
      </c>
      <c r="AJ251" s="107">
        <v>4694318</v>
      </c>
      <c r="AK251" s="108">
        <v>16</v>
      </c>
      <c r="AL251" s="107">
        <v>526871</v>
      </c>
      <c r="AM251" s="108">
        <v>21</v>
      </c>
      <c r="AN251" s="107">
        <v>860587</v>
      </c>
      <c r="AO251" s="108">
        <v>14</v>
      </c>
      <c r="AP251" s="107">
        <v>2373388</v>
      </c>
      <c r="AQ251" s="108">
        <v>22</v>
      </c>
      <c r="AR251" s="107">
        <v>1295324</v>
      </c>
      <c r="AS251" s="108">
        <v>15</v>
      </c>
      <c r="AT251" s="107">
        <v>795633</v>
      </c>
      <c r="AU251" s="108">
        <v>3</v>
      </c>
      <c r="AV251" s="107">
        <v>352648</v>
      </c>
      <c r="AW251" s="108">
        <v>9</v>
      </c>
      <c r="AX251" s="107">
        <v>144873</v>
      </c>
      <c r="AY251" s="108">
        <v>3</v>
      </c>
      <c r="AZ251" s="107">
        <v>194139</v>
      </c>
      <c r="BA251" s="108">
        <v>77</v>
      </c>
      <c r="BB251" s="107">
        <v>4205512</v>
      </c>
      <c r="BC251" s="108"/>
      <c r="BD251" s="107"/>
      <c r="BE251" s="108">
        <v>96</v>
      </c>
      <c r="BF251" s="107">
        <v>10521506</v>
      </c>
      <c r="BG251" s="108"/>
      <c r="BH251" s="107"/>
      <c r="BI251" s="108"/>
      <c r="BJ251" s="107"/>
      <c r="BK251" s="108"/>
      <c r="BL251" s="107"/>
      <c r="BM251" s="108">
        <v>12</v>
      </c>
      <c r="BN251" s="107">
        <v>512172</v>
      </c>
      <c r="BO251" s="108">
        <v>16</v>
      </c>
      <c r="BP251" s="107">
        <v>217622</v>
      </c>
      <c r="BQ251" s="108">
        <v>915</v>
      </c>
      <c r="BR251" s="107">
        <v>49823837</v>
      </c>
    </row>
    <row r="252" spans="1:70" ht="14" customHeight="1">
      <c r="A252" s="111" t="s">
        <v>521</v>
      </c>
      <c r="B252" s="105">
        <v>28184</v>
      </c>
      <c r="C252" s="106">
        <v>6</v>
      </c>
      <c r="D252" s="107">
        <v>132619</v>
      </c>
      <c r="E252" s="108">
        <v>7</v>
      </c>
      <c r="F252" s="107">
        <v>217902</v>
      </c>
      <c r="G252" s="108">
        <v>74</v>
      </c>
      <c r="H252" s="107">
        <v>2536933</v>
      </c>
      <c r="I252" s="108">
        <v>49</v>
      </c>
      <c r="J252" s="107">
        <v>1963359</v>
      </c>
      <c r="K252" s="108">
        <v>41</v>
      </c>
      <c r="L252" s="107">
        <v>1088492</v>
      </c>
      <c r="M252" s="108">
        <v>18</v>
      </c>
      <c r="N252" s="107">
        <v>426444</v>
      </c>
      <c r="O252" s="108">
        <v>100</v>
      </c>
      <c r="P252" s="107">
        <v>3656360</v>
      </c>
      <c r="Q252" s="108"/>
      <c r="R252" s="107"/>
      <c r="S252" s="108">
        <v>10</v>
      </c>
      <c r="T252" s="107">
        <v>686332</v>
      </c>
      <c r="U252" s="108">
        <v>7</v>
      </c>
      <c r="V252" s="107">
        <v>318538</v>
      </c>
      <c r="W252" s="108">
        <v>30</v>
      </c>
      <c r="X252" s="107">
        <v>978652</v>
      </c>
      <c r="Y252" s="108">
        <v>36</v>
      </c>
      <c r="Z252" s="107">
        <v>2354376</v>
      </c>
      <c r="AA252" s="108">
        <v>22</v>
      </c>
      <c r="AB252" s="107">
        <v>607786</v>
      </c>
      <c r="AC252" s="108">
        <v>17</v>
      </c>
      <c r="AD252" s="107">
        <v>282165</v>
      </c>
      <c r="AE252" s="108">
        <v>68</v>
      </c>
      <c r="AF252" s="107">
        <v>2236580</v>
      </c>
      <c r="AG252" s="108">
        <v>82</v>
      </c>
      <c r="AH252" s="107">
        <v>5936072</v>
      </c>
      <c r="AI252" s="108">
        <v>44</v>
      </c>
      <c r="AJ252" s="107">
        <v>4925204</v>
      </c>
      <c r="AK252" s="108">
        <v>16</v>
      </c>
      <c r="AL252" s="107">
        <v>559073</v>
      </c>
      <c r="AM252" s="108">
        <v>21</v>
      </c>
      <c r="AN252" s="107">
        <v>864316</v>
      </c>
      <c r="AO252" s="108">
        <v>14</v>
      </c>
      <c r="AP252" s="107">
        <v>2725109</v>
      </c>
      <c r="AQ252" s="108">
        <v>22</v>
      </c>
      <c r="AR252" s="107">
        <v>1351133</v>
      </c>
      <c r="AS252" s="108">
        <v>15</v>
      </c>
      <c r="AT252" s="107">
        <v>756607</v>
      </c>
      <c r="AU252" s="108">
        <v>3</v>
      </c>
      <c r="AV252" s="107">
        <v>350338</v>
      </c>
      <c r="AW252" s="108">
        <v>9</v>
      </c>
      <c r="AX252" s="107">
        <v>167489</v>
      </c>
      <c r="AY252" s="108">
        <v>3</v>
      </c>
      <c r="AZ252" s="107">
        <v>234157</v>
      </c>
      <c r="BA252" s="108">
        <v>77</v>
      </c>
      <c r="BB252" s="107">
        <v>4335552</v>
      </c>
      <c r="BC252" s="108"/>
      <c r="BD252" s="107"/>
      <c r="BE252" s="108">
        <v>96</v>
      </c>
      <c r="BF252" s="107">
        <v>10466136</v>
      </c>
      <c r="BG252" s="108"/>
      <c r="BH252" s="107"/>
      <c r="BI252" s="108"/>
      <c r="BJ252" s="107"/>
      <c r="BK252" s="108"/>
      <c r="BL252" s="107"/>
      <c r="BM252" s="108">
        <v>12</v>
      </c>
      <c r="BN252" s="107">
        <v>505981</v>
      </c>
      <c r="BO252" s="108">
        <v>16</v>
      </c>
      <c r="BP252" s="107">
        <v>212386</v>
      </c>
      <c r="BQ252" s="108">
        <v>915</v>
      </c>
      <c r="BR252" s="107">
        <v>50876101</v>
      </c>
    </row>
    <row r="253" spans="1:70" ht="14" customHeight="1">
      <c r="A253" s="111" t="s">
        <v>521</v>
      </c>
      <c r="B253" s="105">
        <v>28215</v>
      </c>
      <c r="C253" s="106">
        <v>6</v>
      </c>
      <c r="D253" s="107">
        <v>116858</v>
      </c>
      <c r="E253" s="108">
        <v>7</v>
      </c>
      <c r="F253" s="107">
        <v>215118</v>
      </c>
      <c r="G253" s="108">
        <v>74</v>
      </c>
      <c r="H253" s="107">
        <v>2700413</v>
      </c>
      <c r="I253" s="108">
        <v>49</v>
      </c>
      <c r="J253" s="107">
        <v>2001311</v>
      </c>
      <c r="K253" s="108">
        <v>41</v>
      </c>
      <c r="L253" s="107">
        <v>1041468</v>
      </c>
      <c r="M253" s="108">
        <v>18</v>
      </c>
      <c r="N253" s="107">
        <v>430883</v>
      </c>
      <c r="O253" s="108">
        <v>100</v>
      </c>
      <c r="P253" s="107">
        <v>3663334</v>
      </c>
      <c r="Q253" s="108"/>
      <c r="R253" s="107"/>
      <c r="S253" s="108">
        <v>10</v>
      </c>
      <c r="T253" s="107">
        <v>635693</v>
      </c>
      <c r="U253" s="108">
        <v>7</v>
      </c>
      <c r="V253" s="107">
        <v>322693</v>
      </c>
      <c r="W253" s="108">
        <v>30</v>
      </c>
      <c r="X253" s="107">
        <v>1004294</v>
      </c>
      <c r="Y253" s="108">
        <v>36</v>
      </c>
      <c r="Z253" s="107">
        <v>2258266</v>
      </c>
      <c r="AA253" s="108">
        <v>22</v>
      </c>
      <c r="AB253" s="107">
        <v>637537</v>
      </c>
      <c r="AC253" s="108">
        <v>17</v>
      </c>
      <c r="AD253" s="107">
        <v>273001</v>
      </c>
      <c r="AE253" s="108">
        <v>69</v>
      </c>
      <c r="AF253" s="107">
        <v>2239369</v>
      </c>
      <c r="AG253" s="108">
        <v>82</v>
      </c>
      <c r="AH253" s="107">
        <v>5792441</v>
      </c>
      <c r="AI253" s="108">
        <v>44</v>
      </c>
      <c r="AJ253" s="107">
        <v>4572039</v>
      </c>
      <c r="AK253" s="108">
        <v>16</v>
      </c>
      <c r="AL253" s="107">
        <v>546684</v>
      </c>
      <c r="AM253" s="108">
        <v>21</v>
      </c>
      <c r="AN253" s="107">
        <v>835757</v>
      </c>
      <c r="AO253" s="108">
        <v>14</v>
      </c>
      <c r="AP253" s="107">
        <v>2738604</v>
      </c>
      <c r="AQ253" s="108">
        <v>22</v>
      </c>
      <c r="AR253" s="107">
        <v>1308761</v>
      </c>
      <c r="AS253" s="108">
        <v>15</v>
      </c>
      <c r="AT253" s="107">
        <v>706008</v>
      </c>
      <c r="AU253" s="108">
        <v>3</v>
      </c>
      <c r="AV253" s="107">
        <v>373224</v>
      </c>
      <c r="AW253" s="108">
        <v>9</v>
      </c>
      <c r="AX253" s="107">
        <v>169724</v>
      </c>
      <c r="AY253" s="108">
        <v>3</v>
      </c>
      <c r="AZ253" s="107">
        <v>239923</v>
      </c>
      <c r="BA253" s="108">
        <v>79</v>
      </c>
      <c r="BB253" s="107">
        <v>4163643</v>
      </c>
      <c r="BC253" s="108"/>
      <c r="BD253" s="107"/>
      <c r="BE253" s="108">
        <v>97</v>
      </c>
      <c r="BF253" s="107">
        <v>10406405</v>
      </c>
      <c r="BG253" s="108"/>
      <c r="BH253" s="107"/>
      <c r="BI253" s="108"/>
      <c r="BJ253" s="107"/>
      <c r="BK253" s="108"/>
      <c r="BL253" s="107"/>
      <c r="BM253" s="108">
        <v>12</v>
      </c>
      <c r="BN253" s="107">
        <v>529510</v>
      </c>
      <c r="BO253" s="108">
        <v>16</v>
      </c>
      <c r="BP253" s="107">
        <v>209197</v>
      </c>
      <c r="BQ253" s="108">
        <v>919</v>
      </c>
      <c r="BR253" s="107">
        <v>50132167</v>
      </c>
    </row>
    <row r="254" spans="1:70" ht="14" customHeight="1">
      <c r="A254" s="111" t="s">
        <v>521</v>
      </c>
      <c r="B254" s="105">
        <v>28245</v>
      </c>
      <c r="C254" s="106">
        <v>6</v>
      </c>
      <c r="D254" s="107">
        <v>123409</v>
      </c>
      <c r="E254" s="108">
        <v>7</v>
      </c>
      <c r="F254" s="107">
        <v>211319</v>
      </c>
      <c r="G254" s="108">
        <v>74</v>
      </c>
      <c r="H254" s="107">
        <v>2664424</v>
      </c>
      <c r="I254" s="108">
        <v>49</v>
      </c>
      <c r="J254" s="107">
        <v>2012441</v>
      </c>
      <c r="K254" s="108">
        <v>41</v>
      </c>
      <c r="L254" s="107">
        <v>1099301</v>
      </c>
      <c r="M254" s="108">
        <v>18</v>
      </c>
      <c r="N254" s="107">
        <v>443798</v>
      </c>
      <c r="O254" s="108">
        <v>101</v>
      </c>
      <c r="P254" s="107">
        <v>3747585</v>
      </c>
      <c r="Q254" s="108"/>
      <c r="R254" s="107"/>
      <c r="S254" s="108">
        <v>10</v>
      </c>
      <c r="T254" s="107">
        <v>614752</v>
      </c>
      <c r="U254" s="108">
        <v>7</v>
      </c>
      <c r="V254" s="107">
        <v>333215</v>
      </c>
      <c r="W254" s="108">
        <v>30</v>
      </c>
      <c r="X254" s="107">
        <v>1012821</v>
      </c>
      <c r="Y254" s="108">
        <v>36</v>
      </c>
      <c r="Z254" s="107">
        <v>2400881</v>
      </c>
      <c r="AA254" s="108">
        <v>22</v>
      </c>
      <c r="AB254" s="107">
        <v>624505</v>
      </c>
      <c r="AC254" s="108">
        <v>17</v>
      </c>
      <c r="AD254" s="107">
        <v>272288</v>
      </c>
      <c r="AE254" s="108">
        <v>69</v>
      </c>
      <c r="AF254" s="107">
        <v>2288192</v>
      </c>
      <c r="AG254" s="108">
        <v>82</v>
      </c>
      <c r="AH254" s="107">
        <v>5729593</v>
      </c>
      <c r="AI254" s="108">
        <v>44</v>
      </c>
      <c r="AJ254" s="107">
        <v>4632079</v>
      </c>
      <c r="AK254" s="108">
        <v>16</v>
      </c>
      <c r="AL254" s="107">
        <v>559016</v>
      </c>
      <c r="AM254" s="108">
        <v>21</v>
      </c>
      <c r="AN254" s="107">
        <v>848413</v>
      </c>
      <c r="AO254" s="108">
        <v>14</v>
      </c>
      <c r="AP254" s="107">
        <v>2990464</v>
      </c>
      <c r="AQ254" s="108">
        <v>22</v>
      </c>
      <c r="AR254" s="107">
        <v>1382822</v>
      </c>
      <c r="AS254" s="108">
        <v>15</v>
      </c>
      <c r="AT254" s="107">
        <v>731477</v>
      </c>
      <c r="AU254" s="108">
        <v>3</v>
      </c>
      <c r="AV254" s="107">
        <v>352113</v>
      </c>
      <c r="AW254" s="108">
        <v>9</v>
      </c>
      <c r="AX254" s="107">
        <v>177251</v>
      </c>
      <c r="AY254" s="108">
        <v>3</v>
      </c>
      <c r="AZ254" s="107">
        <v>248900</v>
      </c>
      <c r="BA254" s="108">
        <v>79</v>
      </c>
      <c r="BB254" s="107">
        <v>4174165</v>
      </c>
      <c r="BC254" s="108"/>
      <c r="BD254" s="107"/>
      <c r="BE254" s="108">
        <v>97</v>
      </c>
      <c r="BF254" s="107">
        <v>10434961</v>
      </c>
      <c r="BG254" s="108"/>
      <c r="BH254" s="107"/>
      <c r="BI254" s="108"/>
      <c r="BJ254" s="107"/>
      <c r="BK254" s="108"/>
      <c r="BL254" s="107"/>
      <c r="BM254" s="108">
        <v>12</v>
      </c>
      <c r="BN254" s="107">
        <v>558716</v>
      </c>
      <c r="BO254" s="108">
        <v>16</v>
      </c>
      <c r="BP254" s="107">
        <v>218023</v>
      </c>
      <c r="BQ254" s="108">
        <v>920</v>
      </c>
      <c r="BR254" s="107">
        <v>50886936</v>
      </c>
    </row>
    <row r="255" spans="1:70" ht="14" customHeight="1">
      <c r="A255" s="111" t="s">
        <v>521</v>
      </c>
      <c r="B255" s="105">
        <v>28276</v>
      </c>
      <c r="C255" s="106">
        <v>6</v>
      </c>
      <c r="D255" s="107">
        <v>117206</v>
      </c>
      <c r="E255" s="108">
        <v>7</v>
      </c>
      <c r="F255" s="107">
        <v>203510</v>
      </c>
      <c r="G255" s="108">
        <v>74</v>
      </c>
      <c r="H255" s="107">
        <v>2539393</v>
      </c>
      <c r="I255" s="108">
        <v>49</v>
      </c>
      <c r="J255" s="107">
        <v>1986592</v>
      </c>
      <c r="K255" s="108">
        <v>41</v>
      </c>
      <c r="L255" s="107">
        <v>1063429</v>
      </c>
      <c r="M255" s="108">
        <v>18</v>
      </c>
      <c r="N255" s="107">
        <v>461347</v>
      </c>
      <c r="O255" s="108">
        <v>101</v>
      </c>
      <c r="P255" s="107">
        <v>3696366</v>
      </c>
      <c r="Q255" s="108"/>
      <c r="R255" s="107"/>
      <c r="S255" s="108">
        <v>10</v>
      </c>
      <c r="T255" s="107">
        <v>599549</v>
      </c>
      <c r="U255" s="108">
        <v>7</v>
      </c>
      <c r="V255" s="107">
        <v>330226</v>
      </c>
      <c r="W255" s="108">
        <v>30</v>
      </c>
      <c r="X255" s="107">
        <v>980522</v>
      </c>
      <c r="Y255" s="108">
        <v>36</v>
      </c>
      <c r="Z255" s="107">
        <v>2308908</v>
      </c>
      <c r="AA255" s="108">
        <v>22</v>
      </c>
      <c r="AB255" s="107">
        <v>608348</v>
      </c>
      <c r="AC255" s="108">
        <v>17</v>
      </c>
      <c r="AD255" s="107">
        <v>268203</v>
      </c>
      <c r="AE255" s="108">
        <v>69</v>
      </c>
      <c r="AF255" s="107">
        <v>2264977</v>
      </c>
      <c r="AG255" s="108">
        <v>82</v>
      </c>
      <c r="AH255" s="107">
        <v>5712430</v>
      </c>
      <c r="AI255" s="108">
        <v>44</v>
      </c>
      <c r="AJ255" s="107">
        <v>4745925</v>
      </c>
      <c r="AK255" s="108">
        <v>16</v>
      </c>
      <c r="AL255" s="107">
        <v>564277</v>
      </c>
      <c r="AM255" s="108">
        <v>21</v>
      </c>
      <c r="AN255" s="107">
        <v>835388</v>
      </c>
      <c r="AO255" s="108">
        <v>14</v>
      </c>
      <c r="AP255" s="107">
        <v>3036784</v>
      </c>
      <c r="AQ255" s="108">
        <v>22</v>
      </c>
      <c r="AR255" s="107">
        <v>1432299</v>
      </c>
      <c r="AS255" s="108">
        <v>15</v>
      </c>
      <c r="AT255" s="107">
        <v>693325</v>
      </c>
      <c r="AU255" s="108">
        <v>3</v>
      </c>
      <c r="AV255" s="107">
        <v>372721</v>
      </c>
      <c r="AW255" s="108">
        <v>9</v>
      </c>
      <c r="AX255" s="107">
        <v>173405</v>
      </c>
      <c r="AY255" s="108">
        <v>3</v>
      </c>
      <c r="AZ255" s="107">
        <v>275158</v>
      </c>
      <c r="BA255" s="108">
        <v>79</v>
      </c>
      <c r="BB255" s="107">
        <v>4136228</v>
      </c>
      <c r="BC255" s="108"/>
      <c r="BD255" s="107"/>
      <c r="BE255" s="108">
        <v>97</v>
      </c>
      <c r="BF255" s="107">
        <v>10376264</v>
      </c>
      <c r="BG255" s="108"/>
      <c r="BH255" s="107"/>
      <c r="BI255" s="108"/>
      <c r="BJ255" s="107"/>
      <c r="BK255" s="108"/>
      <c r="BL255" s="107"/>
      <c r="BM255" s="108">
        <v>12</v>
      </c>
      <c r="BN255" s="107">
        <v>571886</v>
      </c>
      <c r="BO255" s="108">
        <v>16</v>
      </c>
      <c r="BP255" s="107">
        <v>215945</v>
      </c>
      <c r="BQ255" s="108">
        <v>920</v>
      </c>
      <c r="BR255" s="107">
        <v>50570627</v>
      </c>
    </row>
    <row r="256" spans="1:70" ht="14" customHeight="1">
      <c r="A256" s="111" t="s">
        <v>521</v>
      </c>
      <c r="B256" s="105">
        <v>28306</v>
      </c>
      <c r="C256" s="106">
        <v>6</v>
      </c>
      <c r="D256" s="107">
        <v>111074</v>
      </c>
      <c r="E256" s="108">
        <v>7</v>
      </c>
      <c r="F256" s="107">
        <v>202186</v>
      </c>
      <c r="G256" s="108">
        <v>74</v>
      </c>
      <c r="H256" s="107">
        <v>2605825</v>
      </c>
      <c r="I256" s="108">
        <v>49</v>
      </c>
      <c r="J256" s="107">
        <v>1989792</v>
      </c>
      <c r="K256" s="108">
        <v>41</v>
      </c>
      <c r="L256" s="107">
        <v>1019679</v>
      </c>
      <c r="M256" s="108">
        <v>18</v>
      </c>
      <c r="N256" s="107">
        <v>443614</v>
      </c>
      <c r="O256" s="108">
        <v>101</v>
      </c>
      <c r="P256" s="107">
        <v>3728337</v>
      </c>
      <c r="Q256" s="108"/>
      <c r="R256" s="107"/>
      <c r="S256" s="108">
        <v>10</v>
      </c>
      <c r="T256" s="107">
        <v>635870</v>
      </c>
      <c r="U256" s="108">
        <v>7</v>
      </c>
      <c r="V256" s="107">
        <v>322712</v>
      </c>
      <c r="W256" s="108">
        <v>30</v>
      </c>
      <c r="X256" s="107">
        <v>964294</v>
      </c>
      <c r="Y256" s="108">
        <v>36</v>
      </c>
      <c r="Z256" s="107">
        <v>2323381</v>
      </c>
      <c r="AA256" s="108">
        <v>22</v>
      </c>
      <c r="AB256" s="107">
        <v>596518</v>
      </c>
      <c r="AC256" s="108">
        <v>17</v>
      </c>
      <c r="AD256" s="107">
        <v>262417</v>
      </c>
      <c r="AE256" s="108">
        <v>69</v>
      </c>
      <c r="AF256" s="107">
        <v>2197046</v>
      </c>
      <c r="AG256" s="108">
        <v>82</v>
      </c>
      <c r="AH256" s="107">
        <v>5596752</v>
      </c>
      <c r="AI256" s="108">
        <v>44</v>
      </c>
      <c r="AJ256" s="107">
        <v>4711228</v>
      </c>
      <c r="AK256" s="108">
        <v>16</v>
      </c>
      <c r="AL256" s="107">
        <v>585224</v>
      </c>
      <c r="AM256" s="108">
        <v>21</v>
      </c>
      <c r="AN256" s="107">
        <v>824779</v>
      </c>
      <c r="AO256" s="108">
        <v>14</v>
      </c>
      <c r="AP256" s="107">
        <v>3133834</v>
      </c>
      <c r="AQ256" s="108">
        <v>22</v>
      </c>
      <c r="AR256" s="107">
        <v>1398708</v>
      </c>
      <c r="AS256" s="108">
        <v>15</v>
      </c>
      <c r="AT256" s="107">
        <v>671384</v>
      </c>
      <c r="AU256" s="108">
        <v>3</v>
      </c>
      <c r="AV256" s="107">
        <v>383680</v>
      </c>
      <c r="AW256" s="108">
        <v>9</v>
      </c>
      <c r="AX256" s="107">
        <v>166738</v>
      </c>
      <c r="AY256" s="108">
        <v>3</v>
      </c>
      <c r="AZ256" s="107">
        <v>266556</v>
      </c>
      <c r="BA256" s="108">
        <v>80</v>
      </c>
      <c r="BB256" s="107">
        <v>4157812</v>
      </c>
      <c r="BC256" s="108"/>
      <c r="BD256" s="107"/>
      <c r="BE256" s="108">
        <v>97</v>
      </c>
      <c r="BF256" s="107">
        <v>10447747</v>
      </c>
      <c r="BG256" s="108"/>
      <c r="BH256" s="107"/>
      <c r="BI256" s="108"/>
      <c r="BJ256" s="107"/>
      <c r="BK256" s="108"/>
      <c r="BL256" s="107"/>
      <c r="BM256" s="108">
        <v>12</v>
      </c>
      <c r="BN256" s="107">
        <v>556257</v>
      </c>
      <c r="BO256" s="108">
        <v>17</v>
      </c>
      <c r="BP256" s="107">
        <v>247869</v>
      </c>
      <c r="BQ256" s="108">
        <v>922</v>
      </c>
      <c r="BR256" s="107">
        <v>50551328</v>
      </c>
    </row>
    <row r="257" spans="1:70" ht="14" customHeight="1">
      <c r="A257" s="111" t="s">
        <v>521</v>
      </c>
      <c r="B257" s="105">
        <v>28336</v>
      </c>
      <c r="C257" s="106">
        <v>6</v>
      </c>
      <c r="D257" s="107">
        <v>121525</v>
      </c>
      <c r="E257" s="108">
        <v>7</v>
      </c>
      <c r="F257" s="107">
        <v>204822</v>
      </c>
      <c r="G257" s="108">
        <v>74</v>
      </c>
      <c r="H257" s="107">
        <v>2586646</v>
      </c>
      <c r="I257" s="108">
        <v>49</v>
      </c>
      <c r="J257" s="107">
        <v>1928936</v>
      </c>
      <c r="K257" s="108">
        <v>41</v>
      </c>
      <c r="L257" s="107">
        <v>980870</v>
      </c>
      <c r="M257" s="108">
        <v>18</v>
      </c>
      <c r="N257" s="107">
        <v>456949</v>
      </c>
      <c r="O257" s="108">
        <v>101</v>
      </c>
      <c r="P257" s="107">
        <v>3613266</v>
      </c>
      <c r="Q257" s="108"/>
      <c r="R257" s="107"/>
      <c r="S257" s="108">
        <v>10</v>
      </c>
      <c r="T257" s="107">
        <v>649054</v>
      </c>
      <c r="U257" s="108">
        <v>7</v>
      </c>
      <c r="V257" s="107">
        <v>324741</v>
      </c>
      <c r="W257" s="108">
        <v>30</v>
      </c>
      <c r="X257" s="107">
        <v>967197</v>
      </c>
      <c r="Y257" s="108">
        <v>36</v>
      </c>
      <c r="Z257" s="107">
        <v>2348735</v>
      </c>
      <c r="AA257" s="108">
        <v>22</v>
      </c>
      <c r="AB257" s="107">
        <v>621116</v>
      </c>
      <c r="AC257" s="108">
        <v>17</v>
      </c>
      <c r="AD257" s="107">
        <v>259361</v>
      </c>
      <c r="AE257" s="108">
        <v>69</v>
      </c>
      <c r="AF257" s="107">
        <v>2194446</v>
      </c>
      <c r="AG257" s="108">
        <v>82</v>
      </c>
      <c r="AH257" s="107">
        <v>5335079</v>
      </c>
      <c r="AI257" s="108">
        <v>44</v>
      </c>
      <c r="AJ257" s="107">
        <v>4433001</v>
      </c>
      <c r="AK257" s="108">
        <v>16</v>
      </c>
      <c r="AL257" s="107">
        <v>537588</v>
      </c>
      <c r="AM257" s="108">
        <v>21</v>
      </c>
      <c r="AN257" s="107">
        <v>786926</v>
      </c>
      <c r="AO257" s="108">
        <v>14</v>
      </c>
      <c r="AP257" s="107">
        <v>3375025</v>
      </c>
      <c r="AQ257" s="108">
        <v>22</v>
      </c>
      <c r="AR257" s="107">
        <v>1403571</v>
      </c>
      <c r="AS257" s="108">
        <v>15</v>
      </c>
      <c r="AT257" s="107">
        <v>675207</v>
      </c>
      <c r="AU257" s="108">
        <v>3</v>
      </c>
      <c r="AV257" s="107">
        <v>383147</v>
      </c>
      <c r="AW257" s="108">
        <v>9</v>
      </c>
      <c r="AX257" s="107">
        <v>167631</v>
      </c>
      <c r="AY257" s="108">
        <v>3</v>
      </c>
      <c r="AZ257" s="107">
        <v>225569</v>
      </c>
      <c r="BA257" s="108">
        <v>80</v>
      </c>
      <c r="BB257" s="107">
        <v>4030122</v>
      </c>
      <c r="BC257" s="108"/>
      <c r="BD257" s="107"/>
      <c r="BE257" s="108">
        <v>97</v>
      </c>
      <c r="BF257" s="107">
        <v>10442601</v>
      </c>
      <c r="BG257" s="108"/>
      <c r="BH257" s="107"/>
      <c r="BI257" s="108"/>
      <c r="BJ257" s="107"/>
      <c r="BK257" s="108"/>
      <c r="BL257" s="107"/>
      <c r="BM257" s="108">
        <v>12</v>
      </c>
      <c r="BN257" s="107">
        <v>556681</v>
      </c>
      <c r="BO257" s="108">
        <v>17</v>
      </c>
      <c r="BP257" s="107">
        <v>243591</v>
      </c>
      <c r="BQ257" s="108">
        <v>922</v>
      </c>
      <c r="BR257" s="107">
        <v>49853417</v>
      </c>
    </row>
    <row r="258" spans="1:70" ht="14" customHeight="1">
      <c r="A258" s="111" t="s">
        <v>521</v>
      </c>
      <c r="B258" s="105">
        <v>28368</v>
      </c>
      <c r="C258" s="106">
        <v>6</v>
      </c>
      <c r="D258" s="107">
        <v>146425</v>
      </c>
      <c r="E258" s="108">
        <v>7</v>
      </c>
      <c r="F258" s="107">
        <v>211288</v>
      </c>
      <c r="G258" s="108">
        <v>74</v>
      </c>
      <c r="H258" s="107">
        <v>2717123</v>
      </c>
      <c r="I258" s="108">
        <v>49</v>
      </c>
      <c r="J258" s="107">
        <v>1988593</v>
      </c>
      <c r="K258" s="108">
        <v>41</v>
      </c>
      <c r="L258" s="107">
        <v>1048246</v>
      </c>
      <c r="M258" s="108">
        <v>18</v>
      </c>
      <c r="N258" s="107">
        <v>479243</v>
      </c>
      <c r="O258" s="108">
        <v>101</v>
      </c>
      <c r="P258" s="107">
        <v>3819688</v>
      </c>
      <c r="Q258" s="108"/>
      <c r="R258" s="107"/>
      <c r="S258" s="108">
        <v>10</v>
      </c>
      <c r="T258" s="107">
        <v>683717</v>
      </c>
      <c r="U258" s="108">
        <v>7</v>
      </c>
      <c r="V258" s="107">
        <v>338237</v>
      </c>
      <c r="W258" s="108">
        <v>30</v>
      </c>
      <c r="X258" s="107">
        <v>1070568</v>
      </c>
      <c r="Y258" s="108">
        <v>36</v>
      </c>
      <c r="Z258" s="107">
        <v>2455254</v>
      </c>
      <c r="AA258" s="108">
        <v>22</v>
      </c>
      <c r="AB258" s="107">
        <v>639380</v>
      </c>
      <c r="AC258" s="108">
        <v>17</v>
      </c>
      <c r="AD258" s="107">
        <v>266172</v>
      </c>
      <c r="AE258" s="108">
        <v>69</v>
      </c>
      <c r="AF258" s="107">
        <v>2255222</v>
      </c>
      <c r="AG258" s="108">
        <v>82</v>
      </c>
      <c r="AH258" s="107">
        <v>5629866</v>
      </c>
      <c r="AI258" s="108">
        <v>44</v>
      </c>
      <c r="AJ258" s="107">
        <v>4832087</v>
      </c>
      <c r="AK258" s="108">
        <v>16</v>
      </c>
      <c r="AL258" s="107">
        <v>582569</v>
      </c>
      <c r="AM258" s="108">
        <v>21</v>
      </c>
      <c r="AN258" s="107">
        <v>798282</v>
      </c>
      <c r="AO258" s="108">
        <v>14</v>
      </c>
      <c r="AP258" s="107">
        <v>3408396</v>
      </c>
      <c r="AQ258" s="108">
        <v>22</v>
      </c>
      <c r="AR258" s="107">
        <v>1549953</v>
      </c>
      <c r="AS258" s="108">
        <v>15</v>
      </c>
      <c r="AT258" s="107">
        <v>736885</v>
      </c>
      <c r="AU258" s="108">
        <v>3</v>
      </c>
      <c r="AV258" s="107">
        <v>405250</v>
      </c>
      <c r="AW258" s="108">
        <v>9</v>
      </c>
      <c r="AX258" s="107">
        <v>178940</v>
      </c>
      <c r="AY258" s="108">
        <v>3</v>
      </c>
      <c r="AZ258" s="107">
        <v>240709</v>
      </c>
      <c r="BA258" s="108">
        <v>81</v>
      </c>
      <c r="BB258" s="107">
        <v>4242688</v>
      </c>
      <c r="BC258" s="108"/>
      <c r="BD258" s="107"/>
      <c r="BE258" s="108">
        <v>97</v>
      </c>
      <c r="BF258" s="107">
        <v>10684441</v>
      </c>
      <c r="BG258" s="108"/>
      <c r="BH258" s="107"/>
      <c r="BI258" s="108"/>
      <c r="BJ258" s="107"/>
      <c r="BK258" s="108"/>
      <c r="BL258" s="107"/>
      <c r="BM258" s="108">
        <v>12</v>
      </c>
      <c r="BN258" s="107">
        <v>649666</v>
      </c>
      <c r="BO258" s="108">
        <v>17</v>
      </c>
      <c r="BP258" s="107">
        <v>264919</v>
      </c>
      <c r="BQ258" s="108">
        <v>923</v>
      </c>
      <c r="BR258" s="107">
        <v>52323818</v>
      </c>
    </row>
    <row r="259" spans="1:70" ht="14" customHeight="1">
      <c r="A259" s="111" t="s">
        <v>521</v>
      </c>
      <c r="B259" s="105">
        <v>28398</v>
      </c>
      <c r="C259" s="106">
        <v>6</v>
      </c>
      <c r="D259" s="107">
        <v>155645</v>
      </c>
      <c r="E259" s="108">
        <v>7</v>
      </c>
      <c r="F259" s="107">
        <v>223896</v>
      </c>
      <c r="G259" s="108">
        <v>74</v>
      </c>
      <c r="H259" s="107">
        <v>2636879</v>
      </c>
      <c r="I259" s="108">
        <v>49</v>
      </c>
      <c r="J259" s="107">
        <v>2011757</v>
      </c>
      <c r="K259" s="108">
        <v>41</v>
      </c>
      <c r="L259" s="107">
        <v>972141</v>
      </c>
      <c r="M259" s="108">
        <v>18</v>
      </c>
      <c r="N259" s="107">
        <v>473397</v>
      </c>
      <c r="O259" s="108">
        <v>101</v>
      </c>
      <c r="P259" s="107">
        <v>3897717</v>
      </c>
      <c r="Q259" s="108"/>
      <c r="R259" s="107"/>
      <c r="S259" s="108">
        <v>10</v>
      </c>
      <c r="T259" s="107">
        <v>760744</v>
      </c>
      <c r="U259" s="108">
        <v>7</v>
      </c>
      <c r="V259" s="107">
        <v>340674</v>
      </c>
      <c r="W259" s="108">
        <v>30</v>
      </c>
      <c r="X259" s="107">
        <v>1037979</v>
      </c>
      <c r="Y259" s="108">
        <v>36</v>
      </c>
      <c r="Z259" s="107">
        <v>2209416</v>
      </c>
      <c r="AA259" s="108">
        <v>22</v>
      </c>
      <c r="AB259" s="107">
        <v>615437</v>
      </c>
      <c r="AC259" s="108">
        <v>17</v>
      </c>
      <c r="AD259" s="107">
        <v>262906</v>
      </c>
      <c r="AE259" s="108">
        <v>69</v>
      </c>
      <c r="AF259" s="107">
        <v>2302014</v>
      </c>
      <c r="AG259" s="108">
        <v>83</v>
      </c>
      <c r="AH259" s="107">
        <v>5713236</v>
      </c>
      <c r="AI259" s="108">
        <v>44</v>
      </c>
      <c r="AJ259" s="107">
        <v>5018530</v>
      </c>
      <c r="AK259" s="108">
        <v>16</v>
      </c>
      <c r="AL259" s="107">
        <v>597933</v>
      </c>
      <c r="AM259" s="108">
        <v>21</v>
      </c>
      <c r="AN259" s="107">
        <v>838346</v>
      </c>
      <c r="AO259" s="108">
        <v>14</v>
      </c>
      <c r="AP259" s="107">
        <v>3374867</v>
      </c>
      <c r="AQ259" s="108">
        <v>22</v>
      </c>
      <c r="AR259" s="107">
        <v>1650258</v>
      </c>
      <c r="AS259" s="108">
        <v>15</v>
      </c>
      <c r="AT259" s="107">
        <v>671489</v>
      </c>
      <c r="AU259" s="108">
        <v>3</v>
      </c>
      <c r="AV259" s="107">
        <v>437803</v>
      </c>
      <c r="AW259" s="108">
        <v>9</v>
      </c>
      <c r="AX259" s="107">
        <v>182541</v>
      </c>
      <c r="AY259" s="108">
        <v>3</v>
      </c>
      <c r="AZ259" s="107">
        <v>244412</v>
      </c>
      <c r="BA259" s="108">
        <v>81</v>
      </c>
      <c r="BB259" s="107">
        <v>4308015</v>
      </c>
      <c r="BC259" s="108"/>
      <c r="BD259" s="107"/>
      <c r="BE259" s="108">
        <v>98</v>
      </c>
      <c r="BF259" s="107">
        <v>10756297</v>
      </c>
      <c r="BG259" s="108"/>
      <c r="BH259" s="107"/>
      <c r="BI259" s="108"/>
      <c r="BJ259" s="107"/>
      <c r="BK259" s="108"/>
      <c r="BL259" s="107"/>
      <c r="BM259" s="108">
        <v>12</v>
      </c>
      <c r="BN259" s="107">
        <v>735428</v>
      </c>
      <c r="BO259" s="108">
        <v>17</v>
      </c>
      <c r="BP259" s="107">
        <v>276411</v>
      </c>
      <c r="BQ259" s="108">
        <v>925</v>
      </c>
      <c r="BR259" s="107">
        <v>52706183</v>
      </c>
    </row>
    <row r="260" spans="1:70" ht="14" customHeight="1">
      <c r="A260" s="111" t="s">
        <v>521</v>
      </c>
      <c r="B260" s="105">
        <v>28429</v>
      </c>
      <c r="C260" s="106">
        <v>6</v>
      </c>
      <c r="D260" s="107">
        <v>163188</v>
      </c>
      <c r="E260" s="108">
        <v>7</v>
      </c>
      <c r="F260" s="107">
        <v>208709</v>
      </c>
      <c r="G260" s="108">
        <v>74</v>
      </c>
      <c r="H260" s="107">
        <v>2864455</v>
      </c>
      <c r="I260" s="108">
        <v>49</v>
      </c>
      <c r="J260" s="107">
        <v>2002052</v>
      </c>
      <c r="K260" s="108">
        <v>41</v>
      </c>
      <c r="L260" s="107">
        <v>945254</v>
      </c>
      <c r="M260" s="108">
        <v>18</v>
      </c>
      <c r="N260" s="107">
        <v>455081</v>
      </c>
      <c r="O260" s="108">
        <v>102</v>
      </c>
      <c r="P260" s="107">
        <v>3632242</v>
      </c>
      <c r="Q260" s="108"/>
      <c r="R260" s="107"/>
      <c r="S260" s="108">
        <v>10</v>
      </c>
      <c r="T260" s="107">
        <v>739258</v>
      </c>
      <c r="U260" s="108">
        <v>7</v>
      </c>
      <c r="V260" s="107">
        <v>326393</v>
      </c>
      <c r="W260" s="108">
        <v>30</v>
      </c>
      <c r="X260" s="107">
        <v>1021269</v>
      </c>
      <c r="Y260" s="108">
        <v>36</v>
      </c>
      <c r="Z260" s="107">
        <v>1980783</v>
      </c>
      <c r="AA260" s="108">
        <v>22</v>
      </c>
      <c r="AB260" s="107">
        <v>576174</v>
      </c>
      <c r="AC260" s="108">
        <v>17</v>
      </c>
      <c r="AD260" s="107">
        <v>246179</v>
      </c>
      <c r="AE260" s="108">
        <v>69</v>
      </c>
      <c r="AF260" s="107">
        <v>2094427</v>
      </c>
      <c r="AG260" s="108">
        <v>83</v>
      </c>
      <c r="AH260" s="107">
        <v>5256212</v>
      </c>
      <c r="AI260" s="108">
        <v>44</v>
      </c>
      <c r="AJ260" s="107">
        <v>4607631</v>
      </c>
      <c r="AK260" s="108">
        <v>16</v>
      </c>
      <c r="AL260" s="107">
        <v>542166</v>
      </c>
      <c r="AM260" s="108">
        <v>21</v>
      </c>
      <c r="AN260" s="107">
        <v>788908</v>
      </c>
      <c r="AO260" s="108">
        <v>14</v>
      </c>
      <c r="AP260" s="107">
        <v>3443598</v>
      </c>
      <c r="AQ260" s="108">
        <v>22</v>
      </c>
      <c r="AR260" s="107">
        <v>1606116</v>
      </c>
      <c r="AS260" s="108">
        <v>15</v>
      </c>
      <c r="AT260" s="107">
        <v>688357</v>
      </c>
      <c r="AU260" s="108">
        <v>3</v>
      </c>
      <c r="AV260" s="107">
        <v>412146</v>
      </c>
      <c r="AW260" s="108">
        <v>9</v>
      </c>
      <c r="AX260" s="107">
        <v>169275</v>
      </c>
      <c r="AY260" s="108">
        <v>3</v>
      </c>
      <c r="AZ260" s="107">
        <v>238166</v>
      </c>
      <c r="BA260" s="108">
        <v>81</v>
      </c>
      <c r="BB260" s="107">
        <v>4182677</v>
      </c>
      <c r="BC260" s="108"/>
      <c r="BD260" s="107"/>
      <c r="BE260" s="108">
        <v>98</v>
      </c>
      <c r="BF260" s="107">
        <v>10657608</v>
      </c>
      <c r="BG260" s="108"/>
      <c r="BH260" s="107"/>
      <c r="BI260" s="108"/>
      <c r="BJ260" s="107"/>
      <c r="BK260" s="108"/>
      <c r="BL260" s="107"/>
      <c r="BM260" s="108">
        <v>12</v>
      </c>
      <c r="BN260" s="107">
        <v>731597</v>
      </c>
      <c r="BO260" s="108">
        <v>17</v>
      </c>
      <c r="BP260" s="107">
        <v>282255</v>
      </c>
      <c r="BQ260" s="108">
        <v>926</v>
      </c>
      <c r="BR260" s="107">
        <v>50862192</v>
      </c>
    </row>
    <row r="261" spans="1:70" ht="14" customHeight="1">
      <c r="A261" s="111" t="s">
        <v>521</v>
      </c>
      <c r="B261" s="105">
        <v>28459</v>
      </c>
      <c r="C261" s="106">
        <v>6</v>
      </c>
      <c r="D261" s="107">
        <v>171784</v>
      </c>
      <c r="E261" s="108">
        <v>7</v>
      </c>
      <c r="F261" s="107">
        <v>199631</v>
      </c>
      <c r="G261" s="108">
        <v>74</v>
      </c>
      <c r="H261" s="107">
        <v>2800572</v>
      </c>
      <c r="I261" s="108">
        <v>49</v>
      </c>
      <c r="J261" s="107">
        <v>1962506</v>
      </c>
      <c r="K261" s="108">
        <v>41</v>
      </c>
      <c r="L261" s="107">
        <v>868591</v>
      </c>
      <c r="M261" s="108">
        <v>18</v>
      </c>
      <c r="N261" s="107">
        <v>451347</v>
      </c>
      <c r="O261" s="108">
        <v>102</v>
      </c>
      <c r="P261" s="107">
        <v>3505566</v>
      </c>
      <c r="Q261" s="108"/>
      <c r="R261" s="107"/>
      <c r="S261" s="108">
        <v>10</v>
      </c>
      <c r="T261" s="107">
        <v>717733</v>
      </c>
      <c r="U261" s="108">
        <v>7</v>
      </c>
      <c r="V261" s="107">
        <v>316061</v>
      </c>
      <c r="W261" s="108">
        <v>30</v>
      </c>
      <c r="X261" s="107">
        <v>1007373</v>
      </c>
      <c r="Y261" s="108">
        <v>36</v>
      </c>
      <c r="Z261" s="107">
        <v>1958941</v>
      </c>
      <c r="AA261" s="108">
        <v>22</v>
      </c>
      <c r="AB261" s="107">
        <v>549253</v>
      </c>
      <c r="AC261" s="108">
        <v>17</v>
      </c>
      <c r="AD261" s="107">
        <v>238625</v>
      </c>
      <c r="AE261" s="108">
        <v>69</v>
      </c>
      <c r="AF261" s="107">
        <v>2005692</v>
      </c>
      <c r="AG261" s="108">
        <v>83</v>
      </c>
      <c r="AH261" s="107">
        <v>5124820</v>
      </c>
      <c r="AI261" s="108">
        <v>44</v>
      </c>
      <c r="AJ261" s="107">
        <v>4431920</v>
      </c>
      <c r="AK261" s="108">
        <v>16</v>
      </c>
      <c r="AL261" s="107">
        <v>551494</v>
      </c>
      <c r="AM261" s="108">
        <v>21</v>
      </c>
      <c r="AN261" s="107">
        <v>780476</v>
      </c>
      <c r="AO261" s="108">
        <v>14</v>
      </c>
      <c r="AP261" s="107">
        <v>3539037</v>
      </c>
      <c r="AQ261" s="108">
        <v>22</v>
      </c>
      <c r="AR261" s="107">
        <v>1594800</v>
      </c>
      <c r="AS261" s="108">
        <v>15</v>
      </c>
      <c r="AT261" s="107">
        <v>607848</v>
      </c>
      <c r="AU261" s="108">
        <v>3</v>
      </c>
      <c r="AV261" s="107">
        <v>414278</v>
      </c>
      <c r="AW261" s="108">
        <v>9</v>
      </c>
      <c r="AX261" s="107">
        <v>168204</v>
      </c>
      <c r="AY261" s="108">
        <v>3</v>
      </c>
      <c r="AZ261" s="107">
        <v>245505</v>
      </c>
      <c r="BA261" s="108">
        <v>81</v>
      </c>
      <c r="BB261" s="107">
        <v>3981305</v>
      </c>
      <c r="BC261" s="108"/>
      <c r="BD261" s="107"/>
      <c r="BE261" s="108">
        <v>98</v>
      </c>
      <c r="BF261" s="107">
        <v>10615821</v>
      </c>
      <c r="BG261" s="108"/>
      <c r="BH261" s="107"/>
      <c r="BI261" s="108"/>
      <c r="BJ261" s="107"/>
      <c r="BK261" s="108"/>
      <c r="BL261" s="107"/>
      <c r="BM261" s="108">
        <v>12</v>
      </c>
      <c r="BN261" s="107">
        <v>757501</v>
      </c>
      <c r="BO261" s="108">
        <v>17</v>
      </c>
      <c r="BP261" s="107">
        <v>278586</v>
      </c>
      <c r="BQ261" s="108">
        <v>926</v>
      </c>
      <c r="BR261" s="107">
        <v>49845284</v>
      </c>
    </row>
    <row r="262" spans="1:70" ht="14" customHeight="1">
      <c r="A262" s="111" t="s">
        <v>521</v>
      </c>
      <c r="B262" s="105">
        <v>28487</v>
      </c>
      <c r="C262" s="106">
        <v>6</v>
      </c>
      <c r="D262" s="107">
        <v>147817</v>
      </c>
      <c r="E262" s="108">
        <v>7</v>
      </c>
      <c r="F262" s="107">
        <v>197555</v>
      </c>
      <c r="G262" s="108">
        <v>74</v>
      </c>
      <c r="H262" s="107">
        <v>2993465</v>
      </c>
      <c r="I262" s="108">
        <v>49</v>
      </c>
      <c r="J262" s="107">
        <v>1948811</v>
      </c>
      <c r="K262" s="108">
        <v>41</v>
      </c>
      <c r="L262" s="107">
        <v>907832</v>
      </c>
      <c r="M262" s="108">
        <v>18</v>
      </c>
      <c r="N262" s="107">
        <v>456569</v>
      </c>
      <c r="O262" s="108">
        <v>102</v>
      </c>
      <c r="P262" s="107">
        <v>3390761</v>
      </c>
      <c r="Q262" s="108"/>
      <c r="R262" s="107"/>
      <c r="S262" s="108">
        <v>10</v>
      </c>
      <c r="T262" s="107">
        <v>706035</v>
      </c>
      <c r="U262" s="108">
        <v>7</v>
      </c>
      <c r="V262" s="107">
        <v>300446</v>
      </c>
      <c r="W262" s="108">
        <v>30</v>
      </c>
      <c r="X262" s="107">
        <v>1059182</v>
      </c>
      <c r="Y262" s="108">
        <v>35</v>
      </c>
      <c r="Z262" s="107">
        <v>1973827</v>
      </c>
      <c r="AA262" s="108">
        <v>22</v>
      </c>
      <c r="AB262" s="107">
        <v>592572</v>
      </c>
      <c r="AC262" s="108">
        <v>17</v>
      </c>
      <c r="AD262" s="107">
        <v>235736</v>
      </c>
      <c r="AE262" s="108">
        <v>69</v>
      </c>
      <c r="AF262" s="107">
        <v>1971878</v>
      </c>
      <c r="AG262" s="108">
        <v>83</v>
      </c>
      <c r="AH262" s="107">
        <v>4851352</v>
      </c>
      <c r="AI262" s="108">
        <v>44</v>
      </c>
      <c r="AJ262" s="107">
        <v>4041026</v>
      </c>
      <c r="AK262" s="108">
        <v>16</v>
      </c>
      <c r="AL262" s="107">
        <v>507251</v>
      </c>
      <c r="AM262" s="108">
        <v>21</v>
      </c>
      <c r="AN262" s="107">
        <v>768389</v>
      </c>
      <c r="AO262" s="108">
        <v>14</v>
      </c>
      <c r="AP262" s="107">
        <v>3732594</v>
      </c>
      <c r="AQ262" s="108">
        <v>22</v>
      </c>
      <c r="AR262" s="107">
        <v>1608148</v>
      </c>
      <c r="AS262" s="108">
        <v>15</v>
      </c>
      <c r="AT262" s="107">
        <v>543461</v>
      </c>
      <c r="AU262" s="108">
        <v>3</v>
      </c>
      <c r="AV262" s="107">
        <v>465813</v>
      </c>
      <c r="AW262" s="108">
        <v>9</v>
      </c>
      <c r="AX262" s="107">
        <v>180226</v>
      </c>
      <c r="AY262" s="108">
        <v>3</v>
      </c>
      <c r="AZ262" s="107">
        <v>223241</v>
      </c>
      <c r="BA262" s="108">
        <v>81</v>
      </c>
      <c r="BB262" s="107">
        <v>3877168</v>
      </c>
      <c r="BC262" s="108"/>
      <c r="BD262" s="107"/>
      <c r="BE262" s="108">
        <v>98</v>
      </c>
      <c r="BF262" s="107">
        <v>10631827</v>
      </c>
      <c r="BG262" s="108"/>
      <c r="BH262" s="107"/>
      <c r="BI262" s="108"/>
      <c r="BJ262" s="107"/>
      <c r="BK262" s="108"/>
      <c r="BL262" s="107"/>
      <c r="BM262" s="108">
        <v>12</v>
      </c>
      <c r="BN262" s="107">
        <v>748426</v>
      </c>
      <c r="BO262" s="108">
        <v>17</v>
      </c>
      <c r="BP262" s="107">
        <v>288822</v>
      </c>
      <c r="BQ262" s="108">
        <v>925</v>
      </c>
      <c r="BR262" s="107">
        <v>49350243</v>
      </c>
    </row>
    <row r="263" spans="1:70" ht="14" customHeight="1">
      <c r="A263" s="111" t="s">
        <v>522</v>
      </c>
      <c r="B263" s="105">
        <v>28521</v>
      </c>
      <c r="C263" s="106">
        <v>6</v>
      </c>
      <c r="D263" s="107">
        <v>144206</v>
      </c>
      <c r="E263" s="108">
        <v>7</v>
      </c>
      <c r="F263" s="107">
        <v>199771</v>
      </c>
      <c r="G263" s="108">
        <v>74</v>
      </c>
      <c r="H263" s="107">
        <v>3056530</v>
      </c>
      <c r="I263" s="108">
        <v>49</v>
      </c>
      <c r="J263" s="107">
        <v>2052187</v>
      </c>
      <c r="K263" s="108">
        <v>41</v>
      </c>
      <c r="L263" s="107">
        <v>977663</v>
      </c>
      <c r="M263" s="108">
        <v>18</v>
      </c>
      <c r="N263" s="107">
        <v>459869</v>
      </c>
      <c r="O263" s="108">
        <v>102</v>
      </c>
      <c r="P263" s="107">
        <v>3711193</v>
      </c>
      <c r="Q263" s="108"/>
      <c r="R263" s="107"/>
      <c r="S263" s="108">
        <v>10</v>
      </c>
      <c r="T263" s="107">
        <v>728298</v>
      </c>
      <c r="U263" s="108">
        <v>7</v>
      </c>
      <c r="V263" s="107">
        <v>318340</v>
      </c>
      <c r="W263" s="108">
        <v>30</v>
      </c>
      <c r="X263" s="107">
        <v>1100079</v>
      </c>
      <c r="Y263" s="108">
        <v>35</v>
      </c>
      <c r="Z263" s="107">
        <v>2203684</v>
      </c>
      <c r="AA263" s="108">
        <v>22</v>
      </c>
      <c r="AB263" s="107">
        <v>626743</v>
      </c>
      <c r="AC263" s="108">
        <v>17</v>
      </c>
      <c r="AD263" s="107">
        <v>257869</v>
      </c>
      <c r="AE263" s="108">
        <v>69</v>
      </c>
      <c r="AF263" s="107">
        <v>2123621</v>
      </c>
      <c r="AG263" s="108">
        <v>83</v>
      </c>
      <c r="AH263" s="107">
        <v>5472012</v>
      </c>
      <c r="AI263" s="108">
        <v>44</v>
      </c>
      <c r="AJ263" s="107">
        <v>4713862</v>
      </c>
      <c r="AK263" s="108">
        <v>16</v>
      </c>
      <c r="AL263" s="107">
        <v>569901</v>
      </c>
      <c r="AM263" s="108">
        <v>21</v>
      </c>
      <c r="AN263" s="107">
        <v>790651</v>
      </c>
      <c r="AO263" s="108">
        <v>14</v>
      </c>
      <c r="AP263" s="107">
        <v>3702369</v>
      </c>
      <c r="AQ263" s="108">
        <v>22</v>
      </c>
      <c r="AR263" s="107">
        <v>1576497</v>
      </c>
      <c r="AS263" s="108">
        <v>15</v>
      </c>
      <c r="AT263" s="107">
        <v>548305</v>
      </c>
      <c r="AU263" s="108">
        <v>3</v>
      </c>
      <c r="AV263" s="107">
        <v>466290</v>
      </c>
      <c r="AW263" s="108">
        <v>9</v>
      </c>
      <c r="AX263" s="107">
        <v>173546</v>
      </c>
      <c r="AY263" s="108">
        <v>3</v>
      </c>
      <c r="AZ263" s="107">
        <v>231187</v>
      </c>
      <c r="BA263" s="108">
        <v>81</v>
      </c>
      <c r="BB263" s="107">
        <v>4018945</v>
      </c>
      <c r="BC263" s="108"/>
      <c r="BD263" s="107"/>
      <c r="BE263" s="108">
        <v>98</v>
      </c>
      <c r="BF263" s="107">
        <v>10643331</v>
      </c>
      <c r="BG263" s="108"/>
      <c r="BH263" s="107"/>
      <c r="BI263" s="108"/>
      <c r="BJ263" s="107"/>
      <c r="BK263" s="108"/>
      <c r="BL263" s="107"/>
      <c r="BM263" s="108">
        <v>12</v>
      </c>
      <c r="BN263" s="107">
        <v>708115</v>
      </c>
      <c r="BO263" s="108">
        <v>17</v>
      </c>
      <c r="BP263" s="107">
        <v>301555</v>
      </c>
      <c r="BQ263" s="108">
        <v>925</v>
      </c>
      <c r="BR263" s="107">
        <v>51876632</v>
      </c>
    </row>
    <row r="264" spans="1:70" ht="14" customHeight="1">
      <c r="A264" s="111" t="s">
        <v>522</v>
      </c>
      <c r="B264" s="105">
        <v>28549</v>
      </c>
      <c r="C264" s="106">
        <v>6</v>
      </c>
      <c r="D264" s="107">
        <v>135868</v>
      </c>
      <c r="E264" s="108">
        <v>7</v>
      </c>
      <c r="F264" s="107">
        <v>217386</v>
      </c>
      <c r="G264" s="108">
        <v>74</v>
      </c>
      <c r="H264" s="107">
        <v>3145385</v>
      </c>
      <c r="I264" s="108">
        <v>49</v>
      </c>
      <c r="J264" s="107">
        <v>2096873</v>
      </c>
      <c r="K264" s="108">
        <v>41</v>
      </c>
      <c r="L264" s="107">
        <v>981644</v>
      </c>
      <c r="M264" s="108">
        <v>18</v>
      </c>
      <c r="N264" s="107">
        <v>465143</v>
      </c>
      <c r="O264" s="108">
        <v>102</v>
      </c>
      <c r="P264" s="107">
        <v>3870004</v>
      </c>
      <c r="Q264" s="108"/>
      <c r="R264" s="107"/>
      <c r="S264" s="108">
        <v>10</v>
      </c>
      <c r="T264" s="107">
        <v>783199</v>
      </c>
      <c r="U264" s="108">
        <v>7</v>
      </c>
      <c r="V264" s="107">
        <v>358476</v>
      </c>
      <c r="W264" s="108">
        <v>30</v>
      </c>
      <c r="X264" s="107">
        <v>1140197</v>
      </c>
      <c r="Y264" s="108">
        <v>35</v>
      </c>
      <c r="Z264" s="107">
        <v>2158675</v>
      </c>
      <c r="AA264" s="108">
        <v>22</v>
      </c>
      <c r="AB264" s="107">
        <v>638112</v>
      </c>
      <c r="AC264" s="108">
        <v>17</v>
      </c>
      <c r="AD264" s="107">
        <v>273925</v>
      </c>
      <c r="AE264" s="108">
        <v>69</v>
      </c>
      <c r="AF264" s="107">
        <v>2229305</v>
      </c>
      <c r="AG264" s="108">
        <v>83</v>
      </c>
      <c r="AH264" s="107">
        <v>5837474</v>
      </c>
      <c r="AI264" s="108">
        <v>44</v>
      </c>
      <c r="AJ264" s="107">
        <v>4959914</v>
      </c>
      <c r="AK264" s="108">
        <v>16</v>
      </c>
      <c r="AL264" s="107">
        <v>595788</v>
      </c>
      <c r="AM264" s="108">
        <v>20</v>
      </c>
      <c r="AN264" s="107">
        <v>788620</v>
      </c>
      <c r="AO264" s="108">
        <v>14</v>
      </c>
      <c r="AP264" s="107">
        <v>3714449</v>
      </c>
      <c r="AQ264" s="108">
        <v>22</v>
      </c>
      <c r="AR264" s="107">
        <v>1591335</v>
      </c>
      <c r="AS264" s="108">
        <v>15</v>
      </c>
      <c r="AT264" s="107">
        <v>512807</v>
      </c>
      <c r="AU264" s="108">
        <v>3</v>
      </c>
      <c r="AV264" s="107">
        <v>467504</v>
      </c>
      <c r="AW264" s="108">
        <v>9</v>
      </c>
      <c r="AX264" s="107">
        <v>171747</v>
      </c>
      <c r="AY264" s="108">
        <v>3</v>
      </c>
      <c r="AZ264" s="107">
        <v>234315</v>
      </c>
      <c r="BA264" s="108">
        <v>81</v>
      </c>
      <c r="BB264" s="107">
        <v>4025435</v>
      </c>
      <c r="BC264" s="108"/>
      <c r="BD264" s="107"/>
      <c r="BE264" s="108">
        <v>98</v>
      </c>
      <c r="BF264" s="107">
        <v>10736347</v>
      </c>
      <c r="BG264" s="108"/>
      <c r="BH264" s="107"/>
      <c r="BI264" s="108"/>
      <c r="BJ264" s="107"/>
      <c r="BK264" s="108"/>
      <c r="BL264" s="107"/>
      <c r="BM264" s="108">
        <v>12</v>
      </c>
      <c r="BN264" s="107">
        <v>731852</v>
      </c>
      <c r="BO264" s="108">
        <v>17</v>
      </c>
      <c r="BP264" s="107">
        <v>313385</v>
      </c>
      <c r="BQ264" s="108">
        <v>924</v>
      </c>
      <c r="BR264" s="107">
        <v>53175177</v>
      </c>
    </row>
    <row r="265" spans="1:70" ht="14" customHeight="1">
      <c r="A265" s="111" t="s">
        <v>522</v>
      </c>
      <c r="B265" s="105">
        <v>28580</v>
      </c>
      <c r="C265" s="106">
        <v>6</v>
      </c>
      <c r="D265" s="107">
        <v>136771</v>
      </c>
      <c r="E265" s="108">
        <v>7</v>
      </c>
      <c r="F265" s="107">
        <v>210159</v>
      </c>
      <c r="G265" s="108">
        <v>75</v>
      </c>
      <c r="H265" s="107">
        <v>3288755</v>
      </c>
      <c r="I265" s="108">
        <v>49</v>
      </c>
      <c r="J265" s="107">
        <v>2200610</v>
      </c>
      <c r="K265" s="108">
        <v>41</v>
      </c>
      <c r="L265" s="107">
        <v>1061545</v>
      </c>
      <c r="M265" s="108">
        <v>18</v>
      </c>
      <c r="N265" s="107">
        <v>471037</v>
      </c>
      <c r="O265" s="108">
        <v>102</v>
      </c>
      <c r="P265" s="107">
        <v>4139302</v>
      </c>
      <c r="Q265" s="108"/>
      <c r="R265" s="107"/>
      <c r="S265" s="108">
        <v>10</v>
      </c>
      <c r="T265" s="107">
        <v>976494</v>
      </c>
      <c r="U265" s="108">
        <v>7</v>
      </c>
      <c r="V265" s="107">
        <v>371776</v>
      </c>
      <c r="W265" s="108">
        <v>30</v>
      </c>
      <c r="X265" s="107">
        <v>1168959</v>
      </c>
      <c r="Y265" s="108">
        <v>35</v>
      </c>
      <c r="Z265" s="107">
        <v>2269461</v>
      </c>
      <c r="AA265" s="108">
        <v>22</v>
      </c>
      <c r="AB265" s="107">
        <v>666856</v>
      </c>
      <c r="AC265" s="108">
        <v>17</v>
      </c>
      <c r="AD265" s="107">
        <v>281661</v>
      </c>
      <c r="AE265" s="108">
        <v>69</v>
      </c>
      <c r="AF265" s="107">
        <v>2244471</v>
      </c>
      <c r="AG265" s="108">
        <v>83</v>
      </c>
      <c r="AH265" s="107">
        <v>6218099</v>
      </c>
      <c r="AI265" s="108">
        <v>44</v>
      </c>
      <c r="AJ265" s="107">
        <v>5013701</v>
      </c>
      <c r="AK265" s="108">
        <v>16</v>
      </c>
      <c r="AL265" s="107">
        <v>624334</v>
      </c>
      <c r="AM265" s="108">
        <v>20</v>
      </c>
      <c r="AN265" s="107">
        <v>803187</v>
      </c>
      <c r="AO265" s="108">
        <v>14</v>
      </c>
      <c r="AP265" s="107">
        <v>4142081</v>
      </c>
      <c r="AQ265" s="108">
        <v>22</v>
      </c>
      <c r="AR265" s="107">
        <v>1630419</v>
      </c>
      <c r="AS265" s="108">
        <v>15</v>
      </c>
      <c r="AT265" s="107">
        <v>529024</v>
      </c>
      <c r="AU265" s="108">
        <v>3</v>
      </c>
      <c r="AV265" s="107">
        <v>493517</v>
      </c>
      <c r="AW265" s="108">
        <v>9</v>
      </c>
      <c r="AX265" s="107">
        <v>177594</v>
      </c>
      <c r="AY265" s="108">
        <v>3</v>
      </c>
      <c r="AZ265" s="107">
        <v>243826</v>
      </c>
      <c r="BA265" s="108">
        <v>81</v>
      </c>
      <c r="BB265" s="107">
        <v>4215585</v>
      </c>
      <c r="BC265" s="108"/>
      <c r="BD265" s="107"/>
      <c r="BE265" s="108">
        <v>98</v>
      </c>
      <c r="BF265" s="107">
        <v>10932485</v>
      </c>
      <c r="BG265" s="108"/>
      <c r="BH265" s="107"/>
      <c r="BI265" s="108"/>
      <c r="BJ265" s="107"/>
      <c r="BK265" s="108"/>
      <c r="BL265" s="107"/>
      <c r="BM265" s="108">
        <v>12</v>
      </c>
      <c r="BN265" s="107">
        <v>771525</v>
      </c>
      <c r="BO265" s="108">
        <v>17</v>
      </c>
      <c r="BP265" s="107">
        <v>320191</v>
      </c>
      <c r="BQ265" s="108">
        <v>925</v>
      </c>
      <c r="BR265" s="107">
        <v>55603439</v>
      </c>
    </row>
    <row r="266" spans="1:70" ht="14" customHeight="1">
      <c r="A266" s="111" t="s">
        <v>522</v>
      </c>
      <c r="B266" s="105">
        <v>28608</v>
      </c>
      <c r="C266" s="106">
        <v>6</v>
      </c>
      <c r="D266" s="107">
        <v>136842</v>
      </c>
      <c r="E266" s="108">
        <v>7</v>
      </c>
      <c r="F266" s="107">
        <v>207494</v>
      </c>
      <c r="G266" s="108">
        <v>75</v>
      </c>
      <c r="H266" s="107">
        <v>3138074</v>
      </c>
      <c r="I266" s="108">
        <v>49</v>
      </c>
      <c r="J266" s="107">
        <v>2221101</v>
      </c>
      <c r="K266" s="108">
        <v>41</v>
      </c>
      <c r="L266" s="107">
        <v>1097145</v>
      </c>
      <c r="M266" s="108">
        <v>18</v>
      </c>
      <c r="N266" s="107">
        <v>475227</v>
      </c>
      <c r="O266" s="108">
        <v>102</v>
      </c>
      <c r="P266" s="107">
        <v>4160968</v>
      </c>
      <c r="Q266" s="108"/>
      <c r="R266" s="107"/>
      <c r="S266" s="108">
        <v>10</v>
      </c>
      <c r="T266" s="107">
        <v>963415</v>
      </c>
      <c r="U266" s="108">
        <v>7</v>
      </c>
      <c r="V266" s="107">
        <v>388258</v>
      </c>
      <c r="W266" s="108">
        <v>30</v>
      </c>
      <c r="X266" s="107">
        <v>1175783</v>
      </c>
      <c r="Y266" s="108">
        <v>35</v>
      </c>
      <c r="Z266" s="107">
        <v>2245790</v>
      </c>
      <c r="AA266" s="108">
        <v>22</v>
      </c>
      <c r="AB266" s="107">
        <v>647296</v>
      </c>
      <c r="AC266" s="108">
        <v>17</v>
      </c>
      <c r="AD266" s="107">
        <v>281170</v>
      </c>
      <c r="AE266" s="108">
        <v>69</v>
      </c>
      <c r="AF266" s="107">
        <v>2283569</v>
      </c>
      <c r="AG266" s="108">
        <v>83</v>
      </c>
      <c r="AH266" s="107">
        <v>6394284</v>
      </c>
      <c r="AI266" s="108">
        <v>44</v>
      </c>
      <c r="AJ266" s="107">
        <v>5086875</v>
      </c>
      <c r="AK266" s="108">
        <v>16</v>
      </c>
      <c r="AL266" s="107">
        <v>670116</v>
      </c>
      <c r="AM266" s="108">
        <v>20</v>
      </c>
      <c r="AN266" s="107">
        <v>827852</v>
      </c>
      <c r="AO266" s="108">
        <v>14</v>
      </c>
      <c r="AP266" s="107">
        <v>4064065</v>
      </c>
      <c r="AQ266" s="108">
        <v>22</v>
      </c>
      <c r="AR266" s="107">
        <v>1627241</v>
      </c>
      <c r="AS266" s="108">
        <v>15</v>
      </c>
      <c r="AT266" s="107">
        <v>554942</v>
      </c>
      <c r="AU266" s="108">
        <v>3</v>
      </c>
      <c r="AV266" s="107">
        <v>485573</v>
      </c>
      <c r="AW266" s="108">
        <v>9</v>
      </c>
      <c r="AX266" s="107">
        <v>175905</v>
      </c>
      <c r="AY266" s="108">
        <v>3</v>
      </c>
      <c r="AZ266" s="107">
        <v>274163</v>
      </c>
      <c r="BA266" s="108">
        <v>81</v>
      </c>
      <c r="BB266" s="107">
        <v>4275788</v>
      </c>
      <c r="BC266" s="108"/>
      <c r="BD266" s="107"/>
      <c r="BE266" s="108">
        <v>98</v>
      </c>
      <c r="BF266" s="107">
        <v>10987392</v>
      </c>
      <c r="BG266" s="108"/>
      <c r="BH266" s="107"/>
      <c r="BI266" s="108"/>
      <c r="BJ266" s="107"/>
      <c r="BK266" s="108"/>
      <c r="BL266" s="107"/>
      <c r="BM266" s="108">
        <v>12</v>
      </c>
      <c r="BN266" s="107">
        <v>766226</v>
      </c>
      <c r="BO266" s="108">
        <v>17</v>
      </c>
      <c r="BP266" s="107">
        <v>323661</v>
      </c>
      <c r="BQ266" s="108">
        <v>925</v>
      </c>
      <c r="BR266" s="107">
        <v>55936231</v>
      </c>
    </row>
    <row r="267" spans="1:70" ht="14" customHeight="1">
      <c r="A267" s="111" t="s">
        <v>522</v>
      </c>
      <c r="B267" s="105">
        <v>28641</v>
      </c>
      <c r="C267" s="106">
        <v>6</v>
      </c>
      <c r="D267" s="107">
        <v>131139</v>
      </c>
      <c r="E267" s="108">
        <v>7</v>
      </c>
      <c r="F267" s="107">
        <v>213399</v>
      </c>
      <c r="G267" s="108">
        <v>75</v>
      </c>
      <c r="H267" s="107">
        <v>3009505</v>
      </c>
      <c r="I267" s="108">
        <v>49</v>
      </c>
      <c r="J267" s="107">
        <v>2184039</v>
      </c>
      <c r="K267" s="108">
        <v>41</v>
      </c>
      <c r="L267" s="107">
        <v>1095954</v>
      </c>
      <c r="M267" s="108">
        <v>18</v>
      </c>
      <c r="N267" s="107">
        <v>476264</v>
      </c>
      <c r="O267" s="108">
        <v>103</v>
      </c>
      <c r="P267" s="107">
        <v>4200387</v>
      </c>
      <c r="Q267" s="108"/>
      <c r="R267" s="107"/>
      <c r="S267" s="108">
        <v>10</v>
      </c>
      <c r="T267" s="107">
        <v>916758</v>
      </c>
      <c r="U267" s="108">
        <v>7</v>
      </c>
      <c r="V267" s="107">
        <v>381563</v>
      </c>
      <c r="W267" s="108">
        <v>30</v>
      </c>
      <c r="X267" s="107">
        <v>1165397</v>
      </c>
      <c r="Y267" s="108">
        <v>35</v>
      </c>
      <c r="Z267" s="107">
        <v>2438463</v>
      </c>
      <c r="AA267" s="108">
        <v>22</v>
      </c>
      <c r="AB267" s="107">
        <v>667507</v>
      </c>
      <c r="AC267" s="108">
        <v>17</v>
      </c>
      <c r="AD267" s="107">
        <v>289406</v>
      </c>
      <c r="AE267" s="108">
        <v>69</v>
      </c>
      <c r="AF267" s="107">
        <v>2330913</v>
      </c>
      <c r="AG267" s="108">
        <v>83</v>
      </c>
      <c r="AH267" s="107">
        <v>6412212</v>
      </c>
      <c r="AI267" s="108">
        <v>44</v>
      </c>
      <c r="AJ267" s="107">
        <v>5171274</v>
      </c>
      <c r="AK267" s="108">
        <v>16</v>
      </c>
      <c r="AL267" s="107">
        <v>654567</v>
      </c>
      <c r="AM267" s="108">
        <v>20</v>
      </c>
      <c r="AN267" s="107">
        <v>819455</v>
      </c>
      <c r="AO267" s="108">
        <v>14</v>
      </c>
      <c r="AP267" s="107">
        <v>4095847</v>
      </c>
      <c r="AQ267" s="108">
        <v>22</v>
      </c>
      <c r="AR267" s="107">
        <v>1629199</v>
      </c>
      <c r="AS267" s="108">
        <v>15</v>
      </c>
      <c r="AT267" s="107">
        <v>592440</v>
      </c>
      <c r="AU267" s="108">
        <v>3</v>
      </c>
      <c r="AV267" s="107">
        <v>483065</v>
      </c>
      <c r="AW267" s="108">
        <v>9</v>
      </c>
      <c r="AX267" s="107">
        <v>173822</v>
      </c>
      <c r="AY267" s="108">
        <v>3</v>
      </c>
      <c r="AZ267" s="107">
        <v>256337</v>
      </c>
      <c r="BA267" s="108">
        <v>81</v>
      </c>
      <c r="BB267" s="107">
        <v>4236466</v>
      </c>
      <c r="BC267" s="108"/>
      <c r="BD267" s="107"/>
      <c r="BE267" s="108">
        <v>98</v>
      </c>
      <c r="BF267" s="107">
        <v>10964609</v>
      </c>
      <c r="BG267" s="108"/>
      <c r="BH267" s="107"/>
      <c r="BI267" s="108"/>
      <c r="BJ267" s="107"/>
      <c r="BK267" s="108"/>
      <c r="BL267" s="107"/>
      <c r="BM267" s="108">
        <v>12</v>
      </c>
      <c r="BN267" s="107">
        <v>741985</v>
      </c>
      <c r="BO267" s="108">
        <v>18</v>
      </c>
      <c r="BP267" s="107">
        <v>385424</v>
      </c>
      <c r="BQ267" s="108">
        <v>927</v>
      </c>
      <c r="BR267" s="107">
        <v>56117409</v>
      </c>
    </row>
    <row r="268" spans="1:70" ht="14" customHeight="1">
      <c r="A268" s="111" t="s">
        <v>522</v>
      </c>
      <c r="B268" s="105">
        <v>28671</v>
      </c>
      <c r="C268" s="106">
        <v>6</v>
      </c>
      <c r="D268" s="107">
        <v>134975</v>
      </c>
      <c r="E268" s="108">
        <v>7</v>
      </c>
      <c r="F268" s="107">
        <v>213084</v>
      </c>
      <c r="G268" s="108">
        <v>75</v>
      </c>
      <c r="H268" s="107">
        <v>3072496</v>
      </c>
      <c r="I268" s="108">
        <v>49</v>
      </c>
      <c r="J268" s="107">
        <v>2301737</v>
      </c>
      <c r="K268" s="108">
        <v>41</v>
      </c>
      <c r="L268" s="107">
        <v>1121315</v>
      </c>
      <c r="M268" s="108">
        <v>18</v>
      </c>
      <c r="N268" s="107">
        <v>489875</v>
      </c>
      <c r="O268" s="108">
        <v>103</v>
      </c>
      <c r="P268" s="107">
        <v>4464376</v>
      </c>
      <c r="Q268" s="108"/>
      <c r="R268" s="107"/>
      <c r="S268" s="108">
        <v>10</v>
      </c>
      <c r="T268" s="107">
        <v>884742</v>
      </c>
      <c r="U268" s="108">
        <v>7</v>
      </c>
      <c r="V268" s="107">
        <v>380815</v>
      </c>
      <c r="W268" s="108">
        <v>30</v>
      </c>
      <c r="X268" s="107">
        <v>1187536</v>
      </c>
      <c r="Y268" s="108">
        <v>35</v>
      </c>
      <c r="Z268" s="107">
        <v>2459874</v>
      </c>
      <c r="AA268" s="108">
        <v>22</v>
      </c>
      <c r="AB268" s="107">
        <v>691126</v>
      </c>
      <c r="AC268" s="108">
        <v>17</v>
      </c>
      <c r="AD268" s="107">
        <v>301491</v>
      </c>
      <c r="AE268" s="108">
        <v>69</v>
      </c>
      <c r="AF268" s="107">
        <v>2328587</v>
      </c>
      <c r="AG268" s="108">
        <v>83</v>
      </c>
      <c r="AH268" s="107">
        <v>6513837</v>
      </c>
      <c r="AI268" s="108">
        <v>44</v>
      </c>
      <c r="AJ268" s="107">
        <v>5139709</v>
      </c>
      <c r="AK268" s="108">
        <v>16</v>
      </c>
      <c r="AL268" s="107">
        <v>664558</v>
      </c>
      <c r="AM268" s="108">
        <v>20</v>
      </c>
      <c r="AN268" s="107">
        <v>845632</v>
      </c>
      <c r="AO268" s="108">
        <v>14</v>
      </c>
      <c r="AP268" s="107">
        <v>4137328</v>
      </c>
      <c r="AQ268" s="108">
        <v>22</v>
      </c>
      <c r="AR268" s="107">
        <v>1639744</v>
      </c>
      <c r="AS268" s="108">
        <v>15</v>
      </c>
      <c r="AT268" s="107">
        <v>624672</v>
      </c>
      <c r="AU268" s="108">
        <v>3</v>
      </c>
      <c r="AV268" s="107">
        <v>489516</v>
      </c>
      <c r="AW268" s="108">
        <v>9</v>
      </c>
      <c r="AX268" s="107">
        <v>183274</v>
      </c>
      <c r="AY268" s="108">
        <v>3</v>
      </c>
      <c r="AZ268" s="107">
        <v>262507</v>
      </c>
      <c r="BA268" s="108">
        <v>81</v>
      </c>
      <c r="BB268" s="107">
        <v>4393486</v>
      </c>
      <c r="BC268" s="108"/>
      <c r="BD268" s="107"/>
      <c r="BE268" s="108">
        <v>98</v>
      </c>
      <c r="BF268" s="107">
        <v>11075658</v>
      </c>
      <c r="BG268" s="108"/>
      <c r="BH268" s="107"/>
      <c r="BI268" s="108"/>
      <c r="BJ268" s="107"/>
      <c r="BK268" s="108"/>
      <c r="BL268" s="107"/>
      <c r="BM268" s="108">
        <v>12</v>
      </c>
      <c r="BN268" s="107">
        <v>786451</v>
      </c>
      <c r="BO268" s="108">
        <v>18</v>
      </c>
      <c r="BP268" s="107">
        <v>414170</v>
      </c>
      <c r="BQ268" s="108">
        <v>927</v>
      </c>
      <c r="BR268" s="107">
        <v>57202585</v>
      </c>
    </row>
    <row r="269" spans="1:70" ht="14" customHeight="1">
      <c r="A269" s="111" t="s">
        <v>522</v>
      </c>
      <c r="B269" s="105">
        <v>28702</v>
      </c>
      <c r="C269" s="106">
        <v>6</v>
      </c>
      <c r="D269" s="107">
        <v>132814</v>
      </c>
      <c r="E269" s="108">
        <v>6</v>
      </c>
      <c r="F269" s="107">
        <v>230766</v>
      </c>
      <c r="G269" s="108">
        <v>75</v>
      </c>
      <c r="H269" s="107">
        <v>3208739</v>
      </c>
      <c r="I269" s="108">
        <v>48</v>
      </c>
      <c r="J269" s="107">
        <v>2318735</v>
      </c>
      <c r="K269" s="108">
        <v>41</v>
      </c>
      <c r="L269" s="107">
        <v>1171076</v>
      </c>
      <c r="M269" s="108">
        <v>18</v>
      </c>
      <c r="N269" s="107">
        <v>497411</v>
      </c>
      <c r="O269" s="108">
        <v>102</v>
      </c>
      <c r="P269" s="107">
        <v>4706510</v>
      </c>
      <c r="Q269" s="108"/>
      <c r="R269" s="107"/>
      <c r="S269" s="108">
        <v>10</v>
      </c>
      <c r="T269" s="107">
        <v>891144</v>
      </c>
      <c r="U269" s="108">
        <v>7</v>
      </c>
      <c r="V269" s="107">
        <v>381564</v>
      </c>
      <c r="W269" s="108">
        <v>30</v>
      </c>
      <c r="X269" s="107">
        <v>1217903</v>
      </c>
      <c r="Y269" s="108">
        <v>35</v>
      </c>
      <c r="Z269" s="107">
        <v>2471210</v>
      </c>
      <c r="AA269" s="108">
        <v>22</v>
      </c>
      <c r="AB269" s="107">
        <v>730767</v>
      </c>
      <c r="AC269" s="108">
        <v>17</v>
      </c>
      <c r="AD269" s="107">
        <v>323492</v>
      </c>
      <c r="AE269" s="108">
        <v>69</v>
      </c>
      <c r="AF269" s="107">
        <v>2307658</v>
      </c>
      <c r="AG269" s="108">
        <v>83</v>
      </c>
      <c r="AH269" s="107">
        <v>6416705</v>
      </c>
      <c r="AI269" s="108">
        <v>44</v>
      </c>
      <c r="AJ269" s="107">
        <v>5023596</v>
      </c>
      <c r="AK269" s="108">
        <v>16</v>
      </c>
      <c r="AL269" s="107">
        <v>647267</v>
      </c>
      <c r="AM269" s="108">
        <v>20</v>
      </c>
      <c r="AN269" s="107">
        <v>864412</v>
      </c>
      <c r="AO269" s="108">
        <v>14</v>
      </c>
      <c r="AP269" s="107">
        <v>4333625</v>
      </c>
      <c r="AQ269" s="108">
        <v>22</v>
      </c>
      <c r="AR269" s="107">
        <v>1688300</v>
      </c>
      <c r="AS269" s="108">
        <v>15</v>
      </c>
      <c r="AT269" s="107">
        <v>658568</v>
      </c>
      <c r="AU269" s="108">
        <v>3</v>
      </c>
      <c r="AV269" s="107">
        <v>510863</v>
      </c>
      <c r="AW269" s="108">
        <v>9</v>
      </c>
      <c r="AX269" s="107">
        <v>189083</v>
      </c>
      <c r="AY269" s="108">
        <v>3</v>
      </c>
      <c r="AZ269" s="107">
        <v>259398</v>
      </c>
      <c r="BA269" s="108">
        <v>81</v>
      </c>
      <c r="BB269" s="107">
        <v>4524150</v>
      </c>
      <c r="BC269" s="108"/>
      <c r="BD269" s="107"/>
      <c r="BE269" s="108">
        <v>98</v>
      </c>
      <c r="BF269" s="107">
        <v>11233364</v>
      </c>
      <c r="BG269" s="108"/>
      <c r="BH269" s="107"/>
      <c r="BI269" s="108"/>
      <c r="BJ269" s="107"/>
      <c r="BK269" s="108"/>
      <c r="BL269" s="107"/>
      <c r="BM269" s="108">
        <v>12</v>
      </c>
      <c r="BN269" s="107">
        <v>777264</v>
      </c>
      <c r="BO269" s="108">
        <v>18</v>
      </c>
      <c r="BP269" s="107">
        <v>428217</v>
      </c>
      <c r="BQ269" s="108">
        <v>924</v>
      </c>
      <c r="BR269" s="107">
        <v>58144614</v>
      </c>
    </row>
    <row r="270" spans="1:70" ht="14" customHeight="1">
      <c r="A270" s="111" t="s">
        <v>522</v>
      </c>
      <c r="B270" s="105">
        <v>28733</v>
      </c>
      <c r="C270" s="106">
        <v>6</v>
      </c>
      <c r="D270" s="107">
        <v>132346</v>
      </c>
      <c r="E270" s="108">
        <v>6</v>
      </c>
      <c r="F270" s="107">
        <v>228727</v>
      </c>
      <c r="G270" s="108">
        <v>75</v>
      </c>
      <c r="H270" s="107">
        <v>3294696</v>
      </c>
      <c r="I270" s="108">
        <v>48</v>
      </c>
      <c r="J270" s="107">
        <v>2316248</v>
      </c>
      <c r="K270" s="108">
        <v>41</v>
      </c>
      <c r="L270" s="107">
        <v>1172232</v>
      </c>
      <c r="M270" s="108">
        <v>18</v>
      </c>
      <c r="N270" s="107">
        <v>498299</v>
      </c>
      <c r="O270" s="108">
        <v>102</v>
      </c>
      <c r="P270" s="107">
        <v>4886393</v>
      </c>
      <c r="Q270" s="108"/>
      <c r="R270" s="107"/>
      <c r="S270" s="108">
        <v>9</v>
      </c>
      <c r="T270" s="107">
        <v>860832</v>
      </c>
      <c r="U270" s="108">
        <v>7</v>
      </c>
      <c r="V270" s="107">
        <v>369035</v>
      </c>
      <c r="W270" s="108">
        <v>30</v>
      </c>
      <c r="X270" s="107">
        <v>1235945</v>
      </c>
      <c r="Y270" s="108">
        <v>35</v>
      </c>
      <c r="Z270" s="107">
        <v>2419644</v>
      </c>
      <c r="AA270" s="108">
        <v>22</v>
      </c>
      <c r="AB270" s="107">
        <v>763591</v>
      </c>
      <c r="AC270" s="108">
        <v>17</v>
      </c>
      <c r="AD270" s="107">
        <v>355027</v>
      </c>
      <c r="AE270" s="108">
        <v>69</v>
      </c>
      <c r="AF270" s="107">
        <v>2375903</v>
      </c>
      <c r="AG270" s="108">
        <v>83</v>
      </c>
      <c r="AH270" s="107">
        <v>6223481</v>
      </c>
      <c r="AI270" s="108">
        <v>44</v>
      </c>
      <c r="AJ270" s="107">
        <v>4856817</v>
      </c>
      <c r="AK270" s="108">
        <v>16</v>
      </c>
      <c r="AL270" s="107">
        <v>673919</v>
      </c>
      <c r="AM270" s="108">
        <v>20</v>
      </c>
      <c r="AN270" s="107">
        <v>872876</v>
      </c>
      <c r="AO270" s="108">
        <v>14</v>
      </c>
      <c r="AP270" s="107">
        <v>4310624</v>
      </c>
      <c r="AQ270" s="108">
        <v>22</v>
      </c>
      <c r="AR270" s="107">
        <v>1680224</v>
      </c>
      <c r="AS270" s="108">
        <v>15</v>
      </c>
      <c r="AT270" s="107">
        <v>633783</v>
      </c>
      <c r="AU270" s="108">
        <v>3</v>
      </c>
      <c r="AV270" s="107">
        <v>551597</v>
      </c>
      <c r="AW270" s="108">
        <v>9</v>
      </c>
      <c r="AX270" s="107">
        <v>188954</v>
      </c>
      <c r="AY270" s="108">
        <v>3</v>
      </c>
      <c r="AZ270" s="107">
        <v>255970</v>
      </c>
      <c r="BA270" s="108">
        <v>82</v>
      </c>
      <c r="BB270" s="107">
        <v>4662013</v>
      </c>
      <c r="BC270" s="108"/>
      <c r="BD270" s="107"/>
      <c r="BE270" s="108">
        <v>98</v>
      </c>
      <c r="BF270" s="107">
        <v>11262024</v>
      </c>
      <c r="BG270" s="108"/>
      <c r="BH270" s="107"/>
      <c r="BI270" s="108"/>
      <c r="BJ270" s="107"/>
      <c r="BK270" s="108"/>
      <c r="BL270" s="107"/>
      <c r="BM270" s="108">
        <v>12</v>
      </c>
      <c r="BN270" s="107">
        <v>821533</v>
      </c>
      <c r="BO270" s="108">
        <v>18</v>
      </c>
      <c r="BP270" s="107">
        <v>459777</v>
      </c>
      <c r="BQ270" s="108">
        <v>924</v>
      </c>
      <c r="BR270" s="107">
        <v>58362523</v>
      </c>
    </row>
    <row r="271" spans="1:70" ht="14" customHeight="1">
      <c r="A271" s="111" t="s">
        <v>522</v>
      </c>
      <c r="B271" s="105">
        <v>28763</v>
      </c>
      <c r="C271" s="106">
        <v>6</v>
      </c>
      <c r="D271" s="107">
        <v>132020</v>
      </c>
      <c r="E271" s="108">
        <v>6</v>
      </c>
      <c r="F271" s="107">
        <v>230597</v>
      </c>
      <c r="G271" s="108">
        <v>77</v>
      </c>
      <c r="H271" s="107">
        <v>3349924</v>
      </c>
      <c r="I271" s="108">
        <v>48</v>
      </c>
      <c r="J271" s="107">
        <v>2347859</v>
      </c>
      <c r="K271" s="108">
        <v>41</v>
      </c>
      <c r="L271" s="107">
        <v>1209611</v>
      </c>
      <c r="M271" s="108">
        <v>18</v>
      </c>
      <c r="N271" s="107">
        <v>518306</v>
      </c>
      <c r="O271" s="108">
        <v>104</v>
      </c>
      <c r="P271" s="107">
        <v>5082334</v>
      </c>
      <c r="Q271" s="108"/>
      <c r="R271" s="107"/>
      <c r="S271" s="108">
        <v>9</v>
      </c>
      <c r="T271" s="107">
        <v>939691</v>
      </c>
      <c r="U271" s="108">
        <v>8</v>
      </c>
      <c r="V271" s="107">
        <v>388571</v>
      </c>
      <c r="W271" s="108">
        <v>30</v>
      </c>
      <c r="X271" s="107">
        <v>1260863</v>
      </c>
      <c r="Y271" s="108">
        <v>35</v>
      </c>
      <c r="Z271" s="107">
        <v>2407125</v>
      </c>
      <c r="AA271" s="108">
        <v>22</v>
      </c>
      <c r="AB271" s="107">
        <v>813305</v>
      </c>
      <c r="AC271" s="108">
        <v>16</v>
      </c>
      <c r="AD271" s="107">
        <v>362205</v>
      </c>
      <c r="AE271" s="108">
        <v>70</v>
      </c>
      <c r="AF271" s="107">
        <v>2602024</v>
      </c>
      <c r="AG271" s="108">
        <v>84</v>
      </c>
      <c r="AH271" s="107">
        <v>6637588</v>
      </c>
      <c r="AI271" s="108">
        <v>44</v>
      </c>
      <c r="AJ271" s="107">
        <v>5057587</v>
      </c>
      <c r="AK271" s="108">
        <v>16</v>
      </c>
      <c r="AL271" s="107">
        <v>709713</v>
      </c>
      <c r="AM271" s="108">
        <v>20</v>
      </c>
      <c r="AN271" s="107">
        <v>887929</v>
      </c>
      <c r="AO271" s="108">
        <v>14</v>
      </c>
      <c r="AP271" s="107">
        <v>4204021</v>
      </c>
      <c r="AQ271" s="108">
        <v>23</v>
      </c>
      <c r="AR271" s="107">
        <v>1683139</v>
      </c>
      <c r="AS271" s="108">
        <v>15</v>
      </c>
      <c r="AT271" s="107">
        <v>634990</v>
      </c>
      <c r="AU271" s="108">
        <v>3</v>
      </c>
      <c r="AV271" s="107">
        <v>532079</v>
      </c>
      <c r="AW271" s="108">
        <v>9</v>
      </c>
      <c r="AX271" s="107">
        <v>183476</v>
      </c>
      <c r="AY271" s="108">
        <v>3</v>
      </c>
      <c r="AZ271" s="107">
        <v>284657</v>
      </c>
      <c r="BA271" s="108">
        <v>82</v>
      </c>
      <c r="BB271" s="107">
        <v>4829224</v>
      </c>
      <c r="BC271" s="108"/>
      <c r="BD271" s="107"/>
      <c r="BE271" s="108">
        <v>99</v>
      </c>
      <c r="BF271" s="107">
        <v>11655765</v>
      </c>
      <c r="BG271" s="108"/>
      <c r="BH271" s="107"/>
      <c r="BI271" s="108"/>
      <c r="BJ271" s="107"/>
      <c r="BK271" s="108"/>
      <c r="BL271" s="107"/>
      <c r="BM271" s="108">
        <v>12</v>
      </c>
      <c r="BN271" s="107">
        <v>813249</v>
      </c>
      <c r="BO271" s="108">
        <v>18</v>
      </c>
      <c r="BP271" s="107">
        <v>482432</v>
      </c>
      <c r="BQ271" s="108">
        <v>932</v>
      </c>
      <c r="BR271" s="107">
        <v>60240296</v>
      </c>
    </row>
    <row r="272" spans="1:70" ht="14" customHeight="1">
      <c r="A272" s="111" t="s">
        <v>522</v>
      </c>
      <c r="B272" s="105">
        <v>28794</v>
      </c>
      <c r="C272" s="106">
        <v>6</v>
      </c>
      <c r="D272" s="107">
        <v>147299</v>
      </c>
      <c r="E272" s="108">
        <v>6</v>
      </c>
      <c r="F272" s="107">
        <v>226318</v>
      </c>
      <c r="G272" s="108">
        <v>76</v>
      </c>
      <c r="H272" s="107">
        <v>3425291</v>
      </c>
      <c r="I272" s="108">
        <v>49</v>
      </c>
      <c r="J272" s="107">
        <v>2468965</v>
      </c>
      <c r="K272" s="108">
        <v>41</v>
      </c>
      <c r="L272" s="107">
        <v>1293277</v>
      </c>
      <c r="M272" s="108">
        <v>18</v>
      </c>
      <c r="N272" s="107">
        <v>528018</v>
      </c>
      <c r="O272" s="108">
        <v>104</v>
      </c>
      <c r="P272" s="107">
        <v>5184208</v>
      </c>
      <c r="Q272" s="108"/>
      <c r="R272" s="107"/>
      <c r="S272" s="108">
        <v>9</v>
      </c>
      <c r="T272" s="107">
        <v>925538</v>
      </c>
      <c r="U272" s="108">
        <v>8</v>
      </c>
      <c r="V272" s="107">
        <v>375530</v>
      </c>
      <c r="W272" s="108">
        <v>30</v>
      </c>
      <c r="X272" s="107">
        <v>1300165</v>
      </c>
      <c r="Y272" s="108">
        <v>35</v>
      </c>
      <c r="Z272" s="107">
        <v>2655247</v>
      </c>
      <c r="AA272" s="108">
        <v>22</v>
      </c>
      <c r="AB272" s="107">
        <v>885492</v>
      </c>
      <c r="AC272" s="108">
        <v>16</v>
      </c>
      <c r="AD272" s="107">
        <v>373510</v>
      </c>
      <c r="AE272" s="108">
        <v>70</v>
      </c>
      <c r="AF272" s="107">
        <v>2547793</v>
      </c>
      <c r="AG272" s="108">
        <v>84</v>
      </c>
      <c r="AH272" s="107">
        <v>6423054</v>
      </c>
      <c r="AI272" s="108">
        <v>44</v>
      </c>
      <c r="AJ272" s="107">
        <v>4919608</v>
      </c>
      <c r="AK272" s="108">
        <v>16</v>
      </c>
      <c r="AL272" s="107">
        <v>678365</v>
      </c>
      <c r="AM272" s="108">
        <v>20</v>
      </c>
      <c r="AN272" s="107">
        <v>895078</v>
      </c>
      <c r="AO272" s="108">
        <v>14</v>
      </c>
      <c r="AP272" s="107">
        <v>4165230</v>
      </c>
      <c r="AQ272" s="108">
        <v>23</v>
      </c>
      <c r="AR272" s="107">
        <v>1854039</v>
      </c>
      <c r="AS272" s="108">
        <v>15</v>
      </c>
      <c r="AT272" s="107">
        <v>671553</v>
      </c>
      <c r="AU272" s="108">
        <v>3</v>
      </c>
      <c r="AV272" s="107">
        <v>525093</v>
      </c>
      <c r="AW272" s="108">
        <v>9</v>
      </c>
      <c r="AX272" s="107">
        <v>198117</v>
      </c>
      <c r="AY272" s="108">
        <v>3</v>
      </c>
      <c r="AZ272" s="107">
        <v>290086</v>
      </c>
      <c r="BA272" s="108">
        <v>82</v>
      </c>
      <c r="BB272" s="107">
        <v>4789133</v>
      </c>
      <c r="BC272" s="108"/>
      <c r="BD272" s="107"/>
      <c r="BE272" s="108">
        <v>99</v>
      </c>
      <c r="BF272" s="107">
        <v>11725392</v>
      </c>
      <c r="BG272" s="108"/>
      <c r="BH272" s="107"/>
      <c r="BI272" s="108"/>
      <c r="BJ272" s="107"/>
      <c r="BK272" s="108"/>
      <c r="BL272" s="107"/>
      <c r="BM272" s="108">
        <v>13</v>
      </c>
      <c r="BN272" s="107">
        <v>896357</v>
      </c>
      <c r="BO272" s="108">
        <v>18</v>
      </c>
      <c r="BP272" s="107">
        <v>527209</v>
      </c>
      <c r="BQ272" s="108">
        <v>933</v>
      </c>
      <c r="BR272" s="107">
        <v>60894978</v>
      </c>
    </row>
    <row r="273" spans="1:70" ht="14" customHeight="1">
      <c r="A273" s="111" t="s">
        <v>522</v>
      </c>
      <c r="B273" s="105">
        <v>28824</v>
      </c>
      <c r="C273" s="106">
        <v>6</v>
      </c>
      <c r="D273" s="107">
        <v>142567</v>
      </c>
      <c r="E273" s="108">
        <v>6</v>
      </c>
      <c r="F273" s="107">
        <v>221944</v>
      </c>
      <c r="G273" s="108">
        <v>76</v>
      </c>
      <c r="H273" s="107">
        <v>3378223</v>
      </c>
      <c r="I273" s="108">
        <v>50</v>
      </c>
      <c r="J273" s="107">
        <v>2482953</v>
      </c>
      <c r="K273" s="108">
        <v>41</v>
      </c>
      <c r="L273" s="107">
        <v>1349644</v>
      </c>
      <c r="M273" s="108">
        <v>18</v>
      </c>
      <c r="N273" s="107">
        <v>526708</v>
      </c>
      <c r="O273" s="108">
        <v>104</v>
      </c>
      <c r="P273" s="107">
        <v>5264565</v>
      </c>
      <c r="Q273" s="108"/>
      <c r="R273" s="107"/>
      <c r="S273" s="108">
        <v>9</v>
      </c>
      <c r="T273" s="107">
        <v>856021</v>
      </c>
      <c r="U273" s="108">
        <v>8</v>
      </c>
      <c r="V273" s="107">
        <v>381638</v>
      </c>
      <c r="W273" s="108">
        <v>30</v>
      </c>
      <c r="X273" s="107">
        <v>1320214</v>
      </c>
      <c r="Y273" s="108">
        <v>35</v>
      </c>
      <c r="Z273" s="107">
        <v>2801861</v>
      </c>
      <c r="AA273" s="108">
        <v>22</v>
      </c>
      <c r="AB273" s="107">
        <v>867982</v>
      </c>
      <c r="AC273" s="108">
        <v>16</v>
      </c>
      <c r="AD273" s="107">
        <v>367475</v>
      </c>
      <c r="AE273" s="108">
        <v>70</v>
      </c>
      <c r="AF273" s="107">
        <v>2557705</v>
      </c>
      <c r="AG273" s="108">
        <v>85</v>
      </c>
      <c r="AH273" s="107">
        <v>6841812</v>
      </c>
      <c r="AI273" s="108">
        <v>44</v>
      </c>
      <c r="AJ273" s="107">
        <v>4946190</v>
      </c>
      <c r="AK273" s="108">
        <v>16</v>
      </c>
      <c r="AL273" s="107">
        <v>717040</v>
      </c>
      <c r="AM273" s="108">
        <v>20</v>
      </c>
      <c r="AN273" s="107">
        <v>892906</v>
      </c>
      <c r="AO273" s="108">
        <v>14</v>
      </c>
      <c r="AP273" s="107">
        <v>4192029</v>
      </c>
      <c r="AQ273" s="108">
        <v>23</v>
      </c>
      <c r="AR273" s="107">
        <v>1850505</v>
      </c>
      <c r="AS273" s="108">
        <v>15</v>
      </c>
      <c r="AT273" s="107">
        <v>689811</v>
      </c>
      <c r="AU273" s="108">
        <v>3</v>
      </c>
      <c r="AV273" s="107">
        <v>518502</v>
      </c>
      <c r="AW273" s="108">
        <v>9</v>
      </c>
      <c r="AX273" s="107">
        <v>192213</v>
      </c>
      <c r="AY273" s="108">
        <v>3</v>
      </c>
      <c r="AZ273" s="107">
        <v>284717</v>
      </c>
      <c r="BA273" s="108">
        <v>83</v>
      </c>
      <c r="BB273" s="107">
        <v>4806908</v>
      </c>
      <c r="BC273" s="108"/>
      <c r="BD273" s="107"/>
      <c r="BE273" s="108">
        <v>99</v>
      </c>
      <c r="BF273" s="107">
        <v>11715315</v>
      </c>
      <c r="BG273" s="108"/>
      <c r="BH273" s="107"/>
      <c r="BI273" s="108"/>
      <c r="BJ273" s="107"/>
      <c r="BK273" s="108"/>
      <c r="BL273" s="107"/>
      <c r="BM273" s="108">
        <v>13</v>
      </c>
      <c r="BN273" s="107">
        <v>893020</v>
      </c>
      <c r="BO273" s="108">
        <v>18</v>
      </c>
      <c r="BP273" s="107">
        <v>524390</v>
      </c>
      <c r="BQ273" s="108">
        <v>936</v>
      </c>
      <c r="BR273" s="107">
        <v>61584871</v>
      </c>
    </row>
    <row r="274" spans="1:70" ht="14" customHeight="1">
      <c r="A274" s="111" t="s">
        <v>522</v>
      </c>
      <c r="B274" s="105">
        <v>28852</v>
      </c>
      <c r="C274" s="106">
        <v>6</v>
      </c>
      <c r="D274" s="107">
        <v>157195</v>
      </c>
      <c r="E274" s="108">
        <v>6</v>
      </c>
      <c r="F274" s="107">
        <v>233714</v>
      </c>
      <c r="G274" s="108">
        <v>75</v>
      </c>
      <c r="H274" s="107">
        <v>3241577</v>
      </c>
      <c r="I274" s="108">
        <v>50</v>
      </c>
      <c r="J274" s="107">
        <v>2455268</v>
      </c>
      <c r="K274" s="108">
        <v>41</v>
      </c>
      <c r="L274" s="107">
        <v>1397999</v>
      </c>
      <c r="M274" s="108">
        <v>18</v>
      </c>
      <c r="N274" s="107">
        <v>538940</v>
      </c>
      <c r="O274" s="108">
        <v>104</v>
      </c>
      <c r="P274" s="107">
        <v>5348722</v>
      </c>
      <c r="Q274" s="108"/>
      <c r="R274" s="107"/>
      <c r="S274" s="108">
        <v>9</v>
      </c>
      <c r="T274" s="107">
        <v>835670</v>
      </c>
      <c r="U274" s="108">
        <v>8</v>
      </c>
      <c r="V274" s="107">
        <v>384674</v>
      </c>
      <c r="W274" s="108">
        <v>30</v>
      </c>
      <c r="X274" s="107">
        <v>1302647</v>
      </c>
      <c r="Y274" s="108">
        <v>35</v>
      </c>
      <c r="Z274" s="107">
        <v>3083881</v>
      </c>
      <c r="AA274" s="108">
        <v>22</v>
      </c>
      <c r="AB274" s="107">
        <v>877230</v>
      </c>
      <c r="AC274" s="108">
        <v>16</v>
      </c>
      <c r="AD274" s="107">
        <v>365398</v>
      </c>
      <c r="AE274" s="108">
        <v>70</v>
      </c>
      <c r="AF274" s="107">
        <v>2592128</v>
      </c>
      <c r="AG274" s="108">
        <v>86</v>
      </c>
      <c r="AH274" s="107">
        <v>7135825</v>
      </c>
      <c r="AI274" s="108">
        <v>44</v>
      </c>
      <c r="AJ274" s="107">
        <v>5068711</v>
      </c>
      <c r="AK274" s="108">
        <v>16</v>
      </c>
      <c r="AL274" s="107">
        <v>750709</v>
      </c>
      <c r="AM274" s="108">
        <v>20</v>
      </c>
      <c r="AN274" s="107">
        <v>898712</v>
      </c>
      <c r="AO274" s="108">
        <v>14</v>
      </c>
      <c r="AP274" s="107">
        <v>4395161</v>
      </c>
      <c r="AQ274" s="108">
        <v>23</v>
      </c>
      <c r="AR274" s="107">
        <v>1840503</v>
      </c>
      <c r="AS274" s="108">
        <v>15</v>
      </c>
      <c r="AT274" s="107">
        <v>704782</v>
      </c>
      <c r="AU274" s="108">
        <v>3</v>
      </c>
      <c r="AV274" s="107">
        <v>517908</v>
      </c>
      <c r="AW274" s="108">
        <v>9</v>
      </c>
      <c r="AX274" s="107">
        <v>194490</v>
      </c>
      <c r="AY274" s="108">
        <v>3</v>
      </c>
      <c r="AZ274" s="107">
        <v>297050</v>
      </c>
      <c r="BA274" s="108">
        <v>83</v>
      </c>
      <c r="BB274" s="107">
        <v>4806727</v>
      </c>
      <c r="BC274" s="108"/>
      <c r="BD274" s="107"/>
      <c r="BE274" s="108">
        <v>99</v>
      </c>
      <c r="BF274" s="107">
        <v>11911895</v>
      </c>
      <c r="BG274" s="108"/>
      <c r="BH274" s="107"/>
      <c r="BI274" s="108"/>
      <c r="BJ274" s="107"/>
      <c r="BK274" s="108"/>
      <c r="BL274" s="107"/>
      <c r="BM274" s="108">
        <v>13</v>
      </c>
      <c r="BN274" s="107">
        <v>854248</v>
      </c>
      <c r="BO274" s="108">
        <v>18</v>
      </c>
      <c r="BP274" s="107">
        <v>512097</v>
      </c>
      <c r="BQ274" s="108">
        <v>936</v>
      </c>
      <c r="BR274" s="107">
        <v>62703874</v>
      </c>
    </row>
    <row r="275" spans="1:70" ht="14" customHeight="1">
      <c r="A275" s="111" t="s">
        <v>523</v>
      </c>
      <c r="B275" s="105">
        <v>28886</v>
      </c>
      <c r="C275" s="106">
        <v>6</v>
      </c>
      <c r="D275" s="107">
        <v>150893</v>
      </c>
      <c r="E275" s="108">
        <v>6</v>
      </c>
      <c r="F275" s="107">
        <v>327622</v>
      </c>
      <c r="G275" s="108">
        <v>75</v>
      </c>
      <c r="H275" s="107">
        <v>3193176</v>
      </c>
      <c r="I275" s="108">
        <v>49</v>
      </c>
      <c r="J275" s="107">
        <v>2459778</v>
      </c>
      <c r="K275" s="108">
        <v>41</v>
      </c>
      <c r="L275" s="107">
        <v>1456350</v>
      </c>
      <c r="M275" s="108">
        <v>18</v>
      </c>
      <c r="N275" s="107">
        <v>549425</v>
      </c>
      <c r="O275" s="108">
        <v>104</v>
      </c>
      <c r="P275" s="107">
        <v>5610326</v>
      </c>
      <c r="Q275" s="108"/>
      <c r="R275" s="107"/>
      <c r="S275" s="108">
        <v>9</v>
      </c>
      <c r="T275" s="107">
        <v>899534</v>
      </c>
      <c r="U275" s="108">
        <v>8</v>
      </c>
      <c r="V275" s="107">
        <v>387211</v>
      </c>
      <c r="W275" s="108">
        <v>30</v>
      </c>
      <c r="X275" s="107">
        <v>1309702</v>
      </c>
      <c r="Y275" s="108">
        <v>35</v>
      </c>
      <c r="Z275" s="107">
        <v>3186065</v>
      </c>
      <c r="AA275" s="108">
        <v>22</v>
      </c>
      <c r="AB275" s="107">
        <v>972821</v>
      </c>
      <c r="AC275" s="108">
        <v>16</v>
      </c>
      <c r="AD275" s="107">
        <v>368851</v>
      </c>
      <c r="AE275" s="108">
        <v>70</v>
      </c>
      <c r="AF275" s="107">
        <v>2703968</v>
      </c>
      <c r="AG275" s="108">
        <v>86</v>
      </c>
      <c r="AH275" s="107">
        <v>7377088</v>
      </c>
      <c r="AI275" s="108">
        <v>44</v>
      </c>
      <c r="AJ275" s="107">
        <v>5103948</v>
      </c>
      <c r="AK275" s="108">
        <v>16</v>
      </c>
      <c r="AL275" s="107">
        <v>763434</v>
      </c>
      <c r="AM275" s="108">
        <v>20</v>
      </c>
      <c r="AN275" s="107">
        <v>910783</v>
      </c>
      <c r="AO275" s="108">
        <v>14</v>
      </c>
      <c r="AP275" s="107">
        <v>4486866</v>
      </c>
      <c r="AQ275" s="108">
        <v>23</v>
      </c>
      <c r="AR275" s="107">
        <v>1877185</v>
      </c>
      <c r="AS275" s="108">
        <v>15</v>
      </c>
      <c r="AT275" s="107">
        <v>728714</v>
      </c>
      <c r="AU275" s="108">
        <v>3</v>
      </c>
      <c r="AV275" s="107">
        <v>536760</v>
      </c>
      <c r="AW275" s="108">
        <v>9</v>
      </c>
      <c r="AX275" s="107">
        <v>198649</v>
      </c>
      <c r="AY275" s="108">
        <v>3</v>
      </c>
      <c r="AZ275" s="107">
        <v>307698</v>
      </c>
      <c r="BA275" s="108">
        <v>84</v>
      </c>
      <c r="BB275" s="107">
        <v>4949487</v>
      </c>
      <c r="BC275" s="108"/>
      <c r="BD275" s="107"/>
      <c r="BE275" s="108">
        <v>99</v>
      </c>
      <c r="BF275" s="107">
        <v>12538108</v>
      </c>
      <c r="BG275" s="108"/>
      <c r="BH275" s="107"/>
      <c r="BI275" s="108"/>
      <c r="BJ275" s="107"/>
      <c r="BK275" s="108"/>
      <c r="BL275" s="107"/>
      <c r="BM275" s="108">
        <v>13</v>
      </c>
      <c r="BN275" s="107">
        <v>883931</v>
      </c>
      <c r="BO275" s="108">
        <v>18</v>
      </c>
      <c r="BP275" s="107">
        <v>504542</v>
      </c>
      <c r="BQ275" s="108">
        <v>936</v>
      </c>
      <c r="BR275" s="107">
        <v>64742927</v>
      </c>
    </row>
    <row r="276" spans="1:70" ht="14" customHeight="1">
      <c r="A276" s="111" t="s">
        <v>523</v>
      </c>
      <c r="B276" s="105">
        <v>28914</v>
      </c>
      <c r="C276" s="106">
        <v>6</v>
      </c>
      <c r="D276" s="107">
        <v>148123</v>
      </c>
      <c r="E276" s="108">
        <v>6</v>
      </c>
      <c r="F276" s="107">
        <v>293494</v>
      </c>
      <c r="G276" s="108">
        <v>75</v>
      </c>
      <c r="H276" s="107">
        <v>3025653</v>
      </c>
      <c r="I276" s="108">
        <v>49</v>
      </c>
      <c r="J276" s="107">
        <v>2421737</v>
      </c>
      <c r="K276" s="108">
        <v>41</v>
      </c>
      <c r="L276" s="107">
        <v>1383323</v>
      </c>
      <c r="M276" s="108">
        <v>17</v>
      </c>
      <c r="N276" s="107">
        <v>517189</v>
      </c>
      <c r="O276" s="108">
        <v>104</v>
      </c>
      <c r="P276" s="107">
        <v>5539073</v>
      </c>
      <c r="S276" s="108">
        <v>9</v>
      </c>
      <c r="T276" s="107">
        <v>923088</v>
      </c>
      <c r="U276" s="108">
        <v>8</v>
      </c>
      <c r="V276" s="107">
        <v>378114</v>
      </c>
      <c r="W276" s="108">
        <v>30</v>
      </c>
      <c r="X276" s="107">
        <v>1260650</v>
      </c>
      <c r="Y276" s="108">
        <v>35</v>
      </c>
      <c r="Z276" s="107">
        <v>2963658</v>
      </c>
      <c r="AA276" s="108">
        <v>22</v>
      </c>
      <c r="AB276" s="107">
        <v>937516</v>
      </c>
      <c r="AC276" s="108">
        <v>16</v>
      </c>
      <c r="AD276" s="107">
        <v>344030</v>
      </c>
      <c r="AE276" s="108">
        <v>70</v>
      </c>
      <c r="AF276" s="107">
        <v>2638698</v>
      </c>
      <c r="AG276" s="108">
        <v>86</v>
      </c>
      <c r="AH276" s="107">
        <v>7038282</v>
      </c>
      <c r="AI276" s="108">
        <v>44</v>
      </c>
      <c r="AJ276" s="107">
        <v>5001581</v>
      </c>
      <c r="AK276" s="108">
        <v>16</v>
      </c>
      <c r="AL276" s="107">
        <v>748637</v>
      </c>
      <c r="AM276" s="108">
        <v>20</v>
      </c>
      <c r="AN276" s="107">
        <v>876894</v>
      </c>
      <c r="AO276" s="108">
        <v>14</v>
      </c>
      <c r="AP276" s="107">
        <v>4291795</v>
      </c>
      <c r="AQ276" s="108">
        <v>23</v>
      </c>
      <c r="AR276" s="107">
        <v>1846372</v>
      </c>
      <c r="AS276" s="108">
        <v>15</v>
      </c>
      <c r="AT276" s="107">
        <v>706265</v>
      </c>
      <c r="AU276" s="108">
        <v>3</v>
      </c>
      <c r="AV276" s="107">
        <v>528209</v>
      </c>
      <c r="AW276" s="108">
        <v>9</v>
      </c>
      <c r="AX276" s="107">
        <v>187736</v>
      </c>
      <c r="AY276" s="108">
        <v>3</v>
      </c>
      <c r="AZ276" s="107">
        <v>283355</v>
      </c>
      <c r="BA276" s="108">
        <v>84</v>
      </c>
      <c r="BB276" s="107">
        <v>4762396</v>
      </c>
      <c r="BC276" s="108"/>
      <c r="BD276" s="107"/>
      <c r="BE276" s="108">
        <v>99</v>
      </c>
      <c r="BF276" s="107">
        <v>12433792</v>
      </c>
      <c r="BG276" s="108"/>
      <c r="BH276" s="107"/>
      <c r="BI276" s="108"/>
      <c r="BJ276" s="107"/>
      <c r="BK276" s="108"/>
      <c r="BL276" s="107"/>
      <c r="BM276" s="108">
        <v>13</v>
      </c>
      <c r="BN276" s="107">
        <v>839490</v>
      </c>
      <c r="BO276" s="108">
        <v>18</v>
      </c>
      <c r="BP276" s="107">
        <v>486577</v>
      </c>
      <c r="BQ276" s="108">
        <v>935</v>
      </c>
      <c r="BR276" s="107">
        <v>62805740</v>
      </c>
    </row>
    <row r="277" spans="1:70" ht="14" customHeight="1">
      <c r="A277" s="111" t="s">
        <v>523</v>
      </c>
      <c r="B277" s="105">
        <v>28945</v>
      </c>
      <c r="C277" s="106">
        <v>6</v>
      </c>
      <c r="D277" s="107">
        <v>139855</v>
      </c>
      <c r="E277" s="108">
        <v>6</v>
      </c>
      <c r="F277" s="107">
        <v>320402</v>
      </c>
      <c r="G277" s="108">
        <v>76</v>
      </c>
      <c r="H277" s="107">
        <v>3022423</v>
      </c>
      <c r="I277" s="108">
        <v>49</v>
      </c>
      <c r="J277" s="107">
        <v>2404483</v>
      </c>
      <c r="K277" s="108">
        <v>41</v>
      </c>
      <c r="L277" s="107">
        <v>1366318</v>
      </c>
      <c r="M277" s="108">
        <v>17</v>
      </c>
      <c r="N277" s="107">
        <v>521427</v>
      </c>
      <c r="O277" s="108">
        <v>104</v>
      </c>
      <c r="P277" s="107">
        <v>5632026</v>
      </c>
      <c r="Q277" s="108"/>
      <c r="R277" s="107"/>
      <c r="S277" s="108">
        <v>9</v>
      </c>
      <c r="T277" s="107">
        <v>1030576</v>
      </c>
      <c r="U277" s="108">
        <v>8</v>
      </c>
      <c r="V277" s="107">
        <v>391619</v>
      </c>
      <c r="W277" s="108">
        <v>30</v>
      </c>
      <c r="X277" s="107">
        <v>1257202</v>
      </c>
      <c r="Y277" s="108">
        <v>35</v>
      </c>
      <c r="Z277" s="107">
        <v>2873497</v>
      </c>
      <c r="AA277" s="108">
        <v>22</v>
      </c>
      <c r="AB277" s="107">
        <v>941232</v>
      </c>
      <c r="AC277" s="108">
        <v>16</v>
      </c>
      <c r="AD277" s="107">
        <v>352302</v>
      </c>
      <c r="AE277" s="108">
        <v>70</v>
      </c>
      <c r="AF277" s="107">
        <v>2676903</v>
      </c>
      <c r="AG277" s="108">
        <v>86</v>
      </c>
      <c r="AH277" s="107">
        <v>7314124</v>
      </c>
      <c r="AI277" s="108">
        <v>44</v>
      </c>
      <c r="AJ277" s="107">
        <v>4983638</v>
      </c>
      <c r="AK277" s="108">
        <v>16</v>
      </c>
      <c r="AL277" s="107">
        <v>786232</v>
      </c>
      <c r="AM277" s="108">
        <v>20</v>
      </c>
      <c r="AN277" s="107">
        <v>890155</v>
      </c>
      <c r="AO277" s="108">
        <v>14</v>
      </c>
      <c r="AP277" s="107">
        <v>4029327</v>
      </c>
      <c r="AQ277" s="108">
        <v>23</v>
      </c>
      <c r="AR277" s="107">
        <v>1840133</v>
      </c>
      <c r="AS277" s="108">
        <v>15</v>
      </c>
      <c r="AT277" s="107">
        <v>695508</v>
      </c>
      <c r="AU277" s="108">
        <v>3</v>
      </c>
      <c r="AV277" s="107">
        <v>544307</v>
      </c>
      <c r="AW277" s="108">
        <v>9</v>
      </c>
      <c r="AX277" s="107">
        <v>185473</v>
      </c>
      <c r="AY277" s="108">
        <v>3</v>
      </c>
      <c r="AZ277" s="107">
        <v>289155</v>
      </c>
      <c r="BA277" s="108">
        <v>84</v>
      </c>
      <c r="BB277" s="107">
        <v>4812780</v>
      </c>
      <c r="BC277" s="108"/>
      <c r="BD277" s="107"/>
      <c r="BE277" s="108">
        <v>100</v>
      </c>
      <c r="BF277" s="107">
        <v>12459981</v>
      </c>
      <c r="BG277" s="108"/>
      <c r="BH277" s="107"/>
      <c r="BI277" s="108"/>
      <c r="BJ277" s="107"/>
      <c r="BK277" s="108"/>
      <c r="BL277" s="107"/>
      <c r="BM277" s="108">
        <v>13</v>
      </c>
      <c r="BN277" s="107">
        <v>846184</v>
      </c>
      <c r="BO277" s="108">
        <v>18</v>
      </c>
      <c r="BP277" s="107">
        <v>496224</v>
      </c>
      <c r="BQ277" s="108">
        <v>937</v>
      </c>
      <c r="BR277" s="107">
        <v>63103498</v>
      </c>
    </row>
    <row r="278" spans="1:70" ht="14" customHeight="1">
      <c r="A278" s="111" t="s">
        <v>523</v>
      </c>
      <c r="B278" s="105">
        <v>28973</v>
      </c>
      <c r="C278" s="106">
        <v>6</v>
      </c>
      <c r="D278" s="107">
        <v>136237</v>
      </c>
      <c r="E278" s="108">
        <v>6</v>
      </c>
      <c r="F278" s="107">
        <v>396562</v>
      </c>
      <c r="G278" s="108">
        <v>76</v>
      </c>
      <c r="H278" s="107">
        <v>2940341</v>
      </c>
      <c r="I278" s="108">
        <v>49</v>
      </c>
      <c r="J278" s="107">
        <v>2302199</v>
      </c>
      <c r="K278" s="108">
        <v>41</v>
      </c>
      <c r="L278" s="107">
        <v>1294082</v>
      </c>
      <c r="M278" s="108">
        <v>17</v>
      </c>
      <c r="N278" s="107">
        <v>507444</v>
      </c>
      <c r="O278" s="108">
        <v>105</v>
      </c>
      <c r="P278" s="107">
        <v>5359635</v>
      </c>
      <c r="Q278" s="108"/>
      <c r="R278" s="107"/>
      <c r="S278" s="108">
        <v>9</v>
      </c>
      <c r="T278" s="107">
        <v>1517670</v>
      </c>
      <c r="U278" s="108">
        <v>8</v>
      </c>
      <c r="V278" s="107">
        <v>388468</v>
      </c>
      <c r="W278" s="108">
        <v>30</v>
      </c>
      <c r="X278" s="107">
        <v>1201261</v>
      </c>
      <c r="Y278" s="108">
        <v>35</v>
      </c>
      <c r="Z278" s="107">
        <v>2808308</v>
      </c>
      <c r="AA278" s="108">
        <v>22</v>
      </c>
      <c r="AB278" s="107">
        <v>900380</v>
      </c>
      <c r="AC278" s="108">
        <v>16</v>
      </c>
      <c r="AD278" s="107">
        <v>327426</v>
      </c>
      <c r="AE278" s="108">
        <v>70</v>
      </c>
      <c r="AF278" s="107">
        <v>2647015</v>
      </c>
      <c r="AG278" s="108">
        <v>86</v>
      </c>
      <c r="AH278" s="107">
        <v>7503851</v>
      </c>
      <c r="AI278" s="108">
        <v>44</v>
      </c>
      <c r="AJ278" s="107">
        <v>5510774</v>
      </c>
      <c r="AK278" s="108">
        <v>16</v>
      </c>
      <c r="AL278" s="107">
        <v>786287</v>
      </c>
      <c r="AM278" s="108">
        <v>20</v>
      </c>
      <c r="AN278" s="107">
        <v>887607</v>
      </c>
      <c r="AO278" s="108">
        <v>14</v>
      </c>
      <c r="AP278" s="107">
        <v>3802800</v>
      </c>
      <c r="AQ278" s="108">
        <v>23</v>
      </c>
      <c r="AR278" s="107">
        <v>1786286</v>
      </c>
      <c r="AS278" s="108">
        <v>15</v>
      </c>
      <c r="AT278" s="107">
        <v>862281</v>
      </c>
      <c r="AU278" s="108">
        <v>3</v>
      </c>
      <c r="AV278" s="107">
        <v>529131</v>
      </c>
      <c r="AW278" s="108">
        <v>9</v>
      </c>
      <c r="AX278" s="107">
        <v>181413</v>
      </c>
      <c r="AY278" s="108">
        <v>3</v>
      </c>
      <c r="AZ278" s="107">
        <v>277776</v>
      </c>
      <c r="BA278" s="108">
        <v>84</v>
      </c>
      <c r="BB278" s="107">
        <v>4911210</v>
      </c>
      <c r="BC278" s="108"/>
      <c r="BD278" s="107"/>
      <c r="BE278" s="108">
        <v>100</v>
      </c>
      <c r="BF278" s="107">
        <v>12473418</v>
      </c>
      <c r="BG278" s="108"/>
      <c r="BH278" s="107"/>
      <c r="BI278" s="108"/>
      <c r="BJ278" s="107"/>
      <c r="BK278" s="108"/>
      <c r="BL278" s="107"/>
      <c r="BM278" s="108">
        <v>13</v>
      </c>
      <c r="BN278" s="107">
        <v>837946</v>
      </c>
      <c r="BO278" s="108">
        <v>18</v>
      </c>
      <c r="BP278" s="107">
        <v>464831</v>
      </c>
      <c r="BQ278" s="108">
        <v>938</v>
      </c>
      <c r="BR278" s="107">
        <v>63542653</v>
      </c>
    </row>
    <row r="279" spans="1:70" ht="14" customHeight="1">
      <c r="A279" s="111" t="s">
        <v>523</v>
      </c>
      <c r="B279" s="105">
        <v>29006</v>
      </c>
      <c r="C279" s="106">
        <v>6</v>
      </c>
      <c r="D279" s="107">
        <v>142226</v>
      </c>
      <c r="E279" s="108">
        <v>6</v>
      </c>
      <c r="F279" s="107">
        <v>533702</v>
      </c>
      <c r="G279" s="108">
        <v>77</v>
      </c>
      <c r="H279" s="107">
        <v>2820430</v>
      </c>
      <c r="I279" s="108">
        <v>49</v>
      </c>
      <c r="J279" s="107">
        <v>2222253</v>
      </c>
      <c r="K279" s="108">
        <v>41</v>
      </c>
      <c r="L279" s="107">
        <v>1302894</v>
      </c>
      <c r="M279" s="108">
        <v>17</v>
      </c>
      <c r="N279" s="107">
        <v>522226</v>
      </c>
      <c r="O279" s="108">
        <v>105</v>
      </c>
      <c r="P279" s="107">
        <v>5146514</v>
      </c>
      <c r="Q279" s="108"/>
      <c r="R279" s="107"/>
      <c r="S279" s="108">
        <v>9</v>
      </c>
      <c r="T279" s="107">
        <v>1755487</v>
      </c>
      <c r="U279" s="108">
        <v>8</v>
      </c>
      <c r="V279" s="107">
        <v>364284</v>
      </c>
      <c r="W279" s="108">
        <v>30</v>
      </c>
      <c r="X279" s="107">
        <v>1176988</v>
      </c>
      <c r="Y279" s="108">
        <v>35</v>
      </c>
      <c r="Z279" s="107">
        <v>2983905</v>
      </c>
      <c r="AA279" s="108">
        <v>22</v>
      </c>
      <c r="AB279" s="107">
        <v>988358</v>
      </c>
      <c r="AC279" s="108">
        <v>16</v>
      </c>
      <c r="AD279" s="107">
        <v>310079</v>
      </c>
      <c r="AE279" s="108">
        <v>70</v>
      </c>
      <c r="AF279" s="107">
        <v>2550247</v>
      </c>
      <c r="AG279" s="108">
        <v>86</v>
      </c>
      <c r="AH279" s="107">
        <v>7072642</v>
      </c>
      <c r="AI279" s="108">
        <v>44</v>
      </c>
      <c r="AJ279" s="107">
        <v>5227692</v>
      </c>
      <c r="AK279" s="108">
        <v>16</v>
      </c>
      <c r="AL279" s="107">
        <v>731100</v>
      </c>
      <c r="AM279" s="108">
        <v>20</v>
      </c>
      <c r="AN279" s="107">
        <v>862054</v>
      </c>
      <c r="AO279" s="108">
        <v>14</v>
      </c>
      <c r="AP279" s="107">
        <v>3906341</v>
      </c>
      <c r="AQ279" s="108">
        <v>23</v>
      </c>
      <c r="AR279" s="107">
        <v>1853293</v>
      </c>
      <c r="AS279" s="108">
        <v>15</v>
      </c>
      <c r="AT279" s="107">
        <v>940873</v>
      </c>
      <c r="AU279" s="108">
        <v>3</v>
      </c>
      <c r="AV279" s="107">
        <v>534989</v>
      </c>
      <c r="AW279" s="108">
        <v>9</v>
      </c>
      <c r="AX279" s="107">
        <v>185726</v>
      </c>
      <c r="AY279" s="108">
        <v>3</v>
      </c>
      <c r="AZ279" s="107">
        <v>262990</v>
      </c>
      <c r="BA279" s="108">
        <v>84</v>
      </c>
      <c r="BB279" s="107">
        <v>4945012</v>
      </c>
      <c r="BC279" s="108"/>
      <c r="BD279" s="107"/>
      <c r="BE279" s="108">
        <v>100</v>
      </c>
      <c r="BF279" s="107">
        <v>12616253</v>
      </c>
      <c r="BG279" s="108"/>
      <c r="BH279" s="107"/>
      <c r="BI279" s="108"/>
      <c r="BJ279" s="107"/>
      <c r="BK279" s="108"/>
      <c r="BL279" s="107"/>
      <c r="BM279" s="108">
        <v>13</v>
      </c>
      <c r="BN279" s="107">
        <v>875849</v>
      </c>
      <c r="BO279" s="108">
        <v>18</v>
      </c>
      <c r="BP279" s="107">
        <v>463540</v>
      </c>
      <c r="BQ279" s="108">
        <v>939</v>
      </c>
      <c r="BR279" s="107">
        <v>63297962</v>
      </c>
    </row>
    <row r="280" spans="1:70" ht="14" customHeight="1">
      <c r="A280" s="111" t="s">
        <v>523</v>
      </c>
      <c r="B280" s="105">
        <v>29036</v>
      </c>
      <c r="C280" s="106">
        <v>6</v>
      </c>
      <c r="D280" s="107">
        <v>154066</v>
      </c>
      <c r="E280" s="108">
        <v>6</v>
      </c>
      <c r="F280" s="107">
        <v>530683</v>
      </c>
      <c r="G280" s="108">
        <v>77</v>
      </c>
      <c r="H280" s="107">
        <v>2712153</v>
      </c>
      <c r="I280" s="108">
        <v>49</v>
      </c>
      <c r="J280" s="107">
        <v>2232654</v>
      </c>
      <c r="K280" s="108">
        <v>41</v>
      </c>
      <c r="L280" s="107">
        <v>1277395</v>
      </c>
      <c r="M280" s="108">
        <v>17</v>
      </c>
      <c r="N280" s="107">
        <v>535058</v>
      </c>
      <c r="O280" s="108">
        <v>105</v>
      </c>
      <c r="P280" s="107">
        <v>5068594</v>
      </c>
      <c r="Q280" s="108"/>
      <c r="R280" s="107"/>
      <c r="S280" s="108">
        <v>9</v>
      </c>
      <c r="T280" s="107">
        <v>1732176</v>
      </c>
      <c r="U280" s="108">
        <v>8</v>
      </c>
      <c r="V280" s="107">
        <v>383636</v>
      </c>
      <c r="W280" s="108">
        <v>30</v>
      </c>
      <c r="X280" s="107">
        <v>1139678</v>
      </c>
      <c r="Y280" s="108">
        <v>35</v>
      </c>
      <c r="Z280" s="107">
        <v>2992737</v>
      </c>
      <c r="AA280" s="108">
        <v>22</v>
      </c>
      <c r="AB280" s="107">
        <v>953098</v>
      </c>
      <c r="AC280" s="108">
        <v>16</v>
      </c>
      <c r="AD280" s="107">
        <v>301422</v>
      </c>
      <c r="AE280" s="108">
        <v>70</v>
      </c>
      <c r="AF280" s="107">
        <v>2527941</v>
      </c>
      <c r="AG280" s="108">
        <v>86</v>
      </c>
      <c r="AH280" s="107">
        <v>7129255</v>
      </c>
      <c r="AI280" s="108">
        <v>44</v>
      </c>
      <c r="AJ280" s="107">
        <v>5283154</v>
      </c>
      <c r="AK280" s="108">
        <v>16</v>
      </c>
      <c r="AL280" s="107">
        <v>728542</v>
      </c>
      <c r="AM280" s="108">
        <v>20</v>
      </c>
      <c r="AN280" s="107">
        <v>854100</v>
      </c>
      <c r="AO280" s="108">
        <v>14</v>
      </c>
      <c r="AP280" s="107">
        <v>3947246</v>
      </c>
      <c r="AQ280" s="108">
        <v>23</v>
      </c>
      <c r="AR280" s="107">
        <v>1818854</v>
      </c>
      <c r="AS280" s="108">
        <v>15</v>
      </c>
      <c r="AT280" s="107">
        <v>1120765</v>
      </c>
      <c r="AU280" s="108">
        <v>3</v>
      </c>
      <c r="AV280" s="107">
        <v>521299</v>
      </c>
      <c r="AW280" s="108">
        <v>9</v>
      </c>
      <c r="AX280" s="107">
        <v>179653</v>
      </c>
      <c r="AY280" s="108">
        <v>3</v>
      </c>
      <c r="AZ280" s="107">
        <v>241780</v>
      </c>
      <c r="BA280" s="108">
        <v>85</v>
      </c>
      <c r="BB280" s="107">
        <v>4859199</v>
      </c>
      <c r="BC280" s="108"/>
      <c r="BD280" s="107"/>
      <c r="BE280" s="108">
        <v>100</v>
      </c>
      <c r="BF280" s="107">
        <v>12582031</v>
      </c>
      <c r="BG280" s="108"/>
      <c r="BH280" s="107"/>
      <c r="BI280" s="108"/>
      <c r="BJ280" s="107"/>
      <c r="BK280" s="108"/>
      <c r="BL280" s="107"/>
      <c r="BM280" s="108">
        <v>13</v>
      </c>
      <c r="BN280" s="107">
        <v>866682</v>
      </c>
      <c r="BO280" s="108">
        <v>18</v>
      </c>
      <c r="BP280" s="107">
        <v>457844</v>
      </c>
      <c r="BQ280" s="108">
        <v>940</v>
      </c>
      <c r="BR280" s="107">
        <v>63131708</v>
      </c>
    </row>
    <row r="281" spans="1:70" ht="14" customHeight="1">
      <c r="A281" s="111" t="s">
        <v>523</v>
      </c>
      <c r="B281" s="105">
        <v>29067</v>
      </c>
      <c r="C281" s="106">
        <v>6</v>
      </c>
      <c r="D281" s="107">
        <v>143619</v>
      </c>
      <c r="E281" s="108">
        <v>6</v>
      </c>
      <c r="F281" s="107">
        <v>518567</v>
      </c>
      <c r="G281" s="108">
        <v>77</v>
      </c>
      <c r="H281" s="107">
        <v>2692398</v>
      </c>
      <c r="I281" s="108">
        <v>49</v>
      </c>
      <c r="J281" s="107">
        <v>2163206</v>
      </c>
      <c r="K281" s="108">
        <v>41</v>
      </c>
      <c r="L281" s="107">
        <v>1260009</v>
      </c>
      <c r="M281" s="108">
        <v>17</v>
      </c>
      <c r="N281" s="107">
        <v>536275</v>
      </c>
      <c r="O281" s="108">
        <v>105</v>
      </c>
      <c r="P281" s="107">
        <v>5124835</v>
      </c>
      <c r="Q281" s="108"/>
      <c r="R281" s="107"/>
      <c r="S281" s="108">
        <v>9</v>
      </c>
      <c r="T281" s="107">
        <v>1971489</v>
      </c>
      <c r="U281" s="108">
        <v>8</v>
      </c>
      <c r="V281" s="107">
        <v>387411</v>
      </c>
      <c r="W281" s="108">
        <v>30</v>
      </c>
      <c r="X281" s="107">
        <v>1163030</v>
      </c>
      <c r="Y281" s="108">
        <v>35</v>
      </c>
      <c r="Z281" s="107">
        <v>2857180</v>
      </c>
      <c r="AA281" s="108">
        <v>22</v>
      </c>
      <c r="AB281" s="107">
        <v>996180</v>
      </c>
      <c r="AC281" s="108">
        <v>16</v>
      </c>
      <c r="AD281" s="107">
        <v>310265</v>
      </c>
      <c r="AE281" s="108">
        <v>70</v>
      </c>
      <c r="AF281" s="107">
        <v>2585522</v>
      </c>
      <c r="AG281" s="108">
        <v>86</v>
      </c>
      <c r="AH281" s="107">
        <v>6996167</v>
      </c>
      <c r="AI281" s="108">
        <v>44</v>
      </c>
      <c r="AJ281" s="107">
        <v>5125135</v>
      </c>
      <c r="AK281" s="108">
        <v>16</v>
      </c>
      <c r="AL281" s="107">
        <v>706248</v>
      </c>
      <c r="AM281" s="108">
        <v>20</v>
      </c>
      <c r="AN281" s="107">
        <v>824667</v>
      </c>
      <c r="AO281" s="108">
        <v>14</v>
      </c>
      <c r="AP281" s="107">
        <v>3869693</v>
      </c>
      <c r="AQ281" s="108">
        <v>23</v>
      </c>
      <c r="AR281" s="107">
        <v>1785445</v>
      </c>
      <c r="AS281" s="108">
        <v>15</v>
      </c>
      <c r="AT281" s="107">
        <v>1139307</v>
      </c>
      <c r="AU281" s="108">
        <v>3</v>
      </c>
      <c r="AV281" s="107">
        <v>526758</v>
      </c>
      <c r="AW281" s="108">
        <v>9</v>
      </c>
      <c r="AX281" s="107">
        <v>178020</v>
      </c>
      <c r="AY281" s="108">
        <v>3</v>
      </c>
      <c r="AZ281" s="107">
        <v>238769</v>
      </c>
      <c r="BA281" s="108">
        <v>85</v>
      </c>
      <c r="BB281" s="107">
        <v>5090448</v>
      </c>
      <c r="BC281" s="108"/>
      <c r="BD281" s="107"/>
      <c r="BE281" s="108">
        <v>100</v>
      </c>
      <c r="BF281" s="107">
        <v>12527807</v>
      </c>
      <c r="BG281" s="108"/>
      <c r="BH281" s="107"/>
      <c r="BI281" s="108"/>
      <c r="BJ281" s="107"/>
      <c r="BK281" s="108"/>
      <c r="BL281" s="107"/>
      <c r="BM281" s="108">
        <v>13</v>
      </c>
      <c r="BN281" s="107">
        <v>835565</v>
      </c>
      <c r="BO281" s="108">
        <v>18</v>
      </c>
      <c r="BP281" s="107">
        <v>444090</v>
      </c>
      <c r="BQ281" s="108">
        <v>940</v>
      </c>
      <c r="BR281" s="107">
        <v>62998119</v>
      </c>
    </row>
    <row r="282" spans="1:70" ht="14" customHeight="1">
      <c r="A282" s="111" t="s">
        <v>523</v>
      </c>
      <c r="B282" s="105">
        <v>29098</v>
      </c>
      <c r="C282" s="106">
        <v>6</v>
      </c>
      <c r="D282" s="107">
        <v>144484</v>
      </c>
      <c r="E282" s="108">
        <v>6</v>
      </c>
      <c r="F282" s="107">
        <v>433688</v>
      </c>
      <c r="G282" s="108">
        <v>77</v>
      </c>
      <c r="H282" s="107">
        <v>2823752</v>
      </c>
      <c r="I282" s="108">
        <v>49</v>
      </c>
      <c r="J282" s="107">
        <v>2215392</v>
      </c>
      <c r="K282" s="108">
        <v>41</v>
      </c>
      <c r="L282" s="107">
        <v>1308236</v>
      </c>
      <c r="M282" s="108">
        <v>17</v>
      </c>
      <c r="N282" s="107">
        <v>545155</v>
      </c>
      <c r="O282" s="108">
        <v>105</v>
      </c>
      <c r="P282" s="107">
        <v>5384353</v>
      </c>
      <c r="Q282" s="108"/>
      <c r="R282" s="107"/>
      <c r="S282" s="108">
        <v>9</v>
      </c>
      <c r="T282" s="107">
        <v>1777868</v>
      </c>
      <c r="U282" s="108">
        <v>8</v>
      </c>
      <c r="V282" s="107">
        <v>401326</v>
      </c>
      <c r="W282" s="108">
        <v>30</v>
      </c>
      <c r="X282" s="107">
        <v>1220931</v>
      </c>
      <c r="Y282" s="108">
        <v>35</v>
      </c>
      <c r="Z282" s="107">
        <v>2925899</v>
      </c>
      <c r="AA282" s="108">
        <v>22</v>
      </c>
      <c r="AB282" s="107">
        <v>1013833</v>
      </c>
      <c r="AC282" s="108">
        <v>16</v>
      </c>
      <c r="AD282" s="107">
        <v>311863</v>
      </c>
      <c r="AE282" s="108">
        <v>70</v>
      </c>
      <c r="AF282" s="107">
        <v>2716709</v>
      </c>
      <c r="AG282" s="108">
        <v>86</v>
      </c>
      <c r="AH282" s="107">
        <v>7488891</v>
      </c>
      <c r="AI282" s="108">
        <v>44</v>
      </c>
      <c r="AJ282" s="107">
        <v>5310860</v>
      </c>
      <c r="AK282" s="108">
        <v>16</v>
      </c>
      <c r="AL282" s="107">
        <v>762097</v>
      </c>
      <c r="AM282" s="108">
        <v>20</v>
      </c>
      <c r="AN282" s="107">
        <v>862205</v>
      </c>
      <c r="AO282" s="108">
        <v>14</v>
      </c>
      <c r="AP282" s="107">
        <v>3898273</v>
      </c>
      <c r="AQ282" s="108">
        <v>23</v>
      </c>
      <c r="AR282" s="107">
        <v>1811855</v>
      </c>
      <c r="AS282" s="108">
        <v>15</v>
      </c>
      <c r="AT282" s="107">
        <v>1041949</v>
      </c>
      <c r="AU282" s="108">
        <v>3</v>
      </c>
      <c r="AV282" s="107">
        <v>524821</v>
      </c>
      <c r="AW282" s="108">
        <v>9</v>
      </c>
      <c r="AX282" s="107">
        <v>181962</v>
      </c>
      <c r="AY282" s="108">
        <v>3</v>
      </c>
      <c r="AZ282" s="107">
        <v>270279</v>
      </c>
      <c r="BA282" s="108">
        <v>85</v>
      </c>
      <c r="BB282" s="107">
        <v>5064759</v>
      </c>
      <c r="BC282" s="108"/>
      <c r="BD282" s="107"/>
      <c r="BE282" s="108">
        <v>100</v>
      </c>
      <c r="BF282" s="107">
        <v>12623613</v>
      </c>
      <c r="BG282" s="108"/>
      <c r="BH282" s="107"/>
      <c r="BI282" s="108"/>
      <c r="BJ282" s="107"/>
      <c r="BK282" s="108"/>
      <c r="BL282" s="107"/>
      <c r="BM282" s="108">
        <v>13</v>
      </c>
      <c r="BN282" s="107">
        <v>850349</v>
      </c>
      <c r="BO282" s="108">
        <v>18</v>
      </c>
      <c r="BP282" s="107">
        <v>453069</v>
      </c>
      <c r="BQ282" s="108">
        <v>940</v>
      </c>
      <c r="BR282" s="107">
        <v>64368485</v>
      </c>
    </row>
    <row r="283" spans="1:70" ht="14" customHeight="1">
      <c r="A283" s="111" t="s">
        <v>523</v>
      </c>
      <c r="B283" s="105">
        <v>29127</v>
      </c>
      <c r="C283" s="106">
        <v>6</v>
      </c>
      <c r="D283" s="107">
        <v>136136</v>
      </c>
      <c r="E283" s="108">
        <v>6</v>
      </c>
      <c r="F283" s="107">
        <v>453212</v>
      </c>
      <c r="G283" s="108">
        <v>77</v>
      </c>
      <c r="H283" s="107">
        <v>2749074</v>
      </c>
      <c r="I283" s="108">
        <v>49</v>
      </c>
      <c r="J283" s="107">
        <v>2218597</v>
      </c>
      <c r="K283" s="108">
        <v>41</v>
      </c>
      <c r="L283" s="107">
        <v>1310621</v>
      </c>
      <c r="M283" s="108">
        <v>17</v>
      </c>
      <c r="N283" s="107">
        <v>550633</v>
      </c>
      <c r="O283" s="108">
        <v>106</v>
      </c>
      <c r="P283" s="107">
        <v>5333003</v>
      </c>
      <c r="Q283" s="108"/>
      <c r="R283" s="107"/>
      <c r="S283" s="108">
        <v>9</v>
      </c>
      <c r="T283" s="107">
        <v>1845224</v>
      </c>
      <c r="U283" s="108">
        <v>8</v>
      </c>
      <c r="V283" s="107">
        <v>411958</v>
      </c>
      <c r="W283" s="108">
        <v>30</v>
      </c>
      <c r="X283" s="107">
        <v>1201850</v>
      </c>
      <c r="Y283" s="108">
        <v>35</v>
      </c>
      <c r="Z283" s="107">
        <v>2815438</v>
      </c>
      <c r="AA283" s="108">
        <v>22</v>
      </c>
      <c r="AB283" s="107">
        <v>999557</v>
      </c>
      <c r="AC283" s="108">
        <v>16</v>
      </c>
      <c r="AD283" s="107">
        <v>304775</v>
      </c>
      <c r="AE283" s="108">
        <v>70</v>
      </c>
      <c r="AF283" s="107">
        <v>2779083</v>
      </c>
      <c r="AG283" s="108">
        <v>88</v>
      </c>
      <c r="AH283" s="107">
        <v>7990321</v>
      </c>
      <c r="AI283" s="108">
        <v>44</v>
      </c>
      <c r="AJ283" s="107">
        <v>5453357</v>
      </c>
      <c r="AK283" s="108">
        <v>16</v>
      </c>
      <c r="AL283" s="107">
        <v>801071</v>
      </c>
      <c r="AM283" s="108">
        <v>21</v>
      </c>
      <c r="AN283" s="107">
        <v>889801</v>
      </c>
      <c r="AO283" s="108">
        <v>14</v>
      </c>
      <c r="AP283" s="107">
        <v>3820068</v>
      </c>
      <c r="AQ283" s="108">
        <v>23</v>
      </c>
      <c r="AR283" s="107">
        <v>1844281</v>
      </c>
      <c r="AS283" s="108">
        <v>15</v>
      </c>
      <c r="AT283" s="107">
        <v>1079114</v>
      </c>
      <c r="AU283" s="108">
        <v>3</v>
      </c>
      <c r="AV283" s="107">
        <v>557537</v>
      </c>
      <c r="AW283" s="108">
        <v>9</v>
      </c>
      <c r="AX283" s="107">
        <v>180014</v>
      </c>
      <c r="AY283" s="108">
        <v>3</v>
      </c>
      <c r="AZ283" s="107">
        <v>275388</v>
      </c>
      <c r="BA283" s="108">
        <v>86</v>
      </c>
      <c r="BB283" s="107">
        <v>5725037</v>
      </c>
      <c r="BC283" s="108"/>
      <c r="BD283" s="107"/>
      <c r="BE283" s="108">
        <v>102</v>
      </c>
      <c r="BF283" s="107">
        <v>13269920</v>
      </c>
      <c r="BG283" s="108"/>
      <c r="BH283" s="107"/>
      <c r="BI283" s="108"/>
      <c r="BJ283" s="107"/>
      <c r="BK283" s="108"/>
      <c r="BL283" s="107"/>
      <c r="BM283" s="108">
        <v>13</v>
      </c>
      <c r="BN283" s="107">
        <v>878384</v>
      </c>
      <c r="BO283" s="108">
        <v>18</v>
      </c>
      <c r="BP283" s="107">
        <v>448177</v>
      </c>
      <c r="BQ283" s="108">
        <v>947</v>
      </c>
      <c r="BR283" s="107">
        <v>66321645</v>
      </c>
    </row>
    <row r="284" spans="1:70" ht="14" customHeight="1">
      <c r="A284" s="111" t="s">
        <v>523</v>
      </c>
      <c r="B284" s="105">
        <v>29159</v>
      </c>
      <c r="C284" s="106">
        <v>6</v>
      </c>
      <c r="D284" s="107">
        <v>128296</v>
      </c>
      <c r="E284" s="108">
        <v>6</v>
      </c>
      <c r="F284" s="107">
        <v>505202</v>
      </c>
      <c r="G284" s="108">
        <v>77</v>
      </c>
      <c r="H284" s="107">
        <v>2583309</v>
      </c>
      <c r="I284" s="108">
        <v>49</v>
      </c>
      <c r="J284" s="107">
        <v>2099902</v>
      </c>
      <c r="K284" s="108">
        <v>41</v>
      </c>
      <c r="L284" s="107">
        <v>1254640</v>
      </c>
      <c r="M284" s="108">
        <v>17</v>
      </c>
      <c r="N284" s="107">
        <v>513098</v>
      </c>
      <c r="O284" s="108">
        <v>107</v>
      </c>
      <c r="P284" s="107">
        <v>5115666</v>
      </c>
      <c r="Q284" s="108"/>
      <c r="R284" s="107"/>
      <c r="S284" s="108">
        <v>9</v>
      </c>
      <c r="T284" s="107">
        <v>2178582</v>
      </c>
      <c r="U284" s="108">
        <v>8</v>
      </c>
      <c r="V284" s="107">
        <v>379797</v>
      </c>
      <c r="W284" s="108">
        <v>30</v>
      </c>
      <c r="X284" s="107">
        <v>1190496</v>
      </c>
      <c r="Y284" s="108">
        <v>35</v>
      </c>
      <c r="Z284" s="107">
        <v>2609035</v>
      </c>
      <c r="AA284" s="108">
        <v>22</v>
      </c>
      <c r="AB284" s="107">
        <v>943855</v>
      </c>
      <c r="AC284" s="108">
        <v>16</v>
      </c>
      <c r="AD284" s="107">
        <v>286202</v>
      </c>
      <c r="AE284" s="108">
        <v>70</v>
      </c>
      <c r="AF284" s="107">
        <v>2691959</v>
      </c>
      <c r="AG284" s="108">
        <v>88</v>
      </c>
      <c r="AH284" s="107">
        <v>7408548</v>
      </c>
      <c r="AI284" s="108">
        <v>44</v>
      </c>
      <c r="AJ284" s="107">
        <v>5209059</v>
      </c>
      <c r="AK284" s="108">
        <v>16</v>
      </c>
      <c r="AL284" s="107">
        <v>760578</v>
      </c>
      <c r="AM284" s="108">
        <v>21</v>
      </c>
      <c r="AN284" s="107">
        <v>853682</v>
      </c>
      <c r="AO284" s="108">
        <v>14</v>
      </c>
      <c r="AP284" s="107">
        <v>3616478</v>
      </c>
      <c r="AQ284" s="108">
        <v>23</v>
      </c>
      <c r="AR284" s="107">
        <v>1797507</v>
      </c>
      <c r="AS284" s="108">
        <v>15</v>
      </c>
      <c r="AT284" s="107">
        <v>1094977</v>
      </c>
      <c r="AU284" s="108">
        <v>3</v>
      </c>
      <c r="AV284" s="107">
        <v>540213</v>
      </c>
      <c r="AW284" s="108">
        <v>9</v>
      </c>
      <c r="AX284" s="107">
        <v>172166</v>
      </c>
      <c r="AY284" s="108">
        <v>3</v>
      </c>
      <c r="AZ284" s="107">
        <v>245946</v>
      </c>
      <c r="BA284" s="108">
        <v>86</v>
      </c>
      <c r="BB284" s="107">
        <v>5643133</v>
      </c>
      <c r="BC284" s="108"/>
      <c r="BD284" s="107"/>
      <c r="BE284" s="108">
        <v>102</v>
      </c>
      <c r="BF284" s="107">
        <v>13016636</v>
      </c>
      <c r="BG284" s="108"/>
      <c r="BH284" s="107"/>
      <c r="BI284" s="108"/>
      <c r="BJ284" s="107"/>
      <c r="BK284" s="108"/>
      <c r="BL284" s="107"/>
      <c r="BM284" s="108">
        <v>13</v>
      </c>
      <c r="BN284" s="107">
        <v>855443</v>
      </c>
      <c r="BO284" s="108">
        <v>18</v>
      </c>
      <c r="BP284" s="107">
        <v>410373</v>
      </c>
      <c r="BQ284" s="108">
        <v>948</v>
      </c>
      <c r="BR284" s="107">
        <v>64104794</v>
      </c>
    </row>
    <row r="285" spans="1:70" ht="14" customHeight="1">
      <c r="A285" s="111" t="s">
        <v>523</v>
      </c>
      <c r="B285" s="105">
        <v>29189</v>
      </c>
      <c r="C285" s="106">
        <v>6</v>
      </c>
      <c r="D285" s="107">
        <v>127735</v>
      </c>
      <c r="E285" s="108">
        <v>6</v>
      </c>
      <c r="F285" s="107">
        <v>528701</v>
      </c>
      <c r="G285" s="108">
        <v>78</v>
      </c>
      <c r="H285" s="107">
        <v>2607633</v>
      </c>
      <c r="I285" s="108">
        <v>49</v>
      </c>
      <c r="J285" s="107">
        <v>2072212</v>
      </c>
      <c r="K285" s="108">
        <v>41</v>
      </c>
      <c r="L285" s="107">
        <v>1269393</v>
      </c>
      <c r="M285" s="108">
        <v>17</v>
      </c>
      <c r="N285" s="107">
        <v>503605</v>
      </c>
      <c r="O285" s="108">
        <v>107</v>
      </c>
      <c r="P285" s="107">
        <v>5226342</v>
      </c>
      <c r="Q285" s="108"/>
      <c r="R285" s="107"/>
      <c r="S285" s="108">
        <v>9</v>
      </c>
      <c r="T285" s="107">
        <v>2131139</v>
      </c>
      <c r="U285" s="108">
        <v>8</v>
      </c>
      <c r="V285" s="107">
        <v>389397</v>
      </c>
      <c r="W285" s="108">
        <v>30</v>
      </c>
      <c r="X285" s="107">
        <v>1252395</v>
      </c>
      <c r="Y285" s="108">
        <v>35</v>
      </c>
      <c r="Z285" s="107">
        <v>2626298</v>
      </c>
      <c r="AA285" s="108">
        <v>22</v>
      </c>
      <c r="AB285" s="107">
        <v>950158</v>
      </c>
      <c r="AC285" s="108">
        <v>16</v>
      </c>
      <c r="AD285" s="107">
        <v>285492</v>
      </c>
      <c r="AE285" s="108">
        <v>71</v>
      </c>
      <c r="AF285" s="107">
        <v>2698086</v>
      </c>
      <c r="AG285" s="108">
        <v>88</v>
      </c>
      <c r="AH285" s="107">
        <v>7550469</v>
      </c>
      <c r="AI285" s="108">
        <v>44</v>
      </c>
      <c r="AJ285" s="107">
        <v>5263291</v>
      </c>
      <c r="AK285" s="108">
        <v>16</v>
      </c>
      <c r="AL285" s="107">
        <v>789480</v>
      </c>
      <c r="AM285" s="108">
        <v>21</v>
      </c>
      <c r="AN285" s="107">
        <v>820092</v>
      </c>
      <c r="AO285" s="108">
        <v>14</v>
      </c>
      <c r="AP285" s="107">
        <v>3593830</v>
      </c>
      <c r="AQ285" s="108">
        <v>23</v>
      </c>
      <c r="AR285" s="107">
        <v>1755837</v>
      </c>
      <c r="AS285" s="108">
        <v>15</v>
      </c>
      <c r="AT285" s="107">
        <v>1169045</v>
      </c>
      <c r="AU285" s="108">
        <v>3</v>
      </c>
      <c r="AV285" s="107">
        <v>507875</v>
      </c>
      <c r="AW285" s="108">
        <v>9</v>
      </c>
      <c r="AX285" s="107">
        <v>168557</v>
      </c>
      <c r="AY285" s="108">
        <v>3</v>
      </c>
      <c r="AZ285" s="107">
        <v>243673</v>
      </c>
      <c r="BA285" s="108">
        <v>86</v>
      </c>
      <c r="BB285" s="107">
        <v>5642380</v>
      </c>
      <c r="BC285" s="108"/>
      <c r="BD285" s="107"/>
      <c r="BE285" s="108">
        <v>102</v>
      </c>
      <c r="BF285" s="107">
        <v>13017989</v>
      </c>
      <c r="BG285" s="108"/>
      <c r="BH285" s="107"/>
      <c r="BI285" s="108"/>
      <c r="BJ285" s="107"/>
      <c r="BK285" s="108"/>
      <c r="BL285" s="107"/>
      <c r="BM285" s="108">
        <v>13</v>
      </c>
      <c r="BN285" s="107">
        <v>834955</v>
      </c>
      <c r="BO285" s="108">
        <v>18</v>
      </c>
      <c r="BP285" s="107">
        <v>398662</v>
      </c>
      <c r="BQ285" s="108">
        <v>950</v>
      </c>
      <c r="BR285" s="107">
        <v>64424733</v>
      </c>
    </row>
    <row r="286" spans="1:70" ht="14" customHeight="1">
      <c r="A286" s="111" t="s">
        <v>523</v>
      </c>
      <c r="B286" s="105">
        <v>29217</v>
      </c>
      <c r="C286" s="106">
        <v>6</v>
      </c>
      <c r="D286" s="107">
        <v>137592</v>
      </c>
      <c r="E286" s="108">
        <v>6</v>
      </c>
      <c r="F286" s="107">
        <v>475214</v>
      </c>
      <c r="G286" s="108">
        <v>78</v>
      </c>
      <c r="H286" s="107">
        <v>2658924</v>
      </c>
      <c r="I286" s="108">
        <v>49</v>
      </c>
      <c r="J286" s="107">
        <v>2135166</v>
      </c>
      <c r="K286" s="108">
        <v>41</v>
      </c>
      <c r="L286" s="107">
        <v>1334118</v>
      </c>
      <c r="M286" s="108">
        <v>17</v>
      </c>
      <c r="N286" s="107">
        <v>519760</v>
      </c>
      <c r="O286" s="108">
        <v>107</v>
      </c>
      <c r="P286" s="107">
        <v>5312451</v>
      </c>
      <c r="Q286" s="108"/>
      <c r="R286" s="107"/>
      <c r="S286" s="108">
        <v>9</v>
      </c>
      <c r="T286" s="107">
        <v>1832958</v>
      </c>
      <c r="U286" s="108">
        <v>8</v>
      </c>
      <c r="V286" s="107">
        <v>391910</v>
      </c>
      <c r="W286" s="108">
        <v>30</v>
      </c>
      <c r="X286" s="107">
        <v>1247792</v>
      </c>
      <c r="Y286" s="108">
        <v>35</v>
      </c>
      <c r="Z286" s="107">
        <v>2743575</v>
      </c>
      <c r="AA286" s="108">
        <v>22</v>
      </c>
      <c r="AB286" s="107">
        <v>1032541</v>
      </c>
      <c r="AC286" s="108">
        <v>16</v>
      </c>
      <c r="AD286" s="107">
        <v>293516</v>
      </c>
      <c r="AE286" s="108">
        <v>71</v>
      </c>
      <c r="AF286" s="107">
        <v>2844504</v>
      </c>
      <c r="AG286" s="108">
        <v>88</v>
      </c>
      <c r="AH286" s="107">
        <v>8028941</v>
      </c>
      <c r="AI286" s="108">
        <v>44</v>
      </c>
      <c r="AJ286" s="107">
        <v>5539109</v>
      </c>
      <c r="AK286" s="108">
        <v>16</v>
      </c>
      <c r="AL286" s="107">
        <v>818907</v>
      </c>
      <c r="AM286" s="108">
        <v>21</v>
      </c>
      <c r="AN286" s="107">
        <v>846735</v>
      </c>
      <c r="AO286" s="108">
        <v>14</v>
      </c>
      <c r="AP286" s="107">
        <v>3920546</v>
      </c>
      <c r="AQ286" s="108">
        <v>23</v>
      </c>
      <c r="AR286" s="107">
        <v>1796689</v>
      </c>
      <c r="AS286" s="108">
        <v>15</v>
      </c>
      <c r="AT286" s="107">
        <v>1095108</v>
      </c>
      <c r="AU286" s="108">
        <v>3</v>
      </c>
      <c r="AV286" s="107">
        <v>530267</v>
      </c>
      <c r="AW286" s="108">
        <v>9</v>
      </c>
      <c r="AX286" s="107">
        <v>174113</v>
      </c>
      <c r="AY286" s="108">
        <v>3</v>
      </c>
      <c r="AZ286" s="107">
        <v>233998</v>
      </c>
      <c r="BA286" s="108">
        <v>86</v>
      </c>
      <c r="BB286" s="107">
        <v>5497841</v>
      </c>
      <c r="BC286" s="108"/>
      <c r="BD286" s="107"/>
      <c r="BE286" s="108">
        <v>101</v>
      </c>
      <c r="BF286" s="107">
        <v>13203470</v>
      </c>
      <c r="BG286" s="108"/>
      <c r="BH286" s="107"/>
      <c r="BI286" s="108"/>
      <c r="BJ286" s="107"/>
      <c r="BK286" s="108"/>
      <c r="BL286" s="107"/>
      <c r="BM286" s="108">
        <v>13</v>
      </c>
      <c r="BN286" s="107">
        <v>849769</v>
      </c>
      <c r="BO286" s="108">
        <v>18</v>
      </c>
      <c r="BP286" s="107">
        <v>413795</v>
      </c>
      <c r="BQ286" s="108">
        <v>949</v>
      </c>
      <c r="BR286" s="107">
        <v>65909322</v>
      </c>
    </row>
    <row r="287" spans="1:70" ht="14" customHeight="1">
      <c r="A287" s="111" t="s">
        <v>524</v>
      </c>
      <c r="B287" s="105">
        <v>29251</v>
      </c>
      <c r="C287" s="106">
        <v>6</v>
      </c>
      <c r="D287" s="107">
        <v>139681</v>
      </c>
      <c r="E287" s="108">
        <v>6</v>
      </c>
      <c r="F287" s="107">
        <v>461670</v>
      </c>
      <c r="G287" s="108">
        <v>78</v>
      </c>
      <c r="H287" s="107">
        <v>2704629</v>
      </c>
      <c r="I287" s="108">
        <v>49</v>
      </c>
      <c r="J287" s="107">
        <v>2147435</v>
      </c>
      <c r="K287" s="108">
        <v>41</v>
      </c>
      <c r="L287" s="107">
        <v>1434542</v>
      </c>
      <c r="M287" s="108">
        <v>17</v>
      </c>
      <c r="N287" s="107">
        <v>531906</v>
      </c>
      <c r="O287" s="108">
        <v>106</v>
      </c>
      <c r="P287" s="107">
        <v>5398313</v>
      </c>
      <c r="Q287" s="108"/>
      <c r="R287" s="107"/>
      <c r="S287" s="108">
        <v>9</v>
      </c>
      <c r="T287" s="107">
        <v>1960685</v>
      </c>
      <c r="U287" s="108">
        <v>8</v>
      </c>
      <c r="V287" s="107">
        <v>397906</v>
      </c>
      <c r="W287" s="108">
        <v>30</v>
      </c>
      <c r="X287" s="107">
        <v>1272197</v>
      </c>
      <c r="Y287" s="108">
        <v>35</v>
      </c>
      <c r="Z287" s="107">
        <v>3175181</v>
      </c>
      <c r="AA287" s="108">
        <v>22</v>
      </c>
      <c r="AB287" s="107">
        <v>1325092</v>
      </c>
      <c r="AC287" s="108">
        <v>16</v>
      </c>
      <c r="AD287" s="107">
        <v>301763</v>
      </c>
      <c r="AE287" s="108">
        <v>71</v>
      </c>
      <c r="AF287" s="107">
        <v>2907409</v>
      </c>
      <c r="AG287" s="108">
        <v>88</v>
      </c>
      <c r="AH287" s="107">
        <v>7757900</v>
      </c>
      <c r="AI287" s="108">
        <v>44</v>
      </c>
      <c r="AJ287" s="107">
        <v>5577591</v>
      </c>
      <c r="AK287" s="108">
        <v>16</v>
      </c>
      <c r="AL287" s="107">
        <v>795690</v>
      </c>
      <c r="AM287" s="108">
        <v>21</v>
      </c>
      <c r="AN287" s="107">
        <v>840000</v>
      </c>
      <c r="AO287" s="108">
        <v>14</v>
      </c>
      <c r="AP287" s="107">
        <v>3845231</v>
      </c>
      <c r="AQ287" s="108">
        <v>23</v>
      </c>
      <c r="AR287" s="107">
        <v>1821925</v>
      </c>
      <c r="AS287" s="108">
        <v>15</v>
      </c>
      <c r="AT287" s="107">
        <v>1016294</v>
      </c>
      <c r="AU287" s="108">
        <v>3</v>
      </c>
      <c r="AV287" s="107">
        <v>539162</v>
      </c>
      <c r="AW287" s="108">
        <v>9</v>
      </c>
      <c r="AX287" s="107">
        <v>178831</v>
      </c>
      <c r="AY287" s="108">
        <v>3</v>
      </c>
      <c r="AZ287" s="107">
        <v>228590</v>
      </c>
      <c r="BA287" s="108">
        <v>86</v>
      </c>
      <c r="BB287" s="107">
        <v>5511742</v>
      </c>
      <c r="BC287" s="108"/>
      <c r="BD287" s="107"/>
      <c r="BE287" s="108">
        <v>101</v>
      </c>
      <c r="BF287" s="107">
        <v>13626983</v>
      </c>
      <c r="BG287" s="108"/>
      <c r="BH287" s="107"/>
      <c r="BI287" s="108"/>
      <c r="BJ287" s="107"/>
      <c r="BK287" s="108"/>
      <c r="BL287" s="107"/>
      <c r="BM287" s="108">
        <v>13</v>
      </c>
      <c r="BN287" s="107">
        <v>881361</v>
      </c>
      <c r="BO287" s="108">
        <v>18</v>
      </c>
      <c r="BP287" s="107">
        <v>427711</v>
      </c>
      <c r="BQ287" s="108">
        <v>948</v>
      </c>
      <c r="BR287" s="107">
        <v>67207434</v>
      </c>
    </row>
    <row r="288" spans="1:70" ht="14" customHeight="1">
      <c r="A288" s="111" t="s">
        <v>524</v>
      </c>
      <c r="B288" s="105">
        <v>29280</v>
      </c>
      <c r="C288" s="106">
        <v>6</v>
      </c>
      <c r="D288" s="107">
        <v>139804</v>
      </c>
      <c r="E288" s="108">
        <v>6</v>
      </c>
      <c r="F288" s="107">
        <v>501589</v>
      </c>
      <c r="G288" s="108">
        <v>78</v>
      </c>
      <c r="H288" s="107">
        <v>2675079</v>
      </c>
      <c r="I288" s="108">
        <v>49</v>
      </c>
      <c r="J288" s="107">
        <v>2060309</v>
      </c>
      <c r="K288" s="108">
        <v>41</v>
      </c>
      <c r="L288" s="107">
        <v>1492574</v>
      </c>
      <c r="M288" s="108">
        <v>17</v>
      </c>
      <c r="N288" s="107">
        <v>545748</v>
      </c>
      <c r="O288" s="108">
        <v>106</v>
      </c>
      <c r="P288" s="107">
        <v>5499317</v>
      </c>
      <c r="Q288" s="108"/>
      <c r="R288" s="107"/>
      <c r="S288" s="108">
        <v>9</v>
      </c>
      <c r="T288" s="107">
        <v>2143563</v>
      </c>
      <c r="U288" s="108">
        <v>8</v>
      </c>
      <c r="V288" s="107">
        <v>411333</v>
      </c>
      <c r="W288" s="108">
        <v>30</v>
      </c>
      <c r="X288" s="107">
        <v>1265061</v>
      </c>
      <c r="Y288" s="108">
        <v>35</v>
      </c>
      <c r="Z288" s="107">
        <v>3339148</v>
      </c>
      <c r="AA288" s="108">
        <v>22</v>
      </c>
      <c r="AB288" s="107">
        <v>1253603</v>
      </c>
      <c r="AC288" s="108">
        <v>16</v>
      </c>
      <c r="AD288" s="107">
        <v>294923</v>
      </c>
      <c r="AE288" s="108">
        <v>71</v>
      </c>
      <c r="AF288" s="107">
        <v>2944230</v>
      </c>
      <c r="AG288" s="108">
        <v>88</v>
      </c>
      <c r="AH288" s="107">
        <v>7593052</v>
      </c>
      <c r="AI288" s="108">
        <v>44</v>
      </c>
      <c r="AJ288" s="107">
        <v>5509825</v>
      </c>
      <c r="AK288" s="108">
        <v>16</v>
      </c>
      <c r="AL288" s="107">
        <v>780992</v>
      </c>
      <c r="AM288" s="108">
        <v>21</v>
      </c>
      <c r="AN288" s="107">
        <v>811588</v>
      </c>
      <c r="AO288" s="108">
        <v>14</v>
      </c>
      <c r="AP288" s="107">
        <v>3801736</v>
      </c>
      <c r="AQ288" s="108">
        <v>23</v>
      </c>
      <c r="AR288" s="107">
        <v>1793685</v>
      </c>
      <c r="AS288" s="108">
        <v>15</v>
      </c>
      <c r="AT288" s="107">
        <v>1117644</v>
      </c>
      <c r="AU288" s="108">
        <v>3</v>
      </c>
      <c r="AV288" s="107">
        <v>540011</v>
      </c>
      <c r="AW288" s="108">
        <v>9</v>
      </c>
      <c r="AX288" s="107">
        <v>179047</v>
      </c>
      <c r="AY288" s="108">
        <v>3</v>
      </c>
      <c r="AZ288" s="107">
        <v>214974</v>
      </c>
      <c r="BA288" s="108">
        <v>86</v>
      </c>
      <c r="BB288" s="107">
        <v>5461714</v>
      </c>
      <c r="BC288" s="108"/>
      <c r="BD288" s="107"/>
      <c r="BE288" s="108">
        <v>101</v>
      </c>
      <c r="BF288" s="107">
        <v>13715715</v>
      </c>
      <c r="BG288" s="108"/>
      <c r="BH288" s="107"/>
      <c r="BI288" s="108"/>
      <c r="BJ288" s="107"/>
      <c r="BK288" s="108"/>
      <c r="BL288" s="107"/>
      <c r="BM288" s="108">
        <v>13</v>
      </c>
      <c r="BN288" s="107">
        <v>820959</v>
      </c>
      <c r="BO288" s="108">
        <v>18</v>
      </c>
      <c r="BP288" s="107">
        <v>416270</v>
      </c>
      <c r="BQ288" s="108">
        <v>948</v>
      </c>
      <c r="BR288" s="107">
        <v>67323506</v>
      </c>
    </row>
    <row r="289" spans="1:70" ht="14" customHeight="1">
      <c r="A289" s="111" t="s">
        <v>524</v>
      </c>
      <c r="B289" s="105">
        <v>29311</v>
      </c>
      <c r="C289" s="106">
        <v>6</v>
      </c>
      <c r="D289" s="107">
        <v>129901</v>
      </c>
      <c r="E289" s="108">
        <v>6</v>
      </c>
      <c r="F289" s="107">
        <v>531443</v>
      </c>
      <c r="G289" s="108">
        <v>78</v>
      </c>
      <c r="H289" s="107">
        <v>2523470</v>
      </c>
      <c r="I289" s="108">
        <v>49</v>
      </c>
      <c r="J289" s="107">
        <v>2049863</v>
      </c>
      <c r="K289" s="108">
        <v>41</v>
      </c>
      <c r="L289" s="107">
        <v>1409884</v>
      </c>
      <c r="M289" s="108">
        <v>17</v>
      </c>
      <c r="N289" s="107">
        <v>525931</v>
      </c>
      <c r="O289" s="108">
        <v>106</v>
      </c>
      <c r="P289" s="107">
        <v>5379331</v>
      </c>
      <c r="Q289" s="108"/>
      <c r="R289" s="107"/>
      <c r="S289" s="108">
        <v>9</v>
      </c>
      <c r="T289" s="107">
        <v>2218715</v>
      </c>
      <c r="U289" s="108">
        <v>8</v>
      </c>
      <c r="V289" s="107">
        <v>409274</v>
      </c>
      <c r="W289" s="108">
        <v>30</v>
      </c>
      <c r="X289" s="107">
        <v>1219717</v>
      </c>
      <c r="Y289" s="108">
        <v>35</v>
      </c>
      <c r="Z289" s="107">
        <v>3086702</v>
      </c>
      <c r="AA289" s="108">
        <v>22</v>
      </c>
      <c r="AB289" s="107">
        <v>1179376</v>
      </c>
      <c r="AC289" s="108">
        <v>16</v>
      </c>
      <c r="AD289" s="107">
        <v>284501</v>
      </c>
      <c r="AE289" s="108">
        <v>71</v>
      </c>
      <c r="AF289" s="107">
        <v>2921317</v>
      </c>
      <c r="AG289" s="108">
        <v>88</v>
      </c>
      <c r="AH289" s="107">
        <v>7495154</v>
      </c>
      <c r="AI289" s="108">
        <v>44</v>
      </c>
      <c r="AJ289" s="107">
        <v>5388519</v>
      </c>
      <c r="AK289" s="108">
        <v>16</v>
      </c>
      <c r="AL289" s="107">
        <v>788570</v>
      </c>
      <c r="AM289" s="108">
        <v>21</v>
      </c>
      <c r="AN289" s="107">
        <v>792120</v>
      </c>
      <c r="AO289" s="108">
        <v>14</v>
      </c>
      <c r="AP289" s="107">
        <v>3565828</v>
      </c>
      <c r="AQ289" s="108">
        <v>23</v>
      </c>
      <c r="AR289" s="107">
        <v>1738901</v>
      </c>
      <c r="AS289" s="108">
        <v>15</v>
      </c>
      <c r="AT289" s="107">
        <v>1024358</v>
      </c>
      <c r="AU289" s="108">
        <v>3</v>
      </c>
      <c r="AV289" s="107">
        <v>520562</v>
      </c>
      <c r="AW289" s="108">
        <v>9</v>
      </c>
      <c r="AX289" s="107">
        <v>173839</v>
      </c>
      <c r="AY289" s="108">
        <v>3</v>
      </c>
      <c r="AZ289" s="107">
        <v>208118</v>
      </c>
      <c r="BA289" s="108">
        <v>87</v>
      </c>
      <c r="BB289" s="107">
        <v>5185815</v>
      </c>
      <c r="BC289" s="108"/>
      <c r="BD289" s="107"/>
      <c r="BE289" s="108">
        <v>101</v>
      </c>
      <c r="BF289" s="107">
        <v>13579120</v>
      </c>
      <c r="BG289" s="108"/>
      <c r="BH289" s="107"/>
      <c r="BI289" s="108"/>
      <c r="BJ289" s="107"/>
      <c r="BK289" s="108"/>
      <c r="BL289" s="107"/>
      <c r="BM289" s="108">
        <v>13</v>
      </c>
      <c r="BN289" s="107">
        <v>772351</v>
      </c>
      <c r="BO289" s="108">
        <v>18</v>
      </c>
      <c r="BP289" s="107">
        <v>408772</v>
      </c>
      <c r="BQ289" s="108">
        <v>949</v>
      </c>
      <c r="BR289" s="107">
        <v>65511465</v>
      </c>
    </row>
    <row r="290" spans="1:70" ht="14" customHeight="1">
      <c r="A290" s="111" t="s">
        <v>524</v>
      </c>
      <c r="B290" s="105">
        <v>29341</v>
      </c>
      <c r="C290" s="106">
        <v>6</v>
      </c>
      <c r="D290" s="107">
        <v>133674</v>
      </c>
      <c r="E290" s="108">
        <v>6</v>
      </c>
      <c r="F290" s="107">
        <v>634216</v>
      </c>
      <c r="G290" s="108">
        <v>78</v>
      </c>
      <c r="H290" s="107">
        <v>2493630</v>
      </c>
      <c r="I290" s="108">
        <v>49</v>
      </c>
      <c r="J290" s="107">
        <v>2066177</v>
      </c>
      <c r="K290" s="108">
        <v>41</v>
      </c>
      <c r="L290" s="107">
        <v>1430548</v>
      </c>
      <c r="M290" s="108">
        <v>17</v>
      </c>
      <c r="N290" s="107">
        <v>544474</v>
      </c>
      <c r="O290" s="108">
        <v>106</v>
      </c>
      <c r="P290" s="107">
        <v>5647862</v>
      </c>
      <c r="Q290" s="108"/>
      <c r="R290" s="107"/>
      <c r="S290" s="108">
        <v>9</v>
      </c>
      <c r="T290" s="107">
        <v>2508803</v>
      </c>
      <c r="U290" s="108">
        <v>8</v>
      </c>
      <c r="V290" s="107">
        <v>414335</v>
      </c>
      <c r="W290" s="108">
        <v>30</v>
      </c>
      <c r="X290" s="107">
        <v>1281798</v>
      </c>
      <c r="Y290" s="108">
        <v>35</v>
      </c>
      <c r="Z290" s="107">
        <v>3407042</v>
      </c>
      <c r="AA290" s="108">
        <v>22</v>
      </c>
      <c r="AB290" s="107">
        <v>1214755</v>
      </c>
      <c r="AC290" s="108">
        <v>16</v>
      </c>
      <c r="AD290" s="107">
        <v>302291</v>
      </c>
      <c r="AE290" s="108">
        <v>73</v>
      </c>
      <c r="AF290" s="107">
        <v>3038215</v>
      </c>
      <c r="AG290" s="108">
        <v>88</v>
      </c>
      <c r="AH290" s="107">
        <v>7904422</v>
      </c>
      <c r="AI290" s="108">
        <v>44</v>
      </c>
      <c r="AJ290" s="107">
        <v>5655960</v>
      </c>
      <c r="AK290" s="108">
        <v>16</v>
      </c>
      <c r="AL290" s="107">
        <v>838911</v>
      </c>
      <c r="AM290" s="108">
        <v>21</v>
      </c>
      <c r="AN290" s="107">
        <v>804318</v>
      </c>
      <c r="AO290" s="108">
        <v>14</v>
      </c>
      <c r="AP290" s="107">
        <v>3511874</v>
      </c>
      <c r="AQ290" s="108">
        <v>23</v>
      </c>
      <c r="AR290" s="107">
        <v>1714508</v>
      </c>
      <c r="AS290" s="108">
        <v>15</v>
      </c>
      <c r="AT290" s="107">
        <v>1056235</v>
      </c>
      <c r="AU290" s="108">
        <v>3</v>
      </c>
      <c r="AV290" s="107">
        <v>503123</v>
      </c>
      <c r="AW290" s="108">
        <v>9</v>
      </c>
      <c r="AX290" s="107">
        <v>179416</v>
      </c>
      <c r="AY290" s="108">
        <v>3</v>
      </c>
      <c r="AZ290" s="107">
        <v>204135</v>
      </c>
      <c r="BA290" s="108">
        <v>87</v>
      </c>
      <c r="BB290" s="107">
        <v>5284651</v>
      </c>
      <c r="BC290" s="108"/>
      <c r="BD290" s="107"/>
      <c r="BE290" s="108">
        <v>101</v>
      </c>
      <c r="BF290" s="107">
        <v>13580533</v>
      </c>
      <c r="BG290" s="108"/>
      <c r="BH290" s="107"/>
      <c r="BI290" s="108"/>
      <c r="BJ290" s="107"/>
      <c r="BK290" s="108"/>
      <c r="BL290" s="107"/>
      <c r="BM290" s="108">
        <v>13</v>
      </c>
      <c r="BN290" s="107">
        <v>777446</v>
      </c>
      <c r="BO290" s="108">
        <v>18</v>
      </c>
      <c r="BP290" s="107">
        <v>424156</v>
      </c>
      <c r="BQ290" s="108">
        <v>951</v>
      </c>
      <c r="BR290" s="107">
        <v>67557522</v>
      </c>
    </row>
    <row r="291" spans="1:70" ht="14" customHeight="1">
      <c r="A291" s="111" t="s">
        <v>524</v>
      </c>
      <c r="B291" s="105">
        <v>29372</v>
      </c>
      <c r="C291" s="106">
        <v>6</v>
      </c>
      <c r="D291" s="107">
        <v>129632</v>
      </c>
      <c r="E291" s="108">
        <v>6</v>
      </c>
      <c r="F291" s="107">
        <v>607484</v>
      </c>
      <c r="G291" s="108">
        <v>78</v>
      </c>
      <c r="H291" s="107">
        <v>2533528</v>
      </c>
      <c r="I291" s="108">
        <v>49</v>
      </c>
      <c r="J291" s="107">
        <v>2111600</v>
      </c>
      <c r="K291" s="108">
        <v>41</v>
      </c>
      <c r="L291" s="107">
        <v>1433437</v>
      </c>
      <c r="M291" s="108">
        <v>17</v>
      </c>
      <c r="N291" s="107">
        <v>546308</v>
      </c>
      <c r="O291" s="108">
        <v>106</v>
      </c>
      <c r="P291" s="107">
        <v>5555502</v>
      </c>
      <c r="Q291" s="108"/>
      <c r="R291" s="107"/>
      <c r="S291" s="108">
        <v>9</v>
      </c>
      <c r="T291" s="107">
        <v>2428272</v>
      </c>
      <c r="U291" s="108">
        <v>8</v>
      </c>
      <c r="V291" s="107">
        <v>414776</v>
      </c>
      <c r="W291" s="108">
        <v>30</v>
      </c>
      <c r="X291" s="107">
        <v>1274802</v>
      </c>
      <c r="Y291" s="108">
        <v>35</v>
      </c>
      <c r="Z291" s="107">
        <v>3369912</v>
      </c>
      <c r="AA291" s="108">
        <v>22</v>
      </c>
      <c r="AB291" s="107">
        <v>1141656</v>
      </c>
      <c r="AC291" s="108">
        <v>16</v>
      </c>
      <c r="AD291" s="107">
        <v>339708</v>
      </c>
      <c r="AE291" s="108">
        <v>73</v>
      </c>
      <c r="AF291" s="107">
        <v>3013719</v>
      </c>
      <c r="AG291" s="108">
        <v>88</v>
      </c>
      <c r="AH291" s="107">
        <v>7833519</v>
      </c>
      <c r="AI291" s="108">
        <v>44</v>
      </c>
      <c r="AJ291" s="107">
        <v>5558343</v>
      </c>
      <c r="AK291" s="108">
        <v>16</v>
      </c>
      <c r="AL291" s="107">
        <v>822354</v>
      </c>
      <c r="AM291" s="108">
        <v>21</v>
      </c>
      <c r="AN291" s="107">
        <v>813426</v>
      </c>
      <c r="AO291" s="108">
        <v>14</v>
      </c>
      <c r="AP291" s="107">
        <v>3719821</v>
      </c>
      <c r="AQ291" s="108">
        <v>23</v>
      </c>
      <c r="AR291" s="107">
        <v>1701785</v>
      </c>
      <c r="AS291" s="108">
        <v>15</v>
      </c>
      <c r="AT291" s="107">
        <v>1034656</v>
      </c>
      <c r="AU291" s="108">
        <v>3</v>
      </c>
      <c r="AV291" s="107">
        <v>505693</v>
      </c>
      <c r="AW291" s="108">
        <v>9</v>
      </c>
      <c r="AX291" s="107">
        <v>178152</v>
      </c>
      <c r="AY291" s="108">
        <v>3</v>
      </c>
      <c r="AZ291" s="107">
        <v>206233</v>
      </c>
      <c r="BA291" s="108">
        <v>87</v>
      </c>
      <c r="BB291" s="107">
        <v>5407365</v>
      </c>
      <c r="BC291" s="108"/>
      <c r="BD291" s="107"/>
      <c r="BE291" s="108">
        <v>101</v>
      </c>
      <c r="BF291" s="107">
        <v>13724650</v>
      </c>
      <c r="BG291" s="108"/>
      <c r="BH291" s="107"/>
      <c r="BI291" s="108"/>
      <c r="BJ291" s="107"/>
      <c r="BK291" s="108"/>
      <c r="BL291" s="107"/>
      <c r="BM291" s="108">
        <v>13</v>
      </c>
      <c r="BN291" s="107">
        <v>782456</v>
      </c>
      <c r="BO291" s="108">
        <v>18</v>
      </c>
      <c r="BP291" s="107">
        <v>427141</v>
      </c>
      <c r="BQ291" s="108">
        <v>951</v>
      </c>
      <c r="BR291" s="107">
        <v>67615943</v>
      </c>
    </row>
    <row r="292" spans="1:70" ht="14" customHeight="1">
      <c r="A292" s="111" t="s">
        <v>524</v>
      </c>
      <c r="B292" s="105">
        <v>29402</v>
      </c>
      <c r="C292" s="106">
        <v>6</v>
      </c>
      <c r="D292" s="107">
        <v>134357</v>
      </c>
      <c r="E292" s="108">
        <v>6</v>
      </c>
      <c r="F292" s="107">
        <v>516747</v>
      </c>
      <c r="G292" s="108">
        <v>78</v>
      </c>
      <c r="H292" s="107">
        <v>2868019</v>
      </c>
      <c r="I292" s="108">
        <v>49</v>
      </c>
      <c r="J292" s="107">
        <v>2278162</v>
      </c>
      <c r="K292" s="108">
        <v>41</v>
      </c>
      <c r="L292" s="107">
        <v>1414173</v>
      </c>
      <c r="M292" s="108">
        <v>17</v>
      </c>
      <c r="N292" s="107">
        <v>567490</v>
      </c>
      <c r="O292" s="108">
        <v>106</v>
      </c>
      <c r="P292" s="107">
        <v>5679055</v>
      </c>
      <c r="Q292" s="108"/>
      <c r="R292" s="107"/>
      <c r="S292" s="108">
        <v>9</v>
      </c>
      <c r="T292" s="107">
        <v>2002341</v>
      </c>
      <c r="U292" s="108">
        <v>8</v>
      </c>
      <c r="V292" s="107">
        <v>404586</v>
      </c>
      <c r="W292" s="108">
        <v>30</v>
      </c>
      <c r="X292" s="107">
        <v>1299253</v>
      </c>
      <c r="Y292" s="108">
        <v>35</v>
      </c>
      <c r="Z292" s="107">
        <v>3231572</v>
      </c>
      <c r="AA292" s="108">
        <v>22</v>
      </c>
      <c r="AB292" s="107">
        <v>1058772</v>
      </c>
      <c r="AC292" s="108">
        <v>16</v>
      </c>
      <c r="AD292" s="107">
        <v>345758</v>
      </c>
      <c r="AE292" s="108">
        <v>73</v>
      </c>
      <c r="AF292" s="107">
        <v>3064425</v>
      </c>
      <c r="AG292" s="108">
        <v>88</v>
      </c>
      <c r="AH292" s="107">
        <v>8144317</v>
      </c>
      <c r="AI292" s="108">
        <v>44</v>
      </c>
      <c r="AJ292" s="107">
        <v>5506570</v>
      </c>
      <c r="AK292" s="108">
        <v>16</v>
      </c>
      <c r="AL292" s="107">
        <v>854691</v>
      </c>
      <c r="AM292" s="108">
        <v>21</v>
      </c>
      <c r="AN292" s="107">
        <v>849390</v>
      </c>
      <c r="AO292" s="108">
        <v>14</v>
      </c>
      <c r="AP292" s="107">
        <v>3948250</v>
      </c>
      <c r="AQ292" s="108">
        <v>23</v>
      </c>
      <c r="AR292" s="107">
        <v>1720128</v>
      </c>
      <c r="AS292" s="108">
        <v>15</v>
      </c>
      <c r="AT292" s="107">
        <v>999884</v>
      </c>
      <c r="AU292" s="108">
        <v>3</v>
      </c>
      <c r="AV292" s="107">
        <v>528724</v>
      </c>
      <c r="AW292" s="108">
        <v>9</v>
      </c>
      <c r="AX292" s="107">
        <v>182411</v>
      </c>
      <c r="AY292" s="108">
        <v>3</v>
      </c>
      <c r="AZ292" s="107">
        <v>211834</v>
      </c>
      <c r="BA292" s="108">
        <v>87</v>
      </c>
      <c r="BB292" s="107">
        <v>5552363</v>
      </c>
      <c r="BC292" s="108"/>
      <c r="BD292" s="107"/>
      <c r="BE292" s="108">
        <v>101</v>
      </c>
      <c r="BF292" s="107">
        <v>13888835</v>
      </c>
      <c r="BG292" s="108"/>
      <c r="BH292" s="107"/>
      <c r="BI292" s="108"/>
      <c r="BJ292" s="107"/>
      <c r="BK292" s="108"/>
      <c r="BL292" s="107"/>
      <c r="BM292" s="108">
        <v>13</v>
      </c>
      <c r="BN292" s="107">
        <v>810838</v>
      </c>
      <c r="BO292" s="108">
        <v>18</v>
      </c>
      <c r="BP292" s="107">
        <v>427015</v>
      </c>
      <c r="BQ292" s="108">
        <v>951</v>
      </c>
      <c r="BR292" s="107">
        <v>68489975</v>
      </c>
    </row>
    <row r="293" spans="1:70" ht="14" customHeight="1">
      <c r="A293" s="111" t="s">
        <v>524</v>
      </c>
      <c r="B293" s="105">
        <v>29433</v>
      </c>
      <c r="C293" s="106">
        <v>6</v>
      </c>
      <c r="D293" s="107">
        <v>132421</v>
      </c>
      <c r="E293" s="108">
        <v>6</v>
      </c>
      <c r="F293" s="107">
        <v>494724</v>
      </c>
      <c r="G293" s="108">
        <v>78</v>
      </c>
      <c r="H293" s="107">
        <v>2801515</v>
      </c>
      <c r="I293" s="108">
        <v>48</v>
      </c>
      <c r="J293" s="107">
        <v>2223631</v>
      </c>
      <c r="K293" s="108">
        <v>41</v>
      </c>
      <c r="L293" s="107">
        <v>1476169</v>
      </c>
      <c r="M293" s="108">
        <v>17</v>
      </c>
      <c r="N293" s="107">
        <v>559647</v>
      </c>
      <c r="O293" s="108">
        <v>106</v>
      </c>
      <c r="P293" s="107">
        <v>5739698</v>
      </c>
      <c r="Q293" s="108"/>
      <c r="R293" s="107"/>
      <c r="S293" s="108">
        <v>9</v>
      </c>
      <c r="T293" s="107">
        <v>1773839</v>
      </c>
      <c r="U293" s="108">
        <v>8</v>
      </c>
      <c r="V293" s="107">
        <v>403754</v>
      </c>
      <c r="W293" s="108">
        <v>30</v>
      </c>
      <c r="X293" s="107">
        <v>1359017</v>
      </c>
      <c r="Y293" s="108">
        <v>35</v>
      </c>
      <c r="Z293" s="107">
        <v>3192050</v>
      </c>
      <c r="AA293" s="108">
        <v>22</v>
      </c>
      <c r="AB293" s="107">
        <v>1078000</v>
      </c>
      <c r="AC293" s="108">
        <v>16</v>
      </c>
      <c r="AD293" s="107">
        <v>360541</v>
      </c>
      <c r="AE293" s="108">
        <v>73</v>
      </c>
      <c r="AF293" s="107">
        <v>3038679</v>
      </c>
      <c r="AG293" s="108">
        <v>88</v>
      </c>
      <c r="AH293" s="107">
        <v>8394322</v>
      </c>
      <c r="AI293" s="108">
        <v>43</v>
      </c>
      <c r="AJ293" s="107">
        <v>5393745</v>
      </c>
      <c r="AK293" s="108">
        <v>16</v>
      </c>
      <c r="AL293" s="107">
        <v>862893</v>
      </c>
      <c r="AM293" s="108">
        <v>21</v>
      </c>
      <c r="AN293" s="107">
        <v>846623</v>
      </c>
      <c r="AO293" s="108">
        <v>14</v>
      </c>
      <c r="AP293" s="107">
        <v>3931410</v>
      </c>
      <c r="AQ293" s="108">
        <v>23</v>
      </c>
      <c r="AR293" s="107">
        <v>1772674</v>
      </c>
      <c r="AS293" s="108">
        <v>15</v>
      </c>
      <c r="AT293" s="107">
        <v>924787</v>
      </c>
      <c r="AU293" s="108">
        <v>3</v>
      </c>
      <c r="AV293" s="107">
        <v>532044</v>
      </c>
      <c r="AW293" s="108">
        <v>9</v>
      </c>
      <c r="AX293" s="107">
        <v>190685</v>
      </c>
      <c r="AY293" s="108">
        <v>3</v>
      </c>
      <c r="AZ293" s="107">
        <v>211182</v>
      </c>
      <c r="BA293" s="108">
        <v>87</v>
      </c>
      <c r="BB293" s="107">
        <v>5534048</v>
      </c>
      <c r="BC293" s="108"/>
      <c r="BD293" s="107"/>
      <c r="BE293" s="108">
        <v>101</v>
      </c>
      <c r="BF293" s="107">
        <v>13855696</v>
      </c>
      <c r="BG293" s="108"/>
      <c r="BH293" s="107"/>
      <c r="BI293" s="108"/>
      <c r="BJ293" s="107"/>
      <c r="BK293" s="108"/>
      <c r="BL293" s="107"/>
      <c r="BM293" s="108">
        <v>13</v>
      </c>
      <c r="BN293" s="107">
        <v>816646</v>
      </c>
      <c r="BO293" s="108">
        <v>18</v>
      </c>
      <c r="BP293" s="107">
        <v>436522</v>
      </c>
      <c r="BQ293" s="108">
        <v>949</v>
      </c>
      <c r="BR293" s="107">
        <v>68336976</v>
      </c>
    </row>
    <row r="294" spans="1:70" ht="14" customHeight="1">
      <c r="A294" s="111" t="s">
        <v>524</v>
      </c>
      <c r="B294" s="105">
        <v>29463</v>
      </c>
      <c r="C294" s="106">
        <v>6</v>
      </c>
      <c r="D294" s="107">
        <v>131704</v>
      </c>
      <c r="E294" s="108">
        <v>6</v>
      </c>
      <c r="F294" s="107">
        <v>493379</v>
      </c>
      <c r="G294" s="108">
        <v>78</v>
      </c>
      <c r="H294" s="107">
        <v>2855922</v>
      </c>
      <c r="I294" s="108">
        <v>48</v>
      </c>
      <c r="J294" s="107">
        <v>2227325</v>
      </c>
      <c r="K294" s="108">
        <v>41</v>
      </c>
      <c r="L294" s="107">
        <v>1490062</v>
      </c>
      <c r="M294" s="108">
        <v>17</v>
      </c>
      <c r="N294" s="107">
        <v>583958</v>
      </c>
      <c r="O294" s="108">
        <v>106</v>
      </c>
      <c r="P294" s="107">
        <v>5781017</v>
      </c>
      <c r="Q294" s="108"/>
      <c r="R294" s="107"/>
      <c r="S294" s="108">
        <v>9</v>
      </c>
      <c r="T294" s="107">
        <v>1805053</v>
      </c>
      <c r="U294" s="108">
        <v>8</v>
      </c>
      <c r="V294" s="107">
        <v>402933</v>
      </c>
      <c r="W294" s="108">
        <v>30</v>
      </c>
      <c r="X294" s="107">
        <v>1329482</v>
      </c>
      <c r="Y294" s="108">
        <v>35</v>
      </c>
      <c r="Z294" s="107">
        <v>3354738</v>
      </c>
      <c r="AA294" s="108">
        <v>22</v>
      </c>
      <c r="AB294" s="107">
        <v>1072430</v>
      </c>
      <c r="AC294" s="108">
        <v>16</v>
      </c>
      <c r="AD294" s="107">
        <v>370114</v>
      </c>
      <c r="AE294" s="108">
        <v>73</v>
      </c>
      <c r="AF294" s="107">
        <v>3059678</v>
      </c>
      <c r="AG294" s="108">
        <v>88</v>
      </c>
      <c r="AH294" s="107">
        <v>8837903</v>
      </c>
      <c r="AI294" s="108">
        <v>43</v>
      </c>
      <c r="AJ294" s="107">
        <v>5538146</v>
      </c>
      <c r="AK294" s="108">
        <v>16</v>
      </c>
      <c r="AL294" s="107">
        <v>880935</v>
      </c>
      <c r="AM294" s="108">
        <v>21</v>
      </c>
      <c r="AN294" s="107">
        <v>864755</v>
      </c>
      <c r="AO294" s="108">
        <v>14</v>
      </c>
      <c r="AP294" s="107">
        <v>3925531</v>
      </c>
      <c r="AQ294" s="108">
        <v>23</v>
      </c>
      <c r="AR294" s="107">
        <v>1765115</v>
      </c>
      <c r="AS294" s="108">
        <v>15</v>
      </c>
      <c r="AT294" s="107">
        <v>1023567</v>
      </c>
      <c r="AU294" s="108">
        <v>3</v>
      </c>
      <c r="AV294" s="107">
        <v>520637</v>
      </c>
      <c r="AW294" s="108">
        <v>9</v>
      </c>
      <c r="AX294" s="107">
        <v>188089</v>
      </c>
      <c r="AY294" s="108">
        <v>3</v>
      </c>
      <c r="AZ294" s="107">
        <v>208571</v>
      </c>
      <c r="BA294" s="108">
        <v>88</v>
      </c>
      <c r="BB294" s="107">
        <v>5709003</v>
      </c>
      <c r="BC294" s="108"/>
      <c r="BD294" s="107"/>
      <c r="BE294" s="108">
        <v>101</v>
      </c>
      <c r="BF294" s="107">
        <v>13926540</v>
      </c>
      <c r="BG294" s="108"/>
      <c r="BH294" s="107"/>
      <c r="BI294" s="108"/>
      <c r="BJ294" s="107"/>
      <c r="BK294" s="108"/>
      <c r="BL294" s="107"/>
      <c r="BM294" s="108">
        <v>13</v>
      </c>
      <c r="BN294" s="107">
        <v>847969</v>
      </c>
      <c r="BO294" s="108">
        <v>18</v>
      </c>
      <c r="BP294" s="107">
        <v>440377</v>
      </c>
      <c r="BQ294" s="108">
        <v>950</v>
      </c>
      <c r="BR294" s="107">
        <v>69634950</v>
      </c>
    </row>
    <row r="295" spans="1:70" ht="14" customHeight="1">
      <c r="A295" s="111" t="s">
        <v>524</v>
      </c>
      <c r="B295" s="105">
        <v>29494</v>
      </c>
      <c r="C295" s="106">
        <v>6</v>
      </c>
      <c r="D295" s="107">
        <v>133171</v>
      </c>
      <c r="E295" s="108">
        <v>6</v>
      </c>
      <c r="F295" s="107">
        <v>490915</v>
      </c>
      <c r="G295" s="108">
        <v>79</v>
      </c>
      <c r="H295" s="107">
        <v>2967778</v>
      </c>
      <c r="I295" s="108">
        <v>49</v>
      </c>
      <c r="J295" s="107">
        <v>2269815</v>
      </c>
      <c r="K295" s="108">
        <v>42</v>
      </c>
      <c r="L295" s="107">
        <v>1535388</v>
      </c>
      <c r="M295" s="108">
        <v>17</v>
      </c>
      <c r="N295" s="107">
        <v>586739</v>
      </c>
      <c r="O295" s="108">
        <v>106</v>
      </c>
      <c r="P295" s="107">
        <v>6056757</v>
      </c>
      <c r="Q295" s="108"/>
      <c r="R295" s="107"/>
      <c r="S295" s="108">
        <v>9</v>
      </c>
      <c r="T295" s="107">
        <v>1793657</v>
      </c>
      <c r="U295" s="108">
        <v>8</v>
      </c>
      <c r="V295" s="107">
        <v>413138</v>
      </c>
      <c r="W295" s="108">
        <v>30</v>
      </c>
      <c r="X295" s="107">
        <v>1360809</v>
      </c>
      <c r="Y295" s="108">
        <v>35</v>
      </c>
      <c r="Z295" s="107">
        <v>3549636</v>
      </c>
      <c r="AA295" s="108">
        <v>22</v>
      </c>
      <c r="AB295" s="107">
        <v>1081093</v>
      </c>
      <c r="AC295" s="108">
        <v>17</v>
      </c>
      <c r="AD295" s="107">
        <v>369277</v>
      </c>
      <c r="AE295" s="108">
        <v>73</v>
      </c>
      <c r="AF295" s="107">
        <v>3101170</v>
      </c>
      <c r="AG295" s="108">
        <v>91</v>
      </c>
      <c r="AH295" s="107">
        <v>9712050</v>
      </c>
      <c r="AI295" s="108">
        <v>43</v>
      </c>
      <c r="AJ295" s="107">
        <v>5604618</v>
      </c>
      <c r="AK295" s="108">
        <v>16</v>
      </c>
      <c r="AL295" s="107">
        <v>930941</v>
      </c>
      <c r="AM295" s="108">
        <v>21</v>
      </c>
      <c r="AN295" s="107">
        <v>875713</v>
      </c>
      <c r="AO295" s="108">
        <v>14</v>
      </c>
      <c r="AP295" s="107">
        <v>3940810</v>
      </c>
      <c r="AQ295" s="108">
        <v>23</v>
      </c>
      <c r="AR295" s="107">
        <v>1757993</v>
      </c>
      <c r="AS295" s="108">
        <v>15</v>
      </c>
      <c r="AT295" s="107">
        <v>1023593</v>
      </c>
      <c r="AU295" s="108">
        <v>3</v>
      </c>
      <c r="AV295" s="107">
        <v>515601</v>
      </c>
      <c r="AW295" s="108">
        <v>10</v>
      </c>
      <c r="AX295" s="107">
        <v>197634</v>
      </c>
      <c r="AY295" s="108">
        <v>3</v>
      </c>
      <c r="AZ295" s="107">
        <v>205640</v>
      </c>
      <c r="BA295" s="108">
        <v>88</v>
      </c>
      <c r="BB295" s="107">
        <v>5667656</v>
      </c>
      <c r="BC295" s="108"/>
      <c r="BD295" s="107"/>
      <c r="BE295" s="108">
        <v>102</v>
      </c>
      <c r="BF295" s="107">
        <v>14182448</v>
      </c>
      <c r="BG295" s="108"/>
      <c r="BH295" s="107"/>
      <c r="BI295" s="108"/>
      <c r="BJ295" s="107"/>
      <c r="BK295" s="108"/>
      <c r="BL295" s="107"/>
      <c r="BM295" s="108">
        <v>13</v>
      </c>
      <c r="BN295" s="107">
        <v>839618</v>
      </c>
      <c r="BO295" s="108">
        <v>18</v>
      </c>
      <c r="BP295" s="107">
        <v>446611</v>
      </c>
      <c r="BQ295" s="108">
        <v>959</v>
      </c>
      <c r="BR295" s="107">
        <v>71610286</v>
      </c>
    </row>
    <row r="296" spans="1:70" ht="14" customHeight="1">
      <c r="A296" s="111" t="s">
        <v>524</v>
      </c>
      <c r="B296" s="105">
        <v>29525</v>
      </c>
      <c r="C296" s="106">
        <v>6</v>
      </c>
      <c r="D296" s="107">
        <v>129156</v>
      </c>
      <c r="E296" s="108">
        <v>6</v>
      </c>
      <c r="F296" s="107">
        <v>520344</v>
      </c>
      <c r="G296" s="108">
        <v>79</v>
      </c>
      <c r="H296" s="107">
        <v>2839539</v>
      </c>
      <c r="I296" s="108">
        <v>49</v>
      </c>
      <c r="J296" s="107">
        <v>2250745</v>
      </c>
      <c r="K296" s="108">
        <v>42</v>
      </c>
      <c r="L296" s="107">
        <v>1504703</v>
      </c>
      <c r="M296" s="108">
        <v>17</v>
      </c>
      <c r="N296" s="107">
        <v>564981</v>
      </c>
      <c r="O296" s="108">
        <v>106</v>
      </c>
      <c r="P296" s="107">
        <v>6055859</v>
      </c>
      <c r="Q296" s="108"/>
      <c r="R296" s="107"/>
      <c r="S296" s="108">
        <v>10</v>
      </c>
      <c r="T296" s="107">
        <v>1913297</v>
      </c>
      <c r="U296" s="108">
        <v>8</v>
      </c>
      <c r="V296" s="107">
        <v>434754</v>
      </c>
      <c r="W296" s="108">
        <v>30</v>
      </c>
      <c r="X296" s="107">
        <v>1371327</v>
      </c>
      <c r="Y296" s="108">
        <v>35</v>
      </c>
      <c r="Z296" s="107">
        <v>3547057</v>
      </c>
      <c r="AA296" s="108">
        <v>22</v>
      </c>
      <c r="AB296" s="107">
        <v>1087567</v>
      </c>
      <c r="AC296" s="108">
        <v>17</v>
      </c>
      <c r="AD296" s="107">
        <v>375942</v>
      </c>
      <c r="AE296" s="108">
        <v>73</v>
      </c>
      <c r="AF296" s="107">
        <v>3169095</v>
      </c>
      <c r="AG296" s="108">
        <v>92</v>
      </c>
      <c r="AH296" s="107">
        <v>10462296</v>
      </c>
      <c r="AI296" s="108">
        <v>43</v>
      </c>
      <c r="AJ296" s="107">
        <v>5814490</v>
      </c>
      <c r="AK296" s="108">
        <v>16</v>
      </c>
      <c r="AL296" s="107">
        <v>1049726</v>
      </c>
      <c r="AM296" s="108">
        <v>21</v>
      </c>
      <c r="AN296" s="107">
        <v>892830</v>
      </c>
      <c r="AO296" s="108">
        <v>14</v>
      </c>
      <c r="AP296" s="107">
        <v>4122340</v>
      </c>
      <c r="AQ296" s="108">
        <v>23</v>
      </c>
      <c r="AR296" s="107">
        <v>1733200</v>
      </c>
      <c r="AS296" s="108">
        <v>15</v>
      </c>
      <c r="AT296" s="107">
        <v>987606</v>
      </c>
      <c r="AU296" s="108">
        <v>3</v>
      </c>
      <c r="AV296" s="107">
        <v>510599</v>
      </c>
      <c r="AW296" s="108">
        <v>10</v>
      </c>
      <c r="AX296" s="107">
        <v>191205</v>
      </c>
      <c r="AY296" s="108">
        <v>3</v>
      </c>
      <c r="AZ296" s="107">
        <v>221662</v>
      </c>
      <c r="BA296" s="108">
        <v>87</v>
      </c>
      <c r="BB296" s="107">
        <v>5681116</v>
      </c>
      <c r="BC296" s="108"/>
      <c r="BD296" s="107"/>
      <c r="BE296" s="108">
        <v>102</v>
      </c>
      <c r="BF296" s="107">
        <v>14186530</v>
      </c>
      <c r="BG296" s="108"/>
      <c r="BH296" s="107"/>
      <c r="BI296" s="108"/>
      <c r="BJ296" s="107"/>
      <c r="BK296" s="108"/>
      <c r="BL296" s="107"/>
      <c r="BM296" s="108">
        <v>13</v>
      </c>
      <c r="BN296" s="107">
        <v>845441</v>
      </c>
      <c r="BO296" s="108">
        <v>18</v>
      </c>
      <c r="BP296" s="107">
        <v>447960</v>
      </c>
      <c r="BQ296" s="108">
        <v>960</v>
      </c>
      <c r="BR296" s="107">
        <v>72911383</v>
      </c>
    </row>
    <row r="297" spans="1:70" ht="14" customHeight="1">
      <c r="A297" s="111" t="s">
        <v>524</v>
      </c>
      <c r="B297" s="105">
        <v>29554</v>
      </c>
      <c r="C297" s="106">
        <v>6</v>
      </c>
      <c r="D297" s="107">
        <v>131927</v>
      </c>
      <c r="E297" s="108">
        <v>6</v>
      </c>
      <c r="F297" s="107">
        <v>636622</v>
      </c>
      <c r="G297" s="108">
        <v>79</v>
      </c>
      <c r="H297" s="107">
        <v>2823520</v>
      </c>
      <c r="I297" s="108">
        <v>49</v>
      </c>
      <c r="J297" s="107">
        <v>2319220</v>
      </c>
      <c r="K297" s="108">
        <v>42</v>
      </c>
      <c r="L297" s="107">
        <v>1540464</v>
      </c>
      <c r="M297" s="108">
        <v>17</v>
      </c>
      <c r="N297" s="107">
        <v>558810</v>
      </c>
      <c r="O297" s="108">
        <v>106</v>
      </c>
      <c r="P297" s="107">
        <v>5931710</v>
      </c>
      <c r="Q297" s="108"/>
      <c r="R297" s="107"/>
      <c r="S297" s="108">
        <v>10</v>
      </c>
      <c r="T297" s="107">
        <v>2013602</v>
      </c>
      <c r="U297" s="108">
        <v>8</v>
      </c>
      <c r="V297" s="107">
        <v>412128</v>
      </c>
      <c r="W297" s="108">
        <v>30</v>
      </c>
      <c r="X297" s="107">
        <v>1402470</v>
      </c>
      <c r="Y297" s="108">
        <v>35</v>
      </c>
      <c r="Z297" s="107">
        <v>3452773</v>
      </c>
      <c r="AA297" s="108">
        <v>22</v>
      </c>
      <c r="AB297" s="107">
        <v>1113398</v>
      </c>
      <c r="AC297" s="108">
        <v>17</v>
      </c>
      <c r="AD297" s="107">
        <v>362514</v>
      </c>
      <c r="AE297" s="108">
        <v>73</v>
      </c>
      <c r="AF297" s="107">
        <v>3076783</v>
      </c>
      <c r="AG297" s="108">
        <v>92</v>
      </c>
      <c r="AH297" s="107">
        <v>10607930</v>
      </c>
      <c r="AI297" s="108">
        <v>43</v>
      </c>
      <c r="AJ297" s="107">
        <v>5557915</v>
      </c>
      <c r="AK297" s="108">
        <v>16</v>
      </c>
      <c r="AL297" s="107">
        <v>1178991</v>
      </c>
      <c r="AM297" s="108">
        <v>21</v>
      </c>
      <c r="AN297" s="107">
        <v>858644</v>
      </c>
      <c r="AO297" s="108">
        <v>14</v>
      </c>
      <c r="AP297" s="107">
        <v>4026978</v>
      </c>
      <c r="AQ297" s="108">
        <v>23</v>
      </c>
      <c r="AR297" s="107">
        <v>1730359</v>
      </c>
      <c r="AS297" s="108">
        <v>15</v>
      </c>
      <c r="AT297" s="107">
        <v>1051547</v>
      </c>
      <c r="AU297" s="108">
        <v>3</v>
      </c>
      <c r="AV297" s="107">
        <v>504792</v>
      </c>
      <c r="AW297" s="108">
        <v>10</v>
      </c>
      <c r="AX297" s="107">
        <v>195211</v>
      </c>
      <c r="AY297" s="108">
        <v>3</v>
      </c>
      <c r="AZ297" s="107">
        <v>220602</v>
      </c>
      <c r="BA297" s="108">
        <v>87</v>
      </c>
      <c r="BB297" s="107">
        <v>5620212</v>
      </c>
      <c r="BC297" s="108"/>
      <c r="BD297" s="107"/>
      <c r="BE297" s="108">
        <v>102</v>
      </c>
      <c r="BF297" s="107">
        <v>14146169</v>
      </c>
      <c r="BG297" s="108"/>
      <c r="BH297" s="107"/>
      <c r="BI297" s="108"/>
      <c r="BJ297" s="107"/>
      <c r="BK297" s="108"/>
      <c r="BL297" s="107"/>
      <c r="BM297" s="108">
        <v>13</v>
      </c>
      <c r="BN297" s="107">
        <v>827669</v>
      </c>
      <c r="BO297" s="108">
        <v>18</v>
      </c>
      <c r="BP297" s="107">
        <v>447853</v>
      </c>
      <c r="BQ297" s="108">
        <v>960</v>
      </c>
      <c r="BR297" s="107">
        <v>72750825</v>
      </c>
    </row>
    <row r="298" spans="1:70" ht="14" customHeight="1">
      <c r="A298" s="111" t="s">
        <v>524</v>
      </c>
      <c r="B298" s="105">
        <v>29582</v>
      </c>
      <c r="C298" s="106">
        <v>6</v>
      </c>
      <c r="D298" s="107">
        <v>135846</v>
      </c>
      <c r="E298" s="108">
        <v>6</v>
      </c>
      <c r="F298" s="107">
        <v>569290</v>
      </c>
      <c r="G298" s="108">
        <v>79</v>
      </c>
      <c r="H298" s="107">
        <v>2757248</v>
      </c>
      <c r="I298" s="108">
        <v>49</v>
      </c>
      <c r="J298" s="107">
        <v>2376995</v>
      </c>
      <c r="K298" s="108">
        <v>42</v>
      </c>
      <c r="L298" s="107">
        <v>1582820</v>
      </c>
      <c r="M298" s="108">
        <v>17</v>
      </c>
      <c r="N298" s="107">
        <v>570518</v>
      </c>
      <c r="O298" s="108">
        <v>106</v>
      </c>
      <c r="P298" s="107">
        <v>6020292</v>
      </c>
      <c r="Q298" s="108"/>
      <c r="R298" s="107"/>
      <c r="S298" s="108">
        <v>10</v>
      </c>
      <c r="T298" s="107">
        <v>1920808</v>
      </c>
      <c r="U298" s="108">
        <v>8</v>
      </c>
      <c r="V298" s="107">
        <v>406593</v>
      </c>
      <c r="W298" s="108">
        <v>30</v>
      </c>
      <c r="X298" s="107">
        <v>1417520</v>
      </c>
      <c r="Y298" s="108">
        <v>35</v>
      </c>
      <c r="Z298" s="107">
        <v>3559399</v>
      </c>
      <c r="AA298" s="108">
        <v>22</v>
      </c>
      <c r="AB298" s="107">
        <v>1169914</v>
      </c>
      <c r="AC298" s="108">
        <v>17</v>
      </c>
      <c r="AD298" s="107">
        <v>367479</v>
      </c>
      <c r="AE298" s="108">
        <v>73</v>
      </c>
      <c r="AF298" s="107">
        <v>3083363</v>
      </c>
      <c r="AG298" s="108">
        <v>92</v>
      </c>
      <c r="AH298" s="107">
        <v>10631975</v>
      </c>
      <c r="AI298" s="108">
        <v>43</v>
      </c>
      <c r="AJ298" s="107">
        <v>5624972</v>
      </c>
      <c r="AK298" s="108">
        <v>16</v>
      </c>
      <c r="AL298" s="107">
        <v>1180159</v>
      </c>
      <c r="AM298" s="108">
        <v>21</v>
      </c>
      <c r="AN298" s="107">
        <v>863703</v>
      </c>
      <c r="AO298" s="108">
        <v>14</v>
      </c>
      <c r="AP298" s="107">
        <v>4081742</v>
      </c>
      <c r="AQ298" s="108">
        <v>23</v>
      </c>
      <c r="AR298" s="107">
        <v>1764932</v>
      </c>
      <c r="AS298" s="108">
        <v>15</v>
      </c>
      <c r="AT298" s="107">
        <v>1033308</v>
      </c>
      <c r="AU298" s="108">
        <v>3</v>
      </c>
      <c r="AV298" s="107">
        <v>504412</v>
      </c>
      <c r="AW298" s="108">
        <v>10</v>
      </c>
      <c r="AX298" s="107">
        <v>199412</v>
      </c>
      <c r="AY298" s="108">
        <v>3</v>
      </c>
      <c r="AZ298" s="107">
        <v>229436</v>
      </c>
      <c r="BA298" s="108">
        <v>87</v>
      </c>
      <c r="BB298" s="107">
        <v>5546360</v>
      </c>
      <c r="BC298" s="108"/>
      <c r="BD298" s="107"/>
      <c r="BE298" s="108">
        <v>102</v>
      </c>
      <c r="BF298" s="107">
        <v>14327033</v>
      </c>
      <c r="BG298" s="108"/>
      <c r="BH298" s="107"/>
      <c r="BI298" s="108"/>
      <c r="BJ298" s="107"/>
      <c r="BK298" s="108"/>
      <c r="BL298" s="107"/>
      <c r="BM298" s="108">
        <v>13</v>
      </c>
      <c r="BN298" s="107">
        <v>846329</v>
      </c>
      <c r="BO298" s="108">
        <v>18</v>
      </c>
      <c r="BP298" s="107">
        <v>448852</v>
      </c>
      <c r="BQ298" s="108">
        <v>960</v>
      </c>
      <c r="BR298" s="107">
        <v>73220724</v>
      </c>
    </row>
    <row r="299" spans="1:70" ht="14" customHeight="1">
      <c r="A299" s="111" t="s">
        <v>525</v>
      </c>
      <c r="B299" s="105">
        <v>29617</v>
      </c>
      <c r="C299" s="106">
        <v>6</v>
      </c>
      <c r="D299" s="107">
        <v>134058</v>
      </c>
      <c r="E299" s="108">
        <v>6</v>
      </c>
      <c r="F299" s="107">
        <v>538531</v>
      </c>
      <c r="G299" s="108">
        <v>79</v>
      </c>
      <c r="H299" s="107">
        <v>2903847</v>
      </c>
      <c r="I299" s="108">
        <v>49</v>
      </c>
      <c r="J299" s="107">
        <v>2538828</v>
      </c>
      <c r="K299" s="108">
        <v>42</v>
      </c>
      <c r="L299" s="107">
        <v>1626302</v>
      </c>
      <c r="M299" s="108">
        <v>17</v>
      </c>
      <c r="N299" s="107">
        <v>573021</v>
      </c>
      <c r="O299" s="108">
        <v>106</v>
      </c>
      <c r="P299" s="107">
        <v>6447164</v>
      </c>
      <c r="Q299" s="108"/>
      <c r="R299" s="107"/>
      <c r="S299" s="108">
        <v>10</v>
      </c>
      <c r="T299" s="107">
        <v>1975805</v>
      </c>
      <c r="U299" s="108">
        <v>8</v>
      </c>
      <c r="V299" s="107">
        <v>419388</v>
      </c>
      <c r="W299" s="108">
        <v>30</v>
      </c>
      <c r="X299" s="107">
        <v>1547070</v>
      </c>
      <c r="Y299" s="108">
        <v>35</v>
      </c>
      <c r="Z299" s="107">
        <v>3632583</v>
      </c>
      <c r="AA299" s="108">
        <v>22</v>
      </c>
      <c r="AB299" s="107">
        <v>1216027</v>
      </c>
      <c r="AC299" s="108">
        <v>17</v>
      </c>
      <c r="AD299" s="107">
        <v>371814</v>
      </c>
      <c r="AE299" s="108">
        <v>73</v>
      </c>
      <c r="AF299" s="107">
        <v>3237533</v>
      </c>
      <c r="AG299" s="108">
        <v>92</v>
      </c>
      <c r="AH299" s="107">
        <v>10929246</v>
      </c>
      <c r="AI299" s="108">
        <v>43</v>
      </c>
      <c r="AJ299" s="107">
        <v>5736131</v>
      </c>
      <c r="AK299" s="108">
        <v>16</v>
      </c>
      <c r="AL299" s="107">
        <v>1197336</v>
      </c>
      <c r="AM299" s="108">
        <v>21</v>
      </c>
      <c r="AN299" s="107">
        <v>919705</v>
      </c>
      <c r="AO299" s="108">
        <v>14</v>
      </c>
      <c r="AP299" s="107">
        <v>4200526</v>
      </c>
      <c r="AQ299" s="108">
        <v>23</v>
      </c>
      <c r="AR299" s="107">
        <v>1750184</v>
      </c>
      <c r="AS299" s="108">
        <v>15</v>
      </c>
      <c r="AT299" s="107">
        <v>999566</v>
      </c>
      <c r="AU299" s="108">
        <v>3</v>
      </c>
      <c r="AV299" s="107">
        <v>507839</v>
      </c>
      <c r="AW299" s="108">
        <v>10</v>
      </c>
      <c r="AX299" s="107">
        <v>199743</v>
      </c>
      <c r="AY299" s="108">
        <v>3</v>
      </c>
      <c r="AZ299" s="107">
        <v>230130</v>
      </c>
      <c r="BA299" s="108">
        <v>87</v>
      </c>
      <c r="BB299" s="107">
        <v>5673528</v>
      </c>
      <c r="BC299" s="108"/>
      <c r="BD299" s="107"/>
      <c r="BE299" s="108">
        <v>102</v>
      </c>
      <c r="BF299" s="107">
        <v>14928173</v>
      </c>
      <c r="BG299" s="108"/>
      <c r="BH299" s="107"/>
      <c r="BI299" s="108"/>
      <c r="BJ299" s="107"/>
      <c r="BK299" s="108"/>
      <c r="BL299" s="107"/>
      <c r="BM299" s="108">
        <v>13</v>
      </c>
      <c r="BN299" s="107">
        <v>829274</v>
      </c>
      <c r="BO299" s="108">
        <v>18</v>
      </c>
      <c r="BP299" s="107">
        <v>473141</v>
      </c>
      <c r="BQ299" s="108">
        <v>960</v>
      </c>
      <c r="BR299" s="107">
        <v>75736507</v>
      </c>
    </row>
    <row r="300" spans="1:70" ht="14" customHeight="1">
      <c r="A300" s="111" t="s">
        <v>525</v>
      </c>
      <c r="B300" s="105">
        <v>29645</v>
      </c>
      <c r="C300" s="106">
        <v>6</v>
      </c>
      <c r="D300" s="107">
        <v>128349</v>
      </c>
      <c r="E300" s="108">
        <v>6</v>
      </c>
      <c r="F300" s="107">
        <v>513891</v>
      </c>
      <c r="G300" s="108">
        <v>79</v>
      </c>
      <c r="H300" s="107">
        <v>2952537</v>
      </c>
      <c r="I300" s="108">
        <v>49</v>
      </c>
      <c r="J300" s="107">
        <v>2524799</v>
      </c>
      <c r="K300" s="108">
        <v>42</v>
      </c>
      <c r="L300" s="107">
        <v>1593855</v>
      </c>
      <c r="M300" s="108">
        <v>18</v>
      </c>
      <c r="N300" s="107">
        <v>559747</v>
      </c>
      <c r="O300" s="108">
        <v>106</v>
      </c>
      <c r="P300" s="107">
        <v>6399437</v>
      </c>
      <c r="Q300" s="108"/>
      <c r="R300" s="107"/>
      <c r="S300" s="108">
        <v>10</v>
      </c>
      <c r="T300" s="107">
        <v>1927302</v>
      </c>
      <c r="U300" s="108">
        <v>8</v>
      </c>
      <c r="V300" s="107">
        <v>403636</v>
      </c>
      <c r="W300" s="108">
        <v>30</v>
      </c>
      <c r="X300" s="107">
        <v>1514070</v>
      </c>
      <c r="Y300" s="108">
        <v>35</v>
      </c>
      <c r="Z300" s="107">
        <v>3555486</v>
      </c>
      <c r="AA300" s="108">
        <v>22</v>
      </c>
      <c r="AB300" s="107">
        <v>1192472</v>
      </c>
      <c r="AC300" s="108">
        <v>17</v>
      </c>
      <c r="AD300" s="107">
        <v>354380</v>
      </c>
      <c r="AE300" s="108">
        <v>73</v>
      </c>
      <c r="AF300" s="107">
        <v>3167476</v>
      </c>
      <c r="AG300" s="108">
        <v>92</v>
      </c>
      <c r="AH300" s="107">
        <v>11335554</v>
      </c>
      <c r="AI300" s="108">
        <v>43</v>
      </c>
      <c r="AJ300" s="107">
        <v>5560783</v>
      </c>
      <c r="AK300" s="108">
        <v>16</v>
      </c>
      <c r="AL300" s="107">
        <v>1217277</v>
      </c>
      <c r="AM300" s="108">
        <v>21</v>
      </c>
      <c r="AN300" s="107">
        <v>945272</v>
      </c>
      <c r="AO300" s="108">
        <v>14</v>
      </c>
      <c r="AP300" s="107">
        <v>4168623</v>
      </c>
      <c r="AQ300" s="108">
        <v>23</v>
      </c>
      <c r="AR300" s="107">
        <v>1742042</v>
      </c>
      <c r="AS300" s="108">
        <v>15</v>
      </c>
      <c r="AT300" s="107">
        <v>966549</v>
      </c>
      <c r="AU300" s="108">
        <v>3</v>
      </c>
      <c r="AV300" s="107">
        <v>519384</v>
      </c>
      <c r="AW300" s="108">
        <v>10</v>
      </c>
      <c r="AX300" s="107">
        <v>202648</v>
      </c>
      <c r="AY300" s="108">
        <v>3</v>
      </c>
      <c r="AZ300" s="107">
        <v>231139</v>
      </c>
      <c r="BA300" s="108">
        <v>87</v>
      </c>
      <c r="BB300" s="107">
        <v>5588378</v>
      </c>
      <c r="BC300" s="108"/>
      <c r="BD300" s="107"/>
      <c r="BE300" s="108">
        <v>102</v>
      </c>
      <c r="BF300" s="107">
        <v>14983122</v>
      </c>
      <c r="BG300" s="108"/>
      <c r="BH300" s="107"/>
      <c r="BI300" s="108"/>
      <c r="BJ300" s="107"/>
      <c r="BK300" s="108"/>
      <c r="BL300" s="107"/>
      <c r="BM300" s="108">
        <v>13</v>
      </c>
      <c r="BN300" s="107">
        <v>826912</v>
      </c>
      <c r="BO300" s="108">
        <v>18</v>
      </c>
      <c r="BP300" s="107">
        <v>474752</v>
      </c>
      <c r="BQ300" s="108">
        <v>961</v>
      </c>
      <c r="BR300" s="107">
        <v>75549884</v>
      </c>
    </row>
    <row r="301" spans="1:70" ht="14" customHeight="1">
      <c r="A301" s="111" t="s">
        <v>525</v>
      </c>
      <c r="B301" s="105">
        <v>29676</v>
      </c>
      <c r="C301" s="106">
        <v>6</v>
      </c>
      <c r="D301" s="107">
        <v>127346</v>
      </c>
      <c r="E301" s="108">
        <v>6</v>
      </c>
      <c r="F301" s="107">
        <v>505366</v>
      </c>
      <c r="G301" s="108">
        <v>79</v>
      </c>
      <c r="H301" s="107">
        <v>2937484</v>
      </c>
      <c r="I301" s="108">
        <v>49</v>
      </c>
      <c r="J301" s="107">
        <v>2524873</v>
      </c>
      <c r="K301" s="108">
        <v>42</v>
      </c>
      <c r="L301" s="107">
        <v>1659695</v>
      </c>
      <c r="M301" s="108">
        <v>18</v>
      </c>
      <c r="N301" s="107">
        <v>544252</v>
      </c>
      <c r="O301" s="108">
        <v>106</v>
      </c>
      <c r="P301" s="107">
        <v>6666706</v>
      </c>
      <c r="Q301" s="108"/>
      <c r="R301" s="107"/>
      <c r="S301" s="108">
        <v>10</v>
      </c>
      <c r="T301" s="107">
        <v>1879759</v>
      </c>
      <c r="U301" s="108">
        <v>8</v>
      </c>
      <c r="V301" s="107">
        <v>407250</v>
      </c>
      <c r="W301" s="108">
        <v>30</v>
      </c>
      <c r="X301" s="107">
        <v>1577765</v>
      </c>
      <c r="Y301" s="108">
        <v>35</v>
      </c>
      <c r="Z301" s="107">
        <v>4038058</v>
      </c>
      <c r="AA301" s="108">
        <v>22</v>
      </c>
      <c r="AB301" s="107">
        <v>1267251</v>
      </c>
      <c r="AC301" s="108">
        <v>17</v>
      </c>
      <c r="AD301" s="107">
        <v>327254</v>
      </c>
      <c r="AE301" s="108">
        <v>73</v>
      </c>
      <c r="AF301" s="107">
        <v>3170085</v>
      </c>
      <c r="AG301" s="108">
        <v>92</v>
      </c>
      <c r="AH301" s="107">
        <v>13043626</v>
      </c>
      <c r="AI301" s="108">
        <v>43</v>
      </c>
      <c r="AJ301" s="107">
        <v>6095299</v>
      </c>
      <c r="AK301" s="108">
        <v>16</v>
      </c>
      <c r="AL301" s="107">
        <v>1290395</v>
      </c>
      <c r="AM301" s="108">
        <v>21</v>
      </c>
      <c r="AN301" s="107">
        <v>992499</v>
      </c>
      <c r="AO301" s="108">
        <v>14</v>
      </c>
      <c r="AP301" s="107">
        <v>4077479</v>
      </c>
      <c r="AQ301" s="108">
        <v>23</v>
      </c>
      <c r="AR301" s="107">
        <v>1725935</v>
      </c>
      <c r="AS301" s="108">
        <v>15</v>
      </c>
      <c r="AT301" s="107">
        <v>1005858</v>
      </c>
      <c r="AU301" s="108">
        <v>3</v>
      </c>
      <c r="AV301" s="107">
        <v>492689</v>
      </c>
      <c r="AW301" s="108">
        <v>10</v>
      </c>
      <c r="AX301" s="107">
        <v>196699</v>
      </c>
      <c r="AY301" s="108">
        <v>3</v>
      </c>
      <c r="AZ301" s="107">
        <v>220006</v>
      </c>
      <c r="BA301" s="108">
        <v>87</v>
      </c>
      <c r="BB301" s="107">
        <v>5602939</v>
      </c>
      <c r="BC301" s="108"/>
      <c r="BD301" s="107"/>
      <c r="BE301" s="108">
        <v>103</v>
      </c>
      <c r="BF301" s="107">
        <v>15519316</v>
      </c>
      <c r="BG301" s="108"/>
      <c r="BH301" s="107"/>
      <c r="BI301" s="108"/>
      <c r="BJ301" s="107"/>
      <c r="BK301" s="108"/>
      <c r="BL301" s="107"/>
      <c r="BM301" s="108">
        <v>13</v>
      </c>
      <c r="BN301" s="107">
        <v>849714</v>
      </c>
      <c r="BO301" s="108">
        <v>18</v>
      </c>
      <c r="BP301" s="107">
        <v>460287</v>
      </c>
      <c r="BQ301" s="108">
        <v>962</v>
      </c>
      <c r="BR301" s="107">
        <v>79205895</v>
      </c>
    </row>
    <row r="302" spans="1:70" ht="14" customHeight="1">
      <c r="A302" s="111" t="s">
        <v>525</v>
      </c>
      <c r="B302" s="105">
        <v>29706</v>
      </c>
      <c r="C302" s="106">
        <v>6</v>
      </c>
      <c r="D302" s="107">
        <v>129902</v>
      </c>
      <c r="E302" s="108">
        <v>6</v>
      </c>
      <c r="F302" s="107">
        <v>408457</v>
      </c>
      <c r="G302" s="108">
        <v>79</v>
      </c>
      <c r="H302" s="107">
        <v>2903866</v>
      </c>
      <c r="I302" s="108">
        <v>49</v>
      </c>
      <c r="J302" s="107">
        <v>2560656</v>
      </c>
      <c r="K302" s="108">
        <v>42</v>
      </c>
      <c r="L302" s="107">
        <v>1739064</v>
      </c>
      <c r="M302" s="108">
        <v>18</v>
      </c>
      <c r="N302" s="107">
        <v>528469</v>
      </c>
      <c r="O302" s="108">
        <v>106</v>
      </c>
      <c r="P302" s="107">
        <v>6838682</v>
      </c>
      <c r="Q302" s="108"/>
      <c r="R302" s="107"/>
      <c r="S302" s="108">
        <v>10</v>
      </c>
      <c r="T302" s="107">
        <v>1562016</v>
      </c>
      <c r="U302" s="108">
        <v>8</v>
      </c>
      <c r="V302" s="107">
        <v>461332</v>
      </c>
      <c r="W302" s="108">
        <v>30</v>
      </c>
      <c r="X302" s="107">
        <v>1587719</v>
      </c>
      <c r="Y302" s="108">
        <v>35</v>
      </c>
      <c r="Z302" s="107">
        <v>4342167</v>
      </c>
      <c r="AA302" s="108">
        <v>22</v>
      </c>
      <c r="AB302" s="107">
        <v>1222813</v>
      </c>
      <c r="AC302" s="108">
        <v>17</v>
      </c>
      <c r="AD302" s="107">
        <v>302158</v>
      </c>
      <c r="AE302" s="108">
        <v>74</v>
      </c>
      <c r="AF302" s="107">
        <v>3228688</v>
      </c>
      <c r="AG302" s="108">
        <v>92</v>
      </c>
      <c r="AH302" s="107">
        <v>15038855</v>
      </c>
      <c r="AI302" s="108">
        <v>43</v>
      </c>
      <c r="AJ302" s="107">
        <v>7385111</v>
      </c>
      <c r="AK302" s="108">
        <v>16</v>
      </c>
      <c r="AL302" s="107">
        <v>1402663</v>
      </c>
      <c r="AM302" s="108">
        <v>21</v>
      </c>
      <c r="AN302" s="107">
        <v>1061004</v>
      </c>
      <c r="AO302" s="108">
        <v>14</v>
      </c>
      <c r="AP302" s="107">
        <v>4114185</v>
      </c>
      <c r="AQ302" s="108">
        <v>23</v>
      </c>
      <c r="AR302" s="107">
        <v>1741924</v>
      </c>
      <c r="AS302" s="108">
        <v>15</v>
      </c>
      <c r="AT302" s="107">
        <v>988930</v>
      </c>
      <c r="AU302" s="108">
        <v>3</v>
      </c>
      <c r="AV302" s="107">
        <v>492015</v>
      </c>
      <c r="AW302" s="108">
        <v>10</v>
      </c>
      <c r="AX302" s="107">
        <v>193856</v>
      </c>
      <c r="AY302" s="108">
        <v>3</v>
      </c>
      <c r="AZ302" s="107">
        <v>215660</v>
      </c>
      <c r="BA302" s="108">
        <v>87</v>
      </c>
      <c r="BB302" s="107">
        <v>5886732</v>
      </c>
      <c r="BC302" s="108"/>
      <c r="BD302" s="107"/>
      <c r="BE302" s="108">
        <v>103</v>
      </c>
      <c r="BF302" s="107">
        <v>16305796</v>
      </c>
      <c r="BG302" s="108"/>
      <c r="BH302" s="107"/>
      <c r="BI302" s="108"/>
      <c r="BJ302" s="107"/>
      <c r="BK302" s="108"/>
      <c r="BL302" s="107"/>
      <c r="BM302" s="108">
        <v>13</v>
      </c>
      <c r="BN302" s="107">
        <v>937340</v>
      </c>
      <c r="BO302" s="108">
        <v>18</v>
      </c>
      <c r="BP302" s="107">
        <v>448951</v>
      </c>
      <c r="BQ302" s="108">
        <v>963</v>
      </c>
      <c r="BR302" s="107">
        <v>84029022</v>
      </c>
    </row>
    <row r="303" spans="1:70" ht="14" customHeight="1">
      <c r="A303" s="111" t="s">
        <v>525</v>
      </c>
      <c r="B303" s="105">
        <v>29736</v>
      </c>
      <c r="C303" s="106">
        <v>6</v>
      </c>
      <c r="D303" s="107">
        <v>121544</v>
      </c>
      <c r="E303" s="108">
        <v>6</v>
      </c>
      <c r="F303" s="107">
        <v>361482</v>
      </c>
      <c r="G303" s="108">
        <v>79</v>
      </c>
      <c r="H303" s="107">
        <v>2765399</v>
      </c>
      <c r="I303" s="108">
        <v>49</v>
      </c>
      <c r="J303" s="107">
        <v>2406695</v>
      </c>
      <c r="K303" s="108">
        <v>42</v>
      </c>
      <c r="L303" s="107">
        <v>1625556</v>
      </c>
      <c r="M303" s="108">
        <v>18</v>
      </c>
      <c r="N303" s="107">
        <v>508687</v>
      </c>
      <c r="O303" s="108">
        <v>106</v>
      </c>
      <c r="P303" s="107">
        <v>6454092</v>
      </c>
      <c r="Q303" s="108"/>
      <c r="R303" s="107"/>
      <c r="S303" s="108">
        <v>10</v>
      </c>
      <c r="T303" s="107">
        <v>1462420</v>
      </c>
      <c r="U303" s="108">
        <v>8</v>
      </c>
      <c r="V303" s="107">
        <v>409927</v>
      </c>
      <c r="W303" s="108">
        <v>30</v>
      </c>
      <c r="X303" s="107">
        <v>1492191</v>
      </c>
      <c r="Y303" s="108">
        <v>35</v>
      </c>
      <c r="Z303" s="107">
        <v>4646964</v>
      </c>
      <c r="AA303" s="108">
        <v>22</v>
      </c>
      <c r="AB303" s="107">
        <v>1190500</v>
      </c>
      <c r="AC303" s="108">
        <v>17</v>
      </c>
      <c r="AD303" s="107">
        <v>287834</v>
      </c>
      <c r="AE303" s="108">
        <v>74</v>
      </c>
      <c r="AF303" s="107">
        <v>3124048</v>
      </c>
      <c r="AG303" s="108">
        <v>92</v>
      </c>
      <c r="AH303" s="107">
        <v>16624131</v>
      </c>
      <c r="AI303" s="108">
        <v>43</v>
      </c>
      <c r="AJ303" s="107">
        <v>7478650</v>
      </c>
      <c r="AK303" s="108">
        <v>16</v>
      </c>
      <c r="AL303" s="107">
        <v>1516869</v>
      </c>
      <c r="AM303" s="108">
        <v>21</v>
      </c>
      <c r="AN303" s="107">
        <v>1057876</v>
      </c>
      <c r="AO303" s="108">
        <v>14</v>
      </c>
      <c r="AP303" s="107">
        <v>4014883</v>
      </c>
      <c r="AQ303" s="108">
        <v>23</v>
      </c>
      <c r="AR303" s="107">
        <v>1693253</v>
      </c>
      <c r="AS303" s="108">
        <v>15</v>
      </c>
      <c r="AT303" s="107">
        <v>950043</v>
      </c>
      <c r="AU303" s="108">
        <v>3</v>
      </c>
      <c r="AV303" s="107">
        <v>485928</v>
      </c>
      <c r="AW303" s="108">
        <v>10</v>
      </c>
      <c r="AX303" s="107">
        <v>184622</v>
      </c>
      <c r="AY303" s="108">
        <v>3</v>
      </c>
      <c r="AZ303" s="107">
        <v>203613</v>
      </c>
      <c r="BA303" s="108">
        <v>87</v>
      </c>
      <c r="BB303" s="107">
        <v>5643621</v>
      </c>
      <c r="BC303" s="108"/>
      <c r="BD303" s="107"/>
      <c r="BE303" s="108">
        <v>103</v>
      </c>
      <c r="BF303" s="107">
        <v>16201622</v>
      </c>
      <c r="BG303" s="108"/>
      <c r="BH303" s="107"/>
      <c r="BI303" s="108"/>
      <c r="BJ303" s="107"/>
      <c r="BK303" s="108"/>
      <c r="BL303" s="107"/>
      <c r="BM303" s="108">
        <v>13</v>
      </c>
      <c r="BN303" s="107">
        <v>841988</v>
      </c>
      <c r="BO303" s="108">
        <v>18</v>
      </c>
      <c r="BP303" s="107">
        <v>440577</v>
      </c>
      <c r="BQ303" s="108">
        <v>963</v>
      </c>
      <c r="BR303" s="107">
        <v>84195030</v>
      </c>
    </row>
    <row r="304" spans="1:70" ht="14" customHeight="1">
      <c r="A304" s="111" t="s">
        <v>525</v>
      </c>
      <c r="B304" s="105">
        <v>29767</v>
      </c>
      <c r="C304" s="106">
        <v>6</v>
      </c>
      <c r="D304" s="107">
        <v>119063</v>
      </c>
      <c r="E304" s="108">
        <v>6</v>
      </c>
      <c r="F304" s="107">
        <v>347418</v>
      </c>
      <c r="G304" s="108">
        <v>80</v>
      </c>
      <c r="H304" s="107">
        <v>2840647</v>
      </c>
      <c r="I304" s="108">
        <v>49</v>
      </c>
      <c r="J304" s="107">
        <v>2506531</v>
      </c>
      <c r="K304" s="108">
        <v>42</v>
      </c>
      <c r="L304" s="107">
        <v>1729011</v>
      </c>
      <c r="M304" s="108">
        <v>18</v>
      </c>
      <c r="N304" s="107">
        <v>507343</v>
      </c>
      <c r="O304" s="108">
        <v>106</v>
      </c>
      <c r="P304" s="107">
        <v>6724448</v>
      </c>
      <c r="Q304" s="108"/>
      <c r="R304" s="107"/>
      <c r="S304" s="108">
        <v>10</v>
      </c>
      <c r="T304" s="107">
        <v>1412234</v>
      </c>
      <c r="U304" s="108">
        <v>8</v>
      </c>
      <c r="V304" s="107">
        <v>431758</v>
      </c>
      <c r="W304" s="108">
        <v>30</v>
      </c>
      <c r="X304" s="107">
        <v>1590918</v>
      </c>
      <c r="Y304" s="108">
        <v>35</v>
      </c>
      <c r="Z304" s="107">
        <v>4735438</v>
      </c>
      <c r="AA304" s="108">
        <v>22</v>
      </c>
      <c r="AB304" s="107">
        <v>1318098</v>
      </c>
      <c r="AC304" s="108">
        <v>17</v>
      </c>
      <c r="AD304" s="107">
        <v>304720</v>
      </c>
      <c r="AE304" s="108">
        <v>75</v>
      </c>
      <c r="AF304" s="107">
        <v>3527531</v>
      </c>
      <c r="AG304" s="108">
        <v>92</v>
      </c>
      <c r="AH304" s="107">
        <v>16975237</v>
      </c>
      <c r="AI304" s="108">
        <v>43</v>
      </c>
      <c r="AJ304" s="107">
        <v>8739966</v>
      </c>
      <c r="AK304" s="108">
        <v>16</v>
      </c>
      <c r="AL304" s="107">
        <v>1666822</v>
      </c>
      <c r="AM304" s="108">
        <v>21</v>
      </c>
      <c r="AN304" s="107">
        <v>1155771</v>
      </c>
      <c r="AO304" s="108">
        <v>14</v>
      </c>
      <c r="AP304" s="107">
        <v>4169738</v>
      </c>
      <c r="AQ304" s="108">
        <v>23</v>
      </c>
      <c r="AR304" s="107">
        <v>1733160</v>
      </c>
      <c r="AS304" s="108">
        <v>15</v>
      </c>
      <c r="AT304" s="107">
        <v>915556</v>
      </c>
      <c r="AU304" s="108">
        <v>3</v>
      </c>
      <c r="AV304" s="107">
        <v>528924</v>
      </c>
      <c r="AW304" s="108">
        <v>10</v>
      </c>
      <c r="AX304" s="107">
        <v>186973</v>
      </c>
      <c r="AY304" s="108">
        <v>3</v>
      </c>
      <c r="AZ304" s="107">
        <v>191128</v>
      </c>
      <c r="BA304" s="108">
        <v>88</v>
      </c>
      <c r="BB304" s="107">
        <v>6057461</v>
      </c>
      <c r="BC304" s="108"/>
      <c r="BD304" s="107"/>
      <c r="BE304" s="108">
        <v>103</v>
      </c>
      <c r="BF304" s="107">
        <v>16526247</v>
      </c>
      <c r="BG304" s="108"/>
      <c r="BH304" s="107"/>
      <c r="BI304" s="108"/>
      <c r="BJ304" s="107"/>
      <c r="BK304" s="108"/>
      <c r="BL304" s="107"/>
      <c r="BM304" s="108">
        <v>13</v>
      </c>
      <c r="BN304" s="107">
        <v>863974</v>
      </c>
      <c r="BO304" s="108">
        <v>18</v>
      </c>
      <c r="BP304" s="107">
        <v>463910</v>
      </c>
      <c r="BQ304" s="108">
        <v>966</v>
      </c>
      <c r="BR304" s="107">
        <v>88270036</v>
      </c>
    </row>
    <row r="305" spans="1:70" ht="14" customHeight="1">
      <c r="A305" s="111" t="s">
        <v>525</v>
      </c>
      <c r="B305" s="105">
        <v>29798</v>
      </c>
      <c r="C305" s="106">
        <v>6</v>
      </c>
      <c r="D305" s="107">
        <v>114861</v>
      </c>
      <c r="E305" s="108">
        <v>6</v>
      </c>
      <c r="F305" s="107">
        <v>305698</v>
      </c>
      <c r="G305" s="108">
        <v>80</v>
      </c>
      <c r="H305" s="107">
        <v>2801576</v>
      </c>
      <c r="I305" s="108">
        <v>50</v>
      </c>
      <c r="J305" s="107">
        <v>2523891</v>
      </c>
      <c r="K305" s="108">
        <v>42</v>
      </c>
      <c r="L305" s="107">
        <v>1736726</v>
      </c>
      <c r="M305" s="108">
        <v>18</v>
      </c>
      <c r="N305" s="107">
        <v>490123</v>
      </c>
      <c r="O305" s="108">
        <v>106</v>
      </c>
      <c r="P305" s="107">
        <v>6553315</v>
      </c>
      <c r="Q305" s="108"/>
      <c r="R305" s="107"/>
      <c r="S305" s="108">
        <v>10</v>
      </c>
      <c r="T305" s="107">
        <v>1216681</v>
      </c>
      <c r="U305" s="108">
        <v>8</v>
      </c>
      <c r="V305" s="107">
        <v>402013</v>
      </c>
      <c r="W305" s="108">
        <v>30</v>
      </c>
      <c r="X305" s="107">
        <v>1528643</v>
      </c>
      <c r="Y305" s="108">
        <v>35</v>
      </c>
      <c r="Z305" s="107">
        <v>4799857</v>
      </c>
      <c r="AA305" s="108">
        <v>22</v>
      </c>
      <c r="AB305" s="107">
        <v>1374501</v>
      </c>
      <c r="AC305" s="108">
        <v>17</v>
      </c>
      <c r="AD305" s="107">
        <v>298778</v>
      </c>
      <c r="AE305" s="108">
        <v>75</v>
      </c>
      <c r="AF305" s="107">
        <v>3489800</v>
      </c>
      <c r="AG305" s="108">
        <v>92</v>
      </c>
      <c r="AH305" s="107">
        <v>18041272</v>
      </c>
      <c r="AI305" s="108">
        <v>43</v>
      </c>
      <c r="AJ305" s="107">
        <v>9114309</v>
      </c>
      <c r="AK305" s="108">
        <v>16</v>
      </c>
      <c r="AL305" s="107">
        <v>1770808</v>
      </c>
      <c r="AM305" s="108">
        <v>21</v>
      </c>
      <c r="AN305" s="107">
        <v>1131978</v>
      </c>
      <c r="AO305" s="108">
        <v>14</v>
      </c>
      <c r="AP305" s="107">
        <v>4241249</v>
      </c>
      <c r="AQ305" s="108">
        <v>23</v>
      </c>
      <c r="AR305" s="107">
        <v>1732282</v>
      </c>
      <c r="AS305" s="108">
        <v>15</v>
      </c>
      <c r="AT305" s="107">
        <v>856233</v>
      </c>
      <c r="AU305" s="108">
        <v>3</v>
      </c>
      <c r="AV305" s="107">
        <v>511747</v>
      </c>
      <c r="AW305" s="108">
        <v>10</v>
      </c>
      <c r="AX305" s="107">
        <v>185972</v>
      </c>
      <c r="AY305" s="108">
        <v>3</v>
      </c>
      <c r="AZ305" s="107">
        <v>188145</v>
      </c>
      <c r="BA305" s="108">
        <v>88</v>
      </c>
      <c r="BB305" s="107">
        <v>5939695</v>
      </c>
      <c r="BC305" s="108"/>
      <c r="BD305" s="107"/>
      <c r="BE305" s="108">
        <v>103</v>
      </c>
      <c r="BF305" s="107">
        <v>16996306</v>
      </c>
      <c r="BG305" s="108"/>
      <c r="BH305" s="107"/>
      <c r="BI305" s="108"/>
      <c r="BJ305" s="107"/>
      <c r="BK305" s="108"/>
      <c r="BL305" s="107"/>
      <c r="BM305" s="108">
        <v>13</v>
      </c>
      <c r="BN305" s="107">
        <v>820913</v>
      </c>
      <c r="BO305" s="108">
        <v>19</v>
      </c>
      <c r="BP305" s="107">
        <v>453172</v>
      </c>
      <c r="BQ305" s="108">
        <v>968</v>
      </c>
      <c r="BR305" s="107">
        <v>89620558</v>
      </c>
    </row>
    <row r="306" spans="1:70" ht="14" customHeight="1">
      <c r="A306" s="111" t="s">
        <v>525</v>
      </c>
      <c r="B306" s="105">
        <v>29829</v>
      </c>
      <c r="C306" s="106">
        <v>6</v>
      </c>
      <c r="D306" s="107">
        <v>124581</v>
      </c>
      <c r="E306" s="108">
        <v>6</v>
      </c>
      <c r="F306" s="107">
        <v>377943</v>
      </c>
      <c r="G306" s="108">
        <v>80</v>
      </c>
      <c r="H306" s="107">
        <v>2847897</v>
      </c>
      <c r="I306" s="108">
        <v>50</v>
      </c>
      <c r="J306" s="107">
        <v>2496590</v>
      </c>
      <c r="K306" s="108">
        <v>42</v>
      </c>
      <c r="L306" s="107">
        <v>1979246</v>
      </c>
      <c r="M306" s="108">
        <v>18</v>
      </c>
      <c r="N306" s="107">
        <v>483548</v>
      </c>
      <c r="O306" s="108">
        <v>106</v>
      </c>
      <c r="P306" s="107">
        <v>6826798</v>
      </c>
      <c r="Q306" s="108"/>
      <c r="R306" s="107"/>
      <c r="S306" s="108">
        <v>10</v>
      </c>
      <c r="T306" s="107">
        <v>1309161</v>
      </c>
      <c r="U306" s="108">
        <v>8</v>
      </c>
      <c r="V306" s="107">
        <v>397173</v>
      </c>
      <c r="W306" s="108">
        <v>30</v>
      </c>
      <c r="X306" s="107">
        <v>1545031</v>
      </c>
      <c r="Y306" s="108">
        <v>35</v>
      </c>
      <c r="Z306" s="107">
        <v>5130578</v>
      </c>
      <c r="AA306" s="108">
        <v>22</v>
      </c>
      <c r="AB306" s="107">
        <v>1398892</v>
      </c>
      <c r="AC306" s="108">
        <v>17</v>
      </c>
      <c r="AD306" s="107">
        <v>289597</v>
      </c>
      <c r="AE306" s="108">
        <v>75</v>
      </c>
      <c r="AF306" s="107">
        <v>3536007</v>
      </c>
      <c r="AG306" s="108">
        <v>92</v>
      </c>
      <c r="AH306" s="107">
        <v>17287519</v>
      </c>
      <c r="AI306" s="108">
        <v>43</v>
      </c>
      <c r="AJ306" s="107">
        <v>9003662</v>
      </c>
      <c r="AK306" s="108">
        <v>16</v>
      </c>
      <c r="AL306" s="107">
        <v>1659440</v>
      </c>
      <c r="AM306" s="108">
        <v>21</v>
      </c>
      <c r="AN306" s="107">
        <v>1114657</v>
      </c>
      <c r="AO306" s="108">
        <v>14</v>
      </c>
      <c r="AP306" s="107">
        <v>4242546</v>
      </c>
      <c r="AQ306" s="108">
        <v>23</v>
      </c>
      <c r="AR306" s="107">
        <v>1725892</v>
      </c>
      <c r="AS306" s="108">
        <v>15</v>
      </c>
      <c r="AT306" s="107">
        <v>881460</v>
      </c>
      <c r="AU306" s="108">
        <v>3</v>
      </c>
      <c r="AV306" s="107">
        <v>509498</v>
      </c>
      <c r="AW306" s="108">
        <v>10</v>
      </c>
      <c r="AX306" s="107">
        <v>181226</v>
      </c>
      <c r="AY306" s="108">
        <v>3</v>
      </c>
      <c r="AZ306" s="107">
        <v>182753</v>
      </c>
      <c r="BA306" s="108">
        <v>89</v>
      </c>
      <c r="BB306" s="107">
        <v>5898223</v>
      </c>
      <c r="BC306" s="108"/>
      <c r="BD306" s="107"/>
      <c r="BE306" s="108">
        <v>103</v>
      </c>
      <c r="BF306" s="107">
        <v>17079056</v>
      </c>
      <c r="BG306" s="108"/>
      <c r="BH306" s="107"/>
      <c r="BI306" s="108"/>
      <c r="BJ306" s="107"/>
      <c r="BK306" s="108"/>
      <c r="BL306" s="107"/>
      <c r="BM306" s="108">
        <v>13</v>
      </c>
      <c r="BN306" s="107">
        <v>818072</v>
      </c>
      <c r="BO306" s="108">
        <v>19</v>
      </c>
      <c r="BP306" s="107">
        <v>437469</v>
      </c>
      <c r="BQ306" s="108">
        <v>969</v>
      </c>
      <c r="BR306" s="107">
        <v>89764529</v>
      </c>
    </row>
    <row r="307" spans="1:70" ht="14" customHeight="1">
      <c r="A307" s="111" t="s">
        <v>525</v>
      </c>
      <c r="B307" s="105">
        <v>29859</v>
      </c>
      <c r="C307" s="106">
        <v>6</v>
      </c>
      <c r="D307" s="107">
        <v>135005</v>
      </c>
      <c r="E307" s="108">
        <v>6</v>
      </c>
      <c r="F307" s="107">
        <v>420505</v>
      </c>
      <c r="G307" s="108">
        <v>80</v>
      </c>
      <c r="H307" s="107">
        <v>3042614</v>
      </c>
      <c r="I307" s="108">
        <v>50</v>
      </c>
      <c r="J307" s="107">
        <v>2510862</v>
      </c>
      <c r="K307" s="108">
        <v>42</v>
      </c>
      <c r="L307" s="107">
        <v>1933958</v>
      </c>
      <c r="M307" s="108">
        <v>18</v>
      </c>
      <c r="N307" s="107">
        <v>518517</v>
      </c>
      <c r="O307" s="108">
        <v>106</v>
      </c>
      <c r="P307" s="107">
        <v>6588022</v>
      </c>
      <c r="Q307" s="108"/>
      <c r="R307" s="107"/>
      <c r="S307" s="108">
        <v>10</v>
      </c>
      <c r="T307" s="107">
        <v>1611831</v>
      </c>
      <c r="U307" s="108">
        <v>8</v>
      </c>
      <c r="V307" s="107">
        <v>388327</v>
      </c>
      <c r="W307" s="108">
        <v>30</v>
      </c>
      <c r="X307" s="107">
        <v>1527935</v>
      </c>
      <c r="Y307" s="108">
        <v>35</v>
      </c>
      <c r="Z307" s="107">
        <v>4607271</v>
      </c>
      <c r="AA307" s="108">
        <v>22</v>
      </c>
      <c r="AB307" s="107">
        <v>1485103</v>
      </c>
      <c r="AC307" s="108">
        <v>17</v>
      </c>
      <c r="AD307" s="107">
        <v>290034</v>
      </c>
      <c r="AE307" s="108">
        <v>75</v>
      </c>
      <c r="AF307" s="107">
        <v>3291725</v>
      </c>
      <c r="AG307" s="108">
        <v>92</v>
      </c>
      <c r="AH307" s="107">
        <v>14286134</v>
      </c>
      <c r="AI307" s="108">
        <v>43</v>
      </c>
      <c r="AJ307" s="107">
        <v>7485916</v>
      </c>
      <c r="AK307" s="108">
        <v>16</v>
      </c>
      <c r="AL307" s="107">
        <v>1357935</v>
      </c>
      <c r="AM307" s="108">
        <v>21</v>
      </c>
      <c r="AN307" s="107">
        <v>1003233</v>
      </c>
      <c r="AO307" s="108">
        <v>14</v>
      </c>
      <c r="AP307" s="107">
        <v>4256099</v>
      </c>
      <c r="AQ307" s="108">
        <v>24</v>
      </c>
      <c r="AR307" s="107">
        <v>1721461</v>
      </c>
      <c r="AS307" s="108">
        <v>15</v>
      </c>
      <c r="AT307" s="107">
        <v>1051321</v>
      </c>
      <c r="AU307" s="108">
        <v>3</v>
      </c>
      <c r="AV307" s="107">
        <v>507122</v>
      </c>
      <c r="AW307" s="108">
        <v>10</v>
      </c>
      <c r="AX307" s="107">
        <v>186073</v>
      </c>
      <c r="AY307" s="108">
        <v>3</v>
      </c>
      <c r="AZ307" s="107">
        <v>179211</v>
      </c>
      <c r="BA307" s="108">
        <v>89</v>
      </c>
      <c r="BB307" s="107">
        <v>5723984</v>
      </c>
      <c r="BC307" s="108"/>
      <c r="BD307" s="107"/>
      <c r="BE307" s="108">
        <v>103</v>
      </c>
      <c r="BF307" s="107">
        <v>16673637</v>
      </c>
      <c r="BG307" s="108"/>
      <c r="BH307" s="107"/>
      <c r="BI307" s="108"/>
      <c r="BJ307" s="107"/>
      <c r="BK307" s="108"/>
      <c r="BL307" s="107"/>
      <c r="BM307" s="108">
        <v>13</v>
      </c>
      <c r="BN307" s="107">
        <v>875263</v>
      </c>
      <c r="BO307" s="108">
        <v>19</v>
      </c>
      <c r="BP307" s="107">
        <v>421147</v>
      </c>
      <c r="BQ307" s="108">
        <v>970</v>
      </c>
      <c r="BR307" s="107">
        <v>84080260</v>
      </c>
    </row>
    <row r="308" spans="1:70" ht="14" customHeight="1">
      <c r="A308" s="111" t="s">
        <v>525</v>
      </c>
      <c r="B308" s="105">
        <v>29890</v>
      </c>
      <c r="C308" s="106">
        <v>6</v>
      </c>
      <c r="D308" s="107">
        <v>138962</v>
      </c>
      <c r="E308" s="108">
        <v>6</v>
      </c>
      <c r="F308" s="107">
        <v>406871</v>
      </c>
      <c r="G308" s="108">
        <v>82</v>
      </c>
      <c r="H308" s="107">
        <v>3062590</v>
      </c>
      <c r="I308" s="108">
        <v>50</v>
      </c>
      <c r="J308" s="107">
        <v>2584103</v>
      </c>
      <c r="K308" s="108">
        <v>42</v>
      </c>
      <c r="L308" s="107">
        <v>1961312</v>
      </c>
      <c r="M308" s="108">
        <v>18</v>
      </c>
      <c r="N308" s="107">
        <v>528170</v>
      </c>
      <c r="O308" s="108">
        <v>106</v>
      </c>
      <c r="P308" s="107">
        <v>6748360</v>
      </c>
      <c r="Q308" s="108"/>
      <c r="R308" s="107"/>
      <c r="S308" s="108">
        <v>10</v>
      </c>
      <c r="T308" s="107">
        <v>1735447</v>
      </c>
      <c r="U308" s="108">
        <v>8</v>
      </c>
      <c r="V308" s="107">
        <v>389218</v>
      </c>
      <c r="W308" s="108">
        <v>30</v>
      </c>
      <c r="X308" s="107">
        <v>1540223</v>
      </c>
      <c r="Y308" s="108">
        <v>35</v>
      </c>
      <c r="Z308" s="107">
        <v>4303230</v>
      </c>
      <c r="AA308" s="108">
        <v>22</v>
      </c>
      <c r="AB308" s="107">
        <v>1492039</v>
      </c>
      <c r="AC308" s="108">
        <v>16</v>
      </c>
      <c r="AD308" s="107">
        <v>282089</v>
      </c>
      <c r="AE308" s="108">
        <v>76</v>
      </c>
      <c r="AF308" s="107">
        <v>3263603</v>
      </c>
      <c r="AG308" s="108">
        <v>92</v>
      </c>
      <c r="AH308" s="107">
        <v>14712674</v>
      </c>
      <c r="AI308" s="108">
        <v>43</v>
      </c>
      <c r="AJ308" s="107">
        <v>7679893</v>
      </c>
      <c r="AK308" s="108">
        <v>16</v>
      </c>
      <c r="AL308" s="107">
        <v>1283248</v>
      </c>
      <c r="AM308" s="108">
        <v>21</v>
      </c>
      <c r="AN308" s="107">
        <v>1025033</v>
      </c>
      <c r="AO308" s="108">
        <v>14</v>
      </c>
      <c r="AP308" s="107">
        <v>4171254</v>
      </c>
      <c r="AQ308" s="108">
        <v>24</v>
      </c>
      <c r="AR308" s="107">
        <v>1709336</v>
      </c>
      <c r="AS308" s="108">
        <v>15</v>
      </c>
      <c r="AT308" s="107">
        <v>1038331</v>
      </c>
      <c r="AU308" s="108">
        <v>3</v>
      </c>
      <c r="AV308" s="107">
        <v>498080</v>
      </c>
      <c r="AW308" s="108">
        <v>10</v>
      </c>
      <c r="AX308" s="107">
        <v>183660</v>
      </c>
      <c r="AY308" s="108">
        <v>3</v>
      </c>
      <c r="AZ308" s="107">
        <v>184459</v>
      </c>
      <c r="BA308" s="108">
        <v>89</v>
      </c>
      <c r="BB308" s="107">
        <v>5830470</v>
      </c>
      <c r="BC308" s="108"/>
      <c r="BD308" s="107"/>
      <c r="BE308" s="108">
        <v>103</v>
      </c>
      <c r="BF308" s="107">
        <v>16729767</v>
      </c>
      <c r="BG308" s="108"/>
      <c r="BH308" s="107"/>
      <c r="BI308" s="108"/>
      <c r="BJ308" s="107"/>
      <c r="BK308" s="108"/>
      <c r="BL308" s="107"/>
      <c r="BM308" s="108">
        <v>13</v>
      </c>
      <c r="BN308" s="107">
        <v>868261</v>
      </c>
      <c r="BO308" s="108">
        <v>19</v>
      </c>
      <c r="BP308" s="107">
        <v>443227</v>
      </c>
      <c r="BQ308" s="108">
        <v>972</v>
      </c>
      <c r="BR308" s="107">
        <v>84793924</v>
      </c>
    </row>
    <row r="309" spans="1:70" ht="14" customHeight="1">
      <c r="A309" s="111" t="s">
        <v>525</v>
      </c>
      <c r="B309" s="105">
        <v>29920</v>
      </c>
      <c r="C309" s="106">
        <v>6</v>
      </c>
      <c r="D309" s="107">
        <v>137779</v>
      </c>
      <c r="E309" s="108">
        <v>6</v>
      </c>
      <c r="F309" s="107">
        <v>398718</v>
      </c>
      <c r="G309" s="108">
        <v>82</v>
      </c>
      <c r="H309" s="107">
        <v>3387347</v>
      </c>
      <c r="I309" s="108">
        <v>50</v>
      </c>
      <c r="J309" s="107">
        <v>2697298</v>
      </c>
      <c r="K309" s="108">
        <v>42</v>
      </c>
      <c r="L309" s="107">
        <v>2042735</v>
      </c>
      <c r="M309" s="108">
        <v>18</v>
      </c>
      <c r="N309" s="107">
        <v>541087</v>
      </c>
      <c r="O309" s="108">
        <v>106</v>
      </c>
      <c r="P309" s="107">
        <v>7210900</v>
      </c>
      <c r="Q309" s="108"/>
      <c r="R309" s="107"/>
      <c r="S309" s="108">
        <v>10</v>
      </c>
      <c r="T309" s="107">
        <v>1915069</v>
      </c>
      <c r="U309" s="108">
        <v>8</v>
      </c>
      <c r="V309" s="107">
        <v>388497</v>
      </c>
      <c r="W309" s="108">
        <v>30</v>
      </c>
      <c r="X309" s="107">
        <v>1619358</v>
      </c>
      <c r="Y309" s="108">
        <v>35</v>
      </c>
      <c r="Z309" s="107">
        <v>4072041</v>
      </c>
      <c r="AA309" s="108">
        <v>22</v>
      </c>
      <c r="AB309" s="107">
        <v>1554307</v>
      </c>
      <c r="AC309" s="108">
        <v>16</v>
      </c>
      <c r="AD309" s="107">
        <v>288854</v>
      </c>
      <c r="AE309" s="108">
        <v>76</v>
      </c>
      <c r="AF309" s="107">
        <v>3346742</v>
      </c>
      <c r="AG309" s="108">
        <v>92</v>
      </c>
      <c r="AH309" s="107">
        <v>13467514</v>
      </c>
      <c r="AI309" s="108">
        <v>43</v>
      </c>
      <c r="AJ309" s="107">
        <v>7048280</v>
      </c>
      <c r="AK309" s="108">
        <v>16</v>
      </c>
      <c r="AL309" s="107">
        <v>1174286</v>
      </c>
      <c r="AM309" s="108">
        <v>21</v>
      </c>
      <c r="AN309" s="107">
        <v>1044145</v>
      </c>
      <c r="AO309" s="108">
        <v>14</v>
      </c>
      <c r="AP309" s="107">
        <v>4673977</v>
      </c>
      <c r="AQ309" s="108">
        <v>24</v>
      </c>
      <c r="AR309" s="107">
        <v>1730772</v>
      </c>
      <c r="AS309" s="108">
        <v>15</v>
      </c>
      <c r="AT309" s="107">
        <v>975700</v>
      </c>
      <c r="AU309" s="108">
        <v>3</v>
      </c>
      <c r="AV309" s="107">
        <v>501008</v>
      </c>
      <c r="AW309" s="108">
        <v>10</v>
      </c>
      <c r="AX309" s="107">
        <v>192786</v>
      </c>
      <c r="AY309" s="108">
        <v>3</v>
      </c>
      <c r="AZ309" s="107">
        <v>185272</v>
      </c>
      <c r="BA309" s="108">
        <v>89</v>
      </c>
      <c r="BB309" s="107">
        <v>6018301</v>
      </c>
      <c r="BC309" s="108"/>
      <c r="BD309" s="107"/>
      <c r="BE309" s="108">
        <v>103</v>
      </c>
      <c r="BF309" s="107">
        <v>17291059</v>
      </c>
      <c r="BG309" s="108"/>
      <c r="BH309" s="107"/>
      <c r="BI309" s="108"/>
      <c r="BJ309" s="107"/>
      <c r="BK309" s="108"/>
      <c r="BL309" s="107"/>
      <c r="BM309" s="108">
        <v>13</v>
      </c>
      <c r="BN309" s="107">
        <v>945608</v>
      </c>
      <c r="BO309" s="108">
        <v>19</v>
      </c>
      <c r="BP309" s="107">
        <v>465291</v>
      </c>
      <c r="BQ309" s="108">
        <v>972</v>
      </c>
      <c r="BR309" s="107">
        <v>85314743</v>
      </c>
    </row>
    <row r="310" spans="1:70" ht="14" customHeight="1">
      <c r="A310" s="111" t="s">
        <v>525</v>
      </c>
      <c r="B310" s="105">
        <v>29948</v>
      </c>
      <c r="C310" s="106">
        <v>6</v>
      </c>
      <c r="D310" s="107">
        <v>143422</v>
      </c>
      <c r="E310" s="108">
        <v>6</v>
      </c>
      <c r="F310" s="107">
        <v>379499</v>
      </c>
      <c r="G310" s="108">
        <v>82</v>
      </c>
      <c r="H310" s="107">
        <v>3239605</v>
      </c>
      <c r="I310" s="108">
        <v>50</v>
      </c>
      <c r="J310" s="107">
        <v>2671843</v>
      </c>
      <c r="K310" s="108">
        <v>42</v>
      </c>
      <c r="L310" s="107">
        <v>2042937</v>
      </c>
      <c r="M310" s="108">
        <v>18</v>
      </c>
      <c r="N310" s="107">
        <v>544122</v>
      </c>
      <c r="O310" s="108">
        <v>106</v>
      </c>
      <c r="P310" s="107">
        <v>7301056</v>
      </c>
      <c r="Q310" s="108"/>
      <c r="R310" s="107"/>
      <c r="S310" s="108">
        <v>10</v>
      </c>
      <c r="T310" s="107">
        <v>1632190</v>
      </c>
      <c r="U310" s="108">
        <v>8</v>
      </c>
      <c r="V310" s="107">
        <v>395181</v>
      </c>
      <c r="W310" s="108">
        <v>30</v>
      </c>
      <c r="X310" s="107">
        <v>1741157</v>
      </c>
      <c r="Y310" s="108">
        <v>35</v>
      </c>
      <c r="Z310" s="107">
        <v>4248824</v>
      </c>
      <c r="AA310" s="108">
        <v>22</v>
      </c>
      <c r="AB310" s="107">
        <v>1548782</v>
      </c>
      <c r="AC310" s="108">
        <v>16</v>
      </c>
      <c r="AD310" s="107">
        <v>285017</v>
      </c>
      <c r="AE310" s="108">
        <v>77</v>
      </c>
      <c r="AF310" s="107">
        <v>3467833</v>
      </c>
      <c r="AG310" s="108">
        <v>92</v>
      </c>
      <c r="AH310" s="107">
        <v>14559728</v>
      </c>
      <c r="AI310" s="108">
        <v>43</v>
      </c>
      <c r="AJ310" s="107">
        <v>7452469</v>
      </c>
      <c r="AK310" s="108">
        <v>16</v>
      </c>
      <c r="AL310" s="107">
        <v>1250134</v>
      </c>
      <c r="AM310" s="108">
        <v>21</v>
      </c>
      <c r="AN310" s="107">
        <v>1038851</v>
      </c>
      <c r="AO310" s="108">
        <v>14</v>
      </c>
      <c r="AP310" s="107">
        <v>4605005</v>
      </c>
      <c r="AQ310" s="108">
        <v>24</v>
      </c>
      <c r="AR310" s="107">
        <v>1772179</v>
      </c>
      <c r="AS310" s="108">
        <v>15</v>
      </c>
      <c r="AT310" s="107">
        <v>954752</v>
      </c>
      <c r="AU310" s="108">
        <v>3</v>
      </c>
      <c r="AV310" s="107">
        <v>510330</v>
      </c>
      <c r="AW310" s="108">
        <v>10</v>
      </c>
      <c r="AX310" s="107">
        <v>186786</v>
      </c>
      <c r="AY310" s="108">
        <v>3</v>
      </c>
      <c r="AZ310" s="107">
        <v>209556</v>
      </c>
      <c r="BA310" s="108">
        <v>89</v>
      </c>
      <c r="BB310" s="107">
        <v>5943691</v>
      </c>
      <c r="BC310" s="108"/>
      <c r="BD310" s="107"/>
      <c r="BE310" s="108">
        <v>103</v>
      </c>
      <c r="BF310" s="107">
        <v>18444286</v>
      </c>
      <c r="BG310" s="108"/>
      <c r="BH310" s="107"/>
      <c r="BI310" s="108"/>
      <c r="BJ310" s="107"/>
      <c r="BK310" s="108"/>
      <c r="BL310" s="107"/>
      <c r="BM310" s="108">
        <v>13</v>
      </c>
      <c r="BN310" s="107">
        <v>937568</v>
      </c>
      <c r="BO310" s="108">
        <v>20</v>
      </c>
      <c r="BP310" s="107">
        <v>470687</v>
      </c>
      <c r="BQ310" s="108">
        <v>974</v>
      </c>
      <c r="BR310" s="107">
        <v>87977503</v>
      </c>
    </row>
    <row r="311" spans="1:70" ht="14" customHeight="1">
      <c r="A311" s="111" t="s">
        <v>526</v>
      </c>
      <c r="B311" s="105">
        <v>29981</v>
      </c>
      <c r="C311" s="106">
        <v>6</v>
      </c>
      <c r="D311" s="107">
        <v>140703</v>
      </c>
      <c r="E311" s="108">
        <v>6</v>
      </c>
      <c r="F311" s="107">
        <v>360453</v>
      </c>
      <c r="G311" s="108">
        <v>82</v>
      </c>
      <c r="H311" s="107">
        <v>3170893</v>
      </c>
      <c r="I311" s="108">
        <v>50</v>
      </c>
      <c r="J311" s="107">
        <v>2696345</v>
      </c>
      <c r="K311" s="108">
        <v>42</v>
      </c>
      <c r="L311" s="107">
        <v>2092651</v>
      </c>
      <c r="M311" s="108">
        <v>18</v>
      </c>
      <c r="N311" s="107">
        <v>562292</v>
      </c>
      <c r="O311" s="108">
        <v>106</v>
      </c>
      <c r="P311" s="107">
        <v>7614838</v>
      </c>
      <c r="Q311" s="108"/>
      <c r="R311" s="107"/>
      <c r="S311" s="108">
        <v>10</v>
      </c>
      <c r="T311" s="107">
        <v>1580930</v>
      </c>
      <c r="U311" s="108">
        <v>8</v>
      </c>
      <c r="V311" s="107">
        <v>405974</v>
      </c>
      <c r="W311" s="108">
        <v>30</v>
      </c>
      <c r="X311" s="107">
        <v>1788625</v>
      </c>
      <c r="Y311" s="108">
        <v>35</v>
      </c>
      <c r="Z311" s="107">
        <v>4261049</v>
      </c>
      <c r="AA311" s="108">
        <v>22</v>
      </c>
      <c r="AB311" s="107">
        <v>1696899</v>
      </c>
      <c r="AC311" s="108">
        <v>16</v>
      </c>
      <c r="AD311" s="107">
        <v>291412</v>
      </c>
      <c r="AE311" s="108">
        <v>77</v>
      </c>
      <c r="AF311" s="107">
        <v>3699370</v>
      </c>
      <c r="AG311" s="108">
        <v>93</v>
      </c>
      <c r="AH311" s="107">
        <v>15377675</v>
      </c>
      <c r="AI311" s="108">
        <v>43</v>
      </c>
      <c r="AJ311" s="107">
        <v>7611154</v>
      </c>
      <c r="AK311" s="108">
        <v>16</v>
      </c>
      <c r="AL311" s="107">
        <v>1296526</v>
      </c>
      <c r="AM311" s="108">
        <v>21</v>
      </c>
      <c r="AN311" s="107">
        <v>1065588</v>
      </c>
      <c r="AO311" s="108">
        <v>14</v>
      </c>
      <c r="AP311" s="107">
        <v>4594518</v>
      </c>
      <c r="AQ311" s="108">
        <v>24</v>
      </c>
      <c r="AR311" s="107">
        <v>1785219</v>
      </c>
      <c r="AS311" s="108">
        <v>15</v>
      </c>
      <c r="AT311" s="107">
        <v>964758</v>
      </c>
      <c r="AU311" s="108">
        <v>3</v>
      </c>
      <c r="AV311" s="107">
        <v>528881</v>
      </c>
      <c r="AW311" s="108">
        <v>10</v>
      </c>
      <c r="AX311" s="107">
        <v>184297</v>
      </c>
      <c r="AY311" s="108">
        <v>3</v>
      </c>
      <c r="AZ311" s="107">
        <v>198183</v>
      </c>
      <c r="BA311" s="108">
        <v>89</v>
      </c>
      <c r="BB311" s="107">
        <v>6088417</v>
      </c>
      <c r="BC311" s="108"/>
      <c r="BD311" s="107"/>
      <c r="BE311" s="108">
        <v>103</v>
      </c>
      <c r="BF311" s="107">
        <v>18574091</v>
      </c>
      <c r="BG311" s="108"/>
      <c r="BH311" s="107"/>
      <c r="BI311" s="108"/>
      <c r="BJ311" s="107"/>
      <c r="BK311" s="108"/>
      <c r="BL311" s="107"/>
      <c r="BM311" s="108">
        <v>13</v>
      </c>
      <c r="BN311" s="107">
        <v>918045</v>
      </c>
      <c r="BO311" s="108">
        <v>20</v>
      </c>
      <c r="BP311" s="107">
        <v>477453</v>
      </c>
      <c r="BQ311" s="108">
        <v>975</v>
      </c>
      <c r="BR311" s="107">
        <v>90027253</v>
      </c>
    </row>
    <row r="312" spans="1:70" ht="14" customHeight="1">
      <c r="A312" s="111" t="s">
        <v>526</v>
      </c>
      <c r="B312" s="105">
        <v>30009</v>
      </c>
      <c r="C312" s="106">
        <v>6</v>
      </c>
      <c r="D312" s="107">
        <v>140241</v>
      </c>
      <c r="E312" s="108">
        <v>6</v>
      </c>
      <c r="F312" s="107">
        <v>353637</v>
      </c>
      <c r="G312" s="108">
        <v>82</v>
      </c>
      <c r="H312" s="107">
        <v>3265498</v>
      </c>
      <c r="I312" s="108">
        <v>50</v>
      </c>
      <c r="J312" s="107">
        <v>2585133</v>
      </c>
      <c r="K312" s="108">
        <v>42</v>
      </c>
      <c r="L312" s="107">
        <v>1942275</v>
      </c>
      <c r="M312" s="108">
        <v>18</v>
      </c>
      <c r="N312" s="107">
        <v>563103</v>
      </c>
      <c r="O312" s="108">
        <v>106</v>
      </c>
      <c r="P312" s="107">
        <v>7119360</v>
      </c>
      <c r="Q312" s="108"/>
      <c r="R312" s="107"/>
      <c r="S312" s="108">
        <v>10</v>
      </c>
      <c r="T312" s="107">
        <v>1553938</v>
      </c>
      <c r="U312" s="108">
        <v>8</v>
      </c>
      <c r="V312" s="107">
        <v>407330</v>
      </c>
      <c r="W312" s="108">
        <v>30</v>
      </c>
      <c r="X312" s="107">
        <v>1646708</v>
      </c>
      <c r="Y312" s="108">
        <v>35</v>
      </c>
      <c r="Z312" s="107">
        <v>3762111</v>
      </c>
      <c r="AA312" s="108">
        <v>22</v>
      </c>
      <c r="AB312" s="107">
        <v>1643367</v>
      </c>
      <c r="AC312" s="108">
        <v>16</v>
      </c>
      <c r="AD312" s="107">
        <v>284911</v>
      </c>
      <c r="AE312" s="108">
        <v>77</v>
      </c>
      <c r="AF312" s="107">
        <v>3484611</v>
      </c>
      <c r="AG312" s="108">
        <v>93</v>
      </c>
      <c r="AH312" s="107">
        <v>13814828</v>
      </c>
      <c r="AI312" s="108">
        <v>43</v>
      </c>
      <c r="AJ312" s="107">
        <v>6953541</v>
      </c>
      <c r="AK312" s="108">
        <v>16</v>
      </c>
      <c r="AL312" s="107">
        <v>1164092</v>
      </c>
      <c r="AM312" s="108">
        <v>21</v>
      </c>
      <c r="AN312" s="107">
        <v>1043453</v>
      </c>
      <c r="AO312" s="108">
        <v>14</v>
      </c>
      <c r="AP312" s="107">
        <v>4831777</v>
      </c>
      <c r="AQ312" s="108">
        <v>24</v>
      </c>
      <c r="AR312" s="107">
        <v>1736397</v>
      </c>
      <c r="AS312" s="108">
        <v>15</v>
      </c>
      <c r="AT312" s="107">
        <v>962723</v>
      </c>
      <c r="AU312" s="108">
        <v>3</v>
      </c>
      <c r="AV312" s="107">
        <v>520533</v>
      </c>
      <c r="AW312" s="108">
        <v>10</v>
      </c>
      <c r="AX312" s="107">
        <v>184426</v>
      </c>
      <c r="AY312" s="108">
        <v>3</v>
      </c>
      <c r="AZ312" s="107">
        <v>199197</v>
      </c>
      <c r="BA312" s="108">
        <v>89</v>
      </c>
      <c r="BB312" s="107">
        <v>5838459</v>
      </c>
      <c r="BC312" s="108"/>
      <c r="BD312" s="107"/>
      <c r="BE312" s="108">
        <v>103</v>
      </c>
      <c r="BF312" s="107">
        <v>18428785</v>
      </c>
      <c r="BG312" s="108"/>
      <c r="BH312" s="107"/>
      <c r="BI312" s="108"/>
      <c r="BJ312" s="107"/>
      <c r="BK312" s="108"/>
      <c r="BL312" s="107"/>
      <c r="BM312" s="108">
        <v>13</v>
      </c>
      <c r="BN312" s="107">
        <v>908066</v>
      </c>
      <c r="BO312" s="108">
        <v>20</v>
      </c>
      <c r="BP312" s="107">
        <v>480113</v>
      </c>
      <c r="BQ312" s="108">
        <v>975</v>
      </c>
      <c r="BR312" s="107">
        <v>85818627</v>
      </c>
    </row>
    <row r="313" spans="1:70" ht="14" customHeight="1">
      <c r="A313" s="111" t="s">
        <v>526</v>
      </c>
      <c r="B313" s="105">
        <v>30041</v>
      </c>
      <c r="C313" s="106">
        <v>6</v>
      </c>
      <c r="D313" s="107">
        <v>136326</v>
      </c>
      <c r="E313" s="108">
        <v>6</v>
      </c>
      <c r="F313" s="107">
        <v>423373</v>
      </c>
      <c r="G313" s="108">
        <v>82</v>
      </c>
      <c r="H313" s="107">
        <v>3360348</v>
      </c>
      <c r="I313" s="108">
        <v>50</v>
      </c>
      <c r="J313" s="107">
        <v>2584922</v>
      </c>
      <c r="K313" s="108">
        <v>42</v>
      </c>
      <c r="L313" s="107">
        <v>1849124</v>
      </c>
      <c r="M313" s="108">
        <v>18</v>
      </c>
      <c r="N313" s="107">
        <v>576322</v>
      </c>
      <c r="O313" s="108">
        <v>106</v>
      </c>
      <c r="P313" s="107">
        <v>6969547</v>
      </c>
      <c r="Q313" s="108"/>
      <c r="R313" s="107"/>
      <c r="S313" s="108">
        <v>10</v>
      </c>
      <c r="T313" s="107">
        <v>1628580</v>
      </c>
      <c r="U313" s="108">
        <v>8</v>
      </c>
      <c r="V313" s="107">
        <v>391286</v>
      </c>
      <c r="W313" s="108">
        <v>30</v>
      </c>
      <c r="X313" s="107">
        <v>1552419</v>
      </c>
      <c r="Y313" s="108">
        <v>35</v>
      </c>
      <c r="Z313" s="107">
        <v>3806964</v>
      </c>
      <c r="AA313" s="108">
        <v>22</v>
      </c>
      <c r="AB313" s="107">
        <v>1795584</v>
      </c>
      <c r="AC313" s="108">
        <v>16</v>
      </c>
      <c r="AD313" s="107">
        <v>281876</v>
      </c>
      <c r="AE313" s="108">
        <v>78</v>
      </c>
      <c r="AF313" s="107">
        <v>3265094</v>
      </c>
      <c r="AG313" s="108">
        <v>93</v>
      </c>
      <c r="AH313" s="107">
        <v>12240752</v>
      </c>
      <c r="AI313" s="108">
        <v>43</v>
      </c>
      <c r="AJ313" s="107">
        <v>6363945</v>
      </c>
      <c r="AK313" s="108">
        <v>16</v>
      </c>
      <c r="AL313" s="107">
        <v>982444</v>
      </c>
      <c r="AM313" s="108">
        <v>21</v>
      </c>
      <c r="AN313" s="107">
        <v>987872</v>
      </c>
      <c r="AO313" s="108">
        <v>14</v>
      </c>
      <c r="AP313" s="107">
        <v>4649043</v>
      </c>
      <c r="AQ313" s="108">
        <v>24</v>
      </c>
      <c r="AR313" s="107">
        <v>1730425</v>
      </c>
      <c r="AS313" s="108">
        <v>15</v>
      </c>
      <c r="AT313" s="107">
        <v>1013628</v>
      </c>
      <c r="AU313" s="108">
        <v>3</v>
      </c>
      <c r="AV313" s="107">
        <v>506068</v>
      </c>
      <c r="AW313" s="108">
        <v>10</v>
      </c>
      <c r="AX313" s="107">
        <v>186114</v>
      </c>
      <c r="AY313" s="108">
        <v>3</v>
      </c>
      <c r="AZ313" s="107">
        <v>192542</v>
      </c>
      <c r="BA313" s="108">
        <v>89</v>
      </c>
      <c r="BB313" s="107">
        <v>5653874</v>
      </c>
      <c r="BC313" s="108"/>
      <c r="BD313" s="107"/>
      <c r="BE313" s="108">
        <v>104</v>
      </c>
      <c r="BF313" s="107">
        <v>18362470</v>
      </c>
      <c r="BG313" s="108"/>
      <c r="BH313" s="107"/>
      <c r="BI313" s="108"/>
      <c r="BJ313" s="107"/>
      <c r="BK313" s="108"/>
      <c r="BL313" s="107"/>
      <c r="BM313" s="108">
        <v>13</v>
      </c>
      <c r="BN313" s="107">
        <v>929878</v>
      </c>
      <c r="BO313" s="108">
        <v>20</v>
      </c>
      <c r="BP313" s="107">
        <v>467463</v>
      </c>
      <c r="BQ313" s="108">
        <v>977</v>
      </c>
      <c r="BR313" s="107">
        <v>82888298</v>
      </c>
    </row>
    <row r="314" spans="1:70" ht="14" customHeight="1">
      <c r="A314" s="111" t="s">
        <v>526</v>
      </c>
      <c r="B314" s="105">
        <v>30071</v>
      </c>
      <c r="C314" s="106">
        <v>6</v>
      </c>
      <c r="D314" s="107">
        <v>130481</v>
      </c>
      <c r="E314" s="108">
        <v>6</v>
      </c>
      <c r="F314" s="107">
        <v>374302</v>
      </c>
      <c r="G314" s="108">
        <v>82</v>
      </c>
      <c r="H314" s="107">
        <v>3377257</v>
      </c>
      <c r="I314" s="108">
        <v>50</v>
      </c>
      <c r="J314" s="107">
        <v>2639863</v>
      </c>
      <c r="K314" s="108">
        <v>42</v>
      </c>
      <c r="L314" s="107">
        <v>1914105</v>
      </c>
      <c r="M314" s="108">
        <v>18</v>
      </c>
      <c r="N314" s="107">
        <v>571461</v>
      </c>
      <c r="O314" s="108">
        <v>106</v>
      </c>
      <c r="P314" s="107">
        <v>7102814</v>
      </c>
      <c r="Q314" s="108"/>
      <c r="R314" s="107"/>
      <c r="S314" s="108">
        <v>10</v>
      </c>
      <c r="T314" s="107">
        <v>1504721</v>
      </c>
      <c r="U314" s="108">
        <v>8</v>
      </c>
      <c r="V314" s="107">
        <v>405655</v>
      </c>
      <c r="W314" s="108">
        <v>30</v>
      </c>
      <c r="X314" s="107">
        <v>1595771</v>
      </c>
      <c r="Y314" s="108">
        <v>35</v>
      </c>
      <c r="Z314" s="107">
        <v>3802351</v>
      </c>
      <c r="AA314" s="108">
        <v>22</v>
      </c>
      <c r="AB314" s="107">
        <v>1705279</v>
      </c>
      <c r="AC314" s="108">
        <v>16</v>
      </c>
      <c r="AD314" s="107">
        <v>293150</v>
      </c>
      <c r="AE314" s="108">
        <v>78</v>
      </c>
      <c r="AF314" s="107">
        <v>3389103</v>
      </c>
      <c r="AG314" s="108">
        <v>93</v>
      </c>
      <c r="AH314" s="107">
        <v>13358880</v>
      </c>
      <c r="AI314" s="108">
        <v>43</v>
      </c>
      <c r="AJ314" s="107">
        <v>7139823</v>
      </c>
      <c r="AK314" s="108">
        <v>16</v>
      </c>
      <c r="AL314" s="107">
        <v>1040490</v>
      </c>
      <c r="AM314" s="108">
        <v>21</v>
      </c>
      <c r="AN314" s="107">
        <v>989756</v>
      </c>
      <c r="AO314" s="108">
        <v>14</v>
      </c>
      <c r="AP314" s="107">
        <v>4563005</v>
      </c>
      <c r="AQ314" s="108">
        <v>24</v>
      </c>
      <c r="AR314" s="107">
        <v>1739346</v>
      </c>
      <c r="AS314" s="108">
        <v>15</v>
      </c>
      <c r="AT314" s="107">
        <v>931086</v>
      </c>
      <c r="AU314" s="108">
        <v>3</v>
      </c>
      <c r="AV314" s="107">
        <v>502710</v>
      </c>
      <c r="AW314" s="108">
        <v>10</v>
      </c>
      <c r="AX314" s="107">
        <v>186337</v>
      </c>
      <c r="AY314" s="108">
        <v>3</v>
      </c>
      <c r="AZ314" s="107">
        <v>194370</v>
      </c>
      <c r="BA314" s="108">
        <v>89</v>
      </c>
      <c r="BB314" s="107">
        <v>5597649</v>
      </c>
      <c r="BC314" s="108"/>
      <c r="BD314" s="107"/>
      <c r="BE314" s="108">
        <v>104</v>
      </c>
      <c r="BF314" s="107">
        <v>18495416</v>
      </c>
      <c r="BG314" s="108"/>
      <c r="BH314" s="107"/>
      <c r="BI314" s="108"/>
      <c r="BJ314" s="107"/>
      <c r="BK314" s="108"/>
      <c r="BL314" s="107"/>
      <c r="BM314" s="108">
        <v>13</v>
      </c>
      <c r="BN314" s="107">
        <v>943560</v>
      </c>
      <c r="BO314" s="108">
        <v>20</v>
      </c>
      <c r="BP314" s="107">
        <v>461121</v>
      </c>
      <c r="BQ314" s="108">
        <v>977</v>
      </c>
      <c r="BR314" s="107">
        <v>84949877</v>
      </c>
    </row>
    <row r="315" spans="1:70" ht="14" customHeight="1">
      <c r="A315" s="111" t="s">
        <v>526</v>
      </c>
      <c r="B315" s="105">
        <v>30102</v>
      </c>
      <c r="C315" s="106">
        <v>6</v>
      </c>
      <c r="D315" s="107">
        <v>122925</v>
      </c>
      <c r="E315" s="108">
        <v>6</v>
      </c>
      <c r="F315" s="107">
        <v>383067</v>
      </c>
      <c r="G315" s="108">
        <v>82</v>
      </c>
      <c r="H315" s="107">
        <v>3194517</v>
      </c>
      <c r="I315" s="108">
        <v>50</v>
      </c>
      <c r="J315" s="107">
        <v>2623731</v>
      </c>
      <c r="K315" s="108">
        <v>42</v>
      </c>
      <c r="L315" s="107">
        <v>1841038</v>
      </c>
      <c r="M315" s="108">
        <v>18</v>
      </c>
      <c r="N315" s="107">
        <v>553615</v>
      </c>
      <c r="O315" s="108">
        <v>106</v>
      </c>
      <c r="P315" s="107">
        <v>7177387</v>
      </c>
      <c r="Q315" s="108"/>
      <c r="R315" s="107"/>
      <c r="S315" s="108">
        <v>10</v>
      </c>
      <c r="T315" s="107">
        <v>1573169</v>
      </c>
      <c r="U315" s="108">
        <v>8</v>
      </c>
      <c r="V315" s="107">
        <v>405463</v>
      </c>
      <c r="W315" s="108">
        <v>30</v>
      </c>
      <c r="X315" s="107">
        <v>1551397</v>
      </c>
      <c r="Y315" s="108">
        <v>35</v>
      </c>
      <c r="Z315" s="107">
        <v>3588773</v>
      </c>
      <c r="AA315" s="108">
        <v>22</v>
      </c>
      <c r="AB315" s="107">
        <v>1744347</v>
      </c>
      <c r="AC315" s="108">
        <v>16</v>
      </c>
      <c r="AD315" s="107">
        <v>286844</v>
      </c>
      <c r="AE315" s="108">
        <v>78</v>
      </c>
      <c r="AF315" s="107">
        <v>3334258</v>
      </c>
      <c r="AG315" s="108">
        <v>93</v>
      </c>
      <c r="AH315" s="107">
        <v>13962441</v>
      </c>
      <c r="AI315" s="108">
        <v>43</v>
      </c>
      <c r="AJ315" s="107">
        <v>7166850</v>
      </c>
      <c r="AK315" s="108">
        <v>16</v>
      </c>
      <c r="AL315" s="107">
        <v>1099514</v>
      </c>
      <c r="AM315" s="108">
        <v>21</v>
      </c>
      <c r="AN315" s="107">
        <v>1026112</v>
      </c>
      <c r="AO315" s="108">
        <v>14</v>
      </c>
      <c r="AP315" s="107">
        <v>4543126</v>
      </c>
      <c r="AQ315" s="108">
        <v>24</v>
      </c>
      <c r="AR315" s="107">
        <v>1763384</v>
      </c>
      <c r="AS315" s="108">
        <v>15</v>
      </c>
      <c r="AT315" s="107">
        <v>898898</v>
      </c>
      <c r="AU315" s="108">
        <v>3</v>
      </c>
      <c r="AV315" s="107">
        <v>501990</v>
      </c>
      <c r="AW315" s="108">
        <v>10</v>
      </c>
      <c r="AX315" s="107">
        <v>186696</v>
      </c>
      <c r="AY315" s="108">
        <v>3</v>
      </c>
      <c r="AZ315" s="107">
        <v>189602</v>
      </c>
      <c r="BA315" s="108">
        <v>89</v>
      </c>
      <c r="BB315" s="107">
        <v>5662335</v>
      </c>
      <c r="BC315" s="108"/>
      <c r="BD315" s="107"/>
      <c r="BE315" s="108">
        <v>104</v>
      </c>
      <c r="BF315" s="107">
        <v>18486208</v>
      </c>
      <c r="BG315" s="108"/>
      <c r="BH315" s="107"/>
      <c r="BI315" s="108"/>
      <c r="BJ315" s="107"/>
      <c r="BK315" s="108"/>
      <c r="BL315" s="107"/>
      <c r="BM315" s="108">
        <v>13</v>
      </c>
      <c r="BN315" s="107">
        <v>912951</v>
      </c>
      <c r="BO315" s="108">
        <v>20</v>
      </c>
      <c r="BP315" s="107">
        <v>462682</v>
      </c>
      <c r="BQ315" s="108">
        <v>977</v>
      </c>
      <c r="BR315" s="107">
        <v>85243333</v>
      </c>
    </row>
    <row r="316" spans="1:70" ht="14" customHeight="1">
      <c r="A316" s="111" t="s">
        <v>526</v>
      </c>
      <c r="B316" s="105">
        <v>30132</v>
      </c>
      <c r="C316" s="106">
        <v>6</v>
      </c>
      <c r="D316" s="107">
        <v>131430</v>
      </c>
      <c r="E316" s="108">
        <v>6</v>
      </c>
      <c r="F316" s="107">
        <v>366584</v>
      </c>
      <c r="G316" s="108">
        <v>82</v>
      </c>
      <c r="H316" s="107">
        <v>3117484</v>
      </c>
      <c r="I316" s="108">
        <v>50</v>
      </c>
      <c r="J316" s="107">
        <v>2632098</v>
      </c>
      <c r="K316" s="108">
        <v>42</v>
      </c>
      <c r="L316" s="107">
        <v>1862721</v>
      </c>
      <c r="M316" s="108">
        <v>18</v>
      </c>
      <c r="N316" s="107">
        <v>555313</v>
      </c>
      <c r="O316" s="108">
        <v>106</v>
      </c>
      <c r="P316" s="107">
        <v>7214310</v>
      </c>
      <c r="Q316" s="108"/>
      <c r="R316" s="107"/>
      <c r="S316" s="108">
        <v>10</v>
      </c>
      <c r="T316" s="107">
        <v>1472064</v>
      </c>
      <c r="U316" s="108">
        <v>8</v>
      </c>
      <c r="V316" s="107">
        <v>408021</v>
      </c>
      <c r="W316" s="108">
        <v>30</v>
      </c>
      <c r="X316" s="107">
        <v>1475332</v>
      </c>
      <c r="Y316" s="108">
        <v>35</v>
      </c>
      <c r="Z316" s="107">
        <v>3371238</v>
      </c>
      <c r="AA316" s="108">
        <v>22</v>
      </c>
      <c r="AB316" s="107">
        <v>1703169</v>
      </c>
      <c r="AC316" s="108">
        <v>16</v>
      </c>
      <c r="AD316" s="107">
        <v>283285</v>
      </c>
      <c r="AE316" s="108">
        <v>78</v>
      </c>
      <c r="AF316" s="107">
        <v>3286023</v>
      </c>
      <c r="AG316" s="108">
        <v>93</v>
      </c>
      <c r="AH316" s="107">
        <v>13778709</v>
      </c>
      <c r="AI316" s="108">
        <v>43</v>
      </c>
      <c r="AJ316" s="107">
        <v>6969580</v>
      </c>
      <c r="AK316" s="108">
        <v>16</v>
      </c>
      <c r="AL316" s="107">
        <v>1086065</v>
      </c>
      <c r="AM316" s="108">
        <v>21</v>
      </c>
      <c r="AN316" s="107">
        <v>1012451</v>
      </c>
      <c r="AO316" s="108">
        <v>14</v>
      </c>
      <c r="AP316" s="107">
        <v>4438743</v>
      </c>
      <c r="AQ316" s="108">
        <v>24</v>
      </c>
      <c r="AR316" s="107">
        <v>1810871</v>
      </c>
      <c r="AS316" s="108">
        <v>15</v>
      </c>
      <c r="AT316" s="107">
        <v>868315</v>
      </c>
      <c r="AU316" s="108">
        <v>3</v>
      </c>
      <c r="AV316" s="107">
        <v>504054</v>
      </c>
      <c r="AW316" s="108">
        <v>10</v>
      </c>
      <c r="AX316" s="107">
        <v>188319</v>
      </c>
      <c r="AY316" s="108">
        <v>3</v>
      </c>
      <c r="AZ316" s="107">
        <v>191031</v>
      </c>
      <c r="BA316" s="108">
        <v>88</v>
      </c>
      <c r="BB316" s="107">
        <v>5370771</v>
      </c>
      <c r="BC316" s="108"/>
      <c r="BD316" s="107"/>
      <c r="BE316" s="108">
        <v>104</v>
      </c>
      <c r="BF316" s="107">
        <v>18410194</v>
      </c>
      <c r="BG316" s="108"/>
      <c r="BH316" s="107"/>
      <c r="BI316" s="108"/>
      <c r="BJ316" s="107"/>
      <c r="BK316" s="108"/>
      <c r="BL316" s="107"/>
      <c r="BM316" s="108">
        <v>13</v>
      </c>
      <c r="BN316" s="107">
        <v>919916</v>
      </c>
      <c r="BO316" s="108">
        <v>20</v>
      </c>
      <c r="BP316" s="107">
        <v>489255</v>
      </c>
      <c r="BQ316" s="108">
        <v>976</v>
      </c>
      <c r="BR316" s="107">
        <v>83917360</v>
      </c>
    </row>
    <row r="317" spans="1:70" ht="14" customHeight="1">
      <c r="A317" s="111" t="s">
        <v>526</v>
      </c>
      <c r="B317" s="105">
        <v>30163</v>
      </c>
      <c r="C317" s="106">
        <v>6</v>
      </c>
      <c r="D317" s="107">
        <v>133759</v>
      </c>
      <c r="E317" s="108">
        <v>6</v>
      </c>
      <c r="F317" s="107">
        <v>373334</v>
      </c>
      <c r="G317" s="108">
        <v>82</v>
      </c>
      <c r="H317" s="107">
        <v>3065841</v>
      </c>
      <c r="I317" s="108">
        <v>50</v>
      </c>
      <c r="J317" s="107">
        <v>2575672</v>
      </c>
      <c r="K317" s="108">
        <v>42</v>
      </c>
      <c r="L317" s="107">
        <v>1847949</v>
      </c>
      <c r="M317" s="108">
        <v>18</v>
      </c>
      <c r="N317" s="107">
        <v>555687</v>
      </c>
      <c r="O317" s="108">
        <v>106</v>
      </c>
      <c r="P317" s="107">
        <v>7245172</v>
      </c>
      <c r="Q317" s="108"/>
      <c r="R317" s="107"/>
      <c r="S317" s="108">
        <v>10</v>
      </c>
      <c r="T317" s="107">
        <v>1467818</v>
      </c>
      <c r="U317" s="108">
        <v>8</v>
      </c>
      <c r="V317" s="107">
        <v>403692</v>
      </c>
      <c r="W317" s="108">
        <v>30</v>
      </c>
      <c r="X317" s="107">
        <v>1454731</v>
      </c>
      <c r="Y317" s="108">
        <v>35</v>
      </c>
      <c r="Z317" s="107">
        <v>3172451</v>
      </c>
      <c r="AA317" s="108">
        <v>22</v>
      </c>
      <c r="AB317" s="107">
        <v>1824471</v>
      </c>
      <c r="AC317" s="108">
        <v>16</v>
      </c>
      <c r="AD317" s="107">
        <v>281683</v>
      </c>
      <c r="AE317" s="108">
        <v>78</v>
      </c>
      <c r="AF317" s="107">
        <v>3155524</v>
      </c>
      <c r="AG317" s="108">
        <v>93</v>
      </c>
      <c r="AH317" s="107">
        <v>13513191</v>
      </c>
      <c r="AI317" s="108">
        <v>43</v>
      </c>
      <c r="AJ317" s="107">
        <v>6635988</v>
      </c>
      <c r="AK317" s="108">
        <v>16</v>
      </c>
      <c r="AL317" s="107">
        <v>1148809</v>
      </c>
      <c r="AM317" s="108">
        <v>21</v>
      </c>
      <c r="AN317" s="107">
        <v>1016015</v>
      </c>
      <c r="AO317" s="108">
        <v>14</v>
      </c>
      <c r="AP317" s="107">
        <v>4466341</v>
      </c>
      <c r="AQ317" s="108">
        <v>24</v>
      </c>
      <c r="AR317" s="107">
        <v>1798799</v>
      </c>
      <c r="AS317" s="108">
        <v>15</v>
      </c>
      <c r="AT317" s="107">
        <v>854395</v>
      </c>
      <c r="AU317" s="108">
        <v>3</v>
      </c>
      <c r="AV317" s="107">
        <v>504273</v>
      </c>
      <c r="AW317" s="108">
        <v>10</v>
      </c>
      <c r="AX317" s="107">
        <v>185749</v>
      </c>
      <c r="AY317" s="108">
        <v>3</v>
      </c>
      <c r="AZ317" s="107">
        <v>216005</v>
      </c>
      <c r="BA317" s="108">
        <v>88</v>
      </c>
      <c r="BB317" s="107">
        <v>5262816</v>
      </c>
      <c r="BC317" s="108"/>
      <c r="BD317" s="107"/>
      <c r="BE317" s="108">
        <v>104</v>
      </c>
      <c r="BF317" s="107">
        <v>18349704</v>
      </c>
      <c r="BG317" s="108"/>
      <c r="BH317" s="107"/>
      <c r="BI317" s="108"/>
      <c r="BJ317" s="107"/>
      <c r="BK317" s="108"/>
      <c r="BL317" s="107"/>
      <c r="BM317" s="108">
        <v>13</v>
      </c>
      <c r="BN317" s="107">
        <v>875843</v>
      </c>
      <c r="BO317" s="108">
        <v>20</v>
      </c>
      <c r="BP317" s="107">
        <v>488377</v>
      </c>
      <c r="BQ317" s="108">
        <v>976</v>
      </c>
      <c r="BR317" s="107">
        <v>82874101</v>
      </c>
    </row>
    <row r="318" spans="1:70" ht="14" customHeight="1">
      <c r="A318" s="111" t="s">
        <v>526</v>
      </c>
      <c r="B318" s="105">
        <v>30194</v>
      </c>
      <c r="C318" s="106">
        <v>6</v>
      </c>
      <c r="D318" s="107">
        <v>128681</v>
      </c>
      <c r="E318" s="108">
        <v>6</v>
      </c>
      <c r="F318" s="107">
        <v>360856</v>
      </c>
      <c r="G318" s="108">
        <v>82</v>
      </c>
      <c r="H318" s="107">
        <v>3052119</v>
      </c>
      <c r="I318" s="108">
        <v>50</v>
      </c>
      <c r="J318" s="107">
        <v>2466412</v>
      </c>
      <c r="K318" s="108">
        <v>42</v>
      </c>
      <c r="L318" s="107">
        <v>1823644</v>
      </c>
      <c r="M318" s="108">
        <v>18</v>
      </c>
      <c r="N318" s="107">
        <v>537490</v>
      </c>
      <c r="O318" s="108">
        <v>106</v>
      </c>
      <c r="P318" s="107">
        <v>7002746</v>
      </c>
      <c r="Q318" s="108"/>
      <c r="R318" s="107"/>
      <c r="S318" s="108">
        <v>10</v>
      </c>
      <c r="T318" s="107">
        <v>1448041</v>
      </c>
      <c r="U318" s="108">
        <v>8</v>
      </c>
      <c r="V318" s="107">
        <v>398680</v>
      </c>
      <c r="W318" s="108">
        <v>30</v>
      </c>
      <c r="X318" s="107">
        <v>1440638</v>
      </c>
      <c r="Y318" s="108">
        <v>35</v>
      </c>
      <c r="Z318" s="107">
        <v>3157700</v>
      </c>
      <c r="AA318" s="108">
        <v>22</v>
      </c>
      <c r="AB318" s="107">
        <v>1816150</v>
      </c>
      <c r="AC318" s="108">
        <v>16</v>
      </c>
      <c r="AD318" s="107">
        <v>272422</v>
      </c>
      <c r="AE318" s="108">
        <v>78</v>
      </c>
      <c r="AF318" s="107">
        <v>3121099</v>
      </c>
      <c r="AG318" s="108">
        <v>93</v>
      </c>
      <c r="AH318" s="107">
        <v>14020872</v>
      </c>
      <c r="AI318" s="108">
        <v>43</v>
      </c>
      <c r="AJ318" s="107">
        <v>6815666</v>
      </c>
      <c r="AK318" s="108">
        <v>16</v>
      </c>
      <c r="AL318" s="107">
        <v>1220169</v>
      </c>
      <c r="AM318" s="108">
        <v>21</v>
      </c>
      <c r="AN318" s="107">
        <v>1008638</v>
      </c>
      <c r="AO318" s="108">
        <v>14</v>
      </c>
      <c r="AP318" s="107">
        <v>4441262</v>
      </c>
      <c r="AQ318" s="108">
        <v>24</v>
      </c>
      <c r="AR318" s="107">
        <v>1802608</v>
      </c>
      <c r="AS318" s="108">
        <v>15</v>
      </c>
      <c r="AT318" s="107">
        <v>798932</v>
      </c>
      <c r="AU318" s="108">
        <v>3</v>
      </c>
      <c r="AV318" s="107">
        <v>477103</v>
      </c>
      <c r="AW318" s="108">
        <v>10</v>
      </c>
      <c r="AX318" s="107">
        <v>182471</v>
      </c>
      <c r="AY318" s="108">
        <v>3</v>
      </c>
      <c r="AZ318" s="107">
        <v>213245</v>
      </c>
      <c r="BA318" s="108">
        <v>88</v>
      </c>
      <c r="BB318" s="107">
        <v>5147847</v>
      </c>
      <c r="BC318" s="108"/>
      <c r="BD318" s="107"/>
      <c r="BE318" s="108">
        <v>104</v>
      </c>
      <c r="BF318" s="107">
        <v>18354987</v>
      </c>
      <c r="BG318" s="108"/>
      <c r="BH318" s="107"/>
      <c r="BI318" s="108"/>
      <c r="BJ318" s="107"/>
      <c r="BK318" s="108"/>
      <c r="BL318" s="107"/>
      <c r="BM318" s="108">
        <v>13</v>
      </c>
      <c r="BN318" s="107">
        <v>892844</v>
      </c>
      <c r="BO318" s="108">
        <v>20</v>
      </c>
      <c r="BP318" s="107">
        <v>479153</v>
      </c>
      <c r="BQ318" s="108">
        <v>976</v>
      </c>
      <c r="BR318" s="107">
        <v>82882490</v>
      </c>
    </row>
    <row r="319" spans="1:70" ht="14" customHeight="1">
      <c r="A319" s="111" t="s">
        <v>526</v>
      </c>
      <c r="B319" s="105">
        <v>30224</v>
      </c>
      <c r="C319" s="106">
        <v>6</v>
      </c>
      <c r="D319" s="107">
        <v>116127</v>
      </c>
      <c r="E319" s="108">
        <v>6</v>
      </c>
      <c r="F319" s="107">
        <v>354851</v>
      </c>
      <c r="G319" s="108">
        <v>82</v>
      </c>
      <c r="H319" s="107">
        <v>2962771</v>
      </c>
      <c r="I319" s="108">
        <v>50</v>
      </c>
      <c r="J319" s="107">
        <v>2432688</v>
      </c>
      <c r="K319" s="108">
        <v>42</v>
      </c>
      <c r="L319" s="107">
        <v>1718707</v>
      </c>
      <c r="M319" s="108">
        <v>18</v>
      </c>
      <c r="N319" s="107">
        <v>525823</v>
      </c>
      <c r="O319" s="108">
        <v>107</v>
      </c>
      <c r="P319" s="107">
        <v>6990247</v>
      </c>
      <c r="Q319" s="108"/>
      <c r="R319" s="107"/>
      <c r="S319" s="108">
        <v>10</v>
      </c>
      <c r="T319" s="107">
        <v>1398905</v>
      </c>
      <c r="U319" s="108">
        <v>8</v>
      </c>
      <c r="V319" s="107">
        <v>389605</v>
      </c>
      <c r="W319" s="108">
        <v>30</v>
      </c>
      <c r="X319" s="107">
        <v>1414699</v>
      </c>
      <c r="Y319" s="108">
        <v>35</v>
      </c>
      <c r="Z319" s="107">
        <v>2959141</v>
      </c>
      <c r="AA319" s="108">
        <v>22</v>
      </c>
      <c r="AB319" s="107">
        <v>1674883</v>
      </c>
      <c r="AC319" s="108">
        <v>16</v>
      </c>
      <c r="AD319" s="107">
        <v>260694</v>
      </c>
      <c r="AE319" s="108">
        <v>79</v>
      </c>
      <c r="AF319" s="107">
        <v>3176720</v>
      </c>
      <c r="AG319" s="108">
        <v>94</v>
      </c>
      <c r="AH319" s="107">
        <v>14335212</v>
      </c>
      <c r="AI319" s="108">
        <v>43</v>
      </c>
      <c r="AJ319" s="107">
        <v>6638004</v>
      </c>
      <c r="AK319" s="108">
        <v>16</v>
      </c>
      <c r="AL319" s="107">
        <v>1255966</v>
      </c>
      <c r="AM319" s="108">
        <v>21</v>
      </c>
      <c r="AN319" s="107">
        <v>1033642</v>
      </c>
      <c r="AO319" s="108">
        <v>14</v>
      </c>
      <c r="AP319" s="107">
        <v>4328056</v>
      </c>
      <c r="AQ319" s="108">
        <v>24</v>
      </c>
      <c r="AR319" s="107">
        <v>1790931</v>
      </c>
      <c r="AS319" s="108">
        <v>15</v>
      </c>
      <c r="AT319" s="107">
        <v>712389</v>
      </c>
      <c r="AU319" s="108">
        <v>3</v>
      </c>
      <c r="AV319" s="107">
        <v>492035</v>
      </c>
      <c r="AW319" s="108">
        <v>10</v>
      </c>
      <c r="AX319" s="107">
        <v>171847</v>
      </c>
      <c r="AY319" s="108">
        <v>3</v>
      </c>
      <c r="AZ319" s="107">
        <v>205110</v>
      </c>
      <c r="BA319" s="108">
        <v>88</v>
      </c>
      <c r="BB319" s="107">
        <v>5196033</v>
      </c>
      <c r="BC319" s="108"/>
      <c r="BD319" s="107"/>
      <c r="BE319" s="108">
        <v>106</v>
      </c>
      <c r="BF319" s="107">
        <v>18384427</v>
      </c>
      <c r="BG319" s="108"/>
      <c r="BH319" s="107"/>
      <c r="BI319" s="108"/>
      <c r="BJ319" s="107"/>
      <c r="BK319" s="108"/>
      <c r="BL319" s="107"/>
      <c r="BM319" s="108">
        <v>13</v>
      </c>
      <c r="BN319" s="107">
        <v>874227</v>
      </c>
      <c r="BO319" s="108">
        <v>20</v>
      </c>
      <c r="BP319" s="107">
        <v>466952</v>
      </c>
      <c r="BQ319" s="108">
        <v>981</v>
      </c>
      <c r="BR319" s="107">
        <v>82260706</v>
      </c>
    </row>
    <row r="320" spans="1:70" ht="14" customHeight="1">
      <c r="A320" s="111" t="s">
        <v>526</v>
      </c>
      <c r="B320" s="105">
        <v>30254</v>
      </c>
      <c r="C320" s="106">
        <v>6</v>
      </c>
      <c r="D320" s="107">
        <v>123846</v>
      </c>
      <c r="E320" s="108">
        <v>6</v>
      </c>
      <c r="F320" s="107">
        <v>371298</v>
      </c>
      <c r="G320" s="108">
        <v>82</v>
      </c>
      <c r="H320" s="107">
        <v>2965274</v>
      </c>
      <c r="I320" s="108">
        <v>50</v>
      </c>
      <c r="J320" s="107">
        <v>2477172</v>
      </c>
      <c r="K320" s="108">
        <v>42</v>
      </c>
      <c r="L320" s="107">
        <v>1738439</v>
      </c>
      <c r="M320" s="108">
        <v>18</v>
      </c>
      <c r="N320" s="107">
        <v>543827</v>
      </c>
      <c r="O320" s="108">
        <v>107</v>
      </c>
      <c r="P320" s="107">
        <v>7489782</v>
      </c>
      <c r="Q320" s="108"/>
      <c r="R320" s="107"/>
      <c r="S320" s="108">
        <v>10</v>
      </c>
      <c r="T320" s="107">
        <v>1419179</v>
      </c>
      <c r="U320" s="108">
        <v>8</v>
      </c>
      <c r="V320" s="107">
        <v>397378</v>
      </c>
      <c r="W320" s="108">
        <v>30</v>
      </c>
      <c r="X320" s="107">
        <v>1471597</v>
      </c>
      <c r="Y320" s="108">
        <v>35</v>
      </c>
      <c r="Z320" s="107">
        <v>2947790</v>
      </c>
      <c r="AA320" s="108">
        <v>22</v>
      </c>
      <c r="AB320" s="107">
        <v>1745011</v>
      </c>
      <c r="AC320" s="108">
        <v>16</v>
      </c>
      <c r="AD320" s="107">
        <v>269314</v>
      </c>
      <c r="AE320" s="108">
        <v>79</v>
      </c>
      <c r="AF320" s="107">
        <v>3366594</v>
      </c>
      <c r="AG320" s="108">
        <v>94</v>
      </c>
      <c r="AH320" s="107">
        <v>15737037</v>
      </c>
      <c r="AI320" s="108">
        <v>43</v>
      </c>
      <c r="AJ320" s="107">
        <v>7094853</v>
      </c>
      <c r="AK320" s="108">
        <v>16</v>
      </c>
      <c r="AL320" s="107">
        <v>1373363</v>
      </c>
      <c r="AM320" s="108">
        <v>21</v>
      </c>
      <c r="AN320" s="107">
        <v>1070812</v>
      </c>
      <c r="AO320" s="108">
        <v>14</v>
      </c>
      <c r="AP320" s="107">
        <v>4292261</v>
      </c>
      <c r="AQ320" s="108">
        <v>24</v>
      </c>
      <c r="AR320" s="107">
        <v>1766163</v>
      </c>
      <c r="AS320" s="108">
        <v>15</v>
      </c>
      <c r="AT320" s="107">
        <v>725664</v>
      </c>
      <c r="AU320" s="108">
        <v>3</v>
      </c>
      <c r="AV320" s="107">
        <v>486837</v>
      </c>
      <c r="AW320" s="108">
        <v>10</v>
      </c>
      <c r="AX320" s="107">
        <v>169851</v>
      </c>
      <c r="AY320" s="108">
        <v>3</v>
      </c>
      <c r="AZ320" s="107">
        <v>217299</v>
      </c>
      <c r="BA320" s="108">
        <v>88</v>
      </c>
      <c r="BB320" s="107">
        <v>5182711</v>
      </c>
      <c r="BC320" s="108"/>
      <c r="BD320" s="107"/>
      <c r="BE320" s="108">
        <v>106</v>
      </c>
      <c r="BF320" s="107">
        <v>18549813</v>
      </c>
      <c r="BG320" s="108"/>
      <c r="BH320" s="107"/>
      <c r="BI320" s="108"/>
      <c r="BJ320" s="107"/>
      <c r="BK320" s="108"/>
      <c r="BL320" s="107"/>
      <c r="BM320" s="108">
        <v>13</v>
      </c>
      <c r="BN320" s="107">
        <v>905225</v>
      </c>
      <c r="BO320" s="108">
        <v>20</v>
      </c>
      <c r="BP320" s="107">
        <v>466767</v>
      </c>
      <c r="BQ320" s="108">
        <v>981</v>
      </c>
      <c r="BR320" s="107">
        <v>85365171</v>
      </c>
    </row>
    <row r="321" spans="1:70" ht="14" customHeight="1">
      <c r="A321" s="111" t="s">
        <v>526</v>
      </c>
      <c r="B321" s="105">
        <v>30285</v>
      </c>
      <c r="C321" s="106">
        <v>6</v>
      </c>
      <c r="D321" s="107">
        <v>127759</v>
      </c>
      <c r="E321" s="108">
        <v>6</v>
      </c>
      <c r="F321" s="107">
        <v>399303</v>
      </c>
      <c r="G321" s="108">
        <v>83</v>
      </c>
      <c r="H321" s="107">
        <v>3202459</v>
      </c>
      <c r="I321" s="108">
        <v>50</v>
      </c>
      <c r="J321" s="107">
        <v>2633308</v>
      </c>
      <c r="K321" s="108">
        <v>42</v>
      </c>
      <c r="L321" s="107">
        <v>1838622</v>
      </c>
      <c r="M321" s="108">
        <v>18</v>
      </c>
      <c r="N321" s="107">
        <v>579977</v>
      </c>
      <c r="O321" s="108">
        <v>107</v>
      </c>
      <c r="P321" s="107">
        <v>8011238</v>
      </c>
      <c r="Q321" s="108"/>
      <c r="R321" s="107"/>
      <c r="S321" s="108">
        <v>10</v>
      </c>
      <c r="T321" s="107">
        <v>1593680</v>
      </c>
      <c r="U321" s="108">
        <v>8</v>
      </c>
      <c r="V321" s="107">
        <v>413456</v>
      </c>
      <c r="W321" s="108">
        <v>30</v>
      </c>
      <c r="X321" s="107">
        <v>1598976</v>
      </c>
      <c r="Y321" s="108">
        <v>35</v>
      </c>
      <c r="Z321" s="107">
        <v>3195676</v>
      </c>
      <c r="AA321" s="108">
        <v>22</v>
      </c>
      <c r="AB321" s="107">
        <v>1974262</v>
      </c>
      <c r="AC321" s="108">
        <v>16</v>
      </c>
      <c r="AD321" s="107">
        <v>295818</v>
      </c>
      <c r="AE321" s="108">
        <v>79</v>
      </c>
      <c r="AF321" s="107">
        <v>3559272</v>
      </c>
      <c r="AG321" s="108">
        <v>94</v>
      </c>
      <c r="AH321" s="107">
        <v>17157872</v>
      </c>
      <c r="AI321" s="108">
        <v>43</v>
      </c>
      <c r="AJ321" s="107">
        <v>7612541</v>
      </c>
      <c r="AK321" s="108">
        <v>16</v>
      </c>
      <c r="AL321" s="107">
        <v>1548678</v>
      </c>
      <c r="AM321" s="108">
        <v>20</v>
      </c>
      <c r="AN321" s="107">
        <v>1110582</v>
      </c>
      <c r="AO321" s="108">
        <v>14</v>
      </c>
      <c r="AP321" s="107">
        <v>4565095</v>
      </c>
      <c r="AQ321" s="108">
        <v>24</v>
      </c>
      <c r="AR321" s="107">
        <v>1798963</v>
      </c>
      <c r="AS321" s="108">
        <v>15</v>
      </c>
      <c r="AT321" s="107">
        <v>750499</v>
      </c>
      <c r="AU321" s="108">
        <v>3</v>
      </c>
      <c r="AV321" s="107">
        <v>488643</v>
      </c>
      <c r="AW321" s="108">
        <v>10</v>
      </c>
      <c r="AX321" s="107">
        <v>177135</v>
      </c>
      <c r="AY321" s="108">
        <v>3</v>
      </c>
      <c r="AZ321" s="107">
        <v>241370</v>
      </c>
      <c r="BA321" s="108">
        <v>88</v>
      </c>
      <c r="BB321" s="107">
        <v>5474099</v>
      </c>
      <c r="BC321" s="108"/>
      <c r="BD321" s="107"/>
      <c r="BE321" s="108">
        <v>106</v>
      </c>
      <c r="BF321" s="107">
        <v>19156526</v>
      </c>
      <c r="BG321" s="108"/>
      <c r="BH321" s="107"/>
      <c r="BI321" s="108"/>
      <c r="BJ321" s="107"/>
      <c r="BK321" s="108"/>
      <c r="BL321" s="107"/>
      <c r="BM321" s="108">
        <v>13</v>
      </c>
      <c r="BN321" s="107">
        <v>995022</v>
      </c>
      <c r="BO321" s="108">
        <v>20</v>
      </c>
      <c r="BP321" s="107">
        <v>514116</v>
      </c>
      <c r="BQ321" s="108">
        <v>981</v>
      </c>
      <c r="BR321" s="107">
        <v>91014961</v>
      </c>
    </row>
    <row r="322" spans="1:70" ht="14" customHeight="1">
      <c r="A322" s="111" t="s">
        <v>526</v>
      </c>
      <c r="B322" s="105">
        <v>30313</v>
      </c>
      <c r="C322" s="106">
        <v>6</v>
      </c>
      <c r="D322" s="107">
        <v>133276</v>
      </c>
      <c r="E322" s="108">
        <v>6</v>
      </c>
      <c r="F322" s="107">
        <v>414594</v>
      </c>
      <c r="G322" s="108">
        <v>83</v>
      </c>
      <c r="H322" s="107">
        <v>3182708</v>
      </c>
      <c r="I322" s="108">
        <v>50</v>
      </c>
      <c r="J322" s="107">
        <v>2625286</v>
      </c>
      <c r="K322" s="108">
        <v>42</v>
      </c>
      <c r="L322" s="107">
        <v>1840163</v>
      </c>
      <c r="M322" s="108">
        <v>18</v>
      </c>
      <c r="N322" s="107">
        <v>598884</v>
      </c>
      <c r="O322" s="108">
        <v>107</v>
      </c>
      <c r="P322" s="107">
        <v>8041836</v>
      </c>
      <c r="Q322" s="108"/>
      <c r="R322" s="107"/>
      <c r="S322" s="108">
        <v>10</v>
      </c>
      <c r="T322" s="107">
        <v>1739917</v>
      </c>
      <c r="U322" s="108">
        <v>8</v>
      </c>
      <c r="V322" s="107">
        <v>426042</v>
      </c>
      <c r="W322" s="108">
        <v>30</v>
      </c>
      <c r="X322" s="107">
        <v>1600273</v>
      </c>
      <c r="Y322" s="108">
        <v>35</v>
      </c>
      <c r="Z322" s="107">
        <v>3392738</v>
      </c>
      <c r="AA322" s="108">
        <v>22</v>
      </c>
      <c r="AB322" s="107">
        <v>2032247</v>
      </c>
      <c r="AC322" s="108">
        <v>16</v>
      </c>
      <c r="AD322" s="107">
        <v>297107</v>
      </c>
      <c r="AE322" s="108">
        <v>79</v>
      </c>
      <c r="AF322" s="107">
        <v>3560553</v>
      </c>
      <c r="AG322" s="108">
        <v>94</v>
      </c>
      <c r="AH322" s="107">
        <v>17829701</v>
      </c>
      <c r="AI322" s="108">
        <v>43</v>
      </c>
      <c r="AJ322" s="107">
        <v>8196530</v>
      </c>
      <c r="AK322" s="108">
        <v>16</v>
      </c>
      <c r="AL322" s="107">
        <v>1575162</v>
      </c>
      <c r="AM322" s="108">
        <v>20</v>
      </c>
      <c r="AN322" s="107">
        <v>1113405</v>
      </c>
      <c r="AO322" s="108">
        <v>14</v>
      </c>
      <c r="AP322" s="107">
        <v>4935481</v>
      </c>
      <c r="AQ322" s="108">
        <v>24</v>
      </c>
      <c r="AR322" s="107">
        <v>1842556</v>
      </c>
      <c r="AS322" s="108">
        <v>15</v>
      </c>
      <c r="AT322" s="107">
        <v>742518</v>
      </c>
      <c r="AU322" s="108">
        <v>3</v>
      </c>
      <c r="AV322" s="107">
        <v>498881</v>
      </c>
      <c r="AW322" s="108">
        <v>10</v>
      </c>
      <c r="AX322" s="107">
        <v>183434</v>
      </c>
      <c r="AY322" s="108">
        <v>3</v>
      </c>
      <c r="AZ322" s="107">
        <v>266589</v>
      </c>
      <c r="BA322" s="108">
        <v>88</v>
      </c>
      <c r="BB322" s="107">
        <v>5657298</v>
      </c>
      <c r="BC322" s="108"/>
      <c r="BD322" s="107"/>
      <c r="BE322" s="108">
        <v>106</v>
      </c>
      <c r="BF322" s="107">
        <v>19394667</v>
      </c>
      <c r="BG322" s="108"/>
      <c r="BH322" s="107"/>
      <c r="BI322" s="108"/>
      <c r="BJ322" s="107"/>
      <c r="BK322" s="108"/>
      <c r="BL322" s="107"/>
      <c r="BM322" s="108">
        <v>13</v>
      </c>
      <c r="BN322" s="107">
        <v>962596</v>
      </c>
      <c r="BO322" s="108">
        <v>20</v>
      </c>
      <c r="BP322" s="107">
        <v>520211</v>
      </c>
      <c r="BQ322" s="108">
        <v>981</v>
      </c>
      <c r="BR322" s="107">
        <v>93604668</v>
      </c>
    </row>
    <row r="323" spans="1:70" ht="14" customHeight="1">
      <c r="A323" s="111" t="s">
        <v>527</v>
      </c>
      <c r="B323" s="105">
        <v>30347</v>
      </c>
      <c r="C323" s="106">
        <v>6</v>
      </c>
      <c r="D323" s="107">
        <v>150731</v>
      </c>
      <c r="E323" s="108">
        <v>6</v>
      </c>
      <c r="F323" s="107">
        <v>406219</v>
      </c>
      <c r="G323" s="108">
        <v>83</v>
      </c>
      <c r="H323" s="107">
        <v>3231169</v>
      </c>
      <c r="I323" s="108">
        <v>50</v>
      </c>
      <c r="J323" s="107">
        <v>2688963</v>
      </c>
      <c r="K323" s="108">
        <v>42</v>
      </c>
      <c r="L323" s="107">
        <v>1898364</v>
      </c>
      <c r="M323" s="108">
        <v>18</v>
      </c>
      <c r="N323" s="107">
        <v>663748</v>
      </c>
      <c r="O323" s="108">
        <v>107</v>
      </c>
      <c r="P323" s="107">
        <v>8331222</v>
      </c>
      <c r="Q323" s="108"/>
      <c r="R323" s="107"/>
      <c r="S323" s="108">
        <v>10</v>
      </c>
      <c r="T323" s="107">
        <v>1787577</v>
      </c>
      <c r="U323" s="108">
        <v>8</v>
      </c>
      <c r="V323" s="107">
        <v>411267</v>
      </c>
      <c r="W323" s="108">
        <v>30</v>
      </c>
      <c r="X323" s="107">
        <v>1591467</v>
      </c>
      <c r="Y323" s="108">
        <v>35</v>
      </c>
      <c r="Z323" s="107">
        <v>3292332</v>
      </c>
      <c r="AA323" s="108">
        <v>22</v>
      </c>
      <c r="AB323" s="107">
        <v>2329259</v>
      </c>
      <c r="AC323" s="108">
        <v>16</v>
      </c>
      <c r="AD323" s="107">
        <v>289741</v>
      </c>
      <c r="AE323" s="108">
        <v>79</v>
      </c>
      <c r="AF323" s="107">
        <v>3495753</v>
      </c>
      <c r="AG323" s="108">
        <v>94</v>
      </c>
      <c r="AH323" s="107">
        <v>16666544</v>
      </c>
      <c r="AI323" s="108">
        <v>43</v>
      </c>
      <c r="AJ323" s="107">
        <v>7684662</v>
      </c>
      <c r="AK323" s="108">
        <v>16</v>
      </c>
      <c r="AL323" s="107">
        <v>1483971</v>
      </c>
      <c r="AM323" s="108">
        <v>20</v>
      </c>
      <c r="AN323" s="107">
        <v>1099584</v>
      </c>
      <c r="AO323" s="108">
        <v>14</v>
      </c>
      <c r="AP323" s="107">
        <v>5074921</v>
      </c>
      <c r="AQ323" s="108">
        <v>24</v>
      </c>
      <c r="AR323" s="107">
        <v>1968436</v>
      </c>
      <c r="AS323" s="108">
        <v>15</v>
      </c>
      <c r="AT323" s="107">
        <v>867036</v>
      </c>
      <c r="AU323" s="108">
        <v>3</v>
      </c>
      <c r="AV323" s="107">
        <v>509630</v>
      </c>
      <c r="AW323" s="108">
        <v>10</v>
      </c>
      <c r="AX323" s="107">
        <v>191355</v>
      </c>
      <c r="AY323" s="108">
        <v>3</v>
      </c>
      <c r="AZ323" s="107">
        <v>280404</v>
      </c>
      <c r="BA323" s="108">
        <v>88</v>
      </c>
      <c r="BB323" s="107">
        <v>5553031</v>
      </c>
      <c r="BC323" s="108"/>
      <c r="BD323" s="107"/>
      <c r="BE323" s="108">
        <v>106</v>
      </c>
      <c r="BF323" s="107">
        <v>19374963</v>
      </c>
      <c r="BG323" s="108"/>
      <c r="BH323" s="107"/>
      <c r="BI323" s="108"/>
      <c r="BJ323" s="107"/>
      <c r="BK323" s="108"/>
      <c r="BL323" s="107"/>
      <c r="BM323" s="108">
        <v>13</v>
      </c>
      <c r="BN323" s="107">
        <v>998391</v>
      </c>
      <c r="BO323" s="108">
        <v>20</v>
      </c>
      <c r="BP323" s="107">
        <v>550101</v>
      </c>
      <c r="BQ323" s="108">
        <v>981</v>
      </c>
      <c r="BR323" s="107">
        <v>92870854</v>
      </c>
    </row>
    <row r="324" spans="1:70" ht="14" customHeight="1">
      <c r="A324" s="111" t="s">
        <v>527</v>
      </c>
      <c r="B324" s="105">
        <v>30375</v>
      </c>
      <c r="C324" s="106">
        <v>6</v>
      </c>
      <c r="D324" s="107">
        <v>168947</v>
      </c>
      <c r="E324" s="108">
        <v>6</v>
      </c>
      <c r="F324" s="107">
        <v>360456</v>
      </c>
      <c r="G324" s="108">
        <v>83</v>
      </c>
      <c r="H324" s="107">
        <v>3284955</v>
      </c>
      <c r="I324" s="108">
        <v>50</v>
      </c>
      <c r="J324" s="107">
        <v>2676250</v>
      </c>
      <c r="K324" s="108">
        <v>42</v>
      </c>
      <c r="L324" s="107">
        <v>1924613</v>
      </c>
      <c r="M324" s="108">
        <v>18</v>
      </c>
      <c r="N324" s="107">
        <v>747884</v>
      </c>
      <c r="O324" s="108">
        <v>107</v>
      </c>
      <c r="P324" s="107">
        <v>8314362</v>
      </c>
      <c r="Q324" s="108"/>
      <c r="R324" s="107"/>
      <c r="S324" s="108">
        <v>10</v>
      </c>
      <c r="T324" s="107">
        <v>1674971</v>
      </c>
      <c r="U324" s="108">
        <v>8</v>
      </c>
      <c r="V324" s="107">
        <v>420190</v>
      </c>
      <c r="W324" s="108">
        <v>30</v>
      </c>
      <c r="X324" s="107">
        <v>1654415</v>
      </c>
      <c r="Y324" s="108">
        <v>35</v>
      </c>
      <c r="Z324" s="107">
        <v>3398772</v>
      </c>
      <c r="AA324" s="108">
        <v>22</v>
      </c>
      <c r="AB324" s="107">
        <v>2335418</v>
      </c>
      <c r="AC324" s="108">
        <v>16</v>
      </c>
      <c r="AD324" s="107">
        <v>292188</v>
      </c>
      <c r="AE324" s="108">
        <v>79</v>
      </c>
      <c r="AF324" s="107">
        <v>3453000</v>
      </c>
      <c r="AG324" s="108">
        <v>94</v>
      </c>
      <c r="AH324" s="107">
        <v>16491400</v>
      </c>
      <c r="AI324" s="108">
        <v>43</v>
      </c>
      <c r="AJ324" s="107">
        <v>7348392</v>
      </c>
      <c r="AK324" s="108">
        <v>16</v>
      </c>
      <c r="AL324" s="107">
        <v>1460095</v>
      </c>
      <c r="AM324" s="108">
        <v>20</v>
      </c>
      <c r="AN324" s="107">
        <v>1129778</v>
      </c>
      <c r="AO324" s="108">
        <v>14</v>
      </c>
      <c r="AP324" s="107">
        <v>5577184</v>
      </c>
      <c r="AQ324" s="108">
        <v>24</v>
      </c>
      <c r="AR324" s="107">
        <v>2184935</v>
      </c>
      <c r="AS324" s="108">
        <v>15</v>
      </c>
      <c r="AT324" s="107">
        <v>921502</v>
      </c>
      <c r="AU324" s="108">
        <v>3</v>
      </c>
      <c r="AV324" s="107">
        <v>551435</v>
      </c>
      <c r="AW324" s="108">
        <v>10</v>
      </c>
      <c r="AX324" s="107">
        <v>199897</v>
      </c>
      <c r="AY324" s="108">
        <v>3</v>
      </c>
      <c r="AZ324" s="107">
        <v>259737</v>
      </c>
      <c r="BA324" s="108">
        <v>88</v>
      </c>
      <c r="BB324" s="107">
        <v>5609897</v>
      </c>
      <c r="BC324" s="108"/>
      <c r="BD324" s="107"/>
      <c r="BE324" s="108">
        <v>106</v>
      </c>
      <c r="BF324" s="107">
        <v>19559614</v>
      </c>
      <c r="BG324" s="108"/>
      <c r="BH324" s="107"/>
      <c r="BI324" s="108"/>
      <c r="BJ324" s="107"/>
      <c r="BK324" s="108"/>
      <c r="BL324" s="107"/>
      <c r="BM324" s="108">
        <v>13</v>
      </c>
      <c r="BN324" s="107">
        <v>1048585</v>
      </c>
      <c r="BO324" s="108">
        <v>20</v>
      </c>
      <c r="BP324" s="107">
        <v>541803</v>
      </c>
      <c r="BQ324" s="108">
        <v>981</v>
      </c>
      <c r="BR324" s="107">
        <v>93590688</v>
      </c>
    </row>
    <row r="325" spans="1:70" ht="14" customHeight="1">
      <c r="A325" s="111" t="s">
        <v>527</v>
      </c>
      <c r="B325" s="105">
        <v>30406</v>
      </c>
      <c r="C325" s="106">
        <v>6</v>
      </c>
      <c r="D325" s="107">
        <v>187154</v>
      </c>
      <c r="E325" s="108">
        <v>6</v>
      </c>
      <c r="F325" s="107">
        <v>357338</v>
      </c>
      <c r="G325" s="108">
        <v>83</v>
      </c>
      <c r="H325" s="107">
        <v>3471747</v>
      </c>
      <c r="I325" s="108">
        <v>50</v>
      </c>
      <c r="J325" s="107">
        <v>2853129</v>
      </c>
      <c r="K325" s="108">
        <v>42</v>
      </c>
      <c r="L325" s="107">
        <v>2008732</v>
      </c>
      <c r="M325" s="108">
        <v>18</v>
      </c>
      <c r="N325" s="107">
        <v>813737</v>
      </c>
      <c r="O325" s="108">
        <v>107</v>
      </c>
      <c r="P325" s="107">
        <v>8366248</v>
      </c>
      <c r="Q325" s="108"/>
      <c r="R325" s="107"/>
      <c r="S325" s="108">
        <v>10</v>
      </c>
      <c r="T325" s="107">
        <v>1639466</v>
      </c>
      <c r="U325" s="108">
        <v>8</v>
      </c>
      <c r="V325" s="107">
        <v>458423</v>
      </c>
      <c r="W325" s="108">
        <v>30</v>
      </c>
      <c r="X325" s="107">
        <v>1797276</v>
      </c>
      <c r="Y325" s="108">
        <v>35</v>
      </c>
      <c r="Z325" s="107">
        <v>3666724</v>
      </c>
      <c r="AA325" s="108">
        <v>22</v>
      </c>
      <c r="AB325" s="107">
        <v>2384883</v>
      </c>
      <c r="AC325" s="108">
        <v>16</v>
      </c>
      <c r="AD325" s="107">
        <v>315217</v>
      </c>
      <c r="AE325" s="108">
        <v>79</v>
      </c>
      <c r="AF325" s="107">
        <v>3682196</v>
      </c>
      <c r="AG325" s="108">
        <v>93</v>
      </c>
      <c r="AH325" s="107">
        <v>17928209</v>
      </c>
      <c r="AI325" s="108">
        <v>43</v>
      </c>
      <c r="AJ325" s="107">
        <v>7888191</v>
      </c>
      <c r="AK325" s="108">
        <v>16</v>
      </c>
      <c r="AL325" s="107">
        <v>1617038</v>
      </c>
      <c r="AM325" s="108">
        <v>20</v>
      </c>
      <c r="AN325" s="107">
        <v>1176228</v>
      </c>
      <c r="AO325" s="108">
        <v>14</v>
      </c>
      <c r="AP325" s="107">
        <v>5351958</v>
      </c>
      <c r="AQ325" s="108">
        <v>24</v>
      </c>
      <c r="AR325" s="107">
        <v>2372036</v>
      </c>
      <c r="AS325" s="108">
        <v>15</v>
      </c>
      <c r="AT325" s="107">
        <v>914197</v>
      </c>
      <c r="AU325" s="108">
        <v>3</v>
      </c>
      <c r="AV325" s="107">
        <v>537473</v>
      </c>
      <c r="AW325" s="108">
        <v>10</v>
      </c>
      <c r="AX325" s="107">
        <v>201570</v>
      </c>
      <c r="AY325" s="108">
        <v>3</v>
      </c>
      <c r="AZ325" s="107">
        <v>298379</v>
      </c>
      <c r="BA325" s="108">
        <v>88</v>
      </c>
      <c r="BB325" s="107">
        <v>5904016</v>
      </c>
      <c r="BC325" s="108"/>
      <c r="BD325" s="107"/>
      <c r="BE325" s="108">
        <v>106</v>
      </c>
      <c r="BF325" s="107">
        <v>19861104</v>
      </c>
      <c r="BG325" s="108"/>
      <c r="BH325" s="107"/>
      <c r="BI325" s="108"/>
      <c r="BJ325" s="107"/>
      <c r="BK325" s="108"/>
      <c r="BL325" s="107"/>
      <c r="BM325" s="108">
        <v>13</v>
      </c>
      <c r="BN325" s="107">
        <v>1108712</v>
      </c>
      <c r="BO325" s="108">
        <v>20</v>
      </c>
      <c r="BP325" s="107">
        <v>561588</v>
      </c>
      <c r="BQ325" s="108">
        <v>980</v>
      </c>
      <c r="BR325" s="107">
        <v>97722982</v>
      </c>
    </row>
    <row r="326" spans="1:70" ht="14" customHeight="1">
      <c r="A326" s="111" t="s">
        <v>527</v>
      </c>
      <c r="B326" s="105">
        <v>30436</v>
      </c>
      <c r="C326" s="106">
        <v>6</v>
      </c>
      <c r="D326" s="107">
        <v>176769</v>
      </c>
      <c r="E326" s="108">
        <v>6</v>
      </c>
      <c r="F326" s="107">
        <v>378272</v>
      </c>
      <c r="G326" s="108">
        <v>83</v>
      </c>
      <c r="H326" s="107">
        <v>3496734</v>
      </c>
      <c r="I326" s="108">
        <v>50</v>
      </c>
      <c r="J326" s="107">
        <v>2881244</v>
      </c>
      <c r="K326" s="108">
        <v>42</v>
      </c>
      <c r="L326" s="107">
        <v>2081091</v>
      </c>
      <c r="M326" s="108">
        <v>18</v>
      </c>
      <c r="N326" s="107">
        <v>763963</v>
      </c>
      <c r="O326" s="108">
        <v>107</v>
      </c>
      <c r="P326" s="107">
        <v>8526872</v>
      </c>
      <c r="Q326" s="108"/>
      <c r="R326" s="107"/>
      <c r="S326" s="108">
        <v>10</v>
      </c>
      <c r="T326" s="107">
        <v>1722604</v>
      </c>
      <c r="U326" s="108">
        <v>8</v>
      </c>
      <c r="V326" s="107">
        <v>471659</v>
      </c>
      <c r="W326" s="108">
        <v>30</v>
      </c>
      <c r="X326" s="107">
        <v>1823645</v>
      </c>
      <c r="Y326" s="108">
        <v>35</v>
      </c>
      <c r="Z326" s="107">
        <v>3774534</v>
      </c>
      <c r="AA326" s="108">
        <v>22</v>
      </c>
      <c r="AB326" s="107">
        <v>2363476</v>
      </c>
      <c r="AC326" s="108">
        <v>16</v>
      </c>
      <c r="AD326" s="107">
        <v>337226</v>
      </c>
      <c r="AE326" s="108">
        <v>79</v>
      </c>
      <c r="AF326" s="107">
        <v>3876866</v>
      </c>
      <c r="AG326" s="108">
        <v>93</v>
      </c>
      <c r="AH326" s="107">
        <v>19036170</v>
      </c>
      <c r="AI326" s="108">
        <v>43</v>
      </c>
      <c r="AJ326" s="107">
        <v>8165495</v>
      </c>
      <c r="AK326" s="108">
        <v>16</v>
      </c>
      <c r="AL326" s="107">
        <v>1683305</v>
      </c>
      <c r="AM326" s="108">
        <v>21</v>
      </c>
      <c r="AN326" s="107">
        <v>1192746</v>
      </c>
      <c r="AO326" s="108">
        <v>14</v>
      </c>
      <c r="AP326" s="107">
        <v>5231295</v>
      </c>
      <c r="AQ326" s="108">
        <v>24</v>
      </c>
      <c r="AR326" s="107">
        <v>2371902</v>
      </c>
      <c r="AS326" s="108">
        <v>15</v>
      </c>
      <c r="AT326" s="107">
        <v>1040146</v>
      </c>
      <c r="AU326" s="108">
        <v>3</v>
      </c>
      <c r="AV326" s="107">
        <v>513256</v>
      </c>
      <c r="AW326" s="108">
        <v>10</v>
      </c>
      <c r="AX326" s="107">
        <v>225086</v>
      </c>
      <c r="AY326" s="108">
        <v>3</v>
      </c>
      <c r="AZ326" s="107">
        <v>304251</v>
      </c>
      <c r="BA326" s="108">
        <v>88</v>
      </c>
      <c r="BB326" s="107">
        <v>6063587</v>
      </c>
      <c r="BC326" s="108"/>
      <c r="BD326" s="107"/>
      <c r="BE326" s="108">
        <v>106</v>
      </c>
      <c r="BF326" s="107">
        <v>19926511</v>
      </c>
      <c r="BG326" s="108"/>
      <c r="BH326" s="107"/>
      <c r="BI326" s="108"/>
      <c r="BJ326" s="107"/>
      <c r="BK326" s="108"/>
      <c r="BL326" s="107"/>
      <c r="BM326" s="108">
        <v>13</v>
      </c>
      <c r="BN326" s="107">
        <v>1089100</v>
      </c>
      <c r="BO326" s="108">
        <v>20</v>
      </c>
      <c r="BP326" s="107">
        <v>582556</v>
      </c>
      <c r="BQ326" s="108">
        <v>981</v>
      </c>
      <c r="BR326" s="107">
        <v>100100375</v>
      </c>
    </row>
    <row r="327" spans="1:70" ht="14" customHeight="1">
      <c r="A327" s="111" t="s">
        <v>527</v>
      </c>
      <c r="B327" s="105">
        <v>30467</v>
      </c>
      <c r="C327" s="106">
        <v>6</v>
      </c>
      <c r="D327" s="107">
        <v>161745</v>
      </c>
      <c r="E327" s="108">
        <v>6</v>
      </c>
      <c r="F327" s="107">
        <v>370219</v>
      </c>
      <c r="G327" s="108">
        <v>83</v>
      </c>
      <c r="H327" s="107">
        <v>3395774</v>
      </c>
      <c r="I327" s="108">
        <v>50</v>
      </c>
      <c r="J327" s="107">
        <v>2919141</v>
      </c>
      <c r="K327" s="108">
        <v>42</v>
      </c>
      <c r="L327" s="107">
        <v>2112913</v>
      </c>
      <c r="M327" s="108">
        <v>18</v>
      </c>
      <c r="N327" s="107">
        <v>736026</v>
      </c>
      <c r="O327" s="108">
        <v>107</v>
      </c>
      <c r="P327" s="107">
        <v>9059050</v>
      </c>
      <c r="Q327" s="108"/>
      <c r="R327" s="107"/>
      <c r="S327" s="108">
        <v>10</v>
      </c>
      <c r="T327" s="107">
        <v>1713811</v>
      </c>
      <c r="U327" s="108">
        <v>8</v>
      </c>
      <c r="V327" s="107">
        <v>450355</v>
      </c>
      <c r="W327" s="108">
        <v>30</v>
      </c>
      <c r="X327" s="107">
        <v>1928398</v>
      </c>
      <c r="Y327" s="108">
        <v>35</v>
      </c>
      <c r="Z327" s="107">
        <v>3564037</v>
      </c>
      <c r="AA327" s="108">
        <v>22</v>
      </c>
      <c r="AB327" s="107">
        <v>2312930</v>
      </c>
      <c r="AC327" s="108">
        <v>16</v>
      </c>
      <c r="AD327" s="107">
        <v>345100</v>
      </c>
      <c r="AE327" s="108">
        <v>79</v>
      </c>
      <c r="AF327" s="107">
        <v>3940271</v>
      </c>
      <c r="AG327" s="108">
        <v>93</v>
      </c>
      <c r="AH327" s="107">
        <v>19936048</v>
      </c>
      <c r="AI327" s="108">
        <v>43</v>
      </c>
      <c r="AJ327" s="107">
        <v>7910768</v>
      </c>
      <c r="AK327" s="108">
        <v>16</v>
      </c>
      <c r="AL327" s="107">
        <v>1792331</v>
      </c>
      <c r="AM327" s="108">
        <v>21</v>
      </c>
      <c r="AN327" s="107">
        <v>1216520</v>
      </c>
      <c r="AO327" s="108">
        <v>14</v>
      </c>
      <c r="AP327" s="107">
        <v>5153707</v>
      </c>
      <c r="AQ327" s="108">
        <v>24</v>
      </c>
      <c r="AR327" s="107">
        <v>2243506</v>
      </c>
      <c r="AS327" s="108">
        <v>15</v>
      </c>
      <c r="AT327" s="107">
        <v>1010714</v>
      </c>
      <c r="AU327" s="108">
        <v>3</v>
      </c>
      <c r="AV327" s="107">
        <v>517823</v>
      </c>
      <c r="AW327" s="108">
        <v>10</v>
      </c>
      <c r="AX327" s="107">
        <v>212361</v>
      </c>
      <c r="AY327" s="108">
        <v>3</v>
      </c>
      <c r="AZ327" s="107">
        <v>383141</v>
      </c>
      <c r="BA327" s="108">
        <v>88</v>
      </c>
      <c r="BB327" s="107">
        <v>6117482</v>
      </c>
      <c r="BC327" s="108"/>
      <c r="BD327" s="107"/>
      <c r="BE327" s="108">
        <v>106</v>
      </c>
      <c r="BF327" s="107">
        <v>19823717</v>
      </c>
      <c r="BG327" s="108"/>
      <c r="BH327" s="107"/>
      <c r="BI327" s="108"/>
      <c r="BJ327" s="107"/>
      <c r="BK327" s="108"/>
      <c r="BL327" s="107"/>
      <c r="BM327" s="108">
        <v>13</v>
      </c>
      <c r="BN327" s="107">
        <v>1038639</v>
      </c>
      <c r="BO327" s="108">
        <v>20</v>
      </c>
      <c r="BP327" s="107">
        <v>659293</v>
      </c>
      <c r="BQ327" s="108">
        <v>981</v>
      </c>
      <c r="BR327" s="107">
        <v>101025834</v>
      </c>
    </row>
    <row r="328" spans="1:70" ht="14" customHeight="1">
      <c r="A328" s="111" t="s">
        <v>527</v>
      </c>
      <c r="B328" s="105">
        <v>30497</v>
      </c>
      <c r="C328" s="106">
        <v>6</v>
      </c>
      <c r="D328" s="107">
        <v>170187</v>
      </c>
      <c r="E328" s="108">
        <v>6</v>
      </c>
      <c r="F328" s="107">
        <v>383100</v>
      </c>
      <c r="G328" s="108">
        <v>83</v>
      </c>
      <c r="H328" s="107">
        <v>3309116</v>
      </c>
      <c r="I328" s="108">
        <v>50</v>
      </c>
      <c r="J328" s="107">
        <v>2972840</v>
      </c>
      <c r="K328" s="108">
        <v>42</v>
      </c>
      <c r="L328" s="107">
        <v>2308967</v>
      </c>
      <c r="M328" s="108">
        <v>18</v>
      </c>
      <c r="N328" s="107">
        <v>774243</v>
      </c>
      <c r="O328" s="108">
        <v>108</v>
      </c>
      <c r="P328" s="107">
        <v>10078244</v>
      </c>
      <c r="Q328" s="108"/>
      <c r="R328" s="107"/>
      <c r="S328" s="108">
        <v>10</v>
      </c>
      <c r="T328" s="107">
        <v>1837676</v>
      </c>
      <c r="U328" s="108">
        <v>8</v>
      </c>
      <c r="V328" s="107">
        <v>456476</v>
      </c>
      <c r="W328" s="108">
        <v>30</v>
      </c>
      <c r="X328" s="107">
        <v>1891354</v>
      </c>
      <c r="Y328" s="108">
        <v>36</v>
      </c>
      <c r="Z328" s="107">
        <v>3681504</v>
      </c>
      <c r="AA328" s="108">
        <v>22</v>
      </c>
      <c r="AB328" s="107">
        <v>2532050</v>
      </c>
      <c r="AC328" s="108">
        <v>16</v>
      </c>
      <c r="AD328" s="107">
        <v>333968</v>
      </c>
      <c r="AE328" s="108">
        <v>79</v>
      </c>
      <c r="AF328" s="107">
        <v>4006011</v>
      </c>
      <c r="AG328" s="108">
        <v>93</v>
      </c>
      <c r="AH328" s="107">
        <v>20820332</v>
      </c>
      <c r="AI328" s="108">
        <v>43</v>
      </c>
      <c r="AJ328" s="107">
        <v>8166067</v>
      </c>
      <c r="AK328" s="108">
        <v>16</v>
      </c>
      <c r="AL328" s="107">
        <v>1874867</v>
      </c>
      <c r="AM328" s="108">
        <v>21</v>
      </c>
      <c r="AN328" s="107">
        <v>1218835</v>
      </c>
      <c r="AO328" s="108">
        <v>14</v>
      </c>
      <c r="AP328" s="107">
        <v>5104022</v>
      </c>
      <c r="AQ328" s="108">
        <v>24</v>
      </c>
      <c r="AR328" s="107">
        <v>2235242</v>
      </c>
      <c r="AS328" s="108">
        <v>15</v>
      </c>
      <c r="AT328" s="107">
        <v>971794</v>
      </c>
      <c r="AU328" s="108">
        <v>3</v>
      </c>
      <c r="AV328" s="107">
        <v>529330</v>
      </c>
      <c r="AW328" s="108">
        <v>10</v>
      </c>
      <c r="AX328" s="107">
        <v>207755</v>
      </c>
      <c r="AY328" s="108">
        <v>3</v>
      </c>
      <c r="AZ328" s="107">
        <v>541118</v>
      </c>
      <c r="BA328" s="108">
        <v>90</v>
      </c>
      <c r="BB328" s="107">
        <v>6324879</v>
      </c>
      <c r="BC328" s="108"/>
      <c r="BD328" s="107"/>
      <c r="BE328" s="108">
        <v>106</v>
      </c>
      <c r="BF328" s="107">
        <v>20090127</v>
      </c>
      <c r="BG328" s="108"/>
      <c r="BH328" s="107"/>
      <c r="BI328" s="108"/>
      <c r="BJ328" s="107"/>
      <c r="BK328" s="108"/>
      <c r="BL328" s="107"/>
      <c r="BM328" s="108">
        <v>13</v>
      </c>
      <c r="BN328" s="107">
        <v>1023616</v>
      </c>
      <c r="BO328" s="108">
        <v>21</v>
      </c>
      <c r="BP328" s="107">
        <v>634828</v>
      </c>
      <c r="BQ328" s="108">
        <v>986</v>
      </c>
      <c r="BR328" s="107">
        <v>104478561</v>
      </c>
    </row>
    <row r="329" spans="1:70" ht="14" customHeight="1">
      <c r="A329" s="111" t="s">
        <v>527</v>
      </c>
      <c r="B329" s="105">
        <v>30527</v>
      </c>
      <c r="C329" s="106">
        <v>6</v>
      </c>
      <c r="D329" s="107">
        <v>164823</v>
      </c>
      <c r="E329" s="108">
        <v>6</v>
      </c>
      <c r="F329" s="107">
        <v>456798</v>
      </c>
      <c r="G329" s="108">
        <v>83</v>
      </c>
      <c r="H329" s="107">
        <v>3394728</v>
      </c>
      <c r="I329" s="108">
        <v>50</v>
      </c>
      <c r="J329" s="107">
        <v>3045849</v>
      </c>
      <c r="K329" s="108">
        <v>42</v>
      </c>
      <c r="L329" s="107">
        <v>2289398</v>
      </c>
      <c r="M329" s="108">
        <v>18</v>
      </c>
      <c r="N329" s="107">
        <v>795958</v>
      </c>
      <c r="O329" s="108">
        <v>108</v>
      </c>
      <c r="P329" s="107">
        <v>10149305</v>
      </c>
      <c r="Q329" s="108"/>
      <c r="R329" s="107"/>
      <c r="S329" s="108">
        <v>10</v>
      </c>
      <c r="T329" s="107">
        <v>1762873</v>
      </c>
      <c r="U329" s="108">
        <v>8</v>
      </c>
      <c r="V329" s="107">
        <v>475842</v>
      </c>
      <c r="W329" s="108">
        <v>30</v>
      </c>
      <c r="X329" s="107">
        <v>1982560</v>
      </c>
      <c r="Y329" s="108">
        <v>36</v>
      </c>
      <c r="Z329" s="107">
        <v>3779566</v>
      </c>
      <c r="AA329" s="108">
        <v>22</v>
      </c>
      <c r="AB329" s="107">
        <v>2589175</v>
      </c>
      <c r="AC329" s="108">
        <v>16</v>
      </c>
      <c r="AD329" s="107">
        <v>355025</v>
      </c>
      <c r="AE329" s="108">
        <v>78</v>
      </c>
      <c r="AF329" s="107">
        <v>4287384</v>
      </c>
      <c r="AG329" s="108">
        <v>93</v>
      </c>
      <c r="AH329" s="107">
        <v>21761469</v>
      </c>
      <c r="AI329" s="108">
        <v>43</v>
      </c>
      <c r="AJ329" s="107">
        <v>8207722</v>
      </c>
      <c r="AK329" s="108">
        <v>16</v>
      </c>
      <c r="AL329" s="107">
        <v>1931430</v>
      </c>
      <c r="AM329" s="108">
        <v>22</v>
      </c>
      <c r="AN329" s="107">
        <v>1501786</v>
      </c>
      <c r="AO329" s="108">
        <v>14</v>
      </c>
      <c r="AP329" s="107">
        <v>4956325</v>
      </c>
      <c r="AQ329" s="108">
        <v>24</v>
      </c>
      <c r="AR329" s="107">
        <v>2215939</v>
      </c>
      <c r="AS329" s="108">
        <v>15</v>
      </c>
      <c r="AT329" s="107">
        <v>939122</v>
      </c>
      <c r="AU329" s="108">
        <v>3</v>
      </c>
      <c r="AV329" s="107">
        <v>521200</v>
      </c>
      <c r="AW329" s="108">
        <v>10</v>
      </c>
      <c r="AX329" s="107">
        <v>204364</v>
      </c>
      <c r="AY329" s="108">
        <v>3</v>
      </c>
      <c r="AZ329" s="107">
        <v>629567</v>
      </c>
      <c r="BA329" s="108">
        <v>90</v>
      </c>
      <c r="BB329" s="107">
        <v>6268967</v>
      </c>
      <c r="BC329" s="108"/>
      <c r="BD329" s="107"/>
      <c r="BE329" s="108">
        <v>106</v>
      </c>
      <c r="BF329" s="107">
        <v>20068946</v>
      </c>
      <c r="BG329" s="108"/>
      <c r="BH329" s="107"/>
      <c r="BI329" s="108"/>
      <c r="BJ329" s="107"/>
      <c r="BK329" s="108"/>
      <c r="BL329" s="107"/>
      <c r="BM329" s="108">
        <v>13</v>
      </c>
      <c r="BN329" s="107">
        <v>1019835</v>
      </c>
      <c r="BO329" s="108">
        <v>21</v>
      </c>
      <c r="BP329" s="107">
        <v>653437</v>
      </c>
      <c r="BQ329" s="108">
        <v>986</v>
      </c>
      <c r="BR329" s="107">
        <v>106409407</v>
      </c>
    </row>
    <row r="330" spans="1:70" ht="14" customHeight="1">
      <c r="A330" s="111" t="s">
        <v>527</v>
      </c>
      <c r="B330" s="105">
        <v>30559</v>
      </c>
      <c r="C330" s="106">
        <v>6</v>
      </c>
      <c r="D330" s="107">
        <v>167444</v>
      </c>
      <c r="E330" s="108">
        <v>6</v>
      </c>
      <c r="F330" s="107">
        <v>603888</v>
      </c>
      <c r="G330" s="108">
        <v>83</v>
      </c>
      <c r="H330" s="107">
        <v>3547452</v>
      </c>
      <c r="I330" s="108">
        <v>50</v>
      </c>
      <c r="J330" s="107">
        <v>3171696</v>
      </c>
      <c r="K330" s="108">
        <v>42</v>
      </c>
      <c r="L330" s="107">
        <v>2341728</v>
      </c>
      <c r="M330" s="108">
        <v>18</v>
      </c>
      <c r="N330" s="107">
        <v>812392</v>
      </c>
      <c r="O330" s="108">
        <v>108</v>
      </c>
      <c r="P330" s="107">
        <v>10669849</v>
      </c>
      <c r="Q330" s="108"/>
      <c r="R330" s="107"/>
      <c r="S330" s="108">
        <v>10</v>
      </c>
      <c r="T330" s="107">
        <v>1827883</v>
      </c>
      <c r="U330" s="108">
        <v>8</v>
      </c>
      <c r="V330" s="107">
        <v>465423</v>
      </c>
      <c r="W330" s="108">
        <v>30</v>
      </c>
      <c r="X330" s="107">
        <v>2039956</v>
      </c>
      <c r="Y330" s="108">
        <v>36</v>
      </c>
      <c r="Z330" s="107">
        <v>3853303</v>
      </c>
      <c r="AA330" s="108">
        <v>22</v>
      </c>
      <c r="AB330" s="107">
        <v>2576530</v>
      </c>
      <c r="AC330" s="108">
        <v>16</v>
      </c>
      <c r="AD330" s="107">
        <v>352371</v>
      </c>
      <c r="AE330" s="108">
        <v>78</v>
      </c>
      <c r="AF330" s="107">
        <v>4410560</v>
      </c>
      <c r="AG330" s="108">
        <v>93</v>
      </c>
      <c r="AH330" s="107">
        <v>22371494</v>
      </c>
      <c r="AI330" s="108">
        <v>44</v>
      </c>
      <c r="AJ330" s="107">
        <v>8138629</v>
      </c>
      <c r="AK330" s="108">
        <v>16</v>
      </c>
      <c r="AL330" s="107">
        <v>2034503</v>
      </c>
      <c r="AM330" s="108">
        <v>22</v>
      </c>
      <c r="AN330" s="107">
        <v>1565908</v>
      </c>
      <c r="AO330" s="108">
        <v>14</v>
      </c>
      <c r="AP330" s="107">
        <v>4999994</v>
      </c>
      <c r="AQ330" s="108">
        <v>24</v>
      </c>
      <c r="AR330" s="107">
        <v>2261142</v>
      </c>
      <c r="AS330" s="108">
        <v>15</v>
      </c>
      <c r="AT330" s="107">
        <v>926390</v>
      </c>
      <c r="AU330" s="108">
        <v>3</v>
      </c>
      <c r="AV330" s="107">
        <v>528055</v>
      </c>
      <c r="AW330" s="108">
        <v>10</v>
      </c>
      <c r="AX330" s="107">
        <v>205662</v>
      </c>
      <c r="AY330" s="108">
        <v>3</v>
      </c>
      <c r="AZ330" s="107">
        <v>733996</v>
      </c>
      <c r="BA330" s="108">
        <v>91</v>
      </c>
      <c r="BB330" s="107">
        <v>6435139</v>
      </c>
      <c r="BC330" s="108"/>
      <c r="BD330" s="107"/>
      <c r="BE330" s="108">
        <v>106</v>
      </c>
      <c r="BF330" s="107">
        <v>19986853</v>
      </c>
      <c r="BG330" s="108"/>
      <c r="BH330" s="107"/>
      <c r="BI330" s="108"/>
      <c r="BJ330" s="107"/>
      <c r="BK330" s="108"/>
      <c r="BL330" s="107"/>
      <c r="BM330" s="108">
        <v>13</v>
      </c>
      <c r="BN330" s="107">
        <v>1040258</v>
      </c>
      <c r="BO330" s="108">
        <v>21</v>
      </c>
      <c r="BP330" s="107">
        <v>698067</v>
      </c>
      <c r="BQ330" s="108">
        <v>988</v>
      </c>
      <c r="BR330" s="107">
        <v>108766579</v>
      </c>
    </row>
    <row r="331" spans="1:70" ht="14" customHeight="1">
      <c r="A331" s="111" t="s">
        <v>527</v>
      </c>
      <c r="B331" s="105">
        <v>30589</v>
      </c>
      <c r="C331" s="106">
        <v>6</v>
      </c>
      <c r="D331" s="107">
        <v>164519</v>
      </c>
      <c r="E331" s="108">
        <v>6</v>
      </c>
      <c r="F331" s="107">
        <v>606964</v>
      </c>
      <c r="G331" s="108">
        <v>86</v>
      </c>
      <c r="H331" s="107">
        <v>3671991</v>
      </c>
      <c r="I331" s="108">
        <v>50</v>
      </c>
      <c r="J331" s="107">
        <v>3225975</v>
      </c>
      <c r="K331" s="108">
        <v>42</v>
      </c>
      <c r="L331" s="107">
        <v>2379252</v>
      </c>
      <c r="M331" s="108">
        <v>18</v>
      </c>
      <c r="N331" s="107">
        <v>872016</v>
      </c>
      <c r="O331" s="108">
        <v>110</v>
      </c>
      <c r="P331" s="107">
        <v>10555508</v>
      </c>
      <c r="Q331" s="108"/>
      <c r="R331" s="107"/>
      <c r="S331" s="108">
        <v>10</v>
      </c>
      <c r="T331" s="107">
        <v>2176308</v>
      </c>
      <c r="U331" s="108">
        <v>8</v>
      </c>
      <c r="V331" s="107">
        <v>469098</v>
      </c>
      <c r="W331" s="108">
        <v>31</v>
      </c>
      <c r="X331" s="107">
        <v>2223265</v>
      </c>
      <c r="Y331" s="108">
        <v>36</v>
      </c>
      <c r="Z331" s="107">
        <v>3988701</v>
      </c>
      <c r="AA331" s="108">
        <v>23</v>
      </c>
      <c r="AB331" s="107">
        <v>2642386</v>
      </c>
      <c r="AC331" s="108">
        <v>17</v>
      </c>
      <c r="AD331" s="107">
        <v>402014</v>
      </c>
      <c r="AE331" s="108">
        <v>79</v>
      </c>
      <c r="AF331" s="107">
        <v>4461417</v>
      </c>
      <c r="AG331" s="108">
        <v>94</v>
      </c>
      <c r="AH331" s="107">
        <v>23652647</v>
      </c>
      <c r="AI331" s="108">
        <v>45</v>
      </c>
      <c r="AJ331" s="107">
        <v>8672008</v>
      </c>
      <c r="AK331" s="108">
        <v>15</v>
      </c>
      <c r="AL331" s="107">
        <v>2084865</v>
      </c>
      <c r="AM331" s="108">
        <v>22</v>
      </c>
      <c r="AN331" s="107">
        <v>1549270</v>
      </c>
      <c r="AO331" s="108">
        <v>14</v>
      </c>
      <c r="AP331" s="107">
        <v>5099528</v>
      </c>
      <c r="AQ331" s="108">
        <v>24</v>
      </c>
      <c r="AR331" s="107">
        <v>2344006</v>
      </c>
      <c r="AS331" s="108">
        <v>15</v>
      </c>
      <c r="AT331" s="107">
        <v>976571</v>
      </c>
      <c r="AU331" s="108">
        <v>3</v>
      </c>
      <c r="AV331" s="107">
        <v>523813</v>
      </c>
      <c r="AW331" s="108">
        <v>10</v>
      </c>
      <c r="AX331" s="107">
        <v>213094</v>
      </c>
      <c r="AY331" s="108">
        <v>3</v>
      </c>
      <c r="AZ331" s="107">
        <v>671557</v>
      </c>
      <c r="BA331" s="108">
        <v>93</v>
      </c>
      <c r="BB331" s="107">
        <v>6772392</v>
      </c>
      <c r="BC331" s="108"/>
      <c r="BD331" s="107"/>
      <c r="BE331" s="108">
        <v>106</v>
      </c>
      <c r="BF331" s="107">
        <v>20129622</v>
      </c>
      <c r="BG331" s="108"/>
      <c r="BH331" s="107"/>
      <c r="BI331" s="108"/>
      <c r="BJ331" s="107"/>
      <c r="BK331" s="108"/>
      <c r="BL331" s="107"/>
      <c r="BM331" s="108">
        <v>13</v>
      </c>
      <c r="BN331" s="107">
        <v>1095312</v>
      </c>
      <c r="BO331" s="108">
        <v>21</v>
      </c>
      <c r="BP331" s="107">
        <v>706028</v>
      </c>
      <c r="BQ331" s="108">
        <v>1000</v>
      </c>
      <c r="BR331" s="107">
        <v>112330143</v>
      </c>
    </row>
    <row r="332" spans="1:70" ht="14" customHeight="1">
      <c r="A332" s="111" t="s">
        <v>527</v>
      </c>
      <c r="B332" s="105">
        <v>30620</v>
      </c>
      <c r="C332" s="106">
        <v>6</v>
      </c>
      <c r="D332" s="107">
        <v>170992</v>
      </c>
      <c r="E332" s="108">
        <v>6</v>
      </c>
      <c r="F332" s="107">
        <v>564735</v>
      </c>
      <c r="G332" s="108">
        <v>86</v>
      </c>
      <c r="H332" s="107">
        <v>3725727</v>
      </c>
      <c r="I332" s="108">
        <v>51</v>
      </c>
      <c r="J332" s="107">
        <v>3233682</v>
      </c>
      <c r="K332" s="108">
        <v>42</v>
      </c>
      <c r="L332" s="107">
        <v>2362562</v>
      </c>
      <c r="M332" s="108">
        <v>18</v>
      </c>
      <c r="N332" s="107">
        <v>886557</v>
      </c>
      <c r="O332" s="108">
        <v>110</v>
      </c>
      <c r="P332" s="107">
        <v>10285146</v>
      </c>
      <c r="Q332" s="108"/>
      <c r="R332" s="107"/>
      <c r="S332" s="108">
        <v>10</v>
      </c>
      <c r="T332" s="107">
        <v>2093425</v>
      </c>
      <c r="U332" s="108">
        <v>8</v>
      </c>
      <c r="V332" s="107">
        <v>504735</v>
      </c>
      <c r="W332" s="108">
        <v>31</v>
      </c>
      <c r="X332" s="107">
        <v>2254088</v>
      </c>
      <c r="Y332" s="108">
        <v>36</v>
      </c>
      <c r="Z332" s="107">
        <v>3893179</v>
      </c>
      <c r="AA332" s="108">
        <v>23</v>
      </c>
      <c r="AB332" s="107">
        <v>2622755</v>
      </c>
      <c r="AC332" s="108">
        <v>17</v>
      </c>
      <c r="AD332" s="107">
        <v>414025</v>
      </c>
      <c r="AE332" s="108">
        <v>79</v>
      </c>
      <c r="AF332" s="107">
        <v>4420555</v>
      </c>
      <c r="AG332" s="108">
        <v>94</v>
      </c>
      <c r="AH332" s="107">
        <v>23042262</v>
      </c>
      <c r="AI332" s="108">
        <v>45</v>
      </c>
      <c r="AJ332" s="107">
        <v>8953831</v>
      </c>
      <c r="AK332" s="108">
        <v>15</v>
      </c>
      <c r="AL332" s="107">
        <v>2010375</v>
      </c>
      <c r="AM332" s="108">
        <v>22</v>
      </c>
      <c r="AN332" s="107">
        <v>1558175</v>
      </c>
      <c r="AO332" s="108">
        <v>14</v>
      </c>
      <c r="AP332" s="107">
        <v>5196246</v>
      </c>
      <c r="AQ332" s="108">
        <v>24</v>
      </c>
      <c r="AR332" s="107">
        <v>2313700</v>
      </c>
      <c r="AS332" s="108">
        <v>15</v>
      </c>
      <c r="AT332" s="107">
        <v>957859</v>
      </c>
      <c r="AU332" s="108">
        <v>3</v>
      </c>
      <c r="AV332" s="107">
        <v>514227</v>
      </c>
      <c r="AW332" s="108">
        <v>10</v>
      </c>
      <c r="AX332" s="107">
        <v>213905</v>
      </c>
      <c r="AY332" s="108">
        <v>3</v>
      </c>
      <c r="AZ332" s="107">
        <v>685762</v>
      </c>
      <c r="BA332" s="108">
        <v>94</v>
      </c>
      <c r="BB332" s="107">
        <v>6875929</v>
      </c>
      <c r="BC332" s="108"/>
      <c r="BD332" s="107"/>
      <c r="BE332" s="108">
        <v>106</v>
      </c>
      <c r="BF332" s="107">
        <v>20033548</v>
      </c>
      <c r="BG332" s="108"/>
      <c r="BH332" s="107"/>
      <c r="BI332" s="108"/>
      <c r="BJ332" s="107"/>
      <c r="BK332" s="108"/>
      <c r="BL332" s="107"/>
      <c r="BM332" s="108">
        <v>13</v>
      </c>
      <c r="BN332" s="107">
        <v>1095021</v>
      </c>
      <c r="BO332" s="108">
        <v>21</v>
      </c>
      <c r="BP332" s="107">
        <v>730261</v>
      </c>
      <c r="BQ332" s="108">
        <v>1002</v>
      </c>
      <c r="BR332" s="107">
        <v>111613279</v>
      </c>
    </row>
    <row r="333" spans="1:70" ht="14" customHeight="1">
      <c r="A333" s="111" t="s">
        <v>527</v>
      </c>
      <c r="B333" s="105">
        <v>30650</v>
      </c>
      <c r="C333" s="106">
        <v>6</v>
      </c>
      <c r="D333" s="107">
        <v>164340</v>
      </c>
      <c r="E333" s="108">
        <v>6</v>
      </c>
      <c r="F333" s="107">
        <v>512995</v>
      </c>
      <c r="G333" s="108">
        <v>86</v>
      </c>
      <c r="H333" s="107">
        <v>3641441</v>
      </c>
      <c r="I333" s="108">
        <v>51</v>
      </c>
      <c r="J333" s="107">
        <v>3216983</v>
      </c>
      <c r="K333" s="108">
        <v>42</v>
      </c>
      <c r="L333" s="107">
        <v>2357722</v>
      </c>
      <c r="M333" s="108">
        <v>18</v>
      </c>
      <c r="N333" s="107">
        <v>898837</v>
      </c>
      <c r="O333" s="108">
        <v>110</v>
      </c>
      <c r="P333" s="107">
        <v>10131883</v>
      </c>
      <c r="Q333" s="108"/>
      <c r="R333" s="107"/>
      <c r="S333" s="108">
        <v>10</v>
      </c>
      <c r="T333" s="107">
        <v>2085254</v>
      </c>
      <c r="U333" s="108">
        <v>8</v>
      </c>
      <c r="V333" s="107">
        <v>509563</v>
      </c>
      <c r="W333" s="108">
        <v>31</v>
      </c>
      <c r="X333" s="107">
        <v>2378703</v>
      </c>
      <c r="Y333" s="108">
        <v>36</v>
      </c>
      <c r="Z333" s="107">
        <v>3748068</v>
      </c>
      <c r="AA333" s="108">
        <v>23</v>
      </c>
      <c r="AB333" s="107">
        <v>2473597</v>
      </c>
      <c r="AC333" s="108">
        <v>17</v>
      </c>
      <c r="AD333" s="107">
        <v>411849</v>
      </c>
      <c r="AE333" s="108">
        <v>79</v>
      </c>
      <c r="AF333" s="107">
        <v>4560063</v>
      </c>
      <c r="AG333" s="108">
        <v>94</v>
      </c>
      <c r="AH333" s="107">
        <v>23663721</v>
      </c>
      <c r="AI333" s="108">
        <v>45</v>
      </c>
      <c r="AJ333" s="107">
        <v>9075420</v>
      </c>
      <c r="AK333" s="108">
        <v>15</v>
      </c>
      <c r="AL333" s="107">
        <v>2134768</v>
      </c>
      <c r="AM333" s="108">
        <v>22</v>
      </c>
      <c r="AN333" s="107">
        <v>1571517</v>
      </c>
      <c r="AO333" s="108">
        <v>14</v>
      </c>
      <c r="AP333" s="107">
        <v>5153829</v>
      </c>
      <c r="AQ333" s="108">
        <v>24</v>
      </c>
      <c r="AR333" s="107">
        <v>2315792</v>
      </c>
      <c r="AS333" s="108">
        <v>15</v>
      </c>
      <c r="AT333" s="107">
        <v>895876</v>
      </c>
      <c r="AU333" s="108">
        <v>3</v>
      </c>
      <c r="AV333" s="107">
        <v>518227</v>
      </c>
      <c r="AW333" s="108">
        <v>10</v>
      </c>
      <c r="AX333" s="107">
        <v>205251</v>
      </c>
      <c r="AY333" s="108">
        <v>3</v>
      </c>
      <c r="AZ333" s="107">
        <v>641330</v>
      </c>
      <c r="BA333" s="108">
        <v>94</v>
      </c>
      <c r="BB333" s="107">
        <v>6930903</v>
      </c>
      <c r="BC333" s="108"/>
      <c r="BD333" s="107"/>
      <c r="BE333" s="108">
        <v>106</v>
      </c>
      <c r="BF333" s="107">
        <v>20127664</v>
      </c>
      <c r="BG333" s="108"/>
      <c r="BH333" s="107"/>
      <c r="BI333" s="108"/>
      <c r="BJ333" s="107"/>
      <c r="BK333" s="108"/>
      <c r="BL333" s="107"/>
      <c r="BM333" s="108">
        <v>13</v>
      </c>
      <c r="BN333" s="107">
        <v>1080398</v>
      </c>
      <c r="BO333" s="108">
        <v>21</v>
      </c>
      <c r="BP333" s="107">
        <v>757390</v>
      </c>
      <c r="BQ333" s="108">
        <v>1002</v>
      </c>
      <c r="BR333" s="107">
        <v>112163398</v>
      </c>
    </row>
    <row r="334" spans="1:70" ht="14" customHeight="1">
      <c r="A334" s="111" t="s">
        <v>527</v>
      </c>
      <c r="B334" s="105">
        <v>30678</v>
      </c>
      <c r="C334" s="106">
        <v>6</v>
      </c>
      <c r="D334" s="107">
        <v>170882</v>
      </c>
      <c r="E334" s="108">
        <v>6</v>
      </c>
      <c r="F334" s="107">
        <v>491878</v>
      </c>
      <c r="G334" s="108">
        <v>86</v>
      </c>
      <c r="H334" s="107">
        <v>3751350</v>
      </c>
      <c r="I334" s="108">
        <v>51</v>
      </c>
      <c r="J334" s="107">
        <v>3390037</v>
      </c>
      <c r="K334" s="108">
        <v>42</v>
      </c>
      <c r="L334" s="107">
        <v>2538779</v>
      </c>
      <c r="M334" s="108">
        <v>18</v>
      </c>
      <c r="N334" s="107">
        <v>1003195</v>
      </c>
      <c r="O334" s="108">
        <v>110</v>
      </c>
      <c r="P334" s="107">
        <v>10652875</v>
      </c>
      <c r="Q334" s="108"/>
      <c r="R334" s="107"/>
      <c r="S334" s="108">
        <v>10</v>
      </c>
      <c r="T334" s="107">
        <v>1994239</v>
      </c>
      <c r="U334" s="108">
        <v>8</v>
      </c>
      <c r="V334" s="107">
        <v>554182</v>
      </c>
      <c r="W334" s="108">
        <v>31</v>
      </c>
      <c r="X334" s="107">
        <v>2574152</v>
      </c>
      <c r="Y334" s="108">
        <v>36</v>
      </c>
      <c r="Z334" s="107">
        <v>4135057</v>
      </c>
      <c r="AA334" s="108">
        <v>23</v>
      </c>
      <c r="AB334" s="107">
        <v>2689990</v>
      </c>
      <c r="AC334" s="108">
        <v>17</v>
      </c>
      <c r="AD334" s="107">
        <v>421276</v>
      </c>
      <c r="AE334" s="108">
        <v>79</v>
      </c>
      <c r="AF334" s="107">
        <v>4932940</v>
      </c>
      <c r="AG334" s="108">
        <v>94</v>
      </c>
      <c r="AH334" s="107">
        <v>25798983</v>
      </c>
      <c r="AI334" s="108">
        <v>45</v>
      </c>
      <c r="AJ334" s="107">
        <v>9819459</v>
      </c>
      <c r="AK334" s="108">
        <v>15</v>
      </c>
      <c r="AL334" s="107">
        <v>2306852</v>
      </c>
      <c r="AM334" s="108">
        <v>22</v>
      </c>
      <c r="AN334" s="107">
        <v>1655971</v>
      </c>
      <c r="AO334" s="108">
        <v>14</v>
      </c>
      <c r="AP334" s="107">
        <v>5933777</v>
      </c>
      <c r="AQ334" s="108">
        <v>24</v>
      </c>
      <c r="AR334" s="107">
        <v>2453604</v>
      </c>
      <c r="AS334" s="108">
        <v>15</v>
      </c>
      <c r="AT334" s="107">
        <v>914570</v>
      </c>
      <c r="AU334" s="108">
        <v>3</v>
      </c>
      <c r="AV334" s="107">
        <v>531140</v>
      </c>
      <c r="AW334" s="108">
        <v>10</v>
      </c>
      <c r="AX334" s="107">
        <v>220655</v>
      </c>
      <c r="AY334" s="108">
        <v>3</v>
      </c>
      <c r="AZ334" s="107">
        <v>726188</v>
      </c>
      <c r="BA334" s="108">
        <v>94</v>
      </c>
      <c r="BB334" s="107">
        <v>7414751</v>
      </c>
      <c r="BC334" s="108"/>
      <c r="BD334" s="107"/>
      <c r="BE334" s="108">
        <v>106</v>
      </c>
      <c r="BF334" s="107">
        <v>20471282</v>
      </c>
      <c r="BG334" s="108"/>
      <c r="BH334" s="107"/>
      <c r="BI334" s="108"/>
      <c r="BJ334" s="107"/>
      <c r="BK334" s="108"/>
      <c r="BL334" s="107"/>
      <c r="BM334" s="108">
        <v>14</v>
      </c>
      <c r="BN334" s="107">
        <v>1170761</v>
      </c>
      <c r="BO334" s="108">
        <v>21</v>
      </c>
      <c r="BP334" s="107">
        <v>786385</v>
      </c>
      <c r="BQ334" s="108">
        <v>1003</v>
      </c>
      <c r="BR334" s="107">
        <v>119505223</v>
      </c>
    </row>
    <row r="335" spans="1:70" ht="14" customHeight="1">
      <c r="A335" s="111" t="s">
        <v>528</v>
      </c>
      <c r="B335" s="105">
        <v>30712</v>
      </c>
      <c r="C335" s="106">
        <v>6</v>
      </c>
      <c r="D335" s="107">
        <v>176232</v>
      </c>
      <c r="E335" s="108">
        <v>6</v>
      </c>
      <c r="F335" s="107">
        <v>547299</v>
      </c>
      <c r="G335" s="108">
        <v>86</v>
      </c>
      <c r="H335" s="107">
        <v>3726473</v>
      </c>
      <c r="I335" s="108">
        <v>51</v>
      </c>
      <c r="J335" s="107">
        <v>3468939</v>
      </c>
      <c r="K335" s="108">
        <v>42</v>
      </c>
      <c r="L335" s="107">
        <v>2567520</v>
      </c>
      <c r="M335" s="108">
        <v>18</v>
      </c>
      <c r="N335" s="107">
        <v>971984</v>
      </c>
      <c r="O335" s="108">
        <v>110</v>
      </c>
      <c r="P335" s="107">
        <v>11314276</v>
      </c>
      <c r="Q335" s="108"/>
      <c r="R335" s="107"/>
      <c r="S335" s="108">
        <v>10</v>
      </c>
      <c r="T335" s="107">
        <v>1990938</v>
      </c>
      <c r="U335" s="108">
        <v>8</v>
      </c>
      <c r="V335" s="107">
        <v>521385</v>
      </c>
      <c r="W335" s="108">
        <v>31</v>
      </c>
      <c r="X335" s="107">
        <v>2610388</v>
      </c>
      <c r="Y335" s="108">
        <v>36</v>
      </c>
      <c r="Z335" s="107">
        <v>4204753</v>
      </c>
      <c r="AA335" s="108">
        <v>23</v>
      </c>
      <c r="AB335" s="107">
        <v>2888255</v>
      </c>
      <c r="AC335" s="108">
        <v>17</v>
      </c>
      <c r="AD335" s="107">
        <v>448387</v>
      </c>
      <c r="AE335" s="108">
        <v>79</v>
      </c>
      <c r="AF335" s="107">
        <v>5004494</v>
      </c>
      <c r="AG335" s="108">
        <v>94</v>
      </c>
      <c r="AH335" s="107">
        <v>26800030</v>
      </c>
      <c r="AI335" s="108">
        <v>45</v>
      </c>
      <c r="AJ335" s="107">
        <v>9522813</v>
      </c>
      <c r="AK335" s="108">
        <v>15</v>
      </c>
      <c r="AL335" s="107">
        <v>2335415</v>
      </c>
      <c r="AM335" s="108">
        <v>22</v>
      </c>
      <c r="AN335" s="107">
        <v>1749445</v>
      </c>
      <c r="AO335" s="108">
        <v>14</v>
      </c>
      <c r="AP335" s="107">
        <v>6481420</v>
      </c>
      <c r="AQ335" s="108">
        <v>24</v>
      </c>
      <c r="AR335" s="107">
        <v>2504068</v>
      </c>
      <c r="AS335" s="108">
        <v>15</v>
      </c>
      <c r="AT335" s="107">
        <v>918781</v>
      </c>
      <c r="AU335" s="108">
        <v>3</v>
      </c>
      <c r="AV335" s="107">
        <v>602347</v>
      </c>
      <c r="AW335" s="108">
        <v>10</v>
      </c>
      <c r="AX335" s="107">
        <v>227953</v>
      </c>
      <c r="AY335" s="108">
        <v>3</v>
      </c>
      <c r="AZ335" s="107">
        <v>951802</v>
      </c>
      <c r="BA335" s="108">
        <v>95</v>
      </c>
      <c r="BB335" s="107">
        <v>8223292</v>
      </c>
      <c r="BC335" s="108"/>
      <c r="BD335" s="107"/>
      <c r="BE335" s="108">
        <v>106</v>
      </c>
      <c r="BF335" s="107">
        <v>24658930</v>
      </c>
      <c r="BG335" s="108"/>
      <c r="BH335" s="107"/>
      <c r="BI335" s="108"/>
      <c r="BJ335" s="107"/>
      <c r="BK335" s="108"/>
      <c r="BL335" s="107"/>
      <c r="BM335" s="108">
        <v>14</v>
      </c>
      <c r="BN335" s="107">
        <v>1146093</v>
      </c>
      <c r="BO335" s="108">
        <v>21</v>
      </c>
      <c r="BP335" s="107">
        <v>866481</v>
      </c>
      <c r="BQ335" s="108">
        <v>1004</v>
      </c>
      <c r="BR335" s="107">
        <v>127430208</v>
      </c>
    </row>
    <row r="336" spans="1:70" ht="14" customHeight="1">
      <c r="A336" s="111" t="s">
        <v>528</v>
      </c>
      <c r="B336" s="105">
        <v>30741</v>
      </c>
      <c r="C336" s="106">
        <v>6</v>
      </c>
      <c r="D336" s="107">
        <v>165965</v>
      </c>
      <c r="E336" s="108">
        <v>6</v>
      </c>
      <c r="F336" s="107">
        <v>586027</v>
      </c>
      <c r="G336" s="108">
        <v>86</v>
      </c>
      <c r="H336" s="107">
        <v>3690712</v>
      </c>
      <c r="I336" s="108">
        <v>51</v>
      </c>
      <c r="J336" s="107">
        <v>3368417</v>
      </c>
      <c r="K336" s="108">
        <v>42</v>
      </c>
      <c r="L336" s="107">
        <v>2513113</v>
      </c>
      <c r="M336" s="108">
        <v>18</v>
      </c>
      <c r="N336" s="107">
        <v>952084</v>
      </c>
      <c r="O336" s="108">
        <v>110</v>
      </c>
      <c r="P336" s="107">
        <v>11027548</v>
      </c>
      <c r="Q336" s="108"/>
      <c r="R336" s="107"/>
      <c r="S336" s="108">
        <v>10</v>
      </c>
      <c r="T336" s="107">
        <v>2059983</v>
      </c>
      <c r="U336" s="108">
        <v>8</v>
      </c>
      <c r="V336" s="107">
        <v>513592</v>
      </c>
      <c r="W336" s="108">
        <v>31</v>
      </c>
      <c r="X336" s="107">
        <v>2631558</v>
      </c>
      <c r="Y336" s="108">
        <v>36</v>
      </c>
      <c r="Z336" s="107">
        <v>4005703</v>
      </c>
      <c r="AA336" s="108">
        <v>23</v>
      </c>
      <c r="AB336" s="107">
        <v>3103598</v>
      </c>
      <c r="AC336" s="108">
        <v>17</v>
      </c>
      <c r="AD336" s="107">
        <v>427108</v>
      </c>
      <c r="AE336" s="108">
        <v>79</v>
      </c>
      <c r="AF336" s="107">
        <v>4999070</v>
      </c>
      <c r="AG336" s="108">
        <v>95</v>
      </c>
      <c r="AH336" s="107">
        <v>26064200</v>
      </c>
      <c r="AI336" s="108">
        <v>45</v>
      </c>
      <c r="AJ336" s="107">
        <v>9007315</v>
      </c>
      <c r="AK336" s="108">
        <v>15</v>
      </c>
      <c r="AL336" s="107">
        <v>2222081</v>
      </c>
      <c r="AM336" s="108">
        <v>22</v>
      </c>
      <c r="AN336" s="107">
        <v>1739886</v>
      </c>
      <c r="AO336" s="108">
        <v>14</v>
      </c>
      <c r="AP336" s="107">
        <v>6553241</v>
      </c>
      <c r="AQ336" s="108">
        <v>24</v>
      </c>
      <c r="AR336" s="107">
        <v>2493482</v>
      </c>
      <c r="AS336" s="108">
        <v>15</v>
      </c>
      <c r="AT336" s="107">
        <v>903429</v>
      </c>
      <c r="AU336" s="108">
        <v>3</v>
      </c>
      <c r="AV336" s="107">
        <v>604597</v>
      </c>
      <c r="AW336" s="108">
        <v>10</v>
      </c>
      <c r="AX336" s="107">
        <v>219796</v>
      </c>
      <c r="AY336" s="108">
        <v>4</v>
      </c>
      <c r="AZ336" s="107">
        <v>1128513</v>
      </c>
      <c r="BA336" s="108">
        <v>95</v>
      </c>
      <c r="BB336" s="107">
        <v>8013477</v>
      </c>
      <c r="BC336" s="108"/>
      <c r="BD336" s="107"/>
      <c r="BE336" s="108">
        <v>106</v>
      </c>
      <c r="BF336" s="107">
        <v>26819395</v>
      </c>
      <c r="BG336" s="108"/>
      <c r="BH336" s="107"/>
      <c r="BI336" s="108"/>
      <c r="BJ336" s="107"/>
      <c r="BK336" s="108"/>
      <c r="BL336" s="107"/>
      <c r="BM336" s="108">
        <v>14</v>
      </c>
      <c r="BN336" s="107">
        <v>1119111</v>
      </c>
      <c r="BO336" s="108">
        <v>21</v>
      </c>
      <c r="BP336" s="107">
        <v>903190</v>
      </c>
      <c r="BQ336" s="108">
        <v>1006</v>
      </c>
      <c r="BR336" s="107">
        <v>127836203</v>
      </c>
    </row>
    <row r="337" spans="1:70" ht="14" customHeight="1">
      <c r="A337" s="111" t="s">
        <v>528</v>
      </c>
      <c r="B337" s="105">
        <v>30772</v>
      </c>
      <c r="C337" s="106">
        <v>6</v>
      </c>
      <c r="D337" s="107">
        <v>172127</v>
      </c>
      <c r="E337" s="108">
        <v>6</v>
      </c>
      <c r="F337" s="107">
        <v>606396</v>
      </c>
      <c r="G337" s="108">
        <v>86</v>
      </c>
      <c r="H337" s="107">
        <v>3763616</v>
      </c>
      <c r="I337" s="108">
        <v>51</v>
      </c>
      <c r="J337" s="107">
        <v>3546776</v>
      </c>
      <c r="K337" s="108">
        <v>43</v>
      </c>
      <c r="L337" s="107">
        <v>2888292</v>
      </c>
      <c r="M337" s="108">
        <v>18</v>
      </c>
      <c r="N337" s="107">
        <v>1083127</v>
      </c>
      <c r="O337" s="108">
        <v>110</v>
      </c>
      <c r="P337" s="107">
        <v>11822568</v>
      </c>
      <c r="Q337" s="108"/>
      <c r="R337" s="107"/>
      <c r="S337" s="108">
        <v>10</v>
      </c>
      <c r="T337" s="107">
        <v>2241451</v>
      </c>
      <c r="U337" s="108">
        <v>8</v>
      </c>
      <c r="V337" s="107">
        <v>516260</v>
      </c>
      <c r="W337" s="108">
        <v>31</v>
      </c>
      <c r="X337" s="107">
        <v>3021253</v>
      </c>
      <c r="Y337" s="108">
        <v>36</v>
      </c>
      <c r="Z337" s="107">
        <v>4426699</v>
      </c>
      <c r="AA337" s="108">
        <v>23</v>
      </c>
      <c r="AB337" s="107">
        <v>3546911</v>
      </c>
      <c r="AC337" s="108">
        <v>17</v>
      </c>
      <c r="AD337" s="107">
        <v>455041</v>
      </c>
      <c r="AE337" s="108">
        <v>79</v>
      </c>
      <c r="AF337" s="107">
        <v>5296960</v>
      </c>
      <c r="AG337" s="108">
        <v>95</v>
      </c>
      <c r="AH337" s="107">
        <v>27802952</v>
      </c>
      <c r="AI337" s="108">
        <v>45</v>
      </c>
      <c r="AJ337" s="107">
        <v>9387903</v>
      </c>
      <c r="AK337" s="108">
        <v>15</v>
      </c>
      <c r="AL337" s="107">
        <v>2378694</v>
      </c>
      <c r="AM337" s="108">
        <v>23</v>
      </c>
      <c r="AN337" s="107">
        <v>2046464</v>
      </c>
      <c r="AO337" s="108">
        <v>14</v>
      </c>
      <c r="AP337" s="107">
        <v>6784096</v>
      </c>
      <c r="AQ337" s="108">
        <v>24</v>
      </c>
      <c r="AR337" s="107">
        <v>2611296</v>
      </c>
      <c r="AS337" s="108">
        <v>15</v>
      </c>
      <c r="AT337" s="107">
        <v>900545</v>
      </c>
      <c r="AU337" s="108">
        <v>3</v>
      </c>
      <c r="AV337" s="107">
        <v>599371</v>
      </c>
      <c r="AW337" s="108">
        <v>10</v>
      </c>
      <c r="AX337" s="107">
        <v>244930</v>
      </c>
      <c r="AY337" s="108">
        <v>4</v>
      </c>
      <c r="AZ337" s="107">
        <v>1354709</v>
      </c>
      <c r="BA337" s="108">
        <v>95</v>
      </c>
      <c r="BB337" s="107">
        <v>9011342</v>
      </c>
      <c r="BC337" s="108"/>
      <c r="BD337" s="107"/>
      <c r="BE337" s="108">
        <v>106</v>
      </c>
      <c r="BF337" s="107">
        <v>35563443</v>
      </c>
      <c r="BG337" s="108"/>
      <c r="BH337" s="107"/>
      <c r="BI337" s="108"/>
      <c r="BJ337" s="107"/>
      <c r="BK337" s="108"/>
      <c r="BL337" s="107"/>
      <c r="BM337" s="108">
        <v>15</v>
      </c>
      <c r="BN337" s="107">
        <v>1422127</v>
      </c>
      <c r="BO337" s="108">
        <v>21</v>
      </c>
      <c r="BP337" s="107">
        <v>1002014</v>
      </c>
      <c r="BQ337" s="108">
        <v>1009</v>
      </c>
      <c r="BR337" s="107">
        <v>144497377</v>
      </c>
    </row>
    <row r="338" spans="1:70" ht="14" customHeight="1">
      <c r="A338" s="111" t="s">
        <v>528</v>
      </c>
      <c r="B338" s="105">
        <v>30800</v>
      </c>
      <c r="C338" s="106">
        <v>6</v>
      </c>
      <c r="D338" s="107">
        <v>178792</v>
      </c>
      <c r="E338" s="108">
        <v>6</v>
      </c>
      <c r="F338" s="107">
        <v>585631</v>
      </c>
      <c r="G338" s="108">
        <v>86</v>
      </c>
      <c r="H338" s="107">
        <v>3721842</v>
      </c>
      <c r="I338" s="108">
        <v>51</v>
      </c>
      <c r="J338" s="107">
        <v>3655828</v>
      </c>
      <c r="K338" s="108">
        <v>43</v>
      </c>
      <c r="L338" s="107">
        <v>3143965</v>
      </c>
      <c r="M338" s="108">
        <v>18</v>
      </c>
      <c r="N338" s="107">
        <v>1117622</v>
      </c>
      <c r="O338" s="108">
        <v>110</v>
      </c>
      <c r="P338" s="107">
        <v>12436324</v>
      </c>
      <c r="Q338" s="108"/>
      <c r="R338" s="107"/>
      <c r="S338" s="108">
        <v>10</v>
      </c>
      <c r="T338" s="107">
        <v>2175499</v>
      </c>
      <c r="U338" s="108">
        <v>8</v>
      </c>
      <c r="V338" s="107">
        <v>537159</v>
      </c>
      <c r="W338" s="108">
        <v>31</v>
      </c>
      <c r="X338" s="107">
        <v>3023953</v>
      </c>
      <c r="Y338" s="108">
        <v>36</v>
      </c>
      <c r="Z338" s="107">
        <v>4468771</v>
      </c>
      <c r="AA338" s="108">
        <v>23</v>
      </c>
      <c r="AB338" s="107">
        <v>3658369</v>
      </c>
      <c r="AC338" s="108">
        <v>17</v>
      </c>
      <c r="AD338" s="107">
        <v>461236</v>
      </c>
      <c r="AE338" s="108">
        <v>79</v>
      </c>
      <c r="AF338" s="107">
        <v>5214877</v>
      </c>
      <c r="AG338" s="108">
        <v>95</v>
      </c>
      <c r="AH338" s="107">
        <v>26655990</v>
      </c>
      <c r="AI338" s="108">
        <v>45</v>
      </c>
      <c r="AJ338" s="107">
        <v>9402890</v>
      </c>
      <c r="AK338" s="108">
        <v>15</v>
      </c>
      <c r="AL338" s="107">
        <v>2253364</v>
      </c>
      <c r="AM338" s="108">
        <v>23</v>
      </c>
      <c r="AN338" s="107">
        <v>2031850</v>
      </c>
      <c r="AO338" s="108">
        <v>14</v>
      </c>
      <c r="AP338" s="107">
        <v>6458687</v>
      </c>
      <c r="AQ338" s="108">
        <v>24</v>
      </c>
      <c r="AR338" s="107">
        <v>2637815</v>
      </c>
      <c r="AS338" s="108">
        <v>15</v>
      </c>
      <c r="AT338" s="107">
        <v>840453</v>
      </c>
      <c r="AU338" s="108">
        <v>3</v>
      </c>
      <c r="AV338" s="107">
        <v>571847</v>
      </c>
      <c r="AW338" s="108">
        <v>10</v>
      </c>
      <c r="AX338" s="107">
        <v>255595</v>
      </c>
      <c r="AY338" s="108">
        <v>4</v>
      </c>
      <c r="AZ338" s="107">
        <v>1320611</v>
      </c>
      <c r="BA338" s="108">
        <v>95</v>
      </c>
      <c r="BB338" s="107">
        <v>8985364</v>
      </c>
      <c r="BC338" s="108"/>
      <c r="BD338" s="107"/>
      <c r="BE338" s="108">
        <v>106</v>
      </c>
      <c r="BF338" s="107">
        <v>34992332</v>
      </c>
      <c r="BG338" s="108"/>
      <c r="BH338" s="107"/>
      <c r="BI338" s="108"/>
      <c r="BJ338" s="107"/>
      <c r="BK338" s="108"/>
      <c r="BL338" s="107"/>
      <c r="BM338" s="108">
        <v>15</v>
      </c>
      <c r="BN338" s="107">
        <v>1462093</v>
      </c>
      <c r="BO338" s="108">
        <v>21</v>
      </c>
      <c r="BP338" s="107">
        <v>957618</v>
      </c>
      <c r="BQ338" s="108">
        <v>1009</v>
      </c>
      <c r="BR338" s="107">
        <v>143206389</v>
      </c>
    </row>
    <row r="339" spans="1:70" ht="14" customHeight="1">
      <c r="A339" s="111" t="s">
        <v>528</v>
      </c>
      <c r="B339" s="105">
        <v>30833</v>
      </c>
      <c r="C339" s="106">
        <v>6</v>
      </c>
      <c r="D339" s="107">
        <v>176141</v>
      </c>
      <c r="E339" s="108">
        <v>6</v>
      </c>
      <c r="F339" s="107">
        <v>577252</v>
      </c>
      <c r="G339" s="108">
        <v>86</v>
      </c>
      <c r="H339" s="107">
        <v>3616539</v>
      </c>
      <c r="I339" s="108">
        <v>51</v>
      </c>
      <c r="J339" s="107">
        <v>3510059</v>
      </c>
      <c r="K339" s="108">
        <v>43</v>
      </c>
      <c r="L339" s="107">
        <v>2826335</v>
      </c>
      <c r="M339" s="108">
        <v>18</v>
      </c>
      <c r="N339" s="107">
        <v>992149</v>
      </c>
      <c r="O339" s="108">
        <v>110</v>
      </c>
      <c r="P339" s="107">
        <v>11458040</v>
      </c>
      <c r="Q339" s="108"/>
      <c r="R339" s="107"/>
      <c r="S339" s="108">
        <v>10</v>
      </c>
      <c r="T339" s="107">
        <v>1916583</v>
      </c>
      <c r="U339" s="108">
        <v>8</v>
      </c>
      <c r="V339" s="107">
        <v>497028</v>
      </c>
      <c r="W339" s="108">
        <v>31</v>
      </c>
      <c r="X339" s="107">
        <v>2644416</v>
      </c>
      <c r="Y339" s="108">
        <v>36</v>
      </c>
      <c r="Z339" s="107">
        <v>4016313</v>
      </c>
      <c r="AA339" s="108">
        <v>23</v>
      </c>
      <c r="AB339" s="107">
        <v>3248163</v>
      </c>
      <c r="AC339" s="108">
        <v>17</v>
      </c>
      <c r="AD339" s="107">
        <v>420022</v>
      </c>
      <c r="AE339" s="108">
        <v>79</v>
      </c>
      <c r="AF339" s="107">
        <v>4736905</v>
      </c>
      <c r="AG339" s="108">
        <v>95</v>
      </c>
      <c r="AH339" s="107">
        <v>23219313</v>
      </c>
      <c r="AI339" s="108">
        <v>45</v>
      </c>
      <c r="AJ339" s="107">
        <v>8830193</v>
      </c>
      <c r="AK339" s="108">
        <v>15</v>
      </c>
      <c r="AL339" s="107">
        <v>1927781</v>
      </c>
      <c r="AM339" s="108">
        <v>23</v>
      </c>
      <c r="AN339" s="107">
        <v>1839818</v>
      </c>
      <c r="AO339" s="108">
        <v>14</v>
      </c>
      <c r="AP339" s="107">
        <v>5875607</v>
      </c>
      <c r="AQ339" s="108">
        <v>24</v>
      </c>
      <c r="AR339" s="107">
        <v>2460555</v>
      </c>
      <c r="AS339" s="108">
        <v>15</v>
      </c>
      <c r="AT339" s="107">
        <v>811840</v>
      </c>
      <c r="AU339" s="108">
        <v>3</v>
      </c>
      <c r="AV339" s="107">
        <v>624085</v>
      </c>
      <c r="AW339" s="108">
        <v>10</v>
      </c>
      <c r="AX339" s="107">
        <v>239223</v>
      </c>
      <c r="AY339" s="108">
        <v>4</v>
      </c>
      <c r="AZ339" s="107">
        <v>1199025</v>
      </c>
      <c r="BA339" s="108">
        <v>95</v>
      </c>
      <c r="BB339" s="107">
        <v>8293561</v>
      </c>
      <c r="BC339" s="108"/>
      <c r="BD339" s="107"/>
      <c r="BE339" s="108">
        <v>106</v>
      </c>
      <c r="BF339" s="107">
        <v>30911869</v>
      </c>
      <c r="BG339" s="108"/>
      <c r="BH339" s="107"/>
      <c r="BI339" s="108"/>
      <c r="BJ339" s="107"/>
      <c r="BK339" s="108"/>
      <c r="BL339" s="107"/>
      <c r="BM339" s="108">
        <v>15</v>
      </c>
      <c r="BN339" s="107">
        <v>1267578</v>
      </c>
      <c r="BO339" s="108">
        <v>21</v>
      </c>
      <c r="BP339" s="107">
        <v>866699</v>
      </c>
      <c r="BQ339" s="108">
        <v>1009</v>
      </c>
      <c r="BR339" s="107">
        <v>129003105</v>
      </c>
    </row>
    <row r="340" spans="1:70" ht="14" customHeight="1">
      <c r="A340" s="111" t="s">
        <v>528</v>
      </c>
      <c r="B340" s="105">
        <v>30863</v>
      </c>
      <c r="C340" s="106">
        <v>6</v>
      </c>
      <c r="D340" s="107">
        <v>185084</v>
      </c>
      <c r="E340" s="108">
        <v>6</v>
      </c>
      <c r="F340" s="107">
        <v>544858</v>
      </c>
      <c r="G340" s="108">
        <v>88</v>
      </c>
      <c r="H340" s="107">
        <v>3755990</v>
      </c>
      <c r="I340" s="108">
        <v>51</v>
      </c>
      <c r="J340" s="107">
        <v>3814173</v>
      </c>
      <c r="K340" s="108">
        <v>43</v>
      </c>
      <c r="L340" s="107">
        <v>3064579</v>
      </c>
      <c r="M340" s="108">
        <v>18</v>
      </c>
      <c r="N340" s="107">
        <v>1030101</v>
      </c>
      <c r="O340" s="108">
        <v>110</v>
      </c>
      <c r="P340" s="107">
        <v>12144142</v>
      </c>
      <c r="Q340" s="108"/>
      <c r="R340" s="107"/>
      <c r="S340" s="108">
        <v>10</v>
      </c>
      <c r="T340" s="107">
        <v>1832490</v>
      </c>
      <c r="U340" s="108">
        <v>8</v>
      </c>
      <c r="V340" s="107">
        <v>527806</v>
      </c>
      <c r="W340" s="108">
        <v>31</v>
      </c>
      <c r="X340" s="107">
        <v>2859041</v>
      </c>
      <c r="Y340" s="108">
        <v>35</v>
      </c>
      <c r="Z340" s="107">
        <v>3968313</v>
      </c>
      <c r="AA340" s="108">
        <v>23</v>
      </c>
      <c r="AB340" s="107">
        <v>3322311</v>
      </c>
      <c r="AC340" s="108">
        <v>17</v>
      </c>
      <c r="AD340" s="107">
        <v>439030</v>
      </c>
      <c r="AE340" s="108">
        <v>79</v>
      </c>
      <c r="AF340" s="107">
        <v>4743103</v>
      </c>
      <c r="AG340" s="108">
        <v>95</v>
      </c>
      <c r="AH340" s="107">
        <v>23764574</v>
      </c>
      <c r="AI340" s="108">
        <v>45</v>
      </c>
      <c r="AJ340" s="107">
        <v>9112463</v>
      </c>
      <c r="AK340" s="108">
        <v>15</v>
      </c>
      <c r="AL340" s="107">
        <v>1976838</v>
      </c>
      <c r="AM340" s="108">
        <v>23</v>
      </c>
      <c r="AN340" s="107">
        <v>1793665</v>
      </c>
      <c r="AO340" s="108">
        <v>14</v>
      </c>
      <c r="AP340" s="107">
        <v>5982275</v>
      </c>
      <c r="AQ340" s="108">
        <v>24</v>
      </c>
      <c r="AR340" s="107">
        <v>2569751</v>
      </c>
      <c r="AS340" s="108">
        <v>15</v>
      </c>
      <c r="AT340" s="107">
        <v>790639</v>
      </c>
      <c r="AU340" s="108">
        <v>3</v>
      </c>
      <c r="AV340" s="107">
        <v>621105</v>
      </c>
      <c r="AW340" s="108">
        <v>10</v>
      </c>
      <c r="AX340" s="107">
        <v>252609</v>
      </c>
      <c r="AY340" s="108">
        <v>4</v>
      </c>
      <c r="AZ340" s="107">
        <v>1376301</v>
      </c>
      <c r="BA340" s="108">
        <v>97</v>
      </c>
      <c r="BB340" s="107">
        <v>8686455</v>
      </c>
      <c r="BC340" s="108"/>
      <c r="BD340" s="107"/>
      <c r="BE340" s="108">
        <v>106</v>
      </c>
      <c r="BF340" s="107">
        <v>31423750</v>
      </c>
      <c r="BG340" s="108"/>
      <c r="BH340" s="107"/>
      <c r="BI340" s="108"/>
      <c r="BJ340" s="107"/>
      <c r="BK340" s="108"/>
      <c r="BL340" s="107"/>
      <c r="BM340" s="108">
        <v>15</v>
      </c>
      <c r="BN340" s="107">
        <v>1300156</v>
      </c>
      <c r="BO340" s="108">
        <v>21</v>
      </c>
      <c r="BP340" s="107">
        <v>916106</v>
      </c>
      <c r="BQ340" s="108">
        <v>1012</v>
      </c>
      <c r="BR340" s="107">
        <v>132797720</v>
      </c>
    </row>
    <row r="341" spans="1:70" ht="14" customHeight="1">
      <c r="A341" s="111" t="s">
        <v>528</v>
      </c>
      <c r="B341" s="105">
        <v>30894</v>
      </c>
      <c r="C341" s="106">
        <v>6</v>
      </c>
      <c r="D341" s="107">
        <v>195807</v>
      </c>
      <c r="E341" s="108">
        <v>7</v>
      </c>
      <c r="F341" s="107">
        <v>510401</v>
      </c>
      <c r="G341" s="108">
        <v>88</v>
      </c>
      <c r="H341" s="107">
        <v>3583732</v>
      </c>
      <c r="I341" s="108">
        <v>52</v>
      </c>
      <c r="J341" s="107">
        <v>3876318</v>
      </c>
      <c r="K341" s="108">
        <v>43</v>
      </c>
      <c r="L341" s="107">
        <v>2985751</v>
      </c>
      <c r="M341" s="108">
        <v>18</v>
      </c>
      <c r="N341" s="107">
        <v>1033037</v>
      </c>
      <c r="O341" s="108">
        <v>110</v>
      </c>
      <c r="P341" s="107">
        <v>11857821</v>
      </c>
      <c r="Q341" s="108"/>
      <c r="R341" s="107"/>
      <c r="S341" s="108">
        <v>10</v>
      </c>
      <c r="T341" s="107">
        <v>1679111</v>
      </c>
      <c r="U341" s="108">
        <v>8</v>
      </c>
      <c r="V341" s="107">
        <v>512922</v>
      </c>
      <c r="W341" s="108">
        <v>31</v>
      </c>
      <c r="X341" s="107">
        <v>2782457</v>
      </c>
      <c r="Y341" s="108">
        <v>35</v>
      </c>
      <c r="Z341" s="107">
        <v>3785309</v>
      </c>
      <c r="AA341" s="108">
        <v>23</v>
      </c>
      <c r="AB341" s="107">
        <v>2771716</v>
      </c>
      <c r="AC341" s="108">
        <v>17</v>
      </c>
      <c r="AD341" s="107">
        <v>425170</v>
      </c>
      <c r="AE341" s="108">
        <v>78</v>
      </c>
      <c r="AF341" s="107">
        <v>4607419</v>
      </c>
      <c r="AG341" s="108">
        <v>95</v>
      </c>
      <c r="AH341" s="107">
        <v>22811337</v>
      </c>
      <c r="AI341" s="108">
        <v>45</v>
      </c>
      <c r="AJ341" s="107">
        <v>8916851</v>
      </c>
      <c r="AK341" s="108">
        <v>15</v>
      </c>
      <c r="AL341" s="107">
        <v>1929760</v>
      </c>
      <c r="AM341" s="108">
        <v>23</v>
      </c>
      <c r="AN341" s="107">
        <v>1770959</v>
      </c>
      <c r="AO341" s="108">
        <v>14</v>
      </c>
      <c r="AP341" s="107">
        <v>5743615</v>
      </c>
      <c r="AQ341" s="108">
        <v>24</v>
      </c>
      <c r="AR341" s="107">
        <v>2491929</v>
      </c>
      <c r="AS341" s="108">
        <v>15</v>
      </c>
      <c r="AT341" s="107">
        <v>753156</v>
      </c>
      <c r="AU341" s="108">
        <v>3</v>
      </c>
      <c r="AV341" s="107">
        <v>592814</v>
      </c>
      <c r="AW341" s="108">
        <v>10</v>
      </c>
      <c r="AX341" s="107">
        <v>245351</v>
      </c>
      <c r="AY341" s="108">
        <v>4</v>
      </c>
      <c r="AZ341" s="107">
        <v>1223343</v>
      </c>
      <c r="BA341" s="108">
        <v>97</v>
      </c>
      <c r="BB341" s="107">
        <v>8579567</v>
      </c>
      <c r="BC341" s="108"/>
      <c r="BD341" s="107"/>
      <c r="BE341" s="108">
        <v>106</v>
      </c>
      <c r="BF341" s="107">
        <v>29871943</v>
      </c>
      <c r="BG341" s="108"/>
      <c r="BH341" s="107"/>
      <c r="BI341" s="108"/>
      <c r="BJ341" s="107"/>
      <c r="BK341" s="108"/>
      <c r="BL341" s="107"/>
      <c r="BM341" s="108">
        <v>15</v>
      </c>
      <c r="BN341" s="107">
        <v>1240869</v>
      </c>
      <c r="BO341" s="108">
        <v>21</v>
      </c>
      <c r="BP341" s="107">
        <v>866276</v>
      </c>
      <c r="BQ341" s="108">
        <v>1013</v>
      </c>
      <c r="BR341" s="107">
        <v>127644758</v>
      </c>
    </row>
    <row r="342" spans="1:70" ht="14" customHeight="1">
      <c r="A342" s="111" t="s">
        <v>528</v>
      </c>
      <c r="B342" s="105">
        <v>30925</v>
      </c>
      <c r="C342" s="106">
        <v>6</v>
      </c>
      <c r="D342" s="107">
        <v>183932</v>
      </c>
      <c r="E342" s="108">
        <v>7</v>
      </c>
      <c r="F342" s="107">
        <v>550688</v>
      </c>
      <c r="G342" s="108">
        <v>88</v>
      </c>
      <c r="H342" s="107">
        <v>3610704</v>
      </c>
      <c r="I342" s="108">
        <v>52</v>
      </c>
      <c r="J342" s="107">
        <v>3827682</v>
      </c>
      <c r="K342" s="108">
        <v>43</v>
      </c>
      <c r="L342" s="107">
        <v>3028763</v>
      </c>
      <c r="M342" s="108">
        <v>18</v>
      </c>
      <c r="N342" s="107">
        <v>1057112</v>
      </c>
      <c r="O342" s="108">
        <v>110</v>
      </c>
      <c r="P342" s="107">
        <v>12584254</v>
      </c>
      <c r="Q342" s="108"/>
      <c r="R342" s="107"/>
      <c r="S342" s="108">
        <v>10</v>
      </c>
      <c r="T342" s="107">
        <v>1786562</v>
      </c>
      <c r="U342" s="108">
        <v>8</v>
      </c>
      <c r="V342" s="107">
        <v>550679</v>
      </c>
      <c r="W342" s="108">
        <v>32</v>
      </c>
      <c r="X342" s="107">
        <v>3025612</v>
      </c>
      <c r="Y342" s="108">
        <v>35</v>
      </c>
      <c r="Z342" s="107">
        <v>4087638</v>
      </c>
      <c r="AA342" s="108">
        <v>23</v>
      </c>
      <c r="AB342" s="107">
        <v>3090838</v>
      </c>
      <c r="AC342" s="108">
        <v>17</v>
      </c>
      <c r="AD342" s="107">
        <v>455284</v>
      </c>
      <c r="AE342" s="108">
        <v>78</v>
      </c>
      <c r="AF342" s="107">
        <v>5145397</v>
      </c>
      <c r="AG342" s="108">
        <v>95</v>
      </c>
      <c r="AH342" s="107">
        <v>25592667</v>
      </c>
      <c r="AI342" s="108">
        <v>45</v>
      </c>
      <c r="AJ342" s="107">
        <v>9898579</v>
      </c>
      <c r="AK342" s="108">
        <v>15</v>
      </c>
      <c r="AL342" s="107">
        <v>2247900</v>
      </c>
      <c r="AM342" s="108">
        <v>23</v>
      </c>
      <c r="AN342" s="107">
        <v>1984582</v>
      </c>
      <c r="AO342" s="108">
        <v>14</v>
      </c>
      <c r="AP342" s="107">
        <v>6108128</v>
      </c>
      <c r="AQ342" s="108">
        <v>24</v>
      </c>
      <c r="AR342" s="107">
        <v>2554649</v>
      </c>
      <c r="AS342" s="108">
        <v>15</v>
      </c>
      <c r="AT342" s="107">
        <v>773595</v>
      </c>
      <c r="AU342" s="108">
        <v>3</v>
      </c>
      <c r="AV342" s="107">
        <v>673483</v>
      </c>
      <c r="AW342" s="108">
        <v>10</v>
      </c>
      <c r="AX342" s="107">
        <v>248879</v>
      </c>
      <c r="AY342" s="108">
        <v>4</v>
      </c>
      <c r="AZ342" s="107">
        <v>1243967</v>
      </c>
      <c r="BA342" s="108">
        <v>102</v>
      </c>
      <c r="BB342" s="107">
        <v>9338372</v>
      </c>
      <c r="BC342" s="108"/>
      <c r="BD342" s="107"/>
      <c r="BE342" s="108">
        <v>106</v>
      </c>
      <c r="BF342" s="107">
        <v>31131273</v>
      </c>
      <c r="BG342" s="108"/>
      <c r="BH342" s="107"/>
      <c r="BI342" s="108"/>
      <c r="BJ342" s="107"/>
      <c r="BK342" s="108"/>
      <c r="BL342" s="107"/>
      <c r="BM342" s="108">
        <v>15</v>
      </c>
      <c r="BN342" s="107">
        <v>1288959</v>
      </c>
      <c r="BO342" s="108">
        <v>21</v>
      </c>
      <c r="BP342" s="107">
        <v>929350</v>
      </c>
      <c r="BQ342" s="108">
        <v>1019</v>
      </c>
      <c r="BR342" s="107">
        <v>136999540</v>
      </c>
    </row>
    <row r="343" spans="1:70" ht="14" customHeight="1">
      <c r="A343" s="111" t="s">
        <v>528</v>
      </c>
      <c r="B343" s="105">
        <v>30954</v>
      </c>
      <c r="C343" s="106">
        <v>6</v>
      </c>
      <c r="D343" s="107">
        <v>186047</v>
      </c>
      <c r="E343" s="108">
        <v>7</v>
      </c>
      <c r="F343" s="107">
        <v>559532</v>
      </c>
      <c r="G343" s="108">
        <v>88</v>
      </c>
      <c r="H343" s="107">
        <v>3525573</v>
      </c>
      <c r="I343" s="108">
        <v>52</v>
      </c>
      <c r="J343" s="107">
        <v>3777356</v>
      </c>
      <c r="K343" s="108">
        <v>43</v>
      </c>
      <c r="L343" s="107">
        <v>2976562</v>
      </c>
      <c r="M343" s="108">
        <v>18</v>
      </c>
      <c r="N343" s="107">
        <v>1052892</v>
      </c>
      <c r="O343" s="108">
        <v>111</v>
      </c>
      <c r="P343" s="107">
        <v>12515578</v>
      </c>
      <c r="Q343" s="108"/>
      <c r="R343" s="107"/>
      <c r="S343" s="108">
        <v>10</v>
      </c>
      <c r="T343" s="107">
        <v>1722501</v>
      </c>
      <c r="U343" s="108">
        <v>8</v>
      </c>
      <c r="V343" s="107">
        <v>530610</v>
      </c>
      <c r="W343" s="108">
        <v>32</v>
      </c>
      <c r="X343" s="107">
        <v>3230005</v>
      </c>
      <c r="Y343" s="108">
        <v>35</v>
      </c>
      <c r="Z343" s="107">
        <v>3887350</v>
      </c>
      <c r="AA343" s="108">
        <v>23</v>
      </c>
      <c r="AB343" s="107">
        <v>3063213</v>
      </c>
      <c r="AC343" s="108">
        <v>17</v>
      </c>
      <c r="AD343" s="107">
        <v>449831</v>
      </c>
      <c r="AE343" s="108">
        <v>80</v>
      </c>
      <c r="AF343" s="107">
        <v>5224401</v>
      </c>
      <c r="AG343" s="108">
        <v>97</v>
      </c>
      <c r="AH343" s="107">
        <v>27400971</v>
      </c>
      <c r="AI343" s="108">
        <v>45</v>
      </c>
      <c r="AJ343" s="107">
        <v>9486107</v>
      </c>
      <c r="AK343" s="108">
        <v>15</v>
      </c>
      <c r="AL343" s="107">
        <v>2499553</v>
      </c>
      <c r="AM343" s="108">
        <v>23</v>
      </c>
      <c r="AN343" s="107">
        <v>2085976</v>
      </c>
      <c r="AO343" s="108">
        <v>14</v>
      </c>
      <c r="AP343" s="107">
        <v>5851777</v>
      </c>
      <c r="AQ343" s="108">
        <v>25</v>
      </c>
      <c r="AR343" s="107">
        <v>2467390</v>
      </c>
      <c r="AS343" s="108">
        <v>15</v>
      </c>
      <c r="AT343" s="107">
        <v>730304</v>
      </c>
      <c r="AU343" s="108">
        <v>3</v>
      </c>
      <c r="AV343" s="107">
        <v>852747</v>
      </c>
      <c r="AW343" s="108">
        <v>10</v>
      </c>
      <c r="AX343" s="107">
        <v>238596</v>
      </c>
      <c r="AY343" s="108">
        <v>4</v>
      </c>
      <c r="AZ343" s="107">
        <v>1226015</v>
      </c>
      <c r="BA343" s="108">
        <v>104</v>
      </c>
      <c r="BB343" s="107">
        <v>9437118</v>
      </c>
      <c r="BC343" s="108"/>
      <c r="BD343" s="107"/>
      <c r="BE343" s="108">
        <v>108</v>
      </c>
      <c r="BF343" s="107">
        <v>31412827</v>
      </c>
      <c r="BG343" s="108"/>
      <c r="BH343" s="107"/>
      <c r="BI343" s="108"/>
      <c r="BJ343" s="107"/>
      <c r="BK343" s="108"/>
      <c r="BL343" s="107"/>
      <c r="BM343" s="108">
        <v>15</v>
      </c>
      <c r="BN343" s="107">
        <v>1250951</v>
      </c>
      <c r="BO343" s="108">
        <v>21</v>
      </c>
      <c r="BP343" s="107">
        <v>920595</v>
      </c>
      <c r="BQ343" s="108">
        <v>1029</v>
      </c>
      <c r="BR343" s="107">
        <v>138562394</v>
      </c>
    </row>
    <row r="344" spans="1:70" ht="14" customHeight="1">
      <c r="A344" s="111" t="s">
        <v>528</v>
      </c>
      <c r="B344" s="105">
        <v>30986</v>
      </c>
      <c r="C344" s="106">
        <v>6</v>
      </c>
      <c r="D344" s="107">
        <v>192190</v>
      </c>
      <c r="E344" s="108">
        <v>7</v>
      </c>
      <c r="F344" s="107">
        <v>614218</v>
      </c>
      <c r="G344" s="108">
        <v>88</v>
      </c>
      <c r="H344" s="107">
        <v>3627244</v>
      </c>
      <c r="I344" s="108">
        <v>52</v>
      </c>
      <c r="J344" s="107">
        <v>3939082</v>
      </c>
      <c r="K344" s="108">
        <v>43</v>
      </c>
      <c r="L344" s="107">
        <v>3119019</v>
      </c>
      <c r="M344" s="108">
        <v>18</v>
      </c>
      <c r="N344" s="107">
        <v>1118535</v>
      </c>
      <c r="O344" s="108">
        <v>111</v>
      </c>
      <c r="P344" s="107">
        <v>14029421</v>
      </c>
      <c r="Q344" s="108"/>
      <c r="R344" s="107"/>
      <c r="S344" s="108">
        <v>10</v>
      </c>
      <c r="T344" s="107">
        <v>1849839</v>
      </c>
      <c r="U344" s="108">
        <v>8</v>
      </c>
      <c r="V344" s="107">
        <v>547521</v>
      </c>
      <c r="W344" s="108">
        <v>31</v>
      </c>
      <c r="X344" s="107">
        <v>3021758</v>
      </c>
      <c r="Y344" s="108">
        <v>35</v>
      </c>
      <c r="Z344" s="107">
        <v>3976050</v>
      </c>
      <c r="AA344" s="108">
        <v>23</v>
      </c>
      <c r="AB344" s="107">
        <v>3453364</v>
      </c>
      <c r="AC344" s="108">
        <v>17</v>
      </c>
      <c r="AD344" s="107">
        <v>463876</v>
      </c>
      <c r="AE344" s="108">
        <v>80</v>
      </c>
      <c r="AF344" s="107">
        <v>5316977</v>
      </c>
      <c r="AG344" s="108">
        <v>97</v>
      </c>
      <c r="AH344" s="107">
        <v>27161638</v>
      </c>
      <c r="AI344" s="108">
        <v>45</v>
      </c>
      <c r="AJ344" s="107">
        <v>9411621</v>
      </c>
      <c r="AK344" s="108">
        <v>16</v>
      </c>
      <c r="AL344" s="107">
        <v>2961732</v>
      </c>
      <c r="AM344" s="108">
        <v>23</v>
      </c>
      <c r="AN344" s="107">
        <v>2068938</v>
      </c>
      <c r="AO344" s="108">
        <v>14</v>
      </c>
      <c r="AP344" s="107">
        <v>6239586</v>
      </c>
      <c r="AQ344" s="108">
        <v>25</v>
      </c>
      <c r="AR344" s="107">
        <v>2505301</v>
      </c>
      <c r="AS344" s="108">
        <v>15</v>
      </c>
      <c r="AT344" s="107">
        <v>763965</v>
      </c>
      <c r="AU344" s="108">
        <v>3</v>
      </c>
      <c r="AV344" s="107">
        <v>856785</v>
      </c>
      <c r="AW344" s="108">
        <v>10</v>
      </c>
      <c r="AX344" s="107">
        <v>257972</v>
      </c>
      <c r="AY344" s="108">
        <v>4</v>
      </c>
      <c r="AZ344" s="107">
        <v>1453313</v>
      </c>
      <c r="BA344" s="108">
        <v>105</v>
      </c>
      <c r="BB344" s="107">
        <v>9736751</v>
      </c>
      <c r="BC344" s="108"/>
      <c r="BD344" s="107"/>
      <c r="BE344" s="108">
        <v>108</v>
      </c>
      <c r="BF344" s="107">
        <v>34308418</v>
      </c>
      <c r="BG344" s="108"/>
      <c r="BH344" s="107"/>
      <c r="BI344" s="108"/>
      <c r="BJ344" s="107"/>
      <c r="BK344" s="108"/>
      <c r="BL344" s="107"/>
      <c r="BM344" s="108">
        <v>16</v>
      </c>
      <c r="BN344" s="107">
        <v>1347751</v>
      </c>
      <c r="BO344" s="108">
        <v>20</v>
      </c>
      <c r="BP344" s="107">
        <v>904552</v>
      </c>
      <c r="BQ344" s="108">
        <v>1030</v>
      </c>
      <c r="BR344" s="107">
        <v>145247428</v>
      </c>
    </row>
    <row r="345" spans="1:70" ht="14" customHeight="1">
      <c r="A345" s="111" t="s">
        <v>528</v>
      </c>
      <c r="B345" s="105">
        <v>31016</v>
      </c>
      <c r="C345" s="106">
        <v>6</v>
      </c>
      <c r="D345" s="107">
        <v>213139</v>
      </c>
      <c r="E345" s="108">
        <v>7</v>
      </c>
      <c r="F345" s="107">
        <v>582966</v>
      </c>
      <c r="G345" s="108">
        <v>88</v>
      </c>
      <c r="H345" s="107">
        <v>3717746</v>
      </c>
      <c r="I345" s="108">
        <v>52</v>
      </c>
      <c r="J345" s="107">
        <v>4089217</v>
      </c>
      <c r="K345" s="108">
        <v>43</v>
      </c>
      <c r="L345" s="107">
        <v>3188046</v>
      </c>
      <c r="M345" s="108">
        <v>18</v>
      </c>
      <c r="N345" s="107">
        <v>1105681</v>
      </c>
      <c r="O345" s="108">
        <v>111</v>
      </c>
      <c r="P345" s="107">
        <v>13930925</v>
      </c>
      <c r="Q345" s="108"/>
      <c r="R345" s="107"/>
      <c r="S345" s="108">
        <v>10</v>
      </c>
      <c r="T345" s="107">
        <v>1879728</v>
      </c>
      <c r="U345" s="108">
        <v>8</v>
      </c>
      <c r="V345" s="107">
        <v>546799</v>
      </c>
      <c r="W345" s="108">
        <v>31</v>
      </c>
      <c r="X345" s="107">
        <v>3121440</v>
      </c>
      <c r="Y345" s="108">
        <v>35</v>
      </c>
      <c r="Z345" s="107">
        <v>4020591</v>
      </c>
      <c r="AA345" s="108">
        <v>23</v>
      </c>
      <c r="AB345" s="107">
        <v>3353342</v>
      </c>
      <c r="AC345" s="108">
        <v>17</v>
      </c>
      <c r="AD345" s="107">
        <v>478156</v>
      </c>
      <c r="AE345" s="108">
        <v>81</v>
      </c>
      <c r="AF345" s="107">
        <v>5213763</v>
      </c>
      <c r="AG345" s="108">
        <v>98</v>
      </c>
      <c r="AH345" s="107">
        <v>25760865</v>
      </c>
      <c r="AI345" s="108">
        <v>45</v>
      </c>
      <c r="AJ345" s="107">
        <v>9064471</v>
      </c>
      <c r="AK345" s="108">
        <v>16</v>
      </c>
      <c r="AL345" s="107">
        <v>2858230</v>
      </c>
      <c r="AM345" s="108">
        <v>23</v>
      </c>
      <c r="AN345" s="107">
        <v>2102292</v>
      </c>
      <c r="AO345" s="108">
        <v>14</v>
      </c>
      <c r="AP345" s="107">
        <v>6517789</v>
      </c>
      <c r="AQ345" s="108">
        <v>25</v>
      </c>
      <c r="AR345" s="107">
        <v>3140422</v>
      </c>
      <c r="AS345" s="108">
        <v>15</v>
      </c>
      <c r="AT345" s="107">
        <v>830511</v>
      </c>
      <c r="AU345" s="108">
        <v>3</v>
      </c>
      <c r="AV345" s="107">
        <v>958030</v>
      </c>
      <c r="AW345" s="108">
        <v>10</v>
      </c>
      <c r="AX345" s="107">
        <v>274245</v>
      </c>
      <c r="AY345" s="108">
        <v>4</v>
      </c>
      <c r="AZ345" s="107">
        <v>1566798</v>
      </c>
      <c r="BA345" s="108">
        <v>105</v>
      </c>
      <c r="BB345" s="107">
        <v>9829573</v>
      </c>
      <c r="BC345" s="108"/>
      <c r="BD345" s="107"/>
      <c r="BE345" s="108">
        <v>108</v>
      </c>
      <c r="BF345" s="107">
        <v>37619668</v>
      </c>
      <c r="BG345" s="108"/>
      <c r="BH345" s="107"/>
      <c r="BI345" s="108"/>
      <c r="BJ345" s="107"/>
      <c r="BK345" s="108"/>
      <c r="BL345" s="107"/>
      <c r="BM345" s="108">
        <v>16</v>
      </c>
      <c r="BN345" s="107">
        <v>1379380</v>
      </c>
      <c r="BO345" s="108">
        <v>20</v>
      </c>
      <c r="BP345" s="107">
        <v>958846</v>
      </c>
      <c r="BQ345" s="108">
        <v>1032</v>
      </c>
      <c r="BR345" s="107">
        <v>148302673</v>
      </c>
    </row>
    <row r="346" spans="1:70" ht="14" customHeight="1">
      <c r="A346" s="111" t="s">
        <v>528</v>
      </c>
      <c r="B346" s="105">
        <v>31044</v>
      </c>
      <c r="C346" s="106">
        <v>6</v>
      </c>
      <c r="D346" s="107">
        <v>216528</v>
      </c>
      <c r="E346" s="108">
        <v>7</v>
      </c>
      <c r="F346" s="107">
        <v>559684</v>
      </c>
      <c r="G346" s="108">
        <v>88</v>
      </c>
      <c r="H346" s="107">
        <v>3861404</v>
      </c>
      <c r="I346" s="108">
        <v>52</v>
      </c>
      <c r="J346" s="107">
        <v>4208747</v>
      </c>
      <c r="K346" s="108">
        <v>43</v>
      </c>
      <c r="L346" s="107">
        <v>3415419</v>
      </c>
      <c r="M346" s="108">
        <v>18</v>
      </c>
      <c r="N346" s="107">
        <v>1110441</v>
      </c>
      <c r="O346" s="108">
        <v>111</v>
      </c>
      <c r="P346" s="107">
        <v>14075438</v>
      </c>
      <c r="Q346" s="108"/>
      <c r="R346" s="107"/>
      <c r="S346" s="108">
        <v>10</v>
      </c>
      <c r="T346" s="107">
        <v>1770073</v>
      </c>
      <c r="U346" s="108">
        <v>8</v>
      </c>
      <c r="V346" s="107">
        <v>520456</v>
      </c>
      <c r="W346" s="108">
        <v>31</v>
      </c>
      <c r="X346" s="107">
        <v>3234758</v>
      </c>
      <c r="Y346" s="108">
        <v>35</v>
      </c>
      <c r="Z346" s="107">
        <v>4091791</v>
      </c>
      <c r="AA346" s="108">
        <v>23</v>
      </c>
      <c r="AB346" s="107">
        <v>3378764</v>
      </c>
      <c r="AC346" s="108">
        <v>17</v>
      </c>
      <c r="AD346" s="107">
        <v>490893</v>
      </c>
      <c r="AE346" s="108">
        <v>81</v>
      </c>
      <c r="AF346" s="107">
        <v>5154687</v>
      </c>
      <c r="AG346" s="108">
        <v>98</v>
      </c>
      <c r="AH346" s="107">
        <v>26168157</v>
      </c>
      <c r="AI346" s="108">
        <v>45</v>
      </c>
      <c r="AJ346" s="107">
        <v>9315216</v>
      </c>
      <c r="AK346" s="108">
        <v>16</v>
      </c>
      <c r="AL346" s="107">
        <v>2801710</v>
      </c>
      <c r="AM346" s="108">
        <v>23</v>
      </c>
      <c r="AN346" s="107">
        <v>2050218</v>
      </c>
      <c r="AO346" s="108">
        <v>14</v>
      </c>
      <c r="AP346" s="107">
        <v>7913352</v>
      </c>
      <c r="AQ346" s="108">
        <v>25</v>
      </c>
      <c r="AR346" s="107">
        <v>3092153</v>
      </c>
      <c r="AS346" s="108">
        <v>15</v>
      </c>
      <c r="AT346" s="107">
        <v>858439</v>
      </c>
      <c r="AU346" s="108">
        <v>3</v>
      </c>
      <c r="AV346" s="107">
        <v>1007107</v>
      </c>
      <c r="AW346" s="108">
        <v>10</v>
      </c>
      <c r="AX346" s="107">
        <v>285915</v>
      </c>
      <c r="AY346" s="108">
        <v>4</v>
      </c>
      <c r="AZ346" s="107">
        <v>1519899</v>
      </c>
      <c r="BA346" s="108">
        <v>105</v>
      </c>
      <c r="BB346" s="107">
        <v>9858760</v>
      </c>
      <c r="BC346" s="108"/>
      <c r="BD346" s="107"/>
      <c r="BE346" s="108">
        <v>108</v>
      </c>
      <c r="BF346" s="107">
        <v>41475493</v>
      </c>
      <c r="BG346" s="108"/>
      <c r="BH346" s="107"/>
      <c r="BI346" s="108"/>
      <c r="BJ346" s="107"/>
      <c r="BK346" s="108"/>
      <c r="BL346" s="107"/>
      <c r="BM346" s="108">
        <v>16</v>
      </c>
      <c r="BN346" s="107">
        <v>1491050</v>
      </c>
      <c r="BO346" s="108">
        <v>20</v>
      </c>
      <c r="BP346" s="107">
        <v>915853</v>
      </c>
      <c r="BQ346" s="108">
        <v>1032</v>
      </c>
      <c r="BR346" s="107">
        <v>154842419</v>
      </c>
    </row>
    <row r="347" spans="1:70" ht="14" customHeight="1">
      <c r="A347" s="111" t="s">
        <v>529</v>
      </c>
      <c r="B347" s="105">
        <v>31078</v>
      </c>
      <c r="C347" s="106">
        <v>6</v>
      </c>
      <c r="D347" s="107">
        <v>220540</v>
      </c>
      <c r="E347" s="108">
        <v>7</v>
      </c>
      <c r="F347" s="107">
        <v>525704</v>
      </c>
      <c r="G347" s="108">
        <v>88</v>
      </c>
      <c r="H347" s="107">
        <v>3770332</v>
      </c>
      <c r="I347" s="108">
        <v>52</v>
      </c>
      <c r="J347" s="107">
        <v>4274855</v>
      </c>
      <c r="K347" s="108">
        <v>43</v>
      </c>
      <c r="L347" s="107">
        <v>3542274</v>
      </c>
      <c r="M347" s="108">
        <v>18</v>
      </c>
      <c r="N347" s="107">
        <v>1102271</v>
      </c>
      <c r="O347" s="108">
        <v>111</v>
      </c>
      <c r="P347" s="107">
        <v>15120826</v>
      </c>
      <c r="Q347" s="108"/>
      <c r="R347" s="107"/>
      <c r="S347" s="108">
        <v>10</v>
      </c>
      <c r="T347" s="107">
        <v>1756727</v>
      </c>
      <c r="U347" s="108">
        <v>8</v>
      </c>
      <c r="V347" s="107">
        <v>527081</v>
      </c>
      <c r="W347" s="108">
        <v>31</v>
      </c>
      <c r="X347" s="107">
        <v>3215101</v>
      </c>
      <c r="Y347" s="108">
        <v>35</v>
      </c>
      <c r="Z347" s="107">
        <v>3999459</v>
      </c>
      <c r="AA347" s="108">
        <v>23</v>
      </c>
      <c r="AB347" s="107">
        <v>3312189</v>
      </c>
      <c r="AC347" s="108">
        <v>17</v>
      </c>
      <c r="AD347" s="107">
        <v>507654</v>
      </c>
      <c r="AE347" s="108">
        <v>81</v>
      </c>
      <c r="AF347" s="107">
        <v>5263896</v>
      </c>
      <c r="AG347" s="108">
        <v>98</v>
      </c>
      <c r="AH347" s="107">
        <v>27064953</v>
      </c>
      <c r="AI347" s="108">
        <v>45</v>
      </c>
      <c r="AJ347" s="107">
        <v>9799363</v>
      </c>
      <c r="AK347" s="108">
        <v>16</v>
      </c>
      <c r="AL347" s="107">
        <v>2880822</v>
      </c>
      <c r="AM347" s="108">
        <v>23</v>
      </c>
      <c r="AN347" s="107">
        <v>2205462</v>
      </c>
      <c r="AO347" s="108">
        <v>14</v>
      </c>
      <c r="AP347" s="107">
        <v>7233063</v>
      </c>
      <c r="AQ347" s="108">
        <v>25</v>
      </c>
      <c r="AR347" s="107">
        <v>3059235</v>
      </c>
      <c r="AS347" s="108">
        <v>15</v>
      </c>
      <c r="AT347" s="107">
        <v>817272</v>
      </c>
      <c r="AU347" s="108">
        <v>3</v>
      </c>
      <c r="AV347" s="107">
        <v>1002221</v>
      </c>
      <c r="AW347" s="108">
        <v>10</v>
      </c>
      <c r="AX347" s="107">
        <v>274072</v>
      </c>
      <c r="AY347" s="108">
        <v>4</v>
      </c>
      <c r="AZ347" s="107">
        <v>1686793</v>
      </c>
      <c r="BA347" s="108">
        <v>105</v>
      </c>
      <c r="BB347" s="107">
        <v>9850205</v>
      </c>
      <c r="BC347" s="108"/>
      <c r="BD347" s="107"/>
      <c r="BE347" s="108">
        <v>108</v>
      </c>
      <c r="BF347" s="107">
        <v>42679286</v>
      </c>
      <c r="BG347" s="108"/>
      <c r="BH347" s="107"/>
      <c r="BI347" s="108"/>
      <c r="BJ347" s="107"/>
      <c r="BK347" s="108"/>
      <c r="BL347" s="107"/>
      <c r="BM347" s="108">
        <v>16</v>
      </c>
      <c r="BN347" s="107">
        <v>1413519</v>
      </c>
      <c r="BO347" s="108">
        <v>20</v>
      </c>
      <c r="BP347" s="107">
        <v>915733</v>
      </c>
      <c r="BQ347" s="108">
        <v>1032</v>
      </c>
      <c r="BR347" s="107">
        <v>158020922</v>
      </c>
    </row>
    <row r="348" spans="1:70" ht="14" customHeight="1">
      <c r="A348" s="111" t="s">
        <v>529</v>
      </c>
      <c r="B348" s="105">
        <v>31106</v>
      </c>
      <c r="C348" s="106">
        <v>6</v>
      </c>
      <c r="D348" s="107">
        <v>202864</v>
      </c>
      <c r="E348" s="108">
        <v>7</v>
      </c>
      <c r="F348" s="107">
        <v>535697</v>
      </c>
      <c r="G348" s="108">
        <v>88</v>
      </c>
      <c r="H348" s="107">
        <v>3778835</v>
      </c>
      <c r="I348" s="108">
        <v>52</v>
      </c>
      <c r="J348" s="107">
        <v>4263687</v>
      </c>
      <c r="K348" s="108">
        <v>43</v>
      </c>
      <c r="L348" s="107">
        <v>3517572</v>
      </c>
      <c r="M348" s="108">
        <v>18</v>
      </c>
      <c r="N348" s="107">
        <v>1099504</v>
      </c>
      <c r="O348" s="108">
        <v>111</v>
      </c>
      <c r="P348" s="107">
        <v>15119520</v>
      </c>
      <c r="Q348" s="108"/>
      <c r="R348" s="107"/>
      <c r="S348" s="108">
        <v>10</v>
      </c>
      <c r="T348" s="107">
        <v>1732323</v>
      </c>
      <c r="U348" s="108">
        <v>8</v>
      </c>
      <c r="V348" s="107">
        <v>530160</v>
      </c>
      <c r="W348" s="108">
        <v>31</v>
      </c>
      <c r="X348" s="107">
        <v>3339696</v>
      </c>
      <c r="Y348" s="108">
        <v>35</v>
      </c>
      <c r="Z348" s="107">
        <v>4048165</v>
      </c>
      <c r="AA348" s="108">
        <v>23</v>
      </c>
      <c r="AB348" s="107">
        <v>3297196</v>
      </c>
      <c r="AC348" s="108">
        <v>17</v>
      </c>
      <c r="AD348" s="107">
        <v>501367</v>
      </c>
      <c r="AE348" s="108">
        <v>81</v>
      </c>
      <c r="AF348" s="107">
        <v>5331948</v>
      </c>
      <c r="AG348" s="108">
        <v>98</v>
      </c>
      <c r="AH348" s="107">
        <v>27859627</v>
      </c>
      <c r="AI348" s="108">
        <v>46</v>
      </c>
      <c r="AJ348" s="107">
        <v>9829246</v>
      </c>
      <c r="AK348" s="108">
        <v>16</v>
      </c>
      <c r="AL348" s="107">
        <v>2922211</v>
      </c>
      <c r="AM348" s="108">
        <v>23</v>
      </c>
      <c r="AN348" s="107">
        <v>2248281</v>
      </c>
      <c r="AO348" s="108">
        <v>14</v>
      </c>
      <c r="AP348" s="107">
        <v>7252906</v>
      </c>
      <c r="AQ348" s="108">
        <v>25</v>
      </c>
      <c r="AR348" s="107">
        <v>3022613</v>
      </c>
      <c r="AS348" s="108">
        <v>15</v>
      </c>
      <c r="AT348" s="107">
        <v>837072</v>
      </c>
      <c r="AU348" s="108">
        <v>3</v>
      </c>
      <c r="AV348" s="107">
        <v>991549</v>
      </c>
      <c r="AW348" s="108">
        <v>10</v>
      </c>
      <c r="AX348" s="107">
        <v>277205</v>
      </c>
      <c r="AY348" s="108">
        <v>4</v>
      </c>
      <c r="AZ348" s="107">
        <v>1934727</v>
      </c>
      <c r="BA348" s="108">
        <v>105</v>
      </c>
      <c r="BB348" s="107">
        <v>9983878</v>
      </c>
      <c r="BC348" s="108"/>
      <c r="BD348" s="107"/>
      <c r="BE348" s="108">
        <v>108</v>
      </c>
      <c r="BF348" s="107">
        <v>49305538</v>
      </c>
      <c r="BG348" s="108"/>
      <c r="BH348" s="107"/>
      <c r="BI348" s="108"/>
      <c r="BJ348" s="107"/>
      <c r="BK348" s="108"/>
      <c r="BL348" s="107"/>
      <c r="BM348" s="108">
        <v>16</v>
      </c>
      <c r="BN348" s="107">
        <v>1465828</v>
      </c>
      <c r="BO348" s="108">
        <v>20</v>
      </c>
      <c r="BP348" s="107">
        <v>873529</v>
      </c>
      <c r="BQ348" s="108">
        <v>1033</v>
      </c>
      <c r="BR348" s="107">
        <v>166102758</v>
      </c>
    </row>
    <row r="349" spans="1:70" ht="14" customHeight="1">
      <c r="A349" s="111" t="s">
        <v>529</v>
      </c>
      <c r="B349" s="105">
        <v>31136</v>
      </c>
      <c r="C349" s="106">
        <v>6</v>
      </c>
      <c r="D349" s="107">
        <v>211445</v>
      </c>
      <c r="E349" s="108">
        <v>7</v>
      </c>
      <c r="F349" s="107">
        <v>565056</v>
      </c>
      <c r="G349" s="108">
        <v>88</v>
      </c>
      <c r="H349" s="107">
        <v>3901829</v>
      </c>
      <c r="I349" s="108">
        <v>52</v>
      </c>
      <c r="J349" s="107">
        <v>4322151</v>
      </c>
      <c r="K349" s="108">
        <v>43</v>
      </c>
      <c r="L349" s="107">
        <v>3972879</v>
      </c>
      <c r="M349" s="108">
        <v>18</v>
      </c>
      <c r="N349" s="107">
        <v>1136114</v>
      </c>
      <c r="O349" s="108">
        <v>112</v>
      </c>
      <c r="P349" s="107">
        <v>15748285</v>
      </c>
      <c r="Q349" s="108"/>
      <c r="R349" s="107"/>
      <c r="S349" s="108">
        <v>10</v>
      </c>
      <c r="T349" s="107">
        <v>1938389</v>
      </c>
      <c r="U349" s="108">
        <v>8</v>
      </c>
      <c r="V349" s="107">
        <v>544541</v>
      </c>
      <c r="W349" s="108">
        <v>31</v>
      </c>
      <c r="X349" s="107">
        <v>3345869</v>
      </c>
      <c r="Y349" s="108">
        <v>35</v>
      </c>
      <c r="Z349" s="107">
        <v>4348271</v>
      </c>
      <c r="AA349" s="108">
        <v>23</v>
      </c>
      <c r="AB349" s="107">
        <v>3662743</v>
      </c>
      <c r="AC349" s="108">
        <v>17</v>
      </c>
      <c r="AD349" s="107">
        <v>511567</v>
      </c>
      <c r="AE349" s="108">
        <v>82</v>
      </c>
      <c r="AF349" s="107">
        <v>5383552</v>
      </c>
      <c r="AG349" s="108">
        <v>98</v>
      </c>
      <c r="AH349" s="107">
        <v>25818684</v>
      </c>
      <c r="AI349" s="108">
        <v>46</v>
      </c>
      <c r="AJ349" s="107">
        <v>9921751</v>
      </c>
      <c r="AK349" s="108">
        <v>16</v>
      </c>
      <c r="AL349" s="107">
        <v>2780223</v>
      </c>
      <c r="AM349" s="108">
        <v>24</v>
      </c>
      <c r="AN349" s="107">
        <v>2256367</v>
      </c>
      <c r="AO349" s="108">
        <v>14</v>
      </c>
      <c r="AP349" s="107">
        <v>7792105</v>
      </c>
      <c r="AQ349" s="108">
        <v>25</v>
      </c>
      <c r="AR349" s="107">
        <v>3098375</v>
      </c>
      <c r="AS349" s="108">
        <v>15</v>
      </c>
      <c r="AT349" s="107">
        <v>855336</v>
      </c>
      <c r="AU349" s="108">
        <v>3</v>
      </c>
      <c r="AV349" s="107">
        <v>1140304</v>
      </c>
      <c r="AW349" s="108">
        <v>10</v>
      </c>
      <c r="AX349" s="107">
        <v>291638</v>
      </c>
      <c r="AY349" s="108">
        <v>4</v>
      </c>
      <c r="AZ349" s="107">
        <v>1857069</v>
      </c>
      <c r="BA349" s="108">
        <v>106</v>
      </c>
      <c r="BB349" s="107">
        <v>10070623</v>
      </c>
      <c r="BC349" s="108"/>
      <c r="BD349" s="107"/>
      <c r="BE349" s="108">
        <v>108</v>
      </c>
      <c r="BF349" s="107">
        <v>52382664</v>
      </c>
      <c r="BG349" s="108"/>
      <c r="BH349" s="107"/>
      <c r="BI349" s="108"/>
      <c r="BJ349" s="107"/>
      <c r="BK349" s="108"/>
      <c r="BL349" s="107"/>
      <c r="BM349" s="108">
        <v>16</v>
      </c>
      <c r="BN349" s="107">
        <v>1569760</v>
      </c>
      <c r="BO349" s="108">
        <v>21</v>
      </c>
      <c r="BP349" s="107">
        <v>1014630</v>
      </c>
      <c r="BQ349" s="108">
        <v>1038</v>
      </c>
      <c r="BR349" s="107">
        <v>170442236</v>
      </c>
    </row>
    <row r="350" spans="1:70" ht="14" customHeight="1">
      <c r="A350" s="111" t="s">
        <v>529</v>
      </c>
      <c r="B350" s="105">
        <v>31167</v>
      </c>
      <c r="C350" s="106">
        <v>6</v>
      </c>
      <c r="D350" s="107">
        <v>218448</v>
      </c>
      <c r="E350" s="108">
        <v>7</v>
      </c>
      <c r="F350" s="107">
        <v>597132</v>
      </c>
      <c r="G350" s="108">
        <v>88</v>
      </c>
      <c r="H350" s="107">
        <v>4123972</v>
      </c>
      <c r="I350" s="108">
        <v>52</v>
      </c>
      <c r="J350" s="107">
        <v>4451195</v>
      </c>
      <c r="K350" s="108">
        <v>43</v>
      </c>
      <c r="L350" s="107">
        <v>3819608</v>
      </c>
      <c r="M350" s="108">
        <v>18</v>
      </c>
      <c r="N350" s="107">
        <v>1081040</v>
      </c>
      <c r="O350" s="108">
        <v>112</v>
      </c>
      <c r="P350" s="107">
        <v>15189279</v>
      </c>
      <c r="Q350" s="108"/>
      <c r="R350" s="107"/>
      <c r="S350" s="108">
        <v>10</v>
      </c>
      <c r="T350" s="107">
        <v>2040877</v>
      </c>
      <c r="U350" s="108">
        <v>8</v>
      </c>
      <c r="V350" s="107">
        <v>538386</v>
      </c>
      <c r="W350" s="108">
        <v>31</v>
      </c>
      <c r="X350" s="107">
        <v>3323747</v>
      </c>
      <c r="Y350" s="108">
        <v>35</v>
      </c>
      <c r="Z350" s="107">
        <v>4158990</v>
      </c>
      <c r="AA350" s="108">
        <v>23</v>
      </c>
      <c r="AB350" s="107">
        <v>3509422</v>
      </c>
      <c r="AC350" s="108">
        <v>17</v>
      </c>
      <c r="AD350" s="107">
        <v>508618</v>
      </c>
      <c r="AE350" s="108">
        <v>82</v>
      </c>
      <c r="AF350" s="107">
        <v>5271375</v>
      </c>
      <c r="AG350" s="108">
        <v>98</v>
      </c>
      <c r="AH350" s="107">
        <v>25884962</v>
      </c>
      <c r="AI350" s="108">
        <v>46</v>
      </c>
      <c r="AJ350" s="107">
        <v>9872455</v>
      </c>
      <c r="AK350" s="108">
        <v>16</v>
      </c>
      <c r="AL350" s="107">
        <v>2912470</v>
      </c>
      <c r="AM350" s="108">
        <v>24</v>
      </c>
      <c r="AN350" s="107">
        <v>2231949</v>
      </c>
      <c r="AO350" s="108">
        <v>14</v>
      </c>
      <c r="AP350" s="107">
        <v>7582748</v>
      </c>
      <c r="AQ350" s="108">
        <v>25</v>
      </c>
      <c r="AR350" s="107">
        <v>3091725</v>
      </c>
      <c r="AS350" s="108">
        <v>15</v>
      </c>
      <c r="AT350" s="107">
        <v>886193</v>
      </c>
      <c r="AU350" s="108">
        <v>3</v>
      </c>
      <c r="AV350" s="107">
        <v>1129602</v>
      </c>
      <c r="AW350" s="108">
        <v>10</v>
      </c>
      <c r="AX350" s="107">
        <v>302569</v>
      </c>
      <c r="AY350" s="108">
        <v>4</v>
      </c>
      <c r="AZ350" s="107">
        <v>2008778</v>
      </c>
      <c r="BA350" s="108">
        <v>106</v>
      </c>
      <c r="BB350" s="107">
        <v>10124400</v>
      </c>
      <c r="BC350" s="108"/>
      <c r="BD350" s="107"/>
      <c r="BE350" s="108">
        <v>108</v>
      </c>
      <c r="BF350" s="107">
        <v>48050399</v>
      </c>
      <c r="BG350" s="108"/>
      <c r="BH350" s="107"/>
      <c r="BI350" s="108"/>
      <c r="BJ350" s="107"/>
      <c r="BK350" s="108"/>
      <c r="BL350" s="107"/>
      <c r="BM350" s="108">
        <v>16</v>
      </c>
      <c r="BN350" s="107">
        <v>1550185</v>
      </c>
      <c r="BO350" s="108">
        <v>21</v>
      </c>
      <c r="BP350" s="107">
        <v>1047210</v>
      </c>
      <c r="BQ350" s="108">
        <v>1038</v>
      </c>
      <c r="BR350" s="107">
        <v>165507749</v>
      </c>
    </row>
    <row r="351" spans="1:70" ht="14" customHeight="1">
      <c r="A351" s="111" t="s">
        <v>529</v>
      </c>
      <c r="B351" s="105">
        <v>31198</v>
      </c>
      <c r="C351" s="106">
        <v>6</v>
      </c>
      <c r="D351" s="107">
        <v>240935</v>
      </c>
      <c r="E351" s="108">
        <v>7</v>
      </c>
      <c r="F351" s="107">
        <v>598416</v>
      </c>
      <c r="G351" s="108">
        <v>88</v>
      </c>
      <c r="H351" s="107">
        <v>4454309</v>
      </c>
      <c r="I351" s="108">
        <v>52</v>
      </c>
      <c r="J351" s="107">
        <v>4752619</v>
      </c>
      <c r="K351" s="108">
        <v>43</v>
      </c>
      <c r="L351" s="107">
        <v>4296989</v>
      </c>
      <c r="M351" s="108">
        <v>18</v>
      </c>
      <c r="N351" s="107">
        <v>1106658</v>
      </c>
      <c r="O351" s="108">
        <v>113</v>
      </c>
      <c r="P351" s="107">
        <v>15775722</v>
      </c>
      <c r="Q351" s="108"/>
      <c r="R351" s="107"/>
      <c r="S351" s="108">
        <v>10</v>
      </c>
      <c r="T351" s="107">
        <v>1994736</v>
      </c>
      <c r="U351" s="108">
        <v>8</v>
      </c>
      <c r="V351" s="107">
        <v>572685</v>
      </c>
      <c r="W351" s="108">
        <v>31</v>
      </c>
      <c r="X351" s="107">
        <v>3290847</v>
      </c>
      <c r="Y351" s="108">
        <v>35</v>
      </c>
      <c r="Z351" s="107">
        <v>4242865</v>
      </c>
      <c r="AA351" s="108">
        <v>23</v>
      </c>
      <c r="AB351" s="107">
        <v>3571197</v>
      </c>
      <c r="AC351" s="108">
        <v>17</v>
      </c>
      <c r="AD351" s="107">
        <v>540341</v>
      </c>
      <c r="AE351" s="108">
        <v>82</v>
      </c>
      <c r="AF351" s="107">
        <v>5101999</v>
      </c>
      <c r="AG351" s="108">
        <v>98</v>
      </c>
      <c r="AH351" s="107">
        <v>23966098</v>
      </c>
      <c r="AI351" s="108">
        <v>46</v>
      </c>
      <c r="AJ351" s="107">
        <v>9687356</v>
      </c>
      <c r="AK351" s="108">
        <v>16</v>
      </c>
      <c r="AL351" s="107">
        <v>2723358</v>
      </c>
      <c r="AM351" s="108">
        <v>24</v>
      </c>
      <c r="AN351" s="107">
        <v>2251696</v>
      </c>
      <c r="AO351" s="108">
        <v>14</v>
      </c>
      <c r="AP351" s="107">
        <v>9093249</v>
      </c>
      <c r="AQ351" s="108">
        <v>25</v>
      </c>
      <c r="AR351" s="107">
        <v>3674630</v>
      </c>
      <c r="AS351" s="108">
        <v>15</v>
      </c>
      <c r="AT351" s="107">
        <v>938934</v>
      </c>
      <c r="AU351" s="108">
        <v>3</v>
      </c>
      <c r="AV351" s="107">
        <v>1268331</v>
      </c>
      <c r="AW351" s="108">
        <v>10</v>
      </c>
      <c r="AX351" s="107">
        <v>371984</v>
      </c>
      <c r="AY351" s="108">
        <v>4</v>
      </c>
      <c r="AZ351" s="107">
        <v>1934491</v>
      </c>
      <c r="BA351" s="108">
        <v>106</v>
      </c>
      <c r="BB351" s="107">
        <v>10556888</v>
      </c>
      <c r="BC351" s="108"/>
      <c r="BD351" s="107"/>
      <c r="BE351" s="108">
        <v>108</v>
      </c>
      <c r="BF351" s="107">
        <v>50968938</v>
      </c>
      <c r="BG351" s="108"/>
      <c r="BH351" s="107"/>
      <c r="BI351" s="108"/>
      <c r="BJ351" s="107"/>
      <c r="BK351" s="108"/>
      <c r="BL351" s="107"/>
      <c r="BM351" s="108">
        <v>16</v>
      </c>
      <c r="BN351" s="107">
        <v>2034069</v>
      </c>
      <c r="BO351" s="108">
        <v>21</v>
      </c>
      <c r="BP351" s="107">
        <v>1113146</v>
      </c>
      <c r="BQ351" s="108">
        <v>1039</v>
      </c>
      <c r="BR351" s="107">
        <v>171123499</v>
      </c>
    </row>
    <row r="352" spans="1:70" ht="14" customHeight="1">
      <c r="A352" s="111" t="s">
        <v>529</v>
      </c>
      <c r="B352" s="105">
        <v>31227</v>
      </c>
      <c r="C352" s="106">
        <v>6</v>
      </c>
      <c r="D352" s="107">
        <v>253924</v>
      </c>
      <c r="E352" s="108">
        <v>7</v>
      </c>
      <c r="F352" s="107">
        <v>582442</v>
      </c>
      <c r="G352" s="108">
        <v>88</v>
      </c>
      <c r="H352" s="107">
        <v>4479327</v>
      </c>
      <c r="I352" s="108">
        <v>52</v>
      </c>
      <c r="J352" s="107">
        <v>4773196</v>
      </c>
      <c r="K352" s="108">
        <v>43</v>
      </c>
      <c r="L352" s="107">
        <v>4101628</v>
      </c>
      <c r="M352" s="108">
        <v>18</v>
      </c>
      <c r="N352" s="107">
        <v>1116240</v>
      </c>
      <c r="O352" s="108">
        <v>113</v>
      </c>
      <c r="P352" s="107">
        <v>15495510</v>
      </c>
      <c r="Q352" s="108"/>
      <c r="R352" s="107"/>
      <c r="S352" s="108">
        <v>10</v>
      </c>
      <c r="T352" s="107">
        <v>2089809</v>
      </c>
      <c r="U352" s="108">
        <v>8</v>
      </c>
      <c r="V352" s="107">
        <v>603214</v>
      </c>
      <c r="W352" s="108">
        <v>31</v>
      </c>
      <c r="X352" s="107">
        <v>3262232</v>
      </c>
      <c r="Y352" s="108">
        <v>35</v>
      </c>
      <c r="Z352" s="107">
        <v>4331517</v>
      </c>
      <c r="AA352" s="108">
        <v>23</v>
      </c>
      <c r="AB352" s="107">
        <v>3633831</v>
      </c>
      <c r="AC352" s="108">
        <v>17</v>
      </c>
      <c r="AD352" s="107">
        <v>629732</v>
      </c>
      <c r="AE352" s="108">
        <v>82</v>
      </c>
      <c r="AF352" s="107">
        <v>5200385</v>
      </c>
      <c r="AG352" s="108">
        <v>98</v>
      </c>
      <c r="AH352" s="107">
        <v>23712366</v>
      </c>
      <c r="AI352" s="108">
        <v>46</v>
      </c>
      <c r="AJ352" s="107">
        <v>10405122</v>
      </c>
      <c r="AK352" s="108">
        <v>16</v>
      </c>
      <c r="AL352" s="107">
        <v>2674697</v>
      </c>
      <c r="AM352" s="108">
        <v>24</v>
      </c>
      <c r="AN352" s="107">
        <v>2344807</v>
      </c>
      <c r="AO352" s="108">
        <v>14</v>
      </c>
      <c r="AP352" s="107">
        <v>9508494</v>
      </c>
      <c r="AQ352" s="108">
        <v>25</v>
      </c>
      <c r="AR352" s="107">
        <v>3801878</v>
      </c>
      <c r="AS352" s="108">
        <v>15</v>
      </c>
      <c r="AT352" s="107">
        <v>960665</v>
      </c>
      <c r="AU352" s="108">
        <v>3</v>
      </c>
      <c r="AV352" s="107">
        <v>1485069</v>
      </c>
      <c r="AW352" s="108">
        <v>10</v>
      </c>
      <c r="AX352" s="107">
        <v>370148</v>
      </c>
      <c r="AY352" s="108">
        <v>4</v>
      </c>
      <c r="AZ352" s="107">
        <v>1887733</v>
      </c>
      <c r="BA352" s="108">
        <v>106</v>
      </c>
      <c r="BB352" s="107">
        <v>10794348</v>
      </c>
      <c r="BC352" s="108"/>
      <c r="BD352" s="107"/>
      <c r="BE352" s="108">
        <v>108</v>
      </c>
      <c r="BF352" s="107">
        <v>54981603</v>
      </c>
      <c r="BG352" s="108"/>
      <c r="BH352" s="107"/>
      <c r="BI352" s="108"/>
      <c r="BJ352" s="107"/>
      <c r="BK352" s="108"/>
      <c r="BL352" s="107"/>
      <c r="BM352" s="108">
        <v>16</v>
      </c>
      <c r="BN352" s="107">
        <v>2168724</v>
      </c>
      <c r="BO352" s="108">
        <v>21</v>
      </c>
      <c r="BP352" s="107">
        <v>1172396</v>
      </c>
      <c r="BQ352" s="108">
        <v>1039</v>
      </c>
      <c r="BR352" s="107">
        <v>176821051</v>
      </c>
    </row>
    <row r="353" spans="1:70" ht="14" customHeight="1">
      <c r="A353" s="111" t="s">
        <v>529</v>
      </c>
      <c r="B353" s="105">
        <v>31259</v>
      </c>
      <c r="C353" s="106">
        <v>6</v>
      </c>
      <c r="D353" s="107">
        <v>238920</v>
      </c>
      <c r="E353" s="108">
        <v>7</v>
      </c>
      <c r="F353" s="107">
        <v>522884</v>
      </c>
      <c r="G353" s="108">
        <v>88</v>
      </c>
      <c r="H353" s="107">
        <v>5372548</v>
      </c>
      <c r="I353" s="108">
        <v>52</v>
      </c>
      <c r="J353" s="107">
        <v>4610982</v>
      </c>
      <c r="K353" s="108">
        <v>43</v>
      </c>
      <c r="L353" s="107">
        <v>4088929</v>
      </c>
      <c r="M353" s="108">
        <v>18</v>
      </c>
      <c r="N353" s="107">
        <v>1127386</v>
      </c>
      <c r="O353" s="108">
        <v>113</v>
      </c>
      <c r="P353" s="107">
        <v>14727507</v>
      </c>
      <c r="Q353" s="108"/>
      <c r="R353" s="107"/>
      <c r="S353" s="108">
        <v>10</v>
      </c>
      <c r="T353" s="107">
        <v>1949790</v>
      </c>
      <c r="U353" s="108">
        <v>8</v>
      </c>
      <c r="V353" s="107">
        <v>587121</v>
      </c>
      <c r="W353" s="108">
        <v>31</v>
      </c>
      <c r="X353" s="107">
        <v>2952401</v>
      </c>
      <c r="Y353" s="108">
        <v>35</v>
      </c>
      <c r="Z353" s="107">
        <v>4354785</v>
      </c>
      <c r="AA353" s="108">
        <v>23</v>
      </c>
      <c r="AB353" s="107">
        <v>3341862</v>
      </c>
      <c r="AC353" s="108">
        <v>17</v>
      </c>
      <c r="AD353" s="107">
        <v>593619</v>
      </c>
      <c r="AE353" s="108">
        <v>82</v>
      </c>
      <c r="AF353" s="107">
        <v>4867060</v>
      </c>
      <c r="AG353" s="108">
        <v>98</v>
      </c>
      <c r="AH353" s="107">
        <v>20934565</v>
      </c>
      <c r="AI353" s="108">
        <v>46</v>
      </c>
      <c r="AJ353" s="107">
        <v>9799063</v>
      </c>
      <c r="AK353" s="108">
        <v>16</v>
      </c>
      <c r="AL353" s="107">
        <v>2240524</v>
      </c>
      <c r="AM353" s="108">
        <v>24</v>
      </c>
      <c r="AN353" s="107">
        <v>2163333</v>
      </c>
      <c r="AO353" s="108">
        <v>14</v>
      </c>
      <c r="AP353" s="107">
        <v>9114289</v>
      </c>
      <c r="AQ353" s="108">
        <v>25</v>
      </c>
      <c r="AR353" s="107">
        <v>3947754</v>
      </c>
      <c r="AS353" s="108">
        <v>15</v>
      </c>
      <c r="AT353" s="107">
        <v>1006498</v>
      </c>
      <c r="AU353" s="108">
        <v>3</v>
      </c>
      <c r="AV353" s="107">
        <v>1499007</v>
      </c>
      <c r="AW353" s="108">
        <v>10</v>
      </c>
      <c r="AX353" s="107">
        <v>392372</v>
      </c>
      <c r="AY353" s="108">
        <v>4</v>
      </c>
      <c r="AZ353" s="107">
        <v>1731315</v>
      </c>
      <c r="BA353" s="108">
        <v>106</v>
      </c>
      <c r="BB353" s="107">
        <v>10349772</v>
      </c>
      <c r="BC353" s="108"/>
      <c r="BD353" s="107"/>
      <c r="BE353" s="108">
        <v>108</v>
      </c>
      <c r="BF353" s="107">
        <v>54986941</v>
      </c>
      <c r="BG353" s="108"/>
      <c r="BH353" s="107"/>
      <c r="BI353" s="108"/>
      <c r="BJ353" s="107"/>
      <c r="BK353" s="108"/>
      <c r="BL353" s="107"/>
      <c r="BM353" s="108">
        <v>16</v>
      </c>
      <c r="BN353" s="107">
        <v>2220396</v>
      </c>
      <c r="BO353" s="108">
        <v>22</v>
      </c>
      <c r="BP353" s="107">
        <v>1124582</v>
      </c>
      <c r="BQ353" s="108">
        <v>1040</v>
      </c>
      <c r="BR353" s="107">
        <v>170846216</v>
      </c>
    </row>
    <row r="354" spans="1:70" ht="14" customHeight="1">
      <c r="A354" s="111" t="s">
        <v>529</v>
      </c>
      <c r="B354" s="105">
        <v>31290</v>
      </c>
      <c r="C354" s="106">
        <v>6</v>
      </c>
      <c r="D354" s="107">
        <v>265096</v>
      </c>
      <c r="E354" s="108">
        <v>7</v>
      </c>
      <c r="F354" s="107">
        <v>513053</v>
      </c>
      <c r="G354" s="108">
        <v>88</v>
      </c>
      <c r="H354" s="107">
        <v>5906807</v>
      </c>
      <c r="I354" s="108">
        <v>52</v>
      </c>
      <c r="J354" s="107">
        <v>5026955</v>
      </c>
      <c r="K354" s="108">
        <v>43</v>
      </c>
      <c r="L354" s="107">
        <v>4209449</v>
      </c>
      <c r="M354" s="108">
        <v>18</v>
      </c>
      <c r="N354" s="107">
        <v>1130744</v>
      </c>
      <c r="O354" s="108">
        <v>113</v>
      </c>
      <c r="P354" s="107">
        <v>15461900</v>
      </c>
      <c r="Q354" s="108"/>
      <c r="R354" s="107"/>
      <c r="S354" s="108">
        <v>10</v>
      </c>
      <c r="T354" s="107">
        <v>1904738</v>
      </c>
      <c r="U354" s="108">
        <v>8</v>
      </c>
      <c r="V354" s="107">
        <v>622052</v>
      </c>
      <c r="W354" s="108">
        <v>31</v>
      </c>
      <c r="X354" s="107">
        <v>3059467</v>
      </c>
      <c r="Y354" s="108">
        <v>35</v>
      </c>
      <c r="Z354" s="107">
        <v>4471059</v>
      </c>
      <c r="AA354" s="108">
        <v>23</v>
      </c>
      <c r="AB354" s="107">
        <v>3340853</v>
      </c>
      <c r="AC354" s="108">
        <v>18</v>
      </c>
      <c r="AD354" s="107">
        <v>683917</v>
      </c>
      <c r="AE354" s="108">
        <v>82</v>
      </c>
      <c r="AF354" s="107">
        <v>5190744</v>
      </c>
      <c r="AG354" s="108">
        <v>98</v>
      </c>
      <c r="AH354" s="107">
        <v>21106144</v>
      </c>
      <c r="AI354" s="108">
        <v>46</v>
      </c>
      <c r="AJ354" s="107">
        <v>10166748</v>
      </c>
      <c r="AK354" s="108">
        <v>16</v>
      </c>
      <c r="AL354" s="107">
        <v>2332052</v>
      </c>
      <c r="AM354" s="108">
        <v>24</v>
      </c>
      <c r="AN354" s="107">
        <v>2240970</v>
      </c>
      <c r="AO354" s="108">
        <v>14</v>
      </c>
      <c r="AP354" s="107">
        <v>9711328</v>
      </c>
      <c r="AQ354" s="108">
        <v>25</v>
      </c>
      <c r="AR354" s="107">
        <v>4248879</v>
      </c>
      <c r="AS354" s="108">
        <v>14</v>
      </c>
      <c r="AT354" s="107">
        <v>940303</v>
      </c>
      <c r="AU354" s="108">
        <v>3</v>
      </c>
      <c r="AV354" s="107">
        <v>1275805</v>
      </c>
      <c r="AW354" s="108">
        <v>10</v>
      </c>
      <c r="AX354" s="107">
        <v>444044</v>
      </c>
      <c r="AY354" s="108">
        <v>4</v>
      </c>
      <c r="AZ354" s="107">
        <v>1749779</v>
      </c>
      <c r="BA354" s="108">
        <v>106</v>
      </c>
      <c r="BB354" s="107">
        <v>10820862</v>
      </c>
      <c r="BC354" s="108"/>
      <c r="BD354" s="107"/>
      <c r="BE354" s="108">
        <v>108</v>
      </c>
      <c r="BF354" s="107">
        <v>55013734</v>
      </c>
      <c r="BG354" s="108"/>
      <c r="BH354" s="107"/>
      <c r="BI354" s="108"/>
      <c r="BJ354" s="107"/>
      <c r="BK354" s="108"/>
      <c r="BL354" s="107"/>
      <c r="BM354" s="108">
        <v>16</v>
      </c>
      <c r="BN354" s="107">
        <v>2541639</v>
      </c>
      <c r="BO354" s="108">
        <v>22</v>
      </c>
      <c r="BP354" s="107">
        <v>1161805</v>
      </c>
      <c r="BQ354" s="108">
        <v>1040</v>
      </c>
      <c r="BR354" s="107">
        <v>175540941</v>
      </c>
    </row>
    <row r="355" spans="1:70" ht="14" customHeight="1">
      <c r="A355" s="111" t="s">
        <v>529</v>
      </c>
      <c r="B355" s="105">
        <v>31320</v>
      </c>
      <c r="C355" s="106">
        <v>6</v>
      </c>
      <c r="D355" s="107">
        <v>273320</v>
      </c>
      <c r="E355" s="108">
        <v>7</v>
      </c>
      <c r="F355" s="107">
        <v>499782</v>
      </c>
      <c r="G355" s="108">
        <v>89</v>
      </c>
      <c r="H355" s="107">
        <v>6855182</v>
      </c>
      <c r="I355" s="108">
        <v>52</v>
      </c>
      <c r="J355" s="107">
        <v>4959763</v>
      </c>
      <c r="K355" s="108">
        <v>43</v>
      </c>
      <c r="L355" s="107">
        <v>4055896</v>
      </c>
      <c r="M355" s="108">
        <v>18</v>
      </c>
      <c r="N355" s="107">
        <v>1126131</v>
      </c>
      <c r="O355" s="108">
        <v>113</v>
      </c>
      <c r="P355" s="107">
        <v>14523312</v>
      </c>
      <c r="Q355" s="108"/>
      <c r="R355" s="107"/>
      <c r="S355" s="108">
        <v>10</v>
      </c>
      <c r="T355" s="107">
        <v>1924519</v>
      </c>
      <c r="U355" s="108">
        <v>8</v>
      </c>
      <c r="V355" s="107">
        <v>607416</v>
      </c>
      <c r="W355" s="108">
        <v>31</v>
      </c>
      <c r="X355" s="107">
        <v>3049568</v>
      </c>
      <c r="Y355" s="108">
        <v>35</v>
      </c>
      <c r="Z355" s="107">
        <v>4698838</v>
      </c>
      <c r="AA355" s="108">
        <v>24</v>
      </c>
      <c r="AB355" s="107">
        <v>3278564</v>
      </c>
      <c r="AC355" s="108">
        <v>18</v>
      </c>
      <c r="AD355" s="107">
        <v>705657</v>
      </c>
      <c r="AE355" s="108">
        <v>82</v>
      </c>
      <c r="AF355" s="107">
        <v>5103071</v>
      </c>
      <c r="AG355" s="108">
        <v>99</v>
      </c>
      <c r="AH355" s="107">
        <v>20820151</v>
      </c>
      <c r="AI355" s="108">
        <v>46</v>
      </c>
      <c r="AJ355" s="107">
        <v>9786404</v>
      </c>
      <c r="AK355" s="108">
        <v>16</v>
      </c>
      <c r="AL355" s="107">
        <v>2329797</v>
      </c>
      <c r="AM355" s="108">
        <v>25</v>
      </c>
      <c r="AN355" s="107">
        <v>2243801</v>
      </c>
      <c r="AO355" s="108">
        <v>14</v>
      </c>
      <c r="AP355" s="107">
        <v>12532812</v>
      </c>
      <c r="AQ355" s="108">
        <v>25</v>
      </c>
      <c r="AR355" s="107">
        <v>4958017</v>
      </c>
      <c r="AS355" s="108">
        <v>14</v>
      </c>
      <c r="AT355" s="107">
        <v>1060098</v>
      </c>
      <c r="AU355" s="108">
        <v>3</v>
      </c>
      <c r="AV355" s="107">
        <v>1233044</v>
      </c>
      <c r="AW355" s="108">
        <v>10</v>
      </c>
      <c r="AX355" s="107">
        <v>510554</v>
      </c>
      <c r="AY355" s="108">
        <v>4</v>
      </c>
      <c r="AZ355" s="107">
        <v>1664626</v>
      </c>
      <c r="BA355" s="108">
        <v>106</v>
      </c>
      <c r="BB355" s="107">
        <v>11062306</v>
      </c>
      <c r="BC355" s="108"/>
      <c r="BD355" s="107"/>
      <c r="BE355" s="108">
        <v>110</v>
      </c>
      <c r="BF355" s="107">
        <v>53738408</v>
      </c>
      <c r="BG355" s="108"/>
      <c r="BH355" s="107"/>
      <c r="BI355" s="108"/>
      <c r="BJ355" s="107"/>
      <c r="BK355" s="108"/>
      <c r="BL355" s="107"/>
      <c r="BM355" s="108">
        <v>16</v>
      </c>
      <c r="BN355" s="107">
        <v>2997168</v>
      </c>
      <c r="BO355" s="108">
        <v>22</v>
      </c>
      <c r="BP355" s="107">
        <v>1235890</v>
      </c>
      <c r="BQ355" s="108">
        <v>1046</v>
      </c>
      <c r="BR355" s="107">
        <v>177834109</v>
      </c>
    </row>
    <row r="356" spans="1:70" ht="14" customHeight="1">
      <c r="A356" s="111" t="s">
        <v>529</v>
      </c>
      <c r="B356" s="105">
        <v>31351</v>
      </c>
      <c r="C356" s="106">
        <v>6</v>
      </c>
      <c r="D356" s="107">
        <v>270492</v>
      </c>
      <c r="E356" s="108">
        <v>7</v>
      </c>
      <c r="F356" s="107">
        <v>535074</v>
      </c>
      <c r="G356" s="108">
        <v>89</v>
      </c>
      <c r="H356" s="107">
        <v>5909624</v>
      </c>
      <c r="I356" s="108">
        <v>52</v>
      </c>
      <c r="J356" s="107">
        <v>4973858</v>
      </c>
      <c r="K356" s="108">
        <v>42</v>
      </c>
      <c r="L356" s="107">
        <v>4077387</v>
      </c>
      <c r="M356" s="108">
        <v>18</v>
      </c>
      <c r="N356" s="107">
        <v>1095799</v>
      </c>
      <c r="O356" s="108">
        <v>113</v>
      </c>
      <c r="P356" s="107">
        <v>15211218</v>
      </c>
      <c r="Q356" s="108"/>
      <c r="R356" s="107"/>
      <c r="S356" s="108">
        <v>10</v>
      </c>
      <c r="T356" s="107">
        <v>1858955</v>
      </c>
      <c r="U356" s="108">
        <v>8</v>
      </c>
      <c r="V356" s="107">
        <v>595467</v>
      </c>
      <c r="W356" s="108">
        <v>31</v>
      </c>
      <c r="X356" s="107">
        <v>3219970</v>
      </c>
      <c r="Y356" s="108">
        <v>35</v>
      </c>
      <c r="Z356" s="107">
        <v>4223361</v>
      </c>
      <c r="AA356" s="108">
        <v>24</v>
      </c>
      <c r="AB356" s="107">
        <v>3562657</v>
      </c>
      <c r="AC356" s="108">
        <v>18</v>
      </c>
      <c r="AD356" s="107">
        <v>706006</v>
      </c>
      <c r="AE356" s="108">
        <v>82</v>
      </c>
      <c r="AF356" s="107">
        <v>5177279</v>
      </c>
      <c r="AG356" s="108">
        <v>99</v>
      </c>
      <c r="AH356" s="107">
        <v>24076485</v>
      </c>
      <c r="AI356" s="108">
        <v>46</v>
      </c>
      <c r="AJ356" s="107">
        <v>9905908</v>
      </c>
      <c r="AK356" s="108">
        <v>16</v>
      </c>
      <c r="AL356" s="107">
        <v>2739619</v>
      </c>
      <c r="AM356" s="108">
        <v>25</v>
      </c>
      <c r="AN356" s="107">
        <v>2462959</v>
      </c>
      <c r="AO356" s="108">
        <v>14</v>
      </c>
      <c r="AP356" s="107">
        <v>10782294</v>
      </c>
      <c r="AQ356" s="108">
        <v>25</v>
      </c>
      <c r="AR356" s="107">
        <v>4481188</v>
      </c>
      <c r="AS356" s="108">
        <v>14</v>
      </c>
      <c r="AT356" s="107">
        <v>994296</v>
      </c>
      <c r="AU356" s="108">
        <v>3</v>
      </c>
      <c r="AV356" s="107">
        <v>1331775</v>
      </c>
      <c r="AW356" s="108">
        <v>10</v>
      </c>
      <c r="AX356" s="107">
        <v>458732</v>
      </c>
      <c r="AY356" s="108">
        <v>4</v>
      </c>
      <c r="AZ356" s="107">
        <v>1815750</v>
      </c>
      <c r="BA356" s="108">
        <v>107</v>
      </c>
      <c r="BB356" s="107">
        <v>11041125</v>
      </c>
      <c r="BC356" s="108"/>
      <c r="BD356" s="107"/>
      <c r="BE356" s="108">
        <v>111</v>
      </c>
      <c r="BF356" s="107">
        <v>52294630</v>
      </c>
      <c r="BG356" s="108"/>
      <c r="BH356" s="107"/>
      <c r="BI356" s="108"/>
      <c r="BJ356" s="107"/>
      <c r="BK356" s="108"/>
      <c r="BL356" s="107"/>
      <c r="BM356" s="108">
        <v>16</v>
      </c>
      <c r="BN356" s="107">
        <v>2905867</v>
      </c>
      <c r="BO356" s="108">
        <v>22</v>
      </c>
      <c r="BP356" s="107">
        <v>1338546</v>
      </c>
      <c r="BQ356" s="108">
        <v>1047</v>
      </c>
      <c r="BR356" s="107">
        <v>178046334</v>
      </c>
    </row>
    <row r="357" spans="1:70" ht="14" customHeight="1">
      <c r="A357" s="111" t="s">
        <v>529</v>
      </c>
      <c r="B357" s="105">
        <v>31381</v>
      </c>
      <c r="C357" s="106">
        <v>6</v>
      </c>
      <c r="D357" s="107">
        <v>262322</v>
      </c>
      <c r="E357" s="108">
        <v>7</v>
      </c>
      <c r="F357" s="107">
        <v>527422</v>
      </c>
      <c r="G357" s="108">
        <v>89</v>
      </c>
      <c r="H357" s="107">
        <v>5804310</v>
      </c>
      <c r="I357" s="108">
        <v>52</v>
      </c>
      <c r="J357" s="107">
        <v>4914860</v>
      </c>
      <c r="K357" s="108">
        <v>42</v>
      </c>
      <c r="L357" s="107">
        <v>4097726</v>
      </c>
      <c r="M357" s="108">
        <v>18</v>
      </c>
      <c r="N357" s="107">
        <v>1057086</v>
      </c>
      <c r="O357" s="108">
        <v>113</v>
      </c>
      <c r="P357" s="107">
        <v>14774717</v>
      </c>
      <c r="Q357" s="108"/>
      <c r="R357" s="107"/>
      <c r="S357" s="108">
        <v>10</v>
      </c>
      <c r="T357" s="107">
        <v>1884658</v>
      </c>
      <c r="U357" s="108">
        <v>8</v>
      </c>
      <c r="V357" s="107">
        <v>572994</v>
      </c>
      <c r="W357" s="108">
        <v>31</v>
      </c>
      <c r="X357" s="107">
        <v>3193939</v>
      </c>
      <c r="Y357" s="108">
        <v>36</v>
      </c>
      <c r="Z357" s="107">
        <v>4052382</v>
      </c>
      <c r="AA357" s="108">
        <v>24</v>
      </c>
      <c r="AB357" s="107">
        <v>3357546</v>
      </c>
      <c r="AC357" s="108">
        <v>18</v>
      </c>
      <c r="AD357" s="107">
        <v>765951</v>
      </c>
      <c r="AE357" s="108">
        <v>82</v>
      </c>
      <c r="AF357" s="107">
        <v>5182065</v>
      </c>
      <c r="AG357" s="108">
        <v>99</v>
      </c>
      <c r="AH357" s="107">
        <v>24521919</v>
      </c>
      <c r="AI357" s="108">
        <v>47</v>
      </c>
      <c r="AJ357" s="107">
        <v>9673067</v>
      </c>
      <c r="AK357" s="108">
        <v>16</v>
      </c>
      <c r="AL357" s="107">
        <v>2807585</v>
      </c>
      <c r="AM357" s="108">
        <v>25</v>
      </c>
      <c r="AN357" s="107">
        <v>2712694</v>
      </c>
      <c r="AO357" s="108">
        <v>14</v>
      </c>
      <c r="AP357" s="107">
        <v>10119265</v>
      </c>
      <c r="AQ357" s="108">
        <v>25</v>
      </c>
      <c r="AR357" s="107">
        <v>4440445</v>
      </c>
      <c r="AS357" s="108">
        <v>14</v>
      </c>
      <c r="AT357" s="107">
        <v>961595</v>
      </c>
      <c r="AU357" s="108">
        <v>3</v>
      </c>
      <c r="AV357" s="107">
        <v>1405314</v>
      </c>
      <c r="AW357" s="108">
        <v>10</v>
      </c>
      <c r="AX357" s="107">
        <v>471142</v>
      </c>
      <c r="AY357" s="108">
        <v>4</v>
      </c>
      <c r="AZ357" s="107">
        <v>1848682</v>
      </c>
      <c r="BA357" s="108">
        <v>107</v>
      </c>
      <c r="BB357" s="107">
        <v>11391391</v>
      </c>
      <c r="BC357" s="108"/>
      <c r="BD357" s="107"/>
      <c r="BE357" s="108">
        <v>111</v>
      </c>
      <c r="BF357" s="107">
        <v>49996165</v>
      </c>
      <c r="BG357" s="108"/>
      <c r="BH357" s="107"/>
      <c r="BI357" s="108"/>
      <c r="BJ357" s="107"/>
      <c r="BK357" s="108"/>
      <c r="BL357" s="107"/>
      <c r="BM357" s="108">
        <v>16</v>
      </c>
      <c r="BN357" s="107">
        <v>2972095</v>
      </c>
      <c r="BO357" s="108">
        <v>22</v>
      </c>
      <c r="BP357" s="107">
        <v>1509645</v>
      </c>
      <c r="BQ357" s="108">
        <v>1049</v>
      </c>
      <c r="BR357" s="107">
        <v>175278993</v>
      </c>
    </row>
    <row r="358" spans="1:70" ht="14" customHeight="1">
      <c r="A358" s="111" t="s">
        <v>529</v>
      </c>
      <c r="B358" s="105">
        <v>31409</v>
      </c>
      <c r="C358" s="106">
        <v>6</v>
      </c>
      <c r="D358" s="107">
        <v>241751</v>
      </c>
      <c r="E358" s="108">
        <v>7</v>
      </c>
      <c r="F358" s="107">
        <v>556507</v>
      </c>
      <c r="G358" s="108">
        <v>89</v>
      </c>
      <c r="H358" s="107">
        <v>5916672</v>
      </c>
      <c r="I358" s="108">
        <v>52</v>
      </c>
      <c r="J358" s="107">
        <v>5051851</v>
      </c>
      <c r="K358" s="108">
        <v>42</v>
      </c>
      <c r="L358" s="107">
        <v>4101012</v>
      </c>
      <c r="M358" s="108">
        <v>18</v>
      </c>
      <c r="N358" s="107">
        <v>1098172</v>
      </c>
      <c r="O358" s="108">
        <v>113</v>
      </c>
      <c r="P358" s="107">
        <v>15225654</v>
      </c>
      <c r="Q358" s="108"/>
      <c r="R358" s="107"/>
      <c r="S358" s="108">
        <v>10</v>
      </c>
      <c r="T358" s="107">
        <v>1973666</v>
      </c>
      <c r="U358" s="108">
        <v>8</v>
      </c>
      <c r="V358" s="107">
        <v>583653</v>
      </c>
      <c r="W358" s="108">
        <v>32</v>
      </c>
      <c r="X358" s="107">
        <v>3332049</v>
      </c>
      <c r="Y358" s="108">
        <v>36</v>
      </c>
      <c r="Z358" s="107">
        <v>4083232</v>
      </c>
      <c r="AA358" s="108">
        <v>24</v>
      </c>
      <c r="AB358" s="107">
        <v>3491554</v>
      </c>
      <c r="AC358" s="108">
        <v>18</v>
      </c>
      <c r="AD358" s="107">
        <v>754606</v>
      </c>
      <c r="AE358" s="108">
        <v>82</v>
      </c>
      <c r="AF358" s="107">
        <v>5245379</v>
      </c>
      <c r="AG358" s="108">
        <v>99</v>
      </c>
      <c r="AH358" s="107">
        <v>25439422</v>
      </c>
      <c r="AI358" s="108">
        <v>47</v>
      </c>
      <c r="AJ358" s="107">
        <v>9864946</v>
      </c>
      <c r="AK358" s="108">
        <v>16</v>
      </c>
      <c r="AL358" s="107">
        <v>2813603</v>
      </c>
      <c r="AM358" s="108">
        <v>25</v>
      </c>
      <c r="AN358" s="107">
        <v>2835021</v>
      </c>
      <c r="AO358" s="108">
        <v>14</v>
      </c>
      <c r="AP358" s="107">
        <v>11527845</v>
      </c>
      <c r="AQ358" s="108">
        <v>25</v>
      </c>
      <c r="AR358" s="107">
        <v>4829823</v>
      </c>
      <c r="AS358" s="108">
        <v>14</v>
      </c>
      <c r="AT358" s="107">
        <v>916746</v>
      </c>
      <c r="AU358" s="108">
        <v>3</v>
      </c>
      <c r="AV358" s="107">
        <v>1764757</v>
      </c>
      <c r="AW358" s="108">
        <v>10</v>
      </c>
      <c r="AX358" s="107">
        <v>489163</v>
      </c>
      <c r="AY358" s="108">
        <v>4</v>
      </c>
      <c r="AZ358" s="107">
        <v>2122608</v>
      </c>
      <c r="BA358" s="108">
        <v>108</v>
      </c>
      <c r="BB358" s="107">
        <v>11655851</v>
      </c>
      <c r="BC358" s="108"/>
      <c r="BD358" s="107"/>
      <c r="BE358" s="108">
        <v>112</v>
      </c>
      <c r="BF358" s="107">
        <v>52040299</v>
      </c>
      <c r="BG358" s="108"/>
      <c r="BH358" s="107"/>
      <c r="BI358" s="108"/>
      <c r="BJ358" s="107"/>
      <c r="BK358" s="108"/>
      <c r="BL358" s="107"/>
      <c r="BM358" s="108">
        <v>16</v>
      </c>
      <c r="BN358" s="107">
        <v>3131022</v>
      </c>
      <c r="BO358" s="108">
        <v>22</v>
      </c>
      <c r="BP358" s="107">
        <v>1609897</v>
      </c>
      <c r="BQ358" s="108">
        <v>1052</v>
      </c>
      <c r="BR358" s="107">
        <v>182696779</v>
      </c>
    </row>
    <row r="359" spans="1:70" ht="14" customHeight="1">
      <c r="A359" s="111" t="s">
        <v>530</v>
      </c>
      <c r="B359" s="105">
        <v>31443</v>
      </c>
      <c r="C359" s="106">
        <v>6</v>
      </c>
      <c r="D359" s="107">
        <v>237443</v>
      </c>
      <c r="E359" s="108">
        <v>7</v>
      </c>
      <c r="F359" s="107">
        <v>560247</v>
      </c>
      <c r="G359" s="108">
        <v>89</v>
      </c>
      <c r="H359" s="107">
        <v>6014625</v>
      </c>
      <c r="I359" s="108">
        <v>52</v>
      </c>
      <c r="J359" s="107">
        <v>5192537</v>
      </c>
      <c r="K359" s="108">
        <v>42</v>
      </c>
      <c r="L359" s="107">
        <v>4082417</v>
      </c>
      <c r="M359" s="108">
        <v>18</v>
      </c>
      <c r="N359" s="107">
        <v>1101222</v>
      </c>
      <c r="O359" s="108">
        <v>113</v>
      </c>
      <c r="P359" s="107">
        <v>15519280</v>
      </c>
      <c r="Q359" s="108"/>
      <c r="R359" s="107"/>
      <c r="S359" s="108">
        <v>10</v>
      </c>
      <c r="T359" s="107">
        <v>1977795</v>
      </c>
      <c r="U359" s="108">
        <v>8</v>
      </c>
      <c r="V359" s="107">
        <v>610831</v>
      </c>
      <c r="W359" s="108">
        <v>32</v>
      </c>
      <c r="X359" s="107">
        <v>3308437</v>
      </c>
      <c r="Y359" s="108">
        <v>36</v>
      </c>
      <c r="Z359" s="107">
        <v>4250753</v>
      </c>
      <c r="AA359" s="108">
        <v>24</v>
      </c>
      <c r="AB359" s="107">
        <v>3527343</v>
      </c>
      <c r="AC359" s="108">
        <v>18</v>
      </c>
      <c r="AD359" s="107">
        <v>820661</v>
      </c>
      <c r="AE359" s="108">
        <v>82</v>
      </c>
      <c r="AF359" s="107">
        <v>5293003</v>
      </c>
      <c r="AG359" s="108">
        <v>99</v>
      </c>
      <c r="AH359" s="107">
        <v>25807610</v>
      </c>
      <c r="AI359" s="108">
        <v>47</v>
      </c>
      <c r="AJ359" s="107">
        <v>9848900</v>
      </c>
      <c r="AK359" s="108">
        <v>16</v>
      </c>
      <c r="AL359" s="107">
        <v>2812440</v>
      </c>
      <c r="AM359" s="108">
        <v>25</v>
      </c>
      <c r="AN359" s="107">
        <v>2778931</v>
      </c>
      <c r="AO359" s="108">
        <v>14</v>
      </c>
      <c r="AP359" s="107">
        <v>11153134</v>
      </c>
      <c r="AQ359" s="108">
        <v>25</v>
      </c>
      <c r="AR359" s="107">
        <v>4968087</v>
      </c>
      <c r="AS359" s="108">
        <v>14</v>
      </c>
      <c r="AT359" s="107">
        <v>854745</v>
      </c>
      <c r="AU359" s="108">
        <v>3</v>
      </c>
      <c r="AV359" s="107">
        <v>2223150</v>
      </c>
      <c r="AW359" s="108">
        <v>10</v>
      </c>
      <c r="AX359" s="107">
        <v>469081</v>
      </c>
      <c r="AY359" s="108">
        <v>4</v>
      </c>
      <c r="AZ359" s="107">
        <v>2077069</v>
      </c>
      <c r="BA359" s="108">
        <v>108</v>
      </c>
      <c r="BB359" s="107">
        <v>11903320</v>
      </c>
      <c r="BC359" s="108"/>
      <c r="BD359" s="107"/>
      <c r="BE359" s="108">
        <v>112</v>
      </c>
      <c r="BF359" s="107">
        <v>49593382</v>
      </c>
      <c r="BG359" s="108"/>
      <c r="BH359" s="107"/>
      <c r="BI359" s="108"/>
      <c r="BJ359" s="107"/>
      <c r="BK359" s="108"/>
      <c r="BL359" s="107"/>
      <c r="BM359" s="108">
        <v>16</v>
      </c>
      <c r="BN359" s="107">
        <v>2929064</v>
      </c>
      <c r="BO359" s="108">
        <v>22</v>
      </c>
      <c r="BP359" s="107">
        <v>1610024</v>
      </c>
      <c r="BQ359" s="108">
        <v>1052</v>
      </c>
      <c r="BR359" s="107">
        <v>181525543</v>
      </c>
    </row>
    <row r="360" spans="1:70" ht="14" customHeight="1">
      <c r="A360" s="111" t="s">
        <v>530</v>
      </c>
      <c r="B360" s="105">
        <v>31471</v>
      </c>
      <c r="C360" s="106">
        <v>6</v>
      </c>
      <c r="D360" s="107">
        <v>275139</v>
      </c>
      <c r="E360" s="108">
        <v>7</v>
      </c>
      <c r="F360" s="107">
        <v>551800</v>
      </c>
      <c r="G360" s="108">
        <v>89</v>
      </c>
      <c r="H360" s="107">
        <v>6730587</v>
      </c>
      <c r="I360" s="108">
        <v>52</v>
      </c>
      <c r="J360" s="107">
        <v>5863842</v>
      </c>
      <c r="K360" s="108">
        <v>43</v>
      </c>
      <c r="L360" s="107">
        <v>4302890</v>
      </c>
      <c r="M360" s="108">
        <v>18</v>
      </c>
      <c r="N360" s="107">
        <v>1207968</v>
      </c>
      <c r="O360" s="108">
        <v>113</v>
      </c>
      <c r="P360" s="107">
        <v>16265377</v>
      </c>
      <c r="Q360" s="108"/>
      <c r="R360" s="107"/>
      <c r="S360" s="108">
        <v>10</v>
      </c>
      <c r="T360" s="107">
        <v>2099253</v>
      </c>
      <c r="U360" s="108">
        <v>8</v>
      </c>
      <c r="V360" s="107">
        <v>649218</v>
      </c>
      <c r="W360" s="108">
        <v>32</v>
      </c>
      <c r="X360" s="107">
        <v>3496505</v>
      </c>
      <c r="Y360" s="108">
        <v>36</v>
      </c>
      <c r="Z360" s="107">
        <v>4413221</v>
      </c>
      <c r="AA360" s="108">
        <v>24</v>
      </c>
      <c r="AB360" s="107">
        <v>3526825</v>
      </c>
      <c r="AC360" s="108">
        <v>18</v>
      </c>
      <c r="AD360" s="107">
        <v>859311</v>
      </c>
      <c r="AE360" s="108">
        <v>82</v>
      </c>
      <c r="AF360" s="107">
        <v>5455312</v>
      </c>
      <c r="AG360" s="108">
        <v>99</v>
      </c>
      <c r="AH360" s="107">
        <v>23662000</v>
      </c>
      <c r="AI360" s="108">
        <v>47</v>
      </c>
      <c r="AJ360" s="107">
        <v>9637082</v>
      </c>
      <c r="AK360" s="108">
        <v>16</v>
      </c>
      <c r="AL360" s="107">
        <v>2560140</v>
      </c>
      <c r="AM360" s="108">
        <v>25</v>
      </c>
      <c r="AN360" s="107">
        <v>2992911</v>
      </c>
      <c r="AO360" s="108">
        <v>14</v>
      </c>
      <c r="AP360" s="107">
        <v>12689324</v>
      </c>
      <c r="AQ360" s="108">
        <v>25</v>
      </c>
      <c r="AR360" s="107">
        <v>6348042</v>
      </c>
      <c r="AS360" s="108">
        <v>14</v>
      </c>
      <c r="AT360" s="107">
        <v>943054</v>
      </c>
      <c r="AU360" s="108">
        <v>3</v>
      </c>
      <c r="AV360" s="107">
        <v>2166522</v>
      </c>
      <c r="AW360" s="108">
        <v>10</v>
      </c>
      <c r="AX360" s="107">
        <v>528250</v>
      </c>
      <c r="AY360" s="108">
        <v>4</v>
      </c>
      <c r="AZ360" s="107">
        <v>1995023</v>
      </c>
      <c r="BA360" s="108">
        <v>108</v>
      </c>
      <c r="BB360" s="107">
        <v>13045058</v>
      </c>
      <c r="BC360" s="108"/>
      <c r="BD360" s="107"/>
      <c r="BE360" s="108">
        <v>112</v>
      </c>
      <c r="BF360" s="107">
        <v>52852389</v>
      </c>
      <c r="BG360" s="108"/>
      <c r="BH360" s="107"/>
      <c r="BI360" s="108"/>
      <c r="BJ360" s="107"/>
      <c r="BK360" s="108"/>
      <c r="BL360" s="107"/>
      <c r="BM360" s="108">
        <v>16</v>
      </c>
      <c r="BN360" s="107">
        <v>3344721</v>
      </c>
      <c r="BO360" s="108">
        <v>22</v>
      </c>
      <c r="BP360" s="107">
        <v>1778397</v>
      </c>
      <c r="BQ360" s="108">
        <v>1053</v>
      </c>
      <c r="BR360" s="107">
        <v>190240175</v>
      </c>
    </row>
    <row r="361" spans="1:70" ht="14" customHeight="1">
      <c r="A361" s="111" t="s">
        <v>530</v>
      </c>
      <c r="B361" s="105">
        <v>31502</v>
      </c>
      <c r="C361" s="106">
        <v>6</v>
      </c>
      <c r="D361" s="107">
        <v>301974</v>
      </c>
      <c r="E361" s="108">
        <v>7</v>
      </c>
      <c r="F361" s="107">
        <v>610911</v>
      </c>
      <c r="G361" s="108">
        <v>89</v>
      </c>
      <c r="H361" s="107">
        <v>7906152</v>
      </c>
      <c r="I361" s="108">
        <v>52</v>
      </c>
      <c r="J361" s="107">
        <v>6625572</v>
      </c>
      <c r="K361" s="108">
        <v>43</v>
      </c>
      <c r="L361" s="107">
        <v>4901208</v>
      </c>
      <c r="M361" s="108">
        <v>18</v>
      </c>
      <c r="N361" s="107">
        <v>1353363</v>
      </c>
      <c r="O361" s="108">
        <v>113</v>
      </c>
      <c r="P361" s="107">
        <v>18394234</v>
      </c>
      <c r="Q361" s="108"/>
      <c r="R361" s="107"/>
      <c r="S361" s="108">
        <v>10</v>
      </c>
      <c r="T361" s="107">
        <v>2520603</v>
      </c>
      <c r="U361" s="108">
        <v>8</v>
      </c>
      <c r="V361" s="107">
        <v>743556</v>
      </c>
      <c r="W361" s="108">
        <v>32</v>
      </c>
      <c r="X361" s="107">
        <v>3892690</v>
      </c>
      <c r="Y361" s="108">
        <v>36</v>
      </c>
      <c r="Z361" s="107">
        <v>4668799</v>
      </c>
      <c r="AA361" s="108">
        <v>24</v>
      </c>
      <c r="AB361" s="107">
        <v>4037214</v>
      </c>
      <c r="AC361" s="108">
        <v>18</v>
      </c>
      <c r="AD361" s="107">
        <v>925925</v>
      </c>
      <c r="AE361" s="108">
        <v>82</v>
      </c>
      <c r="AF361" s="107">
        <v>5683543</v>
      </c>
      <c r="AG361" s="108">
        <v>99</v>
      </c>
      <c r="AH361" s="107">
        <v>26130980</v>
      </c>
      <c r="AI361" s="108">
        <v>47</v>
      </c>
      <c r="AJ361" s="107">
        <v>10400264</v>
      </c>
      <c r="AK361" s="108">
        <v>16</v>
      </c>
      <c r="AL361" s="107">
        <v>2692036</v>
      </c>
      <c r="AM361" s="108">
        <v>25</v>
      </c>
      <c r="AN361" s="107">
        <v>3511859</v>
      </c>
      <c r="AO361" s="108">
        <v>14</v>
      </c>
      <c r="AP361" s="107">
        <v>15241237</v>
      </c>
      <c r="AQ361" s="108">
        <v>25</v>
      </c>
      <c r="AR361" s="107">
        <v>7703613</v>
      </c>
      <c r="AS361" s="108">
        <v>14</v>
      </c>
      <c r="AT361" s="107">
        <v>1245264</v>
      </c>
      <c r="AU361" s="108">
        <v>3</v>
      </c>
      <c r="AV361" s="107">
        <v>2078668</v>
      </c>
      <c r="AW361" s="108">
        <v>10</v>
      </c>
      <c r="AX361" s="107">
        <v>643176</v>
      </c>
      <c r="AY361" s="108">
        <v>4</v>
      </c>
      <c r="AZ361" s="107">
        <v>2107392</v>
      </c>
      <c r="BA361" s="108">
        <v>110</v>
      </c>
      <c r="BB361" s="107">
        <v>14551700</v>
      </c>
      <c r="BC361" s="108"/>
      <c r="BD361" s="107"/>
      <c r="BE361" s="108">
        <v>112</v>
      </c>
      <c r="BF361" s="107">
        <v>65221497</v>
      </c>
      <c r="BG361" s="108"/>
      <c r="BH361" s="107"/>
      <c r="BI361" s="108"/>
      <c r="BJ361" s="107"/>
      <c r="BK361" s="108"/>
      <c r="BL361" s="107"/>
      <c r="BM361" s="108">
        <v>16</v>
      </c>
      <c r="BN361" s="107">
        <v>5209721</v>
      </c>
      <c r="BO361" s="108">
        <v>22</v>
      </c>
      <c r="BP361" s="107">
        <v>1919782</v>
      </c>
      <c r="BQ361" s="108">
        <v>1055</v>
      </c>
      <c r="BR361" s="107">
        <v>221222948</v>
      </c>
    </row>
    <row r="362" spans="1:70" ht="14" customHeight="1">
      <c r="A362" s="111" t="s">
        <v>530</v>
      </c>
      <c r="B362" s="105">
        <v>31532</v>
      </c>
      <c r="C362" s="106">
        <v>6</v>
      </c>
      <c r="D362" s="107">
        <v>316891</v>
      </c>
      <c r="E362" s="108">
        <v>7</v>
      </c>
      <c r="F362" s="107">
        <v>611299</v>
      </c>
      <c r="G362" s="108">
        <v>89</v>
      </c>
      <c r="H362" s="107">
        <v>7764366</v>
      </c>
      <c r="I362" s="108">
        <v>52</v>
      </c>
      <c r="J362" s="107">
        <v>6975718</v>
      </c>
      <c r="K362" s="108">
        <v>43</v>
      </c>
      <c r="L362" s="107">
        <v>4629030</v>
      </c>
      <c r="M362" s="108">
        <v>18</v>
      </c>
      <c r="N362" s="107">
        <v>1323287</v>
      </c>
      <c r="O362" s="108">
        <v>113</v>
      </c>
      <c r="P362" s="107">
        <v>18948761</v>
      </c>
      <c r="Q362" s="108"/>
      <c r="R362" s="107"/>
      <c r="S362" s="108">
        <v>9</v>
      </c>
      <c r="T362" s="107">
        <v>2840373</v>
      </c>
      <c r="U362" s="108">
        <v>8</v>
      </c>
      <c r="V362" s="107">
        <v>727254</v>
      </c>
      <c r="W362" s="108">
        <v>32</v>
      </c>
      <c r="X362" s="107">
        <v>4126844</v>
      </c>
      <c r="Y362" s="108">
        <v>36</v>
      </c>
      <c r="Z362" s="107">
        <v>4369660</v>
      </c>
      <c r="AA362" s="108">
        <v>24</v>
      </c>
      <c r="AB362" s="107">
        <v>4082503</v>
      </c>
      <c r="AC362" s="108">
        <v>18</v>
      </c>
      <c r="AD362" s="107">
        <v>1016232</v>
      </c>
      <c r="AE362" s="108">
        <v>82</v>
      </c>
      <c r="AF362" s="107">
        <v>5935370</v>
      </c>
      <c r="AG362" s="108">
        <v>99</v>
      </c>
      <c r="AH362" s="107">
        <v>29574674</v>
      </c>
      <c r="AI362" s="108">
        <v>47</v>
      </c>
      <c r="AJ362" s="107">
        <v>11322387</v>
      </c>
      <c r="AK362" s="108">
        <v>16</v>
      </c>
      <c r="AL362" s="107">
        <v>2986157</v>
      </c>
      <c r="AM362" s="108">
        <v>25</v>
      </c>
      <c r="AN362" s="107">
        <v>3979741</v>
      </c>
      <c r="AO362" s="108">
        <v>14</v>
      </c>
      <c r="AP362" s="107">
        <v>14112864</v>
      </c>
      <c r="AQ362" s="108">
        <v>25</v>
      </c>
      <c r="AR362" s="107">
        <v>6908819</v>
      </c>
      <c r="AS362" s="108">
        <v>14</v>
      </c>
      <c r="AT362" s="107">
        <v>1091274</v>
      </c>
      <c r="AU362" s="108">
        <v>3</v>
      </c>
      <c r="AV362" s="107">
        <v>1949695</v>
      </c>
      <c r="AW362" s="108">
        <v>10</v>
      </c>
      <c r="AX362" s="107">
        <v>578685</v>
      </c>
      <c r="AY362" s="108">
        <v>4</v>
      </c>
      <c r="AZ362" s="107">
        <v>2174790</v>
      </c>
      <c r="BA362" s="108">
        <v>110</v>
      </c>
      <c r="BB362" s="107">
        <v>15007809</v>
      </c>
      <c r="BC362" s="108"/>
      <c r="BD362" s="107"/>
      <c r="BE362" s="108">
        <v>112</v>
      </c>
      <c r="BF362" s="107">
        <v>59152133</v>
      </c>
      <c r="BG362" s="108"/>
      <c r="BH362" s="107"/>
      <c r="BI362" s="108"/>
      <c r="BJ362" s="107"/>
      <c r="BK362" s="108"/>
      <c r="BL362" s="107"/>
      <c r="BM362" s="108">
        <v>16</v>
      </c>
      <c r="BN362" s="107">
        <v>4514097</v>
      </c>
      <c r="BO362" s="108">
        <v>22</v>
      </c>
      <c r="BP362" s="107">
        <v>2109177</v>
      </c>
      <c r="BQ362" s="108">
        <v>1054</v>
      </c>
      <c r="BR362" s="107">
        <v>219129906</v>
      </c>
    </row>
    <row r="363" spans="1:70" ht="14" customHeight="1">
      <c r="A363" s="111" t="s">
        <v>530</v>
      </c>
      <c r="B363" s="105">
        <v>31563</v>
      </c>
      <c r="C363" s="106">
        <v>6</v>
      </c>
      <c r="D363" s="107">
        <v>348690</v>
      </c>
      <c r="E363" s="108">
        <v>7</v>
      </c>
      <c r="F363" s="107">
        <v>634381</v>
      </c>
      <c r="G363" s="108">
        <v>89</v>
      </c>
      <c r="H363" s="107">
        <v>8380207</v>
      </c>
      <c r="I363" s="108">
        <v>52</v>
      </c>
      <c r="J363" s="107">
        <v>7713982</v>
      </c>
      <c r="K363" s="108">
        <v>43</v>
      </c>
      <c r="L363" s="107">
        <v>5011407</v>
      </c>
      <c r="M363" s="108">
        <v>18</v>
      </c>
      <c r="N363" s="107">
        <v>1426657</v>
      </c>
      <c r="O363" s="108">
        <v>114</v>
      </c>
      <c r="P363" s="107">
        <v>20520882</v>
      </c>
      <c r="Q363" s="108"/>
      <c r="R363" s="107"/>
      <c r="S363" s="108">
        <v>9</v>
      </c>
      <c r="T363" s="107">
        <v>2752413</v>
      </c>
      <c r="U363" s="108">
        <v>8</v>
      </c>
      <c r="V363" s="107">
        <v>825805</v>
      </c>
      <c r="W363" s="108">
        <v>32</v>
      </c>
      <c r="X363" s="107">
        <v>4176596</v>
      </c>
      <c r="Y363" s="108">
        <v>36</v>
      </c>
      <c r="Z363" s="107">
        <v>4501215</v>
      </c>
      <c r="AA363" s="108">
        <v>24</v>
      </c>
      <c r="AB363" s="107">
        <v>3968596</v>
      </c>
      <c r="AC363" s="108">
        <v>18</v>
      </c>
      <c r="AD363" s="107">
        <v>1087349</v>
      </c>
      <c r="AE363" s="108">
        <v>82</v>
      </c>
      <c r="AF363" s="107">
        <v>6061665</v>
      </c>
      <c r="AG363" s="108">
        <v>99</v>
      </c>
      <c r="AH363" s="107">
        <v>28667194</v>
      </c>
      <c r="AI363" s="108">
        <v>47</v>
      </c>
      <c r="AJ363" s="107">
        <v>11080292</v>
      </c>
      <c r="AK363" s="108">
        <v>16</v>
      </c>
      <c r="AL363" s="107">
        <v>2981033</v>
      </c>
      <c r="AM363" s="108">
        <v>25</v>
      </c>
      <c r="AN363" s="107">
        <v>3941107</v>
      </c>
      <c r="AO363" s="108">
        <v>14</v>
      </c>
      <c r="AP363" s="107">
        <v>14015892</v>
      </c>
      <c r="AQ363" s="108">
        <v>25</v>
      </c>
      <c r="AR363" s="107">
        <v>7908482</v>
      </c>
      <c r="AS363" s="108">
        <v>14</v>
      </c>
      <c r="AT363" s="107">
        <v>1231235</v>
      </c>
      <c r="AU363" s="108">
        <v>3</v>
      </c>
      <c r="AV363" s="107">
        <v>2193768</v>
      </c>
      <c r="AW363" s="108">
        <v>10</v>
      </c>
      <c r="AX363" s="107">
        <v>640894</v>
      </c>
      <c r="AY363" s="108">
        <v>4</v>
      </c>
      <c r="AZ363" s="107">
        <v>2166004</v>
      </c>
      <c r="BA363" s="108">
        <v>110</v>
      </c>
      <c r="BB363" s="107">
        <v>16011426</v>
      </c>
      <c r="BC363" s="108"/>
      <c r="BD363" s="107"/>
      <c r="BE363" s="108">
        <v>112</v>
      </c>
      <c r="BF363" s="107">
        <v>62901340</v>
      </c>
      <c r="BG363" s="108"/>
      <c r="BH363" s="107"/>
      <c r="BI363" s="108"/>
      <c r="BJ363" s="107"/>
      <c r="BK363" s="108"/>
      <c r="BL363" s="107"/>
      <c r="BM363" s="108">
        <v>16</v>
      </c>
      <c r="BN363" s="107">
        <v>4982335</v>
      </c>
      <c r="BO363" s="108">
        <v>22</v>
      </c>
      <c r="BP363" s="107">
        <v>2305739</v>
      </c>
      <c r="BQ363" s="108">
        <v>1055</v>
      </c>
      <c r="BR363" s="107">
        <v>228436598</v>
      </c>
    </row>
    <row r="364" spans="1:70" ht="14" customHeight="1">
      <c r="A364" s="111" t="s">
        <v>530</v>
      </c>
      <c r="B364" s="105">
        <v>31593</v>
      </c>
      <c r="C364" s="106">
        <v>6</v>
      </c>
      <c r="D364" s="107">
        <v>412829</v>
      </c>
      <c r="E364" s="108">
        <v>7</v>
      </c>
      <c r="F364" s="107">
        <v>635812</v>
      </c>
      <c r="G364" s="108">
        <v>89</v>
      </c>
      <c r="H364" s="107">
        <v>9048138</v>
      </c>
      <c r="I364" s="108">
        <v>52</v>
      </c>
      <c r="J364" s="107">
        <v>8370617</v>
      </c>
      <c r="K364" s="108">
        <v>43</v>
      </c>
      <c r="L364" s="107">
        <v>5241888</v>
      </c>
      <c r="M364" s="108">
        <v>18</v>
      </c>
      <c r="N364" s="107">
        <v>1619497</v>
      </c>
      <c r="O364" s="108">
        <v>114</v>
      </c>
      <c r="P364" s="107">
        <v>21183151</v>
      </c>
      <c r="Q364" s="108"/>
      <c r="R364" s="107"/>
      <c r="S364" s="108">
        <v>9</v>
      </c>
      <c r="T364" s="107">
        <v>2975497</v>
      </c>
      <c r="U364" s="108">
        <v>8</v>
      </c>
      <c r="V364" s="107">
        <v>901545</v>
      </c>
      <c r="W364" s="108">
        <v>32</v>
      </c>
      <c r="X364" s="107">
        <v>4289621</v>
      </c>
      <c r="Y364" s="108">
        <v>36</v>
      </c>
      <c r="Z364" s="107">
        <v>4912445</v>
      </c>
      <c r="AA364" s="108">
        <v>24</v>
      </c>
      <c r="AB364" s="107">
        <v>4184769</v>
      </c>
      <c r="AC364" s="108">
        <v>18</v>
      </c>
      <c r="AD364" s="107">
        <v>1112679</v>
      </c>
      <c r="AE364" s="108">
        <v>82</v>
      </c>
      <c r="AF364" s="107">
        <v>6494141</v>
      </c>
      <c r="AG364" s="108">
        <v>101</v>
      </c>
      <c r="AH364" s="107">
        <v>27708018</v>
      </c>
      <c r="AI364" s="108">
        <v>47</v>
      </c>
      <c r="AJ364" s="107">
        <v>11671486</v>
      </c>
      <c r="AK364" s="108">
        <v>16</v>
      </c>
      <c r="AL364" s="107">
        <v>2881333</v>
      </c>
      <c r="AM364" s="108">
        <v>25</v>
      </c>
      <c r="AN364" s="107">
        <v>4211337</v>
      </c>
      <c r="AO364" s="108">
        <v>14</v>
      </c>
      <c r="AP364" s="107">
        <v>15673653</v>
      </c>
      <c r="AQ364" s="108">
        <v>25</v>
      </c>
      <c r="AR364" s="107">
        <v>8622402</v>
      </c>
      <c r="AS364" s="108">
        <v>14</v>
      </c>
      <c r="AT364" s="107">
        <v>1331260</v>
      </c>
      <c r="AU364" s="108">
        <v>3</v>
      </c>
      <c r="AV364" s="107">
        <v>2309875</v>
      </c>
      <c r="AW364" s="108">
        <v>10</v>
      </c>
      <c r="AX364" s="107">
        <v>793001</v>
      </c>
      <c r="AY364" s="108">
        <v>4</v>
      </c>
      <c r="AZ364" s="107">
        <v>2194453</v>
      </c>
      <c r="BA364" s="108">
        <v>111</v>
      </c>
      <c r="BB364" s="107">
        <v>17158418</v>
      </c>
      <c r="BC364" s="108"/>
      <c r="BD364" s="107"/>
      <c r="BE364" s="108">
        <v>112</v>
      </c>
      <c r="BF364" s="107">
        <v>65242902</v>
      </c>
      <c r="BG364" s="108"/>
      <c r="BH364" s="107"/>
      <c r="BI364" s="108"/>
      <c r="BJ364" s="107"/>
      <c r="BK364" s="108"/>
      <c r="BL364" s="107"/>
      <c r="BM364" s="108">
        <v>16</v>
      </c>
      <c r="BN364" s="107">
        <v>5335870</v>
      </c>
      <c r="BO364" s="108">
        <v>22</v>
      </c>
      <c r="BP364" s="107">
        <v>2408377</v>
      </c>
      <c r="BQ364" s="108">
        <v>1058</v>
      </c>
      <c r="BR364" s="107">
        <v>238925027</v>
      </c>
    </row>
    <row r="365" spans="1:70" ht="14" customHeight="1">
      <c r="A365" s="111" t="s">
        <v>530</v>
      </c>
      <c r="B365" s="105">
        <v>31624</v>
      </c>
      <c r="C365" s="106">
        <v>6</v>
      </c>
      <c r="D365" s="107">
        <v>446541</v>
      </c>
      <c r="E365" s="108">
        <v>7</v>
      </c>
      <c r="F365" s="107">
        <v>583502</v>
      </c>
      <c r="G365" s="108">
        <v>89</v>
      </c>
      <c r="H365" s="107">
        <v>9760220</v>
      </c>
      <c r="I365" s="108">
        <v>52</v>
      </c>
      <c r="J365" s="107">
        <v>8339548</v>
      </c>
      <c r="K365" s="108">
        <v>43</v>
      </c>
      <c r="L365" s="107">
        <v>5151971</v>
      </c>
      <c r="M365" s="108">
        <v>18</v>
      </c>
      <c r="N365" s="107">
        <v>1607100</v>
      </c>
      <c r="O365" s="108">
        <v>114</v>
      </c>
      <c r="P365" s="107">
        <v>21147250</v>
      </c>
      <c r="Q365" s="108"/>
      <c r="R365" s="107"/>
      <c r="S365" s="108">
        <v>9</v>
      </c>
      <c r="T365" s="107">
        <v>3169394</v>
      </c>
      <c r="U365" s="108">
        <v>8</v>
      </c>
      <c r="V365" s="107">
        <v>909689</v>
      </c>
      <c r="W365" s="108">
        <v>32</v>
      </c>
      <c r="X365" s="107">
        <v>4103621</v>
      </c>
      <c r="Y365" s="108">
        <v>36</v>
      </c>
      <c r="Z365" s="107">
        <v>5285918</v>
      </c>
      <c r="AA365" s="108">
        <v>24</v>
      </c>
      <c r="AB365" s="107">
        <v>3931734</v>
      </c>
      <c r="AC365" s="108">
        <v>18</v>
      </c>
      <c r="AD365" s="107">
        <v>1155725</v>
      </c>
      <c r="AE365" s="108">
        <v>82</v>
      </c>
      <c r="AF365" s="107">
        <v>5850840</v>
      </c>
      <c r="AG365" s="108">
        <v>101</v>
      </c>
      <c r="AH365" s="107">
        <v>24491775</v>
      </c>
      <c r="AI365" s="108">
        <v>47</v>
      </c>
      <c r="AJ365" s="107">
        <v>10768078</v>
      </c>
      <c r="AK365" s="108">
        <v>16</v>
      </c>
      <c r="AL365" s="107">
        <v>2461996</v>
      </c>
      <c r="AM365" s="108">
        <v>25</v>
      </c>
      <c r="AN365" s="107">
        <v>4155705</v>
      </c>
      <c r="AO365" s="108">
        <v>14</v>
      </c>
      <c r="AP365" s="107">
        <v>23037424</v>
      </c>
      <c r="AQ365" s="108">
        <v>25</v>
      </c>
      <c r="AR365" s="107">
        <v>9879891</v>
      </c>
      <c r="AS365" s="108">
        <v>14</v>
      </c>
      <c r="AT365" s="107">
        <v>1417513</v>
      </c>
      <c r="AU365" s="108">
        <v>3</v>
      </c>
      <c r="AV365" s="107">
        <v>2388599</v>
      </c>
      <c r="AW365" s="108">
        <v>10</v>
      </c>
      <c r="AX365" s="107">
        <v>793427</v>
      </c>
      <c r="AY365" s="108">
        <v>4</v>
      </c>
      <c r="AZ365" s="107">
        <v>2562326</v>
      </c>
      <c r="BA365" s="108">
        <v>111</v>
      </c>
      <c r="BB365" s="107">
        <v>17593412</v>
      </c>
      <c r="BC365" s="108"/>
      <c r="BD365" s="107"/>
      <c r="BE365" s="108">
        <v>112</v>
      </c>
      <c r="BF365" s="107">
        <v>72257546</v>
      </c>
      <c r="BG365" s="108"/>
      <c r="BH365" s="107"/>
      <c r="BI365" s="108"/>
      <c r="BJ365" s="107"/>
      <c r="BK365" s="108"/>
      <c r="BL365" s="107"/>
      <c r="BM365" s="108">
        <v>16</v>
      </c>
      <c r="BN365" s="107">
        <v>5613215</v>
      </c>
      <c r="BO365" s="108">
        <v>22</v>
      </c>
      <c r="BP365" s="107">
        <v>2732915</v>
      </c>
      <c r="BQ365" s="108">
        <v>1058</v>
      </c>
      <c r="BR365" s="107">
        <v>251596889</v>
      </c>
    </row>
    <row r="366" spans="1:70" ht="14" customHeight="1">
      <c r="A366" s="111" t="s">
        <v>530</v>
      </c>
      <c r="B366" s="105">
        <v>31654</v>
      </c>
      <c r="C366" s="106">
        <v>6</v>
      </c>
      <c r="D366" s="107">
        <v>480750</v>
      </c>
      <c r="E366" s="108">
        <v>7</v>
      </c>
      <c r="F366" s="107">
        <v>584749</v>
      </c>
      <c r="G366" s="108">
        <v>89</v>
      </c>
      <c r="H366" s="107">
        <v>11011574</v>
      </c>
      <c r="I366" s="108">
        <v>52</v>
      </c>
      <c r="J366" s="107">
        <v>8311467</v>
      </c>
      <c r="K366" s="108">
        <v>43</v>
      </c>
      <c r="L366" s="107">
        <v>5494458</v>
      </c>
      <c r="M366" s="108">
        <v>18</v>
      </c>
      <c r="N366" s="107">
        <v>1603031</v>
      </c>
      <c r="O366" s="108">
        <v>114</v>
      </c>
      <c r="P366" s="107">
        <v>22013558</v>
      </c>
      <c r="Q366" s="108"/>
      <c r="R366" s="107"/>
      <c r="S366" s="108">
        <v>9</v>
      </c>
      <c r="T366" s="107">
        <v>2570885</v>
      </c>
      <c r="U366" s="108">
        <v>8</v>
      </c>
      <c r="V366" s="107">
        <v>964021</v>
      </c>
      <c r="W366" s="108">
        <v>32</v>
      </c>
      <c r="X366" s="107">
        <v>4222676</v>
      </c>
      <c r="Y366" s="108">
        <v>36</v>
      </c>
      <c r="Z366" s="107">
        <v>6050412</v>
      </c>
      <c r="AA366" s="108">
        <v>24</v>
      </c>
      <c r="AB366" s="107">
        <v>4264091</v>
      </c>
      <c r="AC366" s="108">
        <v>18</v>
      </c>
      <c r="AD366" s="107">
        <v>1080818</v>
      </c>
      <c r="AE366" s="108">
        <v>82</v>
      </c>
      <c r="AF366" s="107">
        <v>5963672</v>
      </c>
      <c r="AG366" s="108">
        <v>101</v>
      </c>
      <c r="AH366" s="107">
        <v>28499430</v>
      </c>
      <c r="AI366" s="108">
        <v>47</v>
      </c>
      <c r="AJ366" s="107">
        <v>12553265</v>
      </c>
      <c r="AK366" s="108">
        <v>16</v>
      </c>
      <c r="AL366" s="107">
        <v>2605471</v>
      </c>
      <c r="AM366" s="108">
        <v>25</v>
      </c>
      <c r="AN366" s="107">
        <v>4055705</v>
      </c>
      <c r="AO366" s="108">
        <v>14</v>
      </c>
      <c r="AP366" s="107">
        <v>23491779</v>
      </c>
      <c r="AQ366" s="108">
        <v>25</v>
      </c>
      <c r="AR366" s="107">
        <v>11315895</v>
      </c>
      <c r="AS366" s="108">
        <v>14</v>
      </c>
      <c r="AT366" s="107">
        <v>1468497</v>
      </c>
      <c r="AU366" s="108">
        <v>3</v>
      </c>
      <c r="AV366" s="107">
        <v>2229910</v>
      </c>
      <c r="AW366" s="108">
        <v>10</v>
      </c>
      <c r="AX366" s="107">
        <v>768306</v>
      </c>
      <c r="AY366" s="108">
        <v>4</v>
      </c>
      <c r="AZ366" s="107">
        <v>2872883</v>
      </c>
      <c r="BA366" s="108">
        <v>113</v>
      </c>
      <c r="BB366" s="107">
        <v>18970339</v>
      </c>
      <c r="BC366" s="108"/>
      <c r="BD366" s="107"/>
      <c r="BE366" s="108">
        <v>112</v>
      </c>
      <c r="BF366" s="107">
        <v>81183587</v>
      </c>
      <c r="BG366" s="108"/>
      <c r="BH366" s="107"/>
      <c r="BI366" s="108"/>
      <c r="BJ366" s="107"/>
      <c r="BK366" s="108"/>
      <c r="BL366" s="107"/>
      <c r="BM366" s="108">
        <v>16</v>
      </c>
      <c r="BN366" s="107">
        <v>5814748</v>
      </c>
      <c r="BO366" s="108">
        <v>22</v>
      </c>
      <c r="BP366" s="107">
        <v>2407660</v>
      </c>
      <c r="BQ366" s="108">
        <v>1060</v>
      </c>
      <c r="BR366" s="107">
        <v>272853648</v>
      </c>
    </row>
    <row r="367" spans="1:70" ht="14" customHeight="1">
      <c r="A367" s="111" t="s">
        <v>530</v>
      </c>
      <c r="B367" s="105">
        <v>31685</v>
      </c>
      <c r="C367" s="106">
        <v>6</v>
      </c>
      <c r="D367" s="107">
        <v>374241</v>
      </c>
      <c r="E367" s="108">
        <v>7</v>
      </c>
      <c r="F367" s="107">
        <v>531667</v>
      </c>
      <c r="G367" s="108">
        <v>89</v>
      </c>
      <c r="H367" s="107">
        <v>11173330</v>
      </c>
      <c r="I367" s="108">
        <v>52</v>
      </c>
      <c r="J367" s="107">
        <v>7341906</v>
      </c>
      <c r="K367" s="108">
        <v>43</v>
      </c>
      <c r="L367" s="107">
        <v>4903907</v>
      </c>
      <c r="M367" s="108">
        <v>18</v>
      </c>
      <c r="N367" s="107">
        <v>1507362</v>
      </c>
      <c r="O367" s="108">
        <v>116</v>
      </c>
      <c r="P367" s="107">
        <v>19944995</v>
      </c>
      <c r="Q367" s="108"/>
      <c r="R367" s="107"/>
      <c r="S367" s="108">
        <v>9</v>
      </c>
      <c r="T367" s="107">
        <v>2606413</v>
      </c>
      <c r="U367" s="108">
        <v>8</v>
      </c>
      <c r="V367" s="107">
        <v>893871</v>
      </c>
      <c r="W367" s="108">
        <v>31</v>
      </c>
      <c r="X367" s="107">
        <v>4251073</v>
      </c>
      <c r="Y367" s="108">
        <v>36</v>
      </c>
      <c r="Z367" s="107">
        <v>5549606</v>
      </c>
      <c r="AA367" s="108">
        <v>24</v>
      </c>
      <c r="AB367" s="107">
        <v>4336144</v>
      </c>
      <c r="AC367" s="108">
        <v>19</v>
      </c>
      <c r="AD367" s="107">
        <v>926368</v>
      </c>
      <c r="AE367" s="108">
        <v>82</v>
      </c>
      <c r="AF367" s="107">
        <v>5512347</v>
      </c>
      <c r="AG367" s="108">
        <v>103</v>
      </c>
      <c r="AH367" s="107">
        <v>30220567</v>
      </c>
      <c r="AI367" s="108">
        <v>48</v>
      </c>
      <c r="AJ367" s="107">
        <v>13632053</v>
      </c>
      <c r="AK367" s="108">
        <v>18</v>
      </c>
      <c r="AL367" s="107">
        <v>2590524</v>
      </c>
      <c r="AM367" s="108">
        <v>25</v>
      </c>
      <c r="AN367" s="107">
        <v>3860009</v>
      </c>
      <c r="AO367" s="108">
        <v>14</v>
      </c>
      <c r="AP367" s="107">
        <v>26651721</v>
      </c>
      <c r="AQ367" s="108">
        <v>25</v>
      </c>
      <c r="AR367" s="107">
        <v>9744911</v>
      </c>
      <c r="AS367" s="108">
        <v>14</v>
      </c>
      <c r="AT367" s="107">
        <v>1215661</v>
      </c>
      <c r="AU367" s="108">
        <v>3</v>
      </c>
      <c r="AV367" s="107">
        <v>2028952</v>
      </c>
      <c r="AW367" s="108">
        <v>10</v>
      </c>
      <c r="AX367" s="107">
        <v>704731</v>
      </c>
      <c r="AY367" s="108">
        <v>4</v>
      </c>
      <c r="AZ367" s="107">
        <v>2633333</v>
      </c>
      <c r="BA367" s="108">
        <v>114</v>
      </c>
      <c r="BB367" s="107">
        <v>17782240</v>
      </c>
      <c r="BC367" s="108"/>
      <c r="BD367" s="107"/>
      <c r="BE367" s="108">
        <v>115</v>
      </c>
      <c r="BF367" s="107">
        <v>79246178</v>
      </c>
      <c r="BG367" s="108"/>
      <c r="BH367" s="107"/>
      <c r="BI367" s="108"/>
      <c r="BJ367" s="107"/>
      <c r="BK367" s="108"/>
      <c r="BL367" s="107"/>
      <c r="BM367" s="108">
        <v>17</v>
      </c>
      <c r="BN367" s="107">
        <v>6342844</v>
      </c>
      <c r="BO367" s="108">
        <v>23</v>
      </c>
      <c r="BP367" s="107">
        <v>2381475</v>
      </c>
      <c r="BQ367" s="108">
        <v>1073</v>
      </c>
      <c r="BR367" s="107">
        <v>268888445</v>
      </c>
    </row>
    <row r="368" spans="1:70" ht="14" customHeight="1">
      <c r="A368" s="111" t="s">
        <v>530</v>
      </c>
      <c r="B368" s="105">
        <v>31716</v>
      </c>
      <c r="C368" s="106">
        <v>6</v>
      </c>
      <c r="D368" s="107">
        <v>375079</v>
      </c>
      <c r="E368" s="108">
        <v>7</v>
      </c>
      <c r="F368" s="107">
        <v>530117</v>
      </c>
      <c r="G368" s="108">
        <v>90</v>
      </c>
      <c r="H368" s="107">
        <v>9877801</v>
      </c>
      <c r="I368" s="108">
        <v>52</v>
      </c>
      <c r="J368" s="107">
        <v>7465777</v>
      </c>
      <c r="K368" s="108">
        <v>43</v>
      </c>
      <c r="L368" s="107">
        <v>4738972</v>
      </c>
      <c r="M368" s="108">
        <v>18</v>
      </c>
      <c r="N368" s="107">
        <v>1463699</v>
      </c>
      <c r="O368" s="108">
        <v>116</v>
      </c>
      <c r="P368" s="107">
        <v>19922591</v>
      </c>
      <c r="Q368" s="108"/>
      <c r="R368" s="107"/>
      <c r="S368" s="108">
        <v>9</v>
      </c>
      <c r="T368" s="107">
        <v>2621947</v>
      </c>
      <c r="U368" s="108">
        <v>8</v>
      </c>
      <c r="V368" s="107">
        <v>871740</v>
      </c>
      <c r="W368" s="108">
        <v>31</v>
      </c>
      <c r="X368" s="107">
        <v>4134265</v>
      </c>
      <c r="Y368" s="108">
        <v>36</v>
      </c>
      <c r="Z368" s="107">
        <v>4505275</v>
      </c>
      <c r="AA368" s="108">
        <v>24</v>
      </c>
      <c r="AB368" s="107">
        <v>4071797</v>
      </c>
      <c r="AC368" s="108">
        <v>19</v>
      </c>
      <c r="AD368" s="107">
        <v>934338</v>
      </c>
      <c r="AE368" s="108">
        <v>82</v>
      </c>
      <c r="AF368" s="107">
        <v>5593785</v>
      </c>
      <c r="AG368" s="108">
        <v>103</v>
      </c>
      <c r="AH368" s="107">
        <v>30589574</v>
      </c>
      <c r="AI368" s="108">
        <v>48</v>
      </c>
      <c r="AJ368" s="107">
        <v>12396306</v>
      </c>
      <c r="AK368" s="108">
        <v>18</v>
      </c>
      <c r="AL368" s="107">
        <v>2937336</v>
      </c>
      <c r="AM368" s="108">
        <v>25</v>
      </c>
      <c r="AN368" s="107">
        <v>3824836</v>
      </c>
      <c r="AO368" s="108">
        <v>14</v>
      </c>
      <c r="AP368" s="107">
        <v>23684583</v>
      </c>
      <c r="AQ368" s="108">
        <v>25</v>
      </c>
      <c r="AR368" s="107">
        <v>7920037</v>
      </c>
      <c r="AS368" s="108">
        <v>14</v>
      </c>
      <c r="AT368" s="107">
        <v>1048998</v>
      </c>
      <c r="AU368" s="108">
        <v>3</v>
      </c>
      <c r="AV368" s="107">
        <v>2051007</v>
      </c>
      <c r="AW368" s="108">
        <v>10</v>
      </c>
      <c r="AX368" s="107">
        <v>606536</v>
      </c>
      <c r="AY368" s="108">
        <v>4</v>
      </c>
      <c r="AZ368" s="107">
        <v>2213659</v>
      </c>
      <c r="BA368" s="108">
        <v>114</v>
      </c>
      <c r="BB368" s="107">
        <v>16741154</v>
      </c>
      <c r="BC368" s="108"/>
      <c r="BD368" s="107"/>
      <c r="BE368" s="108">
        <v>115</v>
      </c>
      <c r="BF368" s="107">
        <v>71456845</v>
      </c>
      <c r="BG368" s="108"/>
      <c r="BH368" s="107"/>
      <c r="BI368" s="108"/>
      <c r="BJ368" s="107"/>
      <c r="BK368" s="108"/>
      <c r="BL368" s="107"/>
      <c r="BM368" s="108">
        <v>17</v>
      </c>
      <c r="BN368" s="107">
        <v>5093932</v>
      </c>
      <c r="BO368" s="108">
        <v>23</v>
      </c>
      <c r="BP368" s="107">
        <v>2304698</v>
      </c>
      <c r="BQ368" s="108">
        <v>1074</v>
      </c>
      <c r="BR368" s="107">
        <v>249976695</v>
      </c>
    </row>
    <row r="369" spans="1:70" ht="14" customHeight="1">
      <c r="A369" s="111" t="s">
        <v>530</v>
      </c>
      <c r="B369" s="105">
        <v>31745</v>
      </c>
      <c r="C369" s="106">
        <v>6</v>
      </c>
      <c r="D369" s="107">
        <v>405949</v>
      </c>
      <c r="E369" s="108">
        <v>7</v>
      </c>
      <c r="F369" s="107">
        <v>552408</v>
      </c>
      <c r="G369" s="108">
        <v>90</v>
      </c>
      <c r="H369" s="107">
        <v>11278051</v>
      </c>
      <c r="I369" s="108">
        <v>52</v>
      </c>
      <c r="J369" s="107">
        <v>8321554</v>
      </c>
      <c r="K369" s="108">
        <v>43</v>
      </c>
      <c r="L369" s="107">
        <v>5059372</v>
      </c>
      <c r="M369" s="108">
        <v>18</v>
      </c>
      <c r="N369" s="107">
        <v>1686991</v>
      </c>
      <c r="O369" s="108">
        <v>116</v>
      </c>
      <c r="P369" s="107">
        <v>22357411</v>
      </c>
      <c r="Q369" s="108"/>
      <c r="R369" s="107"/>
      <c r="S369" s="108">
        <v>9</v>
      </c>
      <c r="T369" s="107">
        <v>2793589</v>
      </c>
      <c r="U369" s="108">
        <v>8</v>
      </c>
      <c r="V369" s="107">
        <v>989234</v>
      </c>
      <c r="W369" s="108">
        <v>31</v>
      </c>
      <c r="X369" s="107">
        <v>4474425</v>
      </c>
      <c r="Y369" s="108">
        <v>36</v>
      </c>
      <c r="Z369" s="107">
        <v>4689038</v>
      </c>
      <c r="AA369" s="108">
        <v>24</v>
      </c>
      <c r="AB369" s="107">
        <v>4276010</v>
      </c>
      <c r="AC369" s="108">
        <v>19</v>
      </c>
      <c r="AD369" s="107">
        <v>1080727</v>
      </c>
      <c r="AE369" s="108">
        <v>82</v>
      </c>
      <c r="AF369" s="107">
        <v>5839174</v>
      </c>
      <c r="AG369" s="108">
        <v>103</v>
      </c>
      <c r="AH369" s="107">
        <v>30807808</v>
      </c>
      <c r="AI369" s="108">
        <v>48</v>
      </c>
      <c r="AJ369" s="107">
        <v>12661364</v>
      </c>
      <c r="AK369" s="108">
        <v>18</v>
      </c>
      <c r="AL369" s="107">
        <v>2929955</v>
      </c>
      <c r="AM369" s="108">
        <v>25</v>
      </c>
      <c r="AN369" s="107">
        <v>4257169</v>
      </c>
      <c r="AO369" s="108">
        <v>14</v>
      </c>
      <c r="AP369" s="107">
        <v>24784149</v>
      </c>
      <c r="AQ369" s="108">
        <v>25</v>
      </c>
      <c r="AR369" s="107">
        <v>9247984</v>
      </c>
      <c r="AS369" s="108">
        <v>14</v>
      </c>
      <c r="AT369" s="107">
        <v>1121207</v>
      </c>
      <c r="AU369" s="108">
        <v>3</v>
      </c>
      <c r="AV369" s="107">
        <v>2113517</v>
      </c>
      <c r="AW369" s="108">
        <v>10</v>
      </c>
      <c r="AX369" s="107">
        <v>717849</v>
      </c>
      <c r="AY369" s="108">
        <v>4</v>
      </c>
      <c r="AZ369" s="107">
        <v>2441605</v>
      </c>
      <c r="BA369" s="108">
        <v>114</v>
      </c>
      <c r="BB369" s="107">
        <v>18200704</v>
      </c>
      <c r="BC369" s="108"/>
      <c r="BD369" s="107"/>
      <c r="BE369" s="108">
        <v>115</v>
      </c>
      <c r="BF369" s="107">
        <v>76560085</v>
      </c>
      <c r="BG369" s="108"/>
      <c r="BH369" s="107"/>
      <c r="BI369" s="108"/>
      <c r="BJ369" s="107"/>
      <c r="BK369" s="108"/>
      <c r="BL369" s="107"/>
      <c r="BM369" s="108">
        <v>17</v>
      </c>
      <c r="BN369" s="107">
        <v>5822963</v>
      </c>
      <c r="BO369" s="108">
        <v>23</v>
      </c>
      <c r="BP369" s="107">
        <v>2544280</v>
      </c>
      <c r="BQ369" s="108">
        <v>1074</v>
      </c>
      <c r="BR369" s="107">
        <v>268014585</v>
      </c>
    </row>
    <row r="370" spans="1:70" ht="14" customHeight="1">
      <c r="A370" s="111" t="s">
        <v>530</v>
      </c>
      <c r="B370" s="105">
        <v>31773</v>
      </c>
      <c r="C370" s="106">
        <v>6</v>
      </c>
      <c r="D370" s="107">
        <v>394139</v>
      </c>
      <c r="E370" s="108">
        <v>7</v>
      </c>
      <c r="F370" s="107">
        <v>537752</v>
      </c>
      <c r="G370" s="108">
        <v>90</v>
      </c>
      <c r="H370" s="107">
        <v>11499613</v>
      </c>
      <c r="I370" s="108">
        <v>52</v>
      </c>
      <c r="J370" s="107">
        <v>8356769</v>
      </c>
      <c r="K370" s="108">
        <v>43</v>
      </c>
      <c r="L370" s="107">
        <v>4925836</v>
      </c>
      <c r="M370" s="108">
        <v>18</v>
      </c>
      <c r="N370" s="107">
        <v>1635032</v>
      </c>
      <c r="O370" s="108">
        <v>116</v>
      </c>
      <c r="P370" s="107">
        <v>23057290</v>
      </c>
      <c r="Q370" s="108"/>
      <c r="R370" s="107"/>
      <c r="S370" s="108">
        <v>9</v>
      </c>
      <c r="T370" s="107">
        <v>3026926</v>
      </c>
      <c r="U370" s="108">
        <v>8</v>
      </c>
      <c r="V370" s="107">
        <v>923271</v>
      </c>
      <c r="W370" s="108">
        <v>31</v>
      </c>
      <c r="X370" s="107">
        <v>4472797</v>
      </c>
      <c r="Y370" s="108">
        <v>36</v>
      </c>
      <c r="Z370" s="107">
        <v>4703717</v>
      </c>
      <c r="AA370" s="108">
        <v>24</v>
      </c>
      <c r="AB370" s="107">
        <v>4260312</v>
      </c>
      <c r="AC370" s="108">
        <v>19</v>
      </c>
      <c r="AD370" s="107">
        <v>1050401</v>
      </c>
      <c r="AE370" s="108">
        <v>83</v>
      </c>
      <c r="AF370" s="107">
        <v>5819551</v>
      </c>
      <c r="AG370" s="108">
        <v>103</v>
      </c>
      <c r="AH370" s="107">
        <v>31505818</v>
      </c>
      <c r="AI370" s="108">
        <v>48</v>
      </c>
      <c r="AJ370" s="107">
        <v>13275886</v>
      </c>
      <c r="AK370" s="108">
        <v>18</v>
      </c>
      <c r="AL370" s="107">
        <v>2882923</v>
      </c>
      <c r="AM370" s="108">
        <v>25</v>
      </c>
      <c r="AN370" s="107">
        <v>4277113</v>
      </c>
      <c r="AO370" s="108">
        <v>14</v>
      </c>
      <c r="AP370" s="107">
        <v>26765355</v>
      </c>
      <c r="AQ370" s="108">
        <v>25</v>
      </c>
      <c r="AR370" s="107">
        <v>9246113</v>
      </c>
      <c r="AS370" s="108">
        <v>14</v>
      </c>
      <c r="AT370" s="107">
        <v>1129510</v>
      </c>
      <c r="AU370" s="108">
        <v>3</v>
      </c>
      <c r="AV370" s="107">
        <v>2687933</v>
      </c>
      <c r="AW370" s="108">
        <v>10</v>
      </c>
      <c r="AX370" s="107">
        <v>714510</v>
      </c>
      <c r="AY370" s="108">
        <v>4</v>
      </c>
      <c r="AZ370" s="107">
        <v>2390533</v>
      </c>
      <c r="BA370" s="108">
        <v>114</v>
      </c>
      <c r="BB370" s="107">
        <v>17743035</v>
      </c>
      <c r="BC370" s="108"/>
      <c r="BD370" s="107"/>
      <c r="BE370" s="108">
        <v>115</v>
      </c>
      <c r="BF370" s="107">
        <v>81233483</v>
      </c>
      <c r="BG370" s="108"/>
      <c r="BH370" s="107"/>
      <c r="BI370" s="108"/>
      <c r="BJ370" s="107"/>
      <c r="BK370" s="108"/>
      <c r="BL370" s="107"/>
      <c r="BM370" s="108">
        <v>17</v>
      </c>
      <c r="BN370" s="107">
        <v>5939752</v>
      </c>
      <c r="BO370" s="108">
        <v>23</v>
      </c>
      <c r="BP370" s="107">
        <v>2600997</v>
      </c>
      <c r="BQ370" s="108">
        <v>1075</v>
      </c>
      <c r="BR370" s="107">
        <v>277056380</v>
      </c>
    </row>
    <row r="371" spans="1:70" ht="14" customHeight="1">
      <c r="A371" s="111" t="s">
        <v>531</v>
      </c>
      <c r="B371" s="105">
        <v>31808</v>
      </c>
      <c r="C371" s="106">
        <v>6</v>
      </c>
      <c r="D371" s="107">
        <v>408036</v>
      </c>
      <c r="E371" s="108">
        <v>7</v>
      </c>
      <c r="F371" s="107">
        <v>583880</v>
      </c>
      <c r="G371" s="108">
        <v>90</v>
      </c>
      <c r="H371" s="107">
        <v>12357363</v>
      </c>
      <c r="I371" s="108">
        <v>52</v>
      </c>
      <c r="J371" s="107">
        <v>8972668</v>
      </c>
      <c r="K371" s="108">
        <v>43</v>
      </c>
      <c r="L371" s="107">
        <v>5088401</v>
      </c>
      <c r="M371" s="108">
        <v>18</v>
      </c>
      <c r="N371" s="107">
        <v>1742401</v>
      </c>
      <c r="O371" s="108">
        <v>116</v>
      </c>
      <c r="P371" s="107">
        <v>23197259</v>
      </c>
      <c r="Q371" s="108"/>
      <c r="R371" s="107"/>
      <c r="S371" s="108">
        <v>9</v>
      </c>
      <c r="T371" s="107">
        <v>2848921</v>
      </c>
      <c r="U371" s="108">
        <v>8</v>
      </c>
      <c r="V371" s="107">
        <v>1025949</v>
      </c>
      <c r="W371" s="108">
        <v>31</v>
      </c>
      <c r="X371" s="107">
        <v>4512896</v>
      </c>
      <c r="Y371" s="108">
        <v>36</v>
      </c>
      <c r="Z371" s="107">
        <v>5436933</v>
      </c>
      <c r="AA371" s="108">
        <v>24</v>
      </c>
      <c r="AB371" s="107">
        <v>4370354</v>
      </c>
      <c r="AC371" s="108">
        <v>19</v>
      </c>
      <c r="AD371" s="107">
        <v>1039276</v>
      </c>
      <c r="AE371" s="108">
        <v>83</v>
      </c>
      <c r="AF371" s="107">
        <v>5954869</v>
      </c>
      <c r="AG371" s="108">
        <v>103</v>
      </c>
      <c r="AH371" s="107">
        <v>29386237</v>
      </c>
      <c r="AI371" s="108">
        <v>48</v>
      </c>
      <c r="AJ371" s="107">
        <v>12698242</v>
      </c>
      <c r="AK371" s="108">
        <v>18</v>
      </c>
      <c r="AL371" s="107">
        <v>2685394</v>
      </c>
      <c r="AM371" s="108">
        <v>25</v>
      </c>
      <c r="AN371" s="107">
        <v>4085705</v>
      </c>
      <c r="AO371" s="108">
        <v>14</v>
      </c>
      <c r="AP371" s="107">
        <v>28855399</v>
      </c>
      <c r="AQ371" s="108">
        <v>25</v>
      </c>
      <c r="AR371" s="107">
        <v>10728816</v>
      </c>
      <c r="AS371" s="108">
        <v>14</v>
      </c>
      <c r="AT371" s="107">
        <v>1262859</v>
      </c>
      <c r="AU371" s="108">
        <v>3</v>
      </c>
      <c r="AV371" s="107">
        <v>2929103</v>
      </c>
      <c r="AW371" s="108">
        <v>10</v>
      </c>
      <c r="AX371" s="107">
        <v>733250</v>
      </c>
      <c r="AY371" s="108">
        <v>4</v>
      </c>
      <c r="AZ371" s="107">
        <v>2436265</v>
      </c>
      <c r="BA371" s="108">
        <v>114</v>
      </c>
      <c r="BB371" s="107">
        <v>17693446</v>
      </c>
      <c r="BC371" s="108"/>
      <c r="BD371" s="107"/>
      <c r="BE371" s="108">
        <v>115</v>
      </c>
      <c r="BF371" s="107">
        <v>113140643</v>
      </c>
      <c r="BG371" s="108"/>
      <c r="BH371" s="107"/>
      <c r="BI371" s="108"/>
      <c r="BJ371" s="107"/>
      <c r="BK371" s="108"/>
      <c r="BL371" s="107"/>
      <c r="BM371" s="108">
        <v>17</v>
      </c>
      <c r="BN371" s="107">
        <v>6398799</v>
      </c>
      <c r="BO371" s="108">
        <v>23</v>
      </c>
      <c r="BP371" s="107">
        <v>2673584</v>
      </c>
      <c r="BQ371" s="108">
        <v>1075</v>
      </c>
      <c r="BR371" s="107">
        <v>313246960</v>
      </c>
    </row>
    <row r="372" spans="1:70" ht="14" customHeight="1">
      <c r="A372" s="111" t="s">
        <v>531</v>
      </c>
      <c r="B372" s="105">
        <v>31836</v>
      </c>
      <c r="C372" s="106">
        <v>6</v>
      </c>
      <c r="D372" s="107">
        <v>415158</v>
      </c>
      <c r="E372" s="108">
        <v>7</v>
      </c>
      <c r="F372" s="107">
        <v>734333</v>
      </c>
      <c r="G372" s="108">
        <v>90</v>
      </c>
      <c r="H372" s="107">
        <v>12544644</v>
      </c>
      <c r="I372" s="108">
        <v>52</v>
      </c>
      <c r="J372" s="107">
        <v>10424683</v>
      </c>
      <c r="K372" s="108">
        <v>43</v>
      </c>
      <c r="L372" s="107">
        <v>5822498</v>
      </c>
      <c r="M372" s="108">
        <v>18</v>
      </c>
      <c r="N372" s="107">
        <v>1804329</v>
      </c>
      <c r="O372" s="108">
        <v>116</v>
      </c>
      <c r="P372" s="107">
        <v>25648676</v>
      </c>
      <c r="Q372" s="108"/>
      <c r="R372" s="107"/>
      <c r="S372" s="108">
        <v>9</v>
      </c>
      <c r="T372" s="107">
        <v>2808604</v>
      </c>
      <c r="U372" s="108">
        <v>8</v>
      </c>
      <c r="V372" s="107">
        <v>1058487</v>
      </c>
      <c r="W372" s="108">
        <v>31</v>
      </c>
      <c r="X372" s="107">
        <v>4629993</v>
      </c>
      <c r="Y372" s="108">
        <v>36</v>
      </c>
      <c r="Z372" s="107">
        <v>6217556</v>
      </c>
      <c r="AA372" s="108">
        <v>24</v>
      </c>
      <c r="AB372" s="107">
        <v>4095132</v>
      </c>
      <c r="AC372" s="108">
        <v>19</v>
      </c>
      <c r="AD372" s="107">
        <v>1020317</v>
      </c>
      <c r="AE372" s="108">
        <v>83</v>
      </c>
      <c r="AF372" s="107">
        <v>5898479</v>
      </c>
      <c r="AG372" s="108">
        <v>103</v>
      </c>
      <c r="AH372" s="107">
        <v>28691827</v>
      </c>
      <c r="AI372" s="108">
        <v>48</v>
      </c>
      <c r="AJ372" s="107">
        <v>12630249</v>
      </c>
      <c r="AK372" s="108">
        <v>18</v>
      </c>
      <c r="AL372" s="107">
        <v>2652376</v>
      </c>
      <c r="AM372" s="108">
        <v>25</v>
      </c>
      <c r="AN372" s="107">
        <v>4007808</v>
      </c>
      <c r="AO372" s="108">
        <v>14</v>
      </c>
      <c r="AP372" s="107">
        <v>28218231</v>
      </c>
      <c r="AQ372" s="108">
        <v>25</v>
      </c>
      <c r="AR372" s="107">
        <v>11765434</v>
      </c>
      <c r="AS372" s="108">
        <v>14</v>
      </c>
      <c r="AT372" s="107">
        <v>1435192</v>
      </c>
      <c r="AU372" s="108">
        <v>3</v>
      </c>
      <c r="AV372" s="107">
        <v>3902753</v>
      </c>
      <c r="AW372" s="108">
        <v>10</v>
      </c>
      <c r="AX372" s="107">
        <v>726523</v>
      </c>
      <c r="AY372" s="108">
        <v>5</v>
      </c>
      <c r="AZ372" s="107">
        <v>7513665</v>
      </c>
      <c r="BA372" s="108">
        <v>114</v>
      </c>
      <c r="BB372" s="107">
        <v>17226015</v>
      </c>
      <c r="BC372" s="108"/>
      <c r="BD372" s="107"/>
      <c r="BE372" s="108">
        <v>115</v>
      </c>
      <c r="BF372" s="107">
        <v>111413623</v>
      </c>
      <c r="BG372" s="108"/>
      <c r="BH372" s="107"/>
      <c r="BI372" s="108"/>
      <c r="BJ372" s="107"/>
      <c r="BK372" s="108"/>
      <c r="BL372" s="107"/>
      <c r="BM372" s="108">
        <v>17</v>
      </c>
      <c r="BN372" s="107">
        <v>6667626</v>
      </c>
      <c r="BO372" s="108">
        <v>23</v>
      </c>
      <c r="BP372" s="107">
        <v>2588778</v>
      </c>
      <c r="BQ372" s="108">
        <v>1076</v>
      </c>
      <c r="BR372" s="107">
        <v>322563002</v>
      </c>
    </row>
    <row r="373" spans="1:70" ht="14" customHeight="1">
      <c r="A373" s="111" t="s">
        <v>531</v>
      </c>
      <c r="B373" s="105">
        <v>31867</v>
      </c>
      <c r="C373" s="106">
        <v>6</v>
      </c>
      <c r="D373" s="107">
        <v>434051</v>
      </c>
      <c r="E373" s="108">
        <v>7</v>
      </c>
      <c r="F373" s="107">
        <v>726688</v>
      </c>
      <c r="G373" s="108">
        <v>90</v>
      </c>
      <c r="H373" s="107">
        <v>13428012</v>
      </c>
      <c r="I373" s="108">
        <v>52</v>
      </c>
      <c r="J373" s="107">
        <v>11233571</v>
      </c>
      <c r="K373" s="108">
        <v>43</v>
      </c>
      <c r="L373" s="107">
        <v>6075546</v>
      </c>
      <c r="M373" s="108">
        <v>18</v>
      </c>
      <c r="N373" s="107">
        <v>1900752</v>
      </c>
      <c r="O373" s="108">
        <v>116</v>
      </c>
      <c r="P373" s="107">
        <v>25277013</v>
      </c>
      <c r="Q373" s="108"/>
      <c r="R373" s="107"/>
      <c r="S373" s="108">
        <v>9</v>
      </c>
      <c r="T373" s="107">
        <v>3238713</v>
      </c>
      <c r="U373" s="108">
        <v>8</v>
      </c>
      <c r="V373" s="107">
        <v>1012195</v>
      </c>
      <c r="W373" s="108">
        <v>31</v>
      </c>
      <c r="X373" s="107">
        <v>4901161</v>
      </c>
      <c r="Y373" s="108">
        <v>36</v>
      </c>
      <c r="Z373" s="107">
        <v>6926601</v>
      </c>
      <c r="AA373" s="108">
        <v>24</v>
      </c>
      <c r="AB373" s="107">
        <v>4577264</v>
      </c>
      <c r="AC373" s="108">
        <v>20</v>
      </c>
      <c r="AD373" s="107">
        <v>1297658</v>
      </c>
      <c r="AE373" s="108">
        <v>83</v>
      </c>
      <c r="AF373" s="107">
        <v>6066183</v>
      </c>
      <c r="AG373" s="108">
        <v>103</v>
      </c>
      <c r="AH373" s="107">
        <v>25168235</v>
      </c>
      <c r="AI373" s="108">
        <v>48</v>
      </c>
      <c r="AJ373" s="107">
        <v>12409131</v>
      </c>
      <c r="AK373" s="108">
        <v>18</v>
      </c>
      <c r="AL373" s="107">
        <v>2299281</v>
      </c>
      <c r="AM373" s="108">
        <v>25</v>
      </c>
      <c r="AN373" s="107">
        <v>3856045</v>
      </c>
      <c r="AO373" s="108">
        <v>14</v>
      </c>
      <c r="AP373" s="107">
        <v>28762937</v>
      </c>
      <c r="AQ373" s="108">
        <v>25</v>
      </c>
      <c r="AR373" s="107">
        <v>12338952</v>
      </c>
      <c r="AS373" s="108">
        <v>14</v>
      </c>
      <c r="AT373" s="107">
        <v>1631586</v>
      </c>
      <c r="AU373" s="108">
        <v>3</v>
      </c>
      <c r="AV373" s="107">
        <v>3664010</v>
      </c>
      <c r="AW373" s="108">
        <v>10</v>
      </c>
      <c r="AX373" s="107">
        <v>778866</v>
      </c>
      <c r="AY373" s="108">
        <v>5</v>
      </c>
      <c r="AZ373" s="107">
        <v>7520806</v>
      </c>
      <c r="BA373" s="108">
        <v>115</v>
      </c>
      <c r="BB373" s="107">
        <v>16735714</v>
      </c>
      <c r="BC373" s="108"/>
      <c r="BD373" s="107"/>
      <c r="BE373" s="108">
        <v>115</v>
      </c>
      <c r="BF373" s="107">
        <v>124589695</v>
      </c>
      <c r="BG373" s="108"/>
      <c r="BH373" s="107"/>
      <c r="BI373" s="108"/>
      <c r="BJ373" s="107"/>
      <c r="BK373" s="108"/>
      <c r="BL373" s="107"/>
      <c r="BM373" s="108">
        <v>17</v>
      </c>
      <c r="BN373" s="107">
        <v>7949143</v>
      </c>
      <c r="BO373" s="108">
        <v>23</v>
      </c>
      <c r="BP373" s="107">
        <v>2587192</v>
      </c>
      <c r="BQ373" s="108">
        <v>1078</v>
      </c>
      <c r="BR373" s="107">
        <v>337387016</v>
      </c>
    </row>
    <row r="374" spans="1:70" ht="14" customHeight="1">
      <c r="A374" s="111" t="s">
        <v>531</v>
      </c>
      <c r="B374" s="105">
        <v>31897</v>
      </c>
      <c r="C374" s="106">
        <v>6</v>
      </c>
      <c r="D374" s="107">
        <v>454011</v>
      </c>
      <c r="E374" s="108">
        <v>7</v>
      </c>
      <c r="F374" s="107">
        <v>829990</v>
      </c>
      <c r="G374" s="108">
        <v>90</v>
      </c>
      <c r="H374" s="107">
        <v>14132879</v>
      </c>
      <c r="I374" s="108">
        <v>52</v>
      </c>
      <c r="J374" s="107">
        <v>12552473</v>
      </c>
      <c r="K374" s="108">
        <v>43</v>
      </c>
      <c r="L374" s="107">
        <v>5886501</v>
      </c>
      <c r="M374" s="108">
        <v>18</v>
      </c>
      <c r="N374" s="107">
        <v>1964408</v>
      </c>
      <c r="O374" s="108">
        <v>116</v>
      </c>
      <c r="P374" s="107">
        <v>26088244</v>
      </c>
      <c r="Q374" s="108"/>
      <c r="R374" s="107"/>
      <c r="S374" s="108">
        <v>9</v>
      </c>
      <c r="T374" s="107">
        <v>3328661</v>
      </c>
      <c r="U374" s="108">
        <v>8</v>
      </c>
      <c r="V374" s="107">
        <v>1054462</v>
      </c>
      <c r="W374" s="108">
        <v>31</v>
      </c>
      <c r="X374" s="107">
        <v>5507055</v>
      </c>
      <c r="Y374" s="108">
        <v>36</v>
      </c>
      <c r="Z374" s="107">
        <v>7352457</v>
      </c>
      <c r="AA374" s="108">
        <v>24</v>
      </c>
      <c r="AB374" s="107">
        <v>4869210</v>
      </c>
      <c r="AC374" s="108">
        <v>20</v>
      </c>
      <c r="AD374" s="107">
        <v>1332233</v>
      </c>
      <c r="AE374" s="108">
        <v>83</v>
      </c>
      <c r="AF374" s="107">
        <v>6153900</v>
      </c>
      <c r="AG374" s="108">
        <v>103</v>
      </c>
      <c r="AH374" s="107">
        <v>26410316</v>
      </c>
      <c r="AI374" s="108">
        <v>48</v>
      </c>
      <c r="AJ374" s="107">
        <v>13727536</v>
      </c>
      <c r="AK374" s="108">
        <v>18</v>
      </c>
      <c r="AL374" s="107">
        <v>2345774</v>
      </c>
      <c r="AM374" s="108">
        <v>25</v>
      </c>
      <c r="AN374" s="107">
        <v>3945373</v>
      </c>
      <c r="AO374" s="108">
        <v>14</v>
      </c>
      <c r="AP374" s="107">
        <v>30231763</v>
      </c>
      <c r="AQ374" s="108">
        <v>25</v>
      </c>
      <c r="AR374" s="107">
        <v>12085937</v>
      </c>
      <c r="AS374" s="108">
        <v>14</v>
      </c>
      <c r="AT374" s="107">
        <v>1626160</v>
      </c>
      <c r="AU374" s="108">
        <v>3</v>
      </c>
      <c r="AV374" s="107">
        <v>3733924</v>
      </c>
      <c r="AW374" s="108">
        <v>10</v>
      </c>
      <c r="AX374" s="107">
        <v>872491</v>
      </c>
      <c r="AY374" s="108">
        <v>5</v>
      </c>
      <c r="AZ374" s="107">
        <v>7741970</v>
      </c>
      <c r="BA374" s="108">
        <v>115</v>
      </c>
      <c r="BB374" s="107">
        <v>18418704</v>
      </c>
      <c r="BC374" s="108"/>
      <c r="BD374" s="107"/>
      <c r="BE374" s="108">
        <v>115</v>
      </c>
      <c r="BF374" s="107">
        <v>152411338</v>
      </c>
      <c r="BG374" s="108"/>
      <c r="BH374" s="107"/>
      <c r="BI374" s="108"/>
      <c r="BJ374" s="107"/>
      <c r="BK374" s="108"/>
      <c r="BL374" s="107"/>
      <c r="BM374" s="108">
        <v>17</v>
      </c>
      <c r="BN374" s="107">
        <v>7734027</v>
      </c>
      <c r="BO374" s="108">
        <v>23</v>
      </c>
      <c r="BP374" s="107">
        <v>2643114</v>
      </c>
      <c r="BQ374" s="108">
        <v>1078</v>
      </c>
      <c r="BR374" s="107">
        <v>375434925</v>
      </c>
    </row>
    <row r="375" spans="1:70" ht="14" customHeight="1">
      <c r="A375" s="111" t="s">
        <v>531</v>
      </c>
      <c r="B375" s="105">
        <v>31927</v>
      </c>
      <c r="C375" s="106">
        <v>6</v>
      </c>
      <c r="D375" s="107">
        <v>512071</v>
      </c>
      <c r="E375" s="108">
        <v>7</v>
      </c>
      <c r="F375" s="107">
        <v>823308</v>
      </c>
      <c r="G375" s="108">
        <v>90</v>
      </c>
      <c r="H375" s="107">
        <v>15456616</v>
      </c>
      <c r="I375" s="108">
        <v>53</v>
      </c>
      <c r="J375" s="107">
        <v>13569450</v>
      </c>
      <c r="K375" s="108">
        <v>43</v>
      </c>
      <c r="L375" s="107">
        <v>6722973</v>
      </c>
      <c r="M375" s="108">
        <v>18</v>
      </c>
      <c r="N375" s="107">
        <v>2136684</v>
      </c>
      <c r="O375" s="108">
        <v>118</v>
      </c>
      <c r="P375" s="107">
        <v>29012638</v>
      </c>
      <c r="Q375" s="108"/>
      <c r="R375" s="107"/>
      <c r="S375" s="108">
        <v>9</v>
      </c>
      <c r="T375" s="107">
        <v>3431776</v>
      </c>
      <c r="U375" s="108">
        <v>8</v>
      </c>
      <c r="V375" s="107">
        <v>1230192</v>
      </c>
      <c r="W375" s="108">
        <v>31</v>
      </c>
      <c r="X375" s="107">
        <v>6070755</v>
      </c>
      <c r="Y375" s="108">
        <v>36</v>
      </c>
      <c r="Z375" s="107">
        <v>7925197</v>
      </c>
      <c r="AA375" s="108">
        <v>24</v>
      </c>
      <c r="AB375" s="107">
        <v>5229174</v>
      </c>
      <c r="AC375" s="108">
        <v>20</v>
      </c>
      <c r="AD375" s="107">
        <v>1635421</v>
      </c>
      <c r="AE375" s="108">
        <v>83</v>
      </c>
      <c r="AF375" s="107">
        <v>6942229</v>
      </c>
      <c r="AG375" s="108">
        <v>103</v>
      </c>
      <c r="AH375" s="107">
        <v>30688676</v>
      </c>
      <c r="AI375" s="108">
        <v>48</v>
      </c>
      <c r="AJ375" s="107">
        <v>14445805</v>
      </c>
      <c r="AK375" s="108">
        <v>18</v>
      </c>
      <c r="AL375" s="107">
        <v>2681319</v>
      </c>
      <c r="AM375" s="108">
        <v>25</v>
      </c>
      <c r="AN375" s="107">
        <v>4718694</v>
      </c>
      <c r="AO375" s="108">
        <v>14</v>
      </c>
      <c r="AP375" s="107">
        <v>27640970</v>
      </c>
      <c r="AQ375" s="108">
        <v>25</v>
      </c>
      <c r="AR375" s="107">
        <v>12758525</v>
      </c>
      <c r="AS375" s="108">
        <v>14</v>
      </c>
      <c r="AT375" s="107">
        <v>1702908</v>
      </c>
      <c r="AU375" s="108">
        <v>3</v>
      </c>
      <c r="AV375" s="107">
        <v>3739347</v>
      </c>
      <c r="AW375" s="108">
        <v>10</v>
      </c>
      <c r="AX375" s="107">
        <v>887318</v>
      </c>
      <c r="AY375" s="108">
        <v>5</v>
      </c>
      <c r="AZ375" s="107">
        <v>8105537</v>
      </c>
      <c r="BA375" s="108">
        <v>115</v>
      </c>
      <c r="BB375" s="107">
        <v>20097214</v>
      </c>
      <c r="BC375" s="108"/>
      <c r="BD375" s="107"/>
      <c r="BE375" s="108">
        <v>115</v>
      </c>
      <c r="BF375" s="107">
        <v>149246144</v>
      </c>
      <c r="BG375" s="108"/>
      <c r="BH375" s="107"/>
      <c r="BI375" s="108"/>
      <c r="BJ375" s="107"/>
      <c r="BK375" s="108"/>
      <c r="BL375" s="107"/>
      <c r="BM375" s="108">
        <v>17</v>
      </c>
      <c r="BN375" s="107">
        <v>8260522</v>
      </c>
      <c r="BO375" s="108">
        <v>23</v>
      </c>
      <c r="BP375" s="107">
        <v>3119203</v>
      </c>
      <c r="BQ375" s="108">
        <v>1081</v>
      </c>
      <c r="BR375" s="107">
        <v>388790681</v>
      </c>
    </row>
    <row r="376" spans="1:70" ht="14" customHeight="1">
      <c r="A376" s="111" t="s">
        <v>531</v>
      </c>
      <c r="B376" s="105">
        <v>31958</v>
      </c>
      <c r="C376" s="106">
        <v>6</v>
      </c>
      <c r="D376" s="107">
        <v>495571</v>
      </c>
      <c r="E376" s="108">
        <v>7</v>
      </c>
      <c r="F376" s="107">
        <v>854644</v>
      </c>
      <c r="G376" s="108">
        <v>90</v>
      </c>
      <c r="H376" s="107">
        <v>13818902</v>
      </c>
      <c r="I376" s="108">
        <v>54</v>
      </c>
      <c r="J376" s="107">
        <v>12855056</v>
      </c>
      <c r="K376" s="108">
        <v>43</v>
      </c>
      <c r="L376" s="107">
        <v>6618012</v>
      </c>
      <c r="M376" s="108">
        <v>18</v>
      </c>
      <c r="N376" s="107">
        <v>2167651</v>
      </c>
      <c r="O376" s="108">
        <v>119</v>
      </c>
      <c r="P376" s="107">
        <v>30335278</v>
      </c>
      <c r="Q376" s="108"/>
      <c r="R376" s="107"/>
      <c r="S376" s="108">
        <v>9</v>
      </c>
      <c r="T376" s="107">
        <v>3644889</v>
      </c>
      <c r="U376" s="108">
        <v>9</v>
      </c>
      <c r="V376" s="107">
        <v>1429945</v>
      </c>
      <c r="W376" s="108">
        <v>31</v>
      </c>
      <c r="X376" s="107">
        <v>5880493</v>
      </c>
      <c r="Y376" s="108">
        <v>36</v>
      </c>
      <c r="Z376" s="107">
        <v>7159001</v>
      </c>
      <c r="AA376" s="108">
        <v>24</v>
      </c>
      <c r="AB376" s="107">
        <v>5200920</v>
      </c>
      <c r="AC376" s="108">
        <v>21</v>
      </c>
      <c r="AD376" s="107">
        <v>1726208</v>
      </c>
      <c r="AE376" s="108">
        <v>83</v>
      </c>
      <c r="AF376" s="107">
        <v>7129558</v>
      </c>
      <c r="AG376" s="108">
        <v>103</v>
      </c>
      <c r="AH376" s="107">
        <v>35076032</v>
      </c>
      <c r="AI376" s="108">
        <v>48</v>
      </c>
      <c r="AJ376" s="107">
        <v>14968440</v>
      </c>
      <c r="AK376" s="108">
        <v>18</v>
      </c>
      <c r="AL376" s="107">
        <v>2946447</v>
      </c>
      <c r="AM376" s="108">
        <v>26</v>
      </c>
      <c r="AN376" s="107">
        <v>4775485</v>
      </c>
      <c r="AO376" s="108">
        <v>14</v>
      </c>
      <c r="AP376" s="107">
        <v>23587589</v>
      </c>
      <c r="AQ376" s="108">
        <v>25</v>
      </c>
      <c r="AR376" s="107">
        <v>11371598</v>
      </c>
      <c r="AS376" s="108">
        <v>14</v>
      </c>
      <c r="AT376" s="107">
        <v>1708607</v>
      </c>
      <c r="AU376" s="108">
        <v>3</v>
      </c>
      <c r="AV376" s="107">
        <v>3500778</v>
      </c>
      <c r="AW376" s="108">
        <v>10</v>
      </c>
      <c r="AX376" s="107">
        <v>849520</v>
      </c>
      <c r="AY376" s="108">
        <v>5</v>
      </c>
      <c r="AZ376" s="107">
        <v>7065217</v>
      </c>
      <c r="BA376" s="108">
        <v>115</v>
      </c>
      <c r="BB376" s="107">
        <v>20864108</v>
      </c>
      <c r="BC376" s="108"/>
      <c r="BD376" s="107"/>
      <c r="BE376" s="108">
        <v>115</v>
      </c>
      <c r="BF376" s="107">
        <v>133919045</v>
      </c>
      <c r="BG376" s="108"/>
      <c r="BH376" s="107"/>
      <c r="BI376" s="108"/>
      <c r="BJ376" s="107"/>
      <c r="BK376" s="108"/>
      <c r="BL376" s="107"/>
      <c r="BM376" s="108">
        <v>17</v>
      </c>
      <c r="BN376" s="107">
        <v>7128919</v>
      </c>
      <c r="BO376" s="108">
        <v>24</v>
      </c>
      <c r="BP376" s="107">
        <v>3315365</v>
      </c>
      <c r="BQ376" s="108">
        <v>1087</v>
      </c>
      <c r="BR376" s="107">
        <v>370393291</v>
      </c>
    </row>
    <row r="377" spans="1:70" ht="14" customHeight="1">
      <c r="A377" s="111" t="s">
        <v>531</v>
      </c>
      <c r="B377" s="105">
        <v>31989</v>
      </c>
      <c r="C377" s="106">
        <v>6</v>
      </c>
      <c r="D377" s="107">
        <v>503750</v>
      </c>
      <c r="E377" s="108">
        <v>7</v>
      </c>
      <c r="F377" s="107">
        <v>945273</v>
      </c>
      <c r="G377" s="108">
        <v>90</v>
      </c>
      <c r="H377" s="107">
        <v>13873780</v>
      </c>
      <c r="I377" s="108">
        <v>54</v>
      </c>
      <c r="J377" s="107">
        <v>12827203</v>
      </c>
      <c r="K377" s="108">
        <v>43</v>
      </c>
      <c r="L377" s="107">
        <v>6807754</v>
      </c>
      <c r="M377" s="108">
        <v>18</v>
      </c>
      <c r="N377" s="107">
        <v>2094896</v>
      </c>
      <c r="O377" s="108">
        <v>119</v>
      </c>
      <c r="P377" s="107">
        <v>30471969</v>
      </c>
      <c r="Q377" s="108"/>
      <c r="R377" s="107"/>
      <c r="S377" s="108">
        <v>9</v>
      </c>
      <c r="T377" s="107">
        <v>3744880</v>
      </c>
      <c r="U377" s="108">
        <v>9</v>
      </c>
      <c r="V377" s="107">
        <v>1493443</v>
      </c>
      <c r="W377" s="108">
        <v>31</v>
      </c>
      <c r="X377" s="107">
        <v>6087500</v>
      </c>
      <c r="Y377" s="108">
        <v>36</v>
      </c>
      <c r="Z377" s="107">
        <v>7506154</v>
      </c>
      <c r="AA377" s="108">
        <v>24</v>
      </c>
      <c r="AB377" s="107">
        <v>5436733</v>
      </c>
      <c r="AC377" s="108">
        <v>21</v>
      </c>
      <c r="AD377" s="107">
        <v>1879545</v>
      </c>
      <c r="AE377" s="108">
        <v>83</v>
      </c>
      <c r="AF377" s="107">
        <v>7528524</v>
      </c>
      <c r="AG377" s="108">
        <v>103</v>
      </c>
      <c r="AH377" s="107">
        <v>37148111</v>
      </c>
      <c r="AI377" s="108">
        <v>48</v>
      </c>
      <c r="AJ377" s="107">
        <v>15270740</v>
      </c>
      <c r="AK377" s="108">
        <v>18</v>
      </c>
      <c r="AL377" s="107">
        <v>3154648</v>
      </c>
      <c r="AM377" s="108">
        <v>26</v>
      </c>
      <c r="AN377" s="107">
        <v>4879798</v>
      </c>
      <c r="AO377" s="108">
        <v>14</v>
      </c>
      <c r="AP377" s="107">
        <v>21881489</v>
      </c>
      <c r="AQ377" s="108">
        <v>25</v>
      </c>
      <c r="AR377" s="107">
        <v>10424948</v>
      </c>
      <c r="AS377" s="108">
        <v>14</v>
      </c>
      <c r="AT377" s="107">
        <v>1600515</v>
      </c>
      <c r="AU377" s="108">
        <v>3</v>
      </c>
      <c r="AV377" s="107">
        <v>3652787</v>
      </c>
      <c r="AW377" s="108">
        <v>10</v>
      </c>
      <c r="AX377" s="107">
        <v>842498</v>
      </c>
      <c r="AY377" s="108">
        <v>5</v>
      </c>
      <c r="AZ377" s="107">
        <v>6946324</v>
      </c>
      <c r="BA377" s="108">
        <v>115</v>
      </c>
      <c r="BB377" s="107">
        <v>21133924</v>
      </c>
      <c r="BC377" s="108"/>
      <c r="BD377" s="107"/>
      <c r="BE377" s="108">
        <v>115</v>
      </c>
      <c r="BF377" s="107">
        <v>128705924</v>
      </c>
      <c r="BG377" s="108"/>
      <c r="BH377" s="107"/>
      <c r="BI377" s="108"/>
      <c r="BJ377" s="107"/>
      <c r="BK377" s="108"/>
      <c r="BL377" s="107"/>
      <c r="BM377" s="108">
        <v>17</v>
      </c>
      <c r="BN377" s="107">
        <v>6821844</v>
      </c>
      <c r="BO377" s="108">
        <v>24</v>
      </c>
      <c r="BP377" s="107">
        <v>3376399</v>
      </c>
      <c r="BQ377" s="108">
        <v>1087</v>
      </c>
      <c r="BR377" s="107">
        <v>367041367</v>
      </c>
    </row>
    <row r="378" spans="1:70" ht="14" customHeight="1">
      <c r="A378" s="111" t="s">
        <v>531</v>
      </c>
      <c r="B378" s="105">
        <v>32020</v>
      </c>
      <c r="C378" s="106">
        <v>6</v>
      </c>
      <c r="D378" s="107">
        <v>543514</v>
      </c>
      <c r="E378" s="108">
        <v>7</v>
      </c>
      <c r="F378" s="107">
        <v>926953</v>
      </c>
      <c r="G378" s="108">
        <v>90</v>
      </c>
      <c r="H378" s="107">
        <v>15082343</v>
      </c>
      <c r="I378" s="108">
        <v>54</v>
      </c>
      <c r="J378" s="107">
        <v>13595672</v>
      </c>
      <c r="K378" s="108">
        <v>43</v>
      </c>
      <c r="L378" s="107">
        <v>7622798</v>
      </c>
      <c r="M378" s="108">
        <v>18</v>
      </c>
      <c r="N378" s="107">
        <v>2431583</v>
      </c>
      <c r="O378" s="108">
        <v>119</v>
      </c>
      <c r="P378" s="107">
        <v>34041473</v>
      </c>
      <c r="Q378" s="108"/>
      <c r="R378" s="107"/>
      <c r="S378" s="108">
        <v>9</v>
      </c>
      <c r="T378" s="107">
        <v>3700416</v>
      </c>
      <c r="U378" s="108">
        <v>9</v>
      </c>
      <c r="V378" s="107">
        <v>1573900</v>
      </c>
      <c r="W378" s="108">
        <v>31</v>
      </c>
      <c r="X378" s="107">
        <v>6506527</v>
      </c>
      <c r="Y378" s="108">
        <v>36</v>
      </c>
      <c r="Z378" s="107">
        <v>9042352</v>
      </c>
      <c r="AA378" s="108">
        <v>24</v>
      </c>
      <c r="AB378" s="107">
        <v>5676758</v>
      </c>
      <c r="AC378" s="108">
        <v>21</v>
      </c>
      <c r="AD378" s="107">
        <v>1969818</v>
      </c>
      <c r="AE378" s="108">
        <v>83</v>
      </c>
      <c r="AF378" s="107">
        <v>7795719</v>
      </c>
      <c r="AG378" s="108">
        <v>103</v>
      </c>
      <c r="AH378" s="107">
        <v>35749906</v>
      </c>
      <c r="AI378" s="108">
        <v>48</v>
      </c>
      <c r="AJ378" s="107">
        <v>15428140</v>
      </c>
      <c r="AK378" s="108">
        <v>18</v>
      </c>
      <c r="AL378" s="107">
        <v>3319235</v>
      </c>
      <c r="AM378" s="108">
        <v>26</v>
      </c>
      <c r="AN378" s="107">
        <v>5182430</v>
      </c>
      <c r="AO378" s="108">
        <v>14</v>
      </c>
      <c r="AP378" s="107">
        <v>24254771</v>
      </c>
      <c r="AQ378" s="108">
        <v>25</v>
      </c>
      <c r="AR378" s="107">
        <v>11051274</v>
      </c>
      <c r="AS378" s="108">
        <v>14</v>
      </c>
      <c r="AT378" s="107">
        <v>1747123</v>
      </c>
      <c r="AU378" s="108">
        <v>3</v>
      </c>
      <c r="AV378" s="107">
        <v>4170081</v>
      </c>
      <c r="AW378" s="108">
        <v>10</v>
      </c>
      <c r="AX378" s="107">
        <v>910262</v>
      </c>
      <c r="AY378" s="108">
        <v>5</v>
      </c>
      <c r="AZ378" s="107">
        <v>7588119</v>
      </c>
      <c r="BA378" s="108">
        <v>116</v>
      </c>
      <c r="BB378" s="107">
        <v>21911888</v>
      </c>
      <c r="BC378" s="108"/>
      <c r="BD378" s="107"/>
      <c r="BE378" s="108">
        <v>115</v>
      </c>
      <c r="BF378" s="107">
        <v>140880858</v>
      </c>
      <c r="BG378" s="108"/>
      <c r="BH378" s="107"/>
      <c r="BI378" s="108"/>
      <c r="BJ378" s="107"/>
      <c r="BK378" s="108"/>
      <c r="BL378" s="107"/>
      <c r="BM378" s="108">
        <v>17</v>
      </c>
      <c r="BN378" s="107">
        <v>7141213</v>
      </c>
      <c r="BO378" s="108">
        <v>24</v>
      </c>
      <c r="BP378" s="107">
        <v>3470793</v>
      </c>
      <c r="BQ378" s="108">
        <v>1088</v>
      </c>
      <c r="BR378" s="107">
        <v>393315931</v>
      </c>
    </row>
    <row r="379" spans="1:70" ht="14" customHeight="1">
      <c r="A379" s="111" t="s">
        <v>531</v>
      </c>
      <c r="B379" s="105">
        <v>32050</v>
      </c>
      <c r="C379" s="106">
        <v>6</v>
      </c>
      <c r="D379" s="107">
        <v>558672</v>
      </c>
      <c r="E379" s="108">
        <v>7</v>
      </c>
      <c r="F379" s="107">
        <v>902113</v>
      </c>
      <c r="G379" s="108">
        <v>90</v>
      </c>
      <c r="H379" s="107">
        <v>14540024</v>
      </c>
      <c r="I379" s="108">
        <v>54</v>
      </c>
      <c r="J379" s="107">
        <v>12882710</v>
      </c>
      <c r="K379" s="108">
        <v>43</v>
      </c>
      <c r="L379" s="107">
        <v>7640081</v>
      </c>
      <c r="M379" s="108">
        <v>18</v>
      </c>
      <c r="N379" s="107">
        <v>2538181</v>
      </c>
      <c r="O379" s="108">
        <v>121</v>
      </c>
      <c r="P379" s="107">
        <v>32931534</v>
      </c>
      <c r="Q379" s="108"/>
      <c r="R379" s="107"/>
      <c r="S379" s="108">
        <v>9</v>
      </c>
      <c r="T379" s="107">
        <v>3595252</v>
      </c>
      <c r="U379" s="108">
        <v>9</v>
      </c>
      <c r="V379" s="107">
        <v>1698852</v>
      </c>
      <c r="W379" s="108">
        <v>31</v>
      </c>
      <c r="X379" s="107">
        <v>6450638</v>
      </c>
      <c r="Y379" s="108">
        <v>35</v>
      </c>
      <c r="Z379" s="107">
        <v>9993804</v>
      </c>
      <c r="AA379" s="108">
        <v>24</v>
      </c>
      <c r="AB379" s="107">
        <v>5784535</v>
      </c>
      <c r="AC379" s="108">
        <v>21</v>
      </c>
      <c r="AD379" s="107">
        <v>1968488</v>
      </c>
      <c r="AE379" s="108">
        <v>84</v>
      </c>
      <c r="AF379" s="107">
        <v>8241466</v>
      </c>
      <c r="AG379" s="108">
        <v>104</v>
      </c>
      <c r="AH379" s="107">
        <v>42198158</v>
      </c>
      <c r="AI379" s="108">
        <v>48</v>
      </c>
      <c r="AJ379" s="107">
        <v>16917608</v>
      </c>
      <c r="AK379" s="108">
        <v>18</v>
      </c>
      <c r="AL379" s="107">
        <v>3686151</v>
      </c>
      <c r="AM379" s="108">
        <v>27</v>
      </c>
      <c r="AN379" s="107">
        <v>5366344</v>
      </c>
      <c r="AO379" s="108">
        <v>14</v>
      </c>
      <c r="AP379" s="107">
        <v>22697305</v>
      </c>
      <c r="AQ379" s="108">
        <v>25</v>
      </c>
      <c r="AR379" s="107">
        <v>10863325</v>
      </c>
      <c r="AS379" s="108">
        <v>14</v>
      </c>
      <c r="AT379" s="107">
        <v>1889830</v>
      </c>
      <c r="AU379" s="108">
        <v>4</v>
      </c>
      <c r="AV379" s="107">
        <v>4520020</v>
      </c>
      <c r="AW379" s="108">
        <v>10</v>
      </c>
      <c r="AX379" s="107">
        <v>927253</v>
      </c>
      <c r="AY379" s="108">
        <v>5</v>
      </c>
      <c r="AZ379" s="107">
        <v>8052031</v>
      </c>
      <c r="BA379" s="108">
        <v>117</v>
      </c>
      <c r="BB379" s="107">
        <v>22026387</v>
      </c>
      <c r="BC379" s="108"/>
      <c r="BD379" s="107"/>
      <c r="BE379" s="108">
        <v>117</v>
      </c>
      <c r="BF379" s="107">
        <v>133009264</v>
      </c>
      <c r="BG379" s="108"/>
      <c r="BH379" s="107"/>
      <c r="BI379" s="108"/>
      <c r="BJ379" s="107"/>
      <c r="BK379" s="108"/>
      <c r="BL379" s="107"/>
      <c r="BM379" s="108">
        <v>18</v>
      </c>
      <c r="BN379" s="107">
        <v>6857704</v>
      </c>
      <c r="BO379" s="108">
        <v>24</v>
      </c>
      <c r="BP379" s="107">
        <v>3456653</v>
      </c>
      <c r="BQ379" s="108">
        <v>1097</v>
      </c>
      <c r="BR379" s="107">
        <v>392194399</v>
      </c>
    </row>
    <row r="380" spans="1:70" ht="14" customHeight="1">
      <c r="A380" s="111" t="s">
        <v>531</v>
      </c>
      <c r="B380" s="105">
        <v>32081</v>
      </c>
      <c r="C380" s="106">
        <v>6</v>
      </c>
      <c r="D380" s="107">
        <v>549873</v>
      </c>
      <c r="E380" s="108">
        <v>7</v>
      </c>
      <c r="F380" s="107">
        <v>826892</v>
      </c>
      <c r="G380" s="108">
        <v>90</v>
      </c>
      <c r="H380" s="107">
        <v>14460499</v>
      </c>
      <c r="I380" s="108">
        <v>54</v>
      </c>
      <c r="J380" s="107">
        <v>11836575</v>
      </c>
      <c r="K380" s="108">
        <v>43</v>
      </c>
      <c r="L380" s="107">
        <v>6679596</v>
      </c>
      <c r="M380" s="108">
        <v>18</v>
      </c>
      <c r="N380" s="107">
        <v>2423547</v>
      </c>
      <c r="O380" s="108">
        <v>121</v>
      </c>
      <c r="P380" s="107">
        <v>28002997</v>
      </c>
      <c r="Q380" s="108"/>
      <c r="R380" s="107"/>
      <c r="S380" s="108">
        <v>9</v>
      </c>
      <c r="T380" s="107">
        <v>3233709</v>
      </c>
      <c r="U380" s="108">
        <v>9</v>
      </c>
      <c r="V380" s="107">
        <v>1552526</v>
      </c>
      <c r="W380" s="108">
        <v>31</v>
      </c>
      <c r="X380" s="107">
        <v>5833450</v>
      </c>
      <c r="Y380" s="108">
        <v>35</v>
      </c>
      <c r="Z380" s="107">
        <v>9786973</v>
      </c>
      <c r="AA380" s="108">
        <v>24</v>
      </c>
      <c r="AB380" s="107">
        <v>5009660</v>
      </c>
      <c r="AC380" s="108">
        <v>21</v>
      </c>
      <c r="AD380" s="107">
        <v>1733089</v>
      </c>
      <c r="AE380" s="108">
        <v>84</v>
      </c>
      <c r="AF380" s="107">
        <v>7443718</v>
      </c>
      <c r="AG380" s="108">
        <v>104</v>
      </c>
      <c r="AH380" s="107">
        <v>33040116</v>
      </c>
      <c r="AI380" s="108">
        <v>48</v>
      </c>
      <c r="AJ380" s="107">
        <v>14872833</v>
      </c>
      <c r="AK380" s="108">
        <v>18</v>
      </c>
      <c r="AL380" s="107">
        <v>3015689</v>
      </c>
      <c r="AM380" s="108">
        <v>27</v>
      </c>
      <c r="AN380" s="107">
        <v>4905168</v>
      </c>
      <c r="AO380" s="108">
        <v>14</v>
      </c>
      <c r="AP380" s="107">
        <v>23460467</v>
      </c>
      <c r="AQ380" s="108">
        <v>25</v>
      </c>
      <c r="AR380" s="107">
        <v>11604855</v>
      </c>
      <c r="AS380" s="108">
        <v>14</v>
      </c>
      <c r="AT380" s="107">
        <v>1933537</v>
      </c>
      <c r="AU380" s="108">
        <v>4</v>
      </c>
      <c r="AV380" s="107">
        <v>4674432</v>
      </c>
      <c r="AW380" s="108">
        <v>10</v>
      </c>
      <c r="AX380" s="107">
        <v>903181</v>
      </c>
      <c r="AY380" s="108">
        <v>5</v>
      </c>
      <c r="AZ380" s="107">
        <v>7809320</v>
      </c>
      <c r="BA380" s="108">
        <v>117</v>
      </c>
      <c r="BB380" s="107">
        <v>19636314</v>
      </c>
      <c r="BC380" s="108"/>
      <c r="BD380" s="107"/>
      <c r="BE380" s="108">
        <v>118</v>
      </c>
      <c r="BF380" s="107">
        <v>118496423</v>
      </c>
      <c r="BG380" s="108"/>
      <c r="BH380" s="107"/>
      <c r="BI380" s="108"/>
      <c r="BJ380" s="107"/>
      <c r="BK380" s="108"/>
      <c r="BL380" s="107"/>
      <c r="BM380" s="108">
        <v>18</v>
      </c>
      <c r="BN380" s="107">
        <v>6445355</v>
      </c>
      <c r="BO380" s="108">
        <v>24</v>
      </c>
      <c r="BP380" s="107">
        <v>3060076</v>
      </c>
      <c r="BQ380" s="108">
        <v>1098</v>
      </c>
      <c r="BR380" s="107">
        <v>353230881</v>
      </c>
    </row>
    <row r="381" spans="1:70" ht="14" customHeight="1">
      <c r="A381" s="111" t="s">
        <v>531</v>
      </c>
      <c r="B381" s="105">
        <v>32111</v>
      </c>
      <c r="C381" s="106">
        <v>6</v>
      </c>
      <c r="D381" s="107">
        <v>548544</v>
      </c>
      <c r="E381" s="108">
        <v>7</v>
      </c>
      <c r="F381" s="107">
        <v>738015</v>
      </c>
      <c r="G381" s="108">
        <v>90</v>
      </c>
      <c r="H381" s="107">
        <v>13777512</v>
      </c>
      <c r="I381" s="108">
        <v>54</v>
      </c>
      <c r="J381" s="107">
        <v>11672658</v>
      </c>
      <c r="K381" s="108">
        <v>43</v>
      </c>
      <c r="L381" s="107">
        <v>6479613</v>
      </c>
      <c r="M381" s="108">
        <v>18</v>
      </c>
      <c r="N381" s="107">
        <v>2327012</v>
      </c>
      <c r="O381" s="108">
        <v>121</v>
      </c>
      <c r="P381" s="107">
        <v>28046913</v>
      </c>
      <c r="Q381" s="108"/>
      <c r="R381" s="107"/>
      <c r="S381" s="108">
        <v>9</v>
      </c>
      <c r="T381" s="107">
        <v>3076884</v>
      </c>
      <c r="U381" s="108">
        <v>9</v>
      </c>
      <c r="V381" s="107">
        <v>1555024</v>
      </c>
      <c r="W381" s="108">
        <v>31</v>
      </c>
      <c r="X381" s="107">
        <v>5660967</v>
      </c>
      <c r="Y381" s="108">
        <v>35</v>
      </c>
      <c r="Z381" s="107">
        <v>9468803</v>
      </c>
      <c r="AA381" s="108">
        <v>24</v>
      </c>
      <c r="AB381" s="107">
        <v>4930126</v>
      </c>
      <c r="AC381" s="108">
        <v>21</v>
      </c>
      <c r="AD381" s="107">
        <v>1786702</v>
      </c>
      <c r="AE381" s="108">
        <v>84</v>
      </c>
      <c r="AF381" s="107">
        <v>7276498</v>
      </c>
      <c r="AG381" s="108">
        <v>104</v>
      </c>
      <c r="AH381" s="107">
        <v>33317807</v>
      </c>
      <c r="AI381" s="108">
        <v>48</v>
      </c>
      <c r="AJ381" s="107">
        <v>14652096</v>
      </c>
      <c r="AK381" s="108">
        <v>18</v>
      </c>
      <c r="AL381" s="107">
        <v>2962703</v>
      </c>
      <c r="AM381" s="108">
        <v>27</v>
      </c>
      <c r="AN381" s="107">
        <v>4804202</v>
      </c>
      <c r="AO381" s="108">
        <v>14</v>
      </c>
      <c r="AP381" s="107">
        <v>21759142</v>
      </c>
      <c r="AQ381" s="108">
        <v>25</v>
      </c>
      <c r="AR381" s="107">
        <v>10529238</v>
      </c>
      <c r="AS381" s="108">
        <v>14</v>
      </c>
      <c r="AT381" s="107">
        <v>1730240</v>
      </c>
      <c r="AU381" s="108">
        <v>4</v>
      </c>
      <c r="AV381" s="107">
        <v>4328860</v>
      </c>
      <c r="AW381" s="108">
        <v>10</v>
      </c>
      <c r="AX381" s="107">
        <v>833455</v>
      </c>
      <c r="AY381" s="108">
        <v>5</v>
      </c>
      <c r="AZ381" s="107">
        <v>11850153</v>
      </c>
      <c r="BA381" s="108">
        <v>117</v>
      </c>
      <c r="BB381" s="107">
        <v>19313408</v>
      </c>
      <c r="BC381" s="108"/>
      <c r="BD381" s="107"/>
      <c r="BE381" s="108">
        <v>118</v>
      </c>
      <c r="BF381" s="107">
        <v>114379642</v>
      </c>
      <c r="BG381" s="108"/>
      <c r="BH381" s="107"/>
      <c r="BI381" s="108"/>
      <c r="BJ381" s="107"/>
      <c r="BK381" s="108"/>
      <c r="BL381" s="107"/>
      <c r="BM381" s="108">
        <v>18</v>
      </c>
      <c r="BN381" s="107">
        <v>5703278</v>
      </c>
      <c r="BO381" s="108">
        <v>24</v>
      </c>
      <c r="BP381" s="107">
        <v>2981220</v>
      </c>
      <c r="BQ381" s="108">
        <v>1098</v>
      </c>
      <c r="BR381" s="107">
        <v>346490730</v>
      </c>
    </row>
    <row r="382" spans="1:70" ht="14" customHeight="1">
      <c r="A382" s="111" t="s">
        <v>531</v>
      </c>
      <c r="B382" s="105">
        <v>32139</v>
      </c>
      <c r="C382" s="106">
        <v>6</v>
      </c>
      <c r="D382" s="107">
        <v>505016</v>
      </c>
      <c r="E382" s="108">
        <v>7</v>
      </c>
      <c r="F382" s="107">
        <v>680344</v>
      </c>
      <c r="G382" s="108">
        <v>90</v>
      </c>
      <c r="H382" s="107">
        <v>12506213</v>
      </c>
      <c r="I382" s="108">
        <v>54</v>
      </c>
      <c r="J382" s="107">
        <v>11166271</v>
      </c>
      <c r="K382" s="108">
        <v>43</v>
      </c>
      <c r="L382" s="107">
        <v>6071625</v>
      </c>
      <c r="M382" s="108">
        <v>18</v>
      </c>
      <c r="N382" s="107">
        <v>2444237</v>
      </c>
      <c r="O382" s="108">
        <v>121</v>
      </c>
      <c r="P382" s="107">
        <v>27140521</v>
      </c>
      <c r="Q382" s="108"/>
      <c r="R382" s="107"/>
      <c r="S382" s="108">
        <v>9</v>
      </c>
      <c r="T382" s="107">
        <v>2861868</v>
      </c>
      <c r="U382" s="108">
        <v>9</v>
      </c>
      <c r="V382" s="107">
        <v>1440849</v>
      </c>
      <c r="W382" s="108">
        <v>31</v>
      </c>
      <c r="X382" s="107">
        <v>5389081</v>
      </c>
      <c r="Y382" s="108">
        <v>35</v>
      </c>
      <c r="Z382" s="107">
        <v>8590759</v>
      </c>
      <c r="AA382" s="108">
        <v>24</v>
      </c>
      <c r="AB382" s="107">
        <v>4648995</v>
      </c>
      <c r="AC382" s="108">
        <v>21</v>
      </c>
      <c r="AD382" s="107">
        <v>1870957</v>
      </c>
      <c r="AE382" s="108">
        <v>84</v>
      </c>
      <c r="AF382" s="107">
        <v>7544380</v>
      </c>
      <c r="AG382" s="108">
        <v>104</v>
      </c>
      <c r="AH382" s="107">
        <v>33469156</v>
      </c>
      <c r="AI382" s="108">
        <v>48</v>
      </c>
      <c r="AJ382" s="107">
        <v>14604571</v>
      </c>
      <c r="AK382" s="108">
        <v>18</v>
      </c>
      <c r="AL382" s="107">
        <v>2960258</v>
      </c>
      <c r="AM382" s="108">
        <v>27</v>
      </c>
      <c r="AN382" s="107">
        <v>4951737</v>
      </c>
      <c r="AO382" s="108">
        <v>14</v>
      </c>
      <c r="AP382" s="107">
        <v>18670611</v>
      </c>
      <c r="AQ382" s="108">
        <v>25</v>
      </c>
      <c r="AR382" s="107">
        <v>9407547</v>
      </c>
      <c r="AS382" s="108">
        <v>14</v>
      </c>
      <c r="AT382" s="107">
        <v>1581608</v>
      </c>
      <c r="AU382" s="108">
        <v>4</v>
      </c>
      <c r="AV382" s="107">
        <v>4093518</v>
      </c>
      <c r="AW382" s="108">
        <v>10</v>
      </c>
      <c r="AX382" s="107">
        <v>816592</v>
      </c>
      <c r="AY382" s="108">
        <v>5</v>
      </c>
      <c r="AZ382" s="107">
        <v>10282782</v>
      </c>
      <c r="BA382" s="108">
        <v>118</v>
      </c>
      <c r="BB382" s="107">
        <v>19570040</v>
      </c>
      <c r="BC382" s="108"/>
      <c r="BD382" s="107"/>
      <c r="BE382" s="108">
        <v>120</v>
      </c>
      <c r="BF382" s="107">
        <v>104494791</v>
      </c>
      <c r="BG382" s="108"/>
      <c r="BH382" s="107"/>
      <c r="BI382" s="108"/>
      <c r="BJ382" s="107"/>
      <c r="BK382" s="108"/>
      <c r="BL382" s="107"/>
      <c r="BM382" s="108">
        <v>18</v>
      </c>
      <c r="BN382" s="107">
        <v>4835287</v>
      </c>
      <c r="BO382" s="108">
        <v>24</v>
      </c>
      <c r="BP382" s="107">
        <v>2878293</v>
      </c>
      <c r="BQ382" s="108">
        <v>1101</v>
      </c>
      <c r="BR382" s="107">
        <v>325477919</v>
      </c>
    </row>
    <row r="383" spans="1:70" ht="14" customHeight="1">
      <c r="A383" s="111" t="s">
        <v>532</v>
      </c>
      <c r="B383" s="105">
        <v>32172</v>
      </c>
      <c r="C383" s="106">
        <v>6</v>
      </c>
      <c r="D383" s="107">
        <v>584719</v>
      </c>
      <c r="E383" s="108">
        <v>7</v>
      </c>
      <c r="F383" s="107">
        <v>743670</v>
      </c>
      <c r="G383" s="108">
        <v>90</v>
      </c>
      <c r="H383" s="107">
        <v>13508359</v>
      </c>
      <c r="I383" s="108">
        <v>54</v>
      </c>
      <c r="J383" s="107">
        <v>12274581</v>
      </c>
      <c r="K383" s="108">
        <v>43</v>
      </c>
      <c r="L383" s="107">
        <v>6548436</v>
      </c>
      <c r="M383" s="108">
        <v>18</v>
      </c>
      <c r="N383" s="107">
        <v>2680605</v>
      </c>
      <c r="O383" s="108">
        <v>121</v>
      </c>
      <c r="P383" s="107">
        <v>29732146</v>
      </c>
      <c r="Q383" s="108"/>
      <c r="R383" s="107"/>
      <c r="S383" s="108">
        <v>9</v>
      </c>
      <c r="T383" s="107">
        <v>3164802</v>
      </c>
      <c r="U383" s="108">
        <v>9</v>
      </c>
      <c r="V383" s="107">
        <v>1611611</v>
      </c>
      <c r="W383" s="108">
        <v>31</v>
      </c>
      <c r="X383" s="107">
        <v>5851613</v>
      </c>
      <c r="Y383" s="108">
        <v>35</v>
      </c>
      <c r="Z383" s="107">
        <v>9091739</v>
      </c>
      <c r="AA383" s="108">
        <v>24</v>
      </c>
      <c r="AB383" s="107">
        <v>5086414</v>
      </c>
      <c r="AC383" s="108">
        <v>21</v>
      </c>
      <c r="AD383" s="107">
        <v>2038119</v>
      </c>
      <c r="AE383" s="108">
        <v>84</v>
      </c>
      <c r="AF383" s="107">
        <v>8354626</v>
      </c>
      <c r="AG383" s="108">
        <v>104</v>
      </c>
      <c r="AH383" s="107">
        <v>36892228</v>
      </c>
      <c r="AI383" s="108">
        <v>48</v>
      </c>
      <c r="AJ383" s="107">
        <v>15820286</v>
      </c>
      <c r="AK383" s="108">
        <v>18</v>
      </c>
      <c r="AL383" s="107">
        <v>3243826</v>
      </c>
      <c r="AM383" s="108">
        <v>27</v>
      </c>
      <c r="AN383" s="107">
        <v>5350841</v>
      </c>
      <c r="AO383" s="108">
        <v>14</v>
      </c>
      <c r="AP383" s="107">
        <v>19636126</v>
      </c>
      <c r="AQ383" s="108">
        <v>25</v>
      </c>
      <c r="AR383" s="107">
        <v>10264846</v>
      </c>
      <c r="AS383" s="108">
        <v>14</v>
      </c>
      <c r="AT383" s="107">
        <v>1765496</v>
      </c>
      <c r="AU383" s="108">
        <v>4</v>
      </c>
      <c r="AV383" s="107">
        <v>4288249</v>
      </c>
      <c r="AW383" s="108">
        <v>10</v>
      </c>
      <c r="AX383" s="107">
        <v>933915</v>
      </c>
      <c r="AY383" s="108">
        <v>5</v>
      </c>
      <c r="AZ383" s="107">
        <v>11095557</v>
      </c>
      <c r="BA383" s="108">
        <v>118</v>
      </c>
      <c r="BB383" s="107">
        <v>22331369</v>
      </c>
      <c r="BC383" s="108"/>
      <c r="BD383" s="107"/>
      <c r="BE383" s="108">
        <v>120</v>
      </c>
      <c r="BF383" s="107">
        <v>122408160</v>
      </c>
      <c r="BG383" s="108"/>
      <c r="BH383" s="107"/>
      <c r="BI383" s="108"/>
      <c r="BJ383" s="107"/>
      <c r="BK383" s="108"/>
      <c r="BL383" s="107"/>
      <c r="BM383" s="108">
        <v>18</v>
      </c>
      <c r="BN383" s="107">
        <v>5893540</v>
      </c>
      <c r="BO383" s="108">
        <v>24</v>
      </c>
      <c r="BP383" s="107">
        <v>3150865</v>
      </c>
      <c r="BQ383" s="108">
        <v>1101</v>
      </c>
      <c r="BR383" s="107">
        <v>364346760</v>
      </c>
    </row>
    <row r="384" spans="1:70" ht="14" customHeight="1">
      <c r="A384" s="111" t="s">
        <v>532</v>
      </c>
      <c r="B384" s="105">
        <v>32202</v>
      </c>
      <c r="C384" s="106">
        <v>6</v>
      </c>
      <c r="D384" s="107">
        <v>571188</v>
      </c>
      <c r="E384" s="108">
        <v>7</v>
      </c>
      <c r="F384" s="107">
        <v>775518</v>
      </c>
      <c r="G384" s="108">
        <v>90</v>
      </c>
      <c r="H384" s="107">
        <v>14326885</v>
      </c>
      <c r="I384" s="108">
        <v>54</v>
      </c>
      <c r="J384" s="107">
        <v>12657546</v>
      </c>
      <c r="K384" s="108">
        <v>43</v>
      </c>
      <c r="L384" s="107">
        <v>6976019</v>
      </c>
      <c r="M384" s="108">
        <v>19</v>
      </c>
      <c r="N384" s="107">
        <v>3050087</v>
      </c>
      <c r="O384" s="108">
        <v>121</v>
      </c>
      <c r="P384" s="107">
        <v>31272978</v>
      </c>
      <c r="Q384" s="108"/>
      <c r="R384" s="107"/>
      <c r="S384" s="108">
        <v>9</v>
      </c>
      <c r="T384" s="107">
        <v>3403158</v>
      </c>
      <c r="U384" s="108">
        <v>9</v>
      </c>
      <c r="V384" s="107">
        <v>1835263</v>
      </c>
      <c r="W384" s="108">
        <v>31</v>
      </c>
      <c r="X384" s="107">
        <v>6227900</v>
      </c>
      <c r="Y384" s="108">
        <v>36</v>
      </c>
      <c r="Z384" s="107">
        <v>10450949</v>
      </c>
      <c r="AA384" s="108">
        <v>24</v>
      </c>
      <c r="AB384" s="107">
        <v>5510979</v>
      </c>
      <c r="AC384" s="108">
        <v>21</v>
      </c>
      <c r="AD384" s="107">
        <v>2243880</v>
      </c>
      <c r="AE384" s="108">
        <v>84</v>
      </c>
      <c r="AF384" s="107">
        <v>8927589</v>
      </c>
      <c r="AG384" s="108">
        <v>104</v>
      </c>
      <c r="AH384" s="107">
        <v>38337272</v>
      </c>
      <c r="AI384" s="108">
        <v>48</v>
      </c>
      <c r="AJ384" s="107">
        <v>17449478</v>
      </c>
      <c r="AK384" s="108">
        <v>18</v>
      </c>
      <c r="AL384" s="107">
        <v>3477514</v>
      </c>
      <c r="AM384" s="108">
        <v>27</v>
      </c>
      <c r="AN384" s="107">
        <v>5662040</v>
      </c>
      <c r="AO384" s="108">
        <v>14</v>
      </c>
      <c r="AP384" s="107">
        <v>21879043</v>
      </c>
      <c r="AQ384" s="108">
        <v>25</v>
      </c>
      <c r="AR384" s="107">
        <v>11193896</v>
      </c>
      <c r="AS384" s="108">
        <v>14</v>
      </c>
      <c r="AT384" s="107">
        <v>1804359</v>
      </c>
      <c r="AU384" s="108">
        <v>4</v>
      </c>
      <c r="AV384" s="107">
        <v>4659712</v>
      </c>
      <c r="AW384" s="108">
        <v>10</v>
      </c>
      <c r="AX384" s="107">
        <v>1008647</v>
      </c>
      <c r="AY384" s="108">
        <v>5</v>
      </c>
      <c r="AZ384" s="107">
        <v>11668748</v>
      </c>
      <c r="BA384" s="108">
        <v>118</v>
      </c>
      <c r="BB384" s="107">
        <v>24235740</v>
      </c>
      <c r="BC384" s="108"/>
      <c r="BD384" s="107"/>
      <c r="BE384" s="108">
        <v>120</v>
      </c>
      <c r="BF384" s="107">
        <v>133522185</v>
      </c>
      <c r="BG384" s="108"/>
      <c r="BH384" s="107"/>
      <c r="BI384" s="108"/>
      <c r="BJ384" s="107"/>
      <c r="BK384" s="108"/>
      <c r="BL384" s="107"/>
      <c r="BM384" s="108">
        <v>18</v>
      </c>
      <c r="BN384" s="107">
        <v>6422546</v>
      </c>
      <c r="BO384" s="108">
        <v>24</v>
      </c>
      <c r="BP384" s="107">
        <v>3470693</v>
      </c>
      <c r="BQ384" s="108">
        <v>1103</v>
      </c>
      <c r="BR384" s="107">
        <v>393021824</v>
      </c>
    </row>
    <row r="385" spans="1:70" ht="14" customHeight="1">
      <c r="A385" s="111" t="s">
        <v>532</v>
      </c>
      <c r="B385" s="105">
        <v>32233</v>
      </c>
      <c r="C385" s="106">
        <v>6</v>
      </c>
      <c r="D385" s="107">
        <v>593988</v>
      </c>
      <c r="E385" s="108">
        <v>7</v>
      </c>
      <c r="F385" s="107">
        <v>781337</v>
      </c>
      <c r="G385" s="108">
        <v>90</v>
      </c>
      <c r="H385" s="107">
        <v>14094018</v>
      </c>
      <c r="I385" s="108">
        <v>54</v>
      </c>
      <c r="J385" s="107">
        <v>12850788</v>
      </c>
      <c r="K385" s="108">
        <v>43</v>
      </c>
      <c r="L385" s="107">
        <v>7120461</v>
      </c>
      <c r="M385" s="108">
        <v>19</v>
      </c>
      <c r="N385" s="107">
        <v>3296909</v>
      </c>
      <c r="O385" s="108">
        <v>121</v>
      </c>
      <c r="P385" s="107">
        <v>32428948</v>
      </c>
      <c r="Q385" s="108"/>
      <c r="R385" s="107"/>
      <c r="S385" s="108">
        <v>9</v>
      </c>
      <c r="T385" s="107">
        <v>3421288</v>
      </c>
      <c r="U385" s="108">
        <v>9</v>
      </c>
      <c r="V385" s="107">
        <v>1805400</v>
      </c>
      <c r="W385" s="108">
        <v>31</v>
      </c>
      <c r="X385" s="107">
        <v>6566416</v>
      </c>
      <c r="Y385" s="108">
        <v>36</v>
      </c>
      <c r="Z385" s="107">
        <v>11641332</v>
      </c>
      <c r="AA385" s="108">
        <v>24</v>
      </c>
      <c r="AB385" s="107">
        <v>5548311</v>
      </c>
      <c r="AC385" s="108">
        <v>21</v>
      </c>
      <c r="AD385" s="107">
        <v>2275085</v>
      </c>
      <c r="AE385" s="108">
        <v>85</v>
      </c>
      <c r="AF385" s="107">
        <v>9520766</v>
      </c>
      <c r="AG385" s="108">
        <v>105</v>
      </c>
      <c r="AH385" s="107">
        <v>40628187</v>
      </c>
      <c r="AI385" s="108">
        <v>48</v>
      </c>
      <c r="AJ385" s="107">
        <v>19042166</v>
      </c>
      <c r="AK385" s="108">
        <v>18</v>
      </c>
      <c r="AL385" s="107">
        <v>3573310</v>
      </c>
      <c r="AM385" s="108">
        <v>27</v>
      </c>
      <c r="AN385" s="107">
        <v>5707381</v>
      </c>
      <c r="AO385" s="108">
        <v>14</v>
      </c>
      <c r="AP385" s="107">
        <v>22218506</v>
      </c>
      <c r="AQ385" s="108">
        <v>25</v>
      </c>
      <c r="AR385" s="107">
        <v>11813534</v>
      </c>
      <c r="AS385" s="108">
        <v>14</v>
      </c>
      <c r="AT385" s="107">
        <v>1979914</v>
      </c>
      <c r="AU385" s="108">
        <v>4</v>
      </c>
      <c r="AV385" s="107">
        <v>4968651</v>
      </c>
      <c r="AW385" s="108">
        <v>10</v>
      </c>
      <c r="AX385" s="107">
        <v>998601</v>
      </c>
      <c r="AY385" s="108">
        <v>5</v>
      </c>
      <c r="AZ385" s="107">
        <v>11693950</v>
      </c>
      <c r="BA385" s="108">
        <v>119</v>
      </c>
      <c r="BB385" s="107">
        <v>25347854</v>
      </c>
      <c r="BC385" s="108"/>
      <c r="BD385" s="107"/>
      <c r="BE385" s="108">
        <v>122</v>
      </c>
      <c r="BF385" s="107">
        <v>137347198</v>
      </c>
      <c r="BG385" s="108"/>
      <c r="BH385" s="107"/>
      <c r="BI385" s="108"/>
      <c r="BJ385" s="107"/>
      <c r="BK385" s="108"/>
      <c r="BL385" s="107"/>
      <c r="BM385" s="108">
        <v>18</v>
      </c>
      <c r="BN385" s="107">
        <v>6700884</v>
      </c>
      <c r="BO385" s="108">
        <v>24</v>
      </c>
      <c r="BP385" s="107">
        <v>3513599</v>
      </c>
      <c r="BQ385" s="108">
        <v>1108</v>
      </c>
      <c r="BR385" s="107">
        <v>407478796</v>
      </c>
    </row>
    <row r="386" spans="1:70" ht="14" customHeight="1">
      <c r="A386" s="111" t="s">
        <v>532</v>
      </c>
      <c r="B386" s="105">
        <v>32263</v>
      </c>
      <c r="C386" s="106">
        <v>6</v>
      </c>
      <c r="D386" s="107">
        <v>635127</v>
      </c>
      <c r="E386" s="108">
        <v>7</v>
      </c>
      <c r="F386" s="107">
        <v>834736</v>
      </c>
      <c r="G386" s="108">
        <v>90</v>
      </c>
      <c r="H386" s="107">
        <v>14818566</v>
      </c>
      <c r="I386" s="108">
        <v>55</v>
      </c>
      <c r="J386" s="107">
        <v>13959897</v>
      </c>
      <c r="K386" s="108">
        <v>43</v>
      </c>
      <c r="L386" s="107">
        <v>7622529</v>
      </c>
      <c r="M386" s="108">
        <v>19</v>
      </c>
      <c r="N386" s="107">
        <v>3327182</v>
      </c>
      <c r="O386" s="108">
        <v>121</v>
      </c>
      <c r="P386" s="107">
        <v>33678100</v>
      </c>
      <c r="Q386" s="108"/>
      <c r="R386" s="107"/>
      <c r="S386" s="108">
        <v>9</v>
      </c>
      <c r="T386" s="107">
        <v>3526942</v>
      </c>
      <c r="U386" s="108">
        <v>9</v>
      </c>
      <c r="V386" s="107">
        <v>1956850</v>
      </c>
      <c r="W386" s="108">
        <v>31</v>
      </c>
      <c r="X386" s="107">
        <v>7046237</v>
      </c>
      <c r="Y386" s="108">
        <v>36</v>
      </c>
      <c r="Z386" s="107">
        <v>11292776</v>
      </c>
      <c r="AA386" s="108">
        <v>24</v>
      </c>
      <c r="AB386" s="107">
        <v>5809762</v>
      </c>
      <c r="AC386" s="108">
        <v>21</v>
      </c>
      <c r="AD386" s="107">
        <v>2572311</v>
      </c>
      <c r="AE386" s="108">
        <v>85</v>
      </c>
      <c r="AF386" s="107">
        <v>10156272</v>
      </c>
      <c r="AG386" s="108">
        <v>105</v>
      </c>
      <c r="AH386" s="107">
        <v>43147269</v>
      </c>
      <c r="AI386" s="108">
        <v>48</v>
      </c>
      <c r="AJ386" s="107">
        <v>19809887</v>
      </c>
      <c r="AK386" s="108">
        <v>18</v>
      </c>
      <c r="AL386" s="107">
        <v>3909365</v>
      </c>
      <c r="AM386" s="108">
        <v>27</v>
      </c>
      <c r="AN386" s="107">
        <v>6069801</v>
      </c>
      <c r="AO386" s="108">
        <v>14</v>
      </c>
      <c r="AP386" s="107">
        <v>22087224</v>
      </c>
      <c r="AQ386" s="108">
        <v>25</v>
      </c>
      <c r="AR386" s="107">
        <v>12475956</v>
      </c>
      <c r="AS386" s="108">
        <v>14</v>
      </c>
      <c r="AT386" s="107">
        <v>2121486</v>
      </c>
      <c r="AU386" s="108">
        <v>4</v>
      </c>
      <c r="AV386" s="107">
        <v>5009912</v>
      </c>
      <c r="AW386" s="108">
        <v>10</v>
      </c>
      <c r="AX386" s="107">
        <v>1019119</v>
      </c>
      <c r="AY386" s="108">
        <v>5</v>
      </c>
      <c r="AZ386" s="107">
        <v>12271929</v>
      </c>
      <c r="BA386" s="108">
        <v>118</v>
      </c>
      <c r="BB386" s="107">
        <v>26507140</v>
      </c>
      <c r="BC386" s="108"/>
      <c r="BD386" s="107"/>
      <c r="BE386" s="108">
        <v>122</v>
      </c>
      <c r="BF386" s="107">
        <v>135213506</v>
      </c>
      <c r="BG386" s="108"/>
      <c r="BH386" s="107"/>
      <c r="BI386" s="108"/>
      <c r="BJ386" s="107"/>
      <c r="BK386" s="108"/>
      <c r="BL386" s="107"/>
      <c r="BM386" s="108">
        <v>18</v>
      </c>
      <c r="BN386" s="107">
        <v>6805060</v>
      </c>
      <c r="BO386" s="108">
        <v>24</v>
      </c>
      <c r="BP386" s="107">
        <v>3648807</v>
      </c>
      <c r="BQ386" s="108">
        <v>1108</v>
      </c>
      <c r="BR386" s="107">
        <v>417333763</v>
      </c>
    </row>
    <row r="387" spans="1:70" ht="14" customHeight="1">
      <c r="A387" s="111" t="s">
        <v>532</v>
      </c>
      <c r="B387" s="105">
        <v>32294</v>
      </c>
      <c r="C387" s="106">
        <v>6</v>
      </c>
      <c r="D387" s="107">
        <v>693023</v>
      </c>
      <c r="E387" s="108">
        <v>7</v>
      </c>
      <c r="F387" s="107">
        <v>900874</v>
      </c>
      <c r="G387" s="108">
        <v>90</v>
      </c>
      <c r="H387" s="107">
        <v>15101405</v>
      </c>
      <c r="I387" s="108">
        <v>55</v>
      </c>
      <c r="J387" s="107">
        <v>13199967</v>
      </c>
      <c r="K387" s="108">
        <v>43</v>
      </c>
      <c r="L387" s="107">
        <v>7661759</v>
      </c>
      <c r="M387" s="108">
        <v>19</v>
      </c>
      <c r="N387" s="107">
        <v>3338000</v>
      </c>
      <c r="O387" s="108">
        <v>121</v>
      </c>
      <c r="P387" s="107">
        <v>31927307</v>
      </c>
      <c r="Q387" s="108"/>
      <c r="R387" s="107"/>
      <c r="S387" s="108">
        <v>9</v>
      </c>
      <c r="T387" s="107">
        <v>3644449</v>
      </c>
      <c r="U387" s="108">
        <v>9</v>
      </c>
      <c r="V387" s="107">
        <v>1954269</v>
      </c>
      <c r="W387" s="108">
        <v>31</v>
      </c>
      <c r="X387" s="107">
        <v>7061097</v>
      </c>
      <c r="Y387" s="108">
        <v>36</v>
      </c>
      <c r="Z387" s="107">
        <v>12268321</v>
      </c>
      <c r="AA387" s="108">
        <v>24</v>
      </c>
      <c r="AB387" s="107">
        <v>6122189</v>
      </c>
      <c r="AC387" s="108">
        <v>21</v>
      </c>
      <c r="AD387" s="107">
        <v>2662977</v>
      </c>
      <c r="AE387" s="108">
        <v>85</v>
      </c>
      <c r="AF387" s="107">
        <v>10850656</v>
      </c>
      <c r="AG387" s="108">
        <v>105</v>
      </c>
      <c r="AH387" s="107">
        <v>40541613</v>
      </c>
      <c r="AI387" s="108">
        <v>48</v>
      </c>
      <c r="AJ387" s="107">
        <v>19900760</v>
      </c>
      <c r="AK387" s="108">
        <v>18</v>
      </c>
      <c r="AL387" s="107">
        <v>3852927</v>
      </c>
      <c r="AM387" s="108">
        <v>27</v>
      </c>
      <c r="AN387" s="107">
        <v>5946386</v>
      </c>
      <c r="AO387" s="108">
        <v>14</v>
      </c>
      <c r="AP387" s="107">
        <v>21865588</v>
      </c>
      <c r="AQ387" s="108">
        <v>25</v>
      </c>
      <c r="AR387" s="107">
        <v>12847715</v>
      </c>
      <c r="AS387" s="108">
        <v>14</v>
      </c>
      <c r="AT387" s="107">
        <v>2322760</v>
      </c>
      <c r="AU387" s="108">
        <v>4</v>
      </c>
      <c r="AV387" s="107">
        <v>4905869</v>
      </c>
      <c r="AW387" s="108">
        <v>10</v>
      </c>
      <c r="AX387" s="107">
        <v>1103924</v>
      </c>
      <c r="AY387" s="108">
        <v>5</v>
      </c>
      <c r="AZ387" s="107">
        <v>11670872</v>
      </c>
      <c r="BA387" s="108">
        <v>118</v>
      </c>
      <c r="BB387" s="107">
        <v>25739390</v>
      </c>
      <c r="BC387" s="108"/>
      <c r="BD387" s="107"/>
      <c r="BE387" s="108">
        <v>122</v>
      </c>
      <c r="BF387" s="107">
        <v>126756337</v>
      </c>
      <c r="BG387" s="108"/>
      <c r="BH387" s="107"/>
      <c r="BI387" s="108"/>
      <c r="BJ387" s="107"/>
      <c r="BK387" s="108"/>
      <c r="BL387" s="107"/>
      <c r="BM387" s="108">
        <v>18</v>
      </c>
      <c r="BN387" s="107">
        <v>7010201</v>
      </c>
      <c r="BO387" s="108">
        <v>24</v>
      </c>
      <c r="BP387" s="107">
        <v>3708352</v>
      </c>
      <c r="BQ387" s="108">
        <v>1108</v>
      </c>
      <c r="BR387" s="107">
        <v>405558999</v>
      </c>
    </row>
    <row r="388" spans="1:70" ht="14" customHeight="1">
      <c r="A388" s="111" t="s">
        <v>532</v>
      </c>
      <c r="B388" s="105">
        <v>32324</v>
      </c>
      <c r="C388" s="106">
        <v>6</v>
      </c>
      <c r="D388" s="107">
        <v>728311</v>
      </c>
      <c r="E388" s="108">
        <v>7</v>
      </c>
      <c r="F388" s="107">
        <v>956851</v>
      </c>
      <c r="G388" s="108">
        <v>90</v>
      </c>
      <c r="H388" s="107">
        <v>14549169</v>
      </c>
      <c r="I388" s="108">
        <v>55</v>
      </c>
      <c r="J388" s="107">
        <v>12872228</v>
      </c>
      <c r="K388" s="108">
        <v>43</v>
      </c>
      <c r="L388" s="107">
        <v>8019293</v>
      </c>
      <c r="M388" s="108">
        <v>19</v>
      </c>
      <c r="N388" s="107">
        <v>3552400</v>
      </c>
      <c r="O388" s="108">
        <v>121</v>
      </c>
      <c r="P388" s="107">
        <v>32320285</v>
      </c>
      <c r="Q388" s="108"/>
      <c r="R388" s="107"/>
      <c r="S388" s="108">
        <v>9</v>
      </c>
      <c r="T388" s="107">
        <v>3558923</v>
      </c>
      <c r="U388" s="108">
        <v>9</v>
      </c>
      <c r="V388" s="107">
        <v>2025265</v>
      </c>
      <c r="W388" s="108">
        <v>31</v>
      </c>
      <c r="X388" s="107">
        <v>6986531</v>
      </c>
      <c r="Y388" s="108">
        <v>36</v>
      </c>
      <c r="Z388" s="107">
        <v>16253434</v>
      </c>
      <c r="AA388" s="108">
        <v>24</v>
      </c>
      <c r="AB388" s="107">
        <v>6208269</v>
      </c>
      <c r="AC388" s="108">
        <v>22</v>
      </c>
      <c r="AD388" s="107">
        <v>2508704</v>
      </c>
      <c r="AE388" s="108">
        <v>85</v>
      </c>
      <c r="AF388" s="107">
        <v>11092479</v>
      </c>
      <c r="AG388" s="108">
        <v>106</v>
      </c>
      <c r="AH388" s="107">
        <v>42525371</v>
      </c>
      <c r="AI388" s="108">
        <v>48</v>
      </c>
      <c r="AJ388" s="107">
        <v>22230205</v>
      </c>
      <c r="AK388" s="108">
        <v>18</v>
      </c>
      <c r="AL388" s="107">
        <v>3910480</v>
      </c>
      <c r="AM388" s="108">
        <v>27</v>
      </c>
      <c r="AN388" s="107">
        <v>5971906</v>
      </c>
      <c r="AO388" s="108">
        <v>14</v>
      </c>
      <c r="AP388" s="107">
        <v>23719834</v>
      </c>
      <c r="AQ388" s="108">
        <v>25</v>
      </c>
      <c r="AR388" s="107">
        <v>12520685</v>
      </c>
      <c r="AS388" s="108">
        <v>14</v>
      </c>
      <c r="AT388" s="107">
        <v>2879182</v>
      </c>
      <c r="AU388" s="108">
        <v>4</v>
      </c>
      <c r="AV388" s="107">
        <v>4656678</v>
      </c>
      <c r="AW388" s="108">
        <v>10</v>
      </c>
      <c r="AX388" s="107">
        <v>1082854</v>
      </c>
      <c r="AY388" s="108">
        <v>5</v>
      </c>
      <c r="AZ388" s="107">
        <v>11599111</v>
      </c>
      <c r="BA388" s="108">
        <v>119</v>
      </c>
      <c r="BB388" s="107">
        <v>26365612</v>
      </c>
      <c r="BC388" s="108"/>
      <c r="BD388" s="107"/>
      <c r="BE388" s="108">
        <v>122</v>
      </c>
      <c r="BF388" s="107">
        <v>127525324</v>
      </c>
      <c r="BG388" s="108"/>
      <c r="BH388" s="107"/>
      <c r="BI388" s="108"/>
      <c r="BJ388" s="107"/>
      <c r="BK388" s="108"/>
      <c r="BL388" s="107"/>
      <c r="BM388" s="108">
        <v>18</v>
      </c>
      <c r="BN388" s="107">
        <v>6665540</v>
      </c>
      <c r="BO388" s="108">
        <v>24</v>
      </c>
      <c r="BP388" s="107">
        <v>3667115</v>
      </c>
      <c r="BQ388" s="108">
        <v>1111</v>
      </c>
      <c r="BR388" s="107">
        <v>416952053</v>
      </c>
    </row>
    <row r="389" spans="1:70" ht="14" customHeight="1">
      <c r="A389" s="111" t="s">
        <v>532</v>
      </c>
      <c r="B389" s="105">
        <v>32354</v>
      </c>
      <c r="C389" s="106">
        <v>6</v>
      </c>
      <c r="D389" s="107">
        <v>654882</v>
      </c>
      <c r="E389" s="108">
        <v>7</v>
      </c>
      <c r="F389" s="107">
        <v>849578</v>
      </c>
      <c r="G389" s="108">
        <v>90</v>
      </c>
      <c r="H389" s="107">
        <v>14147337</v>
      </c>
      <c r="I389" s="108">
        <v>55</v>
      </c>
      <c r="J389" s="107">
        <v>12168177</v>
      </c>
      <c r="K389" s="108">
        <v>43</v>
      </c>
      <c r="L389" s="107">
        <v>7502113</v>
      </c>
      <c r="M389" s="108">
        <v>19</v>
      </c>
      <c r="N389" s="107">
        <v>3394162</v>
      </c>
      <c r="O389" s="108">
        <v>121</v>
      </c>
      <c r="P389" s="107">
        <v>31482491</v>
      </c>
      <c r="Q389" s="108"/>
      <c r="R389" s="107"/>
      <c r="S389" s="108">
        <v>9</v>
      </c>
      <c r="T389" s="107">
        <v>3430452</v>
      </c>
      <c r="U389" s="108">
        <v>9</v>
      </c>
      <c r="V389" s="107">
        <v>1949210</v>
      </c>
      <c r="W389" s="108">
        <v>31</v>
      </c>
      <c r="X389" s="107">
        <v>6830572</v>
      </c>
      <c r="Y389" s="108">
        <v>36</v>
      </c>
      <c r="Z389" s="107">
        <v>17093957</v>
      </c>
      <c r="AA389" s="108">
        <v>24</v>
      </c>
      <c r="AB389" s="107">
        <v>5871531</v>
      </c>
      <c r="AC389" s="108">
        <v>22</v>
      </c>
      <c r="AD389" s="107">
        <v>2492991</v>
      </c>
      <c r="AE389" s="108">
        <v>85</v>
      </c>
      <c r="AF389" s="107">
        <v>10766417</v>
      </c>
      <c r="AG389" s="108">
        <v>106</v>
      </c>
      <c r="AH389" s="107">
        <v>49125495</v>
      </c>
      <c r="AI389" s="108">
        <v>48</v>
      </c>
      <c r="AJ389" s="107">
        <v>25834833</v>
      </c>
      <c r="AK389" s="108">
        <v>18</v>
      </c>
      <c r="AL389" s="107">
        <v>4204073</v>
      </c>
      <c r="AM389" s="108">
        <v>27</v>
      </c>
      <c r="AN389" s="107">
        <v>6056726</v>
      </c>
      <c r="AO389" s="108">
        <v>14</v>
      </c>
      <c r="AP389" s="107">
        <v>24420421</v>
      </c>
      <c r="AQ389" s="108">
        <v>25</v>
      </c>
      <c r="AR389" s="107">
        <v>12387637</v>
      </c>
      <c r="AS389" s="108">
        <v>14</v>
      </c>
      <c r="AT389" s="107">
        <v>2653831</v>
      </c>
      <c r="AU389" s="108">
        <v>4</v>
      </c>
      <c r="AV389" s="107">
        <v>4739121</v>
      </c>
      <c r="AW389" s="108">
        <v>10</v>
      </c>
      <c r="AX389" s="107">
        <v>1023278</v>
      </c>
      <c r="AY389" s="108">
        <v>5</v>
      </c>
      <c r="AZ389" s="107">
        <v>11801622</v>
      </c>
      <c r="BA389" s="108">
        <v>119</v>
      </c>
      <c r="BB389" s="107">
        <v>26899483</v>
      </c>
      <c r="BC389" s="108"/>
      <c r="BD389" s="107"/>
      <c r="BE389" s="108">
        <v>122</v>
      </c>
      <c r="BF389" s="107">
        <v>131877916</v>
      </c>
      <c r="BG389" s="108"/>
      <c r="BH389" s="107"/>
      <c r="BI389" s="108"/>
      <c r="BJ389" s="107"/>
      <c r="BK389" s="108"/>
      <c r="BL389" s="107"/>
      <c r="BM389" s="108">
        <v>18</v>
      </c>
      <c r="BN389" s="107">
        <v>7000301</v>
      </c>
      <c r="BO389" s="108">
        <v>24</v>
      </c>
      <c r="BP389" s="107">
        <v>3572340</v>
      </c>
      <c r="BQ389" s="108">
        <v>1111</v>
      </c>
      <c r="BR389" s="107">
        <v>430230963</v>
      </c>
    </row>
    <row r="390" spans="1:70" ht="14" customHeight="1">
      <c r="A390" s="111" t="s">
        <v>532</v>
      </c>
      <c r="B390" s="105">
        <v>32386</v>
      </c>
      <c r="C390" s="106">
        <v>6</v>
      </c>
      <c r="D390" s="107">
        <v>636294</v>
      </c>
      <c r="E390" s="108">
        <v>7</v>
      </c>
      <c r="F390" s="107">
        <v>862994</v>
      </c>
      <c r="G390" s="108">
        <v>90</v>
      </c>
      <c r="H390" s="107">
        <v>13742814</v>
      </c>
      <c r="I390" s="108">
        <v>55</v>
      </c>
      <c r="J390" s="107">
        <v>11930797</v>
      </c>
      <c r="K390" s="108">
        <v>43</v>
      </c>
      <c r="L390" s="107">
        <v>7319799</v>
      </c>
      <c r="M390" s="108">
        <v>19</v>
      </c>
      <c r="N390" s="107">
        <v>3452793</v>
      </c>
      <c r="O390" s="108">
        <v>121</v>
      </c>
      <c r="P390" s="107">
        <v>30826601</v>
      </c>
      <c r="Q390" s="108"/>
      <c r="R390" s="107"/>
      <c r="S390" s="108">
        <v>9</v>
      </c>
      <c r="T390" s="107">
        <v>3594790</v>
      </c>
      <c r="U390" s="108">
        <v>9</v>
      </c>
      <c r="V390" s="107">
        <v>1883675</v>
      </c>
      <c r="W390" s="108">
        <v>31</v>
      </c>
      <c r="X390" s="107">
        <v>6722506</v>
      </c>
      <c r="Y390" s="108">
        <v>36</v>
      </c>
      <c r="Z390" s="107">
        <v>15987746</v>
      </c>
      <c r="AA390" s="108">
        <v>24</v>
      </c>
      <c r="AB390" s="107">
        <v>5849210</v>
      </c>
      <c r="AC390" s="108">
        <v>22</v>
      </c>
      <c r="AD390" s="107">
        <v>2383647</v>
      </c>
      <c r="AE390" s="108">
        <v>85</v>
      </c>
      <c r="AF390" s="107">
        <v>10616607</v>
      </c>
      <c r="AG390" s="108">
        <v>106</v>
      </c>
      <c r="AH390" s="107">
        <v>44322266</v>
      </c>
      <c r="AI390" s="108">
        <v>48</v>
      </c>
      <c r="AJ390" s="107">
        <v>23148144</v>
      </c>
      <c r="AK390" s="108">
        <v>18</v>
      </c>
      <c r="AL390" s="107">
        <v>4002892</v>
      </c>
      <c r="AM390" s="108">
        <v>28</v>
      </c>
      <c r="AN390" s="107">
        <v>6004458</v>
      </c>
      <c r="AO390" s="108">
        <v>14</v>
      </c>
      <c r="AP390" s="107">
        <v>22714387</v>
      </c>
      <c r="AQ390" s="108">
        <v>25</v>
      </c>
      <c r="AR390" s="107">
        <v>13516488</v>
      </c>
      <c r="AS390" s="108">
        <v>14</v>
      </c>
      <c r="AT390" s="107">
        <v>2510272</v>
      </c>
      <c r="AU390" s="108">
        <v>4</v>
      </c>
      <c r="AV390" s="107">
        <v>4603896</v>
      </c>
      <c r="AW390" s="108">
        <v>10</v>
      </c>
      <c r="AX390" s="107">
        <v>1029231</v>
      </c>
      <c r="AY390" s="108">
        <v>5</v>
      </c>
      <c r="AZ390" s="107">
        <v>11152405</v>
      </c>
      <c r="BA390" s="108">
        <v>123</v>
      </c>
      <c r="BB390" s="107">
        <v>26217297</v>
      </c>
      <c r="BC390" s="108"/>
      <c r="BD390" s="107"/>
      <c r="BE390" s="108">
        <v>122</v>
      </c>
      <c r="BF390" s="107">
        <v>123925588</v>
      </c>
      <c r="BG390" s="108"/>
      <c r="BH390" s="107"/>
      <c r="BI390" s="108"/>
      <c r="BJ390" s="107"/>
      <c r="BK390" s="108"/>
      <c r="BL390" s="107"/>
      <c r="BM390" s="108">
        <v>18</v>
      </c>
      <c r="BN390" s="107">
        <v>6815439</v>
      </c>
      <c r="BO390" s="108">
        <v>25</v>
      </c>
      <c r="BP390" s="107">
        <v>3477551</v>
      </c>
      <c r="BQ390" s="108">
        <v>1117</v>
      </c>
      <c r="BR390" s="107">
        <v>409250600</v>
      </c>
    </row>
    <row r="391" spans="1:70" ht="14" customHeight="1">
      <c r="A391" s="111" t="s">
        <v>532</v>
      </c>
      <c r="B391" s="105">
        <v>32416</v>
      </c>
      <c r="C391" s="106">
        <v>6</v>
      </c>
      <c r="D391" s="107">
        <v>666174</v>
      </c>
      <c r="E391" s="108">
        <v>7</v>
      </c>
      <c r="F391" s="107">
        <v>865493</v>
      </c>
      <c r="G391" s="108">
        <v>90</v>
      </c>
      <c r="H391" s="107">
        <v>14261514</v>
      </c>
      <c r="I391" s="108">
        <v>55</v>
      </c>
      <c r="J391" s="107">
        <v>11768920</v>
      </c>
      <c r="K391" s="108">
        <v>43</v>
      </c>
      <c r="L391" s="107">
        <v>7366400</v>
      </c>
      <c r="M391" s="108">
        <v>19</v>
      </c>
      <c r="N391" s="107">
        <v>4009208</v>
      </c>
      <c r="O391" s="108">
        <v>121</v>
      </c>
      <c r="P391" s="107">
        <v>30158540</v>
      </c>
      <c r="Q391" s="108"/>
      <c r="R391" s="107"/>
      <c r="S391" s="108">
        <v>9</v>
      </c>
      <c r="T391" s="107">
        <v>4012892</v>
      </c>
      <c r="U391" s="108">
        <v>9</v>
      </c>
      <c r="V391" s="107">
        <v>1830390</v>
      </c>
      <c r="W391" s="108">
        <v>31</v>
      </c>
      <c r="X391" s="107">
        <v>6689114</v>
      </c>
      <c r="Y391" s="108">
        <v>36</v>
      </c>
      <c r="Z391" s="107">
        <v>19161265</v>
      </c>
      <c r="AA391" s="108">
        <v>24</v>
      </c>
      <c r="AB391" s="107">
        <v>5933345</v>
      </c>
      <c r="AC391" s="108">
        <v>22</v>
      </c>
      <c r="AD391" s="107">
        <v>2362235</v>
      </c>
      <c r="AE391" s="108">
        <v>85</v>
      </c>
      <c r="AF391" s="107">
        <v>10706588</v>
      </c>
      <c r="AG391" s="108">
        <v>106</v>
      </c>
      <c r="AH391" s="107">
        <v>43439195</v>
      </c>
      <c r="AI391" s="108">
        <v>49</v>
      </c>
      <c r="AJ391" s="107">
        <v>24778598</v>
      </c>
      <c r="AK391" s="108">
        <v>18</v>
      </c>
      <c r="AL391" s="107">
        <v>3890784</v>
      </c>
      <c r="AM391" s="108">
        <v>28</v>
      </c>
      <c r="AN391" s="107">
        <v>6053601</v>
      </c>
      <c r="AO391" s="108">
        <v>14</v>
      </c>
      <c r="AP391" s="107">
        <v>23407305</v>
      </c>
      <c r="AQ391" s="108">
        <v>25</v>
      </c>
      <c r="AR391" s="107">
        <v>14860742</v>
      </c>
      <c r="AS391" s="108">
        <v>14</v>
      </c>
      <c r="AT391" s="107">
        <v>2926080</v>
      </c>
      <c r="AU391" s="108">
        <v>4</v>
      </c>
      <c r="AV391" s="107">
        <v>4579891</v>
      </c>
      <c r="AW391" s="108">
        <v>10</v>
      </c>
      <c r="AX391" s="107">
        <v>1052191</v>
      </c>
      <c r="AY391" s="108">
        <v>5</v>
      </c>
      <c r="AZ391" s="107">
        <v>10483591</v>
      </c>
      <c r="BA391" s="108">
        <v>123</v>
      </c>
      <c r="BB391" s="107">
        <v>25756512</v>
      </c>
      <c r="BC391" s="108"/>
      <c r="BD391" s="107"/>
      <c r="BE391" s="108">
        <v>126</v>
      </c>
      <c r="BF391" s="107">
        <v>123555765</v>
      </c>
      <c r="BG391" s="108"/>
      <c r="BH391" s="107"/>
      <c r="BI391" s="108"/>
      <c r="BJ391" s="107"/>
      <c r="BK391" s="108"/>
      <c r="BL391" s="107"/>
      <c r="BM391" s="108">
        <v>18</v>
      </c>
      <c r="BN391" s="107">
        <v>7275106</v>
      </c>
      <c r="BO391" s="108">
        <v>25</v>
      </c>
      <c r="BP391" s="107">
        <v>3444567</v>
      </c>
      <c r="BQ391" s="108">
        <v>1122</v>
      </c>
      <c r="BR391" s="107">
        <v>415296018</v>
      </c>
    </row>
    <row r="392" spans="1:70" ht="14" customHeight="1">
      <c r="A392" s="111" t="s">
        <v>532</v>
      </c>
      <c r="B392" s="105">
        <v>32447</v>
      </c>
      <c r="C392" s="106">
        <v>6</v>
      </c>
      <c r="D392" s="107">
        <v>697553</v>
      </c>
      <c r="E392" s="108">
        <v>7</v>
      </c>
      <c r="F392" s="107">
        <v>844494</v>
      </c>
      <c r="G392" s="108">
        <v>90</v>
      </c>
      <c r="H392" s="107">
        <v>15233192</v>
      </c>
      <c r="I392" s="108">
        <v>55</v>
      </c>
      <c r="J392" s="107">
        <v>11059004</v>
      </c>
      <c r="K392" s="108">
        <v>43</v>
      </c>
      <c r="L392" s="107">
        <v>7354997</v>
      </c>
      <c r="M392" s="108">
        <v>19</v>
      </c>
      <c r="N392" s="107">
        <v>4137451</v>
      </c>
      <c r="O392" s="108">
        <v>121</v>
      </c>
      <c r="P392" s="107">
        <v>28285856</v>
      </c>
      <c r="Q392" s="108"/>
      <c r="R392" s="107"/>
      <c r="S392" s="108">
        <v>9</v>
      </c>
      <c r="T392" s="107">
        <v>4467125</v>
      </c>
      <c r="U392" s="108">
        <v>9</v>
      </c>
      <c r="V392" s="107">
        <v>1858201</v>
      </c>
      <c r="W392" s="108">
        <v>31</v>
      </c>
      <c r="X392" s="107">
        <v>6810214</v>
      </c>
      <c r="Y392" s="108">
        <v>36</v>
      </c>
      <c r="Z392" s="107">
        <v>20165155</v>
      </c>
      <c r="AA392" s="108">
        <v>24</v>
      </c>
      <c r="AB392" s="107">
        <v>6237555</v>
      </c>
      <c r="AC392" s="108">
        <v>22</v>
      </c>
      <c r="AD392" s="107">
        <v>2181536</v>
      </c>
      <c r="AE392" s="108">
        <v>85</v>
      </c>
      <c r="AF392" s="107">
        <v>10700515</v>
      </c>
      <c r="AG392" s="108">
        <v>106</v>
      </c>
      <c r="AH392" s="107">
        <v>39540386</v>
      </c>
      <c r="AI392" s="108">
        <v>49</v>
      </c>
      <c r="AJ392" s="107">
        <v>25323456</v>
      </c>
      <c r="AK392" s="108">
        <v>18</v>
      </c>
      <c r="AL392" s="107">
        <v>3499648</v>
      </c>
      <c r="AM392" s="108">
        <v>28</v>
      </c>
      <c r="AN392" s="107">
        <v>5789076</v>
      </c>
      <c r="AO392" s="108">
        <v>14</v>
      </c>
      <c r="AP392" s="107">
        <v>26364689</v>
      </c>
      <c r="AQ392" s="108">
        <v>25</v>
      </c>
      <c r="AR392" s="107">
        <v>15506496</v>
      </c>
      <c r="AS392" s="108">
        <v>14</v>
      </c>
      <c r="AT392" s="107">
        <v>3221087</v>
      </c>
      <c r="AU392" s="108">
        <v>4</v>
      </c>
      <c r="AV392" s="107">
        <v>4486886</v>
      </c>
      <c r="AW392" s="108">
        <v>10</v>
      </c>
      <c r="AX392" s="107">
        <v>1107215</v>
      </c>
      <c r="AY392" s="108">
        <v>5</v>
      </c>
      <c r="AZ392" s="107">
        <v>12078489</v>
      </c>
      <c r="BA392" s="108">
        <v>123</v>
      </c>
      <c r="BB392" s="107">
        <v>25709785</v>
      </c>
      <c r="BC392" s="108"/>
      <c r="BD392" s="107"/>
      <c r="BE392" s="108">
        <v>127</v>
      </c>
      <c r="BF392" s="107">
        <v>126511977</v>
      </c>
      <c r="BG392" s="108"/>
      <c r="BH392" s="107"/>
      <c r="BI392" s="108"/>
      <c r="BJ392" s="107"/>
      <c r="BK392" s="108"/>
      <c r="BL392" s="107"/>
      <c r="BM392" s="108">
        <v>18</v>
      </c>
      <c r="BN392" s="107">
        <v>7739675</v>
      </c>
      <c r="BO392" s="108">
        <v>25</v>
      </c>
      <c r="BP392" s="107">
        <v>3358901</v>
      </c>
      <c r="BQ392" s="108">
        <v>1123</v>
      </c>
      <c r="BR392" s="107">
        <v>420270627</v>
      </c>
    </row>
    <row r="393" spans="1:70" ht="14" customHeight="1">
      <c r="A393" s="111" t="s">
        <v>532</v>
      </c>
      <c r="B393" s="105">
        <v>32477</v>
      </c>
      <c r="C393" s="106">
        <v>6</v>
      </c>
      <c r="D393" s="107">
        <v>739075</v>
      </c>
      <c r="E393" s="108">
        <v>7</v>
      </c>
      <c r="F393" s="107">
        <v>892772</v>
      </c>
      <c r="G393" s="108">
        <v>91</v>
      </c>
      <c r="H393" s="107">
        <v>15820813</v>
      </c>
      <c r="I393" s="108">
        <v>55</v>
      </c>
      <c r="J393" s="107">
        <v>12055538</v>
      </c>
      <c r="K393" s="108">
        <v>43</v>
      </c>
      <c r="L393" s="107">
        <v>7685621</v>
      </c>
      <c r="M393" s="108">
        <v>19</v>
      </c>
      <c r="N393" s="107">
        <v>4303898</v>
      </c>
      <c r="O393" s="108">
        <v>121</v>
      </c>
      <c r="P393" s="107">
        <v>30002540</v>
      </c>
      <c r="Q393" s="108"/>
      <c r="R393" s="107"/>
      <c r="S393" s="108">
        <v>9</v>
      </c>
      <c r="T393" s="107">
        <v>4597707</v>
      </c>
      <c r="U393" s="108">
        <v>9</v>
      </c>
      <c r="V393" s="107">
        <v>2018033</v>
      </c>
      <c r="W393" s="108">
        <v>31</v>
      </c>
      <c r="X393" s="107">
        <v>7236587</v>
      </c>
      <c r="Y393" s="108">
        <v>36</v>
      </c>
      <c r="Z393" s="107">
        <v>21849437</v>
      </c>
      <c r="AA393" s="108">
        <v>24</v>
      </c>
      <c r="AB393" s="107">
        <v>6450132</v>
      </c>
      <c r="AC393" s="108">
        <v>22</v>
      </c>
      <c r="AD393" s="107">
        <v>2362573</v>
      </c>
      <c r="AE393" s="108">
        <v>86</v>
      </c>
      <c r="AF393" s="107">
        <v>11440070</v>
      </c>
      <c r="AG393" s="108">
        <v>106</v>
      </c>
      <c r="AH393" s="107">
        <v>42687108</v>
      </c>
      <c r="AI393" s="108">
        <v>49</v>
      </c>
      <c r="AJ393" s="107">
        <v>26259093</v>
      </c>
      <c r="AK393" s="108">
        <v>18</v>
      </c>
      <c r="AL393" s="107">
        <v>3806775</v>
      </c>
      <c r="AM393" s="108">
        <v>28</v>
      </c>
      <c r="AN393" s="107">
        <v>6039509</v>
      </c>
      <c r="AO393" s="108">
        <v>14</v>
      </c>
      <c r="AP393" s="107">
        <v>27288326</v>
      </c>
      <c r="AQ393" s="108">
        <v>25</v>
      </c>
      <c r="AR393" s="107">
        <v>15433343</v>
      </c>
      <c r="AS393" s="108">
        <v>14</v>
      </c>
      <c r="AT393" s="107">
        <v>3698072</v>
      </c>
      <c r="AU393" s="108">
        <v>4</v>
      </c>
      <c r="AV393" s="107">
        <v>4923775</v>
      </c>
      <c r="AW393" s="108">
        <v>10</v>
      </c>
      <c r="AX393" s="107">
        <v>1149364</v>
      </c>
      <c r="AY393" s="108">
        <v>5</v>
      </c>
      <c r="AZ393" s="107">
        <v>12088098</v>
      </c>
      <c r="BA393" s="108">
        <v>125</v>
      </c>
      <c r="BB393" s="107">
        <v>27325363</v>
      </c>
      <c r="BC393" s="108"/>
      <c r="BD393" s="107"/>
      <c r="BE393" s="108">
        <v>128</v>
      </c>
      <c r="BF393" s="107">
        <v>136519874</v>
      </c>
      <c r="BG393" s="108"/>
      <c r="BH393" s="107"/>
      <c r="BI393" s="108"/>
      <c r="BJ393" s="107"/>
      <c r="BK393" s="108"/>
      <c r="BL393" s="107"/>
      <c r="BM393" s="108">
        <v>18</v>
      </c>
      <c r="BN393" s="107">
        <v>8303604</v>
      </c>
      <c r="BO393" s="108">
        <v>25</v>
      </c>
      <c r="BP393" s="107">
        <v>3640895</v>
      </c>
      <c r="BQ393" s="108">
        <v>1128</v>
      </c>
      <c r="BR393" s="107">
        <v>446618009</v>
      </c>
    </row>
    <row r="394" spans="1:70" ht="14" customHeight="1">
      <c r="A394" s="111" t="s">
        <v>532</v>
      </c>
      <c r="B394" s="105">
        <v>32505</v>
      </c>
      <c r="C394" s="106">
        <v>6</v>
      </c>
      <c r="D394" s="107">
        <v>705345</v>
      </c>
      <c r="E394" s="108">
        <v>7</v>
      </c>
      <c r="F394" s="107">
        <v>938793</v>
      </c>
      <c r="G394" s="108">
        <v>91</v>
      </c>
      <c r="H394" s="107">
        <v>16365299</v>
      </c>
      <c r="I394" s="108">
        <v>55</v>
      </c>
      <c r="J394" s="107">
        <v>12173842</v>
      </c>
      <c r="K394" s="108">
        <v>43</v>
      </c>
      <c r="L394" s="107">
        <v>7726463</v>
      </c>
      <c r="M394" s="108">
        <v>19</v>
      </c>
      <c r="N394" s="107">
        <v>4592680</v>
      </c>
      <c r="O394" s="108">
        <v>122</v>
      </c>
      <c r="P394" s="107">
        <v>31085858</v>
      </c>
      <c r="Q394" s="108"/>
      <c r="R394" s="107"/>
      <c r="S394" s="108">
        <v>9</v>
      </c>
      <c r="T394" s="107">
        <v>4677702</v>
      </c>
      <c r="U394" s="108">
        <v>9</v>
      </c>
      <c r="V394" s="107">
        <v>2048957</v>
      </c>
      <c r="W394" s="108">
        <v>31</v>
      </c>
      <c r="X394" s="107">
        <v>7340814</v>
      </c>
      <c r="Y394" s="108">
        <v>36</v>
      </c>
      <c r="Z394" s="107">
        <v>20463206</v>
      </c>
      <c r="AA394" s="108">
        <v>24</v>
      </c>
      <c r="AB394" s="107">
        <v>6404220</v>
      </c>
      <c r="AC394" s="108">
        <v>22</v>
      </c>
      <c r="AD394" s="107">
        <v>2569146</v>
      </c>
      <c r="AE394" s="108">
        <v>86</v>
      </c>
      <c r="AF394" s="107">
        <v>11581835</v>
      </c>
      <c r="AG394" s="108">
        <v>106</v>
      </c>
      <c r="AH394" s="107">
        <v>43477810</v>
      </c>
      <c r="AI394" s="108">
        <v>50</v>
      </c>
      <c r="AJ394" s="107">
        <v>26578169</v>
      </c>
      <c r="AK394" s="108">
        <v>18</v>
      </c>
      <c r="AL394" s="107">
        <v>4001585</v>
      </c>
      <c r="AM394" s="108">
        <v>28</v>
      </c>
      <c r="AN394" s="107">
        <v>6349578</v>
      </c>
      <c r="AO394" s="108">
        <v>14</v>
      </c>
      <c r="AP394" s="107">
        <v>31405197</v>
      </c>
      <c r="AQ394" s="108">
        <v>25</v>
      </c>
      <c r="AR394" s="107">
        <v>15419758</v>
      </c>
      <c r="AS394" s="108">
        <v>14</v>
      </c>
      <c r="AT394" s="107">
        <v>3222571</v>
      </c>
      <c r="AU394" s="108">
        <v>4</v>
      </c>
      <c r="AV394" s="107">
        <v>5192899</v>
      </c>
      <c r="AW394" s="108">
        <v>10</v>
      </c>
      <c r="AX394" s="107">
        <v>1136075</v>
      </c>
      <c r="AY394" s="108">
        <v>5</v>
      </c>
      <c r="AZ394" s="107">
        <v>12016676</v>
      </c>
      <c r="BA394" s="108">
        <v>125</v>
      </c>
      <c r="BB394" s="107">
        <v>28704151</v>
      </c>
      <c r="BC394" s="108"/>
      <c r="BD394" s="107"/>
      <c r="BE394" s="108">
        <v>128</v>
      </c>
      <c r="BF394" s="107">
        <v>144924509</v>
      </c>
      <c r="BG394" s="108"/>
      <c r="BH394" s="107"/>
      <c r="BI394" s="108"/>
      <c r="BJ394" s="107"/>
      <c r="BK394" s="108"/>
      <c r="BL394" s="107"/>
      <c r="BM394" s="108">
        <v>18</v>
      </c>
      <c r="BN394" s="107">
        <v>8045365</v>
      </c>
      <c r="BO394" s="108">
        <v>25</v>
      </c>
      <c r="BP394" s="107">
        <v>3747858</v>
      </c>
      <c r="BQ394" s="108">
        <v>1130</v>
      </c>
      <c r="BR394" s="107">
        <v>462896374</v>
      </c>
    </row>
    <row r="395" spans="1:70" ht="14" customHeight="1">
      <c r="A395" s="111" t="s">
        <v>533</v>
      </c>
      <c r="B395" s="105">
        <v>32539</v>
      </c>
      <c r="C395" s="106">
        <v>6</v>
      </c>
      <c r="D395" s="107">
        <v>778468</v>
      </c>
      <c r="E395" s="108">
        <v>7</v>
      </c>
      <c r="F395" s="107">
        <v>1115553</v>
      </c>
      <c r="G395" s="108">
        <v>91</v>
      </c>
      <c r="H395" s="107">
        <v>17500838</v>
      </c>
      <c r="I395" s="108">
        <v>55</v>
      </c>
      <c r="J395" s="107">
        <v>12873251</v>
      </c>
      <c r="K395" s="108">
        <v>43</v>
      </c>
      <c r="L395" s="107">
        <v>8400006</v>
      </c>
      <c r="M395" s="108">
        <v>19</v>
      </c>
      <c r="N395" s="107">
        <v>4431905</v>
      </c>
      <c r="O395" s="108">
        <v>122</v>
      </c>
      <c r="P395" s="107">
        <v>32678622</v>
      </c>
      <c r="Q395" s="108"/>
      <c r="R395" s="107"/>
      <c r="S395" s="108">
        <v>9</v>
      </c>
      <c r="T395" s="107">
        <v>5034527</v>
      </c>
      <c r="U395" s="108">
        <v>9</v>
      </c>
      <c r="V395" s="107">
        <v>2272113</v>
      </c>
      <c r="W395" s="108">
        <v>31</v>
      </c>
      <c r="X395" s="107">
        <v>7562815</v>
      </c>
      <c r="Y395" s="108">
        <v>36</v>
      </c>
      <c r="Z395" s="107">
        <v>21296787</v>
      </c>
      <c r="AA395" s="108">
        <v>24</v>
      </c>
      <c r="AB395" s="107">
        <v>7005460</v>
      </c>
      <c r="AC395" s="108">
        <v>22</v>
      </c>
      <c r="AD395" s="107">
        <v>2727600</v>
      </c>
      <c r="AE395" s="108">
        <v>86</v>
      </c>
      <c r="AF395" s="107">
        <v>13015531</v>
      </c>
      <c r="AG395" s="108">
        <v>107</v>
      </c>
      <c r="AH395" s="107">
        <v>45204379</v>
      </c>
      <c r="AI395" s="108">
        <v>50</v>
      </c>
      <c r="AJ395" s="107">
        <v>28845742</v>
      </c>
      <c r="AK395" s="108">
        <v>18</v>
      </c>
      <c r="AL395" s="107">
        <v>4236326</v>
      </c>
      <c r="AM395" s="108">
        <v>28</v>
      </c>
      <c r="AN395" s="107">
        <v>6357898</v>
      </c>
      <c r="AO395" s="108">
        <v>14</v>
      </c>
      <c r="AP395" s="107">
        <v>33373553</v>
      </c>
      <c r="AQ395" s="108">
        <v>25</v>
      </c>
      <c r="AR395" s="107">
        <v>16611598</v>
      </c>
      <c r="AS395" s="108">
        <v>14</v>
      </c>
      <c r="AT395" s="107">
        <v>3400259</v>
      </c>
      <c r="AU395" s="108">
        <v>4</v>
      </c>
      <c r="AV395" s="107">
        <v>5659714</v>
      </c>
      <c r="AW395" s="108">
        <v>10</v>
      </c>
      <c r="AX395" s="107">
        <v>1197512</v>
      </c>
      <c r="AY395" s="108">
        <v>5</v>
      </c>
      <c r="AZ395" s="107">
        <v>11861046</v>
      </c>
      <c r="BA395" s="108">
        <v>125</v>
      </c>
      <c r="BB395" s="107">
        <v>31129048</v>
      </c>
      <c r="BC395" s="108"/>
      <c r="BD395" s="107"/>
      <c r="BE395" s="108">
        <v>128</v>
      </c>
      <c r="BF395" s="107">
        <v>148436044</v>
      </c>
      <c r="BG395" s="108"/>
      <c r="BH395" s="107"/>
      <c r="BI395" s="108"/>
      <c r="BJ395" s="107"/>
      <c r="BK395" s="108"/>
      <c r="BL395" s="107"/>
      <c r="BM395" s="108">
        <v>18</v>
      </c>
      <c r="BN395" s="107">
        <v>8157635</v>
      </c>
      <c r="BO395" s="108">
        <v>25</v>
      </c>
      <c r="BP395" s="107">
        <v>3977134</v>
      </c>
      <c r="BQ395" s="108">
        <v>1131</v>
      </c>
      <c r="BR395" s="107">
        <v>485141375</v>
      </c>
    </row>
    <row r="396" spans="1:70" ht="14" customHeight="1">
      <c r="A396" s="111" t="s">
        <v>533</v>
      </c>
      <c r="B396" s="105">
        <v>32567</v>
      </c>
      <c r="C396" s="106">
        <v>6</v>
      </c>
      <c r="D396" s="107">
        <v>785419</v>
      </c>
      <c r="E396" s="108">
        <v>7</v>
      </c>
      <c r="F396" s="107">
        <v>1092864</v>
      </c>
      <c r="G396" s="108">
        <v>91</v>
      </c>
      <c r="H396" s="107">
        <v>19868708</v>
      </c>
      <c r="I396" s="108">
        <v>55</v>
      </c>
      <c r="J396" s="107">
        <v>12269689</v>
      </c>
      <c r="K396" s="108">
        <v>43</v>
      </c>
      <c r="L396" s="107">
        <v>8674112</v>
      </c>
      <c r="M396" s="108">
        <v>19</v>
      </c>
      <c r="N396" s="107">
        <v>4743033</v>
      </c>
      <c r="O396" s="108">
        <v>122</v>
      </c>
      <c r="P396" s="107">
        <v>31942479</v>
      </c>
      <c r="Q396" s="108"/>
      <c r="R396" s="107"/>
      <c r="S396" s="108">
        <v>9</v>
      </c>
      <c r="T396" s="107">
        <v>5137970</v>
      </c>
      <c r="U396" s="108">
        <v>9</v>
      </c>
      <c r="V396" s="107">
        <v>2149675</v>
      </c>
      <c r="W396" s="108">
        <v>31</v>
      </c>
      <c r="X396" s="107">
        <v>7631421</v>
      </c>
      <c r="Y396" s="108">
        <v>36</v>
      </c>
      <c r="Z396" s="107">
        <v>22945269</v>
      </c>
      <c r="AA396" s="108">
        <v>24</v>
      </c>
      <c r="AB396" s="107">
        <v>7391013</v>
      </c>
      <c r="AC396" s="108">
        <v>22</v>
      </c>
      <c r="AD396" s="107">
        <v>2725939</v>
      </c>
      <c r="AE396" s="108">
        <v>86</v>
      </c>
      <c r="AF396" s="107">
        <v>13260640</v>
      </c>
      <c r="AG396" s="108">
        <v>107</v>
      </c>
      <c r="AH396" s="107">
        <v>44675792</v>
      </c>
      <c r="AI396" s="108">
        <v>50</v>
      </c>
      <c r="AJ396" s="107">
        <v>29291722</v>
      </c>
      <c r="AK396" s="108">
        <v>18</v>
      </c>
      <c r="AL396" s="107">
        <v>4175522</v>
      </c>
      <c r="AM396" s="108">
        <v>28</v>
      </c>
      <c r="AN396" s="107">
        <v>6133433</v>
      </c>
      <c r="AO396" s="108">
        <v>14</v>
      </c>
      <c r="AP396" s="107">
        <v>31067019</v>
      </c>
      <c r="AQ396" s="108">
        <v>25</v>
      </c>
      <c r="AR396" s="107">
        <v>16917277</v>
      </c>
      <c r="AS396" s="108">
        <v>14</v>
      </c>
      <c r="AT396" s="107">
        <v>3456853</v>
      </c>
      <c r="AU396" s="108">
        <v>4</v>
      </c>
      <c r="AV396" s="107">
        <v>5291415</v>
      </c>
      <c r="AW396" s="108">
        <v>10</v>
      </c>
      <c r="AX396" s="107">
        <v>1221452</v>
      </c>
      <c r="AY396" s="108">
        <v>5</v>
      </c>
      <c r="AZ396" s="107">
        <v>11001036</v>
      </c>
      <c r="BA396" s="108">
        <v>125</v>
      </c>
      <c r="BB396" s="107">
        <v>30920686</v>
      </c>
      <c r="BC396" s="108"/>
      <c r="BD396" s="107"/>
      <c r="BE396" s="108">
        <v>128</v>
      </c>
      <c r="BF396" s="107">
        <v>145753131</v>
      </c>
      <c r="BG396" s="108"/>
      <c r="BH396" s="107"/>
      <c r="BI396" s="108"/>
      <c r="BJ396" s="107"/>
      <c r="BK396" s="108"/>
      <c r="BL396" s="107"/>
      <c r="BM396" s="108">
        <v>18</v>
      </c>
      <c r="BN396" s="107">
        <v>8446306</v>
      </c>
      <c r="BO396" s="108">
        <v>25</v>
      </c>
      <c r="BP396" s="107">
        <v>3802644</v>
      </c>
      <c r="BQ396" s="108">
        <v>1131</v>
      </c>
      <c r="BR396" s="107">
        <v>482772533</v>
      </c>
    </row>
    <row r="397" spans="1:70" ht="14" customHeight="1">
      <c r="A397" s="111" t="s">
        <v>533</v>
      </c>
      <c r="B397" s="105">
        <v>32598</v>
      </c>
      <c r="C397" s="106">
        <v>6</v>
      </c>
      <c r="D397" s="107">
        <v>799515</v>
      </c>
      <c r="E397" s="108">
        <v>7</v>
      </c>
      <c r="F397" s="107">
        <v>1163321</v>
      </c>
      <c r="G397" s="108">
        <v>91</v>
      </c>
      <c r="H397" s="107">
        <v>23698723</v>
      </c>
      <c r="I397" s="108">
        <v>55</v>
      </c>
      <c r="J397" s="107">
        <v>12250241</v>
      </c>
      <c r="K397" s="108">
        <v>43</v>
      </c>
      <c r="L397" s="107">
        <v>9074334</v>
      </c>
      <c r="M397" s="108">
        <v>19</v>
      </c>
      <c r="N397" s="107">
        <v>4931976</v>
      </c>
      <c r="O397" s="108">
        <v>122</v>
      </c>
      <c r="P397" s="107">
        <v>34870686</v>
      </c>
      <c r="Q397" s="108"/>
      <c r="R397" s="107"/>
      <c r="S397" s="108">
        <v>9</v>
      </c>
      <c r="T397" s="107">
        <v>4867862</v>
      </c>
      <c r="U397" s="108">
        <v>9</v>
      </c>
      <c r="V397" s="107">
        <v>2255468</v>
      </c>
      <c r="W397" s="108">
        <v>31</v>
      </c>
      <c r="X397" s="107">
        <v>8426360</v>
      </c>
      <c r="Y397" s="108">
        <v>36</v>
      </c>
      <c r="Z397" s="107">
        <v>23544175</v>
      </c>
      <c r="AA397" s="108">
        <v>24</v>
      </c>
      <c r="AB397" s="107">
        <v>7739305</v>
      </c>
      <c r="AC397" s="108">
        <v>22</v>
      </c>
      <c r="AD397" s="107">
        <v>2818251</v>
      </c>
      <c r="AE397" s="108">
        <v>86</v>
      </c>
      <c r="AF397" s="107">
        <v>14524516</v>
      </c>
      <c r="AG397" s="108">
        <v>107</v>
      </c>
      <c r="AH397" s="107">
        <v>44787269</v>
      </c>
      <c r="AI397" s="108">
        <v>50</v>
      </c>
      <c r="AJ397" s="107">
        <v>29558918</v>
      </c>
      <c r="AK397" s="108">
        <v>19</v>
      </c>
      <c r="AL397" s="107">
        <v>4440907</v>
      </c>
      <c r="AM397" s="108">
        <v>29</v>
      </c>
      <c r="AN397" s="107">
        <v>6137403</v>
      </c>
      <c r="AO397" s="108">
        <v>14</v>
      </c>
      <c r="AP397" s="107">
        <v>28288521</v>
      </c>
      <c r="AQ397" s="108">
        <v>25</v>
      </c>
      <c r="AR397" s="107">
        <v>17657596</v>
      </c>
      <c r="AS397" s="108">
        <v>14</v>
      </c>
      <c r="AT397" s="107">
        <v>3828390</v>
      </c>
      <c r="AU397" s="108">
        <v>4</v>
      </c>
      <c r="AV397" s="107">
        <v>5200817</v>
      </c>
      <c r="AW397" s="108">
        <v>10</v>
      </c>
      <c r="AX397" s="107">
        <v>1218973</v>
      </c>
      <c r="AY397" s="108">
        <v>5</v>
      </c>
      <c r="AZ397" s="107">
        <v>10433154</v>
      </c>
      <c r="BA397" s="108">
        <v>125</v>
      </c>
      <c r="BB397" s="107">
        <v>31224414</v>
      </c>
      <c r="BC397" s="108"/>
      <c r="BD397" s="107"/>
      <c r="BE397" s="108">
        <v>131</v>
      </c>
      <c r="BF397" s="107">
        <v>144314237</v>
      </c>
      <c r="BG397" s="108"/>
      <c r="BH397" s="107"/>
      <c r="BI397" s="108"/>
      <c r="BJ397" s="107"/>
      <c r="BK397" s="108"/>
      <c r="BL397" s="107"/>
      <c r="BM397" s="108">
        <v>18</v>
      </c>
      <c r="BN397" s="107">
        <v>8212474</v>
      </c>
      <c r="BO397" s="108">
        <v>25</v>
      </c>
      <c r="BP397" s="107">
        <v>3763317</v>
      </c>
      <c r="BQ397" s="108">
        <v>1136</v>
      </c>
      <c r="BR397" s="107">
        <v>490031136</v>
      </c>
    </row>
    <row r="398" spans="1:70" ht="14" customHeight="1">
      <c r="A398" s="111" t="s">
        <v>533</v>
      </c>
      <c r="B398" s="105">
        <v>32626</v>
      </c>
      <c r="C398" s="106">
        <v>6</v>
      </c>
      <c r="D398" s="107">
        <v>881842</v>
      </c>
      <c r="E398" s="108">
        <v>7</v>
      </c>
      <c r="F398" s="107">
        <v>1244189</v>
      </c>
      <c r="G398" s="108">
        <v>91</v>
      </c>
      <c r="H398" s="107">
        <v>23304307</v>
      </c>
      <c r="I398" s="108">
        <v>55</v>
      </c>
      <c r="J398" s="107">
        <v>13258606</v>
      </c>
      <c r="K398" s="108">
        <v>43</v>
      </c>
      <c r="L398" s="107">
        <v>9489239</v>
      </c>
      <c r="M398" s="108">
        <v>19</v>
      </c>
      <c r="N398" s="107">
        <v>5163202</v>
      </c>
      <c r="O398" s="108">
        <v>122</v>
      </c>
      <c r="P398" s="107">
        <v>34948118</v>
      </c>
      <c r="Q398" s="108"/>
      <c r="R398" s="107"/>
      <c r="S398" s="108">
        <v>9</v>
      </c>
      <c r="T398" s="107">
        <v>5034107</v>
      </c>
      <c r="U398" s="108">
        <v>9</v>
      </c>
      <c r="V398" s="107">
        <v>2464255</v>
      </c>
      <c r="W398" s="108">
        <v>31</v>
      </c>
      <c r="X398" s="107">
        <v>8946634</v>
      </c>
      <c r="Y398" s="108">
        <v>36</v>
      </c>
      <c r="Z398" s="107">
        <v>24882677</v>
      </c>
      <c r="AA398" s="108">
        <v>24</v>
      </c>
      <c r="AB398" s="107">
        <v>8085045</v>
      </c>
      <c r="AC398" s="108">
        <v>22</v>
      </c>
      <c r="AD398" s="107">
        <v>2910773</v>
      </c>
      <c r="AE398" s="108">
        <v>86</v>
      </c>
      <c r="AF398" s="107">
        <v>15503405</v>
      </c>
      <c r="AG398" s="108">
        <v>107</v>
      </c>
      <c r="AH398" s="107">
        <v>45685848</v>
      </c>
      <c r="AI398" s="108">
        <v>50</v>
      </c>
      <c r="AJ398" s="107">
        <v>30240997</v>
      </c>
      <c r="AK398" s="108">
        <v>19</v>
      </c>
      <c r="AL398" s="107">
        <v>4721588</v>
      </c>
      <c r="AM398" s="108">
        <v>29</v>
      </c>
      <c r="AN398" s="107">
        <v>6322230</v>
      </c>
      <c r="AO398" s="108">
        <v>14</v>
      </c>
      <c r="AP398" s="107">
        <v>28585648</v>
      </c>
      <c r="AQ398" s="108">
        <v>25</v>
      </c>
      <c r="AR398" s="107">
        <v>17278509</v>
      </c>
      <c r="AS398" s="108">
        <v>14</v>
      </c>
      <c r="AT398" s="107">
        <v>4488658</v>
      </c>
      <c r="AU398" s="108">
        <v>4</v>
      </c>
      <c r="AV398" s="107">
        <v>5290962</v>
      </c>
      <c r="AW398" s="108">
        <v>10</v>
      </c>
      <c r="AX398" s="107">
        <v>1290624</v>
      </c>
      <c r="AY398" s="108">
        <v>5</v>
      </c>
      <c r="AZ398" s="107">
        <v>10451083</v>
      </c>
      <c r="BA398" s="108">
        <v>125</v>
      </c>
      <c r="BB398" s="107">
        <v>32225802</v>
      </c>
      <c r="BC398" s="108"/>
      <c r="BD398" s="107"/>
      <c r="BE398" s="108">
        <v>131</v>
      </c>
      <c r="BF398" s="107">
        <v>140896725</v>
      </c>
      <c r="BG398" s="108"/>
      <c r="BH398" s="107"/>
      <c r="BI398" s="108"/>
      <c r="BJ398" s="107"/>
      <c r="BK398" s="108"/>
      <c r="BL398" s="107"/>
      <c r="BM398" s="108">
        <v>18</v>
      </c>
      <c r="BN398" s="107">
        <v>8069385</v>
      </c>
      <c r="BO398" s="108">
        <v>25</v>
      </c>
      <c r="BP398" s="107">
        <v>3827849</v>
      </c>
      <c r="BQ398" s="108">
        <v>1136</v>
      </c>
      <c r="BR398" s="107">
        <v>495492321</v>
      </c>
    </row>
    <row r="399" spans="1:70" ht="14" customHeight="1">
      <c r="A399" s="111" t="s">
        <v>533</v>
      </c>
      <c r="B399" s="105">
        <v>32659</v>
      </c>
      <c r="C399" s="106">
        <v>6</v>
      </c>
      <c r="D399" s="107">
        <v>855026</v>
      </c>
      <c r="E399" s="108">
        <v>7</v>
      </c>
      <c r="F399" s="107">
        <v>1211898</v>
      </c>
      <c r="G399" s="108">
        <v>91</v>
      </c>
      <c r="H399" s="107">
        <v>23254889</v>
      </c>
      <c r="I399" s="108">
        <v>55</v>
      </c>
      <c r="J399" s="107">
        <v>13144065</v>
      </c>
      <c r="K399" s="108">
        <v>43</v>
      </c>
      <c r="L399" s="107">
        <v>9441778</v>
      </c>
      <c r="M399" s="108">
        <v>19</v>
      </c>
      <c r="N399" s="107">
        <v>5056532</v>
      </c>
      <c r="O399" s="108">
        <v>122</v>
      </c>
      <c r="P399" s="107">
        <v>35122355</v>
      </c>
      <c r="Q399" s="108"/>
      <c r="R399" s="107"/>
      <c r="S399" s="108">
        <v>9</v>
      </c>
      <c r="T399" s="107">
        <v>4829194</v>
      </c>
      <c r="U399" s="108">
        <v>9</v>
      </c>
      <c r="V399" s="107">
        <v>2545565</v>
      </c>
      <c r="W399" s="108">
        <v>31</v>
      </c>
      <c r="X399" s="107">
        <v>8883471</v>
      </c>
      <c r="Y399" s="108">
        <v>36</v>
      </c>
      <c r="Z399" s="107">
        <v>24396717</v>
      </c>
      <c r="AA399" s="108">
        <v>24</v>
      </c>
      <c r="AB399" s="107">
        <v>7963216</v>
      </c>
      <c r="AC399" s="108">
        <v>22</v>
      </c>
      <c r="AD399" s="107">
        <v>3232325</v>
      </c>
      <c r="AE399" s="108">
        <v>86</v>
      </c>
      <c r="AF399" s="107">
        <v>16235653</v>
      </c>
      <c r="AG399" s="108">
        <v>107</v>
      </c>
      <c r="AH399" s="107">
        <v>50344923</v>
      </c>
      <c r="AI399" s="108">
        <v>50</v>
      </c>
      <c r="AJ399" s="107">
        <v>31671342</v>
      </c>
      <c r="AK399" s="108">
        <v>19</v>
      </c>
      <c r="AL399" s="107">
        <v>4980166</v>
      </c>
      <c r="AM399" s="108">
        <v>29</v>
      </c>
      <c r="AN399" s="107">
        <v>6775839</v>
      </c>
      <c r="AO399" s="108">
        <v>14</v>
      </c>
      <c r="AP399" s="107">
        <v>28793324</v>
      </c>
      <c r="AQ399" s="108">
        <v>25</v>
      </c>
      <c r="AR399" s="107">
        <v>17229869</v>
      </c>
      <c r="AS399" s="108">
        <v>14</v>
      </c>
      <c r="AT399" s="107">
        <v>4538445</v>
      </c>
      <c r="AU399" s="108">
        <v>4</v>
      </c>
      <c r="AV399" s="107">
        <v>5311581</v>
      </c>
      <c r="AW399" s="108">
        <v>10</v>
      </c>
      <c r="AX399" s="107">
        <v>1263688</v>
      </c>
      <c r="AY399" s="108">
        <v>5</v>
      </c>
      <c r="AZ399" s="107">
        <v>10097239</v>
      </c>
      <c r="BA399" s="108">
        <v>125</v>
      </c>
      <c r="BB399" s="107">
        <v>32632079</v>
      </c>
      <c r="BC399" s="108"/>
      <c r="BD399" s="107"/>
      <c r="BE399" s="108">
        <v>131</v>
      </c>
      <c r="BF399" s="107">
        <v>144400543</v>
      </c>
      <c r="BG399" s="108"/>
      <c r="BH399" s="107"/>
      <c r="BI399" s="108"/>
      <c r="BJ399" s="107"/>
      <c r="BK399" s="108"/>
      <c r="BL399" s="107"/>
      <c r="BM399" s="108">
        <v>18</v>
      </c>
      <c r="BN399" s="107">
        <v>7960177</v>
      </c>
      <c r="BO399" s="108">
        <v>25</v>
      </c>
      <c r="BP399" s="107">
        <v>4192420</v>
      </c>
      <c r="BQ399" s="108">
        <v>1136</v>
      </c>
      <c r="BR399" s="107">
        <v>506364330</v>
      </c>
    </row>
    <row r="400" spans="1:70" ht="14" customHeight="1">
      <c r="A400" s="111" t="s">
        <v>533</v>
      </c>
      <c r="B400" s="105">
        <v>32689</v>
      </c>
      <c r="C400" s="106">
        <v>6</v>
      </c>
      <c r="D400" s="107">
        <v>826158</v>
      </c>
      <c r="E400" s="108">
        <v>7</v>
      </c>
      <c r="F400" s="107">
        <v>1200814</v>
      </c>
      <c r="G400" s="108">
        <v>91</v>
      </c>
      <c r="H400" s="107">
        <v>21922178</v>
      </c>
      <c r="I400" s="108">
        <v>55</v>
      </c>
      <c r="J400" s="107">
        <v>12766483</v>
      </c>
      <c r="K400" s="108">
        <v>43</v>
      </c>
      <c r="L400" s="107">
        <v>9069840</v>
      </c>
      <c r="M400" s="108">
        <v>19</v>
      </c>
      <c r="N400" s="107">
        <v>4563528</v>
      </c>
      <c r="O400" s="108">
        <v>122</v>
      </c>
      <c r="P400" s="107">
        <v>34384451</v>
      </c>
      <c r="Q400" s="108"/>
      <c r="R400" s="107"/>
      <c r="S400" s="108">
        <v>9</v>
      </c>
      <c r="T400" s="107">
        <v>4697618</v>
      </c>
      <c r="U400" s="108">
        <v>9</v>
      </c>
      <c r="V400" s="107">
        <v>2481281</v>
      </c>
      <c r="W400" s="108">
        <v>31</v>
      </c>
      <c r="X400" s="107">
        <v>8667896</v>
      </c>
      <c r="Y400" s="108">
        <v>36</v>
      </c>
      <c r="Z400" s="107">
        <v>21651705</v>
      </c>
      <c r="AA400" s="108">
        <v>24</v>
      </c>
      <c r="AB400" s="107">
        <v>7578074</v>
      </c>
      <c r="AC400" s="108">
        <v>22</v>
      </c>
      <c r="AD400" s="107">
        <v>3257531</v>
      </c>
      <c r="AE400" s="108">
        <v>86</v>
      </c>
      <c r="AF400" s="107">
        <v>15730914</v>
      </c>
      <c r="AG400" s="108">
        <v>107</v>
      </c>
      <c r="AH400" s="107">
        <v>49613874</v>
      </c>
      <c r="AI400" s="108">
        <v>50</v>
      </c>
      <c r="AJ400" s="107">
        <v>30869713</v>
      </c>
      <c r="AK400" s="108">
        <v>19</v>
      </c>
      <c r="AL400" s="107">
        <v>5027233</v>
      </c>
      <c r="AM400" s="108">
        <v>29</v>
      </c>
      <c r="AN400" s="107">
        <v>6839168</v>
      </c>
      <c r="AO400" s="108">
        <v>14</v>
      </c>
      <c r="AP400" s="107">
        <v>27140547</v>
      </c>
      <c r="AQ400" s="108">
        <v>25</v>
      </c>
      <c r="AR400" s="107">
        <v>15946581</v>
      </c>
      <c r="AS400" s="108">
        <v>13</v>
      </c>
      <c r="AT400" s="107">
        <v>4132761</v>
      </c>
      <c r="AU400" s="108">
        <v>4</v>
      </c>
      <c r="AV400" s="107">
        <v>5145233</v>
      </c>
      <c r="AW400" s="108">
        <v>10</v>
      </c>
      <c r="AX400" s="107">
        <v>1205523</v>
      </c>
      <c r="AY400" s="108">
        <v>5</v>
      </c>
      <c r="AZ400" s="107">
        <v>10008877</v>
      </c>
      <c r="BA400" s="108">
        <v>125</v>
      </c>
      <c r="BB400" s="107">
        <v>31743296</v>
      </c>
      <c r="BC400" s="108"/>
      <c r="BD400" s="107"/>
      <c r="BE400" s="108">
        <v>131</v>
      </c>
      <c r="BF400" s="107">
        <v>141300269</v>
      </c>
      <c r="BG400" s="108"/>
      <c r="BH400" s="107"/>
      <c r="BI400" s="108"/>
      <c r="BJ400" s="107"/>
      <c r="BK400" s="108"/>
      <c r="BL400" s="107"/>
      <c r="BM400" s="108">
        <v>18</v>
      </c>
      <c r="BN400" s="107">
        <v>7633263</v>
      </c>
      <c r="BO400" s="108">
        <v>25</v>
      </c>
      <c r="BP400" s="107">
        <v>4264725</v>
      </c>
      <c r="BQ400" s="108">
        <v>1135</v>
      </c>
      <c r="BR400" s="107">
        <v>489669549</v>
      </c>
    </row>
    <row r="401" spans="1:70" ht="14" customHeight="1">
      <c r="A401" s="111" t="s">
        <v>533</v>
      </c>
      <c r="B401" s="105">
        <v>32720</v>
      </c>
      <c r="C401" s="106">
        <v>6</v>
      </c>
      <c r="D401" s="107">
        <v>879040</v>
      </c>
      <c r="E401" s="108">
        <v>7</v>
      </c>
      <c r="F401" s="107">
        <v>1237502</v>
      </c>
      <c r="G401" s="108">
        <v>91</v>
      </c>
      <c r="H401" s="107">
        <v>24797319</v>
      </c>
      <c r="I401" s="108">
        <v>55</v>
      </c>
      <c r="J401" s="107">
        <v>13544698</v>
      </c>
      <c r="K401" s="108">
        <v>43</v>
      </c>
      <c r="L401" s="107">
        <v>9736969</v>
      </c>
      <c r="M401" s="108">
        <v>19</v>
      </c>
      <c r="N401" s="107">
        <v>4851452</v>
      </c>
      <c r="O401" s="108">
        <v>122</v>
      </c>
      <c r="P401" s="107">
        <v>36586126</v>
      </c>
      <c r="Q401" s="108"/>
      <c r="R401" s="107"/>
      <c r="S401" s="108">
        <v>9</v>
      </c>
      <c r="T401" s="107">
        <v>4945035</v>
      </c>
      <c r="U401" s="108">
        <v>9</v>
      </c>
      <c r="V401" s="107">
        <v>2652060</v>
      </c>
      <c r="W401" s="108">
        <v>31</v>
      </c>
      <c r="X401" s="107">
        <v>9136090</v>
      </c>
      <c r="Y401" s="108">
        <v>36</v>
      </c>
      <c r="Z401" s="107">
        <v>23571597</v>
      </c>
      <c r="AA401" s="108">
        <v>24</v>
      </c>
      <c r="AB401" s="107">
        <v>8136586</v>
      </c>
      <c r="AC401" s="108">
        <v>22</v>
      </c>
      <c r="AD401" s="107">
        <v>3547893</v>
      </c>
      <c r="AE401" s="108">
        <v>86</v>
      </c>
      <c r="AF401" s="107">
        <v>16606546</v>
      </c>
      <c r="AG401" s="108">
        <v>107</v>
      </c>
      <c r="AH401" s="107">
        <v>50998755</v>
      </c>
      <c r="AI401" s="108">
        <v>50</v>
      </c>
      <c r="AJ401" s="107">
        <v>32177286</v>
      </c>
      <c r="AK401" s="108">
        <v>19</v>
      </c>
      <c r="AL401" s="107">
        <v>5100813</v>
      </c>
      <c r="AM401" s="108">
        <v>29</v>
      </c>
      <c r="AN401" s="107">
        <v>7101151</v>
      </c>
      <c r="AO401" s="108">
        <v>14</v>
      </c>
      <c r="AP401" s="107">
        <v>30412058</v>
      </c>
      <c r="AQ401" s="108">
        <v>25</v>
      </c>
      <c r="AR401" s="107">
        <v>17675877</v>
      </c>
      <c r="AS401" s="108">
        <v>13</v>
      </c>
      <c r="AT401" s="107">
        <v>4553607</v>
      </c>
      <c r="AU401" s="108">
        <v>4</v>
      </c>
      <c r="AV401" s="107">
        <v>5531207</v>
      </c>
      <c r="AW401" s="108">
        <v>10</v>
      </c>
      <c r="AX401" s="107">
        <v>1328296</v>
      </c>
      <c r="AY401" s="108">
        <v>5</v>
      </c>
      <c r="AZ401" s="107">
        <v>11344793</v>
      </c>
      <c r="BA401" s="108">
        <v>125</v>
      </c>
      <c r="BB401" s="107">
        <v>34953416</v>
      </c>
      <c r="BC401" s="108"/>
      <c r="BD401" s="107"/>
      <c r="BE401" s="108">
        <v>131</v>
      </c>
      <c r="BF401" s="107">
        <v>152688210</v>
      </c>
      <c r="BG401" s="108"/>
      <c r="BH401" s="107"/>
      <c r="BI401" s="108"/>
      <c r="BJ401" s="107"/>
      <c r="BK401" s="108"/>
      <c r="BL401" s="107"/>
      <c r="BM401" s="108">
        <v>18</v>
      </c>
      <c r="BN401" s="107">
        <v>8565169</v>
      </c>
      <c r="BO401" s="108">
        <v>25</v>
      </c>
      <c r="BP401" s="107">
        <v>4460898</v>
      </c>
      <c r="BQ401" s="108">
        <v>1135</v>
      </c>
      <c r="BR401" s="107">
        <v>527120461</v>
      </c>
    </row>
    <row r="402" spans="1:70" ht="14" customHeight="1">
      <c r="A402" s="111" t="s">
        <v>533</v>
      </c>
      <c r="B402" s="105">
        <v>32751</v>
      </c>
      <c r="C402" s="106">
        <v>6</v>
      </c>
      <c r="D402" s="107">
        <v>861347</v>
      </c>
      <c r="E402" s="108">
        <v>7</v>
      </c>
      <c r="F402" s="107">
        <v>1215375</v>
      </c>
      <c r="G402" s="108">
        <v>91</v>
      </c>
      <c r="H402" s="107">
        <v>22797341</v>
      </c>
      <c r="I402" s="108">
        <v>55</v>
      </c>
      <c r="J402" s="107">
        <v>14034823</v>
      </c>
      <c r="K402" s="108">
        <v>43</v>
      </c>
      <c r="L402" s="107">
        <v>9617095</v>
      </c>
      <c r="M402" s="108">
        <v>19</v>
      </c>
      <c r="N402" s="107">
        <v>4693354</v>
      </c>
      <c r="O402" s="108">
        <v>122</v>
      </c>
      <c r="P402" s="107">
        <v>36832558</v>
      </c>
      <c r="Q402" s="108"/>
      <c r="R402" s="107"/>
      <c r="S402" s="108">
        <v>9</v>
      </c>
      <c r="T402" s="107">
        <v>4772666</v>
      </c>
      <c r="U402" s="108">
        <v>9</v>
      </c>
      <c r="V402" s="107">
        <v>2625639</v>
      </c>
      <c r="W402" s="108">
        <v>31</v>
      </c>
      <c r="X402" s="107">
        <v>9068772</v>
      </c>
      <c r="Y402" s="108">
        <v>36</v>
      </c>
      <c r="Z402" s="107">
        <v>21758084</v>
      </c>
      <c r="AA402" s="108">
        <v>24</v>
      </c>
      <c r="AB402" s="107">
        <v>7727150</v>
      </c>
      <c r="AC402" s="108">
        <v>22</v>
      </c>
      <c r="AD402" s="107">
        <v>3908769</v>
      </c>
      <c r="AE402" s="108">
        <v>86</v>
      </c>
      <c r="AF402" s="107">
        <v>16375406</v>
      </c>
      <c r="AG402" s="108">
        <v>107</v>
      </c>
      <c r="AH402" s="107">
        <v>50756284</v>
      </c>
      <c r="AI402" s="108">
        <v>50</v>
      </c>
      <c r="AJ402" s="107">
        <v>31296739</v>
      </c>
      <c r="AK402" s="108">
        <v>19</v>
      </c>
      <c r="AL402" s="107">
        <v>5078822</v>
      </c>
      <c r="AM402" s="108">
        <v>29</v>
      </c>
      <c r="AN402" s="107">
        <v>7744318</v>
      </c>
      <c r="AO402" s="108">
        <v>14</v>
      </c>
      <c r="AP402" s="107">
        <v>27830542</v>
      </c>
      <c r="AQ402" s="108">
        <v>25</v>
      </c>
      <c r="AR402" s="107">
        <v>17593228</v>
      </c>
      <c r="AS402" s="108">
        <v>13</v>
      </c>
      <c r="AT402" s="107">
        <v>4226697</v>
      </c>
      <c r="AU402" s="108">
        <v>4</v>
      </c>
      <c r="AV402" s="107">
        <v>5577237</v>
      </c>
      <c r="AW402" s="108">
        <v>10</v>
      </c>
      <c r="AX402" s="107">
        <v>1386921</v>
      </c>
      <c r="AY402" s="108">
        <v>5</v>
      </c>
      <c r="AZ402" s="107">
        <v>10561166</v>
      </c>
      <c r="BA402" s="108">
        <v>128</v>
      </c>
      <c r="BB402" s="107">
        <v>36669855</v>
      </c>
      <c r="BC402" s="108"/>
      <c r="BD402" s="107"/>
      <c r="BE402" s="108">
        <v>131</v>
      </c>
      <c r="BF402" s="107">
        <v>155437687</v>
      </c>
      <c r="BG402" s="108"/>
      <c r="BH402" s="107"/>
      <c r="BI402" s="108"/>
      <c r="BJ402" s="107"/>
      <c r="BK402" s="108"/>
      <c r="BL402" s="107"/>
      <c r="BM402" s="108">
        <v>18</v>
      </c>
      <c r="BN402" s="107">
        <v>8193355</v>
      </c>
      <c r="BO402" s="108">
        <v>25</v>
      </c>
      <c r="BP402" s="107">
        <v>4889140</v>
      </c>
      <c r="BQ402" s="108">
        <v>1138</v>
      </c>
      <c r="BR402" s="107">
        <v>523530382</v>
      </c>
    </row>
    <row r="403" spans="1:70" ht="14" customHeight="1">
      <c r="A403" s="111" t="s">
        <v>533</v>
      </c>
      <c r="B403" s="105">
        <v>32780</v>
      </c>
      <c r="C403" s="106">
        <v>6</v>
      </c>
      <c r="D403" s="107">
        <v>899993</v>
      </c>
      <c r="E403" s="108">
        <v>7</v>
      </c>
      <c r="F403" s="107">
        <v>1221047</v>
      </c>
      <c r="G403" s="108">
        <v>91</v>
      </c>
      <c r="H403" s="107">
        <v>24395965</v>
      </c>
      <c r="I403" s="108">
        <v>55</v>
      </c>
      <c r="J403" s="107">
        <v>14723025</v>
      </c>
      <c r="K403" s="108">
        <v>43</v>
      </c>
      <c r="L403" s="107">
        <v>10097991</v>
      </c>
      <c r="M403" s="108">
        <v>19</v>
      </c>
      <c r="N403" s="107">
        <v>4814353</v>
      </c>
      <c r="O403" s="108">
        <v>122</v>
      </c>
      <c r="P403" s="107">
        <v>38195290</v>
      </c>
      <c r="Q403" s="108"/>
      <c r="R403" s="107"/>
      <c r="S403" s="108">
        <v>9</v>
      </c>
      <c r="T403" s="107">
        <v>4853788</v>
      </c>
      <c r="U403" s="108">
        <v>9</v>
      </c>
      <c r="V403" s="107">
        <v>2837253</v>
      </c>
      <c r="W403" s="108">
        <v>31</v>
      </c>
      <c r="X403" s="107">
        <v>9387260</v>
      </c>
      <c r="Y403" s="108">
        <v>36</v>
      </c>
      <c r="Z403" s="107">
        <v>21626702</v>
      </c>
      <c r="AA403" s="108">
        <v>24</v>
      </c>
      <c r="AB403" s="107">
        <v>7763861</v>
      </c>
      <c r="AC403" s="108">
        <v>24</v>
      </c>
      <c r="AD403" s="107">
        <v>4174484</v>
      </c>
      <c r="AE403" s="108">
        <v>90</v>
      </c>
      <c r="AF403" s="107">
        <v>18346511</v>
      </c>
      <c r="AG403" s="108">
        <v>109</v>
      </c>
      <c r="AH403" s="107">
        <v>51933561</v>
      </c>
      <c r="AI403" s="108">
        <v>51</v>
      </c>
      <c r="AJ403" s="107">
        <v>31655921</v>
      </c>
      <c r="AK403" s="108">
        <v>19</v>
      </c>
      <c r="AL403" s="107">
        <v>5353643</v>
      </c>
      <c r="AM403" s="108">
        <v>29</v>
      </c>
      <c r="AN403" s="107">
        <v>8090457</v>
      </c>
      <c r="AO403" s="108">
        <v>14</v>
      </c>
      <c r="AP403" s="107">
        <v>28176035</v>
      </c>
      <c r="AQ403" s="108">
        <v>25</v>
      </c>
      <c r="AR403" s="107">
        <v>20527435</v>
      </c>
      <c r="AS403" s="108">
        <v>13</v>
      </c>
      <c r="AT403" s="107">
        <v>4306193</v>
      </c>
      <c r="AU403" s="108">
        <v>4</v>
      </c>
      <c r="AV403" s="107">
        <v>5716316</v>
      </c>
      <c r="AW403" s="108">
        <v>10</v>
      </c>
      <c r="AX403" s="107">
        <v>1671650</v>
      </c>
      <c r="AY403" s="108">
        <v>5</v>
      </c>
      <c r="AZ403" s="107">
        <v>10566992</v>
      </c>
      <c r="BA403" s="108">
        <v>130</v>
      </c>
      <c r="BB403" s="107">
        <v>40529445</v>
      </c>
      <c r="BC403" s="108"/>
      <c r="BD403" s="107"/>
      <c r="BE403" s="108">
        <v>134</v>
      </c>
      <c r="BF403" s="107">
        <v>160380041</v>
      </c>
      <c r="BG403" s="108"/>
      <c r="BH403" s="107"/>
      <c r="BI403" s="108"/>
      <c r="BJ403" s="107"/>
      <c r="BK403" s="108"/>
      <c r="BL403" s="107"/>
      <c r="BM403" s="108">
        <v>18</v>
      </c>
      <c r="BN403" s="107">
        <v>9238426</v>
      </c>
      <c r="BO403" s="108">
        <v>25</v>
      </c>
      <c r="BP403" s="107">
        <v>5332102</v>
      </c>
      <c r="BQ403" s="108">
        <v>1152</v>
      </c>
      <c r="BR403" s="107">
        <v>546815754</v>
      </c>
    </row>
    <row r="404" spans="1:70" ht="14" customHeight="1">
      <c r="A404" s="111" t="s">
        <v>533</v>
      </c>
      <c r="B404" s="105">
        <v>32812</v>
      </c>
      <c r="C404" s="106">
        <v>6</v>
      </c>
      <c r="D404" s="107">
        <v>891308</v>
      </c>
      <c r="E404" s="108">
        <v>7</v>
      </c>
      <c r="F404" s="107">
        <v>1378993</v>
      </c>
      <c r="G404" s="108">
        <v>91</v>
      </c>
      <c r="H404" s="107">
        <v>24913823</v>
      </c>
      <c r="I404" s="108">
        <v>55</v>
      </c>
      <c r="J404" s="107">
        <v>14770458</v>
      </c>
      <c r="K404" s="108">
        <v>43</v>
      </c>
      <c r="L404" s="107">
        <v>10071226</v>
      </c>
      <c r="M404" s="108">
        <v>20</v>
      </c>
      <c r="N404" s="107">
        <v>4943585</v>
      </c>
      <c r="O404" s="108">
        <v>123</v>
      </c>
      <c r="P404" s="107">
        <v>38204143</v>
      </c>
      <c r="Q404" s="108"/>
      <c r="R404" s="107"/>
      <c r="S404" s="108">
        <v>9</v>
      </c>
      <c r="T404" s="107">
        <v>5277445</v>
      </c>
      <c r="U404" s="108">
        <v>9</v>
      </c>
      <c r="V404" s="107">
        <v>3091515</v>
      </c>
      <c r="W404" s="108">
        <v>31</v>
      </c>
      <c r="X404" s="107">
        <v>9440781</v>
      </c>
      <c r="Y404" s="108">
        <v>36</v>
      </c>
      <c r="Z404" s="107">
        <v>20930646</v>
      </c>
      <c r="AA404" s="108">
        <v>24</v>
      </c>
      <c r="AB404" s="107">
        <v>8070257</v>
      </c>
      <c r="AC404" s="108">
        <v>24</v>
      </c>
      <c r="AD404" s="107">
        <v>4034047</v>
      </c>
      <c r="AE404" s="108">
        <v>91</v>
      </c>
      <c r="AF404" s="107">
        <v>18627692</v>
      </c>
      <c r="AG404" s="108">
        <v>109</v>
      </c>
      <c r="AH404" s="107">
        <v>51264573</v>
      </c>
      <c r="AI404" s="108">
        <v>51</v>
      </c>
      <c r="AJ404" s="107">
        <v>32072817</v>
      </c>
      <c r="AK404" s="108">
        <v>20</v>
      </c>
      <c r="AL404" s="107">
        <v>5269899</v>
      </c>
      <c r="AM404" s="108">
        <v>29</v>
      </c>
      <c r="AN404" s="107">
        <v>8288179</v>
      </c>
      <c r="AO404" s="108">
        <v>14</v>
      </c>
      <c r="AP404" s="107">
        <v>28418544</v>
      </c>
      <c r="AQ404" s="108">
        <v>25</v>
      </c>
      <c r="AR404" s="107">
        <v>21544789</v>
      </c>
      <c r="AS404" s="108">
        <v>13</v>
      </c>
      <c r="AT404" s="107">
        <v>4618594</v>
      </c>
      <c r="AU404" s="108">
        <v>4</v>
      </c>
      <c r="AV404" s="107">
        <v>5683067</v>
      </c>
      <c r="AW404" s="108">
        <v>10</v>
      </c>
      <c r="AX404" s="107">
        <v>1639322</v>
      </c>
      <c r="AY404" s="108">
        <v>5</v>
      </c>
      <c r="AZ404" s="107">
        <v>9702750</v>
      </c>
      <c r="BA404" s="108">
        <v>130</v>
      </c>
      <c r="BB404" s="107">
        <v>39767286</v>
      </c>
      <c r="BC404" s="108"/>
      <c r="BD404" s="107"/>
      <c r="BE404" s="108">
        <v>134</v>
      </c>
      <c r="BF404" s="107">
        <v>159186252</v>
      </c>
      <c r="BG404" s="108"/>
      <c r="BH404" s="107"/>
      <c r="BI404" s="108"/>
      <c r="BJ404" s="107"/>
      <c r="BK404" s="108"/>
      <c r="BL404" s="107"/>
      <c r="BM404" s="108">
        <v>18</v>
      </c>
      <c r="BN404" s="107">
        <v>9935031</v>
      </c>
      <c r="BO404" s="108">
        <v>25</v>
      </c>
      <c r="BP404" s="107">
        <v>5232328</v>
      </c>
      <c r="BQ404" s="108">
        <v>1156</v>
      </c>
      <c r="BR404" s="107">
        <v>547269365</v>
      </c>
    </row>
    <row r="405" spans="1:70" ht="14" customHeight="1">
      <c r="A405" s="111" t="s">
        <v>533</v>
      </c>
      <c r="B405" s="105">
        <v>32842</v>
      </c>
      <c r="C405" s="106">
        <v>6</v>
      </c>
      <c r="D405" s="107">
        <v>1060056</v>
      </c>
      <c r="E405" s="108">
        <v>7</v>
      </c>
      <c r="F405" s="107">
        <v>1455882</v>
      </c>
      <c r="G405" s="108">
        <v>91</v>
      </c>
      <c r="H405" s="107">
        <v>26339326</v>
      </c>
      <c r="I405" s="108">
        <v>55</v>
      </c>
      <c r="J405" s="107">
        <v>15357682</v>
      </c>
      <c r="K405" s="108">
        <v>43</v>
      </c>
      <c r="L405" s="107">
        <v>10698912</v>
      </c>
      <c r="M405" s="108">
        <v>20</v>
      </c>
      <c r="N405" s="107">
        <v>5259321</v>
      </c>
      <c r="O405" s="108">
        <v>123</v>
      </c>
      <c r="P405" s="107">
        <v>38975100</v>
      </c>
      <c r="Q405" s="108"/>
      <c r="R405" s="107"/>
      <c r="S405" s="108">
        <v>9</v>
      </c>
      <c r="T405" s="107">
        <v>5578886</v>
      </c>
      <c r="U405" s="108">
        <v>9</v>
      </c>
      <c r="V405" s="107">
        <v>3207434</v>
      </c>
      <c r="W405" s="108">
        <v>31</v>
      </c>
      <c r="X405" s="107">
        <v>9752072</v>
      </c>
      <c r="Y405" s="108">
        <v>36</v>
      </c>
      <c r="Z405" s="107">
        <v>23676149</v>
      </c>
      <c r="AA405" s="108">
        <v>24</v>
      </c>
      <c r="AB405" s="107">
        <v>8568463</v>
      </c>
      <c r="AC405" s="108">
        <v>24</v>
      </c>
      <c r="AD405" s="107">
        <v>4145765</v>
      </c>
      <c r="AE405" s="108">
        <v>91</v>
      </c>
      <c r="AF405" s="107">
        <v>19439987</v>
      </c>
      <c r="AG405" s="108">
        <v>109</v>
      </c>
      <c r="AH405" s="107">
        <v>52391042</v>
      </c>
      <c r="AI405" s="108">
        <v>51</v>
      </c>
      <c r="AJ405" s="107">
        <v>33049359</v>
      </c>
      <c r="AK405" s="108">
        <v>20</v>
      </c>
      <c r="AL405" s="107">
        <v>5368294</v>
      </c>
      <c r="AM405" s="108">
        <v>29</v>
      </c>
      <c r="AN405" s="107">
        <v>8604833</v>
      </c>
      <c r="AO405" s="108">
        <v>14</v>
      </c>
      <c r="AP405" s="107">
        <v>31310828</v>
      </c>
      <c r="AQ405" s="108">
        <v>25</v>
      </c>
      <c r="AR405" s="107">
        <v>22268405</v>
      </c>
      <c r="AS405" s="108">
        <v>13</v>
      </c>
      <c r="AT405" s="107">
        <v>4947553</v>
      </c>
      <c r="AU405" s="108">
        <v>4</v>
      </c>
      <c r="AV405" s="107">
        <v>5875050</v>
      </c>
      <c r="AW405" s="108">
        <v>10</v>
      </c>
      <c r="AX405" s="107">
        <v>1790400</v>
      </c>
      <c r="AY405" s="108">
        <v>5</v>
      </c>
      <c r="AZ405" s="107">
        <v>10227662</v>
      </c>
      <c r="BA405" s="108">
        <v>130</v>
      </c>
      <c r="BB405" s="107">
        <v>42257651</v>
      </c>
      <c r="BC405" s="108"/>
      <c r="BD405" s="107"/>
      <c r="BE405" s="108">
        <v>136</v>
      </c>
      <c r="BF405" s="107">
        <v>170421338</v>
      </c>
      <c r="BG405" s="108"/>
      <c r="BH405" s="107"/>
      <c r="BI405" s="108"/>
      <c r="BJ405" s="107"/>
      <c r="BK405" s="108"/>
      <c r="BL405" s="107"/>
      <c r="BM405" s="108">
        <v>18</v>
      </c>
      <c r="BN405" s="107">
        <v>10320834</v>
      </c>
      <c r="BO405" s="108">
        <v>25</v>
      </c>
      <c r="BP405" s="107">
        <v>5343901</v>
      </c>
      <c r="BQ405" s="108">
        <v>1158</v>
      </c>
      <c r="BR405" s="107">
        <v>577692201</v>
      </c>
    </row>
    <row r="406" spans="1:70" ht="14" customHeight="1">
      <c r="A406" s="111" t="s">
        <v>533</v>
      </c>
      <c r="B406" s="105">
        <v>32871</v>
      </c>
      <c r="C406" s="106">
        <v>6</v>
      </c>
      <c r="D406" s="107">
        <v>1084147</v>
      </c>
      <c r="E406" s="108">
        <v>7</v>
      </c>
      <c r="F406" s="107">
        <v>1878380</v>
      </c>
      <c r="G406" s="108">
        <v>92</v>
      </c>
      <c r="H406" s="107">
        <v>25917129</v>
      </c>
      <c r="I406" s="108">
        <v>55</v>
      </c>
      <c r="J406" s="107">
        <v>15764273</v>
      </c>
      <c r="K406" s="108">
        <v>43</v>
      </c>
      <c r="L406" s="107">
        <v>10961213</v>
      </c>
      <c r="M406" s="108">
        <v>20</v>
      </c>
      <c r="N406" s="107">
        <v>5447825</v>
      </c>
      <c r="O406" s="108">
        <v>124</v>
      </c>
      <c r="P406" s="107">
        <v>39200414</v>
      </c>
      <c r="Q406" s="108"/>
      <c r="R406" s="107"/>
      <c r="S406" s="108">
        <v>9</v>
      </c>
      <c r="T406" s="107">
        <v>6216701</v>
      </c>
      <c r="U406" s="108">
        <v>9</v>
      </c>
      <c r="V406" s="107">
        <v>2984482</v>
      </c>
      <c r="W406" s="108">
        <v>31</v>
      </c>
      <c r="X406" s="107">
        <v>9853797</v>
      </c>
      <c r="Y406" s="108">
        <v>36</v>
      </c>
      <c r="Z406" s="107">
        <v>22957019</v>
      </c>
      <c r="AA406" s="108">
        <v>24</v>
      </c>
      <c r="AB406" s="107">
        <v>9058131</v>
      </c>
      <c r="AC406" s="108">
        <v>24</v>
      </c>
      <c r="AD406" s="107">
        <v>4524650</v>
      </c>
      <c r="AE406" s="108">
        <v>91</v>
      </c>
      <c r="AF406" s="107">
        <v>20374123</v>
      </c>
      <c r="AG406" s="108">
        <v>109</v>
      </c>
      <c r="AH406" s="107">
        <v>54053500</v>
      </c>
      <c r="AI406" s="108">
        <v>51</v>
      </c>
      <c r="AJ406" s="107">
        <v>32617792</v>
      </c>
      <c r="AK406" s="108">
        <v>20</v>
      </c>
      <c r="AL406" s="107">
        <v>5542361</v>
      </c>
      <c r="AM406" s="108">
        <v>29</v>
      </c>
      <c r="AN406" s="107">
        <v>8758827</v>
      </c>
      <c r="AO406" s="108">
        <v>14</v>
      </c>
      <c r="AP406" s="107">
        <v>30957401</v>
      </c>
      <c r="AQ406" s="108">
        <v>25</v>
      </c>
      <c r="AR406" s="107">
        <v>21730856</v>
      </c>
      <c r="AS406" s="108">
        <v>13</v>
      </c>
      <c r="AT406" s="107">
        <v>5193775</v>
      </c>
      <c r="AU406" s="108">
        <v>4</v>
      </c>
      <c r="AV406" s="107">
        <v>6405105</v>
      </c>
      <c r="AW406" s="108">
        <v>10</v>
      </c>
      <c r="AX406" s="107">
        <v>1793764</v>
      </c>
      <c r="AY406" s="108">
        <v>5</v>
      </c>
      <c r="AZ406" s="107">
        <v>10723321</v>
      </c>
      <c r="BA406" s="108">
        <v>130</v>
      </c>
      <c r="BB406" s="107">
        <v>45718514</v>
      </c>
      <c r="BC406" s="108"/>
      <c r="BD406" s="107"/>
      <c r="BE406" s="108">
        <v>137</v>
      </c>
      <c r="BF406" s="107">
        <v>175494862</v>
      </c>
      <c r="BG406" s="108"/>
      <c r="BH406" s="107"/>
      <c r="BI406" s="108"/>
      <c r="BJ406" s="107"/>
      <c r="BK406" s="108"/>
      <c r="BL406" s="107"/>
      <c r="BM406" s="108">
        <v>18</v>
      </c>
      <c r="BN406" s="107">
        <v>9746627</v>
      </c>
      <c r="BO406" s="108">
        <v>25</v>
      </c>
      <c r="BP406" s="107">
        <v>5949791</v>
      </c>
      <c r="BQ406" s="108">
        <v>1161</v>
      </c>
      <c r="BR406" s="107">
        <v>590908794</v>
      </c>
    </row>
    <row r="407" spans="1:70" ht="14" customHeight="1">
      <c r="A407" s="111" t="s">
        <v>534</v>
      </c>
      <c r="B407" s="105">
        <v>32904</v>
      </c>
      <c r="C407" s="106">
        <v>6</v>
      </c>
      <c r="D407" s="107">
        <v>1006910</v>
      </c>
      <c r="E407" s="108">
        <v>7</v>
      </c>
      <c r="F407" s="107">
        <v>1843322</v>
      </c>
      <c r="G407" s="108">
        <v>92</v>
      </c>
      <c r="H407" s="107">
        <v>24626221</v>
      </c>
      <c r="I407" s="108">
        <v>55</v>
      </c>
      <c r="J407" s="107">
        <v>15338014</v>
      </c>
      <c r="K407" s="108">
        <v>43</v>
      </c>
      <c r="L407" s="107">
        <v>10624118</v>
      </c>
      <c r="M407" s="108">
        <v>20</v>
      </c>
      <c r="N407" s="107">
        <v>5186941</v>
      </c>
      <c r="O407" s="108">
        <v>124</v>
      </c>
      <c r="P407" s="107">
        <v>39151332</v>
      </c>
      <c r="Q407" s="108"/>
      <c r="R407" s="107"/>
      <c r="S407" s="108">
        <v>9</v>
      </c>
      <c r="T407" s="107">
        <v>5844024</v>
      </c>
      <c r="U407" s="108">
        <v>9</v>
      </c>
      <c r="V407" s="107">
        <v>2826085</v>
      </c>
      <c r="W407" s="108">
        <v>31</v>
      </c>
      <c r="X407" s="107">
        <v>9425493</v>
      </c>
      <c r="Y407" s="108">
        <v>36</v>
      </c>
      <c r="Z407" s="107">
        <v>21583658</v>
      </c>
      <c r="AA407" s="108">
        <v>24</v>
      </c>
      <c r="AB407" s="107">
        <v>8813272</v>
      </c>
      <c r="AC407" s="108">
        <v>24</v>
      </c>
      <c r="AD407" s="107">
        <v>4454146</v>
      </c>
      <c r="AE407" s="108">
        <v>91</v>
      </c>
      <c r="AF407" s="107">
        <v>19155824</v>
      </c>
      <c r="AG407" s="108">
        <v>109</v>
      </c>
      <c r="AH407" s="107">
        <v>54961528</v>
      </c>
      <c r="AI407" s="108">
        <v>51</v>
      </c>
      <c r="AJ407" s="107">
        <v>31193818</v>
      </c>
      <c r="AK407" s="108">
        <v>20</v>
      </c>
      <c r="AL407" s="107">
        <v>5598199</v>
      </c>
      <c r="AM407" s="108">
        <v>29</v>
      </c>
      <c r="AN407" s="107">
        <v>8787909</v>
      </c>
      <c r="AO407" s="108">
        <v>14</v>
      </c>
      <c r="AP407" s="107">
        <v>28093793</v>
      </c>
      <c r="AQ407" s="108">
        <v>25</v>
      </c>
      <c r="AR407" s="107">
        <v>20006121</v>
      </c>
      <c r="AS407" s="108">
        <v>13</v>
      </c>
      <c r="AT407" s="107">
        <v>4793628</v>
      </c>
      <c r="AU407" s="108">
        <v>4</v>
      </c>
      <c r="AV407" s="107">
        <v>5746999</v>
      </c>
      <c r="AW407" s="108">
        <v>10</v>
      </c>
      <c r="AX407" s="107">
        <v>1721101</v>
      </c>
      <c r="AY407" s="108">
        <v>5</v>
      </c>
      <c r="AZ407" s="107">
        <v>10005139</v>
      </c>
      <c r="BA407" s="108">
        <v>130</v>
      </c>
      <c r="BB407" s="107">
        <v>42987709</v>
      </c>
      <c r="BC407" s="108"/>
      <c r="BD407" s="107"/>
      <c r="BE407" s="108">
        <v>137</v>
      </c>
      <c r="BF407" s="107">
        <v>164714640</v>
      </c>
      <c r="BG407" s="108"/>
      <c r="BH407" s="107"/>
      <c r="BI407" s="108"/>
      <c r="BJ407" s="107"/>
      <c r="BK407" s="108"/>
      <c r="BL407" s="107"/>
      <c r="BM407" s="108">
        <v>18</v>
      </c>
      <c r="BN407" s="107">
        <v>9103285</v>
      </c>
      <c r="BO407" s="108">
        <v>25</v>
      </c>
      <c r="BP407" s="107">
        <v>5757163</v>
      </c>
      <c r="BQ407" s="108">
        <v>1161</v>
      </c>
      <c r="BR407" s="107">
        <v>563350408</v>
      </c>
    </row>
    <row r="408" spans="1:70" ht="14" customHeight="1">
      <c r="A408" s="111" t="s">
        <v>534</v>
      </c>
      <c r="B408" s="105">
        <v>32932</v>
      </c>
      <c r="C408" s="106">
        <v>6</v>
      </c>
      <c r="D408" s="107">
        <v>1002010</v>
      </c>
      <c r="E408" s="108">
        <v>7</v>
      </c>
      <c r="F408" s="107">
        <v>1813178</v>
      </c>
      <c r="G408" s="108">
        <v>92</v>
      </c>
      <c r="H408" s="107">
        <v>24726238</v>
      </c>
      <c r="I408" s="108">
        <v>55</v>
      </c>
      <c r="J408" s="107">
        <v>14135181</v>
      </c>
      <c r="K408" s="108">
        <v>43</v>
      </c>
      <c r="L408" s="107">
        <v>9935613</v>
      </c>
      <c r="M408" s="108">
        <v>20</v>
      </c>
      <c r="N408" s="107">
        <v>4871793</v>
      </c>
      <c r="O408" s="108">
        <v>124</v>
      </c>
      <c r="P408" s="107">
        <v>36471288</v>
      </c>
      <c r="Q408" s="108"/>
      <c r="R408" s="107"/>
      <c r="S408" s="108">
        <v>9</v>
      </c>
      <c r="T408" s="107">
        <v>5224117</v>
      </c>
      <c r="U408" s="108">
        <v>9</v>
      </c>
      <c r="V408" s="107">
        <v>2751015</v>
      </c>
      <c r="W408" s="108">
        <v>31</v>
      </c>
      <c r="X408" s="107">
        <v>8754281</v>
      </c>
      <c r="Y408" s="108">
        <v>36</v>
      </c>
      <c r="Z408" s="107">
        <v>20722024</v>
      </c>
      <c r="AA408" s="108">
        <v>24</v>
      </c>
      <c r="AB408" s="107">
        <v>8089338</v>
      </c>
      <c r="AC408" s="108">
        <v>24</v>
      </c>
      <c r="AD408" s="107">
        <v>4438270</v>
      </c>
      <c r="AE408" s="108">
        <v>91</v>
      </c>
      <c r="AF408" s="107">
        <v>18683515</v>
      </c>
      <c r="AG408" s="108">
        <v>109</v>
      </c>
      <c r="AH408" s="107">
        <v>53664909</v>
      </c>
      <c r="AI408" s="108">
        <v>51</v>
      </c>
      <c r="AJ408" s="107">
        <v>29479670</v>
      </c>
      <c r="AK408" s="108">
        <v>20</v>
      </c>
      <c r="AL408" s="107">
        <v>5190316</v>
      </c>
      <c r="AM408" s="108">
        <v>29</v>
      </c>
      <c r="AN408" s="107">
        <v>8704102</v>
      </c>
      <c r="AO408" s="108">
        <v>14</v>
      </c>
      <c r="AP408" s="107">
        <v>25949223</v>
      </c>
      <c r="AQ408" s="108">
        <v>26</v>
      </c>
      <c r="AR408" s="107">
        <v>18278395</v>
      </c>
      <c r="AS408" s="108">
        <v>13</v>
      </c>
      <c r="AT408" s="107">
        <v>4693909</v>
      </c>
      <c r="AU408" s="108">
        <v>4</v>
      </c>
      <c r="AV408" s="107">
        <v>5452932</v>
      </c>
      <c r="AW408" s="108">
        <v>10</v>
      </c>
      <c r="AX408" s="107">
        <v>1610455</v>
      </c>
      <c r="AY408" s="108">
        <v>5</v>
      </c>
      <c r="AZ408" s="107">
        <v>9380351</v>
      </c>
      <c r="BA408" s="108">
        <v>131</v>
      </c>
      <c r="BB408" s="107">
        <v>40541516</v>
      </c>
      <c r="BC408" s="108"/>
      <c r="BD408" s="107"/>
      <c r="BE408" s="108">
        <v>137</v>
      </c>
      <c r="BF408" s="107">
        <v>150698056</v>
      </c>
      <c r="BG408" s="108"/>
      <c r="BH408" s="107"/>
      <c r="BI408" s="108"/>
      <c r="BJ408" s="107"/>
      <c r="BK408" s="108"/>
      <c r="BL408" s="107"/>
      <c r="BM408" s="108">
        <v>18</v>
      </c>
      <c r="BN408" s="107">
        <v>8382694</v>
      </c>
      <c r="BO408" s="108">
        <v>25</v>
      </c>
      <c r="BP408" s="107">
        <v>5628873</v>
      </c>
      <c r="BQ408" s="108">
        <v>1163</v>
      </c>
      <c r="BR408" s="107">
        <v>529273274</v>
      </c>
    </row>
    <row r="409" spans="1:70" ht="14" customHeight="1">
      <c r="A409" s="111" t="s">
        <v>534</v>
      </c>
      <c r="B409" s="105">
        <v>32962</v>
      </c>
      <c r="C409" s="106">
        <v>6</v>
      </c>
      <c r="D409" s="107">
        <v>769230</v>
      </c>
      <c r="E409" s="108">
        <v>7</v>
      </c>
      <c r="F409" s="107">
        <v>1333006</v>
      </c>
      <c r="G409" s="108">
        <v>92</v>
      </c>
      <c r="H409" s="107">
        <v>22642996</v>
      </c>
      <c r="I409" s="108">
        <v>55</v>
      </c>
      <c r="J409" s="107">
        <v>11987051</v>
      </c>
      <c r="K409" s="108">
        <v>43</v>
      </c>
      <c r="L409" s="107">
        <v>8258479</v>
      </c>
      <c r="M409" s="108">
        <v>20</v>
      </c>
      <c r="N409" s="107">
        <v>4105909</v>
      </c>
      <c r="O409" s="108">
        <v>124</v>
      </c>
      <c r="P409" s="107">
        <v>30756816</v>
      </c>
      <c r="Q409" s="108"/>
      <c r="R409" s="107"/>
      <c r="S409" s="108">
        <v>9</v>
      </c>
      <c r="T409" s="107">
        <v>3882277</v>
      </c>
      <c r="U409" s="108">
        <v>9</v>
      </c>
      <c r="V409" s="107">
        <v>2413297</v>
      </c>
      <c r="W409" s="108">
        <v>31</v>
      </c>
      <c r="X409" s="107">
        <v>7429403</v>
      </c>
      <c r="Y409" s="108">
        <v>36</v>
      </c>
      <c r="Z409" s="107">
        <v>15874978</v>
      </c>
      <c r="AA409" s="108">
        <v>24</v>
      </c>
      <c r="AB409" s="107">
        <v>6598541</v>
      </c>
      <c r="AC409" s="108">
        <v>25</v>
      </c>
      <c r="AD409" s="107">
        <v>4453217</v>
      </c>
      <c r="AE409" s="108">
        <v>92</v>
      </c>
      <c r="AF409" s="107">
        <v>17082336</v>
      </c>
      <c r="AG409" s="108">
        <v>109</v>
      </c>
      <c r="AH409" s="107">
        <v>52757059</v>
      </c>
      <c r="AI409" s="108">
        <v>51</v>
      </c>
      <c r="AJ409" s="107">
        <v>26379877</v>
      </c>
      <c r="AK409" s="108">
        <v>20</v>
      </c>
      <c r="AL409" s="107">
        <v>5101949</v>
      </c>
      <c r="AM409" s="108">
        <v>29</v>
      </c>
      <c r="AN409" s="107">
        <v>8238268</v>
      </c>
      <c r="AO409" s="108">
        <v>14</v>
      </c>
      <c r="AP409" s="107">
        <v>20403649</v>
      </c>
      <c r="AQ409" s="108">
        <v>26</v>
      </c>
      <c r="AR409" s="107">
        <v>13979902</v>
      </c>
      <c r="AS409" s="108">
        <v>13</v>
      </c>
      <c r="AT409" s="107">
        <v>3806719</v>
      </c>
      <c r="AU409" s="108">
        <v>4</v>
      </c>
      <c r="AV409" s="107">
        <v>4813268</v>
      </c>
      <c r="AW409" s="108">
        <v>10</v>
      </c>
      <c r="AX409" s="107">
        <v>1298814</v>
      </c>
      <c r="AY409" s="108">
        <v>5</v>
      </c>
      <c r="AZ409" s="107">
        <v>8228288</v>
      </c>
      <c r="BA409" s="108">
        <v>132</v>
      </c>
      <c r="BB409" s="107">
        <v>34470798</v>
      </c>
      <c r="BC409" s="108"/>
      <c r="BD409" s="107"/>
      <c r="BE409" s="108">
        <v>136</v>
      </c>
      <c r="BF409" s="107">
        <v>129596608</v>
      </c>
      <c r="BG409" s="108"/>
      <c r="BH409" s="107"/>
      <c r="BI409" s="108"/>
      <c r="BJ409" s="107"/>
      <c r="BK409" s="108"/>
      <c r="BL409" s="107"/>
      <c r="BM409" s="108">
        <v>18</v>
      </c>
      <c r="BN409" s="107">
        <v>6259532</v>
      </c>
      <c r="BO409" s="108">
        <v>25</v>
      </c>
      <c r="BP409" s="107">
        <v>5083382</v>
      </c>
      <c r="BQ409" s="108">
        <v>1165</v>
      </c>
      <c r="BR409" s="107">
        <v>458005665</v>
      </c>
    </row>
    <row r="410" spans="1:70" ht="14" customHeight="1">
      <c r="A410" s="111" t="s">
        <v>534</v>
      </c>
      <c r="B410" s="105">
        <v>32990</v>
      </c>
      <c r="C410" s="106">
        <v>6</v>
      </c>
      <c r="D410" s="107">
        <v>745604</v>
      </c>
      <c r="E410" s="108">
        <v>7</v>
      </c>
      <c r="F410" s="107">
        <v>1261068</v>
      </c>
      <c r="G410" s="108">
        <v>92</v>
      </c>
      <c r="H410" s="107">
        <v>21412743</v>
      </c>
      <c r="I410" s="108">
        <v>55</v>
      </c>
      <c r="J410" s="107">
        <v>12110737</v>
      </c>
      <c r="K410" s="108">
        <v>44</v>
      </c>
      <c r="L410" s="107">
        <v>8663646</v>
      </c>
      <c r="M410" s="108">
        <v>20</v>
      </c>
      <c r="N410" s="107">
        <v>4109352</v>
      </c>
      <c r="O410" s="108">
        <v>124</v>
      </c>
      <c r="P410" s="107">
        <v>31775974</v>
      </c>
      <c r="Q410" s="108"/>
      <c r="R410" s="107"/>
      <c r="S410" s="108">
        <v>9</v>
      </c>
      <c r="T410" s="107">
        <v>4091319</v>
      </c>
      <c r="U410" s="108">
        <v>9</v>
      </c>
      <c r="V410" s="107">
        <v>2319203</v>
      </c>
      <c r="W410" s="108">
        <v>31</v>
      </c>
      <c r="X410" s="107">
        <v>7447799</v>
      </c>
      <c r="Y410" s="108">
        <v>36</v>
      </c>
      <c r="Z410" s="107">
        <v>16967563</v>
      </c>
      <c r="AA410" s="108">
        <v>24</v>
      </c>
      <c r="AB410" s="107">
        <v>6887121</v>
      </c>
      <c r="AC410" s="108">
        <v>25</v>
      </c>
      <c r="AD410" s="107">
        <v>4159592</v>
      </c>
      <c r="AE410" s="108">
        <v>92</v>
      </c>
      <c r="AF410" s="107">
        <v>16686477</v>
      </c>
      <c r="AG410" s="108">
        <v>109</v>
      </c>
      <c r="AH410" s="107">
        <v>52097095</v>
      </c>
      <c r="AI410" s="108">
        <v>51</v>
      </c>
      <c r="AJ410" s="107">
        <v>27738428</v>
      </c>
      <c r="AK410" s="108">
        <v>20</v>
      </c>
      <c r="AL410" s="107">
        <v>5076094</v>
      </c>
      <c r="AM410" s="108">
        <v>29</v>
      </c>
      <c r="AN410" s="107">
        <v>8049732</v>
      </c>
      <c r="AO410" s="108">
        <v>14</v>
      </c>
      <c r="AP410" s="107">
        <v>21559969</v>
      </c>
      <c r="AQ410" s="108">
        <v>26</v>
      </c>
      <c r="AR410" s="107">
        <v>14061632</v>
      </c>
      <c r="AS410" s="108">
        <v>13</v>
      </c>
      <c r="AT410" s="107">
        <v>3736926</v>
      </c>
      <c r="AU410" s="108">
        <v>4</v>
      </c>
      <c r="AV410" s="107">
        <v>5175339</v>
      </c>
      <c r="AW410" s="108">
        <v>10</v>
      </c>
      <c r="AX410" s="107">
        <v>1237258</v>
      </c>
      <c r="AY410" s="108">
        <v>5</v>
      </c>
      <c r="AZ410" s="107">
        <v>7799671</v>
      </c>
      <c r="BA410" s="108">
        <v>133</v>
      </c>
      <c r="BB410" s="107">
        <v>34502328</v>
      </c>
      <c r="BC410" s="108"/>
      <c r="BD410" s="107"/>
      <c r="BE410" s="108">
        <v>136</v>
      </c>
      <c r="BF410" s="107">
        <v>126418318</v>
      </c>
      <c r="BG410" s="108"/>
      <c r="BH410" s="107"/>
      <c r="BI410" s="108"/>
      <c r="BJ410" s="107"/>
      <c r="BK410" s="108"/>
      <c r="BL410" s="107"/>
      <c r="BM410" s="108">
        <v>18</v>
      </c>
      <c r="BN410" s="107">
        <v>6312561</v>
      </c>
      <c r="BO410" s="108">
        <v>25</v>
      </c>
      <c r="BP410" s="107">
        <v>5011594</v>
      </c>
      <c r="BQ410" s="108">
        <v>1167</v>
      </c>
      <c r="BR410" s="107">
        <v>457415158</v>
      </c>
    </row>
    <row r="411" spans="1:70" ht="14" customHeight="1">
      <c r="A411" s="111" t="s">
        <v>534</v>
      </c>
      <c r="B411" s="105">
        <v>33024</v>
      </c>
      <c r="C411" s="106">
        <v>6</v>
      </c>
      <c r="D411" s="107">
        <v>831442</v>
      </c>
      <c r="E411" s="108">
        <v>7</v>
      </c>
      <c r="F411" s="107">
        <v>1398786</v>
      </c>
      <c r="G411" s="108">
        <v>92</v>
      </c>
      <c r="H411" s="107">
        <v>24727508</v>
      </c>
      <c r="I411" s="108">
        <v>55</v>
      </c>
      <c r="J411" s="107">
        <v>13140122</v>
      </c>
      <c r="K411" s="108">
        <v>44</v>
      </c>
      <c r="L411" s="107">
        <v>9841581</v>
      </c>
      <c r="M411" s="108">
        <v>20</v>
      </c>
      <c r="N411" s="107">
        <v>4737978</v>
      </c>
      <c r="O411" s="108">
        <v>124</v>
      </c>
      <c r="P411" s="107">
        <v>34240940</v>
      </c>
      <c r="Q411" s="108"/>
      <c r="R411" s="107"/>
      <c r="S411" s="108">
        <v>9</v>
      </c>
      <c r="T411" s="107">
        <v>4524793</v>
      </c>
      <c r="U411" s="108">
        <v>9</v>
      </c>
      <c r="V411" s="107">
        <v>2702995</v>
      </c>
      <c r="W411" s="108">
        <v>31</v>
      </c>
      <c r="X411" s="107">
        <v>8469280</v>
      </c>
      <c r="Y411" s="108">
        <v>36</v>
      </c>
      <c r="Z411" s="107">
        <v>19007476</v>
      </c>
      <c r="AA411" s="108">
        <v>24</v>
      </c>
      <c r="AB411" s="107">
        <v>7929843</v>
      </c>
      <c r="AC411" s="108">
        <v>25</v>
      </c>
      <c r="AD411" s="107">
        <v>4555117</v>
      </c>
      <c r="AE411" s="108">
        <v>92</v>
      </c>
      <c r="AF411" s="107">
        <v>19176599</v>
      </c>
      <c r="AG411" s="108">
        <v>109</v>
      </c>
      <c r="AH411" s="107">
        <v>54529241</v>
      </c>
      <c r="AI411" s="108">
        <v>51</v>
      </c>
      <c r="AJ411" s="107">
        <v>30466087</v>
      </c>
      <c r="AK411" s="108">
        <v>20</v>
      </c>
      <c r="AL411" s="107">
        <v>5378469</v>
      </c>
      <c r="AM411" s="108">
        <v>29</v>
      </c>
      <c r="AN411" s="107">
        <v>8630377</v>
      </c>
      <c r="AO411" s="108">
        <v>14</v>
      </c>
      <c r="AP411" s="107">
        <v>24180944</v>
      </c>
      <c r="AQ411" s="108">
        <v>26</v>
      </c>
      <c r="AR411" s="107">
        <v>15802885</v>
      </c>
      <c r="AS411" s="108">
        <v>13</v>
      </c>
      <c r="AT411" s="107">
        <v>4346463</v>
      </c>
      <c r="AU411" s="108">
        <v>4</v>
      </c>
      <c r="AV411" s="107">
        <v>5609927</v>
      </c>
      <c r="AW411" s="108">
        <v>10</v>
      </c>
      <c r="AX411" s="107">
        <v>1427576</v>
      </c>
      <c r="AY411" s="108">
        <v>5</v>
      </c>
      <c r="AZ411" s="107">
        <v>8485026</v>
      </c>
      <c r="BA411" s="108">
        <v>133</v>
      </c>
      <c r="BB411" s="107">
        <v>39135973</v>
      </c>
      <c r="BC411" s="108"/>
      <c r="BD411" s="107"/>
      <c r="BE411" s="108">
        <v>136</v>
      </c>
      <c r="BF411" s="107">
        <v>139724877</v>
      </c>
      <c r="BG411" s="108"/>
      <c r="BH411" s="107"/>
      <c r="BI411" s="108"/>
      <c r="BJ411" s="107"/>
      <c r="BK411" s="108"/>
      <c r="BL411" s="107"/>
      <c r="BM411" s="108">
        <v>18</v>
      </c>
      <c r="BN411" s="107">
        <v>7179314</v>
      </c>
      <c r="BO411" s="108">
        <v>25</v>
      </c>
      <c r="BP411" s="107">
        <v>5255185</v>
      </c>
      <c r="BQ411" s="108">
        <v>1167</v>
      </c>
      <c r="BR411" s="107">
        <v>505436819</v>
      </c>
    </row>
    <row r="412" spans="1:70" ht="14" customHeight="1">
      <c r="A412" s="111" t="s">
        <v>534</v>
      </c>
      <c r="B412" s="105">
        <v>33053</v>
      </c>
      <c r="C412" s="106">
        <v>6</v>
      </c>
      <c r="D412" s="107">
        <v>822761</v>
      </c>
      <c r="E412" s="108">
        <v>7</v>
      </c>
      <c r="F412" s="107">
        <v>1345588</v>
      </c>
      <c r="G412" s="108">
        <v>92</v>
      </c>
      <c r="H412" s="107">
        <v>24254207</v>
      </c>
      <c r="I412" s="108">
        <v>55</v>
      </c>
      <c r="J412" s="107">
        <v>12804436</v>
      </c>
      <c r="K412" s="108">
        <v>44</v>
      </c>
      <c r="L412" s="107">
        <v>9380205</v>
      </c>
      <c r="M412" s="108">
        <v>20</v>
      </c>
      <c r="N412" s="107">
        <v>4651808</v>
      </c>
      <c r="O412" s="108">
        <v>124</v>
      </c>
      <c r="P412" s="107">
        <v>33354132</v>
      </c>
      <c r="Q412" s="108"/>
      <c r="R412" s="107"/>
      <c r="S412" s="108">
        <v>9</v>
      </c>
      <c r="T412" s="107">
        <v>4421540</v>
      </c>
      <c r="U412" s="108">
        <v>9</v>
      </c>
      <c r="V412" s="107">
        <v>2562252</v>
      </c>
      <c r="W412" s="108">
        <v>31</v>
      </c>
      <c r="X412" s="107">
        <v>8080938</v>
      </c>
      <c r="Y412" s="108">
        <v>36</v>
      </c>
      <c r="Z412" s="107">
        <v>17411105</v>
      </c>
      <c r="AA412" s="108">
        <v>24</v>
      </c>
      <c r="AB412" s="107">
        <v>7429833</v>
      </c>
      <c r="AC412" s="108">
        <v>25</v>
      </c>
      <c r="AD412" s="107">
        <v>4851236</v>
      </c>
      <c r="AE412" s="108">
        <v>92</v>
      </c>
      <c r="AF412" s="107">
        <v>19279613</v>
      </c>
      <c r="AG412" s="108">
        <v>109</v>
      </c>
      <c r="AH412" s="107">
        <v>55678261</v>
      </c>
      <c r="AI412" s="108">
        <v>51</v>
      </c>
      <c r="AJ412" s="107">
        <v>29492021</v>
      </c>
      <c r="AK412" s="108">
        <v>20</v>
      </c>
      <c r="AL412" s="107">
        <v>5536887</v>
      </c>
      <c r="AM412" s="108">
        <v>29</v>
      </c>
      <c r="AN412" s="107">
        <v>9352001</v>
      </c>
      <c r="AO412" s="108">
        <v>14</v>
      </c>
      <c r="AP412" s="107">
        <v>21631514</v>
      </c>
      <c r="AQ412" s="108">
        <v>26</v>
      </c>
      <c r="AR412" s="107">
        <v>14176006</v>
      </c>
      <c r="AS412" s="108">
        <v>13</v>
      </c>
      <c r="AT412" s="107">
        <v>3785039</v>
      </c>
      <c r="AU412" s="108">
        <v>4</v>
      </c>
      <c r="AV412" s="107">
        <v>5518575</v>
      </c>
      <c r="AW412" s="108">
        <v>10</v>
      </c>
      <c r="AX412" s="107">
        <v>1357789</v>
      </c>
      <c r="AY412" s="108">
        <v>5</v>
      </c>
      <c r="AZ412" s="107">
        <v>8216205</v>
      </c>
      <c r="BA412" s="108">
        <v>133</v>
      </c>
      <c r="BB412" s="107">
        <v>38006448</v>
      </c>
      <c r="BC412" s="108"/>
      <c r="BD412" s="107"/>
      <c r="BE412" s="108">
        <v>136</v>
      </c>
      <c r="BF412" s="107">
        <v>131026112</v>
      </c>
      <c r="BG412" s="108"/>
      <c r="BH412" s="107"/>
      <c r="BI412" s="108"/>
      <c r="BJ412" s="107"/>
      <c r="BK412" s="108"/>
      <c r="BL412" s="107"/>
      <c r="BM412" s="108">
        <v>18</v>
      </c>
      <c r="BN412" s="107">
        <v>6654036</v>
      </c>
      <c r="BO412" s="108">
        <v>26</v>
      </c>
      <c r="BP412" s="107">
        <v>5641185</v>
      </c>
      <c r="BQ412" s="108">
        <v>1168</v>
      </c>
      <c r="BR412" s="107">
        <v>486721746</v>
      </c>
    </row>
    <row r="413" spans="1:70" ht="14" customHeight="1">
      <c r="A413" s="111" t="s">
        <v>534</v>
      </c>
      <c r="B413" s="105">
        <v>33085</v>
      </c>
      <c r="C413" s="106">
        <v>6</v>
      </c>
      <c r="D413" s="107">
        <v>766295</v>
      </c>
      <c r="E413" s="108">
        <v>7</v>
      </c>
      <c r="F413" s="107">
        <v>1507215</v>
      </c>
      <c r="G413" s="108">
        <v>92</v>
      </c>
      <c r="H413" s="107">
        <v>23901046</v>
      </c>
      <c r="I413" s="108">
        <v>55</v>
      </c>
      <c r="J413" s="107">
        <v>12893746</v>
      </c>
      <c r="K413" s="108">
        <v>44</v>
      </c>
      <c r="L413" s="107">
        <v>9160747</v>
      </c>
      <c r="M413" s="108">
        <v>20</v>
      </c>
      <c r="N413" s="107">
        <v>5215155</v>
      </c>
      <c r="O413" s="108">
        <v>124</v>
      </c>
      <c r="P413" s="107">
        <v>32737354</v>
      </c>
      <c r="Q413" s="108"/>
      <c r="R413" s="107"/>
      <c r="S413" s="108">
        <v>9</v>
      </c>
      <c r="T413" s="107">
        <v>4674658</v>
      </c>
      <c r="U413" s="108">
        <v>9</v>
      </c>
      <c r="V413" s="107">
        <v>2484169</v>
      </c>
      <c r="W413" s="108">
        <v>31</v>
      </c>
      <c r="X413" s="107">
        <v>7832089</v>
      </c>
      <c r="Y413" s="108">
        <v>36</v>
      </c>
      <c r="Z413" s="107">
        <v>16631342</v>
      </c>
      <c r="AA413" s="108">
        <v>24</v>
      </c>
      <c r="AB413" s="107">
        <v>7816922</v>
      </c>
      <c r="AC413" s="108">
        <v>25</v>
      </c>
      <c r="AD413" s="107">
        <v>5269236</v>
      </c>
      <c r="AE413" s="108">
        <v>92</v>
      </c>
      <c r="AF413" s="107">
        <v>18750848</v>
      </c>
      <c r="AG413" s="108">
        <v>109</v>
      </c>
      <c r="AH413" s="107">
        <v>53287933</v>
      </c>
      <c r="AI413" s="108">
        <v>51</v>
      </c>
      <c r="AJ413" s="107">
        <v>27933589</v>
      </c>
      <c r="AK413" s="108">
        <v>20</v>
      </c>
      <c r="AL413" s="107">
        <v>5334222</v>
      </c>
      <c r="AM413" s="108">
        <v>29</v>
      </c>
      <c r="AN413" s="107">
        <v>9507996</v>
      </c>
      <c r="AO413" s="108">
        <v>14</v>
      </c>
      <c r="AP413" s="107">
        <v>19915394</v>
      </c>
      <c r="AQ413" s="108">
        <v>26</v>
      </c>
      <c r="AR413" s="107">
        <v>13188780</v>
      </c>
      <c r="AS413" s="108">
        <v>13</v>
      </c>
      <c r="AT413" s="107">
        <v>3551992</v>
      </c>
      <c r="AU413" s="108">
        <v>4</v>
      </c>
      <c r="AV413" s="107">
        <v>5660467</v>
      </c>
      <c r="AW413" s="108">
        <v>10</v>
      </c>
      <c r="AX413" s="107">
        <v>1296245</v>
      </c>
      <c r="AY413" s="108">
        <v>5</v>
      </c>
      <c r="AZ413" s="107">
        <v>7855297</v>
      </c>
      <c r="BA413" s="108">
        <v>133</v>
      </c>
      <c r="BB413" s="107">
        <v>38152619</v>
      </c>
      <c r="BC413" s="108"/>
      <c r="BD413" s="107"/>
      <c r="BE413" s="108">
        <v>136</v>
      </c>
      <c r="BF413" s="107">
        <v>121116084</v>
      </c>
      <c r="BG413" s="108"/>
      <c r="BH413" s="107"/>
      <c r="BI413" s="108"/>
      <c r="BJ413" s="107"/>
      <c r="BK413" s="108"/>
      <c r="BL413" s="107"/>
      <c r="BM413" s="108">
        <v>18</v>
      </c>
      <c r="BN413" s="107">
        <v>6245476</v>
      </c>
      <c r="BO413" s="108">
        <v>26</v>
      </c>
      <c r="BP413" s="107">
        <v>5677930</v>
      </c>
      <c r="BQ413" s="108">
        <v>1168</v>
      </c>
      <c r="BR413" s="107">
        <v>468364860</v>
      </c>
    </row>
    <row r="414" spans="1:70" ht="14" customHeight="1">
      <c r="A414" s="111" t="s">
        <v>534</v>
      </c>
      <c r="B414" s="105">
        <v>33116</v>
      </c>
      <c r="C414" s="106">
        <v>6</v>
      </c>
      <c r="D414" s="107">
        <v>641372</v>
      </c>
      <c r="E414" s="108">
        <v>7</v>
      </c>
      <c r="F414" s="107">
        <v>1291298</v>
      </c>
      <c r="G414" s="108">
        <v>92</v>
      </c>
      <c r="H414" s="107">
        <v>19762955</v>
      </c>
      <c r="I414" s="108">
        <v>55</v>
      </c>
      <c r="J414" s="107">
        <v>10574896</v>
      </c>
      <c r="K414" s="108">
        <v>44</v>
      </c>
      <c r="L414" s="107">
        <v>8310953</v>
      </c>
      <c r="M414" s="108">
        <v>20</v>
      </c>
      <c r="N414" s="107">
        <v>4965150</v>
      </c>
      <c r="O414" s="108">
        <v>124</v>
      </c>
      <c r="P414" s="107">
        <v>27979779</v>
      </c>
      <c r="Q414" s="108"/>
      <c r="R414" s="107"/>
      <c r="S414" s="108">
        <v>9</v>
      </c>
      <c r="T414" s="107">
        <v>3608867</v>
      </c>
      <c r="U414" s="108">
        <v>9</v>
      </c>
      <c r="V414" s="107">
        <v>2039177</v>
      </c>
      <c r="W414" s="108">
        <v>31</v>
      </c>
      <c r="X414" s="107">
        <v>6349761</v>
      </c>
      <c r="Y414" s="108">
        <v>36</v>
      </c>
      <c r="Z414" s="107">
        <v>15144227</v>
      </c>
      <c r="AA414" s="108">
        <v>24</v>
      </c>
      <c r="AB414" s="107">
        <v>6778296</v>
      </c>
      <c r="AC414" s="108">
        <v>25</v>
      </c>
      <c r="AD414" s="107">
        <v>4486563</v>
      </c>
      <c r="AE414" s="108">
        <v>92</v>
      </c>
      <c r="AF414" s="107">
        <v>16031518</v>
      </c>
      <c r="AG414" s="108">
        <v>109</v>
      </c>
      <c r="AH414" s="107">
        <v>46992737</v>
      </c>
      <c r="AI414" s="108">
        <v>52</v>
      </c>
      <c r="AJ414" s="107">
        <v>24762464</v>
      </c>
      <c r="AK414" s="108">
        <v>20</v>
      </c>
      <c r="AL414" s="107">
        <v>4647619</v>
      </c>
      <c r="AM414" s="108">
        <v>29</v>
      </c>
      <c r="AN414" s="107">
        <v>8441884</v>
      </c>
      <c r="AO414" s="108">
        <v>14</v>
      </c>
      <c r="AP414" s="107">
        <v>17623084</v>
      </c>
      <c r="AQ414" s="108">
        <v>26</v>
      </c>
      <c r="AR414" s="107">
        <v>11382256</v>
      </c>
      <c r="AS414" s="108">
        <v>13</v>
      </c>
      <c r="AT414" s="107">
        <v>2793749</v>
      </c>
      <c r="AU414" s="108">
        <v>4</v>
      </c>
      <c r="AV414" s="107">
        <v>4592625</v>
      </c>
      <c r="AW414" s="108">
        <v>10</v>
      </c>
      <c r="AX414" s="107">
        <v>1065692</v>
      </c>
      <c r="AY414" s="108">
        <v>5</v>
      </c>
      <c r="AZ414" s="107">
        <v>6720694</v>
      </c>
      <c r="BA414" s="108">
        <v>133</v>
      </c>
      <c r="BB414" s="107">
        <v>33523534</v>
      </c>
      <c r="BC414" s="108"/>
      <c r="BD414" s="107"/>
      <c r="BE414" s="108">
        <v>136</v>
      </c>
      <c r="BF414" s="107">
        <v>110018890</v>
      </c>
      <c r="BG414" s="108"/>
      <c r="BH414" s="107"/>
      <c r="BI414" s="108"/>
      <c r="BJ414" s="107"/>
      <c r="BK414" s="108"/>
      <c r="BL414" s="107"/>
      <c r="BM414" s="108">
        <v>18</v>
      </c>
      <c r="BN414" s="107">
        <v>5445570</v>
      </c>
      <c r="BO414" s="108">
        <v>26</v>
      </c>
      <c r="BP414" s="107">
        <v>4836911</v>
      </c>
      <c r="BQ414" s="108">
        <v>1169</v>
      </c>
      <c r="BR414" s="107">
        <v>410812536</v>
      </c>
    </row>
    <row r="415" spans="1:70" ht="14" customHeight="1">
      <c r="A415" s="111" t="s">
        <v>534</v>
      </c>
      <c r="B415" s="105">
        <v>33144</v>
      </c>
      <c r="C415" s="106">
        <v>6</v>
      </c>
      <c r="D415" s="107">
        <v>515366</v>
      </c>
      <c r="E415" s="108">
        <v>7</v>
      </c>
      <c r="F415" s="107">
        <v>1039008</v>
      </c>
      <c r="G415" s="108">
        <v>92</v>
      </c>
      <c r="H415" s="107">
        <v>15215825</v>
      </c>
      <c r="I415" s="108">
        <v>55</v>
      </c>
      <c r="J415" s="107">
        <v>8560735</v>
      </c>
      <c r="K415" s="108">
        <v>44</v>
      </c>
      <c r="L415" s="107">
        <v>6826618</v>
      </c>
      <c r="M415" s="108">
        <v>20</v>
      </c>
      <c r="N415" s="107">
        <v>4091046</v>
      </c>
      <c r="O415" s="108">
        <v>127</v>
      </c>
      <c r="P415" s="107">
        <v>23214548</v>
      </c>
      <c r="Q415" s="108"/>
      <c r="R415" s="107"/>
      <c r="S415" s="108">
        <v>9</v>
      </c>
      <c r="T415" s="107">
        <v>2847922</v>
      </c>
      <c r="U415" s="108">
        <v>9</v>
      </c>
      <c r="V415" s="107">
        <v>1655466</v>
      </c>
      <c r="W415" s="108">
        <v>31</v>
      </c>
      <c r="X415" s="107">
        <v>5017617</v>
      </c>
      <c r="Y415" s="108">
        <v>36</v>
      </c>
      <c r="Z415" s="107">
        <v>12229105</v>
      </c>
      <c r="AA415" s="108">
        <v>25</v>
      </c>
      <c r="AB415" s="107">
        <v>5226519</v>
      </c>
      <c r="AC415" s="108">
        <v>25</v>
      </c>
      <c r="AD415" s="107">
        <v>3397930</v>
      </c>
      <c r="AE415" s="108">
        <v>92</v>
      </c>
      <c r="AF415" s="107">
        <v>12475604</v>
      </c>
      <c r="AG415" s="108">
        <v>111</v>
      </c>
      <c r="AH415" s="107">
        <v>37313136</v>
      </c>
      <c r="AI415" s="108">
        <v>52</v>
      </c>
      <c r="AJ415" s="107">
        <v>19923885</v>
      </c>
      <c r="AK415" s="108">
        <v>20</v>
      </c>
      <c r="AL415" s="107">
        <v>3593803</v>
      </c>
      <c r="AM415" s="108">
        <v>29</v>
      </c>
      <c r="AN415" s="107">
        <v>6781677</v>
      </c>
      <c r="AO415" s="108">
        <v>14</v>
      </c>
      <c r="AP415" s="107">
        <v>13724229</v>
      </c>
      <c r="AQ415" s="108">
        <v>28</v>
      </c>
      <c r="AR415" s="107">
        <v>9551963</v>
      </c>
      <c r="AS415" s="108">
        <v>13</v>
      </c>
      <c r="AT415" s="107">
        <v>2073914</v>
      </c>
      <c r="AU415" s="108">
        <v>4</v>
      </c>
      <c r="AV415" s="107">
        <v>3245947</v>
      </c>
      <c r="AW415" s="108">
        <v>10</v>
      </c>
      <c r="AX415" s="107">
        <v>871285</v>
      </c>
      <c r="AY415" s="108">
        <v>5</v>
      </c>
      <c r="AZ415" s="107">
        <v>5551113</v>
      </c>
      <c r="BA415" s="108">
        <v>135</v>
      </c>
      <c r="BB415" s="107">
        <v>27656567</v>
      </c>
      <c r="BC415" s="108"/>
      <c r="BD415" s="107"/>
      <c r="BE415" s="108">
        <v>140</v>
      </c>
      <c r="BF415" s="107">
        <v>88610214</v>
      </c>
      <c r="BG415" s="108"/>
      <c r="BH415" s="107"/>
      <c r="BI415" s="108"/>
      <c r="BJ415" s="107"/>
      <c r="BK415" s="108"/>
      <c r="BL415" s="107"/>
      <c r="BM415" s="108">
        <v>18</v>
      </c>
      <c r="BN415" s="107">
        <v>4312982</v>
      </c>
      <c r="BO415" s="108">
        <v>27</v>
      </c>
      <c r="BP415" s="107">
        <v>3733979</v>
      </c>
      <c r="BQ415" s="108">
        <v>1184</v>
      </c>
      <c r="BR415" s="107">
        <v>329258017</v>
      </c>
    </row>
    <row r="416" spans="1:70" ht="14" customHeight="1">
      <c r="A416" s="111" t="s">
        <v>534</v>
      </c>
      <c r="B416" s="105">
        <v>33177</v>
      </c>
      <c r="C416" s="106">
        <v>6</v>
      </c>
      <c r="D416" s="107">
        <v>624019</v>
      </c>
      <c r="E416" s="108">
        <v>7</v>
      </c>
      <c r="F416" s="107">
        <v>1263632</v>
      </c>
      <c r="G416" s="108">
        <v>92</v>
      </c>
      <c r="H416" s="107">
        <v>19834545</v>
      </c>
      <c r="I416" s="108">
        <v>55</v>
      </c>
      <c r="J416" s="107">
        <v>10518595</v>
      </c>
      <c r="K416" s="108">
        <v>44</v>
      </c>
      <c r="L416" s="107">
        <v>7997628</v>
      </c>
      <c r="M416" s="108">
        <v>20</v>
      </c>
      <c r="N416" s="107">
        <v>3796689</v>
      </c>
      <c r="O416" s="108">
        <v>127</v>
      </c>
      <c r="P416" s="107">
        <v>28753935</v>
      </c>
      <c r="Q416" s="108"/>
      <c r="R416" s="107"/>
      <c r="S416" s="108">
        <v>9</v>
      </c>
      <c r="T416" s="107">
        <v>3461978</v>
      </c>
      <c r="U416" s="108">
        <v>9</v>
      </c>
      <c r="V416" s="107">
        <v>2006706</v>
      </c>
      <c r="W416" s="108">
        <v>31</v>
      </c>
      <c r="X416" s="107">
        <v>6225491</v>
      </c>
      <c r="Y416" s="108">
        <v>36</v>
      </c>
      <c r="Z416" s="107">
        <v>14432988</v>
      </c>
      <c r="AA416" s="108">
        <v>25</v>
      </c>
      <c r="AB416" s="107">
        <v>6262741</v>
      </c>
      <c r="AC416" s="108">
        <v>25</v>
      </c>
      <c r="AD416" s="107">
        <v>4243633</v>
      </c>
      <c r="AE416" s="108">
        <v>92</v>
      </c>
      <c r="AF416" s="107">
        <v>15682478</v>
      </c>
      <c r="AG416" s="108">
        <v>112</v>
      </c>
      <c r="AH416" s="107">
        <v>42008300</v>
      </c>
      <c r="AI416" s="108">
        <v>52</v>
      </c>
      <c r="AJ416" s="107">
        <v>22929084</v>
      </c>
      <c r="AK416" s="108">
        <v>21</v>
      </c>
      <c r="AL416" s="107">
        <v>4381713</v>
      </c>
      <c r="AM416" s="108">
        <v>30</v>
      </c>
      <c r="AN416" s="107">
        <v>8383006</v>
      </c>
      <c r="AO416" s="108">
        <v>14</v>
      </c>
      <c r="AP416" s="107">
        <v>17270025</v>
      </c>
      <c r="AQ416" s="108">
        <v>28</v>
      </c>
      <c r="AR416" s="107">
        <v>11324181</v>
      </c>
      <c r="AS416" s="108">
        <v>13</v>
      </c>
      <c r="AT416" s="107">
        <v>2646114</v>
      </c>
      <c r="AU416" s="108">
        <v>4</v>
      </c>
      <c r="AV416" s="107">
        <v>4118971</v>
      </c>
      <c r="AW416" s="108">
        <v>10</v>
      </c>
      <c r="AX416" s="107">
        <v>1102340</v>
      </c>
      <c r="AY416" s="108">
        <v>5</v>
      </c>
      <c r="AZ416" s="107">
        <v>7724086</v>
      </c>
      <c r="BA416" s="108">
        <v>135</v>
      </c>
      <c r="BB416" s="107">
        <v>32434302</v>
      </c>
      <c r="BC416" s="108"/>
      <c r="BD416" s="107"/>
      <c r="BE416" s="108">
        <v>140</v>
      </c>
      <c r="BF416" s="107">
        <v>101061244</v>
      </c>
      <c r="BG416" s="108"/>
      <c r="BH416" s="107"/>
      <c r="BI416" s="108"/>
      <c r="BJ416" s="107"/>
      <c r="BK416" s="108"/>
      <c r="BL416" s="107"/>
      <c r="BM416" s="108">
        <v>18</v>
      </c>
      <c r="BN416" s="107">
        <v>4847370</v>
      </c>
      <c r="BO416" s="108">
        <v>27</v>
      </c>
      <c r="BP416" s="107">
        <v>4540816</v>
      </c>
      <c r="BQ416" s="108">
        <v>1187</v>
      </c>
      <c r="BR416" s="107">
        <v>389876621</v>
      </c>
    </row>
    <row r="417" spans="1:70" ht="14" customHeight="1">
      <c r="A417" s="111" t="s">
        <v>534</v>
      </c>
      <c r="B417" s="105">
        <v>33207</v>
      </c>
      <c r="C417" s="106">
        <v>7</v>
      </c>
      <c r="D417" s="107">
        <v>662352</v>
      </c>
      <c r="E417" s="108">
        <v>7</v>
      </c>
      <c r="F417" s="107">
        <v>1046483</v>
      </c>
      <c r="G417" s="108">
        <v>92</v>
      </c>
      <c r="H417" s="107">
        <v>17383634</v>
      </c>
      <c r="I417" s="108">
        <v>55</v>
      </c>
      <c r="J417" s="107">
        <v>9304243</v>
      </c>
      <c r="K417" s="108">
        <v>44</v>
      </c>
      <c r="L417" s="107">
        <v>6862474</v>
      </c>
      <c r="M417" s="108">
        <v>20</v>
      </c>
      <c r="N417" s="107">
        <v>3390224</v>
      </c>
      <c r="O417" s="108">
        <v>127</v>
      </c>
      <c r="P417" s="107">
        <v>24407193</v>
      </c>
      <c r="Q417" s="108"/>
      <c r="R417" s="107"/>
      <c r="S417" s="108">
        <v>9</v>
      </c>
      <c r="T417" s="107">
        <v>3136751</v>
      </c>
      <c r="U417" s="108">
        <v>9</v>
      </c>
      <c r="V417" s="107">
        <v>1650021</v>
      </c>
      <c r="W417" s="108">
        <v>30</v>
      </c>
      <c r="X417" s="107">
        <v>5160715</v>
      </c>
      <c r="Y417" s="108">
        <v>37</v>
      </c>
      <c r="Z417" s="107">
        <v>11971412</v>
      </c>
      <c r="AA417" s="108">
        <v>25</v>
      </c>
      <c r="AB417" s="107">
        <v>5197821</v>
      </c>
      <c r="AC417" s="108">
        <v>25</v>
      </c>
      <c r="AD417" s="107">
        <v>3684001</v>
      </c>
      <c r="AE417" s="108">
        <v>92</v>
      </c>
      <c r="AF417" s="107">
        <v>12770625</v>
      </c>
      <c r="AG417" s="108">
        <v>113</v>
      </c>
      <c r="AH417" s="107">
        <v>36073116</v>
      </c>
      <c r="AI417" s="108">
        <v>52</v>
      </c>
      <c r="AJ417" s="107">
        <v>19963153</v>
      </c>
      <c r="AK417" s="108">
        <v>21</v>
      </c>
      <c r="AL417" s="107">
        <v>3693850</v>
      </c>
      <c r="AM417" s="108">
        <v>30</v>
      </c>
      <c r="AN417" s="107">
        <v>7441259</v>
      </c>
      <c r="AO417" s="108">
        <v>14</v>
      </c>
      <c r="AP417" s="107">
        <v>15873867</v>
      </c>
      <c r="AQ417" s="108">
        <v>28</v>
      </c>
      <c r="AR417" s="107">
        <v>9871969</v>
      </c>
      <c r="AS417" s="108">
        <v>13</v>
      </c>
      <c r="AT417" s="107">
        <v>2016312</v>
      </c>
      <c r="AU417" s="108">
        <v>4</v>
      </c>
      <c r="AV417" s="107">
        <v>3469950</v>
      </c>
      <c r="AW417" s="108">
        <v>10</v>
      </c>
      <c r="AX417" s="107">
        <v>1015184</v>
      </c>
      <c r="AY417" s="108">
        <v>5</v>
      </c>
      <c r="AZ417" s="107">
        <v>6353885</v>
      </c>
      <c r="BA417" s="108">
        <v>136</v>
      </c>
      <c r="BB417" s="107">
        <v>27894145</v>
      </c>
      <c r="BC417" s="108"/>
      <c r="BD417" s="107"/>
      <c r="BE417" s="108">
        <v>140</v>
      </c>
      <c r="BF417" s="107">
        <v>98630708</v>
      </c>
      <c r="BG417" s="108"/>
      <c r="BH417" s="107"/>
      <c r="BI417" s="108"/>
      <c r="BJ417" s="107"/>
      <c r="BK417" s="108"/>
      <c r="BL417" s="107"/>
      <c r="BM417" s="108">
        <v>18</v>
      </c>
      <c r="BN417" s="107">
        <v>4358836</v>
      </c>
      <c r="BO417" s="108">
        <v>27</v>
      </c>
      <c r="BP417" s="107">
        <v>4050504</v>
      </c>
      <c r="BQ417" s="108">
        <v>1190</v>
      </c>
      <c r="BR417" s="107">
        <v>347334699</v>
      </c>
    </row>
    <row r="418" spans="1:70" ht="14" customHeight="1">
      <c r="A418" s="111" t="s">
        <v>534</v>
      </c>
      <c r="B418" s="105">
        <v>33235</v>
      </c>
      <c r="C418" s="106">
        <v>7</v>
      </c>
      <c r="D418" s="107">
        <v>700478</v>
      </c>
      <c r="E418" s="108">
        <v>7</v>
      </c>
      <c r="F418" s="107">
        <v>1044858</v>
      </c>
      <c r="G418" s="108">
        <v>93</v>
      </c>
      <c r="H418" s="107">
        <v>18098038</v>
      </c>
      <c r="I418" s="108">
        <v>55</v>
      </c>
      <c r="J418" s="107">
        <v>9660566</v>
      </c>
      <c r="K418" s="108">
        <v>44</v>
      </c>
      <c r="L418" s="107">
        <v>7109185</v>
      </c>
      <c r="M418" s="108">
        <v>20</v>
      </c>
      <c r="N418" s="107">
        <v>3475092</v>
      </c>
      <c r="O418" s="108">
        <v>127</v>
      </c>
      <c r="P418" s="107">
        <v>24719208</v>
      </c>
      <c r="Q418" s="108"/>
      <c r="R418" s="107"/>
      <c r="S418" s="108">
        <v>9</v>
      </c>
      <c r="T418" s="107">
        <v>3312530</v>
      </c>
      <c r="U418" s="108">
        <v>9</v>
      </c>
      <c r="V418" s="107">
        <v>1631033</v>
      </c>
      <c r="W418" s="108">
        <v>30</v>
      </c>
      <c r="X418" s="107">
        <v>5288296</v>
      </c>
      <c r="Y418" s="108">
        <v>37</v>
      </c>
      <c r="Z418" s="107">
        <v>12915486</v>
      </c>
      <c r="AA418" s="108">
        <v>25</v>
      </c>
      <c r="AB418" s="107">
        <v>5828640</v>
      </c>
      <c r="AC418" s="108">
        <v>25</v>
      </c>
      <c r="AD418" s="107">
        <v>3677671</v>
      </c>
      <c r="AE418" s="108">
        <v>92</v>
      </c>
      <c r="AF418" s="107">
        <v>12818618</v>
      </c>
      <c r="AG418" s="108">
        <v>113</v>
      </c>
      <c r="AH418" s="107">
        <v>37276048</v>
      </c>
      <c r="AI418" s="108">
        <v>52</v>
      </c>
      <c r="AJ418" s="107">
        <v>20353883</v>
      </c>
      <c r="AK418" s="108">
        <v>21</v>
      </c>
      <c r="AL418" s="107">
        <v>3710906</v>
      </c>
      <c r="AM418" s="108">
        <v>30</v>
      </c>
      <c r="AN418" s="107">
        <v>7079988</v>
      </c>
      <c r="AO418" s="108">
        <v>14</v>
      </c>
      <c r="AP418" s="107">
        <v>18097745</v>
      </c>
      <c r="AQ418" s="108">
        <v>28</v>
      </c>
      <c r="AR418" s="107">
        <v>10625285</v>
      </c>
      <c r="AS418" s="108">
        <v>13</v>
      </c>
      <c r="AT418" s="107">
        <v>2157983</v>
      </c>
      <c r="AU418" s="108">
        <v>4</v>
      </c>
      <c r="AV418" s="107">
        <v>3739502</v>
      </c>
      <c r="AW418" s="108">
        <v>10</v>
      </c>
      <c r="AX418" s="107">
        <v>1036755</v>
      </c>
      <c r="AY418" s="108">
        <v>5</v>
      </c>
      <c r="AZ418" s="107">
        <v>6739512</v>
      </c>
      <c r="BA418" s="108">
        <v>136</v>
      </c>
      <c r="BB418" s="107">
        <v>27974176</v>
      </c>
      <c r="BC418" s="108"/>
      <c r="BD418" s="107"/>
      <c r="BE418" s="108">
        <v>140</v>
      </c>
      <c r="BF418" s="107">
        <v>107309265</v>
      </c>
      <c r="BG418" s="108"/>
      <c r="BH418" s="107"/>
      <c r="BI418" s="108"/>
      <c r="BJ418" s="107"/>
      <c r="BK418" s="108"/>
      <c r="BL418" s="107"/>
      <c r="BM418" s="108">
        <v>18</v>
      </c>
      <c r="BN418" s="107">
        <v>4684157</v>
      </c>
      <c r="BO418" s="108">
        <v>27</v>
      </c>
      <c r="BP418" s="107">
        <v>4089946</v>
      </c>
      <c r="BQ418" s="108">
        <v>1191</v>
      </c>
      <c r="BR418" s="107">
        <v>365154865</v>
      </c>
    </row>
    <row r="419" spans="1:70" ht="14" customHeight="1">
      <c r="A419" s="111" t="s">
        <v>535</v>
      </c>
      <c r="B419" s="105">
        <v>33269</v>
      </c>
      <c r="C419" s="106">
        <v>7</v>
      </c>
      <c r="D419" s="107">
        <v>681937</v>
      </c>
      <c r="E419" s="108">
        <v>7</v>
      </c>
      <c r="F419" s="107">
        <v>946216</v>
      </c>
      <c r="G419" s="108">
        <v>93</v>
      </c>
      <c r="H419" s="107">
        <v>17039519</v>
      </c>
      <c r="I419" s="108">
        <v>55</v>
      </c>
      <c r="J419" s="107">
        <v>9127693</v>
      </c>
      <c r="K419" s="108">
        <v>44</v>
      </c>
      <c r="L419" s="107">
        <v>6754688</v>
      </c>
      <c r="M419" s="108">
        <v>20</v>
      </c>
      <c r="N419" s="107">
        <v>3497061</v>
      </c>
      <c r="O419" s="108">
        <v>127</v>
      </c>
      <c r="P419" s="107">
        <v>23825557</v>
      </c>
      <c r="Q419" s="108"/>
      <c r="R419" s="107"/>
      <c r="S419" s="108">
        <v>9</v>
      </c>
      <c r="T419" s="107">
        <v>3161369</v>
      </c>
      <c r="U419" s="108">
        <v>9</v>
      </c>
      <c r="V419" s="107">
        <v>1535420</v>
      </c>
      <c r="W419" s="108">
        <v>30</v>
      </c>
      <c r="X419" s="107">
        <v>5054967</v>
      </c>
      <c r="Y419" s="108">
        <v>37</v>
      </c>
      <c r="Z419" s="107">
        <v>12702211</v>
      </c>
      <c r="AA419" s="108">
        <v>25</v>
      </c>
      <c r="AB419" s="107">
        <v>5577238</v>
      </c>
      <c r="AC419" s="108">
        <v>25</v>
      </c>
      <c r="AD419" s="107">
        <v>3394836</v>
      </c>
      <c r="AE419" s="108">
        <v>92</v>
      </c>
      <c r="AF419" s="107">
        <v>12125484</v>
      </c>
      <c r="AG419" s="108">
        <v>113</v>
      </c>
      <c r="AH419" s="107">
        <v>37247584</v>
      </c>
      <c r="AI419" s="108">
        <v>52</v>
      </c>
      <c r="AJ419" s="107">
        <v>19918192</v>
      </c>
      <c r="AK419" s="108">
        <v>21</v>
      </c>
      <c r="AL419" s="107">
        <v>3639047</v>
      </c>
      <c r="AM419" s="108">
        <v>30</v>
      </c>
      <c r="AN419" s="107">
        <v>6996869</v>
      </c>
      <c r="AO419" s="108">
        <v>14</v>
      </c>
      <c r="AP419" s="107">
        <v>18328050</v>
      </c>
      <c r="AQ419" s="108">
        <v>28</v>
      </c>
      <c r="AR419" s="107">
        <v>10706269</v>
      </c>
      <c r="AS419" s="108">
        <v>13</v>
      </c>
      <c r="AT419" s="107">
        <v>2049130</v>
      </c>
      <c r="AU419" s="108">
        <v>4</v>
      </c>
      <c r="AV419" s="107">
        <v>3682677</v>
      </c>
      <c r="AW419" s="108">
        <v>10</v>
      </c>
      <c r="AX419" s="107">
        <v>1003196</v>
      </c>
      <c r="AY419" s="108">
        <v>5</v>
      </c>
      <c r="AZ419" s="107">
        <v>6407416</v>
      </c>
      <c r="BA419" s="108">
        <v>136</v>
      </c>
      <c r="BB419" s="107">
        <v>26586507</v>
      </c>
      <c r="BC419" s="108"/>
      <c r="BD419" s="107"/>
      <c r="BE419" s="108">
        <v>140</v>
      </c>
      <c r="BF419" s="107">
        <v>109701741</v>
      </c>
      <c r="BG419" s="108"/>
      <c r="BH419" s="107"/>
      <c r="BI419" s="108"/>
      <c r="BJ419" s="107"/>
      <c r="BK419" s="108"/>
      <c r="BL419" s="107"/>
      <c r="BM419" s="108">
        <v>18</v>
      </c>
      <c r="BN419" s="107">
        <v>4833476</v>
      </c>
      <c r="BO419" s="108">
        <v>27</v>
      </c>
      <c r="BP419" s="107">
        <v>3940833</v>
      </c>
      <c r="BQ419" s="108">
        <v>1191</v>
      </c>
      <c r="BR419" s="107">
        <v>360465197</v>
      </c>
    </row>
    <row r="420" spans="1:70" ht="14" customHeight="1">
      <c r="A420" s="111" t="s">
        <v>535</v>
      </c>
      <c r="B420" s="105">
        <v>33297</v>
      </c>
      <c r="C420" s="106">
        <v>7</v>
      </c>
      <c r="D420" s="107">
        <v>782155</v>
      </c>
      <c r="E420" s="108">
        <v>7</v>
      </c>
      <c r="F420" s="107">
        <v>1175261</v>
      </c>
      <c r="G420" s="108">
        <v>93</v>
      </c>
      <c r="H420" s="107">
        <v>20326486</v>
      </c>
      <c r="I420" s="108">
        <v>55</v>
      </c>
      <c r="J420" s="107">
        <v>10587244</v>
      </c>
      <c r="K420" s="108">
        <v>44</v>
      </c>
      <c r="L420" s="107">
        <v>8037260</v>
      </c>
      <c r="M420" s="108">
        <v>20</v>
      </c>
      <c r="N420" s="107">
        <v>3899979</v>
      </c>
      <c r="O420" s="108">
        <v>127</v>
      </c>
      <c r="P420" s="107">
        <v>28805583</v>
      </c>
      <c r="Q420" s="108"/>
      <c r="R420" s="107"/>
      <c r="S420" s="108">
        <v>9</v>
      </c>
      <c r="T420" s="107">
        <v>4198466</v>
      </c>
      <c r="U420" s="108">
        <v>9</v>
      </c>
      <c r="V420" s="107">
        <v>1875914</v>
      </c>
      <c r="W420" s="108">
        <v>30</v>
      </c>
      <c r="X420" s="107">
        <v>6021186</v>
      </c>
      <c r="Y420" s="108">
        <v>37</v>
      </c>
      <c r="Z420" s="107">
        <v>15075555</v>
      </c>
      <c r="AA420" s="108">
        <v>25</v>
      </c>
      <c r="AB420" s="107">
        <v>7039930</v>
      </c>
      <c r="AC420" s="108">
        <v>25</v>
      </c>
      <c r="AD420" s="107">
        <v>3973637</v>
      </c>
      <c r="AE420" s="108">
        <v>92</v>
      </c>
      <c r="AF420" s="107">
        <v>14871727</v>
      </c>
      <c r="AG420" s="108">
        <v>113</v>
      </c>
      <c r="AH420" s="107">
        <v>44165539</v>
      </c>
      <c r="AI420" s="108">
        <v>52</v>
      </c>
      <c r="AJ420" s="107">
        <v>23022331</v>
      </c>
      <c r="AK420" s="108">
        <v>21</v>
      </c>
      <c r="AL420" s="107">
        <v>4525179</v>
      </c>
      <c r="AM420" s="108">
        <v>30</v>
      </c>
      <c r="AN420" s="107">
        <v>7901742</v>
      </c>
      <c r="AO420" s="108">
        <v>14</v>
      </c>
      <c r="AP420" s="107">
        <v>19847567</v>
      </c>
      <c r="AQ420" s="108">
        <v>28</v>
      </c>
      <c r="AR420" s="107">
        <v>12952391</v>
      </c>
      <c r="AS420" s="108">
        <v>13</v>
      </c>
      <c r="AT420" s="107">
        <v>2760738</v>
      </c>
      <c r="AU420" s="108">
        <v>4</v>
      </c>
      <c r="AV420" s="107">
        <v>4303394</v>
      </c>
      <c r="AW420" s="108">
        <v>10</v>
      </c>
      <c r="AX420" s="107">
        <v>1145890</v>
      </c>
      <c r="AY420" s="108">
        <v>5</v>
      </c>
      <c r="AZ420" s="107">
        <v>7214879</v>
      </c>
      <c r="BA420" s="108">
        <v>137</v>
      </c>
      <c r="BB420" s="107">
        <v>31684900</v>
      </c>
      <c r="BC420" s="108"/>
      <c r="BD420" s="107"/>
      <c r="BE420" s="108">
        <v>141</v>
      </c>
      <c r="BF420" s="107">
        <v>117239370</v>
      </c>
      <c r="BG420" s="108"/>
      <c r="BH420" s="107"/>
      <c r="BI420" s="108"/>
      <c r="BJ420" s="107"/>
      <c r="BK420" s="108"/>
      <c r="BL420" s="107"/>
      <c r="BM420" s="108">
        <v>18</v>
      </c>
      <c r="BN420" s="107">
        <v>5610169</v>
      </c>
      <c r="BO420" s="108">
        <v>27</v>
      </c>
      <c r="BP420" s="107">
        <v>4319642</v>
      </c>
      <c r="BQ420" s="108">
        <v>1193</v>
      </c>
      <c r="BR420" s="107">
        <v>413364128</v>
      </c>
    </row>
    <row r="421" spans="1:70" ht="14" customHeight="1">
      <c r="A421" s="111" t="s">
        <v>535</v>
      </c>
      <c r="B421" s="105">
        <v>33326</v>
      </c>
      <c r="C421" s="106">
        <v>7</v>
      </c>
      <c r="D421" s="107">
        <v>824248</v>
      </c>
      <c r="E421" s="108">
        <v>7</v>
      </c>
      <c r="F421" s="107">
        <v>1115581</v>
      </c>
      <c r="G421" s="108">
        <v>93</v>
      </c>
      <c r="H421" s="107">
        <v>20315862</v>
      </c>
      <c r="I421" s="108">
        <v>56</v>
      </c>
      <c r="J421" s="107">
        <v>10762610</v>
      </c>
      <c r="K421" s="108">
        <v>44</v>
      </c>
      <c r="L421" s="107">
        <v>7937530</v>
      </c>
      <c r="M421" s="108">
        <v>20</v>
      </c>
      <c r="N421" s="107">
        <v>3930804</v>
      </c>
      <c r="O421" s="108">
        <v>127</v>
      </c>
      <c r="P421" s="107">
        <v>28802181</v>
      </c>
      <c r="Q421" s="108"/>
      <c r="R421" s="107"/>
      <c r="S421" s="108">
        <v>9</v>
      </c>
      <c r="T421" s="107">
        <v>3990155</v>
      </c>
      <c r="U421" s="108">
        <v>9</v>
      </c>
      <c r="V421" s="107">
        <v>1846568</v>
      </c>
      <c r="W421" s="108">
        <v>30</v>
      </c>
      <c r="X421" s="107">
        <v>6020222</v>
      </c>
      <c r="Y421" s="108">
        <v>37</v>
      </c>
      <c r="Z421" s="107">
        <v>14905203</v>
      </c>
      <c r="AA421" s="108">
        <v>25</v>
      </c>
      <c r="AB421" s="107">
        <v>6804318</v>
      </c>
      <c r="AC421" s="108">
        <v>25</v>
      </c>
      <c r="AD421" s="107">
        <v>4070690</v>
      </c>
      <c r="AE421" s="108">
        <v>92</v>
      </c>
      <c r="AF421" s="107">
        <v>15176986</v>
      </c>
      <c r="AG421" s="108">
        <v>113</v>
      </c>
      <c r="AH421" s="107">
        <v>43776175</v>
      </c>
      <c r="AI421" s="108">
        <v>52</v>
      </c>
      <c r="AJ421" s="107">
        <v>22661454</v>
      </c>
      <c r="AK421" s="108">
        <v>21</v>
      </c>
      <c r="AL421" s="107">
        <v>4488262</v>
      </c>
      <c r="AM421" s="108">
        <v>30</v>
      </c>
      <c r="AN421" s="107">
        <v>8376860</v>
      </c>
      <c r="AO421" s="108">
        <v>14</v>
      </c>
      <c r="AP421" s="107">
        <v>18957699</v>
      </c>
      <c r="AQ421" s="108">
        <v>28</v>
      </c>
      <c r="AR421" s="107">
        <v>12569191</v>
      </c>
      <c r="AS421" s="108">
        <v>13</v>
      </c>
      <c r="AT421" s="107">
        <v>2689113</v>
      </c>
      <c r="AU421" s="108">
        <v>4</v>
      </c>
      <c r="AV421" s="107">
        <v>4258090</v>
      </c>
      <c r="AW421" s="108">
        <v>10</v>
      </c>
      <c r="AX421" s="107">
        <v>1146461</v>
      </c>
      <c r="AY421" s="108">
        <v>5</v>
      </c>
      <c r="AZ421" s="107">
        <v>7466812</v>
      </c>
      <c r="BA421" s="108">
        <v>137</v>
      </c>
      <c r="BB421" s="107">
        <v>32090788</v>
      </c>
      <c r="BC421" s="108"/>
      <c r="BD421" s="107"/>
      <c r="BE421" s="108">
        <v>141</v>
      </c>
      <c r="BF421" s="107">
        <v>120844337</v>
      </c>
      <c r="BG421" s="108"/>
      <c r="BH421" s="107"/>
      <c r="BI421" s="108"/>
      <c r="BJ421" s="107"/>
      <c r="BK421" s="108"/>
      <c r="BL421" s="107"/>
      <c r="BM421" s="108">
        <v>18</v>
      </c>
      <c r="BN421" s="107">
        <v>5499388</v>
      </c>
      <c r="BO421" s="108">
        <v>27</v>
      </c>
      <c r="BP421" s="107">
        <v>4438787</v>
      </c>
      <c r="BQ421" s="108">
        <v>1194</v>
      </c>
      <c r="BR421" s="107">
        <v>415766387</v>
      </c>
    </row>
    <row r="422" spans="1:70" ht="14" customHeight="1">
      <c r="A422" s="111" t="s">
        <v>535</v>
      </c>
      <c r="B422" s="105">
        <v>33358</v>
      </c>
      <c r="C422" s="106">
        <v>7</v>
      </c>
      <c r="D422" s="107">
        <v>780293</v>
      </c>
      <c r="E422" s="108">
        <v>7</v>
      </c>
      <c r="F422" s="107">
        <v>1110649</v>
      </c>
      <c r="G422" s="108">
        <v>93</v>
      </c>
      <c r="H422" s="107">
        <v>19737841</v>
      </c>
      <c r="I422" s="108">
        <v>56</v>
      </c>
      <c r="J422" s="107">
        <v>10822537</v>
      </c>
      <c r="K422" s="108">
        <v>44</v>
      </c>
      <c r="L422" s="107">
        <v>7787252</v>
      </c>
      <c r="M422" s="108">
        <v>20</v>
      </c>
      <c r="N422" s="107">
        <v>3856057</v>
      </c>
      <c r="O422" s="108">
        <v>127</v>
      </c>
      <c r="P422" s="107">
        <v>28370777</v>
      </c>
      <c r="Q422" s="108"/>
      <c r="R422" s="107"/>
      <c r="S422" s="108">
        <v>9</v>
      </c>
      <c r="T422" s="107">
        <v>4002398</v>
      </c>
      <c r="U422" s="108">
        <v>9</v>
      </c>
      <c r="V422" s="107">
        <v>1808432</v>
      </c>
      <c r="W422" s="108">
        <v>30</v>
      </c>
      <c r="X422" s="107">
        <v>6043384</v>
      </c>
      <c r="Y422" s="108">
        <v>37</v>
      </c>
      <c r="Z422" s="107">
        <v>14731089</v>
      </c>
      <c r="AA422" s="108">
        <v>25</v>
      </c>
      <c r="AB422" s="107">
        <v>6678994</v>
      </c>
      <c r="AC422" s="108">
        <v>25</v>
      </c>
      <c r="AD422" s="107">
        <v>4185439</v>
      </c>
      <c r="AE422" s="108">
        <v>92</v>
      </c>
      <c r="AF422" s="107">
        <v>14992778</v>
      </c>
      <c r="AG422" s="108">
        <v>113</v>
      </c>
      <c r="AH422" s="107">
        <v>43945811</v>
      </c>
      <c r="AI422" s="108">
        <v>52</v>
      </c>
      <c r="AJ422" s="107">
        <v>22296323</v>
      </c>
      <c r="AK422" s="108">
        <v>21</v>
      </c>
      <c r="AL422" s="107">
        <v>4519472</v>
      </c>
      <c r="AM422" s="108">
        <v>31</v>
      </c>
      <c r="AN422" s="107">
        <v>8280745</v>
      </c>
      <c r="AO422" s="108">
        <v>14</v>
      </c>
      <c r="AP422" s="107">
        <v>18800047</v>
      </c>
      <c r="AQ422" s="108">
        <v>28</v>
      </c>
      <c r="AR422" s="107">
        <v>12606141</v>
      </c>
      <c r="AS422" s="108">
        <v>13</v>
      </c>
      <c r="AT422" s="107">
        <v>2462898</v>
      </c>
      <c r="AU422" s="108">
        <v>4</v>
      </c>
      <c r="AV422" s="107">
        <v>4153161</v>
      </c>
      <c r="AW422" s="108">
        <v>10</v>
      </c>
      <c r="AX422" s="107">
        <v>1125160</v>
      </c>
      <c r="AY422" s="108">
        <v>5</v>
      </c>
      <c r="AZ422" s="107">
        <v>6816334</v>
      </c>
      <c r="BA422" s="108">
        <v>137</v>
      </c>
      <c r="BB422" s="107">
        <v>31722230</v>
      </c>
      <c r="BC422" s="108"/>
      <c r="BD422" s="107"/>
      <c r="BE422" s="108">
        <v>140</v>
      </c>
      <c r="BF422" s="107">
        <v>122822662</v>
      </c>
      <c r="BG422" s="108"/>
      <c r="BH422" s="107"/>
      <c r="BI422" s="108"/>
      <c r="BJ422" s="107"/>
      <c r="BK422" s="108"/>
      <c r="BL422" s="107"/>
      <c r="BM422" s="108">
        <v>18</v>
      </c>
      <c r="BN422" s="107">
        <v>5588668</v>
      </c>
      <c r="BO422" s="108">
        <v>27</v>
      </c>
      <c r="BP422" s="107">
        <v>4499446</v>
      </c>
      <c r="BQ422" s="108">
        <v>1194</v>
      </c>
      <c r="BR422" s="107">
        <v>414547032</v>
      </c>
    </row>
    <row r="423" spans="1:70" ht="14" customHeight="1">
      <c r="A423" s="111" t="s">
        <v>535</v>
      </c>
      <c r="B423" s="105">
        <v>33389</v>
      </c>
      <c r="C423" s="106">
        <v>7</v>
      </c>
      <c r="D423" s="107">
        <v>752556</v>
      </c>
      <c r="E423" s="108">
        <v>7</v>
      </c>
      <c r="F423" s="107">
        <v>1085203</v>
      </c>
      <c r="G423" s="108">
        <v>93</v>
      </c>
      <c r="H423" s="107">
        <v>20005945</v>
      </c>
      <c r="I423" s="108">
        <v>56</v>
      </c>
      <c r="J423" s="107">
        <v>10822864</v>
      </c>
      <c r="K423" s="108">
        <v>44</v>
      </c>
      <c r="L423" s="107">
        <v>7762303</v>
      </c>
      <c r="M423" s="108">
        <v>20</v>
      </c>
      <c r="N423" s="107">
        <v>3686122</v>
      </c>
      <c r="O423" s="108">
        <v>127</v>
      </c>
      <c r="P423" s="107">
        <v>27940177</v>
      </c>
      <c r="Q423" s="108"/>
      <c r="R423" s="107"/>
      <c r="S423" s="108">
        <v>9</v>
      </c>
      <c r="T423" s="107">
        <v>4157414</v>
      </c>
      <c r="U423" s="108">
        <v>9</v>
      </c>
      <c r="V423" s="107">
        <v>1779548</v>
      </c>
      <c r="W423" s="108">
        <v>30</v>
      </c>
      <c r="X423" s="107">
        <v>6051455</v>
      </c>
      <c r="Y423" s="108">
        <v>37</v>
      </c>
      <c r="Z423" s="107">
        <v>14769000</v>
      </c>
      <c r="AA423" s="108">
        <v>25</v>
      </c>
      <c r="AB423" s="107">
        <v>6976756</v>
      </c>
      <c r="AC423" s="108">
        <v>25</v>
      </c>
      <c r="AD423" s="107">
        <v>3988417</v>
      </c>
      <c r="AE423" s="108">
        <v>92</v>
      </c>
      <c r="AF423" s="107">
        <v>14923099</v>
      </c>
      <c r="AG423" s="108">
        <v>113</v>
      </c>
      <c r="AH423" s="107">
        <v>43160336</v>
      </c>
      <c r="AI423" s="108">
        <v>52</v>
      </c>
      <c r="AJ423" s="107">
        <v>22025433</v>
      </c>
      <c r="AK423" s="108">
        <v>21</v>
      </c>
      <c r="AL423" s="107">
        <v>4448904</v>
      </c>
      <c r="AM423" s="108">
        <v>31</v>
      </c>
      <c r="AN423" s="107">
        <v>8013884</v>
      </c>
      <c r="AO423" s="108">
        <v>14</v>
      </c>
      <c r="AP423" s="107">
        <v>19467926</v>
      </c>
      <c r="AQ423" s="108">
        <v>28</v>
      </c>
      <c r="AR423" s="107">
        <v>12226610</v>
      </c>
      <c r="AS423" s="108">
        <v>13</v>
      </c>
      <c r="AT423" s="107">
        <v>2601674</v>
      </c>
      <c r="AU423" s="108">
        <v>4</v>
      </c>
      <c r="AV423" s="107">
        <v>4110524</v>
      </c>
      <c r="AW423" s="108">
        <v>10</v>
      </c>
      <c r="AX423" s="107">
        <v>1155850</v>
      </c>
      <c r="AY423" s="108">
        <v>5</v>
      </c>
      <c r="AZ423" s="107">
        <v>6567750</v>
      </c>
      <c r="BA423" s="108">
        <v>137</v>
      </c>
      <c r="BB423" s="107">
        <v>31266879</v>
      </c>
      <c r="BC423" s="108"/>
      <c r="BD423" s="107"/>
      <c r="BE423" s="108">
        <v>140</v>
      </c>
      <c r="BF423" s="107">
        <v>125632753</v>
      </c>
      <c r="BG423" s="108"/>
      <c r="BH423" s="107"/>
      <c r="BI423" s="108"/>
      <c r="BJ423" s="107"/>
      <c r="BK423" s="108"/>
      <c r="BL423" s="107"/>
      <c r="BM423" s="108">
        <v>18</v>
      </c>
      <c r="BN423" s="107">
        <v>5240449</v>
      </c>
      <c r="BO423" s="108">
        <v>27</v>
      </c>
      <c r="BP423" s="107">
        <v>4393701</v>
      </c>
      <c r="BQ423" s="108">
        <v>1194</v>
      </c>
      <c r="BR423" s="107">
        <v>415013547</v>
      </c>
    </row>
    <row r="424" spans="1:70" ht="14" customHeight="1">
      <c r="A424" s="111" t="s">
        <v>535</v>
      </c>
      <c r="B424" s="105">
        <v>33417</v>
      </c>
      <c r="C424" s="106">
        <v>7</v>
      </c>
      <c r="D424" s="107">
        <v>740090</v>
      </c>
      <c r="E424" s="108">
        <v>7</v>
      </c>
      <c r="F424" s="107">
        <v>983184</v>
      </c>
      <c r="G424" s="108">
        <v>93</v>
      </c>
      <c r="H424" s="107">
        <v>18417506</v>
      </c>
      <c r="I424" s="108">
        <v>56</v>
      </c>
      <c r="J424" s="107">
        <v>10083779</v>
      </c>
      <c r="K424" s="108">
        <v>44</v>
      </c>
      <c r="L424" s="107">
        <v>7239621</v>
      </c>
      <c r="M424" s="108">
        <v>20</v>
      </c>
      <c r="N424" s="107">
        <v>3436912</v>
      </c>
      <c r="O424" s="108">
        <v>127</v>
      </c>
      <c r="P424" s="107">
        <v>25829430</v>
      </c>
      <c r="Q424" s="108"/>
      <c r="R424" s="107"/>
      <c r="S424" s="108">
        <v>9</v>
      </c>
      <c r="T424" s="107">
        <v>3851746</v>
      </c>
      <c r="U424" s="108">
        <v>9</v>
      </c>
      <c r="V424" s="107">
        <v>1637591</v>
      </c>
      <c r="W424" s="108">
        <v>30</v>
      </c>
      <c r="X424" s="107">
        <v>5466710</v>
      </c>
      <c r="Y424" s="108">
        <v>37</v>
      </c>
      <c r="Z424" s="107">
        <v>13038176</v>
      </c>
      <c r="AA424" s="108">
        <v>25</v>
      </c>
      <c r="AB424" s="107">
        <v>6223144</v>
      </c>
      <c r="AC424" s="108">
        <v>26</v>
      </c>
      <c r="AD424" s="107">
        <v>3918162</v>
      </c>
      <c r="AE424" s="108">
        <v>92</v>
      </c>
      <c r="AF424" s="107">
        <v>13724308</v>
      </c>
      <c r="AG424" s="108">
        <v>113</v>
      </c>
      <c r="AH424" s="107">
        <v>41236800</v>
      </c>
      <c r="AI424" s="108">
        <v>52</v>
      </c>
      <c r="AJ424" s="107">
        <v>21000225</v>
      </c>
      <c r="AK424" s="108">
        <v>21</v>
      </c>
      <c r="AL424" s="107">
        <v>4252361</v>
      </c>
      <c r="AM424" s="108">
        <v>31</v>
      </c>
      <c r="AN424" s="107">
        <v>7878159</v>
      </c>
      <c r="AO424" s="108">
        <v>14</v>
      </c>
      <c r="AP424" s="107">
        <v>18116304</v>
      </c>
      <c r="AQ424" s="108">
        <v>28</v>
      </c>
      <c r="AR424" s="107">
        <v>10885470</v>
      </c>
      <c r="AS424" s="108">
        <v>13</v>
      </c>
      <c r="AT424" s="107">
        <v>2336721</v>
      </c>
      <c r="AU424" s="108">
        <v>4</v>
      </c>
      <c r="AV424" s="107">
        <v>3896951</v>
      </c>
      <c r="AW424" s="108">
        <v>10</v>
      </c>
      <c r="AX424" s="107">
        <v>1061573</v>
      </c>
      <c r="AY424" s="108">
        <v>5</v>
      </c>
      <c r="AZ424" s="107">
        <v>6143120</v>
      </c>
      <c r="BA424" s="108">
        <v>137</v>
      </c>
      <c r="BB424" s="107">
        <v>29352082</v>
      </c>
      <c r="BC424" s="108"/>
      <c r="BD424" s="107"/>
      <c r="BE424" s="108">
        <v>140</v>
      </c>
      <c r="BF424" s="107">
        <v>114712253</v>
      </c>
      <c r="BG424" s="108"/>
      <c r="BH424" s="107"/>
      <c r="BI424" s="108"/>
      <c r="BJ424" s="107"/>
      <c r="BK424" s="108"/>
      <c r="BL424" s="107"/>
      <c r="BM424" s="108">
        <v>18</v>
      </c>
      <c r="BN424" s="107">
        <v>4757638</v>
      </c>
      <c r="BO424" s="108">
        <v>27</v>
      </c>
      <c r="BP424" s="107">
        <v>4152969</v>
      </c>
      <c r="BQ424" s="108">
        <v>1195</v>
      </c>
      <c r="BR424" s="107">
        <v>384372996</v>
      </c>
    </row>
    <row r="425" spans="1:70" ht="14" customHeight="1">
      <c r="A425" s="111" t="s">
        <v>535</v>
      </c>
      <c r="B425" s="105">
        <v>33450</v>
      </c>
      <c r="C425" s="106">
        <v>7</v>
      </c>
      <c r="D425" s="107">
        <v>739961</v>
      </c>
      <c r="E425" s="108">
        <v>7</v>
      </c>
      <c r="F425" s="107">
        <v>929279</v>
      </c>
      <c r="G425" s="108">
        <v>93</v>
      </c>
      <c r="H425" s="107">
        <v>18670871</v>
      </c>
      <c r="I425" s="108">
        <v>56</v>
      </c>
      <c r="J425" s="107">
        <v>10368272</v>
      </c>
      <c r="K425" s="108">
        <v>44</v>
      </c>
      <c r="L425" s="107">
        <v>7211270</v>
      </c>
      <c r="M425" s="108">
        <v>20</v>
      </c>
      <c r="N425" s="107">
        <v>3331053</v>
      </c>
      <c r="O425" s="108">
        <v>127</v>
      </c>
      <c r="P425" s="107">
        <v>26539803</v>
      </c>
      <c r="Q425" s="108"/>
      <c r="R425" s="107"/>
      <c r="S425" s="108">
        <v>9</v>
      </c>
      <c r="T425" s="107">
        <v>4048580</v>
      </c>
      <c r="U425" s="108">
        <v>9</v>
      </c>
      <c r="V425" s="107">
        <v>1689878</v>
      </c>
      <c r="W425" s="108">
        <v>30</v>
      </c>
      <c r="X425" s="107">
        <v>5586090</v>
      </c>
      <c r="Y425" s="108">
        <v>37</v>
      </c>
      <c r="Z425" s="107">
        <v>13273211</v>
      </c>
      <c r="AA425" s="108">
        <v>25</v>
      </c>
      <c r="AB425" s="107">
        <v>6239983</v>
      </c>
      <c r="AC425" s="108">
        <v>26</v>
      </c>
      <c r="AD425" s="107">
        <v>3866332</v>
      </c>
      <c r="AE425" s="108">
        <v>92</v>
      </c>
      <c r="AF425" s="107">
        <v>13824668</v>
      </c>
      <c r="AG425" s="108">
        <v>114</v>
      </c>
      <c r="AH425" s="107">
        <v>42132115</v>
      </c>
      <c r="AI425" s="108">
        <v>52</v>
      </c>
      <c r="AJ425" s="107">
        <v>21205290</v>
      </c>
      <c r="AK425" s="108">
        <v>21</v>
      </c>
      <c r="AL425" s="107">
        <v>4396620</v>
      </c>
      <c r="AM425" s="108">
        <v>31</v>
      </c>
      <c r="AN425" s="107">
        <v>7733559</v>
      </c>
      <c r="AO425" s="108">
        <v>14</v>
      </c>
      <c r="AP425" s="107">
        <v>19340497</v>
      </c>
      <c r="AQ425" s="108">
        <v>28</v>
      </c>
      <c r="AR425" s="107">
        <v>11108096</v>
      </c>
      <c r="AS425" s="108">
        <v>13</v>
      </c>
      <c r="AT425" s="107">
        <v>2400100</v>
      </c>
      <c r="AU425" s="108">
        <v>4</v>
      </c>
      <c r="AV425" s="107">
        <v>4239830</v>
      </c>
      <c r="AW425" s="108">
        <v>10</v>
      </c>
      <c r="AX425" s="107">
        <v>1047456</v>
      </c>
      <c r="AY425" s="108">
        <v>5</v>
      </c>
      <c r="AZ425" s="107">
        <v>6123697</v>
      </c>
      <c r="BA425" s="108">
        <v>138</v>
      </c>
      <c r="BB425" s="107">
        <v>29887315</v>
      </c>
      <c r="BC425" s="108"/>
      <c r="BD425" s="107"/>
      <c r="BE425" s="108">
        <v>140</v>
      </c>
      <c r="BF425" s="107">
        <v>118042907</v>
      </c>
      <c r="BG425" s="108"/>
      <c r="BH425" s="107"/>
      <c r="BI425" s="108"/>
      <c r="BJ425" s="107"/>
      <c r="BK425" s="108"/>
      <c r="BL425" s="107"/>
      <c r="BM425" s="108">
        <v>18</v>
      </c>
      <c r="BN425" s="107">
        <v>5163409</v>
      </c>
      <c r="BO425" s="108">
        <v>27</v>
      </c>
      <c r="BP425" s="107">
        <v>4137307</v>
      </c>
      <c r="BQ425" s="108">
        <v>1197</v>
      </c>
      <c r="BR425" s="107">
        <v>393277463</v>
      </c>
    </row>
    <row r="426" spans="1:70" ht="14" customHeight="1">
      <c r="A426" s="111" t="s">
        <v>535</v>
      </c>
      <c r="B426" s="105">
        <v>33480</v>
      </c>
      <c r="C426" s="106">
        <v>7</v>
      </c>
      <c r="D426" s="107">
        <v>652521</v>
      </c>
      <c r="E426" s="108">
        <v>7</v>
      </c>
      <c r="F426" s="107">
        <v>853300</v>
      </c>
      <c r="G426" s="108">
        <v>93</v>
      </c>
      <c r="H426" s="107">
        <v>16696901</v>
      </c>
      <c r="I426" s="108">
        <v>56</v>
      </c>
      <c r="J426" s="107">
        <v>9636097</v>
      </c>
      <c r="K426" s="108">
        <v>43</v>
      </c>
      <c r="L426" s="107">
        <v>6493687</v>
      </c>
      <c r="M426" s="108">
        <v>20</v>
      </c>
      <c r="N426" s="107">
        <v>3101598</v>
      </c>
      <c r="O426" s="108">
        <v>127</v>
      </c>
      <c r="P426" s="107">
        <v>24122928</v>
      </c>
      <c r="Q426" s="108"/>
      <c r="R426" s="107"/>
      <c r="S426" s="108">
        <v>9</v>
      </c>
      <c r="T426" s="107">
        <v>4109511</v>
      </c>
      <c r="U426" s="108">
        <v>9</v>
      </c>
      <c r="V426" s="107">
        <v>1518988</v>
      </c>
      <c r="W426" s="108">
        <v>30</v>
      </c>
      <c r="X426" s="107">
        <v>5248799</v>
      </c>
      <c r="Y426" s="108">
        <v>37</v>
      </c>
      <c r="Z426" s="107">
        <v>12466739</v>
      </c>
      <c r="AA426" s="108">
        <v>25</v>
      </c>
      <c r="AB426" s="107">
        <v>5612914</v>
      </c>
      <c r="AC426" s="108">
        <v>26</v>
      </c>
      <c r="AD426" s="107">
        <v>3478746</v>
      </c>
      <c r="AE426" s="108">
        <v>92</v>
      </c>
      <c r="AF426" s="107">
        <v>11921453</v>
      </c>
      <c r="AG426" s="108">
        <v>114</v>
      </c>
      <c r="AH426" s="107">
        <v>37283488</v>
      </c>
      <c r="AI426" s="108">
        <v>52</v>
      </c>
      <c r="AJ426" s="107">
        <v>19574278</v>
      </c>
      <c r="AK426" s="108">
        <v>21</v>
      </c>
      <c r="AL426" s="107">
        <v>3891935</v>
      </c>
      <c r="AM426" s="108">
        <v>31</v>
      </c>
      <c r="AN426" s="107">
        <v>6899822</v>
      </c>
      <c r="AO426" s="108">
        <v>14</v>
      </c>
      <c r="AP426" s="107">
        <v>19093922</v>
      </c>
      <c r="AQ426" s="108">
        <v>28</v>
      </c>
      <c r="AR426" s="107">
        <v>10155415</v>
      </c>
      <c r="AS426" s="108">
        <v>13</v>
      </c>
      <c r="AT426" s="107">
        <v>2201485</v>
      </c>
      <c r="AU426" s="108">
        <v>4</v>
      </c>
      <c r="AV426" s="107">
        <v>4231731</v>
      </c>
      <c r="AW426" s="108">
        <v>10</v>
      </c>
      <c r="AX426" s="107">
        <v>928049</v>
      </c>
      <c r="AY426" s="108">
        <v>5</v>
      </c>
      <c r="AZ426" s="107">
        <v>5645612</v>
      </c>
      <c r="BA426" s="108">
        <v>140</v>
      </c>
      <c r="BB426" s="107">
        <v>28266032</v>
      </c>
      <c r="BC426" s="108"/>
      <c r="BD426" s="107"/>
      <c r="BE426" s="108">
        <v>140</v>
      </c>
      <c r="BF426" s="107">
        <v>113892730</v>
      </c>
      <c r="BG426" s="108"/>
      <c r="BH426" s="107"/>
      <c r="BI426" s="108"/>
      <c r="BJ426" s="107"/>
      <c r="BK426" s="108"/>
      <c r="BL426" s="107"/>
      <c r="BM426" s="108">
        <v>18</v>
      </c>
      <c r="BN426" s="107">
        <v>4936485</v>
      </c>
      <c r="BO426" s="108">
        <v>27</v>
      </c>
      <c r="BP426" s="107">
        <v>3714263</v>
      </c>
      <c r="BQ426" s="108">
        <v>1198</v>
      </c>
      <c r="BR426" s="107">
        <v>366629442</v>
      </c>
    </row>
    <row r="427" spans="1:70" ht="14" customHeight="1">
      <c r="A427" s="111" t="s">
        <v>535</v>
      </c>
      <c r="B427" s="105">
        <v>33511</v>
      </c>
      <c r="C427" s="106">
        <v>7</v>
      </c>
      <c r="D427" s="107">
        <v>735015</v>
      </c>
      <c r="E427" s="108">
        <v>7</v>
      </c>
      <c r="F427" s="107">
        <v>965592</v>
      </c>
      <c r="G427" s="108">
        <v>94</v>
      </c>
      <c r="H427" s="107">
        <v>18816248</v>
      </c>
      <c r="I427" s="108">
        <v>56</v>
      </c>
      <c r="J427" s="107">
        <v>11008481</v>
      </c>
      <c r="K427" s="108">
        <v>43</v>
      </c>
      <c r="L427" s="107">
        <v>7157505</v>
      </c>
      <c r="M427" s="108">
        <v>20</v>
      </c>
      <c r="N427" s="107">
        <v>3289475</v>
      </c>
      <c r="O427" s="108">
        <v>129</v>
      </c>
      <c r="P427" s="107">
        <v>27122473</v>
      </c>
      <c r="Q427" s="108"/>
      <c r="R427" s="107"/>
      <c r="S427" s="108">
        <v>9</v>
      </c>
      <c r="T427" s="107">
        <v>4242278</v>
      </c>
      <c r="U427" s="108">
        <v>9</v>
      </c>
      <c r="V427" s="107">
        <v>1844120</v>
      </c>
      <c r="W427" s="108">
        <v>30</v>
      </c>
      <c r="X427" s="107">
        <v>5671159</v>
      </c>
      <c r="Y427" s="108">
        <v>37</v>
      </c>
      <c r="Z427" s="107">
        <v>13045671</v>
      </c>
      <c r="AA427" s="108">
        <v>25</v>
      </c>
      <c r="AB427" s="107">
        <v>5882098</v>
      </c>
      <c r="AC427" s="108">
        <v>26</v>
      </c>
      <c r="AD427" s="107">
        <v>3845610</v>
      </c>
      <c r="AE427" s="108">
        <v>93</v>
      </c>
      <c r="AF427" s="107">
        <v>13217419</v>
      </c>
      <c r="AG427" s="108">
        <v>118</v>
      </c>
      <c r="AH427" s="107">
        <v>39158390</v>
      </c>
      <c r="AI427" s="108">
        <v>53</v>
      </c>
      <c r="AJ427" s="107">
        <v>21125112</v>
      </c>
      <c r="AK427" s="108">
        <v>21</v>
      </c>
      <c r="AL427" s="107">
        <v>4183566</v>
      </c>
      <c r="AM427" s="108">
        <v>34</v>
      </c>
      <c r="AN427" s="107">
        <v>8125364</v>
      </c>
      <c r="AO427" s="108">
        <v>14</v>
      </c>
      <c r="AP427" s="107">
        <v>19595023</v>
      </c>
      <c r="AQ427" s="108">
        <v>28</v>
      </c>
      <c r="AR427" s="107">
        <v>11112591</v>
      </c>
      <c r="AS427" s="108">
        <v>13</v>
      </c>
      <c r="AT427" s="107">
        <v>2469461</v>
      </c>
      <c r="AU427" s="108">
        <v>4</v>
      </c>
      <c r="AV427" s="107">
        <v>4382199</v>
      </c>
      <c r="AW427" s="108">
        <v>10</v>
      </c>
      <c r="AX427" s="107">
        <v>1043943</v>
      </c>
      <c r="AY427" s="108">
        <v>5</v>
      </c>
      <c r="AZ427" s="107">
        <v>5623059</v>
      </c>
      <c r="BA427" s="108">
        <v>144</v>
      </c>
      <c r="BB427" s="107">
        <v>30496459</v>
      </c>
      <c r="BC427" s="108"/>
      <c r="BD427" s="107"/>
      <c r="BE427" s="108">
        <v>143</v>
      </c>
      <c r="BF427" s="107">
        <v>116438850</v>
      </c>
      <c r="BG427" s="108"/>
      <c r="BH427" s="107"/>
      <c r="BI427" s="108"/>
      <c r="BJ427" s="107"/>
      <c r="BK427" s="108"/>
      <c r="BL427" s="107"/>
      <c r="BM427" s="108">
        <v>19</v>
      </c>
      <c r="BN427" s="107">
        <v>5452677</v>
      </c>
      <c r="BO427" s="108">
        <v>31</v>
      </c>
      <c r="BP427" s="107">
        <v>4431248</v>
      </c>
      <c r="BQ427" s="108">
        <v>1222</v>
      </c>
      <c r="BR427" s="107">
        <v>390481100</v>
      </c>
    </row>
    <row r="428" spans="1:70" ht="14" customHeight="1">
      <c r="A428" s="111" t="s">
        <v>535</v>
      </c>
      <c r="B428" s="105">
        <v>33542</v>
      </c>
      <c r="C428" s="106">
        <v>7</v>
      </c>
      <c r="D428" s="107">
        <v>789222</v>
      </c>
      <c r="E428" s="108">
        <v>7</v>
      </c>
      <c r="F428" s="107">
        <v>1046422</v>
      </c>
      <c r="G428" s="108">
        <v>94</v>
      </c>
      <c r="H428" s="107">
        <v>20068127</v>
      </c>
      <c r="I428" s="108">
        <v>56</v>
      </c>
      <c r="J428" s="107">
        <v>11298226</v>
      </c>
      <c r="K428" s="108">
        <v>43</v>
      </c>
      <c r="L428" s="107">
        <v>7135586</v>
      </c>
      <c r="M428" s="108">
        <v>20</v>
      </c>
      <c r="N428" s="107">
        <v>3256782</v>
      </c>
      <c r="O428" s="108">
        <v>129</v>
      </c>
      <c r="P428" s="107">
        <v>27897564</v>
      </c>
      <c r="Q428" s="108"/>
      <c r="R428" s="107"/>
      <c r="S428" s="108">
        <v>9</v>
      </c>
      <c r="T428" s="107">
        <v>4464261</v>
      </c>
      <c r="U428" s="108">
        <v>9</v>
      </c>
      <c r="V428" s="107">
        <v>1932957</v>
      </c>
      <c r="W428" s="108">
        <v>30</v>
      </c>
      <c r="X428" s="107">
        <v>6072891</v>
      </c>
      <c r="Y428" s="108">
        <v>37</v>
      </c>
      <c r="Z428" s="107">
        <v>12925809</v>
      </c>
      <c r="AA428" s="108">
        <v>25</v>
      </c>
      <c r="AB428" s="107">
        <v>6141826</v>
      </c>
      <c r="AC428" s="108">
        <v>26</v>
      </c>
      <c r="AD428" s="107">
        <v>3971604</v>
      </c>
      <c r="AE428" s="108">
        <v>93</v>
      </c>
      <c r="AF428" s="107">
        <v>13633200</v>
      </c>
      <c r="AG428" s="108">
        <v>118</v>
      </c>
      <c r="AH428" s="107">
        <v>38757869</v>
      </c>
      <c r="AI428" s="108">
        <v>53</v>
      </c>
      <c r="AJ428" s="107">
        <v>21277367</v>
      </c>
      <c r="AK428" s="108">
        <v>21</v>
      </c>
      <c r="AL428" s="107">
        <v>4146216</v>
      </c>
      <c r="AM428" s="108">
        <v>34</v>
      </c>
      <c r="AN428" s="107">
        <v>8214888</v>
      </c>
      <c r="AO428" s="108">
        <v>14</v>
      </c>
      <c r="AP428" s="107">
        <v>19666187</v>
      </c>
      <c r="AQ428" s="108">
        <v>28</v>
      </c>
      <c r="AR428" s="107">
        <v>11549236</v>
      </c>
      <c r="AS428" s="108">
        <v>13</v>
      </c>
      <c r="AT428" s="107">
        <v>2595505</v>
      </c>
      <c r="AU428" s="108">
        <v>4</v>
      </c>
      <c r="AV428" s="107">
        <v>4305900</v>
      </c>
      <c r="AW428" s="108">
        <v>10</v>
      </c>
      <c r="AX428" s="107">
        <v>1104027</v>
      </c>
      <c r="AY428" s="108">
        <v>5</v>
      </c>
      <c r="AZ428" s="107">
        <v>5861024</v>
      </c>
      <c r="BA428" s="108">
        <v>144</v>
      </c>
      <c r="BB428" s="107">
        <v>30955192</v>
      </c>
      <c r="BC428" s="108"/>
      <c r="BD428" s="107"/>
      <c r="BE428" s="108">
        <v>143</v>
      </c>
      <c r="BF428" s="107">
        <v>123096175</v>
      </c>
      <c r="BG428" s="108"/>
      <c r="BH428" s="107"/>
      <c r="BI428" s="108"/>
      <c r="BJ428" s="107"/>
      <c r="BK428" s="108"/>
      <c r="BL428" s="107"/>
      <c r="BM428" s="108">
        <v>19</v>
      </c>
      <c r="BN428" s="107">
        <v>5562193</v>
      </c>
      <c r="BO428" s="108">
        <v>31</v>
      </c>
      <c r="BP428" s="107">
        <v>4660668</v>
      </c>
      <c r="BQ428" s="108">
        <v>1222</v>
      </c>
      <c r="BR428" s="107">
        <v>402386938</v>
      </c>
    </row>
    <row r="429" spans="1:70" ht="14" customHeight="1">
      <c r="A429" s="111" t="s">
        <v>535</v>
      </c>
      <c r="B429" s="105">
        <v>33571</v>
      </c>
      <c r="C429" s="106">
        <v>7</v>
      </c>
      <c r="D429" s="107">
        <v>715393</v>
      </c>
      <c r="E429" s="108">
        <v>7</v>
      </c>
      <c r="F429" s="107">
        <v>897549</v>
      </c>
      <c r="G429" s="108">
        <v>94</v>
      </c>
      <c r="H429" s="107">
        <v>17751821</v>
      </c>
      <c r="I429" s="108">
        <v>56</v>
      </c>
      <c r="J429" s="107">
        <v>10451560</v>
      </c>
      <c r="K429" s="108">
        <v>43</v>
      </c>
      <c r="L429" s="107">
        <v>6468195</v>
      </c>
      <c r="M429" s="108">
        <v>20</v>
      </c>
      <c r="N429" s="107">
        <v>2935181</v>
      </c>
      <c r="O429" s="108">
        <v>129</v>
      </c>
      <c r="P429" s="107">
        <v>25286558</v>
      </c>
      <c r="Q429" s="108"/>
      <c r="R429" s="107"/>
      <c r="S429" s="108">
        <v>9</v>
      </c>
      <c r="T429" s="107">
        <v>3928171</v>
      </c>
      <c r="U429" s="108">
        <v>9</v>
      </c>
      <c r="V429" s="107">
        <v>1787741</v>
      </c>
      <c r="W429" s="108">
        <v>30</v>
      </c>
      <c r="X429" s="107">
        <v>5561768</v>
      </c>
      <c r="Y429" s="108">
        <v>37</v>
      </c>
      <c r="Z429" s="107">
        <v>11312569</v>
      </c>
      <c r="AA429" s="108">
        <v>25</v>
      </c>
      <c r="AB429" s="107">
        <v>5424741</v>
      </c>
      <c r="AC429" s="108">
        <v>26</v>
      </c>
      <c r="AD429" s="107">
        <v>3464129</v>
      </c>
      <c r="AE429" s="108">
        <v>93</v>
      </c>
      <c r="AF429" s="107">
        <v>11874172</v>
      </c>
      <c r="AG429" s="108">
        <v>118</v>
      </c>
      <c r="AH429" s="107">
        <v>34364585</v>
      </c>
      <c r="AI429" s="108">
        <v>53</v>
      </c>
      <c r="AJ429" s="107">
        <v>19411521</v>
      </c>
      <c r="AK429" s="108">
        <v>21</v>
      </c>
      <c r="AL429" s="107">
        <v>3681273</v>
      </c>
      <c r="AM429" s="108">
        <v>34</v>
      </c>
      <c r="AN429" s="107">
        <v>7180622</v>
      </c>
      <c r="AO429" s="108">
        <v>14</v>
      </c>
      <c r="AP429" s="107">
        <v>19207749</v>
      </c>
      <c r="AQ429" s="108">
        <v>28</v>
      </c>
      <c r="AR429" s="107">
        <v>10677694</v>
      </c>
      <c r="AS429" s="108">
        <v>13</v>
      </c>
      <c r="AT429" s="107">
        <v>2306046</v>
      </c>
      <c r="AU429" s="108">
        <v>4</v>
      </c>
      <c r="AV429" s="107">
        <v>3798752</v>
      </c>
      <c r="AW429" s="108">
        <v>10</v>
      </c>
      <c r="AX429" s="107">
        <v>1020333</v>
      </c>
      <c r="AY429" s="108">
        <v>5</v>
      </c>
      <c r="AZ429" s="107">
        <v>5572515</v>
      </c>
      <c r="BA429" s="108">
        <v>144</v>
      </c>
      <c r="BB429" s="107">
        <v>28375618</v>
      </c>
      <c r="BC429" s="108"/>
      <c r="BD429" s="107"/>
      <c r="BE429" s="108">
        <v>143</v>
      </c>
      <c r="BF429" s="107">
        <v>116556700</v>
      </c>
      <c r="BG429" s="108"/>
      <c r="BH429" s="107"/>
      <c r="BI429" s="108"/>
      <c r="BJ429" s="107"/>
      <c r="BK429" s="108"/>
      <c r="BL429" s="107"/>
      <c r="BM429" s="108">
        <v>19</v>
      </c>
      <c r="BN429" s="107">
        <v>5006253</v>
      </c>
      <c r="BO429" s="108">
        <v>31</v>
      </c>
      <c r="BP429" s="107">
        <v>4227984</v>
      </c>
      <c r="BQ429" s="108">
        <v>1222</v>
      </c>
      <c r="BR429" s="107">
        <v>369247206</v>
      </c>
    </row>
    <row r="430" spans="1:70" ht="14" customHeight="1">
      <c r="A430" s="111" t="s">
        <v>535</v>
      </c>
      <c r="B430" s="105">
        <v>33602</v>
      </c>
      <c r="C430" s="106">
        <v>7</v>
      </c>
      <c r="D430" s="107">
        <v>748070</v>
      </c>
      <c r="E430" s="108">
        <v>7</v>
      </c>
      <c r="F430" s="107">
        <v>917277</v>
      </c>
      <c r="G430" s="108">
        <v>94</v>
      </c>
      <c r="H430" s="107">
        <v>18442551</v>
      </c>
      <c r="I430" s="108">
        <v>56</v>
      </c>
      <c r="J430" s="107">
        <v>10489056</v>
      </c>
      <c r="K430" s="108">
        <v>43</v>
      </c>
      <c r="L430" s="107">
        <v>6441065</v>
      </c>
      <c r="M430" s="108">
        <v>20</v>
      </c>
      <c r="N430" s="107">
        <v>3097625</v>
      </c>
      <c r="O430" s="108">
        <v>130</v>
      </c>
      <c r="P430" s="107">
        <v>24930962</v>
      </c>
      <c r="Q430" s="108"/>
      <c r="R430" s="107"/>
      <c r="S430" s="108">
        <v>9</v>
      </c>
      <c r="T430" s="107">
        <v>4012579</v>
      </c>
      <c r="U430" s="108">
        <v>9</v>
      </c>
      <c r="V430" s="107">
        <v>1713218</v>
      </c>
      <c r="W430" s="108">
        <v>30</v>
      </c>
      <c r="X430" s="107">
        <v>5425492</v>
      </c>
      <c r="Y430" s="108">
        <v>37</v>
      </c>
      <c r="Z430" s="107">
        <v>11180987</v>
      </c>
      <c r="AA430" s="108">
        <v>25</v>
      </c>
      <c r="AB430" s="107">
        <v>5373271</v>
      </c>
      <c r="AC430" s="108">
        <v>26</v>
      </c>
      <c r="AD430" s="107">
        <v>3447827</v>
      </c>
      <c r="AE430" s="108">
        <v>93</v>
      </c>
      <c r="AF430" s="107">
        <v>11677192</v>
      </c>
      <c r="AG430" s="108">
        <v>118</v>
      </c>
      <c r="AH430" s="107">
        <v>34296689</v>
      </c>
      <c r="AI430" s="108">
        <v>53</v>
      </c>
      <c r="AJ430" s="107">
        <v>19688187</v>
      </c>
      <c r="AK430" s="108">
        <v>21</v>
      </c>
      <c r="AL430" s="107">
        <v>3709472</v>
      </c>
      <c r="AM430" s="108">
        <v>34</v>
      </c>
      <c r="AN430" s="107">
        <v>7158453</v>
      </c>
      <c r="AO430" s="108">
        <v>14</v>
      </c>
      <c r="AP430" s="107">
        <v>19592406</v>
      </c>
      <c r="AQ430" s="108">
        <v>28</v>
      </c>
      <c r="AR430" s="107">
        <v>10696454</v>
      </c>
      <c r="AS430" s="108">
        <v>13</v>
      </c>
      <c r="AT430" s="107">
        <v>2305253</v>
      </c>
      <c r="AU430" s="108">
        <v>4</v>
      </c>
      <c r="AV430" s="107">
        <v>3771754</v>
      </c>
      <c r="AW430" s="108">
        <v>10</v>
      </c>
      <c r="AX430" s="107">
        <v>1016807</v>
      </c>
      <c r="AY430" s="108">
        <v>5</v>
      </c>
      <c r="AZ430" s="107">
        <v>5356178</v>
      </c>
      <c r="BA430" s="108">
        <v>144</v>
      </c>
      <c r="BB430" s="107">
        <v>28223207</v>
      </c>
      <c r="BC430" s="108"/>
      <c r="BD430" s="107"/>
      <c r="BE430" s="108">
        <v>143</v>
      </c>
      <c r="BF430" s="107">
        <v>112957911</v>
      </c>
      <c r="BG430" s="108"/>
      <c r="BH430" s="107"/>
      <c r="BI430" s="108"/>
      <c r="BJ430" s="107"/>
      <c r="BK430" s="108"/>
      <c r="BL430" s="107"/>
      <c r="BM430" s="108">
        <v>19</v>
      </c>
      <c r="BN430" s="107">
        <v>5176954</v>
      </c>
      <c r="BO430" s="108">
        <v>31</v>
      </c>
      <c r="BP430" s="107">
        <v>4091886</v>
      </c>
      <c r="BQ430" s="108">
        <v>1223</v>
      </c>
      <c r="BR430" s="107">
        <v>365938798</v>
      </c>
    </row>
    <row r="431" spans="1:70" ht="14" customHeight="1">
      <c r="A431" s="111" t="s">
        <v>536</v>
      </c>
      <c r="B431" s="105">
        <v>33634</v>
      </c>
      <c r="C431" s="106">
        <v>7</v>
      </c>
      <c r="D431" s="107">
        <v>698604</v>
      </c>
      <c r="E431" s="108">
        <v>7</v>
      </c>
      <c r="F431" s="107">
        <v>879605</v>
      </c>
      <c r="G431" s="108">
        <v>94</v>
      </c>
      <c r="H431" s="107">
        <v>17551401</v>
      </c>
      <c r="I431" s="108">
        <v>55</v>
      </c>
      <c r="J431" s="107">
        <v>10018909</v>
      </c>
      <c r="K431" s="108">
        <v>43</v>
      </c>
      <c r="L431" s="107">
        <v>6343926</v>
      </c>
      <c r="M431" s="108">
        <v>20</v>
      </c>
      <c r="N431" s="107">
        <v>2965527</v>
      </c>
      <c r="O431" s="108">
        <v>130</v>
      </c>
      <c r="P431" s="107">
        <v>24815664</v>
      </c>
      <c r="Q431" s="108"/>
      <c r="R431" s="107"/>
      <c r="S431" s="108">
        <v>9</v>
      </c>
      <c r="T431" s="107">
        <v>3738285</v>
      </c>
      <c r="U431" s="108">
        <v>9</v>
      </c>
      <c r="V431" s="107">
        <v>1763646</v>
      </c>
      <c r="W431" s="108">
        <v>30</v>
      </c>
      <c r="X431" s="107">
        <v>5320669</v>
      </c>
      <c r="Y431" s="108">
        <v>37</v>
      </c>
      <c r="Z431" s="107">
        <v>11055285</v>
      </c>
      <c r="AA431" s="108">
        <v>25</v>
      </c>
      <c r="AB431" s="107">
        <v>5149078</v>
      </c>
      <c r="AC431" s="108">
        <v>26</v>
      </c>
      <c r="AD431" s="107">
        <v>3343679</v>
      </c>
      <c r="AE431" s="108">
        <v>93</v>
      </c>
      <c r="AF431" s="107">
        <v>11435792</v>
      </c>
      <c r="AG431" s="108">
        <v>118</v>
      </c>
      <c r="AH431" s="107">
        <v>34783924</v>
      </c>
      <c r="AI431" s="108">
        <v>53</v>
      </c>
      <c r="AJ431" s="107">
        <v>19052099</v>
      </c>
      <c r="AK431" s="108">
        <v>21</v>
      </c>
      <c r="AL431" s="107">
        <v>3689256</v>
      </c>
      <c r="AM431" s="108">
        <v>34</v>
      </c>
      <c r="AN431" s="107">
        <v>7110697</v>
      </c>
      <c r="AO431" s="108">
        <v>14</v>
      </c>
      <c r="AP431" s="107">
        <v>17963719</v>
      </c>
      <c r="AQ431" s="108">
        <v>28</v>
      </c>
      <c r="AR431" s="107">
        <v>10392605</v>
      </c>
      <c r="AS431" s="108">
        <v>13</v>
      </c>
      <c r="AT431" s="107">
        <v>2155397</v>
      </c>
      <c r="AU431" s="108">
        <v>4</v>
      </c>
      <c r="AV431" s="107">
        <v>3655616</v>
      </c>
      <c r="AW431" s="108">
        <v>10</v>
      </c>
      <c r="AX431" s="107">
        <v>949594</v>
      </c>
      <c r="AY431" s="108">
        <v>5</v>
      </c>
      <c r="AZ431" s="107">
        <v>5100440</v>
      </c>
      <c r="BA431" s="108">
        <v>144</v>
      </c>
      <c r="BB431" s="107">
        <v>26943577</v>
      </c>
      <c r="BC431" s="108"/>
      <c r="BD431" s="107"/>
      <c r="BE431" s="108">
        <v>143</v>
      </c>
      <c r="BF431" s="107">
        <v>102728393</v>
      </c>
      <c r="BG431" s="108"/>
      <c r="BH431" s="107"/>
      <c r="BI431" s="108"/>
      <c r="BJ431" s="107"/>
      <c r="BK431" s="108"/>
      <c r="BL431" s="107"/>
      <c r="BM431" s="108">
        <v>19</v>
      </c>
      <c r="BN431" s="107">
        <v>4481751</v>
      </c>
      <c r="BO431" s="108">
        <v>31</v>
      </c>
      <c r="BP431" s="107">
        <v>4003161</v>
      </c>
      <c r="BQ431" s="108">
        <v>1222</v>
      </c>
      <c r="BR431" s="107">
        <v>348090313</v>
      </c>
    </row>
    <row r="432" spans="1:70" ht="14" customHeight="1">
      <c r="A432" s="111" t="s">
        <v>536</v>
      </c>
      <c r="B432" s="105">
        <v>33662</v>
      </c>
      <c r="C432" s="106">
        <v>7</v>
      </c>
      <c r="D432" s="107">
        <v>668548</v>
      </c>
      <c r="E432" s="108">
        <v>7</v>
      </c>
      <c r="F432" s="107">
        <v>837148</v>
      </c>
      <c r="G432" s="108">
        <v>95</v>
      </c>
      <c r="H432" s="107">
        <v>17650169</v>
      </c>
      <c r="I432" s="108">
        <v>55</v>
      </c>
      <c r="J432" s="107">
        <v>10071974</v>
      </c>
      <c r="K432" s="108">
        <v>43</v>
      </c>
      <c r="L432" s="107">
        <v>6193339</v>
      </c>
      <c r="M432" s="108">
        <v>20</v>
      </c>
      <c r="N432" s="107">
        <v>2895745</v>
      </c>
      <c r="O432" s="108">
        <v>130</v>
      </c>
      <c r="P432" s="107">
        <v>24651655</v>
      </c>
      <c r="Q432" s="108"/>
      <c r="R432" s="107"/>
      <c r="S432" s="108">
        <v>9</v>
      </c>
      <c r="T432" s="107">
        <v>3487169</v>
      </c>
      <c r="U432" s="108">
        <v>9</v>
      </c>
      <c r="V432" s="107">
        <v>1748658</v>
      </c>
      <c r="W432" s="108">
        <v>30</v>
      </c>
      <c r="X432" s="107">
        <v>5232127</v>
      </c>
      <c r="Y432" s="108">
        <v>37</v>
      </c>
      <c r="Z432" s="107">
        <v>10693299</v>
      </c>
      <c r="AA432" s="108">
        <v>25</v>
      </c>
      <c r="AB432" s="107">
        <v>5065129</v>
      </c>
      <c r="AC432" s="108">
        <v>26</v>
      </c>
      <c r="AD432" s="107">
        <v>3340956</v>
      </c>
      <c r="AE432" s="108">
        <v>93</v>
      </c>
      <c r="AF432" s="107">
        <v>11079711</v>
      </c>
      <c r="AG432" s="108">
        <v>118</v>
      </c>
      <c r="AH432" s="107">
        <v>32758795</v>
      </c>
      <c r="AI432" s="108">
        <v>53</v>
      </c>
      <c r="AJ432" s="107">
        <v>18408574</v>
      </c>
      <c r="AK432" s="108">
        <v>21</v>
      </c>
      <c r="AL432" s="107">
        <v>3467397</v>
      </c>
      <c r="AM432" s="108">
        <v>34</v>
      </c>
      <c r="AN432" s="107">
        <v>6982338</v>
      </c>
      <c r="AO432" s="108">
        <v>14</v>
      </c>
      <c r="AP432" s="107">
        <v>17270555</v>
      </c>
      <c r="AQ432" s="108">
        <v>28</v>
      </c>
      <c r="AR432" s="107">
        <v>9853794</v>
      </c>
      <c r="AS432" s="108">
        <v>13</v>
      </c>
      <c r="AT432" s="107">
        <v>2059990</v>
      </c>
      <c r="AU432" s="108">
        <v>4</v>
      </c>
      <c r="AV432" s="107">
        <v>3433353</v>
      </c>
      <c r="AW432" s="108">
        <v>10</v>
      </c>
      <c r="AX432" s="107">
        <v>955396</v>
      </c>
      <c r="AY432" s="108">
        <v>5</v>
      </c>
      <c r="AZ432" s="107">
        <v>5133449</v>
      </c>
      <c r="BA432" s="108">
        <v>144</v>
      </c>
      <c r="BB432" s="107">
        <v>26284091</v>
      </c>
      <c r="BC432" s="108"/>
      <c r="BD432" s="107"/>
      <c r="BE432" s="108">
        <v>143</v>
      </c>
      <c r="BF432" s="107">
        <v>93953865</v>
      </c>
      <c r="BG432" s="108"/>
      <c r="BH432" s="107"/>
      <c r="BI432" s="108"/>
      <c r="BJ432" s="107"/>
      <c r="BK432" s="108"/>
      <c r="BL432" s="107"/>
      <c r="BM432" s="108">
        <v>19</v>
      </c>
      <c r="BN432" s="107">
        <v>4398034</v>
      </c>
      <c r="BO432" s="108">
        <v>31</v>
      </c>
      <c r="BP432" s="107">
        <v>4066124</v>
      </c>
      <c r="BQ432" s="108">
        <v>1223</v>
      </c>
      <c r="BR432" s="107">
        <v>332641395</v>
      </c>
    </row>
    <row r="433" spans="1:70" ht="14" customHeight="1">
      <c r="A433" s="111" t="s">
        <v>536</v>
      </c>
      <c r="B433" s="105">
        <v>33694</v>
      </c>
      <c r="C433" s="106">
        <v>7</v>
      </c>
      <c r="D433" s="107">
        <v>630042</v>
      </c>
      <c r="E433" s="108">
        <v>7</v>
      </c>
      <c r="F433" s="107">
        <v>794747</v>
      </c>
      <c r="G433" s="108">
        <v>95</v>
      </c>
      <c r="H433" s="107">
        <v>16627208</v>
      </c>
      <c r="I433" s="108">
        <v>55</v>
      </c>
      <c r="J433" s="107">
        <v>9485460</v>
      </c>
      <c r="K433" s="108">
        <v>43</v>
      </c>
      <c r="L433" s="107">
        <v>5549741</v>
      </c>
      <c r="M433" s="108">
        <v>20</v>
      </c>
      <c r="N433" s="107">
        <v>2742273</v>
      </c>
      <c r="O433" s="108">
        <v>130</v>
      </c>
      <c r="P433" s="107">
        <v>22595869</v>
      </c>
      <c r="Q433" s="108"/>
      <c r="R433" s="107"/>
      <c r="S433" s="108">
        <v>9</v>
      </c>
      <c r="T433" s="107">
        <v>3102488</v>
      </c>
      <c r="U433" s="108">
        <v>9</v>
      </c>
      <c r="V433" s="107">
        <v>1709966</v>
      </c>
      <c r="W433" s="108">
        <v>30</v>
      </c>
      <c r="X433" s="107">
        <v>4860469</v>
      </c>
      <c r="Y433" s="108">
        <v>37</v>
      </c>
      <c r="Z433" s="107">
        <v>9708091</v>
      </c>
      <c r="AA433" s="108">
        <v>25</v>
      </c>
      <c r="AB433" s="107">
        <v>4582936</v>
      </c>
      <c r="AC433" s="108">
        <v>26</v>
      </c>
      <c r="AD433" s="107">
        <v>3067310</v>
      </c>
      <c r="AE433" s="108">
        <v>94</v>
      </c>
      <c r="AF433" s="107">
        <v>10206364</v>
      </c>
      <c r="AG433" s="108">
        <v>118</v>
      </c>
      <c r="AH433" s="107">
        <v>30441193</v>
      </c>
      <c r="AI433" s="108">
        <v>53</v>
      </c>
      <c r="AJ433" s="107">
        <v>17186071</v>
      </c>
      <c r="AK433" s="108">
        <v>21</v>
      </c>
      <c r="AL433" s="107">
        <v>3146165</v>
      </c>
      <c r="AM433" s="108">
        <v>34</v>
      </c>
      <c r="AN433" s="107">
        <v>6459472</v>
      </c>
      <c r="AO433" s="108">
        <v>14</v>
      </c>
      <c r="AP433" s="107">
        <v>15991836</v>
      </c>
      <c r="AQ433" s="108">
        <v>28</v>
      </c>
      <c r="AR433" s="107">
        <v>8613416</v>
      </c>
      <c r="AS433" s="108">
        <v>13</v>
      </c>
      <c r="AT433" s="107">
        <v>1782556</v>
      </c>
      <c r="AU433" s="108">
        <v>4</v>
      </c>
      <c r="AV433" s="107">
        <v>2914853</v>
      </c>
      <c r="AW433" s="108">
        <v>10</v>
      </c>
      <c r="AX433" s="107">
        <v>898255</v>
      </c>
      <c r="AY433" s="108">
        <v>5</v>
      </c>
      <c r="AZ433" s="107">
        <v>4541918</v>
      </c>
      <c r="BA433" s="108">
        <v>143</v>
      </c>
      <c r="BB433" s="107">
        <v>23597977</v>
      </c>
      <c r="BC433" s="108"/>
      <c r="BD433" s="107"/>
      <c r="BE433" s="108">
        <v>143</v>
      </c>
      <c r="BF433" s="107">
        <v>84898286</v>
      </c>
      <c r="BG433" s="108"/>
      <c r="BH433" s="107"/>
      <c r="BI433" s="108"/>
      <c r="BJ433" s="107"/>
      <c r="BK433" s="108"/>
      <c r="BL433" s="107"/>
      <c r="BM433" s="108">
        <v>19</v>
      </c>
      <c r="BN433" s="107">
        <v>3938744</v>
      </c>
      <c r="BO433" s="108">
        <v>31</v>
      </c>
      <c r="BP433" s="107">
        <v>3601397</v>
      </c>
      <c r="BQ433" s="108">
        <v>1223</v>
      </c>
      <c r="BR433" s="107">
        <v>303675114</v>
      </c>
    </row>
    <row r="434" spans="1:70" ht="14" customHeight="1">
      <c r="A434" s="111" t="s">
        <v>536</v>
      </c>
      <c r="B434" s="105">
        <v>33724</v>
      </c>
      <c r="C434" s="106">
        <v>7</v>
      </c>
      <c r="D434" s="107">
        <v>551168</v>
      </c>
      <c r="E434" s="108">
        <v>7</v>
      </c>
      <c r="F434" s="107">
        <v>674269</v>
      </c>
      <c r="G434" s="108">
        <v>95</v>
      </c>
      <c r="H434" s="107">
        <v>15298181</v>
      </c>
      <c r="I434" s="108">
        <v>55</v>
      </c>
      <c r="J434" s="107">
        <v>8695557</v>
      </c>
      <c r="K434" s="108">
        <v>43</v>
      </c>
      <c r="L434" s="107">
        <v>5194541</v>
      </c>
      <c r="M434" s="108">
        <v>20</v>
      </c>
      <c r="N434" s="107">
        <v>2520611</v>
      </c>
      <c r="O434" s="108">
        <v>130</v>
      </c>
      <c r="P434" s="107">
        <v>21397340</v>
      </c>
      <c r="Q434" s="108"/>
      <c r="R434" s="107"/>
      <c r="S434" s="108">
        <v>9</v>
      </c>
      <c r="T434" s="107">
        <v>2958025</v>
      </c>
      <c r="U434" s="108">
        <v>9</v>
      </c>
      <c r="V434" s="107">
        <v>1700225</v>
      </c>
      <c r="W434" s="108">
        <v>30</v>
      </c>
      <c r="X434" s="107">
        <v>4376473</v>
      </c>
      <c r="Y434" s="108">
        <v>37</v>
      </c>
      <c r="Z434" s="107">
        <v>9284896</v>
      </c>
      <c r="AA434" s="108">
        <v>25</v>
      </c>
      <c r="AB434" s="107">
        <v>4338363</v>
      </c>
      <c r="AC434" s="108">
        <v>26</v>
      </c>
      <c r="AD434" s="107">
        <v>2851322</v>
      </c>
      <c r="AE434" s="108">
        <v>94</v>
      </c>
      <c r="AF434" s="107">
        <v>9917237</v>
      </c>
      <c r="AG434" s="108">
        <v>118</v>
      </c>
      <c r="AH434" s="107">
        <v>31713824</v>
      </c>
      <c r="AI434" s="108">
        <v>53</v>
      </c>
      <c r="AJ434" s="107">
        <v>17184504</v>
      </c>
      <c r="AK434" s="108">
        <v>21</v>
      </c>
      <c r="AL434" s="107">
        <v>3237750</v>
      </c>
      <c r="AM434" s="108">
        <v>34</v>
      </c>
      <c r="AN434" s="107">
        <v>6277105</v>
      </c>
      <c r="AO434" s="108">
        <v>14</v>
      </c>
      <c r="AP434" s="107">
        <v>14970982</v>
      </c>
      <c r="AQ434" s="108">
        <v>28</v>
      </c>
      <c r="AR434" s="107">
        <v>7911814</v>
      </c>
      <c r="AS434" s="108">
        <v>13</v>
      </c>
      <c r="AT434" s="107">
        <v>1624822</v>
      </c>
      <c r="AU434" s="108">
        <v>4</v>
      </c>
      <c r="AV434" s="107">
        <v>2833695</v>
      </c>
      <c r="AW434" s="108">
        <v>10</v>
      </c>
      <c r="AX434" s="107">
        <v>760030</v>
      </c>
      <c r="AY434" s="108">
        <v>5</v>
      </c>
      <c r="AZ434" s="107">
        <v>4505074</v>
      </c>
      <c r="BA434" s="108">
        <v>143</v>
      </c>
      <c r="BB434" s="107">
        <v>22061031</v>
      </c>
      <c r="BC434" s="108"/>
      <c r="BD434" s="107"/>
      <c r="BE434" s="108">
        <v>143</v>
      </c>
      <c r="BF434" s="107">
        <v>72648616</v>
      </c>
      <c r="BG434" s="108"/>
      <c r="BH434" s="107"/>
      <c r="BI434" s="108"/>
      <c r="BJ434" s="107"/>
      <c r="BK434" s="108"/>
      <c r="BL434" s="107"/>
      <c r="BM434" s="108">
        <v>19</v>
      </c>
      <c r="BN434" s="107">
        <v>3405232</v>
      </c>
      <c r="BO434" s="108">
        <v>31</v>
      </c>
      <c r="BP434" s="107">
        <v>3223363</v>
      </c>
      <c r="BQ434" s="108">
        <v>1223</v>
      </c>
      <c r="BR434" s="107">
        <v>282116060</v>
      </c>
    </row>
    <row r="435" spans="1:70" ht="14" customHeight="1">
      <c r="A435" s="111" t="s">
        <v>536</v>
      </c>
      <c r="B435" s="105">
        <v>33753</v>
      </c>
      <c r="C435" s="106">
        <v>7</v>
      </c>
      <c r="D435" s="107">
        <v>584044</v>
      </c>
      <c r="E435" s="108">
        <v>7</v>
      </c>
      <c r="F435" s="107">
        <v>799240</v>
      </c>
      <c r="G435" s="108">
        <v>95</v>
      </c>
      <c r="H435" s="107">
        <v>15896751</v>
      </c>
      <c r="I435" s="108">
        <v>55</v>
      </c>
      <c r="J435" s="107">
        <v>9303936</v>
      </c>
      <c r="K435" s="108">
        <v>43</v>
      </c>
      <c r="L435" s="107">
        <v>5625101</v>
      </c>
      <c r="M435" s="108">
        <v>20</v>
      </c>
      <c r="N435" s="107">
        <v>2629582</v>
      </c>
      <c r="O435" s="108">
        <v>130</v>
      </c>
      <c r="P435" s="107">
        <v>22970842</v>
      </c>
      <c r="Q435" s="108"/>
      <c r="R435" s="107"/>
      <c r="S435" s="108">
        <v>9</v>
      </c>
      <c r="T435" s="107">
        <v>3206449</v>
      </c>
      <c r="U435" s="108">
        <v>9</v>
      </c>
      <c r="V435" s="107">
        <v>1795659</v>
      </c>
      <c r="W435" s="108">
        <v>30</v>
      </c>
      <c r="X435" s="107">
        <v>4614153</v>
      </c>
      <c r="Y435" s="108">
        <v>37</v>
      </c>
      <c r="Z435" s="107">
        <v>9610016</v>
      </c>
      <c r="AA435" s="108">
        <v>25</v>
      </c>
      <c r="AB435" s="107">
        <v>4497682</v>
      </c>
      <c r="AC435" s="108">
        <v>26</v>
      </c>
      <c r="AD435" s="107">
        <v>3112920</v>
      </c>
      <c r="AE435" s="108">
        <v>94</v>
      </c>
      <c r="AF435" s="107">
        <v>10450136</v>
      </c>
      <c r="AG435" s="108">
        <v>118</v>
      </c>
      <c r="AH435" s="107">
        <v>31374291</v>
      </c>
      <c r="AI435" s="108">
        <v>53</v>
      </c>
      <c r="AJ435" s="107">
        <v>17748496</v>
      </c>
      <c r="AK435" s="108">
        <v>21</v>
      </c>
      <c r="AL435" s="107">
        <v>3360598</v>
      </c>
      <c r="AM435" s="108">
        <v>34</v>
      </c>
      <c r="AN435" s="107">
        <v>6462120</v>
      </c>
      <c r="AO435" s="108">
        <v>14</v>
      </c>
      <c r="AP435" s="107">
        <v>15477522</v>
      </c>
      <c r="AQ435" s="108">
        <v>28</v>
      </c>
      <c r="AR435" s="107">
        <v>8409440</v>
      </c>
      <c r="AS435" s="108">
        <v>13</v>
      </c>
      <c r="AT435" s="107">
        <v>1819453</v>
      </c>
      <c r="AU435" s="108">
        <v>4</v>
      </c>
      <c r="AV435" s="107">
        <v>2954986</v>
      </c>
      <c r="AW435" s="108">
        <v>10</v>
      </c>
      <c r="AX435" s="107">
        <v>835428</v>
      </c>
      <c r="AY435" s="108">
        <v>5</v>
      </c>
      <c r="AZ435" s="107">
        <v>4556461</v>
      </c>
      <c r="BA435" s="108">
        <v>143</v>
      </c>
      <c r="BB435" s="107">
        <v>23432093</v>
      </c>
      <c r="BC435" s="108"/>
      <c r="BD435" s="107"/>
      <c r="BE435" s="108">
        <v>143</v>
      </c>
      <c r="BF435" s="107">
        <v>76112172</v>
      </c>
      <c r="BG435" s="108"/>
      <c r="BH435" s="107"/>
      <c r="BI435" s="108"/>
      <c r="BJ435" s="107"/>
      <c r="BK435" s="108"/>
      <c r="BL435" s="107"/>
      <c r="BM435" s="108">
        <v>19</v>
      </c>
      <c r="BN435" s="107">
        <v>3643892</v>
      </c>
      <c r="BO435" s="108">
        <v>31</v>
      </c>
      <c r="BP435" s="107">
        <v>3464726</v>
      </c>
      <c r="BQ435" s="108">
        <v>1223</v>
      </c>
      <c r="BR435" s="107">
        <v>294748202</v>
      </c>
    </row>
    <row r="436" spans="1:70" ht="14" customHeight="1">
      <c r="A436" s="111" t="s">
        <v>536</v>
      </c>
      <c r="B436" s="105">
        <v>33785</v>
      </c>
      <c r="C436" s="106">
        <v>7</v>
      </c>
      <c r="D436" s="107">
        <v>532767</v>
      </c>
      <c r="E436" s="108">
        <v>7</v>
      </c>
      <c r="F436" s="107">
        <v>681905</v>
      </c>
      <c r="G436" s="108">
        <v>95</v>
      </c>
      <c r="H436" s="107">
        <v>13913758</v>
      </c>
      <c r="I436" s="108">
        <v>55</v>
      </c>
      <c r="J436" s="107">
        <v>8608249</v>
      </c>
      <c r="K436" s="108">
        <v>43</v>
      </c>
      <c r="L436" s="107">
        <v>5054159</v>
      </c>
      <c r="M436" s="108">
        <v>20</v>
      </c>
      <c r="N436" s="107">
        <v>2417820</v>
      </c>
      <c r="O436" s="108">
        <v>130</v>
      </c>
      <c r="P436" s="107">
        <v>20900966</v>
      </c>
      <c r="Q436" s="108"/>
      <c r="R436" s="107"/>
      <c r="S436" s="108">
        <v>9</v>
      </c>
      <c r="T436" s="107">
        <v>2868947</v>
      </c>
      <c r="U436" s="108">
        <v>9</v>
      </c>
      <c r="V436" s="107">
        <v>1620049</v>
      </c>
      <c r="W436" s="108">
        <v>30</v>
      </c>
      <c r="X436" s="107">
        <v>4129060</v>
      </c>
      <c r="Y436" s="108">
        <v>37</v>
      </c>
      <c r="Z436" s="107">
        <v>8449325</v>
      </c>
      <c r="AA436" s="108">
        <v>25</v>
      </c>
      <c r="AB436" s="107">
        <v>3971449</v>
      </c>
      <c r="AC436" s="108">
        <v>26</v>
      </c>
      <c r="AD436" s="107">
        <v>2827114</v>
      </c>
      <c r="AE436" s="108">
        <v>94</v>
      </c>
      <c r="AF436" s="107">
        <v>9192825</v>
      </c>
      <c r="AG436" s="108">
        <v>118</v>
      </c>
      <c r="AH436" s="107">
        <v>29084367</v>
      </c>
      <c r="AI436" s="108">
        <v>53</v>
      </c>
      <c r="AJ436" s="107">
        <v>16234501</v>
      </c>
      <c r="AK436" s="108">
        <v>21</v>
      </c>
      <c r="AL436" s="107">
        <v>3076523</v>
      </c>
      <c r="AM436" s="108">
        <v>34</v>
      </c>
      <c r="AN436" s="107">
        <v>6177272</v>
      </c>
      <c r="AO436" s="108">
        <v>14</v>
      </c>
      <c r="AP436" s="107">
        <v>14278122</v>
      </c>
      <c r="AQ436" s="108">
        <v>28</v>
      </c>
      <c r="AR436" s="107">
        <v>7627734</v>
      </c>
      <c r="AS436" s="108">
        <v>13</v>
      </c>
      <c r="AT436" s="107">
        <v>1591950</v>
      </c>
      <c r="AU436" s="108">
        <v>4</v>
      </c>
      <c r="AV436" s="107">
        <v>2594144</v>
      </c>
      <c r="AW436" s="108">
        <v>10</v>
      </c>
      <c r="AX436" s="107">
        <v>747210</v>
      </c>
      <c r="AY436" s="108">
        <v>5</v>
      </c>
      <c r="AZ436" s="107">
        <v>4236074</v>
      </c>
      <c r="BA436" s="108">
        <v>143</v>
      </c>
      <c r="BB436" s="107">
        <v>21062395</v>
      </c>
      <c r="BC436" s="108"/>
      <c r="BD436" s="107"/>
      <c r="BE436" s="108">
        <v>143</v>
      </c>
      <c r="BF436" s="107">
        <v>66853886</v>
      </c>
      <c r="BG436" s="108"/>
      <c r="BH436" s="107"/>
      <c r="BI436" s="108"/>
      <c r="BJ436" s="107"/>
      <c r="BK436" s="108"/>
      <c r="BL436" s="107"/>
      <c r="BM436" s="108">
        <v>19</v>
      </c>
      <c r="BN436" s="107">
        <v>2927973</v>
      </c>
      <c r="BO436" s="108">
        <v>31</v>
      </c>
      <c r="BP436" s="107">
        <v>3139161</v>
      </c>
      <c r="BQ436" s="108">
        <v>1223</v>
      </c>
      <c r="BR436" s="107">
        <v>264799722</v>
      </c>
    </row>
    <row r="437" spans="1:70" ht="14" customHeight="1">
      <c r="A437" s="111" t="s">
        <v>536</v>
      </c>
      <c r="B437" s="105">
        <v>33816</v>
      </c>
      <c r="C437" s="106">
        <v>7</v>
      </c>
      <c r="D437" s="107">
        <v>539428</v>
      </c>
      <c r="E437" s="108">
        <v>7</v>
      </c>
      <c r="F437" s="107">
        <v>636966</v>
      </c>
      <c r="G437" s="108">
        <v>95</v>
      </c>
      <c r="H437" s="107">
        <v>12400753</v>
      </c>
      <c r="I437" s="108">
        <v>55</v>
      </c>
      <c r="J437" s="107">
        <v>8433909</v>
      </c>
      <c r="K437" s="108">
        <v>43</v>
      </c>
      <c r="L437" s="107">
        <v>4839083</v>
      </c>
      <c r="M437" s="108">
        <v>20</v>
      </c>
      <c r="N437" s="107">
        <v>2231418</v>
      </c>
      <c r="O437" s="108">
        <v>130</v>
      </c>
      <c r="P437" s="107">
        <v>19992062</v>
      </c>
      <c r="Q437" s="108"/>
      <c r="R437" s="107"/>
      <c r="S437" s="108">
        <v>9</v>
      </c>
      <c r="T437" s="107">
        <v>2782812</v>
      </c>
      <c r="U437" s="108">
        <v>9</v>
      </c>
      <c r="V437" s="107">
        <v>1548928</v>
      </c>
      <c r="W437" s="108">
        <v>30</v>
      </c>
      <c r="X437" s="107">
        <v>3898809</v>
      </c>
      <c r="Y437" s="108">
        <v>37</v>
      </c>
      <c r="Z437" s="107">
        <v>8410325</v>
      </c>
      <c r="AA437" s="108">
        <v>25</v>
      </c>
      <c r="AB437" s="107">
        <v>3972268</v>
      </c>
      <c r="AC437" s="108">
        <v>26</v>
      </c>
      <c r="AD437" s="107">
        <v>2684380</v>
      </c>
      <c r="AE437" s="108">
        <v>94</v>
      </c>
      <c r="AF437" s="107">
        <v>8539033</v>
      </c>
      <c r="AG437" s="108">
        <v>118</v>
      </c>
      <c r="AH437" s="107">
        <v>26966795</v>
      </c>
      <c r="AI437" s="108">
        <v>53</v>
      </c>
      <c r="AJ437" s="107">
        <v>16072884</v>
      </c>
      <c r="AK437" s="108">
        <v>21</v>
      </c>
      <c r="AL437" s="107">
        <v>2959187</v>
      </c>
      <c r="AM437" s="108">
        <v>34</v>
      </c>
      <c r="AN437" s="107">
        <v>5867329</v>
      </c>
      <c r="AO437" s="108">
        <v>14</v>
      </c>
      <c r="AP437" s="107">
        <v>14497661</v>
      </c>
      <c r="AQ437" s="108">
        <v>28</v>
      </c>
      <c r="AR437" s="107">
        <v>7671646</v>
      </c>
      <c r="AS437" s="108">
        <v>13</v>
      </c>
      <c r="AT437" s="107">
        <v>1605718</v>
      </c>
      <c r="AU437" s="108">
        <v>4</v>
      </c>
      <c r="AV437" s="107">
        <v>2675234</v>
      </c>
      <c r="AW437" s="108">
        <v>10</v>
      </c>
      <c r="AX437" s="107">
        <v>732526</v>
      </c>
      <c r="AY437" s="108">
        <v>5</v>
      </c>
      <c r="AZ437" s="107">
        <v>4174854</v>
      </c>
      <c r="BA437" s="108">
        <v>143</v>
      </c>
      <c r="BB437" s="107">
        <v>20058745</v>
      </c>
      <c r="BC437" s="108"/>
      <c r="BD437" s="107"/>
      <c r="BE437" s="108">
        <v>143</v>
      </c>
      <c r="BF437" s="107">
        <v>70989991</v>
      </c>
      <c r="BG437" s="108"/>
      <c r="BH437" s="107"/>
      <c r="BI437" s="108"/>
      <c r="BJ437" s="107"/>
      <c r="BK437" s="108"/>
      <c r="BL437" s="107"/>
      <c r="BM437" s="108">
        <v>19</v>
      </c>
      <c r="BN437" s="107">
        <v>3009937</v>
      </c>
      <c r="BO437" s="108">
        <v>31</v>
      </c>
      <c r="BP437" s="107">
        <v>3004722</v>
      </c>
      <c r="BQ437" s="108">
        <v>1223</v>
      </c>
      <c r="BR437" s="107">
        <v>261197413</v>
      </c>
    </row>
    <row r="438" spans="1:70" ht="14" customHeight="1">
      <c r="A438" s="111" t="s">
        <v>536</v>
      </c>
      <c r="B438" s="105">
        <v>33847</v>
      </c>
      <c r="C438" s="106">
        <v>7</v>
      </c>
      <c r="D438" s="107">
        <v>602484</v>
      </c>
      <c r="E438" s="108">
        <v>7</v>
      </c>
      <c r="F438" s="107">
        <v>698972</v>
      </c>
      <c r="G438" s="108">
        <v>95</v>
      </c>
      <c r="H438" s="107">
        <v>15382026</v>
      </c>
      <c r="I438" s="108">
        <v>55</v>
      </c>
      <c r="J438" s="107">
        <v>9198002</v>
      </c>
      <c r="K438" s="108">
        <v>43</v>
      </c>
      <c r="L438" s="107">
        <v>5339841</v>
      </c>
      <c r="M438" s="108">
        <v>20</v>
      </c>
      <c r="N438" s="107">
        <v>2402166</v>
      </c>
      <c r="O438" s="108">
        <v>130</v>
      </c>
      <c r="P438" s="107">
        <v>22453127</v>
      </c>
      <c r="Q438" s="108"/>
      <c r="R438" s="107"/>
      <c r="S438" s="108">
        <v>9</v>
      </c>
      <c r="T438" s="107">
        <v>3102470</v>
      </c>
      <c r="U438" s="108">
        <v>9</v>
      </c>
      <c r="V438" s="107">
        <v>1720812</v>
      </c>
      <c r="W438" s="108">
        <v>30</v>
      </c>
      <c r="X438" s="107">
        <v>4328164</v>
      </c>
      <c r="Y438" s="108">
        <v>37</v>
      </c>
      <c r="Z438" s="107">
        <v>9270659</v>
      </c>
      <c r="AA438" s="108">
        <v>25</v>
      </c>
      <c r="AB438" s="107">
        <v>4331039</v>
      </c>
      <c r="AC438" s="108">
        <v>26</v>
      </c>
      <c r="AD438" s="107">
        <v>2955833</v>
      </c>
      <c r="AE438" s="108">
        <v>94</v>
      </c>
      <c r="AF438" s="107">
        <v>9356968</v>
      </c>
      <c r="AG438" s="108">
        <v>118</v>
      </c>
      <c r="AH438" s="107">
        <v>28510763</v>
      </c>
      <c r="AI438" s="108">
        <v>53</v>
      </c>
      <c r="AJ438" s="107">
        <v>17003617</v>
      </c>
      <c r="AK438" s="108">
        <v>21</v>
      </c>
      <c r="AL438" s="107">
        <v>3185033</v>
      </c>
      <c r="AM438" s="108">
        <v>34</v>
      </c>
      <c r="AN438" s="107">
        <v>6307531</v>
      </c>
      <c r="AO438" s="108">
        <v>14</v>
      </c>
      <c r="AP438" s="107">
        <v>16315363</v>
      </c>
      <c r="AQ438" s="108">
        <v>28</v>
      </c>
      <c r="AR438" s="107">
        <v>8390303</v>
      </c>
      <c r="AS438" s="108">
        <v>13</v>
      </c>
      <c r="AT438" s="107">
        <v>1828030</v>
      </c>
      <c r="AU438" s="108">
        <v>4</v>
      </c>
      <c r="AV438" s="107">
        <v>2810121</v>
      </c>
      <c r="AW438" s="108">
        <v>10</v>
      </c>
      <c r="AX438" s="107">
        <v>843790</v>
      </c>
      <c r="AY438" s="108">
        <v>5</v>
      </c>
      <c r="AZ438" s="107">
        <v>4296319</v>
      </c>
      <c r="BA438" s="108">
        <v>143</v>
      </c>
      <c r="BB438" s="107">
        <v>22317328</v>
      </c>
      <c r="BC438" s="108"/>
      <c r="BD438" s="107"/>
      <c r="BE438" s="108">
        <v>143</v>
      </c>
      <c r="BF438" s="107">
        <v>87006240</v>
      </c>
      <c r="BG438" s="108"/>
      <c r="BH438" s="107"/>
      <c r="BI438" s="108"/>
      <c r="BJ438" s="107"/>
      <c r="BK438" s="108"/>
      <c r="BL438" s="107"/>
      <c r="BM438" s="108">
        <v>19</v>
      </c>
      <c r="BN438" s="107">
        <v>3714383</v>
      </c>
      <c r="BO438" s="108">
        <v>31</v>
      </c>
      <c r="BP438" s="107">
        <v>3170553</v>
      </c>
      <c r="BQ438" s="108">
        <v>1223</v>
      </c>
      <c r="BR438" s="107">
        <v>296841949</v>
      </c>
    </row>
    <row r="439" spans="1:70" ht="14" customHeight="1">
      <c r="A439" s="111" t="s">
        <v>536</v>
      </c>
      <c r="B439" s="105">
        <v>33877</v>
      </c>
      <c r="C439" s="106">
        <v>7</v>
      </c>
      <c r="D439" s="107">
        <v>570502</v>
      </c>
      <c r="E439" s="108">
        <v>7</v>
      </c>
      <c r="F439" s="107">
        <v>694355</v>
      </c>
      <c r="G439" s="108">
        <v>99</v>
      </c>
      <c r="H439" s="107">
        <v>14236055</v>
      </c>
      <c r="I439" s="108">
        <v>55</v>
      </c>
      <c r="J439" s="107">
        <v>8799923</v>
      </c>
      <c r="K439" s="108">
        <v>43</v>
      </c>
      <c r="L439" s="107">
        <v>5194412</v>
      </c>
      <c r="M439" s="108">
        <v>20</v>
      </c>
      <c r="N439" s="107">
        <v>2449127</v>
      </c>
      <c r="O439" s="108">
        <v>130</v>
      </c>
      <c r="P439" s="107">
        <v>21339851</v>
      </c>
      <c r="Q439" s="108"/>
      <c r="R439" s="107"/>
      <c r="S439" s="108">
        <v>9</v>
      </c>
      <c r="T439" s="107">
        <v>3182429</v>
      </c>
      <c r="U439" s="108">
        <v>9</v>
      </c>
      <c r="V439" s="107">
        <v>1655507</v>
      </c>
      <c r="W439" s="108">
        <v>30</v>
      </c>
      <c r="X439" s="107">
        <v>4264015</v>
      </c>
      <c r="Y439" s="108">
        <v>36</v>
      </c>
      <c r="Z439" s="107">
        <v>8862463</v>
      </c>
      <c r="AA439" s="108">
        <v>25</v>
      </c>
      <c r="AB439" s="107">
        <v>4322373</v>
      </c>
      <c r="AC439" s="108">
        <v>26</v>
      </c>
      <c r="AD439" s="107">
        <v>2803467</v>
      </c>
      <c r="AE439" s="108">
        <v>94</v>
      </c>
      <c r="AF439" s="107">
        <v>9102206</v>
      </c>
      <c r="AG439" s="108">
        <v>118</v>
      </c>
      <c r="AH439" s="107">
        <v>25810637</v>
      </c>
      <c r="AI439" s="108">
        <v>53</v>
      </c>
      <c r="AJ439" s="107">
        <v>16611386</v>
      </c>
      <c r="AK439" s="108">
        <v>21</v>
      </c>
      <c r="AL439" s="107">
        <v>3049339</v>
      </c>
      <c r="AM439" s="108">
        <v>34</v>
      </c>
      <c r="AN439" s="107">
        <v>5846600</v>
      </c>
      <c r="AO439" s="108">
        <v>14</v>
      </c>
      <c r="AP439" s="107">
        <v>15242931</v>
      </c>
      <c r="AQ439" s="108">
        <v>28</v>
      </c>
      <c r="AR439" s="107">
        <v>8200327</v>
      </c>
      <c r="AS439" s="108">
        <v>13</v>
      </c>
      <c r="AT439" s="107">
        <v>1706203</v>
      </c>
      <c r="AU439" s="108">
        <v>4</v>
      </c>
      <c r="AV439" s="107">
        <v>2630854</v>
      </c>
      <c r="AW439" s="108">
        <v>10</v>
      </c>
      <c r="AX439" s="107">
        <v>812396</v>
      </c>
      <c r="AY439" s="108">
        <v>5</v>
      </c>
      <c r="AZ439" s="107">
        <v>3996478</v>
      </c>
      <c r="BA439" s="108">
        <v>144</v>
      </c>
      <c r="BB439" s="107">
        <v>21034179</v>
      </c>
      <c r="BC439" s="108"/>
      <c r="BD439" s="107"/>
      <c r="BE439" s="108">
        <v>144</v>
      </c>
      <c r="BF439" s="107">
        <v>82439624</v>
      </c>
      <c r="BG439" s="108"/>
      <c r="BH439" s="107"/>
      <c r="BI439" s="108"/>
      <c r="BJ439" s="107"/>
      <c r="BK439" s="108"/>
      <c r="BL439" s="107"/>
      <c r="BM439" s="108">
        <v>19</v>
      </c>
      <c r="BN439" s="107">
        <v>3389750</v>
      </c>
      <c r="BO439" s="108">
        <v>32</v>
      </c>
      <c r="BP439" s="107">
        <v>3119008</v>
      </c>
      <c r="BQ439" s="108">
        <v>1229</v>
      </c>
      <c r="BR439" s="107">
        <v>281366413</v>
      </c>
    </row>
    <row r="440" spans="1:70" ht="14" customHeight="1">
      <c r="A440" s="111" t="s">
        <v>536</v>
      </c>
      <c r="B440" s="105">
        <v>33907</v>
      </c>
      <c r="C440" s="106">
        <v>7</v>
      </c>
      <c r="D440" s="107">
        <v>552730</v>
      </c>
      <c r="E440" s="108">
        <v>7</v>
      </c>
      <c r="F440" s="107">
        <v>657395</v>
      </c>
      <c r="G440" s="108">
        <v>99</v>
      </c>
      <c r="H440" s="107">
        <v>13669048</v>
      </c>
      <c r="I440" s="108">
        <v>55</v>
      </c>
      <c r="J440" s="107">
        <v>8627685</v>
      </c>
      <c r="K440" s="108">
        <v>43</v>
      </c>
      <c r="L440" s="107">
        <v>4954305</v>
      </c>
      <c r="M440" s="108">
        <v>20</v>
      </c>
      <c r="N440" s="107">
        <v>2342441</v>
      </c>
      <c r="O440" s="108">
        <v>130</v>
      </c>
      <c r="P440" s="107">
        <v>21269244</v>
      </c>
      <c r="Q440" s="108"/>
      <c r="R440" s="107"/>
      <c r="S440" s="108">
        <v>9</v>
      </c>
      <c r="T440" s="107">
        <v>3097978</v>
      </c>
      <c r="U440" s="108">
        <v>9</v>
      </c>
      <c r="V440" s="107">
        <v>1620289</v>
      </c>
      <c r="W440" s="108">
        <v>30</v>
      </c>
      <c r="X440" s="107">
        <v>4236372</v>
      </c>
      <c r="Y440" s="108">
        <v>36</v>
      </c>
      <c r="Z440" s="107">
        <v>8771214</v>
      </c>
      <c r="AA440" s="108">
        <v>25</v>
      </c>
      <c r="AB440" s="107">
        <v>4079314</v>
      </c>
      <c r="AC440" s="108">
        <v>26</v>
      </c>
      <c r="AD440" s="107">
        <v>2754919</v>
      </c>
      <c r="AE440" s="108">
        <v>94</v>
      </c>
      <c r="AF440" s="107">
        <v>8836355</v>
      </c>
      <c r="AG440" s="108">
        <v>118</v>
      </c>
      <c r="AH440" s="107">
        <v>25620023</v>
      </c>
      <c r="AI440" s="108">
        <v>53</v>
      </c>
      <c r="AJ440" s="107">
        <v>16237778</v>
      </c>
      <c r="AK440" s="108">
        <v>21</v>
      </c>
      <c r="AL440" s="107">
        <v>2997751</v>
      </c>
      <c r="AM440" s="108">
        <v>34</v>
      </c>
      <c r="AN440" s="107">
        <v>5869307</v>
      </c>
      <c r="AO440" s="108">
        <v>14</v>
      </c>
      <c r="AP440" s="107">
        <v>14514372</v>
      </c>
      <c r="AQ440" s="108">
        <v>28</v>
      </c>
      <c r="AR440" s="107">
        <v>7829912</v>
      </c>
      <c r="AS440" s="108">
        <v>13</v>
      </c>
      <c r="AT440" s="107">
        <v>1631698</v>
      </c>
      <c r="AU440" s="108">
        <v>4</v>
      </c>
      <c r="AV440" s="107">
        <v>2476094</v>
      </c>
      <c r="AW440" s="108">
        <v>10</v>
      </c>
      <c r="AX440" s="107">
        <v>789735</v>
      </c>
      <c r="AY440" s="108">
        <v>5</v>
      </c>
      <c r="AZ440" s="107">
        <v>3936099</v>
      </c>
      <c r="BA440" s="108">
        <v>144</v>
      </c>
      <c r="BB440" s="107">
        <v>20630264</v>
      </c>
      <c r="BC440" s="108"/>
      <c r="BD440" s="107"/>
      <c r="BE440" s="108">
        <v>144</v>
      </c>
      <c r="BF440" s="107">
        <v>80490103</v>
      </c>
      <c r="BG440" s="108"/>
      <c r="BH440" s="107"/>
      <c r="BI440" s="108"/>
      <c r="BJ440" s="107"/>
      <c r="BK440" s="108"/>
      <c r="BL440" s="107"/>
      <c r="BM440" s="108">
        <v>19</v>
      </c>
      <c r="BN440" s="107">
        <v>3154075</v>
      </c>
      <c r="BO440" s="108">
        <v>32</v>
      </c>
      <c r="BP440" s="107">
        <v>2996841</v>
      </c>
      <c r="BQ440" s="108">
        <v>1229</v>
      </c>
      <c r="BR440" s="107">
        <v>274643352</v>
      </c>
    </row>
    <row r="441" spans="1:70" ht="14" customHeight="1">
      <c r="A441" s="111" t="s">
        <v>536</v>
      </c>
      <c r="B441" s="105">
        <v>33938</v>
      </c>
      <c r="C441" s="106">
        <v>7</v>
      </c>
      <c r="D441" s="107">
        <v>577047</v>
      </c>
      <c r="E441" s="108">
        <v>7</v>
      </c>
      <c r="F441" s="107">
        <v>656091</v>
      </c>
      <c r="G441" s="108">
        <v>99</v>
      </c>
      <c r="H441" s="107">
        <v>13898079</v>
      </c>
      <c r="I441" s="108">
        <v>55</v>
      </c>
      <c r="J441" s="107">
        <v>8970673</v>
      </c>
      <c r="K441" s="108">
        <v>43</v>
      </c>
      <c r="L441" s="107">
        <v>5120972</v>
      </c>
      <c r="M441" s="108">
        <v>20</v>
      </c>
      <c r="N441" s="107">
        <v>2386521</v>
      </c>
      <c r="O441" s="108">
        <v>130</v>
      </c>
      <c r="P441" s="107">
        <v>21724526</v>
      </c>
      <c r="Q441" s="108"/>
      <c r="R441" s="107"/>
      <c r="S441" s="108">
        <v>10</v>
      </c>
      <c r="T441" s="107">
        <v>3625533</v>
      </c>
      <c r="U441" s="108">
        <v>9</v>
      </c>
      <c r="V441" s="107">
        <v>1649540</v>
      </c>
      <c r="W441" s="108">
        <v>30</v>
      </c>
      <c r="X441" s="107">
        <v>4409514</v>
      </c>
      <c r="Y441" s="108">
        <v>36</v>
      </c>
      <c r="Z441" s="107">
        <v>8867540</v>
      </c>
      <c r="AA441" s="108">
        <v>24</v>
      </c>
      <c r="AB441" s="107">
        <v>3685000</v>
      </c>
      <c r="AC441" s="108">
        <v>26</v>
      </c>
      <c r="AD441" s="107">
        <v>2917900</v>
      </c>
      <c r="AE441" s="108">
        <v>94</v>
      </c>
      <c r="AF441" s="107">
        <v>9058224</v>
      </c>
      <c r="AG441" s="108">
        <v>118</v>
      </c>
      <c r="AH441" s="107">
        <v>26927175</v>
      </c>
      <c r="AI441" s="108">
        <v>53</v>
      </c>
      <c r="AJ441" s="107">
        <v>16696899</v>
      </c>
      <c r="AK441" s="108">
        <v>21</v>
      </c>
      <c r="AL441" s="107">
        <v>3127238</v>
      </c>
      <c r="AM441" s="108">
        <v>34</v>
      </c>
      <c r="AN441" s="107">
        <v>6120715</v>
      </c>
      <c r="AO441" s="108">
        <v>14</v>
      </c>
      <c r="AP441" s="107">
        <v>14966421</v>
      </c>
      <c r="AQ441" s="108">
        <v>28</v>
      </c>
      <c r="AR441" s="107">
        <v>8087171</v>
      </c>
      <c r="AS441" s="108">
        <v>13</v>
      </c>
      <c r="AT441" s="107">
        <v>1621848</v>
      </c>
      <c r="AU441" s="108">
        <v>4</v>
      </c>
      <c r="AV441" s="107">
        <v>2611671</v>
      </c>
      <c r="AW441" s="108">
        <v>10</v>
      </c>
      <c r="AX441" s="107">
        <v>849964</v>
      </c>
      <c r="AY441" s="108">
        <v>5</v>
      </c>
      <c r="AZ441" s="107">
        <v>3846040</v>
      </c>
      <c r="BA441" s="108">
        <v>144</v>
      </c>
      <c r="BB441" s="107">
        <v>21332460</v>
      </c>
      <c r="BC441" s="108"/>
      <c r="BD441" s="107"/>
      <c r="BE441" s="108">
        <v>144</v>
      </c>
      <c r="BF441" s="107">
        <v>84124481</v>
      </c>
      <c r="BG441" s="108"/>
      <c r="BH441" s="107"/>
      <c r="BI441" s="108"/>
      <c r="BJ441" s="107"/>
      <c r="BK441" s="108"/>
      <c r="BL441" s="107"/>
      <c r="BM441" s="108">
        <v>19</v>
      </c>
      <c r="BN441" s="107">
        <v>3263672</v>
      </c>
      <c r="BO441" s="108">
        <v>32</v>
      </c>
      <c r="BP441" s="107">
        <v>3115876</v>
      </c>
      <c r="BQ441" s="108">
        <v>1229</v>
      </c>
      <c r="BR441" s="107">
        <v>284238803</v>
      </c>
    </row>
    <row r="442" spans="1:70" ht="14" customHeight="1">
      <c r="A442" s="111" t="s">
        <v>536</v>
      </c>
      <c r="B442" s="105">
        <v>33968</v>
      </c>
      <c r="C442" s="106">
        <v>7</v>
      </c>
      <c r="D442" s="107">
        <v>541470</v>
      </c>
      <c r="E442" s="108">
        <v>7</v>
      </c>
      <c r="F442" s="107">
        <v>633421</v>
      </c>
      <c r="G442" s="108">
        <v>99</v>
      </c>
      <c r="H442" s="107">
        <v>13291203</v>
      </c>
      <c r="I442" s="108">
        <v>55</v>
      </c>
      <c r="J442" s="107">
        <v>8640966</v>
      </c>
      <c r="K442" s="108">
        <v>43</v>
      </c>
      <c r="L442" s="107">
        <v>5009571</v>
      </c>
      <c r="M442" s="108">
        <v>20</v>
      </c>
      <c r="N442" s="107">
        <v>2383606</v>
      </c>
      <c r="O442" s="108">
        <v>130</v>
      </c>
      <c r="P442" s="107">
        <v>21355249</v>
      </c>
      <c r="Q442" s="108"/>
      <c r="R442" s="107"/>
      <c r="S442" s="108">
        <v>10</v>
      </c>
      <c r="T442" s="107">
        <v>3486078</v>
      </c>
      <c r="U442" s="108">
        <v>9</v>
      </c>
      <c r="V442" s="107">
        <v>1624911</v>
      </c>
      <c r="W442" s="108">
        <v>30</v>
      </c>
      <c r="X442" s="107">
        <v>4255833</v>
      </c>
      <c r="Y442" s="108">
        <v>36</v>
      </c>
      <c r="Z442" s="107">
        <v>8677082</v>
      </c>
      <c r="AA442" s="108">
        <v>24</v>
      </c>
      <c r="AB442" s="107">
        <v>3538280</v>
      </c>
      <c r="AC442" s="108">
        <v>26</v>
      </c>
      <c r="AD442" s="107">
        <v>2798916</v>
      </c>
      <c r="AE442" s="108">
        <v>94</v>
      </c>
      <c r="AF442" s="107">
        <v>8928947</v>
      </c>
      <c r="AG442" s="108">
        <v>119</v>
      </c>
      <c r="AH442" s="107">
        <v>27362788</v>
      </c>
      <c r="AI442" s="108">
        <v>53</v>
      </c>
      <c r="AJ442" s="107">
        <v>16731594</v>
      </c>
      <c r="AK442" s="108">
        <v>21</v>
      </c>
      <c r="AL442" s="107">
        <v>3199306</v>
      </c>
      <c r="AM442" s="108">
        <v>34</v>
      </c>
      <c r="AN442" s="107">
        <v>6068160</v>
      </c>
      <c r="AO442" s="108">
        <v>14</v>
      </c>
      <c r="AP442" s="107">
        <v>14721427</v>
      </c>
      <c r="AQ442" s="108">
        <v>28</v>
      </c>
      <c r="AR442" s="107">
        <v>7863361</v>
      </c>
      <c r="AS442" s="108">
        <v>13</v>
      </c>
      <c r="AT442" s="107">
        <v>1573177</v>
      </c>
      <c r="AU442" s="108">
        <v>4</v>
      </c>
      <c r="AV442" s="107">
        <v>2526926</v>
      </c>
      <c r="AW442" s="108">
        <v>10</v>
      </c>
      <c r="AX442" s="107">
        <v>849072</v>
      </c>
      <c r="AY442" s="108">
        <v>5</v>
      </c>
      <c r="AZ442" s="107">
        <v>3991709</v>
      </c>
      <c r="BA442" s="108">
        <v>143</v>
      </c>
      <c r="BB442" s="107">
        <v>20971879</v>
      </c>
      <c r="BC442" s="108"/>
      <c r="BD442" s="107"/>
      <c r="BE442" s="108">
        <v>144</v>
      </c>
      <c r="BF442" s="107">
        <v>83503690</v>
      </c>
      <c r="BG442" s="108"/>
      <c r="BH442" s="107"/>
      <c r="BI442" s="108"/>
      <c r="BJ442" s="107"/>
      <c r="BK442" s="108"/>
      <c r="BL442" s="107"/>
      <c r="BM442" s="108">
        <v>19</v>
      </c>
      <c r="BN442" s="107">
        <v>3343897</v>
      </c>
      <c r="BO442" s="108">
        <v>32</v>
      </c>
      <c r="BP442" s="107">
        <v>3133102</v>
      </c>
      <c r="BQ442" s="108">
        <v>1229</v>
      </c>
      <c r="BR442" s="107">
        <v>281005635</v>
      </c>
    </row>
    <row r="443" spans="1:70" ht="14" customHeight="1">
      <c r="A443" s="111" t="s">
        <v>537</v>
      </c>
      <c r="B443" s="105">
        <v>33998</v>
      </c>
      <c r="C443" s="106">
        <v>7</v>
      </c>
      <c r="D443" s="107">
        <v>560531</v>
      </c>
      <c r="E443" s="108">
        <v>7</v>
      </c>
      <c r="F443" s="107">
        <v>632666</v>
      </c>
      <c r="G443" s="108">
        <v>99</v>
      </c>
      <c r="H443" s="107">
        <v>12777194</v>
      </c>
      <c r="I443" s="108">
        <v>55</v>
      </c>
      <c r="J443" s="107">
        <v>8567778</v>
      </c>
      <c r="K443" s="108">
        <v>43</v>
      </c>
      <c r="L443" s="107">
        <v>4922228</v>
      </c>
      <c r="M443" s="108">
        <v>20</v>
      </c>
      <c r="N443" s="107">
        <v>2372869</v>
      </c>
      <c r="O443" s="108">
        <v>130</v>
      </c>
      <c r="P443" s="107">
        <v>21228891</v>
      </c>
      <c r="Q443" s="108"/>
      <c r="R443" s="107"/>
      <c r="S443" s="108">
        <v>10</v>
      </c>
      <c r="T443" s="107">
        <v>3520854</v>
      </c>
      <c r="U443" s="108">
        <v>9</v>
      </c>
      <c r="V443" s="107">
        <v>1629151</v>
      </c>
      <c r="W443" s="108">
        <v>30</v>
      </c>
      <c r="X443" s="107">
        <v>4308260</v>
      </c>
      <c r="Y443" s="108">
        <v>36</v>
      </c>
      <c r="Z443" s="107">
        <v>8701415</v>
      </c>
      <c r="AA443" s="108">
        <v>24</v>
      </c>
      <c r="AB443" s="107">
        <v>3573390</v>
      </c>
      <c r="AC443" s="108">
        <v>26</v>
      </c>
      <c r="AD443" s="107">
        <v>2695831</v>
      </c>
      <c r="AE443" s="108">
        <v>94</v>
      </c>
      <c r="AF443" s="107">
        <v>8928139</v>
      </c>
      <c r="AG443" s="108">
        <v>119</v>
      </c>
      <c r="AH443" s="107">
        <v>27107614</v>
      </c>
      <c r="AI443" s="108">
        <v>53</v>
      </c>
      <c r="AJ443" s="107">
        <v>16766739</v>
      </c>
      <c r="AK443" s="108">
        <v>21</v>
      </c>
      <c r="AL443" s="107">
        <v>3222036</v>
      </c>
      <c r="AM443" s="108">
        <v>34</v>
      </c>
      <c r="AN443" s="107">
        <v>6141168</v>
      </c>
      <c r="AO443" s="108">
        <v>14</v>
      </c>
      <c r="AP443" s="107">
        <v>14895654</v>
      </c>
      <c r="AQ443" s="108">
        <v>28</v>
      </c>
      <c r="AR443" s="107">
        <v>7953667</v>
      </c>
      <c r="AS443" s="108">
        <v>13</v>
      </c>
      <c r="AT443" s="107">
        <v>1592298</v>
      </c>
      <c r="AU443" s="108">
        <v>4</v>
      </c>
      <c r="AV443" s="107">
        <v>2603326</v>
      </c>
      <c r="AW443" s="108">
        <v>10</v>
      </c>
      <c r="AX443" s="107">
        <v>832074</v>
      </c>
      <c r="AY443" s="108">
        <v>5</v>
      </c>
      <c r="AZ443" s="107">
        <v>4033743</v>
      </c>
      <c r="BA443" s="108">
        <v>143</v>
      </c>
      <c r="BB443" s="107">
        <v>20609566</v>
      </c>
      <c r="BC443" s="108"/>
      <c r="BD443" s="107"/>
      <c r="BE443" s="108">
        <v>144</v>
      </c>
      <c r="BF443" s="107">
        <v>82606776</v>
      </c>
      <c r="BG443" s="108"/>
      <c r="BH443" s="107"/>
      <c r="BI443" s="108"/>
      <c r="BJ443" s="107"/>
      <c r="BK443" s="108"/>
      <c r="BL443" s="107"/>
      <c r="BM443" s="108">
        <v>19</v>
      </c>
      <c r="BN443" s="107">
        <v>3286798</v>
      </c>
      <c r="BO443" s="108">
        <v>32</v>
      </c>
      <c r="BP443" s="107">
        <v>3104473</v>
      </c>
      <c r="BQ443" s="108">
        <v>1229</v>
      </c>
      <c r="BR443" s="107">
        <v>279175141</v>
      </c>
    </row>
    <row r="444" spans="1:70" ht="14" customHeight="1">
      <c r="A444" s="111" t="s">
        <v>537</v>
      </c>
      <c r="B444" s="105">
        <v>34026</v>
      </c>
      <c r="C444" s="106">
        <v>7</v>
      </c>
      <c r="D444" s="107">
        <v>540200</v>
      </c>
      <c r="E444" s="108">
        <v>7</v>
      </c>
      <c r="F444" s="107">
        <v>612434</v>
      </c>
      <c r="G444" s="108">
        <v>99</v>
      </c>
      <c r="H444" s="107">
        <v>12669843</v>
      </c>
      <c r="I444" s="108">
        <v>55</v>
      </c>
      <c r="J444" s="107">
        <v>8571688</v>
      </c>
      <c r="K444" s="108">
        <v>43</v>
      </c>
      <c r="L444" s="107">
        <v>4866624</v>
      </c>
      <c r="M444" s="108">
        <v>20</v>
      </c>
      <c r="N444" s="107">
        <v>2350710</v>
      </c>
      <c r="O444" s="108">
        <v>130</v>
      </c>
      <c r="P444" s="107">
        <v>20929948</v>
      </c>
      <c r="Q444" s="108"/>
      <c r="R444" s="107"/>
      <c r="S444" s="108">
        <v>10</v>
      </c>
      <c r="T444" s="107">
        <v>3257344</v>
      </c>
      <c r="U444" s="108">
        <v>9</v>
      </c>
      <c r="V444" s="107">
        <v>1641795</v>
      </c>
      <c r="W444" s="108">
        <v>30</v>
      </c>
      <c r="X444" s="107">
        <v>4376165</v>
      </c>
      <c r="Y444" s="108">
        <v>36</v>
      </c>
      <c r="Z444" s="107">
        <v>8559288</v>
      </c>
      <c r="AA444" s="108">
        <v>24</v>
      </c>
      <c r="AB444" s="107">
        <v>3697518</v>
      </c>
      <c r="AC444" s="108">
        <v>26</v>
      </c>
      <c r="AD444" s="107">
        <v>2720357</v>
      </c>
      <c r="AE444" s="108">
        <v>94</v>
      </c>
      <c r="AF444" s="107">
        <v>8694629</v>
      </c>
      <c r="AG444" s="108">
        <v>119</v>
      </c>
      <c r="AH444" s="107">
        <v>26011685</v>
      </c>
      <c r="AI444" s="108">
        <v>53</v>
      </c>
      <c r="AJ444" s="107">
        <v>16308028</v>
      </c>
      <c r="AK444" s="108">
        <v>21</v>
      </c>
      <c r="AL444" s="107">
        <v>3130840</v>
      </c>
      <c r="AM444" s="108">
        <v>34</v>
      </c>
      <c r="AN444" s="107">
        <v>5981269</v>
      </c>
      <c r="AO444" s="108">
        <v>14</v>
      </c>
      <c r="AP444" s="107">
        <v>15279577</v>
      </c>
      <c r="AQ444" s="108">
        <v>28</v>
      </c>
      <c r="AR444" s="107">
        <v>8006116</v>
      </c>
      <c r="AS444" s="108">
        <v>13</v>
      </c>
      <c r="AT444" s="107">
        <v>1508816</v>
      </c>
      <c r="AU444" s="108">
        <v>4</v>
      </c>
      <c r="AV444" s="107">
        <v>2498727</v>
      </c>
      <c r="AW444" s="108">
        <v>10</v>
      </c>
      <c r="AX444" s="107">
        <v>847519</v>
      </c>
      <c r="AY444" s="108">
        <v>5</v>
      </c>
      <c r="AZ444" s="107">
        <v>4221473</v>
      </c>
      <c r="BA444" s="108">
        <v>143</v>
      </c>
      <c r="BB444" s="107">
        <v>20675644</v>
      </c>
      <c r="BC444" s="108"/>
      <c r="BD444" s="107"/>
      <c r="BE444" s="108">
        <v>144</v>
      </c>
      <c r="BF444" s="107">
        <v>81710789</v>
      </c>
      <c r="BG444" s="108"/>
      <c r="BH444" s="107"/>
      <c r="BI444" s="108"/>
      <c r="BJ444" s="107"/>
      <c r="BK444" s="108"/>
      <c r="BL444" s="107"/>
      <c r="BM444" s="108">
        <v>19</v>
      </c>
      <c r="BN444" s="107">
        <v>3294824</v>
      </c>
      <c r="BO444" s="108">
        <v>32</v>
      </c>
      <c r="BP444" s="107">
        <v>3079177</v>
      </c>
      <c r="BQ444" s="108">
        <v>1229</v>
      </c>
      <c r="BR444" s="107">
        <v>276043042</v>
      </c>
    </row>
    <row r="445" spans="1:70" ht="14" customHeight="1">
      <c r="A445" s="111" t="s">
        <v>537</v>
      </c>
      <c r="B445" s="105">
        <v>34059</v>
      </c>
      <c r="C445" s="106">
        <v>7</v>
      </c>
      <c r="D445" s="107">
        <v>578025</v>
      </c>
      <c r="E445" s="108">
        <v>7</v>
      </c>
      <c r="F445" s="107">
        <v>709539</v>
      </c>
      <c r="G445" s="108">
        <v>99</v>
      </c>
      <c r="H445" s="107">
        <v>14544166</v>
      </c>
      <c r="I445" s="108">
        <v>55</v>
      </c>
      <c r="J445" s="107">
        <v>8887010</v>
      </c>
      <c r="K445" s="108">
        <v>43</v>
      </c>
      <c r="L445" s="107">
        <v>5110993</v>
      </c>
      <c r="M445" s="108">
        <v>20</v>
      </c>
      <c r="N445" s="107">
        <v>2562760</v>
      </c>
      <c r="O445" s="108">
        <v>130</v>
      </c>
      <c r="P445" s="107">
        <v>22281824</v>
      </c>
      <c r="Q445" s="108"/>
      <c r="R445" s="107"/>
      <c r="S445" s="108">
        <v>10</v>
      </c>
      <c r="T445" s="107">
        <v>3757137</v>
      </c>
      <c r="U445" s="108">
        <v>9</v>
      </c>
      <c r="V445" s="107">
        <v>1803105</v>
      </c>
      <c r="W445" s="108">
        <v>30</v>
      </c>
      <c r="X445" s="107">
        <v>4611561</v>
      </c>
      <c r="Y445" s="108">
        <v>36</v>
      </c>
      <c r="Z445" s="107">
        <v>9473618</v>
      </c>
      <c r="AA445" s="108">
        <v>24</v>
      </c>
      <c r="AB445" s="107">
        <v>4512287</v>
      </c>
      <c r="AC445" s="108">
        <v>26</v>
      </c>
      <c r="AD445" s="107">
        <v>2897354</v>
      </c>
      <c r="AE445" s="108">
        <v>94</v>
      </c>
      <c r="AF445" s="107">
        <v>9797780</v>
      </c>
      <c r="AG445" s="108">
        <v>119</v>
      </c>
      <c r="AH445" s="107">
        <v>30546211</v>
      </c>
      <c r="AI445" s="108">
        <v>53</v>
      </c>
      <c r="AJ445" s="107">
        <v>18584833</v>
      </c>
      <c r="AK445" s="108">
        <v>21</v>
      </c>
      <c r="AL445" s="107">
        <v>3458942</v>
      </c>
      <c r="AM445" s="108">
        <v>34</v>
      </c>
      <c r="AN445" s="107">
        <v>6390333</v>
      </c>
      <c r="AO445" s="108">
        <v>14</v>
      </c>
      <c r="AP445" s="107">
        <v>17735556</v>
      </c>
      <c r="AQ445" s="108">
        <v>28</v>
      </c>
      <c r="AR445" s="107">
        <v>9614049</v>
      </c>
      <c r="AS445" s="108">
        <v>13</v>
      </c>
      <c r="AT445" s="107">
        <v>1792878</v>
      </c>
      <c r="AU445" s="108">
        <v>4</v>
      </c>
      <c r="AV445" s="107">
        <v>2641908</v>
      </c>
      <c r="AW445" s="108">
        <v>10</v>
      </c>
      <c r="AX445" s="107">
        <v>917894</v>
      </c>
      <c r="AY445" s="108">
        <v>5</v>
      </c>
      <c r="AZ445" s="107">
        <v>5854433</v>
      </c>
      <c r="BA445" s="108">
        <v>142</v>
      </c>
      <c r="BB445" s="107">
        <v>23224139</v>
      </c>
      <c r="BC445" s="108"/>
      <c r="BD445" s="107"/>
      <c r="BE445" s="108">
        <v>144</v>
      </c>
      <c r="BF445" s="107">
        <v>88231604</v>
      </c>
      <c r="BG445" s="108"/>
      <c r="BH445" s="107"/>
      <c r="BI445" s="108"/>
      <c r="BJ445" s="107"/>
      <c r="BK445" s="108"/>
      <c r="BL445" s="107"/>
      <c r="BM445" s="108">
        <v>19</v>
      </c>
      <c r="BN445" s="107">
        <v>4037546</v>
      </c>
      <c r="BO445" s="108">
        <v>32</v>
      </c>
      <c r="BP445" s="107">
        <v>3456079</v>
      </c>
      <c r="BQ445" s="108">
        <v>1228</v>
      </c>
      <c r="BR445" s="107">
        <v>308013578</v>
      </c>
    </row>
    <row r="446" spans="1:70" ht="14" customHeight="1">
      <c r="A446" s="111" t="s">
        <v>537</v>
      </c>
      <c r="B446" s="105">
        <v>34089</v>
      </c>
      <c r="C446" s="106">
        <v>7</v>
      </c>
      <c r="D446" s="107">
        <v>647208</v>
      </c>
      <c r="E446" s="108">
        <v>7</v>
      </c>
      <c r="F446" s="107">
        <v>860474</v>
      </c>
      <c r="G446" s="108">
        <v>99</v>
      </c>
      <c r="H446" s="107">
        <v>16111438</v>
      </c>
      <c r="I446" s="108">
        <v>55</v>
      </c>
      <c r="J446" s="107">
        <v>10049767</v>
      </c>
      <c r="K446" s="108">
        <v>43</v>
      </c>
      <c r="L446" s="107">
        <v>5849056</v>
      </c>
      <c r="M446" s="108">
        <v>19</v>
      </c>
      <c r="N446" s="107">
        <v>3099190</v>
      </c>
      <c r="O446" s="108">
        <v>129</v>
      </c>
      <c r="P446" s="107">
        <v>24839649</v>
      </c>
      <c r="Q446" s="108"/>
      <c r="R446" s="107"/>
      <c r="S446" s="108">
        <v>10</v>
      </c>
      <c r="T446" s="107">
        <v>4399990</v>
      </c>
      <c r="U446" s="108">
        <v>9</v>
      </c>
      <c r="V446" s="107">
        <v>1996641</v>
      </c>
      <c r="W446" s="108">
        <v>30</v>
      </c>
      <c r="X446" s="107">
        <v>5353837</v>
      </c>
      <c r="Y446" s="108">
        <v>36</v>
      </c>
      <c r="Z446" s="107">
        <v>11235985</v>
      </c>
      <c r="AA446" s="108">
        <v>24</v>
      </c>
      <c r="AB446" s="107">
        <v>5135279</v>
      </c>
      <c r="AC446" s="108">
        <v>26</v>
      </c>
      <c r="AD446" s="107">
        <v>3251301</v>
      </c>
      <c r="AE446" s="108">
        <v>94</v>
      </c>
      <c r="AF446" s="107">
        <v>11204328</v>
      </c>
      <c r="AG446" s="108">
        <v>119</v>
      </c>
      <c r="AH446" s="107">
        <v>35096171</v>
      </c>
      <c r="AI446" s="108">
        <v>53</v>
      </c>
      <c r="AJ446" s="107">
        <v>20981110</v>
      </c>
      <c r="AK446" s="108">
        <v>21</v>
      </c>
      <c r="AL446" s="107">
        <v>3920638</v>
      </c>
      <c r="AM446" s="108">
        <v>35</v>
      </c>
      <c r="AN446" s="107">
        <v>7112603</v>
      </c>
      <c r="AO446" s="108">
        <v>14</v>
      </c>
      <c r="AP446" s="107">
        <v>19902446</v>
      </c>
      <c r="AQ446" s="108">
        <v>28</v>
      </c>
      <c r="AR446" s="107">
        <v>10537428</v>
      </c>
      <c r="AS446" s="108">
        <v>13</v>
      </c>
      <c r="AT446" s="107">
        <v>2082449</v>
      </c>
      <c r="AU446" s="108">
        <v>4</v>
      </c>
      <c r="AV446" s="107">
        <v>3351722</v>
      </c>
      <c r="AW446" s="108">
        <v>10</v>
      </c>
      <c r="AX446" s="107">
        <v>1025419</v>
      </c>
      <c r="AY446" s="108">
        <v>5</v>
      </c>
      <c r="AZ446" s="107">
        <v>6563729</v>
      </c>
      <c r="BA446" s="108">
        <v>142</v>
      </c>
      <c r="BB446" s="107">
        <v>26404665</v>
      </c>
      <c r="BC446" s="108"/>
      <c r="BD446" s="107"/>
      <c r="BE446" s="108">
        <v>144</v>
      </c>
      <c r="BF446" s="107">
        <v>99387976</v>
      </c>
      <c r="BG446" s="108"/>
      <c r="BH446" s="107"/>
      <c r="BI446" s="108"/>
      <c r="BJ446" s="107"/>
      <c r="BK446" s="108"/>
      <c r="BL446" s="107"/>
      <c r="BM446" s="108">
        <v>19</v>
      </c>
      <c r="BN446" s="107">
        <v>4456358</v>
      </c>
      <c r="BO446" s="108">
        <v>32</v>
      </c>
      <c r="BP446" s="107">
        <v>3886319</v>
      </c>
      <c r="BQ446" s="108">
        <v>1227</v>
      </c>
      <c r="BR446" s="107">
        <v>348743189</v>
      </c>
    </row>
    <row r="447" spans="1:70" ht="14" customHeight="1">
      <c r="A447" s="111" t="s">
        <v>537</v>
      </c>
      <c r="B447" s="105">
        <v>34120</v>
      </c>
      <c r="C447" s="106">
        <v>7</v>
      </c>
      <c r="D447" s="107">
        <v>685013</v>
      </c>
      <c r="E447" s="108">
        <v>7</v>
      </c>
      <c r="F447" s="107">
        <v>930907</v>
      </c>
      <c r="G447" s="108">
        <v>99</v>
      </c>
      <c r="H447" s="107">
        <v>16143662</v>
      </c>
      <c r="I447" s="108">
        <v>55</v>
      </c>
      <c r="J447" s="107">
        <v>10022089</v>
      </c>
      <c r="K447" s="108">
        <v>43</v>
      </c>
      <c r="L447" s="107">
        <v>5884183</v>
      </c>
      <c r="M447" s="108">
        <v>19</v>
      </c>
      <c r="N447" s="107">
        <v>3125654</v>
      </c>
      <c r="O447" s="108">
        <v>129</v>
      </c>
      <c r="P447" s="107">
        <v>25509348</v>
      </c>
      <c r="Q447" s="108"/>
      <c r="R447" s="107"/>
      <c r="S447" s="108">
        <v>10</v>
      </c>
      <c r="T447" s="107">
        <v>4344345</v>
      </c>
      <c r="U447" s="108">
        <v>9</v>
      </c>
      <c r="V447" s="107">
        <v>1988705</v>
      </c>
      <c r="W447" s="108">
        <v>30</v>
      </c>
      <c r="X447" s="107">
        <v>5326596</v>
      </c>
      <c r="Y447" s="108">
        <v>36</v>
      </c>
      <c r="Z447" s="107">
        <v>11234542</v>
      </c>
      <c r="AA447" s="108">
        <v>24</v>
      </c>
      <c r="AB447" s="107">
        <v>5186686</v>
      </c>
      <c r="AC447" s="108">
        <v>26</v>
      </c>
      <c r="AD447" s="107">
        <v>3358889</v>
      </c>
      <c r="AE447" s="108">
        <v>94</v>
      </c>
      <c r="AF447" s="107">
        <v>11441674</v>
      </c>
      <c r="AG447" s="108">
        <v>119</v>
      </c>
      <c r="AH447" s="107">
        <v>33724790</v>
      </c>
      <c r="AI447" s="108">
        <v>53</v>
      </c>
      <c r="AJ447" s="107">
        <v>20336729</v>
      </c>
      <c r="AK447" s="108">
        <v>21</v>
      </c>
      <c r="AL447" s="107">
        <v>3870207</v>
      </c>
      <c r="AM447" s="108">
        <v>35</v>
      </c>
      <c r="AN447" s="107">
        <v>7116002</v>
      </c>
      <c r="AO447" s="108">
        <v>14</v>
      </c>
      <c r="AP447" s="107">
        <v>19123835</v>
      </c>
      <c r="AQ447" s="108">
        <v>28</v>
      </c>
      <c r="AR447" s="107">
        <v>10722283</v>
      </c>
      <c r="AS447" s="108">
        <v>13</v>
      </c>
      <c r="AT447" s="107">
        <v>2105249</v>
      </c>
      <c r="AU447" s="108">
        <v>4</v>
      </c>
      <c r="AV447" s="107">
        <v>3188220</v>
      </c>
      <c r="AW447" s="108">
        <v>10</v>
      </c>
      <c r="AX447" s="107">
        <v>1082165</v>
      </c>
      <c r="AY447" s="108">
        <v>5</v>
      </c>
      <c r="AZ447" s="107">
        <v>6598841</v>
      </c>
      <c r="BA447" s="108">
        <v>142</v>
      </c>
      <c r="BB447" s="107">
        <v>26667738</v>
      </c>
      <c r="BC447" s="108"/>
      <c r="BD447" s="107"/>
      <c r="BE447" s="108">
        <v>144</v>
      </c>
      <c r="BF447" s="107">
        <v>104112478</v>
      </c>
      <c r="BG447" s="108"/>
      <c r="BH447" s="107"/>
      <c r="BI447" s="108"/>
      <c r="BJ447" s="107"/>
      <c r="BK447" s="108"/>
      <c r="BL447" s="107"/>
      <c r="BM447" s="108">
        <v>19</v>
      </c>
      <c r="BN447" s="107">
        <v>4421843</v>
      </c>
      <c r="BO447" s="108">
        <v>32</v>
      </c>
      <c r="BP447" s="107">
        <v>4029169</v>
      </c>
      <c r="BQ447" s="108">
        <v>1227</v>
      </c>
      <c r="BR447" s="107">
        <v>352281854</v>
      </c>
    </row>
    <row r="448" spans="1:70" ht="14" customHeight="1">
      <c r="A448" s="111" t="s">
        <v>537</v>
      </c>
      <c r="B448" s="105">
        <v>34150</v>
      </c>
      <c r="C448" s="106">
        <v>7</v>
      </c>
      <c r="D448" s="107">
        <v>624036</v>
      </c>
      <c r="E448" s="108">
        <v>7</v>
      </c>
      <c r="F448" s="107">
        <v>850255</v>
      </c>
      <c r="G448" s="108">
        <v>99</v>
      </c>
      <c r="H448" s="107">
        <v>14658765</v>
      </c>
      <c r="I448" s="108">
        <v>55</v>
      </c>
      <c r="J448" s="107">
        <v>9584087</v>
      </c>
      <c r="K448" s="108">
        <v>43</v>
      </c>
      <c r="L448" s="107">
        <v>5693844</v>
      </c>
      <c r="M448" s="108">
        <v>19</v>
      </c>
      <c r="N448" s="107">
        <v>2932959</v>
      </c>
      <c r="O448" s="108">
        <v>129</v>
      </c>
      <c r="P448" s="107">
        <v>24078596</v>
      </c>
      <c r="Q448" s="108"/>
      <c r="R448" s="107"/>
      <c r="S448" s="108">
        <v>10</v>
      </c>
      <c r="T448" s="107">
        <v>4175523</v>
      </c>
      <c r="U448" s="108">
        <v>9</v>
      </c>
      <c r="V448" s="107">
        <v>1791044</v>
      </c>
      <c r="W448" s="108">
        <v>30</v>
      </c>
      <c r="X448" s="107">
        <v>5082514</v>
      </c>
      <c r="Y448" s="108">
        <v>36</v>
      </c>
      <c r="Z448" s="107">
        <v>10455858</v>
      </c>
      <c r="AA448" s="108">
        <v>24</v>
      </c>
      <c r="AB448" s="107">
        <v>4804254</v>
      </c>
      <c r="AC448" s="108">
        <v>26</v>
      </c>
      <c r="AD448" s="107">
        <v>3155017</v>
      </c>
      <c r="AE448" s="108">
        <v>94</v>
      </c>
      <c r="AF448" s="107">
        <v>10618326</v>
      </c>
      <c r="AG448" s="108">
        <v>119</v>
      </c>
      <c r="AH448" s="107">
        <v>32129612</v>
      </c>
      <c r="AI448" s="108">
        <v>53</v>
      </c>
      <c r="AJ448" s="107">
        <v>18873740</v>
      </c>
      <c r="AK448" s="108">
        <v>21</v>
      </c>
      <c r="AL448" s="107">
        <v>3668258</v>
      </c>
      <c r="AM448" s="108">
        <v>35</v>
      </c>
      <c r="AN448" s="107">
        <v>7007128</v>
      </c>
      <c r="AO448" s="108">
        <v>14</v>
      </c>
      <c r="AP448" s="107">
        <v>18873890</v>
      </c>
      <c r="AQ448" s="108">
        <v>28</v>
      </c>
      <c r="AR448" s="107">
        <v>10533423</v>
      </c>
      <c r="AS448" s="108">
        <v>13</v>
      </c>
      <c r="AT448" s="107">
        <v>1961982</v>
      </c>
      <c r="AU448" s="108">
        <v>4</v>
      </c>
      <c r="AV448" s="107">
        <v>3132594</v>
      </c>
      <c r="AW448" s="108">
        <v>10</v>
      </c>
      <c r="AX448" s="107">
        <v>1052076</v>
      </c>
      <c r="AY448" s="108">
        <v>5</v>
      </c>
      <c r="AZ448" s="107">
        <v>5919903</v>
      </c>
      <c r="BA448" s="108">
        <v>142</v>
      </c>
      <c r="BB448" s="107">
        <v>25952982</v>
      </c>
      <c r="BC448" s="108"/>
      <c r="BD448" s="107"/>
      <c r="BE448" s="108">
        <v>144</v>
      </c>
      <c r="BF448" s="107">
        <v>104623441</v>
      </c>
      <c r="BG448" s="108"/>
      <c r="BH448" s="107"/>
      <c r="BI448" s="108"/>
      <c r="BJ448" s="107"/>
      <c r="BK448" s="108"/>
      <c r="BL448" s="107"/>
      <c r="BM448" s="108">
        <v>19</v>
      </c>
      <c r="BN448" s="107">
        <v>4113009</v>
      </c>
      <c r="BO448" s="108">
        <v>32</v>
      </c>
      <c r="BP448" s="107">
        <v>3992342</v>
      </c>
      <c r="BQ448" s="108">
        <v>1227</v>
      </c>
      <c r="BR448" s="107">
        <v>340339472</v>
      </c>
    </row>
    <row r="449" spans="1:74" s="103" customFormat="1" ht="14" customHeight="1">
      <c r="A449" s="113" t="s">
        <v>463</v>
      </c>
      <c r="B449" s="99" t="s">
        <v>463</v>
      </c>
      <c r="C449" s="812" t="s">
        <v>427</v>
      </c>
      <c r="D449" s="811"/>
      <c r="E449" s="810" t="s">
        <v>428</v>
      </c>
      <c r="F449" s="811"/>
      <c r="G449" s="810" t="s">
        <v>538</v>
      </c>
      <c r="H449" s="811"/>
      <c r="I449" s="810" t="s">
        <v>430</v>
      </c>
      <c r="J449" s="811"/>
      <c r="K449" s="810" t="s">
        <v>431</v>
      </c>
      <c r="L449" s="811"/>
      <c r="M449" s="810" t="s">
        <v>432</v>
      </c>
      <c r="N449" s="811"/>
      <c r="O449" s="810" t="s">
        <v>433</v>
      </c>
      <c r="P449" s="811"/>
      <c r="Q449" s="810" t="s">
        <v>539</v>
      </c>
      <c r="R449" s="811"/>
      <c r="S449" s="810" t="s">
        <v>435</v>
      </c>
      <c r="T449" s="811"/>
      <c r="U449" s="810" t="s">
        <v>436</v>
      </c>
      <c r="V449" s="811"/>
      <c r="W449" s="810" t="s">
        <v>437</v>
      </c>
      <c r="X449" s="811"/>
      <c r="Y449" s="810" t="s">
        <v>438</v>
      </c>
      <c r="Z449" s="811"/>
      <c r="AA449" s="810" t="s">
        <v>439</v>
      </c>
      <c r="AB449" s="811"/>
      <c r="AC449" s="810" t="s">
        <v>440</v>
      </c>
      <c r="AD449" s="811"/>
      <c r="AE449" s="810" t="s">
        <v>441</v>
      </c>
      <c r="AF449" s="811"/>
      <c r="AG449" s="810" t="s">
        <v>442</v>
      </c>
      <c r="AH449" s="811"/>
      <c r="AI449" s="810" t="s">
        <v>443</v>
      </c>
      <c r="AJ449" s="811"/>
      <c r="AK449" s="810" t="s">
        <v>444</v>
      </c>
      <c r="AL449" s="811"/>
      <c r="AM449" s="810" t="s">
        <v>445</v>
      </c>
      <c r="AN449" s="811"/>
      <c r="AO449" s="810" t="s">
        <v>446</v>
      </c>
      <c r="AP449" s="811"/>
      <c r="AQ449" s="810" t="s">
        <v>447</v>
      </c>
      <c r="AR449" s="811"/>
      <c r="AS449" s="810" t="s">
        <v>448</v>
      </c>
      <c r="AT449" s="811"/>
      <c r="AU449" s="810" t="s">
        <v>449</v>
      </c>
      <c r="AV449" s="811"/>
      <c r="AW449" s="810" t="s">
        <v>450</v>
      </c>
      <c r="AX449" s="811"/>
      <c r="AY449" s="810" t="s">
        <v>485</v>
      </c>
      <c r="AZ449" s="811"/>
      <c r="BA449" s="810" t="s">
        <v>452</v>
      </c>
      <c r="BB449" s="811"/>
      <c r="BC449" s="810" t="s">
        <v>540</v>
      </c>
      <c r="BD449" s="811"/>
      <c r="BE449" s="810" t="s">
        <v>454</v>
      </c>
      <c r="BF449" s="811"/>
      <c r="BG449" s="810" t="s">
        <v>541</v>
      </c>
      <c r="BH449" s="811"/>
      <c r="BI449" s="810" t="s">
        <v>542</v>
      </c>
      <c r="BJ449" s="811"/>
      <c r="BK449" s="810" t="s">
        <v>543</v>
      </c>
      <c r="BL449" s="811"/>
      <c r="BM449" s="810" t="s">
        <v>458</v>
      </c>
      <c r="BN449" s="811"/>
      <c r="BO449" s="810" t="s">
        <v>459</v>
      </c>
      <c r="BP449" s="811"/>
      <c r="BQ449" s="810" t="s">
        <v>490</v>
      </c>
      <c r="BR449" s="811"/>
      <c r="BV449" s="106"/>
    </row>
    <row r="450" spans="1:74" ht="14" customHeight="1">
      <c r="A450" s="111" t="s">
        <v>537</v>
      </c>
      <c r="B450" s="105">
        <v>34180</v>
      </c>
      <c r="C450" s="106">
        <v>7</v>
      </c>
      <c r="D450" s="107">
        <v>635699</v>
      </c>
      <c r="E450" s="108">
        <v>8</v>
      </c>
      <c r="F450" s="107">
        <v>906619</v>
      </c>
      <c r="G450" s="108">
        <v>101</v>
      </c>
      <c r="H450" s="107">
        <v>15456572</v>
      </c>
      <c r="I450" s="108">
        <v>56</v>
      </c>
      <c r="J450" s="107">
        <v>9853952</v>
      </c>
      <c r="K450" s="108">
        <v>49</v>
      </c>
      <c r="L450" s="107">
        <v>5618296</v>
      </c>
      <c r="M450" s="108">
        <v>19</v>
      </c>
      <c r="N450" s="107">
        <v>2985722</v>
      </c>
      <c r="O450" s="108">
        <v>102</v>
      </c>
      <c r="P450" s="107">
        <v>16854809</v>
      </c>
      <c r="Q450" s="108">
        <v>33</v>
      </c>
      <c r="R450" s="107">
        <v>9474353</v>
      </c>
      <c r="S450" s="108">
        <v>10</v>
      </c>
      <c r="T450" s="107">
        <v>4383707</v>
      </c>
      <c r="U450" s="108">
        <v>8</v>
      </c>
      <c r="V450" s="107">
        <v>1835088</v>
      </c>
      <c r="W450" s="108">
        <v>29</v>
      </c>
      <c r="X450" s="107">
        <v>5231781</v>
      </c>
      <c r="Y450" s="108">
        <v>35</v>
      </c>
      <c r="Z450" s="107">
        <v>10423909</v>
      </c>
      <c r="AA450" s="108">
        <v>24</v>
      </c>
      <c r="AB450" s="107">
        <v>5097828</v>
      </c>
      <c r="AC450" s="108">
        <v>26</v>
      </c>
      <c r="AD450" s="107">
        <v>3274486</v>
      </c>
      <c r="AE450" s="108">
        <v>95</v>
      </c>
      <c r="AF450" s="107">
        <v>10838917</v>
      </c>
      <c r="AG450" s="108">
        <v>118</v>
      </c>
      <c r="AH450" s="107">
        <v>33033853</v>
      </c>
      <c r="AI450" s="108">
        <v>56</v>
      </c>
      <c r="AJ450" s="107">
        <v>21848585</v>
      </c>
      <c r="AK450" s="108">
        <v>18</v>
      </c>
      <c r="AL450" s="107">
        <v>3131410</v>
      </c>
      <c r="AM450" s="108">
        <v>32</v>
      </c>
      <c r="AN450" s="107">
        <v>7124251</v>
      </c>
      <c r="AO450" s="108">
        <v>14</v>
      </c>
      <c r="AP450" s="107">
        <v>19680699</v>
      </c>
      <c r="AQ450" s="108">
        <v>27</v>
      </c>
      <c r="AR450" s="107">
        <v>11215774</v>
      </c>
      <c r="AS450" s="108">
        <v>13</v>
      </c>
      <c r="AT450" s="107">
        <v>2036762</v>
      </c>
      <c r="AU450" s="108">
        <v>4</v>
      </c>
      <c r="AV450" s="107">
        <v>3191638</v>
      </c>
      <c r="AW450" s="108">
        <v>13</v>
      </c>
      <c r="AX450" s="107">
        <v>1274837</v>
      </c>
      <c r="AY450" s="108">
        <v>2</v>
      </c>
      <c r="AZ450" s="107">
        <v>5659564</v>
      </c>
      <c r="BA450" s="108">
        <v>71</v>
      </c>
      <c r="BB450" s="107">
        <v>11882901</v>
      </c>
      <c r="BC450" s="108">
        <v>60</v>
      </c>
      <c r="BD450" s="107">
        <v>13587274</v>
      </c>
      <c r="BE450" s="108">
        <v>99</v>
      </c>
      <c r="BF450" s="107">
        <v>92879320</v>
      </c>
      <c r="BG450" s="108">
        <v>20</v>
      </c>
      <c r="BH450" s="107">
        <v>10829111</v>
      </c>
      <c r="BI450" s="108">
        <v>14</v>
      </c>
      <c r="BJ450" s="107">
        <v>6522152</v>
      </c>
      <c r="BK450" s="108">
        <v>13</v>
      </c>
      <c r="BL450" s="107">
        <v>2201458</v>
      </c>
      <c r="BM450" s="108">
        <v>19</v>
      </c>
      <c r="BN450" s="107">
        <v>4243532</v>
      </c>
      <c r="BO450" s="108">
        <v>31</v>
      </c>
      <c r="BP450" s="107">
        <v>4411292</v>
      </c>
      <c r="BQ450" s="108">
        <v>1226</v>
      </c>
      <c r="BR450" s="107">
        <v>357626166</v>
      </c>
    </row>
    <row r="451" spans="1:74" ht="14" customHeight="1">
      <c r="A451" s="111" t="s">
        <v>537</v>
      </c>
      <c r="B451" s="105">
        <v>34212</v>
      </c>
      <c r="C451" s="106">
        <v>7</v>
      </c>
      <c r="D451" s="107">
        <v>651143</v>
      </c>
      <c r="E451" s="108">
        <v>8</v>
      </c>
      <c r="F451" s="107">
        <v>916190</v>
      </c>
      <c r="G451" s="108">
        <v>102</v>
      </c>
      <c r="H451" s="107">
        <v>16381838</v>
      </c>
      <c r="I451" s="108">
        <v>56</v>
      </c>
      <c r="J451" s="107">
        <v>10119255</v>
      </c>
      <c r="K451" s="108">
        <v>49</v>
      </c>
      <c r="L451" s="107">
        <v>5701444</v>
      </c>
      <c r="M451" s="108">
        <v>19</v>
      </c>
      <c r="N451" s="107">
        <v>3042124</v>
      </c>
      <c r="O451" s="108">
        <v>102</v>
      </c>
      <c r="P451" s="107">
        <v>17102866</v>
      </c>
      <c r="Q451" s="108">
        <v>33</v>
      </c>
      <c r="R451" s="107">
        <v>9678991</v>
      </c>
      <c r="S451" s="108">
        <v>10</v>
      </c>
      <c r="T451" s="107">
        <v>4553213</v>
      </c>
      <c r="U451" s="108">
        <v>8</v>
      </c>
      <c r="V451" s="107">
        <v>1880027</v>
      </c>
      <c r="W451" s="108">
        <v>29</v>
      </c>
      <c r="X451" s="107">
        <v>5352323</v>
      </c>
      <c r="Y451" s="108">
        <v>35</v>
      </c>
      <c r="Z451" s="107">
        <v>10532422</v>
      </c>
      <c r="AA451" s="108">
        <v>24</v>
      </c>
      <c r="AB451" s="107">
        <v>5189547</v>
      </c>
      <c r="AC451" s="108">
        <v>26</v>
      </c>
      <c r="AD451" s="107">
        <v>3392649</v>
      </c>
      <c r="AE451" s="108">
        <v>95</v>
      </c>
      <c r="AF451" s="107">
        <v>10850569</v>
      </c>
      <c r="AG451" s="108">
        <v>118</v>
      </c>
      <c r="AH451" s="107">
        <v>33223669</v>
      </c>
      <c r="AI451" s="108">
        <v>56</v>
      </c>
      <c r="AJ451" s="107">
        <v>22361042</v>
      </c>
      <c r="AK451" s="108">
        <v>18</v>
      </c>
      <c r="AL451" s="107">
        <v>3215035</v>
      </c>
      <c r="AM451" s="108">
        <v>32</v>
      </c>
      <c r="AN451" s="107">
        <v>7297477</v>
      </c>
      <c r="AO451" s="108">
        <v>14</v>
      </c>
      <c r="AP451" s="107">
        <v>19346186</v>
      </c>
      <c r="AQ451" s="108">
        <v>27</v>
      </c>
      <c r="AR451" s="107">
        <v>11361373</v>
      </c>
      <c r="AS451" s="108">
        <v>13</v>
      </c>
      <c r="AT451" s="107">
        <v>2102716</v>
      </c>
      <c r="AU451" s="108">
        <v>4</v>
      </c>
      <c r="AV451" s="107">
        <v>3236759</v>
      </c>
      <c r="AW451" s="108">
        <v>13</v>
      </c>
      <c r="AX451" s="107">
        <v>1424980</v>
      </c>
      <c r="AY451" s="108">
        <v>2</v>
      </c>
      <c r="AZ451" s="107">
        <v>6006692</v>
      </c>
      <c r="BA451" s="108">
        <v>71</v>
      </c>
      <c r="BB451" s="107">
        <v>12348164</v>
      </c>
      <c r="BC451" s="108">
        <v>60</v>
      </c>
      <c r="BD451" s="107">
        <v>13987795</v>
      </c>
      <c r="BE451" s="108">
        <v>99</v>
      </c>
      <c r="BF451" s="107">
        <v>94324128</v>
      </c>
      <c r="BG451" s="108">
        <v>20</v>
      </c>
      <c r="BH451" s="107">
        <v>11583062</v>
      </c>
      <c r="BI451" s="108">
        <v>14</v>
      </c>
      <c r="BJ451" s="107">
        <v>6701872</v>
      </c>
      <c r="BK451" s="108">
        <v>13</v>
      </c>
      <c r="BL451" s="107">
        <v>2224363</v>
      </c>
      <c r="BM451" s="108">
        <v>19</v>
      </c>
      <c r="BN451" s="107">
        <v>4465812</v>
      </c>
      <c r="BO451" s="108">
        <v>31</v>
      </c>
      <c r="BP451" s="107">
        <v>4439783</v>
      </c>
      <c r="BQ451" s="108">
        <v>1227</v>
      </c>
      <c r="BR451" s="107">
        <v>364995525</v>
      </c>
    </row>
    <row r="452" spans="1:74" ht="14" customHeight="1">
      <c r="A452" s="111" t="s">
        <v>537</v>
      </c>
      <c r="B452" s="105">
        <v>34242</v>
      </c>
      <c r="C452" s="106">
        <v>7</v>
      </c>
      <c r="D452" s="107">
        <v>623266</v>
      </c>
      <c r="E452" s="108">
        <v>8</v>
      </c>
      <c r="F452" s="107">
        <v>846164</v>
      </c>
      <c r="G452" s="108">
        <v>103</v>
      </c>
      <c r="H452" s="107">
        <v>15985762</v>
      </c>
      <c r="I452" s="108">
        <v>56</v>
      </c>
      <c r="J452" s="107">
        <v>10231054</v>
      </c>
      <c r="K452" s="108">
        <v>49</v>
      </c>
      <c r="L452" s="107">
        <v>5395745</v>
      </c>
      <c r="M452" s="108">
        <v>18</v>
      </c>
      <c r="N452" s="107">
        <v>2831219</v>
      </c>
      <c r="O452" s="108">
        <v>102</v>
      </c>
      <c r="P452" s="107">
        <v>16295668</v>
      </c>
      <c r="Q452" s="108">
        <v>34</v>
      </c>
      <c r="R452" s="107">
        <v>10324225</v>
      </c>
      <c r="S452" s="108">
        <v>10</v>
      </c>
      <c r="T452" s="107">
        <v>4406661</v>
      </c>
      <c r="U452" s="108">
        <v>8</v>
      </c>
      <c r="V452" s="107">
        <v>1809415</v>
      </c>
      <c r="W452" s="108">
        <v>29</v>
      </c>
      <c r="X452" s="107">
        <v>5221816</v>
      </c>
      <c r="Y452" s="108">
        <v>36</v>
      </c>
      <c r="Z452" s="107">
        <v>9185482</v>
      </c>
      <c r="AA452" s="108">
        <v>24</v>
      </c>
      <c r="AB452" s="107">
        <v>4726071</v>
      </c>
      <c r="AC452" s="108">
        <v>26</v>
      </c>
      <c r="AD452" s="107">
        <v>3458932</v>
      </c>
      <c r="AE452" s="108">
        <v>95</v>
      </c>
      <c r="AF452" s="107">
        <v>10100379</v>
      </c>
      <c r="AG452" s="108">
        <v>119</v>
      </c>
      <c r="AH452" s="107">
        <v>32524520</v>
      </c>
      <c r="AI452" s="108">
        <v>56</v>
      </c>
      <c r="AJ452" s="107">
        <v>21799211</v>
      </c>
      <c r="AK452" s="108">
        <v>18</v>
      </c>
      <c r="AL452" s="107">
        <v>3087213</v>
      </c>
      <c r="AM452" s="108">
        <v>32</v>
      </c>
      <c r="AN452" s="107">
        <v>7255126</v>
      </c>
      <c r="AO452" s="108">
        <v>14</v>
      </c>
      <c r="AP452" s="107">
        <v>18323780</v>
      </c>
      <c r="AQ452" s="108">
        <v>27</v>
      </c>
      <c r="AR452" s="107">
        <v>10916231</v>
      </c>
      <c r="AS452" s="108">
        <v>13</v>
      </c>
      <c r="AT452" s="107">
        <v>1923757</v>
      </c>
      <c r="AU452" s="108">
        <v>4</v>
      </c>
      <c r="AV452" s="107">
        <v>3092754</v>
      </c>
      <c r="AW452" s="108">
        <v>13</v>
      </c>
      <c r="AX452" s="107">
        <v>1389357</v>
      </c>
      <c r="AY452" s="108">
        <v>2</v>
      </c>
      <c r="AZ452" s="107">
        <v>5284383</v>
      </c>
      <c r="BA452" s="108">
        <v>72</v>
      </c>
      <c r="BB452" s="107">
        <v>12620760</v>
      </c>
      <c r="BC452" s="108">
        <v>60</v>
      </c>
      <c r="BD452" s="107">
        <v>15341103</v>
      </c>
      <c r="BE452" s="108">
        <v>99</v>
      </c>
      <c r="BF452" s="107">
        <v>88794537</v>
      </c>
      <c r="BG452" s="108">
        <v>20</v>
      </c>
      <c r="BH452" s="107">
        <v>10452479</v>
      </c>
      <c r="BI452" s="108">
        <v>14</v>
      </c>
      <c r="BJ452" s="107">
        <v>6244070</v>
      </c>
      <c r="BK452" s="108">
        <v>13</v>
      </c>
      <c r="BL452" s="107">
        <v>2237017</v>
      </c>
      <c r="BM452" s="108">
        <v>19</v>
      </c>
      <c r="BN452" s="107">
        <v>4277998</v>
      </c>
      <c r="BO452" s="108">
        <v>31</v>
      </c>
      <c r="BP452" s="107">
        <v>4394346</v>
      </c>
      <c r="BQ452" s="108">
        <v>1231</v>
      </c>
      <c r="BR452" s="107">
        <v>351400518</v>
      </c>
    </row>
    <row r="453" spans="1:74" ht="14" customHeight="1">
      <c r="A453" s="111" t="s">
        <v>537</v>
      </c>
      <c r="B453" s="105">
        <v>34271</v>
      </c>
      <c r="C453" s="106">
        <v>7</v>
      </c>
      <c r="D453" s="107">
        <v>591310</v>
      </c>
      <c r="E453" s="108">
        <v>8</v>
      </c>
      <c r="F453" s="107">
        <v>811030</v>
      </c>
      <c r="G453" s="108">
        <v>103</v>
      </c>
      <c r="H453" s="107">
        <v>15674042</v>
      </c>
      <c r="I453" s="108">
        <v>56</v>
      </c>
      <c r="J453" s="107">
        <v>9858739</v>
      </c>
      <c r="K453" s="108">
        <v>49</v>
      </c>
      <c r="L453" s="107">
        <v>5291353</v>
      </c>
      <c r="M453" s="108">
        <v>18</v>
      </c>
      <c r="N453" s="107">
        <v>2978463</v>
      </c>
      <c r="O453" s="108">
        <v>102</v>
      </c>
      <c r="P453" s="107">
        <v>15828662</v>
      </c>
      <c r="Q453" s="108">
        <v>34</v>
      </c>
      <c r="R453" s="107">
        <v>9706370</v>
      </c>
      <c r="S453" s="108">
        <v>10</v>
      </c>
      <c r="T453" s="107">
        <v>4325913</v>
      </c>
      <c r="U453" s="108">
        <v>8</v>
      </c>
      <c r="V453" s="107">
        <v>1843412</v>
      </c>
      <c r="W453" s="108">
        <v>29</v>
      </c>
      <c r="X453" s="107">
        <v>5095196</v>
      </c>
      <c r="Y453" s="108">
        <v>36</v>
      </c>
      <c r="Z453" s="107">
        <v>9446352</v>
      </c>
      <c r="AA453" s="108">
        <v>24</v>
      </c>
      <c r="AB453" s="107">
        <v>4702525</v>
      </c>
      <c r="AC453" s="108">
        <v>26</v>
      </c>
      <c r="AD453" s="107">
        <v>3306257</v>
      </c>
      <c r="AE453" s="108">
        <v>95</v>
      </c>
      <c r="AF453" s="107">
        <v>10031516</v>
      </c>
      <c r="AG453" s="108">
        <v>119</v>
      </c>
      <c r="AH453" s="107">
        <v>33109094</v>
      </c>
      <c r="AI453" s="108">
        <v>56</v>
      </c>
      <c r="AJ453" s="107">
        <v>22532562</v>
      </c>
      <c r="AK453" s="108">
        <v>18</v>
      </c>
      <c r="AL453" s="107">
        <v>3087357</v>
      </c>
      <c r="AM453" s="108">
        <v>32</v>
      </c>
      <c r="AN453" s="107">
        <v>6647424</v>
      </c>
      <c r="AO453" s="108">
        <v>14</v>
      </c>
      <c r="AP453" s="107">
        <v>18958762</v>
      </c>
      <c r="AQ453" s="108">
        <v>28</v>
      </c>
      <c r="AR453" s="107">
        <v>12573874</v>
      </c>
      <c r="AS453" s="108">
        <v>13</v>
      </c>
      <c r="AT453" s="107">
        <v>1836832</v>
      </c>
      <c r="AU453" s="108">
        <v>4</v>
      </c>
      <c r="AV453" s="107">
        <v>2987925</v>
      </c>
      <c r="AW453" s="108">
        <v>13</v>
      </c>
      <c r="AX453" s="107">
        <v>1314243</v>
      </c>
      <c r="AY453" s="108">
        <v>2</v>
      </c>
      <c r="AZ453" s="107">
        <v>5290810</v>
      </c>
      <c r="BA453" s="108">
        <v>72</v>
      </c>
      <c r="BB453" s="107">
        <v>12458408</v>
      </c>
      <c r="BC453" s="108">
        <v>60</v>
      </c>
      <c r="BD453" s="107">
        <v>14793520</v>
      </c>
      <c r="BE453" s="108">
        <v>99</v>
      </c>
      <c r="BF453" s="107">
        <v>92389585</v>
      </c>
      <c r="BG453" s="108">
        <v>20</v>
      </c>
      <c r="BH453" s="107">
        <v>10572821</v>
      </c>
      <c r="BI453" s="108">
        <v>14</v>
      </c>
      <c r="BJ453" s="107">
        <v>6409884</v>
      </c>
      <c r="BK453" s="108">
        <v>13</v>
      </c>
      <c r="BL453" s="107">
        <v>2123939</v>
      </c>
      <c r="BM453" s="108">
        <v>19</v>
      </c>
      <c r="BN453" s="107">
        <v>4236588</v>
      </c>
      <c r="BO453" s="108">
        <v>31</v>
      </c>
      <c r="BP453" s="107">
        <v>4159734</v>
      </c>
      <c r="BQ453" s="108">
        <v>1232</v>
      </c>
      <c r="BR453" s="107">
        <v>354974517</v>
      </c>
    </row>
    <row r="454" spans="1:74" ht="14" customHeight="1">
      <c r="A454" s="111" t="s">
        <v>537</v>
      </c>
      <c r="B454" s="105">
        <v>34303</v>
      </c>
      <c r="C454" s="106">
        <v>7</v>
      </c>
      <c r="D454" s="107">
        <v>499587</v>
      </c>
      <c r="E454" s="108">
        <v>8</v>
      </c>
      <c r="F454" s="107">
        <v>625900</v>
      </c>
      <c r="G454" s="108">
        <v>103</v>
      </c>
      <c r="H454" s="107">
        <v>13437781</v>
      </c>
      <c r="I454" s="108">
        <v>56</v>
      </c>
      <c r="J454" s="107">
        <v>8563668</v>
      </c>
      <c r="K454" s="108">
        <v>49</v>
      </c>
      <c r="L454" s="107">
        <v>4418940</v>
      </c>
      <c r="M454" s="108">
        <v>18</v>
      </c>
      <c r="N454" s="107">
        <v>2405403</v>
      </c>
      <c r="O454" s="108">
        <v>102</v>
      </c>
      <c r="P454" s="107">
        <v>13231426</v>
      </c>
      <c r="Q454" s="108">
        <v>34</v>
      </c>
      <c r="R454" s="107">
        <v>8245473</v>
      </c>
      <c r="S454" s="108">
        <v>10</v>
      </c>
      <c r="T454" s="107">
        <v>3860073</v>
      </c>
      <c r="U454" s="108">
        <v>8</v>
      </c>
      <c r="V454" s="107">
        <v>1642815</v>
      </c>
      <c r="W454" s="108">
        <v>29</v>
      </c>
      <c r="X454" s="107">
        <v>4220313</v>
      </c>
      <c r="Y454" s="108">
        <v>36</v>
      </c>
      <c r="Z454" s="107">
        <v>8103614</v>
      </c>
      <c r="AA454" s="108">
        <v>24</v>
      </c>
      <c r="AB454" s="107">
        <v>3855270</v>
      </c>
      <c r="AC454" s="108">
        <v>26</v>
      </c>
      <c r="AD454" s="107">
        <v>2889292</v>
      </c>
      <c r="AE454" s="108">
        <v>95</v>
      </c>
      <c r="AF454" s="107">
        <v>8343688</v>
      </c>
      <c r="AG454" s="108">
        <v>119</v>
      </c>
      <c r="AH454" s="107">
        <v>28788873</v>
      </c>
      <c r="AI454" s="108">
        <v>56</v>
      </c>
      <c r="AJ454" s="107">
        <v>19707747</v>
      </c>
      <c r="AK454" s="108">
        <v>18</v>
      </c>
      <c r="AL454" s="107">
        <v>2650862</v>
      </c>
      <c r="AM454" s="108">
        <v>32</v>
      </c>
      <c r="AN454" s="107">
        <v>5716799</v>
      </c>
      <c r="AO454" s="108">
        <v>14</v>
      </c>
      <c r="AP454" s="107">
        <v>17277763</v>
      </c>
      <c r="AQ454" s="108">
        <v>28</v>
      </c>
      <c r="AR454" s="107">
        <v>10857219</v>
      </c>
      <c r="AS454" s="108">
        <v>13</v>
      </c>
      <c r="AT454" s="107">
        <v>1580361</v>
      </c>
      <c r="AU454" s="108">
        <v>4</v>
      </c>
      <c r="AV454" s="107">
        <v>2713209</v>
      </c>
      <c r="AW454" s="108">
        <v>13</v>
      </c>
      <c r="AX454" s="107">
        <v>1050742</v>
      </c>
      <c r="AY454" s="108">
        <v>2</v>
      </c>
      <c r="AZ454" s="107">
        <v>4336328</v>
      </c>
      <c r="BA454" s="108">
        <v>72</v>
      </c>
      <c r="BB454" s="107">
        <v>10351902</v>
      </c>
      <c r="BC454" s="108">
        <v>60</v>
      </c>
      <c r="BD454" s="107">
        <v>13631695</v>
      </c>
      <c r="BE454" s="108">
        <v>99</v>
      </c>
      <c r="BF454" s="107">
        <v>73320714</v>
      </c>
      <c r="BG454" s="108">
        <v>20</v>
      </c>
      <c r="BH454" s="107">
        <v>8665740</v>
      </c>
      <c r="BI454" s="108">
        <v>14</v>
      </c>
      <c r="BJ454" s="107">
        <v>5440554</v>
      </c>
      <c r="BK454" s="108">
        <v>13</v>
      </c>
      <c r="BL454" s="107">
        <v>1751322</v>
      </c>
      <c r="BM454" s="108">
        <v>19</v>
      </c>
      <c r="BN454" s="107">
        <v>3474251</v>
      </c>
      <c r="BO454" s="108">
        <v>31</v>
      </c>
      <c r="BP454" s="107">
        <v>3574185</v>
      </c>
      <c r="BQ454" s="108">
        <v>1232</v>
      </c>
      <c r="BR454" s="107">
        <v>299233523</v>
      </c>
    </row>
    <row r="455" spans="1:74" ht="14" customHeight="1">
      <c r="A455" s="111" t="s">
        <v>537</v>
      </c>
      <c r="B455" s="105">
        <v>34333</v>
      </c>
      <c r="C455" s="106">
        <v>7</v>
      </c>
      <c r="D455" s="107">
        <v>513461</v>
      </c>
      <c r="E455" s="108">
        <v>8</v>
      </c>
      <c r="F455" s="107">
        <v>651615</v>
      </c>
      <c r="G455" s="108">
        <v>104</v>
      </c>
      <c r="H455" s="107">
        <v>13941183</v>
      </c>
      <c r="I455" s="108">
        <v>56</v>
      </c>
      <c r="J455" s="107">
        <v>8754745</v>
      </c>
      <c r="K455" s="108">
        <v>49</v>
      </c>
      <c r="L455" s="107">
        <v>4572902</v>
      </c>
      <c r="M455" s="108">
        <v>18</v>
      </c>
      <c r="N455" s="107">
        <v>2342771</v>
      </c>
      <c r="O455" s="108">
        <v>102</v>
      </c>
      <c r="P455" s="107">
        <v>13859242</v>
      </c>
      <c r="Q455" s="108">
        <v>34</v>
      </c>
      <c r="R455" s="107">
        <v>8267245</v>
      </c>
      <c r="S455" s="108">
        <v>10</v>
      </c>
      <c r="T455" s="107">
        <v>3924867</v>
      </c>
      <c r="U455" s="108">
        <v>8</v>
      </c>
      <c r="V455" s="107">
        <v>1662056</v>
      </c>
      <c r="W455" s="108">
        <v>29</v>
      </c>
      <c r="X455" s="107">
        <v>4433083</v>
      </c>
      <c r="Y455" s="108">
        <v>36</v>
      </c>
      <c r="Z455" s="107">
        <v>8310949</v>
      </c>
      <c r="AA455" s="108">
        <v>24</v>
      </c>
      <c r="AB455" s="107">
        <v>4215550</v>
      </c>
      <c r="AC455" s="108">
        <v>27</v>
      </c>
      <c r="AD455" s="107">
        <v>2996898</v>
      </c>
      <c r="AE455" s="108">
        <v>95</v>
      </c>
      <c r="AF455" s="107">
        <v>8840390</v>
      </c>
      <c r="AG455" s="108">
        <v>119</v>
      </c>
      <c r="AH455" s="107">
        <v>31983992</v>
      </c>
      <c r="AI455" s="108">
        <v>56</v>
      </c>
      <c r="AJ455" s="107">
        <v>21036337</v>
      </c>
      <c r="AK455" s="108">
        <v>18</v>
      </c>
      <c r="AL455" s="107">
        <v>2968413</v>
      </c>
      <c r="AM455" s="108">
        <v>32</v>
      </c>
      <c r="AN455" s="107">
        <v>6096004</v>
      </c>
      <c r="AO455" s="108">
        <v>14</v>
      </c>
      <c r="AP455" s="107">
        <v>17502846</v>
      </c>
      <c r="AQ455" s="108">
        <v>28</v>
      </c>
      <c r="AR455" s="107">
        <v>11187309</v>
      </c>
      <c r="AS455" s="108">
        <v>13</v>
      </c>
      <c r="AT455" s="107">
        <v>1580792</v>
      </c>
      <c r="AU455" s="108">
        <v>4</v>
      </c>
      <c r="AV455" s="107">
        <v>2675674</v>
      </c>
      <c r="AW455" s="108">
        <v>13</v>
      </c>
      <c r="AX455" s="107">
        <v>1138357</v>
      </c>
      <c r="AY455" s="108">
        <v>2</v>
      </c>
      <c r="AZ455" s="107">
        <v>4724601</v>
      </c>
      <c r="BA455" s="108">
        <v>72</v>
      </c>
      <c r="BB455" s="107">
        <v>10676560</v>
      </c>
      <c r="BC455" s="108">
        <v>60</v>
      </c>
      <c r="BD455" s="107">
        <v>13568453</v>
      </c>
      <c r="BE455" s="108">
        <v>99</v>
      </c>
      <c r="BF455" s="107">
        <v>77019611</v>
      </c>
      <c r="BG455" s="108">
        <v>20</v>
      </c>
      <c r="BH455" s="107">
        <v>9255312</v>
      </c>
      <c r="BI455" s="108">
        <v>14</v>
      </c>
      <c r="BJ455" s="107">
        <v>5708228</v>
      </c>
      <c r="BK455" s="108">
        <v>13</v>
      </c>
      <c r="BL455" s="107">
        <v>1821918</v>
      </c>
      <c r="BM455" s="108">
        <v>19</v>
      </c>
      <c r="BN455" s="107">
        <v>3596243</v>
      </c>
      <c r="BO455" s="108">
        <v>31</v>
      </c>
      <c r="BP455" s="107">
        <v>3735732</v>
      </c>
      <c r="BQ455" s="108">
        <v>1234</v>
      </c>
      <c r="BR455" s="107">
        <v>313563357</v>
      </c>
    </row>
    <row r="456" spans="1:74" ht="14" customHeight="1">
      <c r="A456" s="111" t="s">
        <v>544</v>
      </c>
      <c r="B456" s="105">
        <v>34365</v>
      </c>
      <c r="C456" s="106">
        <v>7</v>
      </c>
      <c r="D456" s="107">
        <v>564554</v>
      </c>
      <c r="E456" s="108">
        <v>8</v>
      </c>
      <c r="F456" s="107">
        <v>764354</v>
      </c>
      <c r="G456" s="108">
        <v>104</v>
      </c>
      <c r="H456" s="107">
        <v>16563607</v>
      </c>
      <c r="I456" s="108">
        <v>56</v>
      </c>
      <c r="J456" s="107">
        <v>9644114</v>
      </c>
      <c r="K456" s="108">
        <v>49</v>
      </c>
      <c r="L456" s="107">
        <v>5197605</v>
      </c>
      <c r="M456" s="108">
        <v>18</v>
      </c>
      <c r="N456" s="107">
        <v>2741329</v>
      </c>
      <c r="O456" s="108">
        <v>102</v>
      </c>
      <c r="P456" s="107">
        <v>15643587</v>
      </c>
      <c r="Q456" s="108">
        <v>34</v>
      </c>
      <c r="R456" s="107">
        <v>9328382</v>
      </c>
      <c r="S456" s="108">
        <v>10</v>
      </c>
      <c r="T456" s="107">
        <v>4255883</v>
      </c>
      <c r="U456" s="108">
        <v>8</v>
      </c>
      <c r="V456" s="107">
        <v>1873869</v>
      </c>
      <c r="W456" s="108">
        <v>29</v>
      </c>
      <c r="X456" s="107">
        <v>5089135</v>
      </c>
      <c r="Y456" s="108">
        <v>36</v>
      </c>
      <c r="Z456" s="107">
        <v>9661035</v>
      </c>
      <c r="AA456" s="108">
        <v>24</v>
      </c>
      <c r="AB456" s="107">
        <v>5110106</v>
      </c>
      <c r="AC456" s="108">
        <v>27</v>
      </c>
      <c r="AD456" s="107">
        <v>3325349</v>
      </c>
      <c r="AE456" s="108">
        <v>95</v>
      </c>
      <c r="AF456" s="107">
        <v>10241951</v>
      </c>
      <c r="AG456" s="108">
        <v>119</v>
      </c>
      <c r="AH456" s="107">
        <v>36605510</v>
      </c>
      <c r="AI456" s="108">
        <v>56</v>
      </c>
      <c r="AJ456" s="107">
        <v>23488114</v>
      </c>
      <c r="AK456" s="108">
        <v>18</v>
      </c>
      <c r="AL456" s="107">
        <v>3234258</v>
      </c>
      <c r="AM456" s="108">
        <v>32</v>
      </c>
      <c r="AN456" s="107">
        <v>6409763</v>
      </c>
      <c r="AO456" s="108">
        <v>14</v>
      </c>
      <c r="AP456" s="107">
        <v>18809095</v>
      </c>
      <c r="AQ456" s="108">
        <v>28</v>
      </c>
      <c r="AR456" s="107">
        <v>12620127</v>
      </c>
      <c r="AS456" s="108">
        <v>13</v>
      </c>
      <c r="AT456" s="107">
        <v>1856555</v>
      </c>
      <c r="AU456" s="108">
        <v>4</v>
      </c>
      <c r="AV456" s="107">
        <v>2934966</v>
      </c>
      <c r="AW456" s="108">
        <v>13</v>
      </c>
      <c r="AX456" s="107">
        <v>1311562</v>
      </c>
      <c r="AY456" s="108">
        <v>2</v>
      </c>
      <c r="AZ456" s="107">
        <v>6129601</v>
      </c>
      <c r="BA456" s="108">
        <v>72</v>
      </c>
      <c r="BB456" s="107">
        <v>12050708</v>
      </c>
      <c r="BC456" s="108">
        <v>60</v>
      </c>
      <c r="BD456" s="107">
        <v>14758448</v>
      </c>
      <c r="BE456" s="108">
        <v>99</v>
      </c>
      <c r="BF456" s="107">
        <v>85283365</v>
      </c>
      <c r="BG456" s="108">
        <v>20</v>
      </c>
      <c r="BH456" s="107">
        <v>12598457</v>
      </c>
      <c r="BI456" s="108">
        <v>14</v>
      </c>
      <c r="BJ456" s="107">
        <v>6178102</v>
      </c>
      <c r="BK456" s="108">
        <v>13</v>
      </c>
      <c r="BL456" s="107">
        <v>2072564</v>
      </c>
      <c r="BM456" s="108">
        <v>19</v>
      </c>
      <c r="BN456" s="107">
        <v>4313781</v>
      </c>
      <c r="BO456" s="108">
        <v>31</v>
      </c>
      <c r="BP456" s="107">
        <v>4328165</v>
      </c>
      <c r="BQ456" s="108">
        <v>1234</v>
      </c>
      <c r="BR456" s="107">
        <v>354988015</v>
      </c>
    </row>
    <row r="457" spans="1:74" ht="14" customHeight="1">
      <c r="A457" s="111" t="s">
        <v>544</v>
      </c>
      <c r="B457" s="105">
        <v>34393</v>
      </c>
      <c r="C457" s="106">
        <v>7</v>
      </c>
      <c r="D457" s="107">
        <v>562308</v>
      </c>
      <c r="E457" s="108">
        <v>8</v>
      </c>
      <c r="F457" s="107">
        <v>740522</v>
      </c>
      <c r="G457" s="108">
        <v>104</v>
      </c>
      <c r="H457" s="107">
        <v>16236949</v>
      </c>
      <c r="I457" s="108">
        <v>56</v>
      </c>
      <c r="J457" s="107">
        <v>9347224</v>
      </c>
      <c r="K457" s="108">
        <v>49</v>
      </c>
      <c r="L457" s="107">
        <v>5184511</v>
      </c>
      <c r="M457" s="108">
        <v>18</v>
      </c>
      <c r="N457" s="107">
        <v>2772410</v>
      </c>
      <c r="O457" s="108">
        <v>102</v>
      </c>
      <c r="P457" s="107">
        <v>15698724</v>
      </c>
      <c r="Q457" s="108">
        <v>34</v>
      </c>
      <c r="R457" s="107">
        <v>9094655</v>
      </c>
      <c r="S457" s="108">
        <v>10</v>
      </c>
      <c r="T457" s="107">
        <v>4285767</v>
      </c>
      <c r="U457" s="108">
        <v>8</v>
      </c>
      <c r="V457" s="107">
        <v>1930820</v>
      </c>
      <c r="W457" s="108">
        <v>29</v>
      </c>
      <c r="X457" s="107">
        <v>4974803</v>
      </c>
      <c r="Y457" s="108">
        <v>36</v>
      </c>
      <c r="Z457" s="107">
        <v>9360952</v>
      </c>
      <c r="AA457" s="108">
        <v>24</v>
      </c>
      <c r="AB457" s="107">
        <v>5149534</v>
      </c>
      <c r="AC457" s="108">
        <v>27</v>
      </c>
      <c r="AD457" s="107">
        <v>3215274</v>
      </c>
      <c r="AE457" s="108">
        <v>95</v>
      </c>
      <c r="AF457" s="107">
        <v>10529090</v>
      </c>
      <c r="AG457" s="108">
        <v>119</v>
      </c>
      <c r="AH457" s="107">
        <v>37907673</v>
      </c>
      <c r="AI457" s="108">
        <v>56</v>
      </c>
      <c r="AJ457" s="107">
        <v>24017804</v>
      </c>
      <c r="AK457" s="108">
        <v>18</v>
      </c>
      <c r="AL457" s="107">
        <v>3328431</v>
      </c>
      <c r="AM457" s="108">
        <v>32</v>
      </c>
      <c r="AN457" s="107">
        <v>6509529</v>
      </c>
      <c r="AO457" s="108">
        <v>14</v>
      </c>
      <c r="AP457" s="107">
        <v>18645087</v>
      </c>
      <c r="AQ457" s="108">
        <v>28</v>
      </c>
      <c r="AR457" s="107">
        <v>12531678</v>
      </c>
      <c r="AS457" s="108">
        <v>13</v>
      </c>
      <c r="AT457" s="107">
        <v>1880933</v>
      </c>
      <c r="AU457" s="108">
        <v>4</v>
      </c>
      <c r="AV457" s="107">
        <v>2857160</v>
      </c>
      <c r="AW457" s="108">
        <v>13</v>
      </c>
      <c r="AX457" s="107">
        <v>1279105</v>
      </c>
      <c r="AY457" s="108">
        <v>2</v>
      </c>
      <c r="AZ457" s="107">
        <v>6105946</v>
      </c>
      <c r="BA457" s="108">
        <v>72</v>
      </c>
      <c r="BB457" s="107">
        <v>12100589</v>
      </c>
      <c r="BC457" s="108">
        <v>59</v>
      </c>
      <c r="BD457" s="107">
        <v>15272884</v>
      </c>
      <c r="BE457" s="108">
        <v>99</v>
      </c>
      <c r="BF457" s="107">
        <v>84222857</v>
      </c>
      <c r="BG457" s="108">
        <v>20</v>
      </c>
      <c r="BH457" s="107">
        <v>12705528</v>
      </c>
      <c r="BI457" s="108">
        <v>14</v>
      </c>
      <c r="BJ457" s="107">
        <v>6262583</v>
      </c>
      <c r="BK457" s="108">
        <v>13</v>
      </c>
      <c r="BL457" s="107">
        <v>2075806</v>
      </c>
      <c r="BM457" s="108">
        <v>19</v>
      </c>
      <c r="BN457" s="107">
        <v>4178430</v>
      </c>
      <c r="BO457" s="108">
        <v>31</v>
      </c>
      <c r="BP457" s="107">
        <v>4409831</v>
      </c>
      <c r="BQ457" s="108">
        <v>1233</v>
      </c>
      <c r="BR457" s="107">
        <v>355375415</v>
      </c>
    </row>
    <row r="458" spans="1:74" ht="14" customHeight="1">
      <c r="A458" s="111" t="s">
        <v>544</v>
      </c>
      <c r="B458" s="105">
        <v>34424</v>
      </c>
      <c r="C458" s="106">
        <v>7</v>
      </c>
      <c r="D458" s="107">
        <v>563892</v>
      </c>
      <c r="E458" s="108">
        <v>8</v>
      </c>
      <c r="F458" s="107">
        <v>761733</v>
      </c>
      <c r="G458" s="108">
        <v>104</v>
      </c>
      <c r="H458" s="107">
        <v>15254826</v>
      </c>
      <c r="I458" s="108">
        <v>56</v>
      </c>
      <c r="J458" s="107">
        <v>9013186</v>
      </c>
      <c r="K458" s="108">
        <v>49</v>
      </c>
      <c r="L458" s="107">
        <v>5158782</v>
      </c>
      <c r="M458" s="108">
        <v>18</v>
      </c>
      <c r="N458" s="107">
        <v>2733381</v>
      </c>
      <c r="O458" s="108">
        <v>102</v>
      </c>
      <c r="P458" s="107">
        <v>15576700</v>
      </c>
      <c r="Q458" s="108">
        <v>34</v>
      </c>
      <c r="R458" s="107">
        <v>8772000</v>
      </c>
      <c r="S458" s="108">
        <v>10</v>
      </c>
      <c r="T458" s="107">
        <v>4088687</v>
      </c>
      <c r="U458" s="108">
        <v>8</v>
      </c>
      <c r="V458" s="107">
        <v>1928839</v>
      </c>
      <c r="W458" s="108">
        <v>29</v>
      </c>
      <c r="X458" s="107">
        <v>4877580</v>
      </c>
      <c r="Y458" s="108">
        <v>36</v>
      </c>
      <c r="Z458" s="107">
        <v>8934136</v>
      </c>
      <c r="AA458" s="108">
        <v>24</v>
      </c>
      <c r="AB458" s="107">
        <v>4971376</v>
      </c>
      <c r="AC458" s="108">
        <v>27</v>
      </c>
      <c r="AD458" s="107">
        <v>3173333</v>
      </c>
      <c r="AE458" s="108">
        <v>95</v>
      </c>
      <c r="AF458" s="107">
        <v>10530137</v>
      </c>
      <c r="AG458" s="108">
        <v>119</v>
      </c>
      <c r="AH458" s="107">
        <v>36833366</v>
      </c>
      <c r="AI458" s="108">
        <v>56</v>
      </c>
      <c r="AJ458" s="107">
        <v>23341006</v>
      </c>
      <c r="AK458" s="108">
        <v>18</v>
      </c>
      <c r="AL458" s="107">
        <v>3256045</v>
      </c>
      <c r="AM458" s="108">
        <v>32</v>
      </c>
      <c r="AN458" s="107">
        <v>6379726</v>
      </c>
      <c r="AO458" s="108">
        <v>14</v>
      </c>
      <c r="AP458" s="107">
        <v>17250432</v>
      </c>
      <c r="AQ458" s="108">
        <v>28</v>
      </c>
      <c r="AR458" s="107">
        <v>11886742</v>
      </c>
      <c r="AS458" s="108">
        <v>13</v>
      </c>
      <c r="AT458" s="107">
        <v>1768568</v>
      </c>
      <c r="AU458" s="108">
        <v>4</v>
      </c>
      <c r="AV458" s="107">
        <v>2684534</v>
      </c>
      <c r="AW458" s="108">
        <v>13</v>
      </c>
      <c r="AX458" s="107">
        <v>1246407</v>
      </c>
      <c r="AY458" s="108">
        <v>2</v>
      </c>
      <c r="AZ458" s="107">
        <v>5662646</v>
      </c>
      <c r="BA458" s="108">
        <v>72</v>
      </c>
      <c r="BB458" s="107">
        <v>11788494</v>
      </c>
      <c r="BC458" s="108">
        <v>59</v>
      </c>
      <c r="BD458" s="107">
        <v>14978946</v>
      </c>
      <c r="BE458" s="108">
        <v>99</v>
      </c>
      <c r="BF458" s="107">
        <v>79438314</v>
      </c>
      <c r="BG458" s="108">
        <v>20</v>
      </c>
      <c r="BH458" s="107">
        <v>11715566</v>
      </c>
      <c r="BI458" s="108">
        <v>14</v>
      </c>
      <c r="BJ458" s="107">
        <v>5906597</v>
      </c>
      <c r="BK458" s="108">
        <v>13</v>
      </c>
      <c r="BL458" s="107">
        <v>2019161</v>
      </c>
      <c r="BM458" s="108">
        <v>19</v>
      </c>
      <c r="BN458" s="107">
        <v>3939244</v>
      </c>
      <c r="BO458" s="108">
        <v>31</v>
      </c>
      <c r="BP458" s="107">
        <v>4362683</v>
      </c>
      <c r="BQ458" s="108">
        <v>1233</v>
      </c>
      <c r="BR458" s="107">
        <v>340797081</v>
      </c>
    </row>
    <row r="459" spans="1:74" ht="14" customHeight="1">
      <c r="A459" s="111" t="s">
        <v>544</v>
      </c>
      <c r="B459" s="105">
        <v>34452</v>
      </c>
      <c r="C459" s="106">
        <v>7</v>
      </c>
      <c r="D459" s="107">
        <v>580024</v>
      </c>
      <c r="E459" s="108">
        <v>8</v>
      </c>
      <c r="F459" s="107">
        <v>821576</v>
      </c>
      <c r="G459" s="108">
        <v>104</v>
      </c>
      <c r="H459" s="107">
        <v>15489370</v>
      </c>
      <c r="I459" s="108">
        <v>56</v>
      </c>
      <c r="J459" s="107">
        <v>9210037</v>
      </c>
      <c r="K459" s="108">
        <v>49</v>
      </c>
      <c r="L459" s="107">
        <v>5556362</v>
      </c>
      <c r="M459" s="108">
        <v>18</v>
      </c>
      <c r="N459" s="107">
        <v>2873088</v>
      </c>
      <c r="O459" s="108">
        <v>102</v>
      </c>
      <c r="P459" s="107">
        <v>16263177</v>
      </c>
      <c r="Q459" s="108">
        <v>34</v>
      </c>
      <c r="R459" s="107">
        <v>8751957</v>
      </c>
      <c r="S459" s="108">
        <v>10</v>
      </c>
      <c r="T459" s="107">
        <v>4168332</v>
      </c>
      <c r="U459" s="108">
        <v>8</v>
      </c>
      <c r="V459" s="107">
        <v>1972967</v>
      </c>
      <c r="W459" s="108">
        <v>29</v>
      </c>
      <c r="X459" s="107">
        <v>5042242</v>
      </c>
      <c r="Y459" s="108">
        <v>36</v>
      </c>
      <c r="Z459" s="107">
        <v>9602577</v>
      </c>
      <c r="AA459" s="108">
        <v>24</v>
      </c>
      <c r="AB459" s="107">
        <v>4986664</v>
      </c>
      <c r="AC459" s="108">
        <v>27</v>
      </c>
      <c r="AD459" s="107">
        <v>3143150</v>
      </c>
      <c r="AE459" s="108">
        <v>95</v>
      </c>
      <c r="AF459" s="107">
        <v>10897144</v>
      </c>
      <c r="AG459" s="108">
        <v>119</v>
      </c>
      <c r="AH459" s="107">
        <v>37193285</v>
      </c>
      <c r="AI459" s="108">
        <v>56</v>
      </c>
      <c r="AJ459" s="107">
        <v>24102658</v>
      </c>
      <c r="AK459" s="108">
        <v>18</v>
      </c>
      <c r="AL459" s="107">
        <v>3323777</v>
      </c>
      <c r="AM459" s="108">
        <v>32</v>
      </c>
      <c r="AN459" s="107">
        <v>6432373</v>
      </c>
      <c r="AO459" s="108">
        <v>14</v>
      </c>
      <c r="AP459" s="107">
        <v>17386622</v>
      </c>
      <c r="AQ459" s="108">
        <v>28</v>
      </c>
      <c r="AR459" s="107">
        <v>12260356</v>
      </c>
      <c r="AS459" s="108">
        <v>13</v>
      </c>
      <c r="AT459" s="107">
        <v>1844873</v>
      </c>
      <c r="AU459" s="108">
        <v>4</v>
      </c>
      <c r="AV459" s="107">
        <v>2889818</v>
      </c>
      <c r="AW459" s="108">
        <v>13</v>
      </c>
      <c r="AX459" s="107">
        <v>1250271</v>
      </c>
      <c r="AY459" s="108">
        <v>2</v>
      </c>
      <c r="AZ459" s="107">
        <v>5540501</v>
      </c>
      <c r="BA459" s="108">
        <v>72</v>
      </c>
      <c r="BB459" s="107">
        <v>12282029</v>
      </c>
      <c r="BC459" s="108">
        <v>59</v>
      </c>
      <c r="BD459" s="107">
        <v>14860888</v>
      </c>
      <c r="BE459" s="108">
        <v>99</v>
      </c>
      <c r="BF459" s="107">
        <v>82263226</v>
      </c>
      <c r="BG459" s="108">
        <v>20</v>
      </c>
      <c r="BH459" s="107">
        <v>11734710</v>
      </c>
      <c r="BI459" s="108">
        <v>14</v>
      </c>
      <c r="BJ459" s="107">
        <v>6250762</v>
      </c>
      <c r="BK459" s="108">
        <v>13</v>
      </c>
      <c r="BL459" s="107">
        <v>2047602</v>
      </c>
      <c r="BM459" s="108">
        <v>19</v>
      </c>
      <c r="BN459" s="107">
        <v>4223825</v>
      </c>
      <c r="BO459" s="108">
        <v>31</v>
      </c>
      <c r="BP459" s="107">
        <v>4414322</v>
      </c>
      <c r="BQ459" s="108">
        <v>1233</v>
      </c>
      <c r="BR459" s="107">
        <v>349660582</v>
      </c>
    </row>
    <row r="460" spans="1:74" ht="14" customHeight="1">
      <c r="A460" s="111" t="s">
        <v>544</v>
      </c>
      <c r="B460" s="105">
        <v>34485</v>
      </c>
      <c r="C460" s="106">
        <v>7</v>
      </c>
      <c r="D460" s="107">
        <v>600136</v>
      </c>
      <c r="E460" s="108">
        <v>8</v>
      </c>
      <c r="F460" s="107">
        <v>844071</v>
      </c>
      <c r="G460" s="108">
        <v>104</v>
      </c>
      <c r="H460" s="107">
        <v>15704183</v>
      </c>
      <c r="I460" s="108">
        <v>56</v>
      </c>
      <c r="J460" s="107">
        <v>9447058</v>
      </c>
      <c r="K460" s="108">
        <v>49</v>
      </c>
      <c r="L460" s="107">
        <v>5853940</v>
      </c>
      <c r="M460" s="108">
        <v>18</v>
      </c>
      <c r="N460" s="107">
        <v>3039325</v>
      </c>
      <c r="O460" s="108">
        <v>102</v>
      </c>
      <c r="P460" s="107">
        <v>17000062</v>
      </c>
      <c r="Q460" s="108">
        <v>34</v>
      </c>
      <c r="R460" s="107">
        <v>8816837</v>
      </c>
      <c r="S460" s="108">
        <v>10</v>
      </c>
      <c r="T460" s="107">
        <v>4343757</v>
      </c>
      <c r="U460" s="108">
        <v>8</v>
      </c>
      <c r="V460" s="107">
        <v>2095674</v>
      </c>
      <c r="W460" s="108">
        <v>29</v>
      </c>
      <c r="X460" s="107">
        <v>5231805</v>
      </c>
      <c r="Y460" s="108">
        <v>36</v>
      </c>
      <c r="Z460" s="107">
        <v>10370225</v>
      </c>
      <c r="AA460" s="108">
        <v>24</v>
      </c>
      <c r="AB460" s="107">
        <v>5393562</v>
      </c>
      <c r="AC460" s="108">
        <v>27</v>
      </c>
      <c r="AD460" s="107">
        <v>3191190</v>
      </c>
      <c r="AE460" s="108">
        <v>95</v>
      </c>
      <c r="AF460" s="107">
        <v>11597352</v>
      </c>
      <c r="AG460" s="108">
        <v>119</v>
      </c>
      <c r="AH460" s="107">
        <v>39743215</v>
      </c>
      <c r="AI460" s="108">
        <v>56</v>
      </c>
      <c r="AJ460" s="107">
        <v>25737640</v>
      </c>
      <c r="AK460" s="108">
        <v>18</v>
      </c>
      <c r="AL460" s="107">
        <v>3529086</v>
      </c>
      <c r="AM460" s="108">
        <v>32</v>
      </c>
      <c r="AN460" s="107">
        <v>6717603</v>
      </c>
      <c r="AO460" s="108">
        <v>14</v>
      </c>
      <c r="AP460" s="107">
        <v>17353060</v>
      </c>
      <c r="AQ460" s="108">
        <v>28</v>
      </c>
      <c r="AR460" s="107">
        <v>12566914</v>
      </c>
      <c r="AS460" s="108">
        <v>13</v>
      </c>
      <c r="AT460" s="107">
        <v>2045334</v>
      </c>
      <c r="AU460" s="108">
        <v>4</v>
      </c>
      <c r="AV460" s="107">
        <v>3015323</v>
      </c>
      <c r="AW460" s="108">
        <v>13</v>
      </c>
      <c r="AX460" s="107">
        <v>1315836</v>
      </c>
      <c r="AY460" s="108">
        <v>2</v>
      </c>
      <c r="AZ460" s="107">
        <v>5435846</v>
      </c>
      <c r="BA460" s="108">
        <v>72</v>
      </c>
      <c r="BB460" s="107">
        <v>12886151</v>
      </c>
      <c r="BC460" s="108">
        <v>59</v>
      </c>
      <c r="BD460" s="107">
        <v>15005316</v>
      </c>
      <c r="BE460" s="108">
        <v>99</v>
      </c>
      <c r="BF460" s="107">
        <v>87580821</v>
      </c>
      <c r="BG460" s="108">
        <v>20</v>
      </c>
      <c r="BH460" s="107">
        <v>12981607</v>
      </c>
      <c r="BI460" s="108">
        <v>14</v>
      </c>
      <c r="BJ460" s="107">
        <v>6534837</v>
      </c>
      <c r="BK460" s="108">
        <v>13</v>
      </c>
      <c r="BL460" s="107">
        <v>2099141</v>
      </c>
      <c r="BM460" s="108">
        <v>19</v>
      </c>
      <c r="BN460" s="107">
        <v>4442591</v>
      </c>
      <c r="BO460" s="108">
        <v>31</v>
      </c>
      <c r="BP460" s="107">
        <v>4455537</v>
      </c>
      <c r="BQ460" s="108">
        <v>1233</v>
      </c>
      <c r="BR460" s="107">
        <v>366975050</v>
      </c>
    </row>
    <row r="461" spans="1:74" ht="14" customHeight="1">
      <c r="A461" s="111" t="s">
        <v>544</v>
      </c>
      <c r="B461" s="105">
        <v>34515</v>
      </c>
      <c r="C461" s="106">
        <v>7</v>
      </c>
      <c r="D461" s="107">
        <v>607224</v>
      </c>
      <c r="E461" s="108">
        <v>8</v>
      </c>
      <c r="F461" s="107">
        <v>834817</v>
      </c>
      <c r="G461" s="108">
        <v>104</v>
      </c>
      <c r="H461" s="107">
        <v>15729167</v>
      </c>
      <c r="I461" s="108">
        <v>56</v>
      </c>
      <c r="J461" s="107">
        <v>9286015</v>
      </c>
      <c r="K461" s="108">
        <v>49</v>
      </c>
      <c r="L461" s="107">
        <v>5868739</v>
      </c>
      <c r="M461" s="108">
        <v>18</v>
      </c>
      <c r="N461" s="107">
        <v>3063132</v>
      </c>
      <c r="O461" s="108">
        <v>102</v>
      </c>
      <c r="P461" s="107">
        <v>16936745</v>
      </c>
      <c r="Q461" s="108">
        <v>34</v>
      </c>
      <c r="R461" s="107">
        <v>8534301</v>
      </c>
      <c r="S461" s="108">
        <v>10</v>
      </c>
      <c r="T461" s="107">
        <v>4339797</v>
      </c>
      <c r="U461" s="108">
        <v>8</v>
      </c>
      <c r="V461" s="107">
        <v>2102144</v>
      </c>
      <c r="W461" s="108">
        <v>29</v>
      </c>
      <c r="X461" s="107">
        <v>5231647</v>
      </c>
      <c r="Y461" s="108">
        <v>36</v>
      </c>
      <c r="Z461" s="107">
        <v>10090871</v>
      </c>
      <c r="AA461" s="108">
        <v>24</v>
      </c>
      <c r="AB461" s="107">
        <v>5345303</v>
      </c>
      <c r="AC461" s="108">
        <v>27</v>
      </c>
      <c r="AD461" s="107">
        <v>3198225</v>
      </c>
      <c r="AE461" s="108">
        <v>95</v>
      </c>
      <c r="AF461" s="107">
        <v>12028638</v>
      </c>
      <c r="AG461" s="108">
        <v>119</v>
      </c>
      <c r="AH461" s="107">
        <v>40365476</v>
      </c>
      <c r="AI461" s="108">
        <v>56</v>
      </c>
      <c r="AJ461" s="107">
        <v>26248006</v>
      </c>
      <c r="AK461" s="108">
        <v>18</v>
      </c>
      <c r="AL461" s="107">
        <v>3592307</v>
      </c>
      <c r="AM461" s="108">
        <v>32</v>
      </c>
      <c r="AN461" s="107">
        <v>6933916</v>
      </c>
      <c r="AO461" s="108">
        <v>14</v>
      </c>
      <c r="AP461" s="107">
        <v>17043298</v>
      </c>
      <c r="AQ461" s="108">
        <v>28</v>
      </c>
      <c r="AR461" s="107">
        <v>12309055</v>
      </c>
      <c r="AS461" s="108">
        <v>13</v>
      </c>
      <c r="AT461" s="107">
        <v>1983649</v>
      </c>
      <c r="AU461" s="108">
        <v>4</v>
      </c>
      <c r="AV461" s="107">
        <v>2947017</v>
      </c>
      <c r="AW461" s="108">
        <v>13</v>
      </c>
      <c r="AX461" s="107">
        <v>1269004</v>
      </c>
      <c r="AY461" s="108">
        <v>2</v>
      </c>
      <c r="AZ461" s="107">
        <v>5502701</v>
      </c>
      <c r="BA461" s="108">
        <v>72</v>
      </c>
      <c r="BB461" s="107">
        <v>13048557</v>
      </c>
      <c r="BC461" s="108">
        <v>59</v>
      </c>
      <c r="BD461" s="107">
        <v>15015782</v>
      </c>
      <c r="BE461" s="108">
        <v>99</v>
      </c>
      <c r="BF461" s="107">
        <v>85485543</v>
      </c>
      <c r="BG461" s="108">
        <v>20</v>
      </c>
      <c r="BH461" s="107">
        <v>12868384</v>
      </c>
      <c r="BI461" s="108">
        <v>14</v>
      </c>
      <c r="BJ461" s="107">
        <v>6248738</v>
      </c>
      <c r="BK461" s="108">
        <v>13</v>
      </c>
      <c r="BL461" s="107">
        <v>2041814</v>
      </c>
      <c r="BM461" s="108">
        <v>19</v>
      </c>
      <c r="BN461" s="107">
        <v>4328919</v>
      </c>
      <c r="BO461" s="108">
        <v>31</v>
      </c>
      <c r="BP461" s="107">
        <v>4592256</v>
      </c>
      <c r="BQ461" s="108">
        <v>1233</v>
      </c>
      <c r="BR461" s="107">
        <v>365021201</v>
      </c>
    </row>
    <row r="462" spans="1:74" ht="14" customHeight="1">
      <c r="A462" s="111" t="s">
        <v>544</v>
      </c>
      <c r="B462" s="105">
        <v>34544</v>
      </c>
      <c r="C462" s="106">
        <v>7</v>
      </c>
      <c r="D462" s="107">
        <v>601293</v>
      </c>
      <c r="E462" s="108">
        <v>8</v>
      </c>
      <c r="F462" s="107">
        <v>811599</v>
      </c>
      <c r="G462" s="108">
        <v>104</v>
      </c>
      <c r="H462" s="107">
        <v>15288535</v>
      </c>
      <c r="I462" s="108">
        <v>56</v>
      </c>
      <c r="J462" s="107">
        <v>9454029</v>
      </c>
      <c r="K462" s="108">
        <v>49</v>
      </c>
      <c r="L462" s="107">
        <v>5884021</v>
      </c>
      <c r="M462" s="108">
        <v>18</v>
      </c>
      <c r="N462" s="107">
        <v>2997797</v>
      </c>
      <c r="O462" s="108">
        <v>102</v>
      </c>
      <c r="P462" s="107">
        <v>16712435</v>
      </c>
      <c r="Q462" s="108">
        <v>34</v>
      </c>
      <c r="R462" s="107">
        <v>8738415</v>
      </c>
      <c r="S462" s="108">
        <v>10</v>
      </c>
      <c r="T462" s="107">
        <v>4377878</v>
      </c>
      <c r="U462" s="108">
        <v>8</v>
      </c>
      <c r="V462" s="107">
        <v>2115109</v>
      </c>
      <c r="W462" s="108">
        <v>29</v>
      </c>
      <c r="X462" s="107">
        <v>5231133</v>
      </c>
      <c r="Y462" s="108">
        <v>36</v>
      </c>
      <c r="Z462" s="107">
        <v>9847084</v>
      </c>
      <c r="AA462" s="108">
        <v>24</v>
      </c>
      <c r="AB462" s="107">
        <v>5252960</v>
      </c>
      <c r="AC462" s="108">
        <v>27</v>
      </c>
      <c r="AD462" s="107">
        <v>3151256</v>
      </c>
      <c r="AE462" s="108">
        <v>95</v>
      </c>
      <c r="AF462" s="107">
        <v>11743015</v>
      </c>
      <c r="AG462" s="108">
        <v>119</v>
      </c>
      <c r="AH462" s="107">
        <v>38279607</v>
      </c>
      <c r="AI462" s="108">
        <v>56</v>
      </c>
      <c r="AJ462" s="107">
        <v>25444384</v>
      </c>
      <c r="AK462" s="108">
        <v>18</v>
      </c>
      <c r="AL462" s="107">
        <v>3497322</v>
      </c>
      <c r="AM462" s="108">
        <v>32</v>
      </c>
      <c r="AN462" s="107">
        <v>6798147</v>
      </c>
      <c r="AO462" s="108">
        <v>14</v>
      </c>
      <c r="AP462" s="107">
        <v>16702346</v>
      </c>
      <c r="AQ462" s="108">
        <v>28</v>
      </c>
      <c r="AR462" s="107">
        <v>12280274</v>
      </c>
      <c r="AS462" s="108">
        <v>13</v>
      </c>
      <c r="AT462" s="107">
        <v>1947363</v>
      </c>
      <c r="AU462" s="108">
        <v>4</v>
      </c>
      <c r="AV462" s="107">
        <v>3064632</v>
      </c>
      <c r="AW462" s="108">
        <v>13</v>
      </c>
      <c r="AX462" s="107">
        <v>1254893</v>
      </c>
      <c r="AY462" s="108">
        <v>2</v>
      </c>
      <c r="AZ462" s="107">
        <v>5258937</v>
      </c>
      <c r="BA462" s="108">
        <v>72</v>
      </c>
      <c r="BB462" s="107">
        <v>12819603</v>
      </c>
      <c r="BC462" s="108">
        <v>59</v>
      </c>
      <c r="BD462" s="107">
        <v>15402415</v>
      </c>
      <c r="BE462" s="108">
        <v>99</v>
      </c>
      <c r="BF462" s="107">
        <v>83354582</v>
      </c>
      <c r="BG462" s="108">
        <v>20</v>
      </c>
      <c r="BH462" s="107">
        <v>11980213</v>
      </c>
      <c r="BI462" s="108">
        <v>14</v>
      </c>
      <c r="BJ462" s="107">
        <v>6205580</v>
      </c>
      <c r="BK462" s="108">
        <v>13</v>
      </c>
      <c r="BL462" s="107">
        <v>2053279</v>
      </c>
      <c r="BM462" s="108">
        <v>19</v>
      </c>
      <c r="BN462" s="107">
        <v>4286845</v>
      </c>
      <c r="BO462" s="108">
        <v>31</v>
      </c>
      <c r="BP462" s="107">
        <v>4498529</v>
      </c>
      <c r="BQ462" s="108">
        <v>1233</v>
      </c>
      <c r="BR462" s="107">
        <v>357335526</v>
      </c>
    </row>
    <row r="463" spans="1:74" ht="14" customHeight="1">
      <c r="A463" s="111" t="s">
        <v>544</v>
      </c>
      <c r="B463" s="105">
        <v>34577</v>
      </c>
      <c r="C463" s="106">
        <v>7</v>
      </c>
      <c r="D463" s="107">
        <v>596347</v>
      </c>
      <c r="E463" s="108">
        <v>8</v>
      </c>
      <c r="F463" s="107">
        <v>801829</v>
      </c>
      <c r="G463" s="108">
        <v>104</v>
      </c>
      <c r="H463" s="107">
        <v>15564691</v>
      </c>
      <c r="I463" s="108">
        <v>56</v>
      </c>
      <c r="J463" s="107">
        <v>9247307</v>
      </c>
      <c r="K463" s="108">
        <v>49</v>
      </c>
      <c r="L463" s="107">
        <v>5906914</v>
      </c>
      <c r="M463" s="108">
        <v>18</v>
      </c>
      <c r="N463" s="107">
        <v>3069179</v>
      </c>
      <c r="O463" s="108">
        <v>102</v>
      </c>
      <c r="P463" s="107">
        <v>17029751</v>
      </c>
      <c r="Q463" s="108">
        <v>34</v>
      </c>
      <c r="R463" s="107">
        <v>8726915</v>
      </c>
      <c r="S463" s="108">
        <v>10</v>
      </c>
      <c r="T463" s="107">
        <v>4442501</v>
      </c>
      <c r="U463" s="108">
        <v>8</v>
      </c>
      <c r="V463" s="107">
        <v>2077538</v>
      </c>
      <c r="W463" s="108">
        <v>29</v>
      </c>
      <c r="X463" s="107">
        <v>5279284</v>
      </c>
      <c r="Y463" s="108">
        <v>36</v>
      </c>
      <c r="Z463" s="107">
        <v>10673626</v>
      </c>
      <c r="AA463" s="108">
        <v>24</v>
      </c>
      <c r="AB463" s="107">
        <v>5255325</v>
      </c>
      <c r="AC463" s="108">
        <v>27</v>
      </c>
      <c r="AD463" s="107">
        <v>3126073</v>
      </c>
      <c r="AE463" s="108">
        <v>95</v>
      </c>
      <c r="AF463" s="107">
        <v>11881692</v>
      </c>
      <c r="AG463" s="108">
        <v>119</v>
      </c>
      <c r="AH463" s="107">
        <v>39298209</v>
      </c>
      <c r="AI463" s="108">
        <v>56</v>
      </c>
      <c r="AJ463" s="107">
        <v>25581285</v>
      </c>
      <c r="AK463" s="108">
        <v>18</v>
      </c>
      <c r="AL463" s="107">
        <v>3495363</v>
      </c>
      <c r="AM463" s="108">
        <v>32</v>
      </c>
      <c r="AN463" s="107">
        <v>6602633</v>
      </c>
      <c r="AO463" s="108">
        <v>14</v>
      </c>
      <c r="AP463" s="107">
        <v>16499734</v>
      </c>
      <c r="AQ463" s="108">
        <v>28</v>
      </c>
      <c r="AR463" s="107">
        <v>12370373</v>
      </c>
      <c r="AS463" s="108">
        <v>13</v>
      </c>
      <c r="AT463" s="107">
        <v>1987618</v>
      </c>
      <c r="AU463" s="108">
        <v>4</v>
      </c>
      <c r="AV463" s="107">
        <v>3150748</v>
      </c>
      <c r="AW463" s="108">
        <v>13</v>
      </c>
      <c r="AX463" s="107">
        <v>1244826</v>
      </c>
      <c r="AY463" s="108">
        <v>2</v>
      </c>
      <c r="AZ463" s="107">
        <v>5670364</v>
      </c>
      <c r="BA463" s="108">
        <v>72</v>
      </c>
      <c r="BB463" s="107">
        <v>12858418</v>
      </c>
      <c r="BC463" s="108">
        <v>59</v>
      </c>
      <c r="BD463" s="107">
        <v>15166022</v>
      </c>
      <c r="BE463" s="108">
        <v>99</v>
      </c>
      <c r="BF463" s="107">
        <v>82059348</v>
      </c>
      <c r="BG463" s="108">
        <v>20</v>
      </c>
      <c r="BH463" s="107">
        <v>11615955</v>
      </c>
      <c r="BI463" s="108">
        <v>14</v>
      </c>
      <c r="BJ463" s="107">
        <v>6155618</v>
      </c>
      <c r="BK463" s="108">
        <v>13</v>
      </c>
      <c r="BL463" s="107">
        <v>2015838</v>
      </c>
      <c r="BM463" s="108">
        <v>19</v>
      </c>
      <c r="BN463" s="107">
        <v>4270749</v>
      </c>
      <c r="BO463" s="108">
        <v>31</v>
      </c>
      <c r="BP463" s="107">
        <v>4426601</v>
      </c>
      <c r="BQ463" s="108">
        <v>1233</v>
      </c>
      <c r="BR463" s="107">
        <v>358148692</v>
      </c>
    </row>
    <row r="464" spans="1:74" ht="14" customHeight="1">
      <c r="A464" s="111" t="s">
        <v>544</v>
      </c>
      <c r="B464" s="105">
        <v>34607</v>
      </c>
      <c r="C464" s="106">
        <v>7</v>
      </c>
      <c r="D464" s="107">
        <v>578462</v>
      </c>
      <c r="E464" s="108">
        <v>8</v>
      </c>
      <c r="F464" s="107">
        <v>763961</v>
      </c>
      <c r="G464" s="108">
        <v>106</v>
      </c>
      <c r="H464" s="107">
        <v>14869992</v>
      </c>
      <c r="I464" s="108">
        <v>56</v>
      </c>
      <c r="J464" s="107">
        <v>8818894</v>
      </c>
      <c r="K464" s="108">
        <v>49</v>
      </c>
      <c r="L464" s="107">
        <v>5625607</v>
      </c>
      <c r="M464" s="108">
        <v>18</v>
      </c>
      <c r="N464" s="107">
        <v>2926865</v>
      </c>
      <c r="O464" s="108">
        <v>101</v>
      </c>
      <c r="P464" s="107">
        <v>16249186</v>
      </c>
      <c r="Q464" s="108">
        <v>34</v>
      </c>
      <c r="R464" s="107">
        <v>8372767</v>
      </c>
      <c r="S464" s="108">
        <v>10</v>
      </c>
      <c r="T464" s="107">
        <v>4213164</v>
      </c>
      <c r="U464" s="108">
        <v>8</v>
      </c>
      <c r="V464" s="107">
        <v>2040217</v>
      </c>
      <c r="W464" s="108">
        <v>27</v>
      </c>
      <c r="X464" s="107">
        <v>4930486</v>
      </c>
      <c r="Y464" s="108">
        <v>36</v>
      </c>
      <c r="Z464" s="107">
        <v>10836092</v>
      </c>
      <c r="AA464" s="108">
        <v>24</v>
      </c>
      <c r="AB464" s="107">
        <v>5073384</v>
      </c>
      <c r="AC464" s="108">
        <v>27</v>
      </c>
      <c r="AD464" s="107">
        <v>2979279</v>
      </c>
      <c r="AE464" s="108">
        <v>95</v>
      </c>
      <c r="AF464" s="107">
        <v>11592636</v>
      </c>
      <c r="AG464" s="108">
        <v>120</v>
      </c>
      <c r="AH464" s="107">
        <v>37692701</v>
      </c>
      <c r="AI464" s="108">
        <v>57</v>
      </c>
      <c r="AJ464" s="107">
        <v>24983004</v>
      </c>
      <c r="AK464" s="108">
        <v>18</v>
      </c>
      <c r="AL464" s="107">
        <v>3370198</v>
      </c>
      <c r="AM464" s="108">
        <v>32</v>
      </c>
      <c r="AN464" s="107">
        <v>6225345</v>
      </c>
      <c r="AO464" s="108">
        <v>14</v>
      </c>
      <c r="AP464" s="107">
        <v>16059915</v>
      </c>
      <c r="AQ464" s="108">
        <v>28</v>
      </c>
      <c r="AR464" s="107">
        <v>11929518</v>
      </c>
      <c r="AS464" s="108">
        <v>13</v>
      </c>
      <c r="AT464" s="107">
        <v>1908104</v>
      </c>
      <c r="AU464" s="108">
        <v>4</v>
      </c>
      <c r="AV464" s="107">
        <v>3004785</v>
      </c>
      <c r="AW464" s="108">
        <v>13</v>
      </c>
      <c r="AX464" s="107">
        <v>1190028</v>
      </c>
      <c r="AY464" s="108">
        <v>2</v>
      </c>
      <c r="AZ464" s="107">
        <v>5426864</v>
      </c>
      <c r="BA464" s="108">
        <v>72</v>
      </c>
      <c r="BB464" s="107">
        <v>12444251</v>
      </c>
      <c r="BC464" s="108">
        <v>59</v>
      </c>
      <c r="BD464" s="107">
        <v>14210824</v>
      </c>
      <c r="BE464" s="108">
        <v>99</v>
      </c>
      <c r="BF464" s="107">
        <v>78959329</v>
      </c>
      <c r="BG464" s="108">
        <v>20</v>
      </c>
      <c r="BH464" s="107">
        <v>10800242</v>
      </c>
      <c r="BI464" s="108">
        <v>14</v>
      </c>
      <c r="BJ464" s="107">
        <v>5882945</v>
      </c>
      <c r="BK464" s="108">
        <v>13</v>
      </c>
      <c r="BL464" s="107">
        <v>1896605</v>
      </c>
      <c r="BM464" s="108">
        <v>19</v>
      </c>
      <c r="BN464" s="107">
        <v>4062365</v>
      </c>
      <c r="BO464" s="108">
        <v>31</v>
      </c>
      <c r="BP464" s="107">
        <v>4199840</v>
      </c>
      <c r="BQ464" s="108">
        <v>1234</v>
      </c>
      <c r="BR464" s="107">
        <v>344117873</v>
      </c>
    </row>
    <row r="465" spans="1:70" ht="14" customHeight="1">
      <c r="A465" s="111" t="s">
        <v>544</v>
      </c>
      <c r="B465" s="105">
        <v>34638</v>
      </c>
      <c r="C465" s="106">
        <v>7</v>
      </c>
      <c r="D465" s="107">
        <v>588010</v>
      </c>
      <c r="E465" s="108">
        <v>8</v>
      </c>
      <c r="F465" s="107">
        <v>785589</v>
      </c>
      <c r="G465" s="108">
        <v>106</v>
      </c>
      <c r="H465" s="107">
        <v>14283907</v>
      </c>
      <c r="I465" s="108">
        <v>57</v>
      </c>
      <c r="J465" s="107">
        <v>9569996</v>
      </c>
      <c r="K465" s="108">
        <v>48</v>
      </c>
      <c r="L465" s="107">
        <v>5667106</v>
      </c>
      <c r="M465" s="108">
        <v>18</v>
      </c>
      <c r="N465" s="107">
        <v>3056941</v>
      </c>
      <c r="O465" s="108">
        <v>101</v>
      </c>
      <c r="P465" s="107">
        <v>16832123</v>
      </c>
      <c r="Q465" s="108">
        <v>34</v>
      </c>
      <c r="R465" s="107">
        <v>8333022</v>
      </c>
      <c r="S465" s="108">
        <v>10</v>
      </c>
      <c r="T465" s="107">
        <v>4257624</v>
      </c>
      <c r="U465" s="108">
        <v>8</v>
      </c>
      <c r="V465" s="107">
        <v>2092821</v>
      </c>
      <c r="W465" s="108">
        <v>27</v>
      </c>
      <c r="X465" s="107">
        <v>5062560</v>
      </c>
      <c r="Y465" s="108">
        <v>36</v>
      </c>
      <c r="Z465" s="107">
        <v>11056430</v>
      </c>
      <c r="AA465" s="108">
        <v>24</v>
      </c>
      <c r="AB465" s="107">
        <v>5128620</v>
      </c>
      <c r="AC465" s="108">
        <v>28</v>
      </c>
      <c r="AD465" s="107">
        <v>2942884</v>
      </c>
      <c r="AE465" s="108">
        <v>95</v>
      </c>
      <c r="AF465" s="107">
        <v>11801991</v>
      </c>
      <c r="AG465" s="108">
        <v>121</v>
      </c>
      <c r="AH465" s="107">
        <v>38788305</v>
      </c>
      <c r="AI465" s="108">
        <v>57</v>
      </c>
      <c r="AJ465" s="107">
        <v>25772128</v>
      </c>
      <c r="AK465" s="108">
        <v>18</v>
      </c>
      <c r="AL465" s="107">
        <v>3483728</v>
      </c>
      <c r="AM465" s="108">
        <v>31</v>
      </c>
      <c r="AN465" s="107">
        <v>5948293</v>
      </c>
      <c r="AO465" s="108">
        <v>14</v>
      </c>
      <c r="AP465" s="107">
        <v>15706956</v>
      </c>
      <c r="AQ465" s="108">
        <v>28</v>
      </c>
      <c r="AR465" s="107">
        <v>11978496</v>
      </c>
      <c r="AS465" s="108">
        <v>13</v>
      </c>
      <c r="AT465" s="107">
        <v>2033250</v>
      </c>
      <c r="AU465" s="108">
        <v>4</v>
      </c>
      <c r="AV465" s="107">
        <v>3091994</v>
      </c>
      <c r="AW465" s="108">
        <v>12</v>
      </c>
      <c r="AX465" s="107">
        <v>1102743</v>
      </c>
      <c r="AY465" s="108">
        <v>2</v>
      </c>
      <c r="AZ465" s="107">
        <v>5526514</v>
      </c>
      <c r="BA465" s="108">
        <v>71</v>
      </c>
      <c r="BB465" s="107">
        <v>12398225</v>
      </c>
      <c r="BC465" s="108">
        <v>60</v>
      </c>
      <c r="BD465" s="107">
        <v>14452467</v>
      </c>
      <c r="BE465" s="108">
        <v>99</v>
      </c>
      <c r="BF465" s="107">
        <v>79152971</v>
      </c>
      <c r="BG465" s="108">
        <v>20</v>
      </c>
      <c r="BH465" s="107">
        <v>10651242</v>
      </c>
      <c r="BI465" s="108">
        <v>14</v>
      </c>
      <c r="BJ465" s="107">
        <v>5746511</v>
      </c>
      <c r="BK465" s="108">
        <v>13</v>
      </c>
      <c r="BL465" s="107">
        <v>1841386</v>
      </c>
      <c r="BM465" s="108">
        <v>19</v>
      </c>
      <c r="BN465" s="107">
        <v>3867216</v>
      </c>
      <c r="BO465" s="108">
        <v>31</v>
      </c>
      <c r="BP465" s="107">
        <v>4167173</v>
      </c>
      <c r="BQ465" s="108">
        <v>1234</v>
      </c>
      <c r="BR465" s="107">
        <v>347169236</v>
      </c>
    </row>
    <row r="466" spans="1:70" ht="14" customHeight="1">
      <c r="A466" s="111" t="s">
        <v>544</v>
      </c>
      <c r="B466" s="105">
        <v>34668</v>
      </c>
      <c r="C466" s="106">
        <v>7</v>
      </c>
      <c r="D466" s="107">
        <v>555014</v>
      </c>
      <c r="E466" s="108">
        <v>8</v>
      </c>
      <c r="F466" s="107">
        <v>731399</v>
      </c>
      <c r="G466" s="108">
        <v>106</v>
      </c>
      <c r="H466" s="107">
        <v>13702865</v>
      </c>
      <c r="I466" s="108">
        <v>57</v>
      </c>
      <c r="J466" s="107">
        <v>9149161</v>
      </c>
      <c r="K466" s="108">
        <v>48</v>
      </c>
      <c r="L466" s="107">
        <v>5372558</v>
      </c>
      <c r="M466" s="108">
        <v>18</v>
      </c>
      <c r="N466" s="107">
        <v>2957595</v>
      </c>
      <c r="O466" s="108">
        <v>101</v>
      </c>
      <c r="P466" s="107">
        <v>16135389</v>
      </c>
      <c r="Q466" s="108">
        <v>34</v>
      </c>
      <c r="R466" s="107">
        <v>8327607</v>
      </c>
      <c r="S466" s="108">
        <v>10</v>
      </c>
      <c r="T466" s="107">
        <v>4059631</v>
      </c>
      <c r="U466" s="108">
        <v>8</v>
      </c>
      <c r="V466" s="107">
        <v>2003848</v>
      </c>
      <c r="W466" s="108">
        <v>27</v>
      </c>
      <c r="X466" s="107">
        <v>4929766</v>
      </c>
      <c r="Y466" s="108">
        <v>36</v>
      </c>
      <c r="Z466" s="107">
        <v>10333981</v>
      </c>
      <c r="AA466" s="108">
        <v>24</v>
      </c>
      <c r="AB466" s="107">
        <v>4824795</v>
      </c>
      <c r="AC466" s="108">
        <v>28</v>
      </c>
      <c r="AD466" s="107">
        <v>2911403</v>
      </c>
      <c r="AE466" s="108">
        <v>95</v>
      </c>
      <c r="AF466" s="107">
        <v>11323982</v>
      </c>
      <c r="AG466" s="108">
        <v>121</v>
      </c>
      <c r="AH466" s="107">
        <v>36771344</v>
      </c>
      <c r="AI466" s="108">
        <v>57</v>
      </c>
      <c r="AJ466" s="107">
        <v>25110036</v>
      </c>
      <c r="AK466" s="108">
        <v>18</v>
      </c>
      <c r="AL466" s="107">
        <v>3344127</v>
      </c>
      <c r="AM466" s="108">
        <v>31</v>
      </c>
      <c r="AN466" s="107">
        <v>5795265</v>
      </c>
      <c r="AO466" s="108">
        <v>14</v>
      </c>
      <c r="AP466" s="107">
        <v>15352685</v>
      </c>
      <c r="AQ466" s="108">
        <v>28</v>
      </c>
      <c r="AR466" s="107">
        <v>11554267</v>
      </c>
      <c r="AS466" s="108">
        <v>13</v>
      </c>
      <c r="AT466" s="107">
        <v>1944267</v>
      </c>
      <c r="AU466" s="108">
        <v>4</v>
      </c>
      <c r="AV466" s="107">
        <v>2992386</v>
      </c>
      <c r="AW466" s="108">
        <v>12</v>
      </c>
      <c r="AX466" s="107">
        <v>1063437</v>
      </c>
      <c r="AY466" s="108">
        <v>2</v>
      </c>
      <c r="AZ466" s="107">
        <v>5178728</v>
      </c>
      <c r="BA466" s="108">
        <v>71</v>
      </c>
      <c r="BB466" s="107">
        <v>11961212</v>
      </c>
      <c r="BC466" s="108">
        <v>60</v>
      </c>
      <c r="BD466" s="107">
        <v>13976297</v>
      </c>
      <c r="BE466" s="108">
        <v>99</v>
      </c>
      <c r="BF466" s="107">
        <v>76153590</v>
      </c>
      <c r="BG466" s="108">
        <v>20</v>
      </c>
      <c r="BH466" s="107">
        <v>9951180</v>
      </c>
      <c r="BI466" s="108">
        <v>14</v>
      </c>
      <c r="BJ466" s="107">
        <v>5546183</v>
      </c>
      <c r="BK466" s="108">
        <v>13</v>
      </c>
      <c r="BL466" s="107">
        <v>1754211</v>
      </c>
      <c r="BM466" s="108">
        <v>19</v>
      </c>
      <c r="BN466" s="107">
        <v>3650787</v>
      </c>
      <c r="BO466" s="108">
        <v>31</v>
      </c>
      <c r="BP466" s="107">
        <v>3968163</v>
      </c>
      <c r="BQ466" s="108">
        <v>1234</v>
      </c>
      <c r="BR466" s="107">
        <v>333387175</v>
      </c>
    </row>
    <row r="467" spans="1:70" ht="14" customHeight="1">
      <c r="A467" s="111" t="s">
        <v>544</v>
      </c>
      <c r="B467" s="105">
        <v>34698</v>
      </c>
      <c r="C467" s="106">
        <v>7</v>
      </c>
      <c r="D467" s="107">
        <v>565557</v>
      </c>
      <c r="E467" s="108">
        <v>8</v>
      </c>
      <c r="F467" s="107">
        <v>729298</v>
      </c>
      <c r="G467" s="108">
        <v>106</v>
      </c>
      <c r="H467" s="107">
        <v>13877604</v>
      </c>
      <c r="I467" s="108">
        <v>57</v>
      </c>
      <c r="J467" s="107">
        <v>9339254</v>
      </c>
      <c r="K467" s="108">
        <v>48</v>
      </c>
      <c r="L467" s="107">
        <v>5419526</v>
      </c>
      <c r="M467" s="108">
        <v>18</v>
      </c>
      <c r="N467" s="107">
        <v>2981378</v>
      </c>
      <c r="O467" s="108">
        <v>101</v>
      </c>
      <c r="P467" s="107">
        <v>16395512</v>
      </c>
      <c r="Q467" s="108">
        <v>34</v>
      </c>
      <c r="R467" s="107">
        <v>8487245</v>
      </c>
      <c r="S467" s="108">
        <v>10</v>
      </c>
      <c r="T467" s="107">
        <v>4114844</v>
      </c>
      <c r="U467" s="108">
        <v>8</v>
      </c>
      <c r="V467" s="107">
        <v>2061060</v>
      </c>
      <c r="W467" s="108">
        <v>27</v>
      </c>
      <c r="X467" s="107">
        <v>4999543</v>
      </c>
      <c r="Y467" s="108">
        <v>36</v>
      </c>
      <c r="Z467" s="107">
        <v>10336943</v>
      </c>
      <c r="AA467" s="108">
        <v>24</v>
      </c>
      <c r="AB467" s="107">
        <v>4967296</v>
      </c>
      <c r="AC467" s="108">
        <v>28</v>
      </c>
      <c r="AD467" s="107">
        <v>2901257</v>
      </c>
      <c r="AE467" s="108">
        <v>95</v>
      </c>
      <c r="AF467" s="107">
        <v>11538882</v>
      </c>
      <c r="AG467" s="108">
        <v>121</v>
      </c>
      <c r="AH467" s="107">
        <v>37800745</v>
      </c>
      <c r="AI467" s="108">
        <v>57</v>
      </c>
      <c r="AJ467" s="107">
        <v>25508289</v>
      </c>
      <c r="AK467" s="108">
        <v>18</v>
      </c>
      <c r="AL467" s="107">
        <v>3450446</v>
      </c>
      <c r="AM467" s="108">
        <v>31</v>
      </c>
      <c r="AN467" s="107">
        <v>5881795</v>
      </c>
      <c r="AO467" s="108">
        <v>14</v>
      </c>
      <c r="AP467" s="107">
        <v>15334840</v>
      </c>
      <c r="AQ467" s="108">
        <v>28</v>
      </c>
      <c r="AR467" s="107">
        <v>11596430</v>
      </c>
      <c r="AS467" s="108">
        <v>13</v>
      </c>
      <c r="AT467" s="107">
        <v>1946428</v>
      </c>
      <c r="AU467" s="108">
        <v>4</v>
      </c>
      <c r="AV467" s="107">
        <v>2931185</v>
      </c>
      <c r="AW467" s="108">
        <v>12</v>
      </c>
      <c r="AX467" s="107">
        <v>1089470</v>
      </c>
      <c r="AY467" s="108">
        <v>2</v>
      </c>
      <c r="AZ467" s="107">
        <v>5387916</v>
      </c>
      <c r="BA467" s="108">
        <v>71</v>
      </c>
      <c r="BB467" s="107">
        <v>12147690</v>
      </c>
      <c r="BC467" s="108">
        <v>61</v>
      </c>
      <c r="BD467" s="107">
        <v>14750607</v>
      </c>
      <c r="BE467" s="108">
        <v>99</v>
      </c>
      <c r="BF467" s="107">
        <v>79378085</v>
      </c>
      <c r="BG467" s="108">
        <v>20</v>
      </c>
      <c r="BH467" s="107">
        <v>10756303</v>
      </c>
      <c r="BI467" s="108">
        <v>14</v>
      </c>
      <c r="BJ467" s="107">
        <v>5813856</v>
      </c>
      <c r="BK467" s="108">
        <v>13</v>
      </c>
      <c r="BL467" s="107">
        <v>1819327</v>
      </c>
      <c r="BM467" s="108">
        <v>19</v>
      </c>
      <c r="BN467" s="107">
        <v>3733878</v>
      </c>
      <c r="BO467" s="108">
        <v>31</v>
      </c>
      <c r="BP467" s="107">
        <v>4098440</v>
      </c>
      <c r="BQ467" s="108">
        <v>1235</v>
      </c>
      <c r="BR467" s="107">
        <v>342140944</v>
      </c>
    </row>
    <row r="468" spans="1:70" ht="14" customHeight="1">
      <c r="A468" s="111" t="s">
        <v>545</v>
      </c>
      <c r="B468" s="105">
        <v>34730</v>
      </c>
      <c r="C468" s="106">
        <v>7</v>
      </c>
      <c r="D468" s="107">
        <v>516401</v>
      </c>
      <c r="E468" s="108">
        <v>8</v>
      </c>
      <c r="F468" s="107">
        <v>680057</v>
      </c>
      <c r="G468" s="108">
        <v>106</v>
      </c>
      <c r="H468" s="107">
        <v>16110777</v>
      </c>
      <c r="I468" s="108">
        <v>57</v>
      </c>
      <c r="J468" s="107">
        <v>8722411</v>
      </c>
      <c r="K468" s="108">
        <v>48</v>
      </c>
      <c r="L468" s="107">
        <v>4918802</v>
      </c>
      <c r="M468" s="108">
        <v>18</v>
      </c>
      <c r="N468" s="107">
        <v>2639542</v>
      </c>
      <c r="O468" s="108">
        <v>101</v>
      </c>
      <c r="P468" s="107">
        <v>15100424</v>
      </c>
      <c r="Q468" s="108">
        <v>34</v>
      </c>
      <c r="R468" s="107">
        <v>8118684</v>
      </c>
      <c r="S468" s="108">
        <v>10</v>
      </c>
      <c r="T468" s="107">
        <v>3919498</v>
      </c>
      <c r="U468" s="108">
        <v>8</v>
      </c>
      <c r="V468" s="107">
        <v>1877770</v>
      </c>
      <c r="W468" s="108">
        <v>27</v>
      </c>
      <c r="X468" s="107">
        <v>4992545</v>
      </c>
      <c r="Y468" s="108">
        <v>36</v>
      </c>
      <c r="Z468" s="107">
        <v>10103048</v>
      </c>
      <c r="AA468" s="108">
        <v>24</v>
      </c>
      <c r="AB468" s="107">
        <v>4514867</v>
      </c>
      <c r="AC468" s="108">
        <v>28</v>
      </c>
      <c r="AD468" s="107">
        <v>3019827</v>
      </c>
      <c r="AE468" s="108">
        <v>95</v>
      </c>
      <c r="AF468" s="107">
        <v>10527550</v>
      </c>
      <c r="AG468" s="108">
        <v>121</v>
      </c>
      <c r="AH468" s="107">
        <v>32543173</v>
      </c>
      <c r="AI468" s="108">
        <v>57</v>
      </c>
      <c r="AJ468" s="107">
        <v>22900273</v>
      </c>
      <c r="AK468" s="108">
        <v>18</v>
      </c>
      <c r="AL468" s="107">
        <v>3025977</v>
      </c>
      <c r="AM468" s="108">
        <v>31</v>
      </c>
      <c r="AN468" s="107">
        <v>5552938</v>
      </c>
      <c r="AO468" s="108">
        <v>14</v>
      </c>
      <c r="AP468" s="107">
        <v>14202362</v>
      </c>
      <c r="AQ468" s="108">
        <v>28</v>
      </c>
      <c r="AR468" s="107">
        <v>11162769</v>
      </c>
      <c r="AS468" s="108">
        <v>13</v>
      </c>
      <c r="AT468" s="107">
        <v>1720947</v>
      </c>
      <c r="AU468" s="108">
        <v>4</v>
      </c>
      <c r="AV468" s="107">
        <v>2754542</v>
      </c>
      <c r="AW468" s="108">
        <v>12</v>
      </c>
      <c r="AX468" s="107">
        <v>1050210</v>
      </c>
      <c r="AY468" s="108">
        <v>2</v>
      </c>
      <c r="AZ468" s="107">
        <v>4781841</v>
      </c>
      <c r="BA468" s="108">
        <v>71</v>
      </c>
      <c r="BB468" s="107">
        <v>10970853</v>
      </c>
      <c r="BC468" s="108">
        <v>61</v>
      </c>
      <c r="BD468" s="107">
        <v>12766185</v>
      </c>
      <c r="BE468" s="108">
        <v>99</v>
      </c>
      <c r="BF468" s="107">
        <v>77181090</v>
      </c>
      <c r="BG468" s="108">
        <v>20</v>
      </c>
      <c r="BH468" s="107">
        <v>10090226</v>
      </c>
      <c r="BI468" s="108">
        <v>14</v>
      </c>
      <c r="BJ468" s="107">
        <v>5382798</v>
      </c>
      <c r="BK468" s="108">
        <v>13</v>
      </c>
      <c r="BL468" s="107">
        <v>1703716</v>
      </c>
      <c r="BM468" s="108">
        <v>19</v>
      </c>
      <c r="BN468" s="107">
        <v>3962780</v>
      </c>
      <c r="BO468" s="108">
        <v>31</v>
      </c>
      <c r="BP468" s="107">
        <v>3820550</v>
      </c>
      <c r="BQ468" s="108">
        <v>1235</v>
      </c>
      <c r="BR468" s="107">
        <v>321335447</v>
      </c>
    </row>
    <row r="469" spans="1:70" ht="14" customHeight="1">
      <c r="A469" s="111" t="s">
        <v>545</v>
      </c>
      <c r="B469" s="105">
        <v>34758</v>
      </c>
      <c r="C469" s="106">
        <v>7</v>
      </c>
      <c r="D469" s="107">
        <v>490576</v>
      </c>
      <c r="E469" s="108">
        <v>8</v>
      </c>
      <c r="F469" s="107">
        <v>653940</v>
      </c>
      <c r="G469" s="108">
        <v>106</v>
      </c>
      <c r="H469" s="107">
        <v>13895438</v>
      </c>
      <c r="I469" s="108">
        <v>57</v>
      </c>
      <c r="J469" s="107">
        <v>8240782</v>
      </c>
      <c r="K469" s="108">
        <v>48</v>
      </c>
      <c r="L469" s="107">
        <v>4580203</v>
      </c>
      <c r="M469" s="108">
        <v>18</v>
      </c>
      <c r="N469" s="107">
        <v>2471293</v>
      </c>
      <c r="O469" s="108">
        <v>101</v>
      </c>
      <c r="P469" s="107">
        <v>13993092</v>
      </c>
      <c r="Q469" s="108">
        <v>34</v>
      </c>
      <c r="R469" s="107">
        <v>7760291</v>
      </c>
      <c r="S469" s="108">
        <v>10</v>
      </c>
      <c r="T469" s="107">
        <v>3660616</v>
      </c>
      <c r="U469" s="108">
        <v>8</v>
      </c>
      <c r="V469" s="107">
        <v>1738633</v>
      </c>
      <c r="W469" s="108">
        <v>27</v>
      </c>
      <c r="X469" s="107">
        <v>4477512</v>
      </c>
      <c r="Y469" s="108">
        <v>36</v>
      </c>
      <c r="Z469" s="107">
        <v>8971071</v>
      </c>
      <c r="AA469" s="108">
        <v>24</v>
      </c>
      <c r="AB469" s="107">
        <v>4085783</v>
      </c>
      <c r="AC469" s="108">
        <v>28</v>
      </c>
      <c r="AD469" s="107">
        <v>2657631</v>
      </c>
      <c r="AE469" s="108">
        <v>95</v>
      </c>
      <c r="AF469" s="107">
        <v>9429728</v>
      </c>
      <c r="AG469" s="108">
        <v>121</v>
      </c>
      <c r="AH469" s="107">
        <v>31431843</v>
      </c>
      <c r="AI469" s="108">
        <v>57</v>
      </c>
      <c r="AJ469" s="107">
        <v>20956231</v>
      </c>
      <c r="AK469" s="108">
        <v>18</v>
      </c>
      <c r="AL469" s="107">
        <v>2895513</v>
      </c>
      <c r="AM469" s="108">
        <v>31</v>
      </c>
      <c r="AN469" s="107">
        <v>5096760</v>
      </c>
      <c r="AO469" s="108">
        <v>14</v>
      </c>
      <c r="AP469" s="107">
        <v>14205606</v>
      </c>
      <c r="AQ469" s="108">
        <v>28</v>
      </c>
      <c r="AR469" s="107">
        <v>10515585</v>
      </c>
      <c r="AS469" s="108">
        <v>13</v>
      </c>
      <c r="AT469" s="107">
        <v>1629831</v>
      </c>
      <c r="AU469" s="108">
        <v>4</v>
      </c>
      <c r="AV469" s="107">
        <v>2559272</v>
      </c>
      <c r="AW469" s="108">
        <v>12</v>
      </c>
      <c r="AX469" s="107">
        <v>903187</v>
      </c>
      <c r="AY469" s="108">
        <v>2</v>
      </c>
      <c r="AZ469" s="107">
        <v>4228613</v>
      </c>
      <c r="BA469" s="108">
        <v>71</v>
      </c>
      <c r="BB469" s="107">
        <v>9841614</v>
      </c>
      <c r="BC469" s="108">
        <v>61</v>
      </c>
      <c r="BD469" s="107">
        <v>11961882</v>
      </c>
      <c r="BE469" s="108">
        <v>99</v>
      </c>
      <c r="BF469" s="107">
        <v>71086290</v>
      </c>
      <c r="BG469" s="108">
        <v>20</v>
      </c>
      <c r="BH469" s="107">
        <v>8503079</v>
      </c>
      <c r="BI469" s="108">
        <v>14</v>
      </c>
      <c r="BJ469" s="107">
        <v>4831622</v>
      </c>
      <c r="BK469" s="108">
        <v>13</v>
      </c>
      <c r="BL469" s="107">
        <v>1551425</v>
      </c>
      <c r="BM469" s="108">
        <v>19</v>
      </c>
      <c r="BN469" s="107">
        <v>3377640</v>
      </c>
      <c r="BO469" s="108">
        <v>31</v>
      </c>
      <c r="BP469" s="107">
        <v>3449895</v>
      </c>
      <c r="BQ469" s="108">
        <v>1235</v>
      </c>
      <c r="BR469" s="107">
        <v>296132491</v>
      </c>
    </row>
    <row r="470" spans="1:70" ht="14" customHeight="1">
      <c r="A470" s="111" t="s">
        <v>545</v>
      </c>
      <c r="B470" s="105">
        <v>34789</v>
      </c>
      <c r="C470" s="106">
        <v>7</v>
      </c>
      <c r="D470" s="107">
        <v>480967</v>
      </c>
      <c r="E470" s="108">
        <v>8</v>
      </c>
      <c r="F470" s="107">
        <v>631180</v>
      </c>
      <c r="G470" s="108">
        <v>106</v>
      </c>
      <c r="H470" s="107">
        <v>13189120</v>
      </c>
      <c r="I470" s="108">
        <v>57</v>
      </c>
      <c r="J470" s="107">
        <v>7788123</v>
      </c>
      <c r="K470" s="108">
        <v>48</v>
      </c>
      <c r="L470" s="107">
        <v>4427774</v>
      </c>
      <c r="M470" s="108">
        <v>18</v>
      </c>
      <c r="N470" s="107">
        <v>2394380</v>
      </c>
      <c r="O470" s="108">
        <v>100</v>
      </c>
      <c r="P470" s="107">
        <v>13933251</v>
      </c>
      <c r="Q470" s="108">
        <v>34</v>
      </c>
      <c r="R470" s="107">
        <v>7600657</v>
      </c>
      <c r="S470" s="108">
        <v>10</v>
      </c>
      <c r="T470" s="107">
        <v>3453748</v>
      </c>
      <c r="U470" s="108">
        <v>8</v>
      </c>
      <c r="V470" s="107">
        <v>1664665</v>
      </c>
      <c r="W470" s="108">
        <v>27</v>
      </c>
      <c r="X470" s="107">
        <v>4189355</v>
      </c>
      <c r="Y470" s="108">
        <v>36</v>
      </c>
      <c r="Z470" s="107">
        <v>8667633</v>
      </c>
      <c r="AA470" s="108">
        <v>24</v>
      </c>
      <c r="AB470" s="107">
        <v>3834873</v>
      </c>
      <c r="AC470" s="108">
        <v>28</v>
      </c>
      <c r="AD470" s="107">
        <v>2617134</v>
      </c>
      <c r="AE470" s="108">
        <v>95</v>
      </c>
      <c r="AF470" s="107">
        <v>8904057</v>
      </c>
      <c r="AG470" s="108">
        <v>121</v>
      </c>
      <c r="AH470" s="107">
        <v>31312034</v>
      </c>
      <c r="AI470" s="108">
        <v>57</v>
      </c>
      <c r="AJ470" s="107">
        <v>20815531</v>
      </c>
      <c r="AK470" s="108">
        <v>18</v>
      </c>
      <c r="AL470" s="107">
        <v>2807584</v>
      </c>
      <c r="AM470" s="108">
        <v>31</v>
      </c>
      <c r="AN470" s="107">
        <v>4965959</v>
      </c>
      <c r="AO470" s="108">
        <v>14</v>
      </c>
      <c r="AP470" s="107">
        <v>14345820</v>
      </c>
      <c r="AQ470" s="108">
        <v>28</v>
      </c>
      <c r="AR470" s="107">
        <v>10195189</v>
      </c>
      <c r="AS470" s="108">
        <v>13</v>
      </c>
      <c r="AT470" s="107">
        <v>1550455</v>
      </c>
      <c r="AU470" s="108">
        <v>4</v>
      </c>
      <c r="AV470" s="107">
        <v>2566468</v>
      </c>
      <c r="AW470" s="108">
        <v>12</v>
      </c>
      <c r="AX470" s="107">
        <v>888387</v>
      </c>
      <c r="AY470" s="108">
        <v>2</v>
      </c>
      <c r="AZ470" s="107">
        <v>4521246</v>
      </c>
      <c r="BA470" s="108">
        <v>70</v>
      </c>
      <c r="BB470" s="107">
        <v>9566632</v>
      </c>
      <c r="BC470" s="108">
        <v>61</v>
      </c>
      <c r="BD470" s="107">
        <v>11526608</v>
      </c>
      <c r="BE470" s="108">
        <v>99</v>
      </c>
      <c r="BF470" s="107">
        <v>67620670</v>
      </c>
      <c r="BG470" s="108">
        <v>20</v>
      </c>
      <c r="BH470" s="107">
        <v>7891589</v>
      </c>
      <c r="BI470" s="108">
        <v>14</v>
      </c>
      <c r="BJ470" s="107">
        <v>4767950</v>
      </c>
      <c r="BK470" s="108">
        <v>13</v>
      </c>
      <c r="BL470" s="107">
        <v>1462352</v>
      </c>
      <c r="BM470" s="108">
        <v>19</v>
      </c>
      <c r="BN470" s="107">
        <v>3313386</v>
      </c>
      <c r="BO470" s="108">
        <v>31</v>
      </c>
      <c r="BP470" s="107">
        <v>3352981</v>
      </c>
      <c r="BQ470" s="108">
        <v>1233</v>
      </c>
      <c r="BR470" s="107">
        <v>287247774</v>
      </c>
    </row>
    <row r="471" spans="1:70" ht="14" customHeight="1">
      <c r="A471" s="111" t="s">
        <v>545</v>
      </c>
      <c r="B471" s="105">
        <v>34817</v>
      </c>
      <c r="C471" s="106">
        <v>7</v>
      </c>
      <c r="D471" s="107">
        <v>497522</v>
      </c>
      <c r="E471" s="108">
        <v>8</v>
      </c>
      <c r="F471" s="107">
        <v>665350</v>
      </c>
      <c r="G471" s="108">
        <v>106</v>
      </c>
      <c r="H471" s="107">
        <v>13305103</v>
      </c>
      <c r="I471" s="108">
        <v>57</v>
      </c>
      <c r="J471" s="107">
        <v>7956974</v>
      </c>
      <c r="K471" s="108">
        <v>48</v>
      </c>
      <c r="L471" s="107">
        <v>4500109</v>
      </c>
      <c r="M471" s="108">
        <v>18</v>
      </c>
      <c r="N471" s="107">
        <v>2574538</v>
      </c>
      <c r="O471" s="108">
        <v>100</v>
      </c>
      <c r="P471" s="107">
        <v>14270313</v>
      </c>
      <c r="Q471" s="108">
        <v>34</v>
      </c>
      <c r="R471" s="107">
        <v>7578120</v>
      </c>
      <c r="S471" s="108">
        <v>10</v>
      </c>
      <c r="T471" s="107">
        <v>3743365</v>
      </c>
      <c r="U471" s="108">
        <v>8</v>
      </c>
      <c r="V471" s="107">
        <v>1743090</v>
      </c>
      <c r="W471" s="108">
        <v>27</v>
      </c>
      <c r="X471" s="107">
        <v>4303949</v>
      </c>
      <c r="Y471" s="108">
        <v>36</v>
      </c>
      <c r="Z471" s="107">
        <v>8780855</v>
      </c>
      <c r="AA471" s="108">
        <v>24</v>
      </c>
      <c r="AB471" s="107">
        <v>3938158</v>
      </c>
      <c r="AC471" s="108">
        <v>28</v>
      </c>
      <c r="AD471" s="107">
        <v>2629979</v>
      </c>
      <c r="AE471" s="108">
        <v>95</v>
      </c>
      <c r="AF471" s="107">
        <v>8989809</v>
      </c>
      <c r="AG471" s="108">
        <v>121</v>
      </c>
      <c r="AH471" s="107">
        <v>30744719</v>
      </c>
      <c r="AI471" s="108">
        <v>57</v>
      </c>
      <c r="AJ471" s="107">
        <v>20206099</v>
      </c>
      <c r="AK471" s="108">
        <v>18</v>
      </c>
      <c r="AL471" s="107">
        <v>2779853</v>
      </c>
      <c r="AM471" s="108">
        <v>31</v>
      </c>
      <c r="AN471" s="107">
        <v>5027854</v>
      </c>
      <c r="AO471" s="108">
        <v>14</v>
      </c>
      <c r="AP471" s="107">
        <v>14596915</v>
      </c>
      <c r="AQ471" s="108">
        <v>28</v>
      </c>
      <c r="AR471" s="107">
        <v>10413011</v>
      </c>
      <c r="AS471" s="108">
        <v>13</v>
      </c>
      <c r="AT471" s="107">
        <v>1573820</v>
      </c>
      <c r="AU471" s="108">
        <v>4</v>
      </c>
      <c r="AV471" s="107">
        <v>2583579</v>
      </c>
      <c r="AW471" s="108">
        <v>12</v>
      </c>
      <c r="AX471" s="107">
        <v>915919</v>
      </c>
      <c r="AY471" s="108">
        <v>2</v>
      </c>
      <c r="AZ471" s="107">
        <v>4497459</v>
      </c>
      <c r="BA471" s="108">
        <v>70</v>
      </c>
      <c r="BB471" s="107">
        <v>9747636</v>
      </c>
      <c r="BC471" s="108">
        <v>61</v>
      </c>
      <c r="BD471" s="107">
        <v>11574469</v>
      </c>
      <c r="BE471" s="108">
        <v>99</v>
      </c>
      <c r="BF471" s="107">
        <v>71230409</v>
      </c>
      <c r="BG471" s="108">
        <v>20</v>
      </c>
      <c r="BH471" s="107">
        <v>8263710</v>
      </c>
      <c r="BI471" s="108">
        <v>14</v>
      </c>
      <c r="BJ471" s="107">
        <v>4756594</v>
      </c>
      <c r="BK471" s="108">
        <v>13</v>
      </c>
      <c r="BL471" s="107">
        <v>1469425</v>
      </c>
      <c r="BM471" s="108">
        <v>19</v>
      </c>
      <c r="BN471" s="107">
        <v>3390933</v>
      </c>
      <c r="BO471" s="108">
        <v>31</v>
      </c>
      <c r="BP471" s="107">
        <v>3348910</v>
      </c>
      <c r="BQ471" s="108">
        <v>1233</v>
      </c>
      <c r="BR471" s="107">
        <v>292598564</v>
      </c>
    </row>
    <row r="472" spans="1:70" ht="14" customHeight="1">
      <c r="A472" s="111" t="s">
        <v>545</v>
      </c>
      <c r="B472" s="105">
        <v>34850</v>
      </c>
      <c r="C472" s="106">
        <v>7</v>
      </c>
      <c r="D472" s="107">
        <v>455706</v>
      </c>
      <c r="E472" s="108">
        <v>8</v>
      </c>
      <c r="F472" s="107">
        <v>608295</v>
      </c>
      <c r="G472" s="108">
        <v>106</v>
      </c>
      <c r="H472" s="107">
        <v>12237560</v>
      </c>
      <c r="I472" s="108">
        <v>57</v>
      </c>
      <c r="J472" s="107">
        <v>7742794</v>
      </c>
      <c r="K472" s="108">
        <v>48</v>
      </c>
      <c r="L472" s="107">
        <v>4158218</v>
      </c>
      <c r="M472" s="108">
        <v>18</v>
      </c>
      <c r="N472" s="107">
        <v>2408197</v>
      </c>
      <c r="O472" s="108">
        <v>100</v>
      </c>
      <c r="P472" s="107">
        <v>13054185</v>
      </c>
      <c r="Q472" s="108">
        <v>34</v>
      </c>
      <c r="R472" s="107">
        <v>7263387</v>
      </c>
      <c r="S472" s="108">
        <v>10</v>
      </c>
      <c r="T472" s="107">
        <v>3458420</v>
      </c>
      <c r="U472" s="108">
        <v>8</v>
      </c>
      <c r="V472" s="107">
        <v>1571103</v>
      </c>
      <c r="W472" s="108">
        <v>27</v>
      </c>
      <c r="X472" s="107">
        <v>3977782</v>
      </c>
      <c r="Y472" s="108">
        <v>36</v>
      </c>
      <c r="Z472" s="107">
        <v>8005066</v>
      </c>
      <c r="AA472" s="108">
        <v>24</v>
      </c>
      <c r="AB472" s="107">
        <v>3529684</v>
      </c>
      <c r="AC472" s="108">
        <v>28</v>
      </c>
      <c r="AD472" s="107">
        <v>2433390</v>
      </c>
      <c r="AE472" s="108">
        <v>95</v>
      </c>
      <c r="AF472" s="107">
        <v>8182335</v>
      </c>
      <c r="AG472" s="108">
        <v>121</v>
      </c>
      <c r="AH472" s="107">
        <v>28763451</v>
      </c>
      <c r="AI472" s="108">
        <v>57</v>
      </c>
      <c r="AJ472" s="107">
        <v>18665947</v>
      </c>
      <c r="AK472" s="108">
        <v>18</v>
      </c>
      <c r="AL472" s="107">
        <v>2652059</v>
      </c>
      <c r="AM472" s="108">
        <v>31</v>
      </c>
      <c r="AN472" s="107">
        <v>4646291</v>
      </c>
      <c r="AO472" s="108">
        <v>14</v>
      </c>
      <c r="AP472" s="107">
        <v>14269725</v>
      </c>
      <c r="AQ472" s="108">
        <v>28</v>
      </c>
      <c r="AR472" s="107">
        <v>9932812</v>
      </c>
      <c r="AS472" s="108">
        <v>13</v>
      </c>
      <c r="AT472" s="107">
        <v>1373631</v>
      </c>
      <c r="AU472" s="108">
        <v>4</v>
      </c>
      <c r="AV472" s="107">
        <v>2496461</v>
      </c>
      <c r="AW472" s="108">
        <v>12</v>
      </c>
      <c r="AX472" s="107">
        <v>835940</v>
      </c>
      <c r="AY472" s="108">
        <v>2</v>
      </c>
      <c r="AZ472" s="107">
        <v>4254333</v>
      </c>
      <c r="BA472" s="108">
        <v>70</v>
      </c>
      <c r="BB472" s="107">
        <v>9037779</v>
      </c>
      <c r="BC472" s="108">
        <v>61</v>
      </c>
      <c r="BD472" s="107">
        <v>11387031</v>
      </c>
      <c r="BE472" s="108">
        <v>99</v>
      </c>
      <c r="BF472" s="107">
        <v>68515789</v>
      </c>
      <c r="BG472" s="108">
        <v>20</v>
      </c>
      <c r="BH472" s="107">
        <v>7272979</v>
      </c>
      <c r="BI472" s="108">
        <v>14</v>
      </c>
      <c r="BJ472" s="107">
        <v>4597128</v>
      </c>
      <c r="BK472" s="108">
        <v>13</v>
      </c>
      <c r="BL472" s="107">
        <v>1408064</v>
      </c>
      <c r="BM472" s="108">
        <v>19</v>
      </c>
      <c r="BN472" s="107">
        <v>3154394</v>
      </c>
      <c r="BO472" s="108">
        <v>31</v>
      </c>
      <c r="BP472" s="107">
        <v>3186729</v>
      </c>
      <c r="BQ472" s="108">
        <v>1233</v>
      </c>
      <c r="BR472" s="107">
        <v>275536680</v>
      </c>
    </row>
    <row r="473" spans="1:70" ht="14" customHeight="1">
      <c r="A473" s="111" t="s">
        <v>545</v>
      </c>
      <c r="B473" s="105">
        <v>34880</v>
      </c>
      <c r="C473" s="106">
        <v>7</v>
      </c>
      <c r="D473" s="107">
        <v>433147</v>
      </c>
      <c r="E473" s="108">
        <v>8</v>
      </c>
      <c r="F473" s="107">
        <v>528762</v>
      </c>
      <c r="G473" s="108">
        <v>107</v>
      </c>
      <c r="H473" s="107">
        <v>11792938</v>
      </c>
      <c r="I473" s="108">
        <v>57</v>
      </c>
      <c r="J473" s="107">
        <v>7287701</v>
      </c>
      <c r="K473" s="108">
        <v>48</v>
      </c>
      <c r="L473" s="107">
        <v>3861771</v>
      </c>
      <c r="M473" s="108">
        <v>18</v>
      </c>
      <c r="N473" s="107">
        <v>2187738</v>
      </c>
      <c r="O473" s="108">
        <v>100</v>
      </c>
      <c r="P473" s="107">
        <v>12161908</v>
      </c>
      <c r="Q473" s="108">
        <v>34</v>
      </c>
      <c r="R473" s="107">
        <v>7105064</v>
      </c>
      <c r="S473" s="108">
        <v>10</v>
      </c>
      <c r="T473" s="107">
        <v>3260558</v>
      </c>
      <c r="U473" s="108">
        <v>8</v>
      </c>
      <c r="V473" s="107">
        <v>1544305</v>
      </c>
      <c r="W473" s="108">
        <v>27</v>
      </c>
      <c r="X473" s="107">
        <v>3697266</v>
      </c>
      <c r="Y473" s="108">
        <v>36</v>
      </c>
      <c r="Z473" s="107">
        <v>7270429</v>
      </c>
      <c r="AA473" s="108">
        <v>24</v>
      </c>
      <c r="AB473" s="107">
        <v>3298003</v>
      </c>
      <c r="AC473" s="108">
        <v>28</v>
      </c>
      <c r="AD473" s="107">
        <v>2233138</v>
      </c>
      <c r="AE473" s="108">
        <v>95</v>
      </c>
      <c r="AF473" s="107">
        <v>7724638</v>
      </c>
      <c r="AG473" s="108">
        <v>121</v>
      </c>
      <c r="AH473" s="107">
        <v>28954163</v>
      </c>
      <c r="AI473" s="108">
        <v>57</v>
      </c>
      <c r="AJ473" s="107">
        <v>18702585</v>
      </c>
      <c r="AK473" s="108">
        <v>18</v>
      </c>
      <c r="AL473" s="107">
        <v>2663831</v>
      </c>
      <c r="AM473" s="108">
        <v>31</v>
      </c>
      <c r="AN473" s="107">
        <v>4486199</v>
      </c>
      <c r="AO473" s="108">
        <v>14</v>
      </c>
      <c r="AP473" s="107">
        <v>14166046</v>
      </c>
      <c r="AQ473" s="108">
        <v>28</v>
      </c>
      <c r="AR473" s="107">
        <v>9843761</v>
      </c>
      <c r="AS473" s="108">
        <v>13</v>
      </c>
      <c r="AT473" s="107">
        <v>1240113</v>
      </c>
      <c r="AU473" s="108">
        <v>4</v>
      </c>
      <c r="AV473" s="107">
        <v>2390025</v>
      </c>
      <c r="AW473" s="108">
        <v>12</v>
      </c>
      <c r="AX473" s="107">
        <v>795656</v>
      </c>
      <c r="AY473" s="108">
        <v>2</v>
      </c>
      <c r="AZ473" s="107">
        <v>4280696</v>
      </c>
      <c r="BA473" s="108">
        <v>70</v>
      </c>
      <c r="BB473" s="107">
        <v>8847088</v>
      </c>
      <c r="BC473" s="108">
        <v>61</v>
      </c>
      <c r="BD473" s="107">
        <v>11060296</v>
      </c>
      <c r="BE473" s="108">
        <v>99</v>
      </c>
      <c r="BF473" s="107">
        <v>62283688</v>
      </c>
      <c r="BG473" s="108">
        <v>20</v>
      </c>
      <c r="BH473" s="107">
        <v>6863277</v>
      </c>
      <c r="BI473" s="108">
        <v>14</v>
      </c>
      <c r="BJ473" s="107">
        <v>4502037</v>
      </c>
      <c r="BK473" s="108">
        <v>13</v>
      </c>
      <c r="BL473" s="107">
        <v>1350035</v>
      </c>
      <c r="BM473" s="108">
        <v>19</v>
      </c>
      <c r="BN473" s="107">
        <v>3143244</v>
      </c>
      <c r="BO473" s="108">
        <v>32</v>
      </c>
      <c r="BP473" s="107">
        <v>3163173</v>
      </c>
      <c r="BQ473" s="108">
        <v>1235</v>
      </c>
      <c r="BR473" s="107">
        <v>263123296</v>
      </c>
    </row>
    <row r="474" spans="1:70" ht="14" customHeight="1">
      <c r="A474" s="111" t="s">
        <v>545</v>
      </c>
      <c r="B474" s="105">
        <v>34911</v>
      </c>
      <c r="C474" s="106">
        <v>7</v>
      </c>
      <c r="D474" s="107">
        <v>464670</v>
      </c>
      <c r="E474" s="108">
        <v>8</v>
      </c>
      <c r="F474" s="107">
        <v>573192</v>
      </c>
      <c r="G474" s="108">
        <v>107</v>
      </c>
      <c r="H474" s="107">
        <v>12982406</v>
      </c>
      <c r="I474" s="108">
        <v>57</v>
      </c>
      <c r="J474" s="107">
        <v>7993412</v>
      </c>
      <c r="K474" s="108">
        <v>48</v>
      </c>
      <c r="L474" s="107">
        <v>4212176</v>
      </c>
      <c r="M474" s="108">
        <v>18</v>
      </c>
      <c r="N474" s="107">
        <v>2463164</v>
      </c>
      <c r="O474" s="108">
        <v>100</v>
      </c>
      <c r="P474" s="107">
        <v>13559925</v>
      </c>
      <c r="Q474" s="108">
        <v>34</v>
      </c>
      <c r="R474" s="107">
        <v>7490401</v>
      </c>
      <c r="S474" s="108">
        <v>10</v>
      </c>
      <c r="T474" s="107">
        <v>3430129</v>
      </c>
      <c r="U474" s="108">
        <v>8</v>
      </c>
      <c r="V474" s="107">
        <v>1679622</v>
      </c>
      <c r="W474" s="108">
        <v>27</v>
      </c>
      <c r="X474" s="107">
        <v>4163926</v>
      </c>
      <c r="Y474" s="108">
        <v>36</v>
      </c>
      <c r="Z474" s="107">
        <v>8173724</v>
      </c>
      <c r="AA474" s="108">
        <v>24</v>
      </c>
      <c r="AB474" s="107">
        <v>3797964</v>
      </c>
      <c r="AC474" s="108">
        <v>28</v>
      </c>
      <c r="AD474" s="107">
        <v>2498790</v>
      </c>
      <c r="AE474" s="108">
        <v>95</v>
      </c>
      <c r="AF474" s="107">
        <v>8991058</v>
      </c>
      <c r="AG474" s="108">
        <v>121</v>
      </c>
      <c r="AH474" s="107">
        <v>33041080</v>
      </c>
      <c r="AI474" s="108">
        <v>57</v>
      </c>
      <c r="AJ474" s="107">
        <v>20751658</v>
      </c>
      <c r="AK474" s="108">
        <v>18</v>
      </c>
      <c r="AL474" s="107">
        <v>3107723</v>
      </c>
      <c r="AM474" s="108">
        <v>31</v>
      </c>
      <c r="AN474" s="107">
        <v>5032484</v>
      </c>
      <c r="AO474" s="108">
        <v>14</v>
      </c>
      <c r="AP474" s="107">
        <v>14439500</v>
      </c>
      <c r="AQ474" s="108">
        <v>28</v>
      </c>
      <c r="AR474" s="107">
        <v>10711749</v>
      </c>
      <c r="AS474" s="108">
        <v>13</v>
      </c>
      <c r="AT474" s="107">
        <v>1409656</v>
      </c>
      <c r="AU474" s="108">
        <v>4</v>
      </c>
      <c r="AV474" s="107">
        <v>2500818</v>
      </c>
      <c r="AW474" s="108">
        <v>12</v>
      </c>
      <c r="AX474" s="107">
        <v>873079</v>
      </c>
      <c r="AY474" s="108">
        <v>2</v>
      </c>
      <c r="AZ474" s="107">
        <v>4534490</v>
      </c>
      <c r="BA474" s="108">
        <v>70</v>
      </c>
      <c r="BB474" s="107">
        <v>9779699</v>
      </c>
      <c r="BC474" s="108">
        <v>61</v>
      </c>
      <c r="BD474" s="107">
        <v>12059337</v>
      </c>
      <c r="BE474" s="108">
        <v>99</v>
      </c>
      <c r="BF474" s="107">
        <v>71752542</v>
      </c>
      <c r="BG474" s="108">
        <v>20</v>
      </c>
      <c r="BH474" s="107">
        <v>8065170</v>
      </c>
      <c r="BI474" s="108">
        <v>14</v>
      </c>
      <c r="BJ474" s="107">
        <v>4844814</v>
      </c>
      <c r="BK474" s="108">
        <v>13</v>
      </c>
      <c r="BL474" s="107">
        <v>1507033</v>
      </c>
      <c r="BM474" s="108">
        <v>19</v>
      </c>
      <c r="BN474" s="107">
        <v>3608544</v>
      </c>
      <c r="BO474" s="108">
        <v>32</v>
      </c>
      <c r="BP474" s="107">
        <v>3421637</v>
      </c>
      <c r="BQ474" s="108">
        <v>1235</v>
      </c>
      <c r="BR474" s="107">
        <v>293915589</v>
      </c>
    </row>
    <row r="475" spans="1:70" ht="14" customHeight="1">
      <c r="A475" s="111" t="s">
        <v>545</v>
      </c>
      <c r="B475" s="105">
        <v>34942</v>
      </c>
      <c r="C475" s="106">
        <v>7</v>
      </c>
      <c r="D475" s="107">
        <v>510050</v>
      </c>
      <c r="E475" s="108">
        <v>8</v>
      </c>
      <c r="F475" s="107">
        <v>643343</v>
      </c>
      <c r="G475" s="108">
        <v>107</v>
      </c>
      <c r="H475" s="107">
        <v>14274941</v>
      </c>
      <c r="I475" s="108">
        <v>57</v>
      </c>
      <c r="J475" s="107">
        <v>8296190</v>
      </c>
      <c r="K475" s="108">
        <v>48</v>
      </c>
      <c r="L475" s="107">
        <v>4623033</v>
      </c>
      <c r="M475" s="108">
        <v>18</v>
      </c>
      <c r="N475" s="107">
        <v>2542568</v>
      </c>
      <c r="O475" s="108">
        <v>100</v>
      </c>
      <c r="P475" s="107">
        <v>14824453</v>
      </c>
      <c r="Q475" s="108">
        <v>34</v>
      </c>
      <c r="R475" s="107">
        <v>7936709</v>
      </c>
      <c r="S475" s="108">
        <v>10</v>
      </c>
      <c r="T475" s="107">
        <v>3502480</v>
      </c>
      <c r="U475" s="108">
        <v>8</v>
      </c>
      <c r="V475" s="107">
        <v>1875016</v>
      </c>
      <c r="W475" s="108">
        <v>27</v>
      </c>
      <c r="X475" s="107">
        <v>4556007</v>
      </c>
      <c r="Y475" s="108">
        <v>36</v>
      </c>
      <c r="Z475" s="107">
        <v>8948967</v>
      </c>
      <c r="AA475" s="108">
        <v>24</v>
      </c>
      <c r="AB475" s="107">
        <v>4470972</v>
      </c>
      <c r="AC475" s="108">
        <v>28</v>
      </c>
      <c r="AD475" s="107">
        <v>2717024</v>
      </c>
      <c r="AE475" s="108">
        <v>95</v>
      </c>
      <c r="AF475" s="107">
        <v>10154526</v>
      </c>
      <c r="AG475" s="108">
        <v>121</v>
      </c>
      <c r="AH475" s="107">
        <v>36973503</v>
      </c>
      <c r="AI475" s="108">
        <v>57</v>
      </c>
      <c r="AJ475" s="107">
        <v>22840847</v>
      </c>
      <c r="AK475" s="108">
        <v>18</v>
      </c>
      <c r="AL475" s="107">
        <v>3542927</v>
      </c>
      <c r="AM475" s="108">
        <v>31</v>
      </c>
      <c r="AN475" s="107">
        <v>5456590</v>
      </c>
      <c r="AO475" s="108">
        <v>14</v>
      </c>
      <c r="AP475" s="107">
        <v>14407790</v>
      </c>
      <c r="AQ475" s="108">
        <v>28</v>
      </c>
      <c r="AR475" s="107">
        <v>11271316</v>
      </c>
      <c r="AS475" s="108">
        <v>13</v>
      </c>
      <c r="AT475" s="107">
        <v>1646894</v>
      </c>
      <c r="AU475" s="108">
        <v>4</v>
      </c>
      <c r="AV475" s="107">
        <v>2647749</v>
      </c>
      <c r="AW475" s="108">
        <v>12</v>
      </c>
      <c r="AX475" s="107">
        <v>949686</v>
      </c>
      <c r="AY475" s="108">
        <v>2</v>
      </c>
      <c r="AZ475" s="107">
        <v>5300637</v>
      </c>
      <c r="BA475" s="108">
        <v>70</v>
      </c>
      <c r="BB475" s="107">
        <v>10532537</v>
      </c>
      <c r="BC475" s="108">
        <v>61</v>
      </c>
      <c r="BD475" s="107">
        <v>13024222</v>
      </c>
      <c r="BE475" s="108">
        <v>99</v>
      </c>
      <c r="BF475" s="107">
        <v>71644280</v>
      </c>
      <c r="BG475" s="108">
        <v>20</v>
      </c>
      <c r="BH475" s="107">
        <v>9273275</v>
      </c>
      <c r="BI475" s="108">
        <v>14</v>
      </c>
      <c r="BJ475" s="107">
        <v>5190700</v>
      </c>
      <c r="BK475" s="108">
        <v>13</v>
      </c>
      <c r="BL475" s="107">
        <v>1575787</v>
      </c>
      <c r="BM475" s="108">
        <v>19</v>
      </c>
      <c r="BN475" s="107">
        <v>3985908</v>
      </c>
      <c r="BO475" s="108">
        <v>32</v>
      </c>
      <c r="BP475" s="107">
        <v>3926284</v>
      </c>
      <c r="BQ475" s="108">
        <v>1235</v>
      </c>
      <c r="BR475" s="107">
        <v>314067230</v>
      </c>
    </row>
    <row r="476" spans="1:70" ht="14" customHeight="1">
      <c r="A476" s="111" t="s">
        <v>545</v>
      </c>
      <c r="B476" s="105">
        <v>34971</v>
      </c>
      <c r="C476" s="106">
        <v>7</v>
      </c>
      <c r="D476" s="107">
        <v>491990</v>
      </c>
      <c r="E476" s="108">
        <v>8</v>
      </c>
      <c r="F476" s="107">
        <v>632101</v>
      </c>
      <c r="G476" s="108">
        <v>110</v>
      </c>
      <c r="H476" s="107">
        <v>14392700</v>
      </c>
      <c r="I476" s="108">
        <v>57</v>
      </c>
      <c r="J476" s="107">
        <v>8253179</v>
      </c>
      <c r="K476" s="108">
        <v>49</v>
      </c>
      <c r="L476" s="107">
        <v>4515980</v>
      </c>
      <c r="M476" s="108">
        <v>18</v>
      </c>
      <c r="N476" s="107">
        <v>2652232</v>
      </c>
      <c r="O476" s="108">
        <v>101</v>
      </c>
      <c r="P476" s="107">
        <v>14960657</v>
      </c>
      <c r="Q476" s="108">
        <v>35</v>
      </c>
      <c r="R476" s="107">
        <v>8227122</v>
      </c>
      <c r="S476" s="108">
        <v>10</v>
      </c>
      <c r="T476" s="107">
        <v>3387731</v>
      </c>
      <c r="U476" s="108">
        <v>8</v>
      </c>
      <c r="V476" s="107">
        <v>1882662</v>
      </c>
      <c r="W476" s="108">
        <v>27</v>
      </c>
      <c r="X476" s="107">
        <v>4530316</v>
      </c>
      <c r="Y476" s="108">
        <v>36</v>
      </c>
      <c r="Z476" s="107">
        <v>9331775</v>
      </c>
      <c r="AA476" s="108">
        <v>24</v>
      </c>
      <c r="AB476" s="107">
        <v>4288680</v>
      </c>
      <c r="AC476" s="108">
        <v>29</v>
      </c>
      <c r="AD476" s="107">
        <v>2746255</v>
      </c>
      <c r="AE476" s="108">
        <v>95</v>
      </c>
      <c r="AF476" s="107">
        <v>10077202</v>
      </c>
      <c r="AG476" s="108">
        <v>121</v>
      </c>
      <c r="AH476" s="107">
        <v>37265715</v>
      </c>
      <c r="AI476" s="108">
        <v>59</v>
      </c>
      <c r="AJ476" s="107">
        <v>22898576</v>
      </c>
      <c r="AK476" s="108">
        <v>19</v>
      </c>
      <c r="AL476" s="107">
        <v>3553425</v>
      </c>
      <c r="AM476" s="108">
        <v>31</v>
      </c>
      <c r="AN476" s="107">
        <v>5739830</v>
      </c>
      <c r="AO476" s="108">
        <v>14</v>
      </c>
      <c r="AP476" s="107">
        <v>15104747</v>
      </c>
      <c r="AQ476" s="108">
        <v>28</v>
      </c>
      <c r="AR476" s="107">
        <v>11467099</v>
      </c>
      <c r="AS476" s="108">
        <v>13</v>
      </c>
      <c r="AT476" s="107">
        <v>1564335</v>
      </c>
      <c r="AU476" s="108">
        <v>4</v>
      </c>
      <c r="AV476" s="107">
        <v>2582696</v>
      </c>
      <c r="AW476" s="108">
        <v>12</v>
      </c>
      <c r="AX476" s="107">
        <v>934256</v>
      </c>
      <c r="AY476" s="108">
        <v>3</v>
      </c>
      <c r="AZ476" s="107">
        <v>7023336</v>
      </c>
      <c r="BA476" s="108">
        <v>71</v>
      </c>
      <c r="BB476" s="107">
        <v>10614783</v>
      </c>
      <c r="BC476" s="108">
        <v>63</v>
      </c>
      <c r="BD476" s="107">
        <v>13405320</v>
      </c>
      <c r="BE476" s="108">
        <v>99</v>
      </c>
      <c r="BF476" s="107">
        <v>72587569</v>
      </c>
      <c r="BG476" s="108">
        <v>20</v>
      </c>
      <c r="BH476" s="107">
        <v>9269245</v>
      </c>
      <c r="BI476" s="108">
        <v>14</v>
      </c>
      <c r="BJ476" s="107">
        <v>5046423</v>
      </c>
      <c r="BK476" s="108">
        <v>13</v>
      </c>
      <c r="BL476" s="107">
        <v>1604095</v>
      </c>
      <c r="BM476" s="108">
        <v>19</v>
      </c>
      <c r="BN476" s="107">
        <v>3788992</v>
      </c>
      <c r="BO476" s="108">
        <v>33</v>
      </c>
      <c r="BP476" s="107">
        <v>4012716</v>
      </c>
      <c r="BQ476" s="108">
        <v>1250</v>
      </c>
      <c r="BR476" s="107">
        <v>318833755</v>
      </c>
    </row>
    <row r="477" spans="1:70" ht="14" customHeight="1">
      <c r="A477" s="111" t="s">
        <v>545</v>
      </c>
      <c r="B477" s="105">
        <v>35003</v>
      </c>
      <c r="C477" s="106">
        <v>7</v>
      </c>
      <c r="D477" s="107">
        <v>487020</v>
      </c>
      <c r="E477" s="108">
        <v>8</v>
      </c>
      <c r="F477" s="107">
        <v>614868</v>
      </c>
      <c r="G477" s="108">
        <v>110</v>
      </c>
      <c r="H477" s="107">
        <v>13686590</v>
      </c>
      <c r="I477" s="108">
        <v>57</v>
      </c>
      <c r="J477" s="107">
        <v>8266392</v>
      </c>
      <c r="K477" s="108">
        <v>49</v>
      </c>
      <c r="L477" s="107">
        <v>4563140</v>
      </c>
      <c r="M477" s="108">
        <v>18</v>
      </c>
      <c r="N477" s="107">
        <v>2761737</v>
      </c>
      <c r="O477" s="108">
        <v>101</v>
      </c>
      <c r="P477" s="107">
        <v>15352325</v>
      </c>
      <c r="Q477" s="108">
        <v>35</v>
      </c>
      <c r="R477" s="107">
        <v>8215213</v>
      </c>
      <c r="S477" s="108">
        <v>10</v>
      </c>
      <c r="T477" s="107">
        <v>3414960</v>
      </c>
      <c r="U477" s="108">
        <v>8</v>
      </c>
      <c r="V477" s="107">
        <v>1822113</v>
      </c>
      <c r="W477" s="108">
        <v>27</v>
      </c>
      <c r="X477" s="107">
        <v>4480703</v>
      </c>
      <c r="Y477" s="108">
        <v>36</v>
      </c>
      <c r="Z477" s="107">
        <v>9029640</v>
      </c>
      <c r="AA477" s="108">
        <v>24</v>
      </c>
      <c r="AB477" s="107">
        <v>4175850</v>
      </c>
      <c r="AC477" s="108">
        <v>29</v>
      </c>
      <c r="AD477" s="107">
        <v>2705129</v>
      </c>
      <c r="AE477" s="108">
        <v>95</v>
      </c>
      <c r="AF477" s="107">
        <v>10252781</v>
      </c>
      <c r="AG477" s="108">
        <v>123</v>
      </c>
      <c r="AH477" s="107">
        <v>38213049</v>
      </c>
      <c r="AI477" s="108">
        <v>59</v>
      </c>
      <c r="AJ477" s="107">
        <v>22885327</v>
      </c>
      <c r="AK477" s="108">
        <v>18</v>
      </c>
      <c r="AL477" s="107">
        <v>2172871</v>
      </c>
      <c r="AM477" s="108">
        <v>30</v>
      </c>
      <c r="AN477" s="107">
        <v>5898471</v>
      </c>
      <c r="AO477" s="108">
        <v>14</v>
      </c>
      <c r="AP477" s="107">
        <v>14915321</v>
      </c>
      <c r="AQ477" s="108">
        <v>28</v>
      </c>
      <c r="AR477" s="107">
        <v>11278322</v>
      </c>
      <c r="AS477" s="108">
        <v>13</v>
      </c>
      <c r="AT477" s="107">
        <v>1466169</v>
      </c>
      <c r="AU477" s="108">
        <v>4</v>
      </c>
      <c r="AV477" s="107">
        <v>2594069</v>
      </c>
      <c r="AW477" s="108">
        <v>12</v>
      </c>
      <c r="AX477" s="107">
        <v>915261</v>
      </c>
      <c r="AY477" s="108">
        <v>3</v>
      </c>
      <c r="AZ477" s="107">
        <v>6954075</v>
      </c>
      <c r="BA477" s="108">
        <v>71</v>
      </c>
      <c r="BB477" s="107">
        <v>10625976</v>
      </c>
      <c r="BC477" s="108">
        <v>63</v>
      </c>
      <c r="BD477" s="107">
        <v>13393087</v>
      </c>
      <c r="BE477" s="108">
        <v>99</v>
      </c>
      <c r="BF477" s="107">
        <v>68732930</v>
      </c>
      <c r="BG477" s="108">
        <v>20</v>
      </c>
      <c r="BH477" s="107">
        <v>8889293</v>
      </c>
      <c r="BI477" s="108">
        <v>14</v>
      </c>
      <c r="BJ477" s="107">
        <v>4924647</v>
      </c>
      <c r="BK477" s="108">
        <v>13</v>
      </c>
      <c r="BL477" s="107">
        <v>1599554</v>
      </c>
      <c r="BM477" s="108">
        <v>19</v>
      </c>
      <c r="BN477" s="107">
        <v>3673330</v>
      </c>
      <c r="BO477" s="108">
        <v>33</v>
      </c>
      <c r="BP477" s="107">
        <v>3969612</v>
      </c>
      <c r="BQ477" s="108">
        <v>1250</v>
      </c>
      <c r="BR477" s="107">
        <v>312929845</v>
      </c>
    </row>
    <row r="478" spans="1:70" ht="14" customHeight="1">
      <c r="A478" s="111" t="s">
        <v>545</v>
      </c>
      <c r="B478" s="105">
        <v>35033</v>
      </c>
      <c r="C478" s="106">
        <v>7</v>
      </c>
      <c r="D478" s="107">
        <v>495939</v>
      </c>
      <c r="E478" s="108">
        <v>8</v>
      </c>
      <c r="F478" s="107">
        <v>635085</v>
      </c>
      <c r="G478" s="108">
        <v>110</v>
      </c>
      <c r="H478" s="107">
        <v>14035986</v>
      </c>
      <c r="I478" s="108">
        <v>57</v>
      </c>
      <c r="J478" s="107">
        <v>8681733</v>
      </c>
      <c r="K478" s="108">
        <v>49</v>
      </c>
      <c r="L478" s="107">
        <v>4853367</v>
      </c>
      <c r="M478" s="108">
        <v>18</v>
      </c>
      <c r="N478" s="107">
        <v>2777586</v>
      </c>
      <c r="O478" s="108">
        <v>101</v>
      </c>
      <c r="P478" s="107">
        <v>15953653</v>
      </c>
      <c r="Q478" s="108">
        <v>35</v>
      </c>
      <c r="R478" s="107">
        <v>8321029</v>
      </c>
      <c r="S478" s="108">
        <v>10</v>
      </c>
      <c r="T478" s="107">
        <v>3544214</v>
      </c>
      <c r="U478" s="108">
        <v>8</v>
      </c>
      <c r="V478" s="107">
        <v>1911453</v>
      </c>
      <c r="W478" s="108">
        <v>27</v>
      </c>
      <c r="X478" s="107">
        <v>4755058</v>
      </c>
      <c r="Y478" s="108">
        <v>36</v>
      </c>
      <c r="Z478" s="107">
        <v>9628673</v>
      </c>
      <c r="AA478" s="108">
        <v>24</v>
      </c>
      <c r="AB478" s="107">
        <v>4431384</v>
      </c>
      <c r="AC478" s="108">
        <v>29</v>
      </c>
      <c r="AD478" s="107">
        <v>2741145</v>
      </c>
      <c r="AE478" s="108">
        <v>95</v>
      </c>
      <c r="AF478" s="107">
        <v>10634034</v>
      </c>
      <c r="AG478" s="108">
        <v>123</v>
      </c>
      <c r="AH478" s="107">
        <v>38708567</v>
      </c>
      <c r="AI478" s="108">
        <v>59</v>
      </c>
      <c r="AJ478" s="107">
        <v>23917068</v>
      </c>
      <c r="AK478" s="108">
        <v>18</v>
      </c>
      <c r="AL478" s="107">
        <v>2257534</v>
      </c>
      <c r="AM478" s="108">
        <v>30</v>
      </c>
      <c r="AN478" s="107">
        <v>6191512</v>
      </c>
      <c r="AO478" s="108">
        <v>14</v>
      </c>
      <c r="AP478" s="107">
        <v>14873357</v>
      </c>
      <c r="AQ478" s="108">
        <v>28</v>
      </c>
      <c r="AR478" s="107">
        <v>11840191</v>
      </c>
      <c r="AS478" s="108">
        <v>13</v>
      </c>
      <c r="AT478" s="107">
        <v>1607855</v>
      </c>
      <c r="AU478" s="108">
        <v>4</v>
      </c>
      <c r="AV478" s="107">
        <v>2683706</v>
      </c>
      <c r="AW478" s="108">
        <v>12</v>
      </c>
      <c r="AX478" s="107">
        <v>990544</v>
      </c>
      <c r="AY478" s="108">
        <v>3</v>
      </c>
      <c r="AZ478" s="107">
        <v>6902160</v>
      </c>
      <c r="BA478" s="108">
        <v>71</v>
      </c>
      <c r="BB478" s="107">
        <v>11404424</v>
      </c>
      <c r="BC478" s="108">
        <v>63</v>
      </c>
      <c r="BD478" s="107">
        <v>14092051</v>
      </c>
      <c r="BE478" s="108">
        <v>99</v>
      </c>
      <c r="BF478" s="107">
        <v>74746112</v>
      </c>
      <c r="BG478" s="108">
        <v>20</v>
      </c>
      <c r="BH478" s="107">
        <v>9979324</v>
      </c>
      <c r="BI478" s="108">
        <v>14</v>
      </c>
      <c r="BJ478" s="107">
        <v>5284052</v>
      </c>
      <c r="BK478" s="108">
        <v>13</v>
      </c>
      <c r="BL478" s="107">
        <v>1731273</v>
      </c>
      <c r="BM478" s="108">
        <v>19</v>
      </c>
      <c r="BN478" s="107">
        <v>3911163</v>
      </c>
      <c r="BO478" s="108">
        <v>33</v>
      </c>
      <c r="BP478" s="107">
        <v>4307662</v>
      </c>
      <c r="BQ478" s="108">
        <v>1250</v>
      </c>
      <c r="BR478" s="107">
        <v>328828911</v>
      </c>
    </row>
    <row r="479" spans="1:70" ht="14" customHeight="1">
      <c r="A479" s="111" t="s">
        <v>545</v>
      </c>
      <c r="B479" s="105">
        <v>35062</v>
      </c>
      <c r="C479" s="106">
        <v>7</v>
      </c>
      <c r="D479" s="107">
        <v>538265</v>
      </c>
      <c r="E479" s="108">
        <v>8</v>
      </c>
      <c r="F479" s="107">
        <v>709344</v>
      </c>
      <c r="G479" s="108">
        <v>111</v>
      </c>
      <c r="H479" s="107">
        <v>14919988</v>
      </c>
      <c r="I479" s="108">
        <v>57</v>
      </c>
      <c r="J479" s="107">
        <v>9172640</v>
      </c>
      <c r="K479" s="108">
        <v>49</v>
      </c>
      <c r="L479" s="107">
        <v>5222388</v>
      </c>
      <c r="M479" s="108">
        <v>18</v>
      </c>
      <c r="N479" s="107">
        <v>2847415</v>
      </c>
      <c r="O479" s="108">
        <v>101</v>
      </c>
      <c r="P479" s="107">
        <v>16850092</v>
      </c>
      <c r="Q479" s="108">
        <v>35</v>
      </c>
      <c r="R479" s="107">
        <v>8832824</v>
      </c>
      <c r="S479" s="108">
        <v>10</v>
      </c>
      <c r="T479" s="107">
        <v>3795032</v>
      </c>
      <c r="U479" s="108">
        <v>8</v>
      </c>
      <c r="V479" s="107">
        <v>2074911</v>
      </c>
      <c r="W479" s="108">
        <v>27</v>
      </c>
      <c r="X479" s="107">
        <v>4903273</v>
      </c>
      <c r="Y479" s="108">
        <v>36</v>
      </c>
      <c r="Z479" s="107">
        <v>9829993</v>
      </c>
      <c r="AA479" s="108">
        <v>24</v>
      </c>
      <c r="AB479" s="107">
        <v>4588761</v>
      </c>
      <c r="AC479" s="108">
        <v>29</v>
      </c>
      <c r="AD479" s="107">
        <v>2910830</v>
      </c>
      <c r="AE479" s="108">
        <v>95</v>
      </c>
      <c r="AF479" s="107">
        <v>11298445</v>
      </c>
      <c r="AG479" s="108">
        <v>123</v>
      </c>
      <c r="AH479" s="107">
        <v>40463218</v>
      </c>
      <c r="AI479" s="108">
        <v>59</v>
      </c>
      <c r="AJ479" s="107">
        <v>25631181</v>
      </c>
      <c r="AK479" s="108">
        <v>18</v>
      </c>
      <c r="AL479" s="107">
        <v>2376893</v>
      </c>
      <c r="AM479" s="108">
        <v>31</v>
      </c>
      <c r="AN479" s="107">
        <v>6434638</v>
      </c>
      <c r="AO479" s="108">
        <v>14</v>
      </c>
      <c r="AP479" s="107">
        <v>15290696</v>
      </c>
      <c r="AQ479" s="108">
        <v>28</v>
      </c>
      <c r="AR479" s="107">
        <v>12111790</v>
      </c>
      <c r="AS479" s="108">
        <v>13</v>
      </c>
      <c r="AT479" s="107">
        <v>1740918</v>
      </c>
      <c r="AU479" s="108">
        <v>4</v>
      </c>
      <c r="AV479" s="107">
        <v>2789930</v>
      </c>
      <c r="AW479" s="108">
        <v>12</v>
      </c>
      <c r="AX479" s="107">
        <v>1041107</v>
      </c>
      <c r="AY479" s="108">
        <v>3</v>
      </c>
      <c r="AZ479" s="107">
        <v>6917189</v>
      </c>
      <c r="BA479" s="108">
        <v>71</v>
      </c>
      <c r="BB479" s="107">
        <v>11954809</v>
      </c>
      <c r="BC479" s="108">
        <v>64</v>
      </c>
      <c r="BD479" s="107">
        <v>15396136</v>
      </c>
      <c r="BE479" s="108">
        <v>98</v>
      </c>
      <c r="BF479" s="107">
        <v>81507932</v>
      </c>
      <c r="BG479" s="108">
        <v>20</v>
      </c>
      <c r="BH479" s="107">
        <v>11613401</v>
      </c>
      <c r="BI479" s="108">
        <v>14</v>
      </c>
      <c r="BJ479" s="107">
        <v>5944669</v>
      </c>
      <c r="BK479" s="108">
        <v>13</v>
      </c>
      <c r="BL479" s="107">
        <v>1848369</v>
      </c>
      <c r="BM479" s="108">
        <v>19</v>
      </c>
      <c r="BN479" s="107">
        <v>4199658</v>
      </c>
      <c r="BO479" s="108">
        <v>33</v>
      </c>
      <c r="BP479" s="107">
        <v>4480761</v>
      </c>
      <c r="BQ479" s="108">
        <v>1252</v>
      </c>
      <c r="BR479" s="107">
        <v>350237510</v>
      </c>
    </row>
    <row r="480" spans="1:70" ht="14" customHeight="1">
      <c r="A480" s="111" t="s">
        <v>546</v>
      </c>
      <c r="B480" s="105">
        <v>35095</v>
      </c>
      <c r="C480" s="106">
        <v>7</v>
      </c>
      <c r="D480" s="107">
        <v>587776</v>
      </c>
      <c r="E480" s="108">
        <v>8</v>
      </c>
      <c r="F480" s="107">
        <v>719924</v>
      </c>
      <c r="G480" s="108">
        <v>111</v>
      </c>
      <c r="H480" s="107">
        <v>15572087</v>
      </c>
      <c r="I480" s="108">
        <v>57</v>
      </c>
      <c r="J480" s="107">
        <v>9731132</v>
      </c>
      <c r="K480" s="108">
        <v>49</v>
      </c>
      <c r="L480" s="107">
        <v>5470955</v>
      </c>
      <c r="M480" s="108">
        <v>18</v>
      </c>
      <c r="N480" s="107">
        <v>3094688</v>
      </c>
      <c r="O480" s="108">
        <v>101</v>
      </c>
      <c r="P480" s="107">
        <v>17475314</v>
      </c>
      <c r="Q480" s="108">
        <v>35</v>
      </c>
      <c r="R480" s="107">
        <v>9094956</v>
      </c>
      <c r="S480" s="108">
        <v>10</v>
      </c>
      <c r="T480" s="107">
        <v>3916249</v>
      </c>
      <c r="U480" s="108">
        <v>8</v>
      </c>
      <c r="V480" s="107">
        <v>2144360</v>
      </c>
      <c r="W480" s="108">
        <v>27</v>
      </c>
      <c r="X480" s="107">
        <v>5157479</v>
      </c>
      <c r="Y480" s="108">
        <v>36</v>
      </c>
      <c r="Z480" s="107">
        <v>10454500</v>
      </c>
      <c r="AA480" s="108">
        <v>24</v>
      </c>
      <c r="AB480" s="107">
        <v>4922590</v>
      </c>
      <c r="AC480" s="108">
        <v>29</v>
      </c>
      <c r="AD480" s="107">
        <v>3098681</v>
      </c>
      <c r="AE480" s="108">
        <v>96</v>
      </c>
      <c r="AF480" s="107">
        <v>12133980</v>
      </c>
      <c r="AG480" s="108">
        <v>123</v>
      </c>
      <c r="AH480" s="107">
        <v>41764358</v>
      </c>
      <c r="AI480" s="108">
        <v>59</v>
      </c>
      <c r="AJ480" s="107">
        <v>27201613</v>
      </c>
      <c r="AK480" s="108">
        <v>18</v>
      </c>
      <c r="AL480" s="107">
        <v>2413037</v>
      </c>
      <c r="AM480" s="108">
        <v>31</v>
      </c>
      <c r="AN480" s="107">
        <v>6600100</v>
      </c>
      <c r="AO480" s="108">
        <v>14</v>
      </c>
      <c r="AP480" s="107">
        <v>15467711</v>
      </c>
      <c r="AQ480" s="108">
        <v>28</v>
      </c>
      <c r="AR480" s="107">
        <v>12618225</v>
      </c>
      <c r="AS480" s="108">
        <v>13</v>
      </c>
      <c r="AT480" s="107">
        <v>1817265</v>
      </c>
      <c r="AU480" s="108">
        <v>4</v>
      </c>
      <c r="AV480" s="107">
        <v>2918803</v>
      </c>
      <c r="AW480" s="108">
        <v>12</v>
      </c>
      <c r="AX480" s="107">
        <v>1130744</v>
      </c>
      <c r="AY480" s="108">
        <v>3</v>
      </c>
      <c r="AZ480" s="107">
        <v>6700199</v>
      </c>
      <c r="BA480" s="108">
        <v>71</v>
      </c>
      <c r="BB480" s="107">
        <v>12427380</v>
      </c>
      <c r="BC480" s="108">
        <v>64</v>
      </c>
      <c r="BD480" s="107">
        <v>15405155</v>
      </c>
      <c r="BE480" s="108">
        <v>98</v>
      </c>
      <c r="BF480" s="107">
        <v>79770328</v>
      </c>
      <c r="BG480" s="108">
        <v>20</v>
      </c>
      <c r="BH480" s="107">
        <v>11880103</v>
      </c>
      <c r="BI480" s="108">
        <v>14</v>
      </c>
      <c r="BJ480" s="107">
        <v>6044632</v>
      </c>
      <c r="BK480" s="108">
        <v>13</v>
      </c>
      <c r="BL480" s="107">
        <v>1919705</v>
      </c>
      <c r="BM480" s="108">
        <v>19</v>
      </c>
      <c r="BN480" s="107">
        <v>4237757</v>
      </c>
      <c r="BO480" s="108">
        <v>33</v>
      </c>
      <c r="BP480" s="107">
        <v>4576335</v>
      </c>
      <c r="BQ480" s="108">
        <v>1253</v>
      </c>
      <c r="BR480" s="107">
        <v>358468136</v>
      </c>
    </row>
    <row r="481" spans="1:70" ht="14" customHeight="1">
      <c r="A481" s="111" t="s">
        <v>546</v>
      </c>
      <c r="B481" s="105">
        <v>35124</v>
      </c>
      <c r="C481" s="106">
        <v>7</v>
      </c>
      <c r="D481" s="107">
        <v>588186</v>
      </c>
      <c r="E481" s="108">
        <v>8</v>
      </c>
      <c r="F481" s="107">
        <v>717836</v>
      </c>
      <c r="G481" s="108">
        <v>111</v>
      </c>
      <c r="H481" s="107">
        <v>15034602</v>
      </c>
      <c r="I481" s="108">
        <v>57</v>
      </c>
      <c r="J481" s="107">
        <v>9416957</v>
      </c>
      <c r="K481" s="108">
        <v>49</v>
      </c>
      <c r="L481" s="107">
        <v>5330050</v>
      </c>
      <c r="M481" s="108">
        <v>18</v>
      </c>
      <c r="N481" s="107">
        <v>3023051</v>
      </c>
      <c r="O481" s="108">
        <v>101</v>
      </c>
      <c r="P481" s="107">
        <v>17171194</v>
      </c>
      <c r="Q481" s="108">
        <v>35</v>
      </c>
      <c r="R481" s="107">
        <v>9038958</v>
      </c>
      <c r="S481" s="108">
        <v>10</v>
      </c>
      <c r="T481" s="107">
        <v>3982842</v>
      </c>
      <c r="U481" s="108">
        <v>8</v>
      </c>
      <c r="V481" s="107">
        <v>2098763</v>
      </c>
      <c r="W481" s="108">
        <v>27</v>
      </c>
      <c r="X481" s="107">
        <v>5053468</v>
      </c>
      <c r="Y481" s="108">
        <v>36</v>
      </c>
      <c r="Z481" s="107">
        <v>9819827</v>
      </c>
      <c r="AA481" s="108">
        <v>24</v>
      </c>
      <c r="AB481" s="107">
        <v>4884072</v>
      </c>
      <c r="AC481" s="108">
        <v>29</v>
      </c>
      <c r="AD481" s="107">
        <v>2972843</v>
      </c>
      <c r="AE481" s="108">
        <v>96</v>
      </c>
      <c r="AF481" s="107">
        <v>11829613</v>
      </c>
      <c r="AG481" s="108">
        <v>123</v>
      </c>
      <c r="AH481" s="107">
        <v>40728020</v>
      </c>
      <c r="AI481" s="108">
        <v>59</v>
      </c>
      <c r="AJ481" s="107">
        <v>26787432</v>
      </c>
      <c r="AK481" s="108">
        <v>18</v>
      </c>
      <c r="AL481" s="107">
        <v>2414704</v>
      </c>
      <c r="AM481" s="108">
        <v>31</v>
      </c>
      <c r="AN481" s="107">
        <v>6301916</v>
      </c>
      <c r="AO481" s="108">
        <v>14</v>
      </c>
      <c r="AP481" s="107">
        <v>15285198</v>
      </c>
      <c r="AQ481" s="108">
        <v>28</v>
      </c>
      <c r="AR481" s="107">
        <v>12462425</v>
      </c>
      <c r="AS481" s="108">
        <v>13</v>
      </c>
      <c r="AT481" s="107">
        <v>1732898</v>
      </c>
      <c r="AU481" s="108">
        <v>4</v>
      </c>
      <c r="AV481" s="107">
        <v>2999636</v>
      </c>
      <c r="AW481" s="108">
        <v>12</v>
      </c>
      <c r="AX481" s="107">
        <v>1080696</v>
      </c>
      <c r="AY481" s="108">
        <v>3</v>
      </c>
      <c r="AZ481" s="107">
        <v>6652351</v>
      </c>
      <c r="BA481" s="108">
        <v>71</v>
      </c>
      <c r="BB481" s="107">
        <v>12071352</v>
      </c>
      <c r="BC481" s="108">
        <v>64</v>
      </c>
      <c r="BD481" s="107">
        <v>14941028</v>
      </c>
      <c r="BE481" s="108">
        <v>98</v>
      </c>
      <c r="BF481" s="107">
        <v>75374397</v>
      </c>
      <c r="BG481" s="108">
        <v>20</v>
      </c>
      <c r="BH481" s="107">
        <v>10924599</v>
      </c>
      <c r="BI481" s="108">
        <v>14</v>
      </c>
      <c r="BJ481" s="107">
        <v>5834276</v>
      </c>
      <c r="BK481" s="108">
        <v>13</v>
      </c>
      <c r="BL481" s="107">
        <v>1765630</v>
      </c>
      <c r="BM481" s="108">
        <v>19</v>
      </c>
      <c r="BN481" s="107">
        <v>4124900</v>
      </c>
      <c r="BO481" s="108">
        <v>33</v>
      </c>
      <c r="BP481" s="107">
        <v>4410506</v>
      </c>
      <c r="BQ481" s="108">
        <v>1253</v>
      </c>
      <c r="BR481" s="107">
        <v>346854245</v>
      </c>
    </row>
    <row r="482" spans="1:70" ht="14" customHeight="1">
      <c r="A482" s="111" t="s">
        <v>546</v>
      </c>
      <c r="B482" s="105">
        <v>35153</v>
      </c>
      <c r="C482" s="106">
        <v>7</v>
      </c>
      <c r="D482" s="107">
        <v>601837</v>
      </c>
      <c r="E482" s="108">
        <v>8</v>
      </c>
      <c r="F482" s="107">
        <v>777243</v>
      </c>
      <c r="G482" s="108">
        <v>111</v>
      </c>
      <c r="H482" s="107">
        <v>15762703</v>
      </c>
      <c r="I482" s="108">
        <v>57</v>
      </c>
      <c r="J482" s="107">
        <v>9889735</v>
      </c>
      <c r="K482" s="108">
        <v>49</v>
      </c>
      <c r="L482" s="107">
        <v>5581554</v>
      </c>
      <c r="M482" s="108">
        <v>18</v>
      </c>
      <c r="N482" s="107">
        <v>3119000</v>
      </c>
      <c r="O482" s="108">
        <v>101</v>
      </c>
      <c r="P482" s="107">
        <v>17762318</v>
      </c>
      <c r="Q482" s="108">
        <v>35</v>
      </c>
      <c r="R482" s="107">
        <v>9332567</v>
      </c>
      <c r="S482" s="108">
        <v>10</v>
      </c>
      <c r="T482" s="107">
        <v>4128005</v>
      </c>
      <c r="U482" s="108">
        <v>8</v>
      </c>
      <c r="V482" s="107">
        <v>2260741</v>
      </c>
      <c r="W482" s="108">
        <v>27</v>
      </c>
      <c r="X482" s="107">
        <v>5297017</v>
      </c>
      <c r="Y482" s="108">
        <v>36</v>
      </c>
      <c r="Z482" s="107">
        <v>10468754</v>
      </c>
      <c r="AA482" s="108">
        <v>24</v>
      </c>
      <c r="AB482" s="107">
        <v>5234011</v>
      </c>
      <c r="AC482" s="108">
        <v>29</v>
      </c>
      <c r="AD482" s="107">
        <v>3169267</v>
      </c>
      <c r="AE482" s="108">
        <v>96</v>
      </c>
      <c r="AF482" s="107">
        <v>12362910</v>
      </c>
      <c r="AG482" s="108">
        <v>123</v>
      </c>
      <c r="AH482" s="107">
        <v>41157619</v>
      </c>
      <c r="AI482" s="108">
        <v>59</v>
      </c>
      <c r="AJ482" s="107">
        <v>28123080</v>
      </c>
      <c r="AK482" s="108">
        <v>18</v>
      </c>
      <c r="AL482" s="107">
        <v>2449738</v>
      </c>
      <c r="AM482" s="108">
        <v>31</v>
      </c>
      <c r="AN482" s="107">
        <v>6491070</v>
      </c>
      <c r="AO482" s="108">
        <v>14</v>
      </c>
      <c r="AP482" s="107">
        <v>15412982</v>
      </c>
      <c r="AQ482" s="108">
        <v>28</v>
      </c>
      <c r="AR482" s="107">
        <v>13083056</v>
      </c>
      <c r="AS482" s="108">
        <v>13</v>
      </c>
      <c r="AT482" s="107">
        <v>1832565</v>
      </c>
      <c r="AU482" s="108">
        <v>4</v>
      </c>
      <c r="AV482" s="107">
        <v>3115669</v>
      </c>
      <c r="AW482" s="108">
        <v>12</v>
      </c>
      <c r="AX482" s="107">
        <v>1160051</v>
      </c>
      <c r="AY482" s="108">
        <v>3</v>
      </c>
      <c r="AZ482" s="107">
        <v>6715084</v>
      </c>
      <c r="BA482" s="108">
        <v>73</v>
      </c>
      <c r="BB482" s="107">
        <v>12868621</v>
      </c>
      <c r="BC482" s="108">
        <v>64</v>
      </c>
      <c r="BD482" s="107">
        <v>15792360</v>
      </c>
      <c r="BE482" s="108">
        <v>97</v>
      </c>
      <c r="BF482" s="107">
        <v>77421875</v>
      </c>
      <c r="BG482" s="108">
        <v>20</v>
      </c>
      <c r="BH482" s="107">
        <v>12035298</v>
      </c>
      <c r="BI482" s="108">
        <v>14</v>
      </c>
      <c r="BJ482" s="107">
        <v>6202440</v>
      </c>
      <c r="BK482" s="108">
        <v>13</v>
      </c>
      <c r="BL482" s="107">
        <v>1873548</v>
      </c>
      <c r="BM482" s="108">
        <v>19</v>
      </c>
      <c r="BN482" s="107">
        <v>4689353</v>
      </c>
      <c r="BO482" s="108">
        <v>34</v>
      </c>
      <c r="BP482" s="107">
        <v>4641417</v>
      </c>
      <c r="BQ482" s="108">
        <v>1255</v>
      </c>
      <c r="BR482" s="107">
        <v>360813502</v>
      </c>
    </row>
    <row r="483" spans="1:70" ht="14" customHeight="1">
      <c r="A483" s="111" t="s">
        <v>546</v>
      </c>
      <c r="B483" s="105">
        <v>35185</v>
      </c>
      <c r="C483" s="106">
        <v>7</v>
      </c>
      <c r="D483" s="107">
        <v>631243</v>
      </c>
      <c r="E483" s="108">
        <v>8</v>
      </c>
      <c r="F483" s="107">
        <v>835519</v>
      </c>
      <c r="G483" s="108">
        <v>111</v>
      </c>
      <c r="H483" s="107">
        <v>16577777</v>
      </c>
      <c r="I483" s="108">
        <v>57</v>
      </c>
      <c r="J483" s="107">
        <v>10383586</v>
      </c>
      <c r="K483" s="108">
        <v>49</v>
      </c>
      <c r="L483" s="107">
        <v>5929371</v>
      </c>
      <c r="M483" s="108">
        <v>18</v>
      </c>
      <c r="N483" s="107">
        <v>3195515</v>
      </c>
      <c r="O483" s="108">
        <v>101</v>
      </c>
      <c r="P483" s="107">
        <v>18532001</v>
      </c>
      <c r="Q483" s="108">
        <v>35</v>
      </c>
      <c r="R483" s="107">
        <v>9892493</v>
      </c>
      <c r="S483" s="108">
        <v>10</v>
      </c>
      <c r="T483" s="107">
        <v>4306534</v>
      </c>
      <c r="U483" s="108">
        <v>8</v>
      </c>
      <c r="V483" s="107">
        <v>2424962</v>
      </c>
      <c r="W483" s="108">
        <v>27</v>
      </c>
      <c r="X483" s="107">
        <v>5480391</v>
      </c>
      <c r="Y483" s="108">
        <v>36</v>
      </c>
      <c r="Z483" s="107">
        <v>10850255</v>
      </c>
      <c r="AA483" s="108">
        <v>24</v>
      </c>
      <c r="AB483" s="107">
        <v>5511569</v>
      </c>
      <c r="AC483" s="108">
        <v>29</v>
      </c>
      <c r="AD483" s="107">
        <v>3273796</v>
      </c>
      <c r="AE483" s="108">
        <v>96</v>
      </c>
      <c r="AF483" s="107">
        <v>13043341</v>
      </c>
      <c r="AG483" s="108">
        <v>123</v>
      </c>
      <c r="AH483" s="107">
        <v>44053214</v>
      </c>
      <c r="AI483" s="108">
        <v>59</v>
      </c>
      <c r="AJ483" s="107">
        <v>29129948</v>
      </c>
      <c r="AK483" s="108">
        <v>18</v>
      </c>
      <c r="AL483" s="107">
        <v>2586295</v>
      </c>
      <c r="AM483" s="108">
        <v>31</v>
      </c>
      <c r="AN483" s="107">
        <v>6959681</v>
      </c>
      <c r="AO483" s="108">
        <v>14</v>
      </c>
      <c r="AP483" s="107">
        <v>16223284</v>
      </c>
      <c r="AQ483" s="108">
        <v>28</v>
      </c>
      <c r="AR483" s="107">
        <v>13738743</v>
      </c>
      <c r="AS483" s="108">
        <v>13</v>
      </c>
      <c r="AT483" s="107">
        <v>1927126</v>
      </c>
      <c r="AU483" s="108">
        <v>4</v>
      </c>
      <c r="AV483" s="107">
        <v>3335969</v>
      </c>
      <c r="AW483" s="108">
        <v>12</v>
      </c>
      <c r="AX483" s="107">
        <v>1179617</v>
      </c>
      <c r="AY483" s="108">
        <v>3</v>
      </c>
      <c r="AZ483" s="107">
        <v>7083821</v>
      </c>
      <c r="BA483" s="108">
        <v>73</v>
      </c>
      <c r="BB483" s="107">
        <v>13754522</v>
      </c>
      <c r="BC483" s="108">
        <v>64</v>
      </c>
      <c r="BD483" s="107">
        <v>16768317</v>
      </c>
      <c r="BE483" s="108">
        <v>97</v>
      </c>
      <c r="BF483" s="107">
        <v>83665679</v>
      </c>
      <c r="BG483" s="108">
        <v>20</v>
      </c>
      <c r="BH483" s="107">
        <v>11956013</v>
      </c>
      <c r="BI483" s="108">
        <v>14</v>
      </c>
      <c r="BJ483" s="107">
        <v>6605312</v>
      </c>
      <c r="BK483" s="108">
        <v>13</v>
      </c>
      <c r="BL483" s="107">
        <v>1959724</v>
      </c>
      <c r="BM483" s="108">
        <v>19</v>
      </c>
      <c r="BN483" s="107">
        <v>4769937</v>
      </c>
      <c r="BO483" s="108">
        <v>34</v>
      </c>
      <c r="BP483" s="107">
        <v>4939418</v>
      </c>
      <c r="BQ483" s="108">
        <v>1255</v>
      </c>
      <c r="BR483" s="107">
        <v>381504988</v>
      </c>
    </row>
    <row r="484" spans="1:70" ht="14" customHeight="1">
      <c r="A484" s="111" t="s">
        <v>546</v>
      </c>
      <c r="B484" s="105">
        <v>35216</v>
      </c>
      <c r="C484" s="106">
        <v>7</v>
      </c>
      <c r="D484" s="107">
        <v>625943</v>
      </c>
      <c r="E484" s="108">
        <v>8</v>
      </c>
      <c r="F484" s="107">
        <v>827488</v>
      </c>
      <c r="G484" s="108">
        <v>111</v>
      </c>
      <c r="H484" s="107">
        <v>16399473</v>
      </c>
      <c r="I484" s="108">
        <v>57</v>
      </c>
      <c r="J484" s="107">
        <v>10253406</v>
      </c>
      <c r="K484" s="108">
        <v>49</v>
      </c>
      <c r="L484" s="107">
        <v>5902608</v>
      </c>
      <c r="M484" s="108">
        <v>18</v>
      </c>
      <c r="N484" s="107">
        <v>3051325</v>
      </c>
      <c r="O484" s="108">
        <v>101</v>
      </c>
      <c r="P484" s="107">
        <v>18197073</v>
      </c>
      <c r="Q484" s="108">
        <v>35</v>
      </c>
      <c r="R484" s="107">
        <v>9623752</v>
      </c>
      <c r="S484" s="108">
        <v>10</v>
      </c>
      <c r="T484" s="107">
        <v>4300997</v>
      </c>
      <c r="U484" s="108">
        <v>8</v>
      </c>
      <c r="V484" s="107">
        <v>2363118</v>
      </c>
      <c r="W484" s="108">
        <v>27</v>
      </c>
      <c r="X484" s="107">
        <v>5503146</v>
      </c>
      <c r="Y484" s="108">
        <v>36</v>
      </c>
      <c r="Z484" s="107">
        <v>10549024</v>
      </c>
      <c r="AA484" s="108">
        <v>24</v>
      </c>
      <c r="AB484" s="107">
        <v>5415197</v>
      </c>
      <c r="AC484" s="108">
        <v>29</v>
      </c>
      <c r="AD484" s="107">
        <v>3239816</v>
      </c>
      <c r="AE484" s="108">
        <v>96</v>
      </c>
      <c r="AF484" s="107">
        <v>12801626</v>
      </c>
      <c r="AG484" s="108">
        <v>123</v>
      </c>
      <c r="AH484" s="107">
        <v>42116841</v>
      </c>
      <c r="AI484" s="108">
        <v>59</v>
      </c>
      <c r="AJ484" s="107">
        <v>29664609</v>
      </c>
      <c r="AK484" s="108">
        <v>18</v>
      </c>
      <c r="AL484" s="107">
        <v>2522707</v>
      </c>
      <c r="AM484" s="108">
        <v>31</v>
      </c>
      <c r="AN484" s="107">
        <v>6910166</v>
      </c>
      <c r="AO484" s="108">
        <v>14</v>
      </c>
      <c r="AP484" s="107">
        <v>15795000</v>
      </c>
      <c r="AQ484" s="108">
        <v>28</v>
      </c>
      <c r="AR484" s="107">
        <v>13680594</v>
      </c>
      <c r="AS484" s="108">
        <v>13</v>
      </c>
      <c r="AT484" s="107">
        <v>1886768</v>
      </c>
      <c r="AU484" s="108">
        <v>4</v>
      </c>
      <c r="AV484" s="107">
        <v>3358423</v>
      </c>
      <c r="AW484" s="108">
        <v>12</v>
      </c>
      <c r="AX484" s="107">
        <v>1188123</v>
      </c>
      <c r="AY484" s="108">
        <v>3</v>
      </c>
      <c r="AZ484" s="107">
        <v>7013721</v>
      </c>
      <c r="BA484" s="108">
        <v>73</v>
      </c>
      <c r="BB484" s="107">
        <v>13529172</v>
      </c>
      <c r="BC484" s="108">
        <v>64</v>
      </c>
      <c r="BD484" s="107">
        <v>16357589</v>
      </c>
      <c r="BE484" s="108">
        <v>97</v>
      </c>
      <c r="BF484" s="107">
        <v>82520688</v>
      </c>
      <c r="BG484" s="108">
        <v>20</v>
      </c>
      <c r="BH484" s="107">
        <v>10856776</v>
      </c>
      <c r="BI484" s="108">
        <v>14</v>
      </c>
      <c r="BJ484" s="107">
        <v>6385275</v>
      </c>
      <c r="BK484" s="108">
        <v>13</v>
      </c>
      <c r="BL484" s="107">
        <v>1995520</v>
      </c>
      <c r="BM484" s="108">
        <v>19</v>
      </c>
      <c r="BN484" s="107">
        <v>4889237</v>
      </c>
      <c r="BO484" s="108">
        <v>34</v>
      </c>
      <c r="BP484" s="107">
        <v>4938851</v>
      </c>
      <c r="BQ484" s="108">
        <v>1255</v>
      </c>
      <c r="BR484" s="107">
        <v>374664065</v>
      </c>
    </row>
    <row r="485" spans="1:70" ht="14" customHeight="1">
      <c r="A485" s="111" t="s">
        <v>546</v>
      </c>
      <c r="B485" s="105">
        <v>35244</v>
      </c>
      <c r="C485" s="106">
        <v>7</v>
      </c>
      <c r="D485" s="107">
        <v>619858</v>
      </c>
      <c r="E485" s="108">
        <v>8</v>
      </c>
      <c r="F485" s="107">
        <v>823713</v>
      </c>
      <c r="G485" s="108">
        <v>111</v>
      </c>
      <c r="H485" s="107">
        <v>16345274</v>
      </c>
      <c r="I485" s="108">
        <v>58</v>
      </c>
      <c r="J485" s="107">
        <v>10336477</v>
      </c>
      <c r="K485" s="108">
        <v>49</v>
      </c>
      <c r="L485" s="107">
        <v>5989014</v>
      </c>
      <c r="M485" s="108">
        <v>18</v>
      </c>
      <c r="N485" s="107">
        <v>3012765</v>
      </c>
      <c r="O485" s="108">
        <v>101</v>
      </c>
      <c r="P485" s="107">
        <v>18270549</v>
      </c>
      <c r="Q485" s="108">
        <v>35</v>
      </c>
      <c r="R485" s="107">
        <v>10022225</v>
      </c>
      <c r="S485" s="108">
        <v>10</v>
      </c>
      <c r="T485" s="107">
        <v>4249682</v>
      </c>
      <c r="U485" s="108">
        <v>8</v>
      </c>
      <c r="V485" s="107">
        <v>2531883</v>
      </c>
      <c r="W485" s="108">
        <v>27</v>
      </c>
      <c r="X485" s="107">
        <v>5545769</v>
      </c>
      <c r="Y485" s="108">
        <v>36</v>
      </c>
      <c r="Z485" s="107">
        <v>10698250</v>
      </c>
      <c r="AA485" s="108">
        <v>24</v>
      </c>
      <c r="AB485" s="107">
        <v>5465646</v>
      </c>
      <c r="AC485" s="108">
        <v>29</v>
      </c>
      <c r="AD485" s="107">
        <v>3265617</v>
      </c>
      <c r="AE485" s="108">
        <v>96</v>
      </c>
      <c r="AF485" s="107">
        <v>13135177</v>
      </c>
      <c r="AG485" s="108">
        <v>123</v>
      </c>
      <c r="AH485" s="107">
        <v>44025401</v>
      </c>
      <c r="AI485" s="108">
        <v>59</v>
      </c>
      <c r="AJ485" s="107">
        <v>31686540</v>
      </c>
      <c r="AK485" s="108">
        <v>18</v>
      </c>
      <c r="AL485" s="107">
        <v>2537239</v>
      </c>
      <c r="AM485" s="108">
        <v>31</v>
      </c>
      <c r="AN485" s="107">
        <v>7143041</v>
      </c>
      <c r="AO485" s="108">
        <v>14</v>
      </c>
      <c r="AP485" s="107">
        <v>15666325</v>
      </c>
      <c r="AQ485" s="108">
        <v>28</v>
      </c>
      <c r="AR485" s="107">
        <v>13713169</v>
      </c>
      <c r="AS485" s="108">
        <v>13</v>
      </c>
      <c r="AT485" s="107">
        <v>1907299</v>
      </c>
      <c r="AU485" s="108">
        <v>4</v>
      </c>
      <c r="AV485" s="107">
        <v>3410843</v>
      </c>
      <c r="AW485" s="108">
        <v>12</v>
      </c>
      <c r="AX485" s="107">
        <v>1209672</v>
      </c>
      <c r="AY485" s="108">
        <v>3</v>
      </c>
      <c r="AZ485" s="107">
        <v>7296827</v>
      </c>
      <c r="BA485" s="108">
        <v>73</v>
      </c>
      <c r="BB485" s="107">
        <v>13244667</v>
      </c>
      <c r="BC485" s="108">
        <v>64</v>
      </c>
      <c r="BD485" s="107">
        <v>17034924</v>
      </c>
      <c r="BE485" s="108">
        <v>96</v>
      </c>
      <c r="BF485" s="107">
        <v>83182375</v>
      </c>
      <c r="BG485" s="108">
        <v>20</v>
      </c>
      <c r="BH485" s="107">
        <v>11006081</v>
      </c>
      <c r="BI485" s="108">
        <v>14</v>
      </c>
      <c r="BJ485" s="107">
        <v>6513969</v>
      </c>
      <c r="BK485" s="108">
        <v>12</v>
      </c>
      <c r="BL485" s="107">
        <v>1979453</v>
      </c>
      <c r="BM485" s="108">
        <v>19</v>
      </c>
      <c r="BN485" s="107">
        <v>5010109</v>
      </c>
      <c r="BO485" s="108">
        <v>34</v>
      </c>
      <c r="BP485" s="107">
        <v>5125093</v>
      </c>
      <c r="BQ485" s="108">
        <v>1254</v>
      </c>
      <c r="BR485" s="107">
        <v>382004943</v>
      </c>
    </row>
    <row r="486" spans="1:70" ht="14" customHeight="1">
      <c r="A486" s="111" t="s">
        <v>546</v>
      </c>
      <c r="B486" s="105">
        <v>35277</v>
      </c>
      <c r="C486" s="106">
        <v>7</v>
      </c>
      <c r="D486" s="107">
        <v>573680</v>
      </c>
      <c r="E486" s="108">
        <v>8</v>
      </c>
      <c r="F486" s="107">
        <v>757145</v>
      </c>
      <c r="G486" s="108">
        <v>111</v>
      </c>
      <c r="H486" s="107">
        <v>15024570</v>
      </c>
      <c r="I486" s="108">
        <v>58</v>
      </c>
      <c r="J486" s="107">
        <v>9688444</v>
      </c>
      <c r="K486" s="108">
        <v>49</v>
      </c>
      <c r="L486" s="107">
        <v>5513336</v>
      </c>
      <c r="M486" s="108">
        <v>18</v>
      </c>
      <c r="N486" s="107">
        <v>2855676</v>
      </c>
      <c r="O486" s="108">
        <v>101</v>
      </c>
      <c r="P486" s="107">
        <v>16844642</v>
      </c>
      <c r="Q486" s="108">
        <v>35</v>
      </c>
      <c r="R486" s="107">
        <v>9661365</v>
      </c>
      <c r="S486" s="108">
        <v>10</v>
      </c>
      <c r="T486" s="107">
        <v>3923628</v>
      </c>
      <c r="U486" s="108">
        <v>8</v>
      </c>
      <c r="V486" s="107">
        <v>2331593</v>
      </c>
      <c r="W486" s="108">
        <v>27</v>
      </c>
      <c r="X486" s="107">
        <v>5150809</v>
      </c>
      <c r="Y486" s="108">
        <v>36</v>
      </c>
      <c r="Z486" s="107">
        <v>9902363</v>
      </c>
      <c r="AA486" s="108">
        <v>24</v>
      </c>
      <c r="AB486" s="107">
        <v>5057534</v>
      </c>
      <c r="AC486" s="108">
        <v>29</v>
      </c>
      <c r="AD486" s="107">
        <v>3060947</v>
      </c>
      <c r="AE486" s="108">
        <v>96</v>
      </c>
      <c r="AF486" s="107">
        <v>12113928</v>
      </c>
      <c r="AG486" s="108">
        <v>123</v>
      </c>
      <c r="AH486" s="107">
        <v>40468554</v>
      </c>
      <c r="AI486" s="108">
        <v>59</v>
      </c>
      <c r="AJ486" s="107">
        <v>29529816</v>
      </c>
      <c r="AK486" s="108">
        <v>18</v>
      </c>
      <c r="AL486" s="107">
        <v>2329694</v>
      </c>
      <c r="AM486" s="108">
        <v>31</v>
      </c>
      <c r="AN486" s="107">
        <v>6605041</v>
      </c>
      <c r="AO486" s="108">
        <v>14</v>
      </c>
      <c r="AP486" s="107">
        <v>15147889</v>
      </c>
      <c r="AQ486" s="108">
        <v>28</v>
      </c>
      <c r="AR486" s="107">
        <v>13098938</v>
      </c>
      <c r="AS486" s="108">
        <v>13</v>
      </c>
      <c r="AT486" s="107">
        <v>1719231</v>
      </c>
      <c r="AU486" s="108">
        <v>4</v>
      </c>
      <c r="AV486" s="107">
        <v>3294895</v>
      </c>
      <c r="AW486" s="108">
        <v>12</v>
      </c>
      <c r="AX486" s="107">
        <v>1138136</v>
      </c>
      <c r="AY486" s="108">
        <v>3</v>
      </c>
      <c r="AZ486" s="107">
        <v>6780640</v>
      </c>
      <c r="BA486" s="108">
        <v>73</v>
      </c>
      <c r="BB486" s="107">
        <v>12272010</v>
      </c>
      <c r="BC486" s="108">
        <v>64</v>
      </c>
      <c r="BD486" s="107">
        <v>16220417</v>
      </c>
      <c r="BE486" s="108">
        <v>96</v>
      </c>
      <c r="BF486" s="107">
        <v>75487358</v>
      </c>
      <c r="BG486" s="108">
        <v>20</v>
      </c>
      <c r="BH486" s="107">
        <v>9740403</v>
      </c>
      <c r="BI486" s="108">
        <v>14</v>
      </c>
      <c r="BJ486" s="107">
        <v>6019283</v>
      </c>
      <c r="BK486" s="108">
        <v>12</v>
      </c>
      <c r="BL486" s="107">
        <v>1882744</v>
      </c>
      <c r="BM486" s="108">
        <v>19</v>
      </c>
      <c r="BN486" s="107">
        <v>4600392</v>
      </c>
      <c r="BO486" s="108">
        <v>34</v>
      </c>
      <c r="BP486" s="107">
        <v>4870211</v>
      </c>
      <c r="BQ486" s="108">
        <v>1254</v>
      </c>
      <c r="BR486" s="107">
        <v>353665328</v>
      </c>
    </row>
    <row r="487" spans="1:70" ht="14" customHeight="1">
      <c r="A487" s="111" t="s">
        <v>546</v>
      </c>
      <c r="B487" s="105">
        <v>35307</v>
      </c>
      <c r="C487" s="106">
        <v>7</v>
      </c>
      <c r="D487" s="107">
        <v>569836</v>
      </c>
      <c r="E487" s="108">
        <v>8</v>
      </c>
      <c r="F487" s="107">
        <v>751010</v>
      </c>
      <c r="G487" s="108">
        <v>111</v>
      </c>
      <c r="H487" s="107">
        <v>14551160</v>
      </c>
      <c r="I487" s="108">
        <v>58</v>
      </c>
      <c r="J487" s="107">
        <v>9314134</v>
      </c>
      <c r="K487" s="108">
        <v>49</v>
      </c>
      <c r="L487" s="107">
        <v>5295328</v>
      </c>
      <c r="M487" s="108">
        <v>18</v>
      </c>
      <c r="N487" s="107">
        <v>2732837</v>
      </c>
      <c r="O487" s="108">
        <v>101</v>
      </c>
      <c r="P487" s="107">
        <v>16523581</v>
      </c>
      <c r="Q487" s="108">
        <v>35</v>
      </c>
      <c r="R487" s="107">
        <v>9342167</v>
      </c>
      <c r="S487" s="108">
        <v>10</v>
      </c>
      <c r="T487" s="107">
        <v>3848416</v>
      </c>
      <c r="U487" s="108">
        <v>8</v>
      </c>
      <c r="V487" s="107">
        <v>2198313</v>
      </c>
      <c r="W487" s="108">
        <v>27</v>
      </c>
      <c r="X487" s="107">
        <v>5022610</v>
      </c>
      <c r="Y487" s="108">
        <v>36</v>
      </c>
      <c r="Z487" s="107">
        <v>9580872</v>
      </c>
      <c r="AA487" s="108">
        <v>24</v>
      </c>
      <c r="AB487" s="107">
        <v>4899879</v>
      </c>
      <c r="AC487" s="108">
        <v>29</v>
      </c>
      <c r="AD487" s="107">
        <v>2978797</v>
      </c>
      <c r="AE487" s="108">
        <v>96</v>
      </c>
      <c r="AF487" s="107">
        <v>11604948</v>
      </c>
      <c r="AG487" s="108">
        <v>123</v>
      </c>
      <c r="AH487" s="107">
        <v>40390066</v>
      </c>
      <c r="AI487" s="108">
        <v>59</v>
      </c>
      <c r="AJ487" s="107">
        <v>29005590</v>
      </c>
      <c r="AK487" s="108">
        <v>18</v>
      </c>
      <c r="AL487" s="107">
        <v>2314452</v>
      </c>
      <c r="AM487" s="108">
        <v>31</v>
      </c>
      <c r="AN487" s="107">
        <v>6221100</v>
      </c>
      <c r="AO487" s="108">
        <v>14</v>
      </c>
      <c r="AP487" s="107">
        <v>14859411</v>
      </c>
      <c r="AQ487" s="108">
        <v>28</v>
      </c>
      <c r="AR487" s="107">
        <v>12585992</v>
      </c>
      <c r="AS487" s="108">
        <v>13</v>
      </c>
      <c r="AT487" s="107">
        <v>1656242</v>
      </c>
      <c r="AU487" s="108">
        <v>4</v>
      </c>
      <c r="AV487" s="107">
        <v>3120111</v>
      </c>
      <c r="AW487" s="108">
        <v>12</v>
      </c>
      <c r="AX487" s="107">
        <v>1066530</v>
      </c>
      <c r="AY487" s="108">
        <v>3</v>
      </c>
      <c r="AZ487" s="107">
        <v>6828134</v>
      </c>
      <c r="BA487" s="108">
        <v>73</v>
      </c>
      <c r="BB487" s="107">
        <v>11656796</v>
      </c>
      <c r="BC487" s="108">
        <v>65</v>
      </c>
      <c r="BD487" s="107">
        <v>15367874</v>
      </c>
      <c r="BE487" s="108">
        <v>96</v>
      </c>
      <c r="BF487" s="107">
        <v>74375051</v>
      </c>
      <c r="BG487" s="108">
        <v>20</v>
      </c>
      <c r="BH487" s="107">
        <v>9582261</v>
      </c>
      <c r="BI487" s="108">
        <v>14</v>
      </c>
      <c r="BJ487" s="107">
        <v>5702022</v>
      </c>
      <c r="BK487" s="108">
        <v>12</v>
      </c>
      <c r="BL487" s="107">
        <v>1855655</v>
      </c>
      <c r="BM487" s="108">
        <v>19</v>
      </c>
      <c r="BN487" s="107">
        <v>4437376</v>
      </c>
      <c r="BO487" s="108">
        <v>34</v>
      </c>
      <c r="BP487" s="107">
        <v>4814705</v>
      </c>
      <c r="BQ487" s="108">
        <v>1255</v>
      </c>
      <c r="BR487" s="107">
        <v>345053270</v>
      </c>
    </row>
    <row r="488" spans="1:70" ht="14" customHeight="1">
      <c r="A488" s="111" t="s">
        <v>546</v>
      </c>
      <c r="B488" s="105">
        <v>35338</v>
      </c>
      <c r="C488" s="106">
        <v>7</v>
      </c>
      <c r="D488" s="107">
        <v>589734</v>
      </c>
      <c r="E488" s="108">
        <v>8</v>
      </c>
      <c r="F488" s="107">
        <v>782386</v>
      </c>
      <c r="G488" s="108">
        <v>115</v>
      </c>
      <c r="H488" s="107">
        <v>15239000</v>
      </c>
      <c r="I488" s="108">
        <v>58</v>
      </c>
      <c r="J488" s="107">
        <v>9787637</v>
      </c>
      <c r="K488" s="108">
        <v>49</v>
      </c>
      <c r="L488" s="107">
        <v>5481743</v>
      </c>
      <c r="M488" s="108">
        <v>17</v>
      </c>
      <c r="N488" s="107">
        <v>2483543</v>
      </c>
      <c r="O488" s="108">
        <v>101</v>
      </c>
      <c r="P488" s="107">
        <v>17145131</v>
      </c>
      <c r="Q488" s="108">
        <v>35</v>
      </c>
      <c r="R488" s="107">
        <v>9926453</v>
      </c>
      <c r="S488" s="108">
        <v>10</v>
      </c>
      <c r="T488" s="107">
        <v>3976312</v>
      </c>
      <c r="U488" s="108">
        <v>9</v>
      </c>
      <c r="V488" s="107">
        <v>2537252</v>
      </c>
      <c r="W488" s="108">
        <v>27</v>
      </c>
      <c r="X488" s="107">
        <v>5249618</v>
      </c>
      <c r="Y488" s="108">
        <v>37</v>
      </c>
      <c r="Z488" s="107">
        <v>9797203</v>
      </c>
      <c r="AA488" s="108">
        <v>24</v>
      </c>
      <c r="AB488" s="107">
        <v>5184136</v>
      </c>
      <c r="AC488" s="108">
        <v>29</v>
      </c>
      <c r="AD488" s="107">
        <v>3099644</v>
      </c>
      <c r="AE488" s="108">
        <v>96</v>
      </c>
      <c r="AF488" s="107">
        <v>12128677</v>
      </c>
      <c r="AG488" s="108">
        <v>127</v>
      </c>
      <c r="AH488" s="107">
        <v>43405515</v>
      </c>
      <c r="AI488" s="108">
        <v>60</v>
      </c>
      <c r="AJ488" s="107">
        <v>31467018</v>
      </c>
      <c r="AK488" s="108">
        <v>18</v>
      </c>
      <c r="AL488" s="107">
        <v>2436702</v>
      </c>
      <c r="AM488" s="108">
        <v>33</v>
      </c>
      <c r="AN488" s="107">
        <v>6940101</v>
      </c>
      <c r="AO488" s="108">
        <v>14</v>
      </c>
      <c r="AP488" s="107">
        <v>15085512</v>
      </c>
      <c r="AQ488" s="108">
        <v>28</v>
      </c>
      <c r="AR488" s="107">
        <v>13168516</v>
      </c>
      <c r="AS488" s="108">
        <v>13</v>
      </c>
      <c r="AT488" s="107">
        <v>1703151</v>
      </c>
      <c r="AU488" s="108">
        <v>4</v>
      </c>
      <c r="AV488" s="107">
        <v>3053145</v>
      </c>
      <c r="AW488" s="108">
        <v>12</v>
      </c>
      <c r="AX488" s="107">
        <v>1122797</v>
      </c>
      <c r="AY488" s="108">
        <v>4</v>
      </c>
      <c r="AZ488" s="107">
        <v>8299664</v>
      </c>
      <c r="BA488" s="108">
        <v>77</v>
      </c>
      <c r="BB488" s="107">
        <v>12707246</v>
      </c>
      <c r="BC488" s="108">
        <v>66</v>
      </c>
      <c r="BD488" s="107">
        <v>16155961</v>
      </c>
      <c r="BE488" s="108">
        <v>98</v>
      </c>
      <c r="BF488" s="107">
        <v>79182304</v>
      </c>
      <c r="BG488" s="108">
        <v>20</v>
      </c>
      <c r="BH488" s="107">
        <v>10264831</v>
      </c>
      <c r="BI488" s="108">
        <v>14</v>
      </c>
      <c r="BJ488" s="107">
        <v>6050538</v>
      </c>
      <c r="BK488" s="108">
        <v>16</v>
      </c>
      <c r="BL488" s="107">
        <v>3778037</v>
      </c>
      <c r="BM488" s="108">
        <v>19</v>
      </c>
      <c r="BN488" s="107">
        <v>4967384</v>
      </c>
      <c r="BO488" s="108">
        <v>35</v>
      </c>
      <c r="BP488" s="107">
        <v>5906557</v>
      </c>
      <c r="BQ488" s="108">
        <v>1280</v>
      </c>
      <c r="BR488" s="107">
        <v>369103464</v>
      </c>
    </row>
    <row r="489" spans="1:70" ht="14" customHeight="1">
      <c r="A489" s="111" t="s">
        <v>546</v>
      </c>
      <c r="B489" s="105">
        <v>35369</v>
      </c>
      <c r="C489" s="106">
        <v>7</v>
      </c>
      <c r="D489" s="107">
        <v>557322</v>
      </c>
      <c r="E489" s="108">
        <v>8</v>
      </c>
      <c r="F489" s="107">
        <v>747370</v>
      </c>
      <c r="G489" s="108">
        <v>116</v>
      </c>
      <c r="H489" s="107">
        <v>14537715</v>
      </c>
      <c r="I489" s="108">
        <v>59</v>
      </c>
      <c r="J489" s="107">
        <v>9408657</v>
      </c>
      <c r="K489" s="108">
        <v>49</v>
      </c>
      <c r="L489" s="107">
        <v>5279508</v>
      </c>
      <c r="M489" s="108">
        <v>17</v>
      </c>
      <c r="N489" s="107">
        <v>2615177</v>
      </c>
      <c r="O489" s="108">
        <v>101</v>
      </c>
      <c r="P489" s="107">
        <v>16474159</v>
      </c>
      <c r="Q489" s="108">
        <v>35</v>
      </c>
      <c r="R489" s="107">
        <v>9626299</v>
      </c>
      <c r="S489" s="108">
        <v>10</v>
      </c>
      <c r="T489" s="107">
        <v>3807762</v>
      </c>
      <c r="U489" s="108">
        <v>9</v>
      </c>
      <c r="V489" s="107">
        <v>2433089</v>
      </c>
      <c r="W489" s="108">
        <v>27</v>
      </c>
      <c r="X489" s="107">
        <v>5006173</v>
      </c>
      <c r="Y489" s="108">
        <v>37</v>
      </c>
      <c r="Z489" s="107">
        <v>9278693</v>
      </c>
      <c r="AA489" s="108">
        <v>24</v>
      </c>
      <c r="AB489" s="107">
        <v>4961990</v>
      </c>
      <c r="AC489" s="108">
        <v>29</v>
      </c>
      <c r="AD489" s="107">
        <v>3010183</v>
      </c>
      <c r="AE489" s="108">
        <v>96</v>
      </c>
      <c r="AF489" s="107">
        <v>11572291</v>
      </c>
      <c r="AG489" s="108">
        <v>128</v>
      </c>
      <c r="AH489" s="107">
        <v>41299654</v>
      </c>
      <c r="AI489" s="108">
        <v>60</v>
      </c>
      <c r="AJ489" s="107">
        <v>30000266</v>
      </c>
      <c r="AK489" s="108">
        <v>17</v>
      </c>
      <c r="AL489" s="107">
        <v>2244777</v>
      </c>
      <c r="AM489" s="108">
        <v>33</v>
      </c>
      <c r="AN489" s="107">
        <v>6620073</v>
      </c>
      <c r="AO489" s="108">
        <v>14</v>
      </c>
      <c r="AP489" s="107">
        <v>14624414</v>
      </c>
      <c r="AQ489" s="108">
        <v>29</v>
      </c>
      <c r="AR489" s="107">
        <v>13271018</v>
      </c>
      <c r="AS489" s="108">
        <v>13</v>
      </c>
      <c r="AT489" s="107">
        <v>1619816</v>
      </c>
      <c r="AU489" s="108">
        <v>4</v>
      </c>
      <c r="AV489" s="107">
        <v>2649732</v>
      </c>
      <c r="AW489" s="108">
        <v>12</v>
      </c>
      <c r="AX489" s="107">
        <v>1079559</v>
      </c>
      <c r="AY489" s="108">
        <v>4</v>
      </c>
      <c r="AZ489" s="107">
        <v>8005455</v>
      </c>
      <c r="BA489" s="108">
        <v>77</v>
      </c>
      <c r="BB489" s="107">
        <v>11980764</v>
      </c>
      <c r="BC489" s="108">
        <v>66</v>
      </c>
      <c r="BD489" s="107">
        <v>15372538</v>
      </c>
      <c r="BE489" s="108">
        <v>98</v>
      </c>
      <c r="BF489" s="107">
        <v>75531227</v>
      </c>
      <c r="BG489" s="108">
        <v>20</v>
      </c>
      <c r="BH489" s="107">
        <v>9502927</v>
      </c>
      <c r="BI489" s="108">
        <v>14</v>
      </c>
      <c r="BJ489" s="107">
        <v>5641660</v>
      </c>
      <c r="BK489" s="108">
        <v>16</v>
      </c>
      <c r="BL489" s="107">
        <v>3745299</v>
      </c>
      <c r="BM489" s="108">
        <v>19</v>
      </c>
      <c r="BN489" s="107">
        <v>4668915</v>
      </c>
      <c r="BO489" s="108">
        <v>35</v>
      </c>
      <c r="BP489" s="107">
        <v>5679135</v>
      </c>
      <c r="BQ489" s="108">
        <v>1283</v>
      </c>
      <c r="BR489" s="107">
        <v>352853631</v>
      </c>
    </row>
    <row r="490" spans="1:70" ht="14" customHeight="1">
      <c r="A490" s="111" t="s">
        <v>546</v>
      </c>
      <c r="B490" s="105">
        <v>35398</v>
      </c>
      <c r="C490" s="106">
        <v>7</v>
      </c>
      <c r="D490" s="107">
        <v>545356</v>
      </c>
      <c r="E490" s="108">
        <v>8</v>
      </c>
      <c r="F490" s="107">
        <v>716159</v>
      </c>
      <c r="G490" s="108">
        <v>116</v>
      </c>
      <c r="H490" s="107">
        <v>13732115</v>
      </c>
      <c r="I490" s="108">
        <v>59</v>
      </c>
      <c r="J490" s="107">
        <v>9433757</v>
      </c>
      <c r="K490" s="108">
        <v>49</v>
      </c>
      <c r="L490" s="107">
        <v>5321637</v>
      </c>
      <c r="M490" s="108">
        <v>17</v>
      </c>
      <c r="N490" s="107">
        <v>2544668</v>
      </c>
      <c r="O490" s="108">
        <v>101</v>
      </c>
      <c r="P490" s="107">
        <v>16481402</v>
      </c>
      <c r="Q490" s="108">
        <v>35</v>
      </c>
      <c r="R490" s="107">
        <v>10182745</v>
      </c>
      <c r="S490" s="108">
        <v>10</v>
      </c>
      <c r="T490" s="107">
        <v>3768307</v>
      </c>
      <c r="U490" s="108">
        <v>9</v>
      </c>
      <c r="V490" s="107">
        <v>2584276</v>
      </c>
      <c r="W490" s="108">
        <v>27</v>
      </c>
      <c r="X490" s="107">
        <v>4983864</v>
      </c>
      <c r="Y490" s="108">
        <v>37</v>
      </c>
      <c r="Z490" s="107">
        <v>9228793</v>
      </c>
      <c r="AA490" s="108">
        <v>24</v>
      </c>
      <c r="AB490" s="107">
        <v>4991745</v>
      </c>
      <c r="AC490" s="108">
        <v>29</v>
      </c>
      <c r="AD490" s="107">
        <v>2962524</v>
      </c>
      <c r="AE490" s="108">
        <v>97</v>
      </c>
      <c r="AF490" s="107">
        <v>11579316</v>
      </c>
      <c r="AG490" s="108">
        <v>129</v>
      </c>
      <c r="AH490" s="107">
        <v>42839501</v>
      </c>
      <c r="AI490" s="108">
        <v>60</v>
      </c>
      <c r="AJ490" s="107">
        <v>32453278</v>
      </c>
      <c r="AK490" s="108">
        <v>17</v>
      </c>
      <c r="AL490" s="107">
        <v>2378680</v>
      </c>
      <c r="AM490" s="108">
        <v>33</v>
      </c>
      <c r="AN490" s="107">
        <v>6907540</v>
      </c>
      <c r="AO490" s="108">
        <v>14</v>
      </c>
      <c r="AP490" s="107">
        <v>14532818</v>
      </c>
      <c r="AQ490" s="108">
        <v>29</v>
      </c>
      <c r="AR490" s="107">
        <v>13161208</v>
      </c>
      <c r="AS490" s="108">
        <v>13</v>
      </c>
      <c r="AT490" s="107">
        <v>1543414</v>
      </c>
      <c r="AU490" s="108">
        <v>4</v>
      </c>
      <c r="AV490" s="107">
        <v>2698185</v>
      </c>
      <c r="AW490" s="108">
        <v>12</v>
      </c>
      <c r="AX490" s="107">
        <v>1066013</v>
      </c>
      <c r="AY490" s="108">
        <v>4</v>
      </c>
      <c r="AZ490" s="107">
        <v>7846724</v>
      </c>
      <c r="BA490" s="108">
        <v>77</v>
      </c>
      <c r="BB490" s="107">
        <v>12104522</v>
      </c>
      <c r="BC490" s="108">
        <v>67</v>
      </c>
      <c r="BD490" s="107">
        <v>15422863</v>
      </c>
      <c r="BE490" s="108">
        <v>98</v>
      </c>
      <c r="BF490" s="107">
        <v>74741315</v>
      </c>
      <c r="BG490" s="108">
        <v>20</v>
      </c>
      <c r="BH490" s="107">
        <v>9430079</v>
      </c>
      <c r="BI490" s="108">
        <v>14</v>
      </c>
      <c r="BJ490" s="107">
        <v>5628972</v>
      </c>
      <c r="BK490" s="108">
        <v>16</v>
      </c>
      <c r="BL490" s="107">
        <v>3889698</v>
      </c>
      <c r="BM490" s="108">
        <v>19</v>
      </c>
      <c r="BN490" s="107">
        <v>4505122</v>
      </c>
      <c r="BO490" s="108">
        <v>35</v>
      </c>
      <c r="BP490" s="107">
        <v>5737822</v>
      </c>
      <c r="BQ490" s="108">
        <v>1286</v>
      </c>
      <c r="BR490" s="107">
        <v>355944434</v>
      </c>
    </row>
    <row r="491" spans="1:70" ht="14" customHeight="1">
      <c r="A491" s="111" t="s">
        <v>546</v>
      </c>
      <c r="B491" s="105">
        <v>35429</v>
      </c>
      <c r="C491" s="106">
        <v>7</v>
      </c>
      <c r="D491" s="107">
        <v>497538</v>
      </c>
      <c r="E491" s="108">
        <v>8</v>
      </c>
      <c r="F491" s="107">
        <v>656938</v>
      </c>
      <c r="G491" s="108">
        <v>116</v>
      </c>
      <c r="H491" s="107">
        <v>12579795</v>
      </c>
      <c r="I491" s="108">
        <v>59</v>
      </c>
      <c r="J491" s="107">
        <v>8870184</v>
      </c>
      <c r="K491" s="108">
        <v>49</v>
      </c>
      <c r="L491" s="107">
        <v>4983530</v>
      </c>
      <c r="M491" s="108">
        <v>17</v>
      </c>
      <c r="N491" s="107">
        <v>2221973</v>
      </c>
      <c r="O491" s="108">
        <v>101</v>
      </c>
      <c r="P491" s="107">
        <v>15566712</v>
      </c>
      <c r="Q491" s="108">
        <v>35</v>
      </c>
      <c r="R491" s="107">
        <v>10464802</v>
      </c>
      <c r="S491" s="108">
        <v>10</v>
      </c>
      <c r="T491" s="107">
        <v>3432677</v>
      </c>
      <c r="U491" s="108">
        <v>9</v>
      </c>
      <c r="V491" s="107">
        <v>2602789</v>
      </c>
      <c r="W491" s="108">
        <v>27</v>
      </c>
      <c r="X491" s="107">
        <v>4553716</v>
      </c>
      <c r="Y491" s="108">
        <v>37</v>
      </c>
      <c r="Z491" s="107">
        <v>8784763</v>
      </c>
      <c r="AA491" s="108">
        <v>24</v>
      </c>
      <c r="AB491" s="107">
        <v>4679236</v>
      </c>
      <c r="AC491" s="108">
        <v>29</v>
      </c>
      <c r="AD491" s="107">
        <v>2630805</v>
      </c>
      <c r="AE491" s="108">
        <v>97</v>
      </c>
      <c r="AF491" s="107">
        <v>10930678</v>
      </c>
      <c r="AG491" s="108">
        <v>129</v>
      </c>
      <c r="AH491" s="107">
        <v>42120773</v>
      </c>
      <c r="AI491" s="108">
        <v>60</v>
      </c>
      <c r="AJ491" s="107">
        <v>32206215</v>
      </c>
      <c r="AK491" s="108">
        <v>17</v>
      </c>
      <c r="AL491" s="107">
        <v>2336222</v>
      </c>
      <c r="AM491" s="108">
        <v>34</v>
      </c>
      <c r="AN491" s="107">
        <v>6716071</v>
      </c>
      <c r="AO491" s="108">
        <v>14</v>
      </c>
      <c r="AP491" s="107">
        <v>14203237</v>
      </c>
      <c r="AQ491" s="108">
        <v>29</v>
      </c>
      <c r="AR491" s="107">
        <v>12187192</v>
      </c>
      <c r="AS491" s="108">
        <v>13</v>
      </c>
      <c r="AT491" s="107">
        <v>1422329</v>
      </c>
      <c r="AU491" s="108">
        <v>4</v>
      </c>
      <c r="AV491" s="107">
        <v>2447958</v>
      </c>
      <c r="AW491" s="108">
        <v>12</v>
      </c>
      <c r="AX491" s="107">
        <v>925953</v>
      </c>
      <c r="AY491" s="108">
        <v>4</v>
      </c>
      <c r="AZ491" s="107">
        <v>8086803</v>
      </c>
      <c r="BA491" s="108">
        <v>78</v>
      </c>
      <c r="BB491" s="107">
        <v>11420229</v>
      </c>
      <c r="BC491" s="108">
        <v>68</v>
      </c>
      <c r="BD491" s="107">
        <v>14674525</v>
      </c>
      <c r="BE491" s="108">
        <v>100</v>
      </c>
      <c r="BF491" s="107">
        <v>67109941</v>
      </c>
      <c r="BG491" s="108">
        <v>20</v>
      </c>
      <c r="BH491" s="107">
        <v>8113905</v>
      </c>
      <c r="BI491" s="108">
        <v>14</v>
      </c>
      <c r="BJ491" s="107">
        <v>4885093</v>
      </c>
      <c r="BK491" s="108">
        <v>16</v>
      </c>
      <c r="BL491" s="107">
        <v>3839880</v>
      </c>
      <c r="BM491" s="108">
        <v>20</v>
      </c>
      <c r="BN491" s="107">
        <v>3882434</v>
      </c>
      <c r="BO491" s="108">
        <v>36</v>
      </c>
      <c r="BP491" s="107">
        <v>6350199</v>
      </c>
      <c r="BQ491" s="108">
        <v>1293</v>
      </c>
      <c r="BR491" s="107">
        <v>336385108</v>
      </c>
    </row>
    <row r="492" spans="1:70" ht="14" customHeight="1">
      <c r="A492" s="111" t="s">
        <v>547</v>
      </c>
      <c r="B492" s="105">
        <v>35461</v>
      </c>
      <c r="C492" s="106">
        <v>7</v>
      </c>
      <c r="D492" s="107">
        <v>449150</v>
      </c>
      <c r="E492" s="108">
        <v>8</v>
      </c>
      <c r="F492" s="107">
        <v>586273</v>
      </c>
      <c r="G492" s="108">
        <v>116</v>
      </c>
      <c r="H492" s="107">
        <v>11492679</v>
      </c>
      <c r="I492" s="108">
        <v>59</v>
      </c>
      <c r="J492" s="107">
        <v>8296966</v>
      </c>
      <c r="K492" s="108">
        <v>49</v>
      </c>
      <c r="L492" s="107">
        <v>4638970</v>
      </c>
      <c r="M492" s="108">
        <v>17</v>
      </c>
      <c r="N492" s="107">
        <v>2106141</v>
      </c>
      <c r="O492" s="108">
        <v>101</v>
      </c>
      <c r="P492" s="107">
        <v>15047177</v>
      </c>
      <c r="Q492" s="108">
        <v>35</v>
      </c>
      <c r="R492" s="107">
        <v>10213711</v>
      </c>
      <c r="S492" s="108">
        <v>10</v>
      </c>
      <c r="T492" s="107">
        <v>3077045</v>
      </c>
      <c r="U492" s="108">
        <v>9</v>
      </c>
      <c r="V492" s="107">
        <v>2442924</v>
      </c>
      <c r="W492" s="108">
        <v>27</v>
      </c>
      <c r="X492" s="107">
        <v>4392949</v>
      </c>
      <c r="Y492" s="108">
        <v>37</v>
      </c>
      <c r="Z492" s="107">
        <v>7916080</v>
      </c>
      <c r="AA492" s="108">
        <v>24</v>
      </c>
      <c r="AB492" s="107">
        <v>4595506</v>
      </c>
      <c r="AC492" s="108">
        <v>29</v>
      </c>
      <c r="AD492" s="107">
        <v>2561720</v>
      </c>
      <c r="AE492" s="108">
        <v>97</v>
      </c>
      <c r="AF492" s="107">
        <v>10505229</v>
      </c>
      <c r="AG492" s="108">
        <v>129</v>
      </c>
      <c r="AH492" s="107">
        <v>42653784</v>
      </c>
      <c r="AI492" s="108">
        <v>60</v>
      </c>
      <c r="AJ492" s="107">
        <v>30975490</v>
      </c>
      <c r="AK492" s="108">
        <v>17</v>
      </c>
      <c r="AL492" s="107">
        <v>2469624</v>
      </c>
      <c r="AM492" s="108">
        <v>34</v>
      </c>
      <c r="AN492" s="107">
        <v>6382383</v>
      </c>
      <c r="AO492" s="108">
        <v>14</v>
      </c>
      <c r="AP492" s="107">
        <v>13353283</v>
      </c>
      <c r="AQ492" s="108">
        <v>29</v>
      </c>
      <c r="AR492" s="107">
        <v>11613787</v>
      </c>
      <c r="AS492" s="108">
        <v>13</v>
      </c>
      <c r="AT492" s="107">
        <v>1308487</v>
      </c>
      <c r="AU492" s="108">
        <v>4</v>
      </c>
      <c r="AV492" s="107">
        <v>2076800</v>
      </c>
      <c r="AW492" s="108">
        <v>12</v>
      </c>
      <c r="AX492" s="107">
        <v>827406</v>
      </c>
      <c r="AY492" s="108">
        <v>4</v>
      </c>
      <c r="AZ492" s="107">
        <v>7881701</v>
      </c>
      <c r="BA492" s="108">
        <v>78</v>
      </c>
      <c r="BB492" s="107">
        <v>10952023</v>
      </c>
      <c r="BC492" s="108">
        <v>67</v>
      </c>
      <c r="BD492" s="107">
        <v>14014625</v>
      </c>
      <c r="BE492" s="108">
        <v>100</v>
      </c>
      <c r="BF492" s="107">
        <v>55505709</v>
      </c>
      <c r="BG492" s="108">
        <v>20</v>
      </c>
      <c r="BH492" s="107">
        <v>7255806</v>
      </c>
      <c r="BI492" s="108">
        <v>14</v>
      </c>
      <c r="BJ492" s="107">
        <v>4660924</v>
      </c>
      <c r="BK492" s="108">
        <v>16</v>
      </c>
      <c r="BL492" s="107">
        <v>3646487</v>
      </c>
      <c r="BM492" s="108">
        <v>20</v>
      </c>
      <c r="BN492" s="107">
        <v>4147326</v>
      </c>
      <c r="BO492" s="108">
        <v>36</v>
      </c>
      <c r="BP492" s="107">
        <v>5927716</v>
      </c>
      <c r="BQ492" s="108">
        <v>1292</v>
      </c>
      <c r="BR492" s="107">
        <v>313975898</v>
      </c>
    </row>
    <row r="493" spans="1:70" ht="14" customHeight="1">
      <c r="A493" s="111" t="s">
        <v>547</v>
      </c>
      <c r="B493" s="105">
        <v>35489</v>
      </c>
      <c r="C493" s="106">
        <v>7</v>
      </c>
      <c r="D493" s="107">
        <v>424304</v>
      </c>
      <c r="E493" s="108">
        <v>8</v>
      </c>
      <c r="F493" s="107">
        <v>583185</v>
      </c>
      <c r="G493" s="108">
        <v>116</v>
      </c>
      <c r="H493" s="107">
        <v>10995952</v>
      </c>
      <c r="I493" s="108">
        <v>59</v>
      </c>
      <c r="J493" s="107">
        <v>8228439</v>
      </c>
      <c r="K493" s="108">
        <v>49</v>
      </c>
      <c r="L493" s="107">
        <v>4679515</v>
      </c>
      <c r="M493" s="108">
        <v>17</v>
      </c>
      <c r="N493" s="107">
        <v>2130998</v>
      </c>
      <c r="O493" s="108">
        <v>101</v>
      </c>
      <c r="P493" s="107">
        <v>15514383</v>
      </c>
      <c r="Q493" s="108">
        <v>35</v>
      </c>
      <c r="R493" s="107">
        <v>10569127</v>
      </c>
      <c r="S493" s="108">
        <v>10</v>
      </c>
      <c r="T493" s="107">
        <v>2988305</v>
      </c>
      <c r="U493" s="108">
        <v>9</v>
      </c>
      <c r="V493" s="107">
        <v>2531498</v>
      </c>
      <c r="W493" s="108">
        <v>27</v>
      </c>
      <c r="X493" s="107">
        <v>4317457</v>
      </c>
      <c r="Y493" s="108">
        <v>37</v>
      </c>
      <c r="Z493" s="107">
        <v>8251843</v>
      </c>
      <c r="AA493" s="108">
        <v>24</v>
      </c>
      <c r="AB493" s="107">
        <v>4764599</v>
      </c>
      <c r="AC493" s="108">
        <v>29</v>
      </c>
      <c r="AD493" s="107">
        <v>2481292</v>
      </c>
      <c r="AE493" s="108">
        <v>97</v>
      </c>
      <c r="AF493" s="107">
        <v>10826557</v>
      </c>
      <c r="AG493" s="108">
        <v>129</v>
      </c>
      <c r="AH493" s="107">
        <v>42708795</v>
      </c>
      <c r="AI493" s="108">
        <v>60</v>
      </c>
      <c r="AJ493" s="107">
        <v>31158524</v>
      </c>
      <c r="AK493" s="108">
        <v>17</v>
      </c>
      <c r="AL493" s="107">
        <v>2523389</v>
      </c>
      <c r="AM493" s="108">
        <v>34</v>
      </c>
      <c r="AN493" s="107">
        <v>6514783</v>
      </c>
      <c r="AO493" s="108">
        <v>14</v>
      </c>
      <c r="AP493" s="107">
        <v>12998318</v>
      </c>
      <c r="AQ493" s="108">
        <v>29</v>
      </c>
      <c r="AR493" s="107">
        <v>12192896</v>
      </c>
      <c r="AS493" s="108">
        <v>13</v>
      </c>
      <c r="AT493" s="107">
        <v>1270229</v>
      </c>
      <c r="AU493" s="108">
        <v>4</v>
      </c>
      <c r="AV493" s="107">
        <v>2231335</v>
      </c>
      <c r="AW493" s="108">
        <v>12</v>
      </c>
      <c r="AX493" s="107">
        <v>842198</v>
      </c>
      <c r="AY493" s="108">
        <v>4</v>
      </c>
      <c r="AZ493" s="107">
        <v>7760275</v>
      </c>
      <c r="BA493" s="108">
        <v>78</v>
      </c>
      <c r="BB493" s="107">
        <v>10954800</v>
      </c>
      <c r="BC493" s="108">
        <v>67</v>
      </c>
      <c r="BD493" s="107">
        <v>14194816</v>
      </c>
      <c r="BE493" s="108">
        <v>100</v>
      </c>
      <c r="BF493" s="107">
        <v>57666367</v>
      </c>
      <c r="BG493" s="108">
        <v>20</v>
      </c>
      <c r="BH493" s="107">
        <v>7249968</v>
      </c>
      <c r="BI493" s="108">
        <v>14</v>
      </c>
      <c r="BJ493" s="107">
        <v>4959378</v>
      </c>
      <c r="BK493" s="108">
        <v>16</v>
      </c>
      <c r="BL493" s="107">
        <v>3580204</v>
      </c>
      <c r="BM493" s="108">
        <v>20</v>
      </c>
      <c r="BN493" s="107">
        <v>4322716</v>
      </c>
      <c r="BO493" s="108">
        <v>35</v>
      </c>
      <c r="BP493" s="107">
        <v>5859049</v>
      </c>
      <c r="BQ493" s="108">
        <v>1291</v>
      </c>
      <c r="BR493" s="107">
        <v>318275508</v>
      </c>
    </row>
    <row r="494" spans="1:70" ht="14" customHeight="1">
      <c r="A494" s="111" t="s">
        <v>547</v>
      </c>
      <c r="B494" s="105">
        <v>35520</v>
      </c>
      <c r="C494" s="106">
        <v>7</v>
      </c>
      <c r="D494" s="107">
        <v>399886</v>
      </c>
      <c r="E494" s="108">
        <v>8</v>
      </c>
      <c r="F494" s="107">
        <v>553801</v>
      </c>
      <c r="G494" s="108">
        <v>116</v>
      </c>
      <c r="H494" s="107">
        <v>10568761</v>
      </c>
      <c r="I494" s="108">
        <v>59</v>
      </c>
      <c r="J494" s="107">
        <v>8052107</v>
      </c>
      <c r="K494" s="108">
        <v>49</v>
      </c>
      <c r="L494" s="107">
        <v>4592848</v>
      </c>
      <c r="M494" s="108">
        <v>17</v>
      </c>
      <c r="N494" s="107">
        <v>2036908</v>
      </c>
      <c r="O494" s="108">
        <v>101</v>
      </c>
      <c r="P494" s="107">
        <v>15478031</v>
      </c>
      <c r="Q494" s="108">
        <v>35</v>
      </c>
      <c r="R494" s="107">
        <v>10673866</v>
      </c>
      <c r="S494" s="108">
        <v>10</v>
      </c>
      <c r="T494" s="107">
        <v>2987072</v>
      </c>
      <c r="U494" s="108">
        <v>9</v>
      </c>
      <c r="V494" s="107">
        <v>2632135</v>
      </c>
      <c r="W494" s="108">
        <v>27</v>
      </c>
      <c r="X494" s="107">
        <v>4215245</v>
      </c>
      <c r="Y494" s="108">
        <v>37</v>
      </c>
      <c r="Z494" s="107">
        <v>8340750</v>
      </c>
      <c r="AA494" s="108">
        <v>24</v>
      </c>
      <c r="AB494" s="107">
        <v>4592733</v>
      </c>
      <c r="AC494" s="108">
        <v>29</v>
      </c>
      <c r="AD494" s="107">
        <v>2376134</v>
      </c>
      <c r="AE494" s="108">
        <v>97</v>
      </c>
      <c r="AF494" s="107">
        <v>10568919</v>
      </c>
      <c r="AG494" s="108">
        <v>129</v>
      </c>
      <c r="AH494" s="107">
        <v>43029880</v>
      </c>
      <c r="AI494" s="108">
        <v>60</v>
      </c>
      <c r="AJ494" s="107">
        <v>30982512</v>
      </c>
      <c r="AK494" s="108">
        <v>17</v>
      </c>
      <c r="AL494" s="107">
        <v>2486401</v>
      </c>
      <c r="AM494" s="108">
        <v>34</v>
      </c>
      <c r="AN494" s="107">
        <v>6547892</v>
      </c>
      <c r="AO494" s="108">
        <v>14</v>
      </c>
      <c r="AP494" s="107">
        <v>12828942</v>
      </c>
      <c r="AQ494" s="108">
        <v>29</v>
      </c>
      <c r="AR494" s="107">
        <v>12388139</v>
      </c>
      <c r="AS494" s="108">
        <v>13</v>
      </c>
      <c r="AT494" s="107">
        <v>1185430</v>
      </c>
      <c r="AU494" s="108">
        <v>4</v>
      </c>
      <c r="AV494" s="107">
        <v>2091796</v>
      </c>
      <c r="AW494" s="108">
        <v>12</v>
      </c>
      <c r="AX494" s="107">
        <v>799210</v>
      </c>
      <c r="AY494" s="108">
        <v>4</v>
      </c>
      <c r="AZ494" s="107">
        <v>7824374</v>
      </c>
      <c r="BA494" s="108">
        <v>78</v>
      </c>
      <c r="BB494" s="107">
        <v>10770546</v>
      </c>
      <c r="BC494" s="108">
        <v>67</v>
      </c>
      <c r="BD494" s="107">
        <v>13875172</v>
      </c>
      <c r="BE494" s="108">
        <v>100</v>
      </c>
      <c r="BF494" s="107">
        <v>56117101</v>
      </c>
      <c r="BG494" s="108">
        <v>20</v>
      </c>
      <c r="BH494" s="107">
        <v>6565332</v>
      </c>
      <c r="BI494" s="108">
        <v>14</v>
      </c>
      <c r="BJ494" s="107">
        <v>5209830</v>
      </c>
      <c r="BK494" s="108">
        <v>16</v>
      </c>
      <c r="BL494" s="107">
        <v>3671603</v>
      </c>
      <c r="BM494" s="108">
        <v>20</v>
      </c>
      <c r="BN494" s="107">
        <v>4151443</v>
      </c>
      <c r="BO494" s="108">
        <v>35</v>
      </c>
      <c r="BP494" s="107">
        <v>5834618</v>
      </c>
      <c r="BQ494" s="108">
        <v>1291</v>
      </c>
      <c r="BR494" s="107">
        <v>314429431</v>
      </c>
    </row>
    <row r="495" spans="1:70" ht="14" customHeight="1">
      <c r="A495" s="111" t="s">
        <v>547</v>
      </c>
      <c r="B495" s="105">
        <v>35550</v>
      </c>
      <c r="C495" s="106">
        <v>7</v>
      </c>
      <c r="D495" s="107">
        <v>410713</v>
      </c>
      <c r="E495" s="108">
        <v>8</v>
      </c>
      <c r="F495" s="107">
        <v>556034</v>
      </c>
      <c r="G495" s="108">
        <v>116</v>
      </c>
      <c r="H495" s="107">
        <v>10166078</v>
      </c>
      <c r="I495" s="108">
        <v>59</v>
      </c>
      <c r="J495" s="107">
        <v>8500093</v>
      </c>
      <c r="K495" s="108">
        <v>49</v>
      </c>
      <c r="L495" s="107">
        <v>4907742</v>
      </c>
      <c r="M495" s="108">
        <v>17</v>
      </c>
      <c r="N495" s="107">
        <v>2046895</v>
      </c>
      <c r="O495" s="108">
        <v>101</v>
      </c>
      <c r="P495" s="107">
        <v>17004364</v>
      </c>
      <c r="Q495" s="108">
        <v>35</v>
      </c>
      <c r="R495" s="107">
        <v>11283937</v>
      </c>
      <c r="S495" s="108">
        <v>10</v>
      </c>
      <c r="T495" s="107">
        <v>3105742</v>
      </c>
      <c r="U495" s="108">
        <v>9</v>
      </c>
      <c r="V495" s="107">
        <v>2969104</v>
      </c>
      <c r="W495" s="108">
        <v>27</v>
      </c>
      <c r="X495" s="107">
        <v>4449497</v>
      </c>
      <c r="Y495" s="108">
        <v>37</v>
      </c>
      <c r="Z495" s="107">
        <v>8776945</v>
      </c>
      <c r="AA495" s="108">
        <v>24</v>
      </c>
      <c r="AB495" s="107">
        <v>4922427</v>
      </c>
      <c r="AC495" s="108">
        <v>29</v>
      </c>
      <c r="AD495" s="107">
        <v>2408553</v>
      </c>
      <c r="AE495" s="108">
        <v>97</v>
      </c>
      <c r="AF495" s="107">
        <v>11268014</v>
      </c>
      <c r="AG495" s="108">
        <v>129</v>
      </c>
      <c r="AH495" s="107">
        <v>46387544</v>
      </c>
      <c r="AI495" s="108">
        <v>60</v>
      </c>
      <c r="AJ495" s="107">
        <v>34265050</v>
      </c>
      <c r="AK495" s="108">
        <v>17</v>
      </c>
      <c r="AL495" s="107">
        <v>2655909</v>
      </c>
      <c r="AM495" s="108">
        <v>34</v>
      </c>
      <c r="AN495" s="107">
        <v>7036456</v>
      </c>
      <c r="AO495" s="108">
        <v>14</v>
      </c>
      <c r="AP495" s="107">
        <v>12814063</v>
      </c>
      <c r="AQ495" s="108">
        <v>29</v>
      </c>
      <c r="AR495" s="107">
        <v>12962846</v>
      </c>
      <c r="AS495" s="108">
        <v>13</v>
      </c>
      <c r="AT495" s="107">
        <v>1210553</v>
      </c>
      <c r="AU495" s="108">
        <v>4</v>
      </c>
      <c r="AV495" s="107">
        <v>2049960</v>
      </c>
      <c r="AW495" s="108">
        <v>12</v>
      </c>
      <c r="AX495" s="107">
        <v>827892</v>
      </c>
      <c r="AY495" s="108">
        <v>4</v>
      </c>
      <c r="AZ495" s="107">
        <v>8047751</v>
      </c>
      <c r="BA495" s="108">
        <v>78</v>
      </c>
      <c r="BB495" s="107">
        <v>11237985</v>
      </c>
      <c r="BC495" s="108">
        <v>67</v>
      </c>
      <c r="BD495" s="107">
        <v>14987449</v>
      </c>
      <c r="BE495" s="108">
        <v>100</v>
      </c>
      <c r="BF495" s="107">
        <v>56591327</v>
      </c>
      <c r="BG495" s="108">
        <v>20</v>
      </c>
      <c r="BH495" s="107">
        <v>6543819</v>
      </c>
      <c r="BI495" s="108">
        <v>14</v>
      </c>
      <c r="BJ495" s="107">
        <v>5182387</v>
      </c>
      <c r="BK495" s="108">
        <v>16</v>
      </c>
      <c r="BL495" s="107">
        <v>3724139</v>
      </c>
      <c r="BM495" s="108">
        <v>20</v>
      </c>
      <c r="BN495" s="107">
        <v>4683994</v>
      </c>
      <c r="BO495" s="108">
        <v>35</v>
      </c>
      <c r="BP495" s="107">
        <v>6203615</v>
      </c>
      <c r="BQ495" s="108">
        <v>1291</v>
      </c>
      <c r="BR495" s="107">
        <v>330188891</v>
      </c>
    </row>
    <row r="496" spans="1:70" ht="14" customHeight="1">
      <c r="A496" s="111" t="s">
        <v>547</v>
      </c>
      <c r="B496" s="105">
        <v>35580</v>
      </c>
      <c r="C496" s="106">
        <v>7</v>
      </c>
      <c r="D496" s="107">
        <v>429556</v>
      </c>
      <c r="E496" s="108">
        <v>8</v>
      </c>
      <c r="F496" s="107">
        <v>593080</v>
      </c>
      <c r="G496" s="108">
        <v>116</v>
      </c>
      <c r="H496" s="107">
        <v>10680801</v>
      </c>
      <c r="I496" s="108">
        <v>59</v>
      </c>
      <c r="J496" s="107">
        <v>9053262</v>
      </c>
      <c r="K496" s="108">
        <v>49</v>
      </c>
      <c r="L496" s="107">
        <v>5062775</v>
      </c>
      <c r="M496" s="108">
        <v>17</v>
      </c>
      <c r="N496" s="107">
        <v>2210881</v>
      </c>
      <c r="O496" s="108">
        <v>101</v>
      </c>
      <c r="P496" s="107">
        <v>16736221</v>
      </c>
      <c r="Q496" s="108">
        <v>35</v>
      </c>
      <c r="R496" s="107">
        <v>11740199</v>
      </c>
      <c r="S496" s="108">
        <v>10</v>
      </c>
      <c r="T496" s="107">
        <v>3359577</v>
      </c>
      <c r="U496" s="108">
        <v>9</v>
      </c>
      <c r="V496" s="107">
        <v>2928974</v>
      </c>
      <c r="W496" s="108">
        <v>27</v>
      </c>
      <c r="X496" s="107">
        <v>4649817</v>
      </c>
      <c r="Y496" s="108">
        <v>37</v>
      </c>
      <c r="Z496" s="107">
        <v>8394233</v>
      </c>
      <c r="AA496" s="108">
        <v>24</v>
      </c>
      <c r="AB496" s="107">
        <v>5145096</v>
      </c>
      <c r="AC496" s="108">
        <v>29</v>
      </c>
      <c r="AD496" s="107">
        <v>2507583</v>
      </c>
      <c r="AE496" s="108">
        <v>97</v>
      </c>
      <c r="AF496" s="107">
        <v>11479985</v>
      </c>
      <c r="AG496" s="108">
        <v>130</v>
      </c>
      <c r="AH496" s="107">
        <v>48563365</v>
      </c>
      <c r="AI496" s="108">
        <v>60</v>
      </c>
      <c r="AJ496" s="107">
        <v>32661078</v>
      </c>
      <c r="AK496" s="108">
        <v>17</v>
      </c>
      <c r="AL496" s="107">
        <v>2654379</v>
      </c>
      <c r="AM496" s="108">
        <v>34</v>
      </c>
      <c r="AN496" s="107">
        <v>7130897</v>
      </c>
      <c r="AO496" s="108">
        <v>14</v>
      </c>
      <c r="AP496" s="107">
        <v>12808113</v>
      </c>
      <c r="AQ496" s="108">
        <v>29</v>
      </c>
      <c r="AR496" s="107">
        <v>13183493</v>
      </c>
      <c r="AS496" s="108">
        <v>13</v>
      </c>
      <c r="AT496" s="107">
        <v>1313883</v>
      </c>
      <c r="AU496" s="108">
        <v>4</v>
      </c>
      <c r="AV496" s="107">
        <v>2062181</v>
      </c>
      <c r="AW496" s="108">
        <v>12</v>
      </c>
      <c r="AX496" s="107">
        <v>939714</v>
      </c>
      <c r="AY496" s="108">
        <v>4</v>
      </c>
      <c r="AZ496" s="107">
        <v>9437716</v>
      </c>
      <c r="BA496" s="108">
        <v>78</v>
      </c>
      <c r="BB496" s="107">
        <v>12330432</v>
      </c>
      <c r="BC496" s="108">
        <v>67</v>
      </c>
      <c r="BD496" s="107">
        <v>16017615</v>
      </c>
      <c r="BE496" s="108">
        <v>100</v>
      </c>
      <c r="BF496" s="107">
        <v>58944438</v>
      </c>
      <c r="BG496" s="108">
        <v>20</v>
      </c>
      <c r="BH496" s="107">
        <v>6420084</v>
      </c>
      <c r="BI496" s="108">
        <v>14</v>
      </c>
      <c r="BJ496" s="107">
        <v>5730275</v>
      </c>
      <c r="BK496" s="108">
        <v>16</v>
      </c>
      <c r="BL496" s="107">
        <v>3927672</v>
      </c>
      <c r="BM496" s="108">
        <v>20</v>
      </c>
      <c r="BN496" s="107">
        <v>4800116</v>
      </c>
      <c r="BO496" s="108">
        <v>35</v>
      </c>
      <c r="BP496" s="107">
        <v>6932037</v>
      </c>
      <c r="BQ496" s="108">
        <v>1292</v>
      </c>
      <c r="BR496" s="107">
        <v>340829541</v>
      </c>
    </row>
    <row r="497" spans="1:70" ht="14" customHeight="1">
      <c r="A497" s="111" t="s">
        <v>547</v>
      </c>
      <c r="B497" s="105">
        <v>35611</v>
      </c>
      <c r="C497" s="106">
        <v>7</v>
      </c>
      <c r="D497" s="107">
        <v>453151</v>
      </c>
      <c r="E497" s="108">
        <v>8</v>
      </c>
      <c r="F497" s="107">
        <v>569995</v>
      </c>
      <c r="G497" s="108">
        <v>116</v>
      </c>
      <c r="H497" s="107">
        <v>10874537</v>
      </c>
      <c r="I497" s="108">
        <v>59</v>
      </c>
      <c r="J497" s="107">
        <v>9300891</v>
      </c>
      <c r="K497" s="108">
        <v>49</v>
      </c>
      <c r="L497" s="107">
        <v>5159830</v>
      </c>
      <c r="M497" s="108">
        <v>17</v>
      </c>
      <c r="N497" s="107">
        <v>2303994</v>
      </c>
      <c r="O497" s="108">
        <v>101</v>
      </c>
      <c r="P497" s="107">
        <v>17209053</v>
      </c>
      <c r="Q497" s="108">
        <v>35</v>
      </c>
      <c r="R497" s="107">
        <v>12204054</v>
      </c>
      <c r="S497" s="108">
        <v>10</v>
      </c>
      <c r="T497" s="107">
        <v>3370765</v>
      </c>
      <c r="U497" s="108">
        <v>9</v>
      </c>
      <c r="V497" s="107">
        <v>2933498</v>
      </c>
      <c r="W497" s="108">
        <v>27</v>
      </c>
      <c r="X497" s="107">
        <v>4745748</v>
      </c>
      <c r="Y497" s="108">
        <v>37</v>
      </c>
      <c r="Z497" s="107">
        <v>8779764</v>
      </c>
      <c r="AA497" s="108">
        <v>24</v>
      </c>
      <c r="AB497" s="107">
        <v>5247531</v>
      </c>
      <c r="AC497" s="108">
        <v>29</v>
      </c>
      <c r="AD497" s="107">
        <v>2613673</v>
      </c>
      <c r="AE497" s="108">
        <v>99</v>
      </c>
      <c r="AF497" s="107">
        <v>12017800</v>
      </c>
      <c r="AG497" s="108">
        <v>130</v>
      </c>
      <c r="AH497" s="107">
        <v>49955009</v>
      </c>
      <c r="AI497" s="108">
        <v>60</v>
      </c>
      <c r="AJ497" s="107">
        <v>33204541</v>
      </c>
      <c r="AK497" s="108">
        <v>17</v>
      </c>
      <c r="AL497" s="107">
        <v>2615485</v>
      </c>
      <c r="AM497" s="108">
        <v>34</v>
      </c>
      <c r="AN497" s="107">
        <v>7567247</v>
      </c>
      <c r="AO497" s="108">
        <v>14</v>
      </c>
      <c r="AP497" s="107">
        <v>13122382</v>
      </c>
      <c r="AQ497" s="108">
        <v>29</v>
      </c>
      <c r="AR497" s="107">
        <v>13319522</v>
      </c>
      <c r="AS497" s="108">
        <v>13</v>
      </c>
      <c r="AT497" s="107">
        <v>1218040</v>
      </c>
      <c r="AU497" s="108">
        <v>4</v>
      </c>
      <c r="AV497" s="107">
        <v>2068934</v>
      </c>
      <c r="AW497" s="108">
        <v>12</v>
      </c>
      <c r="AX497" s="107">
        <v>907429</v>
      </c>
      <c r="AY497" s="108">
        <v>4</v>
      </c>
      <c r="AZ497" s="107">
        <v>9318861</v>
      </c>
      <c r="BA497" s="108">
        <v>79</v>
      </c>
      <c r="BB497" s="107">
        <v>12759942</v>
      </c>
      <c r="BC497" s="108">
        <v>67</v>
      </c>
      <c r="BD497" s="107">
        <v>16023341</v>
      </c>
      <c r="BE497" s="108">
        <v>100</v>
      </c>
      <c r="BF497" s="107">
        <v>67099886</v>
      </c>
      <c r="BG497" s="108">
        <v>20</v>
      </c>
      <c r="BH497" s="107">
        <v>6922661</v>
      </c>
      <c r="BI497" s="108">
        <v>14</v>
      </c>
      <c r="BJ497" s="107">
        <v>6277282</v>
      </c>
      <c r="BK497" s="108">
        <v>16</v>
      </c>
      <c r="BL497" s="107">
        <v>4480101</v>
      </c>
      <c r="BM497" s="108">
        <v>20</v>
      </c>
      <c r="BN497" s="107">
        <v>5017184</v>
      </c>
      <c r="BO497" s="108">
        <v>35</v>
      </c>
      <c r="BP497" s="107">
        <v>7100024</v>
      </c>
      <c r="BQ497" s="108">
        <v>1295</v>
      </c>
      <c r="BR497" s="107">
        <v>356762170</v>
      </c>
    </row>
    <row r="498" spans="1:70" ht="14" customHeight="1">
      <c r="A498" s="111" t="s">
        <v>547</v>
      </c>
      <c r="B498" s="105">
        <v>35642</v>
      </c>
      <c r="C498" s="106">
        <v>7</v>
      </c>
      <c r="D498" s="107">
        <v>412355</v>
      </c>
      <c r="E498" s="108">
        <v>8</v>
      </c>
      <c r="F498" s="107">
        <v>505207</v>
      </c>
      <c r="G498" s="108">
        <v>114</v>
      </c>
      <c r="H498" s="107">
        <v>9780507</v>
      </c>
      <c r="I498" s="108">
        <v>59</v>
      </c>
      <c r="J498" s="107">
        <v>8884156</v>
      </c>
      <c r="K498" s="108">
        <v>49</v>
      </c>
      <c r="L498" s="107">
        <v>4873166</v>
      </c>
      <c r="M498" s="108">
        <v>17</v>
      </c>
      <c r="N498" s="107">
        <v>2094627</v>
      </c>
      <c r="O498" s="108">
        <v>101</v>
      </c>
      <c r="P498" s="107">
        <v>16877484</v>
      </c>
      <c r="Q498" s="108">
        <v>35</v>
      </c>
      <c r="R498" s="107">
        <v>12844545</v>
      </c>
      <c r="S498" s="108">
        <v>10</v>
      </c>
      <c r="T498" s="107">
        <v>2985765</v>
      </c>
      <c r="U498" s="108">
        <v>9</v>
      </c>
      <c r="V498" s="107">
        <v>3011895</v>
      </c>
      <c r="W498" s="108">
        <v>27</v>
      </c>
      <c r="X498" s="107">
        <v>4581587</v>
      </c>
      <c r="Y498" s="108">
        <v>37</v>
      </c>
      <c r="Z498" s="107">
        <v>7910826</v>
      </c>
      <c r="AA498" s="108">
        <v>24</v>
      </c>
      <c r="AB498" s="107">
        <v>5255894</v>
      </c>
      <c r="AC498" s="108">
        <v>29</v>
      </c>
      <c r="AD498" s="107">
        <v>2264695</v>
      </c>
      <c r="AE498" s="108">
        <v>99</v>
      </c>
      <c r="AF498" s="107">
        <v>11938987</v>
      </c>
      <c r="AG498" s="108">
        <v>130</v>
      </c>
      <c r="AH498" s="107">
        <v>55275236</v>
      </c>
      <c r="AI498" s="108">
        <v>60</v>
      </c>
      <c r="AJ498" s="107">
        <v>34239926</v>
      </c>
      <c r="AK498" s="108">
        <v>17</v>
      </c>
      <c r="AL498" s="107">
        <v>2817078</v>
      </c>
      <c r="AM498" s="108">
        <v>35</v>
      </c>
      <c r="AN498" s="107">
        <v>7966031</v>
      </c>
      <c r="AO498" s="108">
        <v>14</v>
      </c>
      <c r="AP498" s="107">
        <v>12639953</v>
      </c>
      <c r="AQ498" s="108">
        <v>29</v>
      </c>
      <c r="AR498" s="107">
        <v>12432848</v>
      </c>
      <c r="AS498" s="108">
        <v>13</v>
      </c>
      <c r="AT498" s="107">
        <v>1106448</v>
      </c>
      <c r="AU498" s="108">
        <v>4</v>
      </c>
      <c r="AV498" s="107">
        <v>2056752</v>
      </c>
      <c r="AW498" s="108">
        <v>12</v>
      </c>
      <c r="AX498" s="107">
        <v>836902</v>
      </c>
      <c r="AY498" s="108">
        <v>4</v>
      </c>
      <c r="AZ498" s="107">
        <v>9745616</v>
      </c>
      <c r="BA498" s="108">
        <v>79</v>
      </c>
      <c r="BB498" s="107">
        <v>12401462</v>
      </c>
      <c r="BC498" s="108">
        <v>68</v>
      </c>
      <c r="BD498" s="107">
        <v>15771204</v>
      </c>
      <c r="BE498" s="108">
        <v>100</v>
      </c>
      <c r="BF498" s="107">
        <v>63844898</v>
      </c>
      <c r="BG498" s="108">
        <v>20</v>
      </c>
      <c r="BH498" s="107">
        <v>6695082</v>
      </c>
      <c r="BI498" s="108">
        <v>14</v>
      </c>
      <c r="BJ498" s="107">
        <v>6210395</v>
      </c>
      <c r="BK498" s="108">
        <v>16</v>
      </c>
      <c r="BL498" s="107">
        <v>4722514</v>
      </c>
      <c r="BM498" s="108">
        <v>20</v>
      </c>
      <c r="BN498" s="107">
        <v>4827476</v>
      </c>
      <c r="BO498" s="108">
        <v>35</v>
      </c>
      <c r="BP498" s="107">
        <v>7253615</v>
      </c>
      <c r="BQ498" s="108">
        <v>1295</v>
      </c>
      <c r="BR498" s="107">
        <v>355065148</v>
      </c>
    </row>
    <row r="499" spans="1:70" ht="14" customHeight="1">
      <c r="A499" s="111" t="s">
        <v>547</v>
      </c>
      <c r="B499" s="105">
        <v>35671</v>
      </c>
      <c r="C499" s="106">
        <v>7</v>
      </c>
      <c r="D499" s="107">
        <v>385887</v>
      </c>
      <c r="E499" s="108">
        <v>8</v>
      </c>
      <c r="F499" s="107">
        <v>471846</v>
      </c>
      <c r="G499" s="108">
        <v>113</v>
      </c>
      <c r="H499" s="107">
        <v>9501803</v>
      </c>
      <c r="I499" s="108">
        <v>59</v>
      </c>
      <c r="J499" s="107">
        <v>8337468</v>
      </c>
      <c r="K499" s="108">
        <v>49</v>
      </c>
      <c r="L499" s="107">
        <v>4627424</v>
      </c>
      <c r="M499" s="108">
        <v>17</v>
      </c>
      <c r="N499" s="107">
        <v>2073883</v>
      </c>
      <c r="O499" s="108">
        <v>101</v>
      </c>
      <c r="P499" s="107">
        <v>15817668</v>
      </c>
      <c r="Q499" s="108">
        <v>35</v>
      </c>
      <c r="R499" s="107">
        <v>11805574</v>
      </c>
      <c r="S499" s="108">
        <v>10</v>
      </c>
      <c r="T499" s="107">
        <v>2727703</v>
      </c>
      <c r="U499" s="108">
        <v>9</v>
      </c>
      <c r="V499" s="107">
        <v>2848074</v>
      </c>
      <c r="W499" s="108">
        <v>27</v>
      </c>
      <c r="X499" s="107">
        <v>3894690</v>
      </c>
      <c r="Y499" s="108">
        <v>37</v>
      </c>
      <c r="Z499" s="107">
        <v>7150470</v>
      </c>
      <c r="AA499" s="108">
        <v>24</v>
      </c>
      <c r="AB499" s="107">
        <v>4739426</v>
      </c>
      <c r="AC499" s="108">
        <v>29</v>
      </c>
      <c r="AD499" s="107">
        <v>2123743</v>
      </c>
      <c r="AE499" s="108">
        <v>99</v>
      </c>
      <c r="AF499" s="107">
        <v>10740300</v>
      </c>
      <c r="AG499" s="108">
        <v>130</v>
      </c>
      <c r="AH499" s="107">
        <v>47319627</v>
      </c>
      <c r="AI499" s="108">
        <v>61</v>
      </c>
      <c r="AJ499" s="107">
        <v>30910502</v>
      </c>
      <c r="AK499" s="108">
        <v>17</v>
      </c>
      <c r="AL499" s="107">
        <v>2561977</v>
      </c>
      <c r="AM499" s="108">
        <v>36</v>
      </c>
      <c r="AN499" s="107">
        <v>7290319</v>
      </c>
      <c r="AO499" s="108">
        <v>14</v>
      </c>
      <c r="AP499" s="107">
        <v>12660966</v>
      </c>
      <c r="AQ499" s="108">
        <v>29</v>
      </c>
      <c r="AR499" s="107">
        <v>12287008</v>
      </c>
      <c r="AS499" s="108">
        <v>13</v>
      </c>
      <c r="AT499" s="107">
        <v>1103278</v>
      </c>
      <c r="AU499" s="108">
        <v>4</v>
      </c>
      <c r="AV499" s="107">
        <v>1991883</v>
      </c>
      <c r="AW499" s="108">
        <v>12</v>
      </c>
      <c r="AX499" s="107">
        <v>758138</v>
      </c>
      <c r="AY499" s="108">
        <v>4</v>
      </c>
      <c r="AZ499" s="107">
        <v>8804416</v>
      </c>
      <c r="BA499" s="108">
        <v>79</v>
      </c>
      <c r="BB499" s="107">
        <v>11227554</v>
      </c>
      <c r="BC499" s="108">
        <v>70</v>
      </c>
      <c r="BD499" s="107">
        <v>14676483</v>
      </c>
      <c r="BE499" s="108">
        <v>100</v>
      </c>
      <c r="BF499" s="107">
        <v>62404070</v>
      </c>
      <c r="BG499" s="108">
        <v>20</v>
      </c>
      <c r="BH499" s="107">
        <v>6194509</v>
      </c>
      <c r="BI499" s="108">
        <v>14</v>
      </c>
      <c r="BJ499" s="107">
        <v>5533853</v>
      </c>
      <c r="BK499" s="108">
        <v>16</v>
      </c>
      <c r="BL499" s="107">
        <v>4371020</v>
      </c>
      <c r="BM499" s="108">
        <v>20</v>
      </c>
      <c r="BN499" s="107">
        <v>4685060</v>
      </c>
      <c r="BO499" s="108">
        <v>36</v>
      </c>
      <c r="BP499" s="107">
        <v>7557261</v>
      </c>
      <c r="BQ499" s="108">
        <v>1299</v>
      </c>
      <c r="BR499" s="107">
        <v>329583899</v>
      </c>
    </row>
    <row r="500" spans="1:70" ht="14" customHeight="1">
      <c r="A500" s="111" t="s">
        <v>547</v>
      </c>
      <c r="B500" s="105">
        <v>35703</v>
      </c>
      <c r="C500" s="106">
        <v>7</v>
      </c>
      <c r="D500" s="107">
        <v>309974</v>
      </c>
      <c r="E500" s="108">
        <v>8</v>
      </c>
      <c r="F500" s="107">
        <v>434004</v>
      </c>
      <c r="G500" s="108">
        <v>114</v>
      </c>
      <c r="H500" s="107">
        <v>8366229</v>
      </c>
      <c r="I500" s="108">
        <v>61</v>
      </c>
      <c r="J500" s="107">
        <v>8142421</v>
      </c>
      <c r="K500" s="108">
        <v>49</v>
      </c>
      <c r="L500" s="107">
        <v>4002932</v>
      </c>
      <c r="M500" s="108">
        <v>17</v>
      </c>
      <c r="N500" s="107">
        <v>1942393</v>
      </c>
      <c r="O500" s="108">
        <v>102</v>
      </c>
      <c r="P500" s="107">
        <v>14887618</v>
      </c>
      <c r="Q500" s="108">
        <v>35</v>
      </c>
      <c r="R500" s="107">
        <v>12144532</v>
      </c>
      <c r="S500" s="108">
        <v>10</v>
      </c>
      <c r="T500" s="107">
        <v>2476456</v>
      </c>
      <c r="U500" s="108">
        <v>10</v>
      </c>
      <c r="V500" s="107">
        <v>3024309</v>
      </c>
      <c r="W500" s="108">
        <v>27</v>
      </c>
      <c r="X500" s="107">
        <v>3768072</v>
      </c>
      <c r="Y500" s="108">
        <v>38</v>
      </c>
      <c r="Z500" s="107">
        <v>6204355</v>
      </c>
      <c r="AA500" s="108">
        <v>24</v>
      </c>
      <c r="AB500" s="107">
        <v>4352362</v>
      </c>
      <c r="AC500" s="108">
        <v>29</v>
      </c>
      <c r="AD500" s="107">
        <v>1843785</v>
      </c>
      <c r="AE500" s="108">
        <v>102</v>
      </c>
      <c r="AF500" s="107">
        <v>10285558</v>
      </c>
      <c r="AG500" s="108">
        <v>132</v>
      </c>
      <c r="AH500" s="107">
        <v>47401052</v>
      </c>
      <c r="AI500" s="108">
        <v>61</v>
      </c>
      <c r="AJ500" s="107">
        <v>32477268</v>
      </c>
      <c r="AK500" s="108">
        <v>17</v>
      </c>
      <c r="AL500" s="107">
        <v>2284268</v>
      </c>
      <c r="AM500" s="108">
        <v>36</v>
      </c>
      <c r="AN500" s="107">
        <v>7346990</v>
      </c>
      <c r="AO500" s="108">
        <v>14</v>
      </c>
      <c r="AP500" s="107">
        <v>12595689</v>
      </c>
      <c r="AQ500" s="108">
        <v>30</v>
      </c>
      <c r="AR500" s="107">
        <v>11988321</v>
      </c>
      <c r="AS500" s="108">
        <v>13</v>
      </c>
      <c r="AT500" s="107">
        <v>905300</v>
      </c>
      <c r="AU500" s="108">
        <v>4</v>
      </c>
      <c r="AV500" s="107">
        <v>1823401</v>
      </c>
      <c r="AW500" s="108">
        <v>12</v>
      </c>
      <c r="AX500" s="107">
        <v>712789</v>
      </c>
      <c r="AY500" s="108">
        <v>4</v>
      </c>
      <c r="AZ500" s="107">
        <v>8554526</v>
      </c>
      <c r="BA500" s="108">
        <v>85</v>
      </c>
      <c r="BB500" s="107">
        <v>10709132</v>
      </c>
      <c r="BC500" s="108">
        <v>72</v>
      </c>
      <c r="BD500" s="107">
        <v>14387950</v>
      </c>
      <c r="BE500" s="108">
        <v>100</v>
      </c>
      <c r="BF500" s="107">
        <v>60388263</v>
      </c>
      <c r="BG500" s="108">
        <v>20</v>
      </c>
      <c r="BH500" s="107">
        <v>5835478</v>
      </c>
      <c r="BI500" s="108">
        <v>14</v>
      </c>
      <c r="BJ500" s="107">
        <v>5682397</v>
      </c>
      <c r="BK500" s="108">
        <v>16</v>
      </c>
      <c r="BL500" s="107">
        <v>4397567</v>
      </c>
      <c r="BM500" s="108">
        <v>21</v>
      </c>
      <c r="BN500" s="107">
        <v>4712796</v>
      </c>
      <c r="BO500" s="108">
        <v>38</v>
      </c>
      <c r="BP500" s="107">
        <v>7573586</v>
      </c>
      <c r="BQ500" s="108">
        <v>1322</v>
      </c>
      <c r="BR500" s="107">
        <v>321961790</v>
      </c>
    </row>
    <row r="501" spans="1:70" ht="14" customHeight="1">
      <c r="A501" s="111" t="s">
        <v>547</v>
      </c>
      <c r="B501" s="105">
        <v>35734</v>
      </c>
      <c r="C501" s="106">
        <v>7</v>
      </c>
      <c r="D501" s="107">
        <v>325727</v>
      </c>
      <c r="E501" s="108">
        <v>8</v>
      </c>
      <c r="F501" s="107">
        <v>420958</v>
      </c>
      <c r="G501" s="108">
        <v>114</v>
      </c>
      <c r="H501" s="107">
        <v>8331109</v>
      </c>
      <c r="I501" s="108">
        <v>61</v>
      </c>
      <c r="J501" s="107">
        <v>8165390</v>
      </c>
      <c r="K501" s="108">
        <v>49</v>
      </c>
      <c r="L501" s="107">
        <v>4052905</v>
      </c>
      <c r="M501" s="108">
        <v>17</v>
      </c>
      <c r="N501" s="107">
        <v>2028483</v>
      </c>
      <c r="O501" s="108">
        <v>102</v>
      </c>
      <c r="P501" s="107">
        <v>14643034</v>
      </c>
      <c r="Q501" s="108">
        <v>35</v>
      </c>
      <c r="R501" s="107">
        <v>11456063</v>
      </c>
      <c r="S501" s="108">
        <v>10</v>
      </c>
      <c r="T501" s="107">
        <v>2390249</v>
      </c>
      <c r="U501" s="108">
        <v>10</v>
      </c>
      <c r="V501" s="107">
        <v>2812572</v>
      </c>
      <c r="W501" s="108">
        <v>27</v>
      </c>
      <c r="X501" s="107">
        <v>3412507</v>
      </c>
      <c r="Y501" s="108">
        <v>38</v>
      </c>
      <c r="Z501" s="107">
        <v>5950302</v>
      </c>
      <c r="AA501" s="108">
        <v>24</v>
      </c>
      <c r="AB501" s="107">
        <v>4215888</v>
      </c>
      <c r="AC501" s="108">
        <v>29</v>
      </c>
      <c r="AD501" s="107">
        <v>1710602</v>
      </c>
      <c r="AE501" s="108">
        <v>102</v>
      </c>
      <c r="AF501" s="107">
        <v>9847262</v>
      </c>
      <c r="AG501" s="108">
        <v>132</v>
      </c>
      <c r="AH501" s="107">
        <v>43207344</v>
      </c>
      <c r="AI501" s="108">
        <v>61</v>
      </c>
      <c r="AJ501" s="107">
        <v>29751554</v>
      </c>
      <c r="AK501" s="108">
        <v>18</v>
      </c>
      <c r="AL501" s="107">
        <v>2153423</v>
      </c>
      <c r="AM501" s="108">
        <v>37</v>
      </c>
      <c r="AN501" s="107">
        <v>6833720</v>
      </c>
      <c r="AO501" s="108">
        <v>14</v>
      </c>
      <c r="AP501" s="107">
        <v>12471628</v>
      </c>
      <c r="AQ501" s="108">
        <v>31</v>
      </c>
      <c r="AR501" s="107">
        <v>12788806</v>
      </c>
      <c r="AS501" s="108">
        <v>13</v>
      </c>
      <c r="AT501" s="107">
        <v>1054452</v>
      </c>
      <c r="AU501" s="108">
        <v>4</v>
      </c>
      <c r="AV501" s="107">
        <v>1712391</v>
      </c>
      <c r="AW501" s="108">
        <v>12</v>
      </c>
      <c r="AX501" s="107">
        <v>715161</v>
      </c>
      <c r="AY501" s="108">
        <v>4</v>
      </c>
      <c r="AZ501" s="107">
        <v>7581155</v>
      </c>
      <c r="BA501" s="108">
        <v>82</v>
      </c>
      <c r="BB501" s="107">
        <v>10075397</v>
      </c>
      <c r="BC501" s="108">
        <v>73</v>
      </c>
      <c r="BD501" s="107">
        <v>13843621</v>
      </c>
      <c r="BE501" s="108">
        <v>100</v>
      </c>
      <c r="BF501" s="107">
        <v>48590305</v>
      </c>
      <c r="BG501" s="108">
        <v>20</v>
      </c>
      <c r="BH501" s="107">
        <v>5344241</v>
      </c>
      <c r="BI501" s="108">
        <v>14</v>
      </c>
      <c r="BJ501" s="107">
        <v>5169245</v>
      </c>
      <c r="BK501" s="108">
        <v>16</v>
      </c>
      <c r="BL501" s="107">
        <v>4654411</v>
      </c>
      <c r="BM501" s="108">
        <v>21</v>
      </c>
      <c r="BN501" s="107">
        <v>4300063</v>
      </c>
      <c r="BO501" s="108">
        <v>38</v>
      </c>
      <c r="BP501" s="107">
        <v>7345974</v>
      </c>
      <c r="BQ501" s="108">
        <v>1323</v>
      </c>
      <c r="BR501" s="107">
        <v>297355955</v>
      </c>
    </row>
    <row r="502" spans="1:70" ht="14" customHeight="1">
      <c r="A502" s="111" t="s">
        <v>547</v>
      </c>
      <c r="B502" s="105">
        <v>35762</v>
      </c>
      <c r="C502" s="106">
        <v>7</v>
      </c>
      <c r="D502" s="107">
        <v>275726</v>
      </c>
      <c r="E502" s="108">
        <v>8</v>
      </c>
      <c r="F502" s="107">
        <v>380863</v>
      </c>
      <c r="G502" s="108">
        <v>114</v>
      </c>
      <c r="H502" s="107">
        <v>7065182</v>
      </c>
      <c r="I502" s="108">
        <v>61</v>
      </c>
      <c r="J502" s="107">
        <v>7884257</v>
      </c>
      <c r="K502" s="108">
        <v>49</v>
      </c>
      <c r="L502" s="107">
        <v>3665903</v>
      </c>
      <c r="M502" s="108">
        <v>17</v>
      </c>
      <c r="N502" s="107">
        <v>1860382</v>
      </c>
      <c r="O502" s="108">
        <v>103</v>
      </c>
      <c r="P502" s="107">
        <v>14288410</v>
      </c>
      <c r="Q502" s="108">
        <v>35</v>
      </c>
      <c r="R502" s="107">
        <v>11717359</v>
      </c>
      <c r="S502" s="108">
        <v>10</v>
      </c>
      <c r="T502" s="107">
        <v>2329005</v>
      </c>
      <c r="U502" s="108">
        <v>10</v>
      </c>
      <c r="V502" s="107">
        <v>2938472</v>
      </c>
      <c r="W502" s="108">
        <v>27</v>
      </c>
      <c r="X502" s="107">
        <v>3390910</v>
      </c>
      <c r="Y502" s="108">
        <v>38</v>
      </c>
      <c r="Z502" s="107">
        <v>5554801</v>
      </c>
      <c r="AA502" s="108">
        <v>24</v>
      </c>
      <c r="AB502" s="107">
        <v>4182950</v>
      </c>
      <c r="AC502" s="108">
        <v>30</v>
      </c>
      <c r="AD502" s="107">
        <v>1642298</v>
      </c>
      <c r="AE502" s="108">
        <v>102</v>
      </c>
      <c r="AF502" s="107">
        <v>9718926</v>
      </c>
      <c r="AG502" s="108">
        <v>132</v>
      </c>
      <c r="AH502" s="107">
        <v>42895928</v>
      </c>
      <c r="AI502" s="108">
        <v>61</v>
      </c>
      <c r="AJ502" s="107">
        <v>30527588</v>
      </c>
      <c r="AK502" s="108">
        <v>19</v>
      </c>
      <c r="AL502" s="107">
        <v>2282847</v>
      </c>
      <c r="AM502" s="108">
        <v>37</v>
      </c>
      <c r="AN502" s="107">
        <v>7319821</v>
      </c>
      <c r="AO502" s="108">
        <v>14</v>
      </c>
      <c r="AP502" s="107">
        <v>12534948</v>
      </c>
      <c r="AQ502" s="108">
        <v>31</v>
      </c>
      <c r="AR502" s="107">
        <v>13328531</v>
      </c>
      <c r="AS502" s="108">
        <v>13</v>
      </c>
      <c r="AT502" s="107">
        <v>953386</v>
      </c>
      <c r="AU502" s="108">
        <v>4</v>
      </c>
      <c r="AV502" s="107">
        <v>1651262</v>
      </c>
      <c r="AW502" s="108">
        <v>12</v>
      </c>
      <c r="AX502" s="107">
        <v>670161</v>
      </c>
      <c r="AY502" s="108">
        <v>4</v>
      </c>
      <c r="AZ502" s="107">
        <v>7695688</v>
      </c>
      <c r="BA502" s="108">
        <v>82</v>
      </c>
      <c r="BB502" s="107">
        <v>9086817</v>
      </c>
      <c r="BC502" s="108">
        <v>73</v>
      </c>
      <c r="BD502" s="107">
        <v>12953685</v>
      </c>
      <c r="BE502" s="108">
        <v>100</v>
      </c>
      <c r="BF502" s="107">
        <v>47510039</v>
      </c>
      <c r="BG502" s="108">
        <v>19</v>
      </c>
      <c r="BH502" s="107">
        <v>4884057</v>
      </c>
      <c r="BI502" s="108">
        <v>14</v>
      </c>
      <c r="BJ502" s="107">
        <v>4731038</v>
      </c>
      <c r="BK502" s="108">
        <v>16</v>
      </c>
      <c r="BL502" s="107">
        <v>4618206</v>
      </c>
      <c r="BM502" s="108">
        <v>21</v>
      </c>
      <c r="BN502" s="107">
        <v>4098834</v>
      </c>
      <c r="BO502" s="108">
        <v>38</v>
      </c>
      <c r="BP502" s="107">
        <v>7214177</v>
      </c>
      <c r="BQ502" s="108">
        <v>1325</v>
      </c>
      <c r="BR502" s="107">
        <v>291852470</v>
      </c>
    </row>
    <row r="503" spans="1:70" ht="14" customHeight="1">
      <c r="A503" s="111" t="s">
        <v>547</v>
      </c>
      <c r="B503" s="105">
        <v>35794</v>
      </c>
      <c r="C503" s="106">
        <v>7</v>
      </c>
      <c r="D503" s="107">
        <v>247288</v>
      </c>
      <c r="E503" s="108">
        <v>8</v>
      </c>
      <c r="F503" s="107">
        <v>303430</v>
      </c>
      <c r="G503" s="108">
        <v>114</v>
      </c>
      <c r="H503" s="107">
        <v>5909571</v>
      </c>
      <c r="I503" s="108">
        <v>61</v>
      </c>
      <c r="J503" s="107">
        <v>7431664</v>
      </c>
      <c r="K503" s="108">
        <v>49</v>
      </c>
      <c r="L503" s="107">
        <v>3244825</v>
      </c>
      <c r="M503" s="108">
        <v>17</v>
      </c>
      <c r="N503" s="107">
        <v>1641191</v>
      </c>
      <c r="O503" s="108">
        <v>103</v>
      </c>
      <c r="P503" s="107">
        <v>12664461</v>
      </c>
      <c r="Q503" s="108">
        <v>35</v>
      </c>
      <c r="R503" s="107">
        <v>10650616</v>
      </c>
      <c r="S503" s="108">
        <v>10</v>
      </c>
      <c r="T503" s="107">
        <v>1728007</v>
      </c>
      <c r="U503" s="108">
        <v>10</v>
      </c>
      <c r="V503" s="107">
        <v>2877270</v>
      </c>
      <c r="W503" s="108">
        <v>27</v>
      </c>
      <c r="X503" s="107">
        <v>2738313</v>
      </c>
      <c r="Y503" s="108">
        <v>38</v>
      </c>
      <c r="Z503" s="107">
        <v>4386415</v>
      </c>
      <c r="AA503" s="108">
        <v>24</v>
      </c>
      <c r="AB503" s="107">
        <v>3760008</v>
      </c>
      <c r="AC503" s="108">
        <v>30</v>
      </c>
      <c r="AD503" s="107">
        <v>1459957</v>
      </c>
      <c r="AE503" s="108">
        <v>102</v>
      </c>
      <c r="AF503" s="107">
        <v>8445347</v>
      </c>
      <c r="AG503" s="108">
        <v>133</v>
      </c>
      <c r="AH503" s="107">
        <v>41248008</v>
      </c>
      <c r="AI503" s="108">
        <v>61</v>
      </c>
      <c r="AJ503" s="107">
        <v>30097270</v>
      </c>
      <c r="AK503" s="108">
        <v>19</v>
      </c>
      <c r="AL503" s="107">
        <v>2202676</v>
      </c>
      <c r="AM503" s="108">
        <v>37</v>
      </c>
      <c r="AN503" s="107">
        <v>6934608</v>
      </c>
      <c r="AO503" s="108">
        <v>14</v>
      </c>
      <c r="AP503" s="107">
        <v>12598547</v>
      </c>
      <c r="AQ503" s="108">
        <v>31</v>
      </c>
      <c r="AR503" s="107">
        <v>12961579</v>
      </c>
      <c r="AS503" s="108">
        <v>13</v>
      </c>
      <c r="AT503" s="107">
        <v>853460</v>
      </c>
      <c r="AU503" s="108">
        <v>4</v>
      </c>
      <c r="AV503" s="107">
        <v>1401966</v>
      </c>
      <c r="AW503" s="108">
        <v>12</v>
      </c>
      <c r="AX503" s="107">
        <v>569742</v>
      </c>
      <c r="AY503" s="108">
        <v>4</v>
      </c>
      <c r="AZ503" s="107">
        <v>7735658</v>
      </c>
      <c r="BA503" s="108">
        <v>81</v>
      </c>
      <c r="BB503" s="107">
        <v>7779136</v>
      </c>
      <c r="BC503" s="108">
        <v>73</v>
      </c>
      <c r="BD503" s="107">
        <v>12891972</v>
      </c>
      <c r="BE503" s="108">
        <v>100</v>
      </c>
      <c r="BF503" s="107">
        <v>43357700</v>
      </c>
      <c r="BG503" s="108">
        <v>18</v>
      </c>
      <c r="BH503" s="107">
        <v>5120714</v>
      </c>
      <c r="BI503" s="108">
        <v>14</v>
      </c>
      <c r="BJ503" s="107">
        <v>5185869</v>
      </c>
      <c r="BK503" s="108">
        <v>16</v>
      </c>
      <c r="BL503" s="107">
        <v>4702120</v>
      </c>
      <c r="BM503" s="108">
        <v>21</v>
      </c>
      <c r="BN503" s="107">
        <v>3702305</v>
      </c>
      <c r="BO503" s="108">
        <v>38</v>
      </c>
      <c r="BP503" s="107">
        <v>7076247</v>
      </c>
      <c r="BQ503" s="108">
        <v>1324</v>
      </c>
      <c r="BR503" s="107">
        <v>273907955</v>
      </c>
    </row>
    <row r="504" spans="1:70" ht="14" customHeight="1">
      <c r="A504" s="111" t="s">
        <v>548</v>
      </c>
      <c r="B504" s="105">
        <v>35825</v>
      </c>
      <c r="C504" s="106">
        <v>7</v>
      </c>
      <c r="D504" s="107">
        <v>287592</v>
      </c>
      <c r="E504" s="108">
        <v>8</v>
      </c>
      <c r="F504" s="107">
        <v>368303</v>
      </c>
      <c r="G504" s="108">
        <v>114</v>
      </c>
      <c r="H504" s="107">
        <v>7775176</v>
      </c>
      <c r="I504" s="108">
        <v>61</v>
      </c>
      <c r="J504" s="107">
        <v>7837225</v>
      </c>
      <c r="K504" s="108">
        <v>49</v>
      </c>
      <c r="L504" s="107">
        <v>3687262</v>
      </c>
      <c r="M504" s="108">
        <v>17</v>
      </c>
      <c r="N504" s="107">
        <v>1851414</v>
      </c>
      <c r="O504" s="108">
        <v>103</v>
      </c>
      <c r="P504" s="107">
        <v>14256962</v>
      </c>
      <c r="Q504" s="108">
        <v>35</v>
      </c>
      <c r="R504" s="107">
        <v>11194130</v>
      </c>
      <c r="S504" s="108">
        <v>10</v>
      </c>
      <c r="T504" s="107">
        <v>2149838</v>
      </c>
      <c r="U504" s="108">
        <v>10</v>
      </c>
      <c r="V504" s="107">
        <v>3153085</v>
      </c>
      <c r="W504" s="108">
        <v>27</v>
      </c>
      <c r="X504" s="107">
        <v>3112190</v>
      </c>
      <c r="Y504" s="108">
        <v>38</v>
      </c>
      <c r="Z504" s="107">
        <v>5094139</v>
      </c>
      <c r="AA504" s="108">
        <v>24</v>
      </c>
      <c r="AB504" s="107">
        <v>4107268</v>
      </c>
      <c r="AC504" s="108">
        <v>30</v>
      </c>
      <c r="AD504" s="107">
        <v>1716245</v>
      </c>
      <c r="AE504" s="108">
        <v>102</v>
      </c>
      <c r="AF504" s="107">
        <v>9275348</v>
      </c>
      <c r="AG504" s="108">
        <v>133</v>
      </c>
      <c r="AH504" s="107">
        <v>44185886</v>
      </c>
      <c r="AI504" s="108">
        <v>61</v>
      </c>
      <c r="AJ504" s="107">
        <v>30171561</v>
      </c>
      <c r="AK504" s="108">
        <v>19</v>
      </c>
      <c r="AL504" s="107">
        <v>2337592</v>
      </c>
      <c r="AM504" s="108">
        <v>37</v>
      </c>
      <c r="AN504" s="107">
        <v>7057779</v>
      </c>
      <c r="AO504" s="108">
        <v>14</v>
      </c>
      <c r="AP504" s="107">
        <v>12527033</v>
      </c>
      <c r="AQ504" s="108">
        <v>31</v>
      </c>
      <c r="AR504" s="107">
        <v>13333908</v>
      </c>
      <c r="AS504" s="108">
        <v>13</v>
      </c>
      <c r="AT504" s="107">
        <v>993908</v>
      </c>
      <c r="AU504" s="108">
        <v>4</v>
      </c>
      <c r="AV504" s="107">
        <v>1625154</v>
      </c>
      <c r="AW504" s="108">
        <v>12</v>
      </c>
      <c r="AX504" s="107">
        <v>657866</v>
      </c>
      <c r="AY504" s="108">
        <v>4</v>
      </c>
      <c r="AZ504" s="107">
        <v>8164088</v>
      </c>
      <c r="BA504" s="108">
        <v>82</v>
      </c>
      <c r="BB504" s="107">
        <v>9540080</v>
      </c>
      <c r="BC504" s="108">
        <v>73</v>
      </c>
      <c r="BD504" s="107">
        <v>13664767</v>
      </c>
      <c r="BE504" s="108">
        <v>100</v>
      </c>
      <c r="BF504" s="107">
        <v>48886623</v>
      </c>
      <c r="BG504" s="108">
        <v>18</v>
      </c>
      <c r="BH504" s="107">
        <v>5524027</v>
      </c>
      <c r="BI504" s="108">
        <v>14</v>
      </c>
      <c r="BJ504" s="107">
        <v>5583918</v>
      </c>
      <c r="BK504" s="108">
        <v>16</v>
      </c>
      <c r="BL504" s="107">
        <v>4698764</v>
      </c>
      <c r="BM504" s="108">
        <v>21</v>
      </c>
      <c r="BN504" s="107">
        <v>3851886</v>
      </c>
      <c r="BO504" s="108">
        <v>38</v>
      </c>
      <c r="BP504" s="107">
        <v>7247914</v>
      </c>
      <c r="BQ504" s="108">
        <v>1325</v>
      </c>
      <c r="BR504" s="107">
        <v>295918947</v>
      </c>
    </row>
    <row r="505" spans="1:70" ht="14" customHeight="1">
      <c r="A505" s="111" t="s">
        <v>548</v>
      </c>
      <c r="B505" s="105">
        <v>35853</v>
      </c>
      <c r="C505" s="106">
        <v>7</v>
      </c>
      <c r="D505" s="107">
        <v>304421</v>
      </c>
      <c r="E505" s="108">
        <v>8</v>
      </c>
      <c r="F505" s="107">
        <v>387155</v>
      </c>
      <c r="G505" s="108">
        <v>114</v>
      </c>
      <c r="H505" s="107">
        <v>8327484</v>
      </c>
      <c r="I505" s="108">
        <v>61</v>
      </c>
      <c r="J505" s="107">
        <v>8051691</v>
      </c>
      <c r="K505" s="108">
        <v>49</v>
      </c>
      <c r="L505" s="107">
        <v>4043456</v>
      </c>
      <c r="M505" s="108">
        <v>18</v>
      </c>
      <c r="N505" s="107">
        <v>2090425</v>
      </c>
      <c r="O505" s="108">
        <v>103</v>
      </c>
      <c r="P505" s="107">
        <v>14373019</v>
      </c>
      <c r="Q505" s="108">
        <v>35</v>
      </c>
      <c r="R505" s="107">
        <v>11214223</v>
      </c>
      <c r="S505" s="108">
        <v>10</v>
      </c>
      <c r="T505" s="107">
        <v>2234988</v>
      </c>
      <c r="U505" s="108">
        <v>10</v>
      </c>
      <c r="V505" s="107">
        <v>3060179</v>
      </c>
      <c r="W505" s="108">
        <v>27</v>
      </c>
      <c r="X505" s="107">
        <v>3286485</v>
      </c>
      <c r="Y505" s="108">
        <v>38</v>
      </c>
      <c r="Z505" s="107">
        <v>5677840</v>
      </c>
      <c r="AA505" s="108">
        <v>24</v>
      </c>
      <c r="AB505" s="107">
        <v>4197429</v>
      </c>
      <c r="AC505" s="108">
        <v>30</v>
      </c>
      <c r="AD505" s="107">
        <v>1785724</v>
      </c>
      <c r="AE505" s="108">
        <v>102</v>
      </c>
      <c r="AF505" s="107">
        <v>9341493</v>
      </c>
      <c r="AG505" s="108">
        <v>133</v>
      </c>
      <c r="AH505" s="107">
        <v>43029679</v>
      </c>
      <c r="AI505" s="108">
        <v>61</v>
      </c>
      <c r="AJ505" s="107">
        <v>30106631</v>
      </c>
      <c r="AK505" s="108">
        <v>19</v>
      </c>
      <c r="AL505" s="107">
        <v>2306563</v>
      </c>
      <c r="AM505" s="108">
        <v>37</v>
      </c>
      <c r="AN505" s="107">
        <v>6518073</v>
      </c>
      <c r="AO505" s="108">
        <v>14</v>
      </c>
      <c r="AP505" s="107">
        <v>12364932</v>
      </c>
      <c r="AQ505" s="108">
        <v>31</v>
      </c>
      <c r="AR505" s="107">
        <v>12880530</v>
      </c>
      <c r="AS505" s="108">
        <v>13</v>
      </c>
      <c r="AT505" s="107">
        <v>1068377</v>
      </c>
      <c r="AU505" s="108">
        <v>4</v>
      </c>
      <c r="AV505" s="107">
        <v>1994078</v>
      </c>
      <c r="AW505" s="108">
        <v>12</v>
      </c>
      <c r="AX505" s="107">
        <v>698723</v>
      </c>
      <c r="AY505" s="108">
        <v>4</v>
      </c>
      <c r="AZ505" s="107">
        <v>8004484</v>
      </c>
      <c r="BA505" s="108">
        <v>82</v>
      </c>
      <c r="BB505" s="107">
        <v>9512117</v>
      </c>
      <c r="BC505" s="108">
        <v>73</v>
      </c>
      <c r="BD505" s="107">
        <v>13669425</v>
      </c>
      <c r="BE505" s="108">
        <v>100</v>
      </c>
      <c r="BF505" s="107">
        <v>49728725</v>
      </c>
      <c r="BG505" s="108">
        <v>18</v>
      </c>
      <c r="BH505" s="107">
        <v>5780024</v>
      </c>
      <c r="BI505" s="108">
        <v>14</v>
      </c>
      <c r="BJ505" s="107">
        <v>5637155</v>
      </c>
      <c r="BK505" s="108">
        <v>16</v>
      </c>
      <c r="BL505" s="107">
        <v>4683155</v>
      </c>
      <c r="BM505" s="108">
        <v>21</v>
      </c>
      <c r="BN505" s="107">
        <v>4081993</v>
      </c>
      <c r="BO505" s="108">
        <v>38</v>
      </c>
      <c r="BP505" s="107">
        <v>6873053</v>
      </c>
      <c r="BQ505" s="108">
        <v>1326</v>
      </c>
      <c r="BR505" s="107">
        <v>297313746</v>
      </c>
    </row>
    <row r="506" spans="1:70" ht="14" customHeight="1">
      <c r="A506" s="111" t="s">
        <v>548</v>
      </c>
      <c r="B506" s="105">
        <v>35885</v>
      </c>
      <c r="C506" s="106">
        <v>7</v>
      </c>
      <c r="D506" s="107">
        <v>295848</v>
      </c>
      <c r="E506" s="108">
        <v>8</v>
      </c>
      <c r="F506" s="107">
        <v>391423</v>
      </c>
      <c r="G506" s="108">
        <v>115</v>
      </c>
      <c r="H506" s="107">
        <v>8139454</v>
      </c>
      <c r="I506" s="108">
        <v>61</v>
      </c>
      <c r="J506" s="107">
        <v>8319620</v>
      </c>
      <c r="K506" s="108">
        <v>49</v>
      </c>
      <c r="L506" s="107">
        <v>3976104</v>
      </c>
      <c r="M506" s="108">
        <v>18</v>
      </c>
      <c r="N506" s="107">
        <v>2041296</v>
      </c>
      <c r="O506" s="108">
        <v>103</v>
      </c>
      <c r="P506" s="107">
        <v>13969345</v>
      </c>
      <c r="Q506" s="108">
        <v>34</v>
      </c>
      <c r="R506" s="107">
        <v>11079442</v>
      </c>
      <c r="S506" s="108">
        <v>10</v>
      </c>
      <c r="T506" s="107">
        <v>2134808</v>
      </c>
      <c r="U506" s="108">
        <v>10</v>
      </c>
      <c r="V506" s="107">
        <v>3120909</v>
      </c>
      <c r="W506" s="108">
        <v>26</v>
      </c>
      <c r="X506" s="107">
        <v>3170989</v>
      </c>
      <c r="Y506" s="108">
        <v>38</v>
      </c>
      <c r="Z506" s="107">
        <v>5185579</v>
      </c>
      <c r="AA506" s="108">
        <v>24</v>
      </c>
      <c r="AB506" s="107">
        <v>3960994</v>
      </c>
      <c r="AC506" s="108">
        <v>30</v>
      </c>
      <c r="AD506" s="107">
        <v>1654248</v>
      </c>
      <c r="AE506" s="108">
        <v>102</v>
      </c>
      <c r="AF506" s="107">
        <v>9157010</v>
      </c>
      <c r="AG506" s="108">
        <v>134</v>
      </c>
      <c r="AH506" s="107">
        <v>43696320</v>
      </c>
      <c r="AI506" s="108">
        <v>61</v>
      </c>
      <c r="AJ506" s="107">
        <v>29990612</v>
      </c>
      <c r="AK506" s="108">
        <v>19</v>
      </c>
      <c r="AL506" s="107">
        <v>2384042</v>
      </c>
      <c r="AM506" s="108">
        <v>38</v>
      </c>
      <c r="AN506" s="107">
        <v>6822364</v>
      </c>
      <c r="AO506" s="108">
        <v>14</v>
      </c>
      <c r="AP506" s="107">
        <v>12837045</v>
      </c>
      <c r="AQ506" s="108">
        <v>31</v>
      </c>
      <c r="AR506" s="107">
        <v>13410770</v>
      </c>
      <c r="AS506" s="108">
        <v>13</v>
      </c>
      <c r="AT506" s="107">
        <v>1105655</v>
      </c>
      <c r="AU506" s="108">
        <v>4</v>
      </c>
      <c r="AV506" s="107">
        <v>1838319</v>
      </c>
      <c r="AW506" s="108">
        <v>12</v>
      </c>
      <c r="AX506" s="107">
        <v>734962</v>
      </c>
      <c r="AY506" s="108">
        <v>4</v>
      </c>
      <c r="AZ506" s="107">
        <v>7655537</v>
      </c>
      <c r="BA506" s="108">
        <v>82</v>
      </c>
      <c r="BB506" s="107">
        <v>9648602</v>
      </c>
      <c r="BC506" s="108">
        <v>73</v>
      </c>
      <c r="BD506" s="107">
        <v>13903332</v>
      </c>
      <c r="BE506" s="108">
        <v>99</v>
      </c>
      <c r="BF506" s="107">
        <v>46159798</v>
      </c>
      <c r="BG506" s="108">
        <v>18</v>
      </c>
      <c r="BH506" s="107">
        <v>5207192</v>
      </c>
      <c r="BI506" s="108">
        <v>14</v>
      </c>
      <c r="BJ506" s="107">
        <v>5697511</v>
      </c>
      <c r="BK506" s="108">
        <v>16</v>
      </c>
      <c r="BL506" s="107">
        <v>4563960</v>
      </c>
      <c r="BM506" s="108">
        <v>21</v>
      </c>
      <c r="BN506" s="107">
        <v>3740201</v>
      </c>
      <c r="BO506" s="108">
        <v>38</v>
      </c>
      <c r="BP506" s="107">
        <v>6845140</v>
      </c>
      <c r="BQ506" s="108">
        <v>1326</v>
      </c>
      <c r="BR506" s="107">
        <v>292838446</v>
      </c>
    </row>
    <row r="507" spans="1:70" ht="14" customHeight="1">
      <c r="A507" s="111" t="s">
        <v>548</v>
      </c>
      <c r="B507" s="105">
        <v>35915</v>
      </c>
      <c r="C507" s="106">
        <v>7</v>
      </c>
      <c r="D507" s="107">
        <v>267823</v>
      </c>
      <c r="E507" s="108">
        <v>8</v>
      </c>
      <c r="F507" s="107">
        <v>339015</v>
      </c>
      <c r="G507" s="108">
        <v>115</v>
      </c>
      <c r="H507" s="107">
        <v>7600528</v>
      </c>
      <c r="I507" s="108">
        <v>61</v>
      </c>
      <c r="J507" s="107">
        <v>7886448</v>
      </c>
      <c r="K507" s="108">
        <v>49</v>
      </c>
      <c r="L507" s="107">
        <v>3812842</v>
      </c>
      <c r="M507" s="108">
        <v>18</v>
      </c>
      <c r="N507" s="107">
        <v>1927088</v>
      </c>
      <c r="O507" s="108">
        <v>103</v>
      </c>
      <c r="P507" s="107">
        <v>13630236</v>
      </c>
      <c r="Q507" s="108">
        <v>34</v>
      </c>
      <c r="R507" s="107">
        <v>11342324</v>
      </c>
      <c r="S507" s="108">
        <v>10</v>
      </c>
      <c r="T507" s="107">
        <v>1986556</v>
      </c>
      <c r="U507" s="108">
        <v>10</v>
      </c>
      <c r="V507" s="107">
        <v>3107036</v>
      </c>
      <c r="W507" s="108">
        <v>26</v>
      </c>
      <c r="X507" s="107">
        <v>3045059</v>
      </c>
      <c r="Y507" s="108">
        <v>38</v>
      </c>
      <c r="Z507" s="107">
        <v>4977580</v>
      </c>
      <c r="AA507" s="108">
        <v>24</v>
      </c>
      <c r="AB507" s="107">
        <v>3675735</v>
      </c>
      <c r="AC507" s="108">
        <v>30</v>
      </c>
      <c r="AD507" s="107">
        <v>1574105</v>
      </c>
      <c r="AE507" s="108">
        <v>102</v>
      </c>
      <c r="AF507" s="107">
        <v>8950682</v>
      </c>
      <c r="AG507" s="108">
        <v>134</v>
      </c>
      <c r="AH507" s="107">
        <v>44934782</v>
      </c>
      <c r="AI507" s="108">
        <v>61</v>
      </c>
      <c r="AJ507" s="107">
        <v>28825832</v>
      </c>
      <c r="AK507" s="108">
        <v>19</v>
      </c>
      <c r="AL507" s="107">
        <v>2418312</v>
      </c>
      <c r="AM507" s="108">
        <v>38</v>
      </c>
      <c r="AN507" s="107">
        <v>6757061</v>
      </c>
      <c r="AO507" s="108">
        <v>14</v>
      </c>
      <c r="AP507" s="107">
        <v>12928884</v>
      </c>
      <c r="AQ507" s="108">
        <v>31</v>
      </c>
      <c r="AR507" s="107">
        <v>13102167</v>
      </c>
      <c r="AS507" s="108">
        <v>13</v>
      </c>
      <c r="AT507" s="107">
        <v>1010243</v>
      </c>
      <c r="AU507" s="108">
        <v>4</v>
      </c>
      <c r="AV507" s="107">
        <v>1592038</v>
      </c>
      <c r="AW507" s="108">
        <v>12</v>
      </c>
      <c r="AX507" s="107">
        <v>647914</v>
      </c>
      <c r="AY507" s="108">
        <v>4</v>
      </c>
      <c r="AZ507" s="107">
        <v>8046916</v>
      </c>
      <c r="BA507" s="108">
        <v>82</v>
      </c>
      <c r="BB507" s="107">
        <v>9251905</v>
      </c>
      <c r="BC507" s="108">
        <v>73</v>
      </c>
      <c r="BD507" s="107">
        <v>13360645</v>
      </c>
      <c r="BE507" s="108">
        <v>99</v>
      </c>
      <c r="BF507" s="107">
        <v>44089401</v>
      </c>
      <c r="BG507" s="108">
        <v>18</v>
      </c>
      <c r="BH507" s="107">
        <v>5131869</v>
      </c>
      <c r="BI507" s="108">
        <v>14</v>
      </c>
      <c r="BJ507" s="107">
        <v>5469644</v>
      </c>
      <c r="BK507" s="108">
        <v>16</v>
      </c>
      <c r="BL507" s="107">
        <v>4410982</v>
      </c>
      <c r="BM507" s="108">
        <v>21</v>
      </c>
      <c r="BN507" s="107">
        <v>3552616</v>
      </c>
      <c r="BO507" s="108">
        <v>39</v>
      </c>
      <c r="BP507" s="107">
        <v>6693816</v>
      </c>
      <c r="BQ507" s="108">
        <v>1327</v>
      </c>
      <c r="BR507" s="107">
        <v>286348102</v>
      </c>
    </row>
    <row r="508" spans="1:70" ht="14" customHeight="1">
      <c r="A508" s="111" t="s">
        <v>548</v>
      </c>
      <c r="B508" s="105">
        <v>35944</v>
      </c>
      <c r="C508" s="106">
        <v>7</v>
      </c>
      <c r="D508" s="107">
        <v>263043</v>
      </c>
      <c r="E508" s="108">
        <v>8</v>
      </c>
      <c r="F508" s="107">
        <v>353755</v>
      </c>
      <c r="G508" s="108">
        <v>115</v>
      </c>
      <c r="H508" s="107">
        <v>7327198</v>
      </c>
      <c r="I508" s="108">
        <v>61</v>
      </c>
      <c r="J508" s="107">
        <v>8137122</v>
      </c>
      <c r="K508" s="108">
        <v>49</v>
      </c>
      <c r="L508" s="107">
        <v>3850710</v>
      </c>
      <c r="M508" s="108">
        <v>18</v>
      </c>
      <c r="N508" s="107">
        <v>1925350</v>
      </c>
      <c r="O508" s="108">
        <v>103</v>
      </c>
      <c r="P508" s="107">
        <v>14002642</v>
      </c>
      <c r="Q508" s="108">
        <v>34</v>
      </c>
      <c r="R508" s="107">
        <v>11227610</v>
      </c>
      <c r="S508" s="108">
        <v>10</v>
      </c>
      <c r="T508" s="107">
        <v>1866499</v>
      </c>
      <c r="U508" s="108">
        <v>10</v>
      </c>
      <c r="V508" s="107">
        <v>3232766</v>
      </c>
      <c r="W508" s="108">
        <v>26</v>
      </c>
      <c r="X508" s="107">
        <v>3117144</v>
      </c>
      <c r="Y508" s="108">
        <v>38</v>
      </c>
      <c r="Z508" s="107">
        <v>5313452</v>
      </c>
      <c r="AA508" s="108">
        <v>24</v>
      </c>
      <c r="AB508" s="107">
        <v>3572043</v>
      </c>
      <c r="AC508" s="108">
        <v>30</v>
      </c>
      <c r="AD508" s="107">
        <v>1572707</v>
      </c>
      <c r="AE508" s="108">
        <v>103</v>
      </c>
      <c r="AF508" s="107">
        <v>9347674</v>
      </c>
      <c r="AG508" s="108">
        <v>134</v>
      </c>
      <c r="AH508" s="107">
        <v>45805521</v>
      </c>
      <c r="AI508" s="108">
        <v>61</v>
      </c>
      <c r="AJ508" s="107">
        <v>29078379</v>
      </c>
      <c r="AK508" s="108">
        <v>19</v>
      </c>
      <c r="AL508" s="107">
        <v>2474017</v>
      </c>
      <c r="AM508" s="108">
        <v>38</v>
      </c>
      <c r="AN508" s="107">
        <v>6968705</v>
      </c>
      <c r="AO508" s="108">
        <v>14</v>
      </c>
      <c r="AP508" s="107">
        <v>13059168</v>
      </c>
      <c r="AQ508" s="108">
        <v>31</v>
      </c>
      <c r="AR508" s="107">
        <v>12920863</v>
      </c>
      <c r="AS508" s="108">
        <v>13</v>
      </c>
      <c r="AT508" s="107">
        <v>1088228</v>
      </c>
      <c r="AU508" s="108">
        <v>4</v>
      </c>
      <c r="AV508" s="107">
        <v>1428238</v>
      </c>
      <c r="AW508" s="108">
        <v>12</v>
      </c>
      <c r="AX508" s="107">
        <v>652158</v>
      </c>
      <c r="AY508" s="108">
        <v>4</v>
      </c>
      <c r="AZ508" s="107">
        <v>8147918</v>
      </c>
      <c r="BA508" s="108">
        <v>82</v>
      </c>
      <c r="BB508" s="107">
        <v>8560237</v>
      </c>
      <c r="BC508" s="108">
        <v>73</v>
      </c>
      <c r="BD508" s="107">
        <v>13522157</v>
      </c>
      <c r="BE508" s="108">
        <v>98</v>
      </c>
      <c r="BF508" s="107">
        <v>42755031</v>
      </c>
      <c r="BG508" s="108">
        <v>18</v>
      </c>
      <c r="BH508" s="107">
        <v>5043356</v>
      </c>
      <c r="BI508" s="108">
        <v>14</v>
      </c>
      <c r="BJ508" s="107">
        <v>5232406</v>
      </c>
      <c r="BK508" s="108">
        <v>16</v>
      </c>
      <c r="BL508" s="107">
        <v>4125330</v>
      </c>
      <c r="BM508" s="108">
        <v>21</v>
      </c>
      <c r="BN508" s="107">
        <v>3394614</v>
      </c>
      <c r="BO508" s="108">
        <v>39</v>
      </c>
      <c r="BP508" s="107">
        <v>6935451</v>
      </c>
      <c r="BQ508" s="108">
        <v>1327</v>
      </c>
      <c r="BR508" s="107">
        <v>286301506</v>
      </c>
    </row>
    <row r="509" spans="1:70" ht="14" customHeight="1">
      <c r="A509" s="111" t="s">
        <v>548</v>
      </c>
      <c r="B509" s="105">
        <v>35976</v>
      </c>
      <c r="C509" s="106">
        <v>7</v>
      </c>
      <c r="D509" s="107">
        <v>267090</v>
      </c>
      <c r="E509" s="108">
        <v>8</v>
      </c>
      <c r="F509" s="107">
        <v>351858</v>
      </c>
      <c r="G509" s="108">
        <v>115</v>
      </c>
      <c r="H509" s="107">
        <v>7622262</v>
      </c>
      <c r="I509" s="108">
        <v>63</v>
      </c>
      <c r="J509" s="107">
        <v>8342009</v>
      </c>
      <c r="K509" s="108">
        <v>49</v>
      </c>
      <c r="L509" s="107">
        <v>3935490</v>
      </c>
      <c r="M509" s="108">
        <v>18</v>
      </c>
      <c r="N509" s="107">
        <v>1932293</v>
      </c>
      <c r="O509" s="108">
        <v>103</v>
      </c>
      <c r="P509" s="107">
        <v>14333839</v>
      </c>
      <c r="Q509" s="108">
        <v>34</v>
      </c>
      <c r="R509" s="107">
        <v>11262154</v>
      </c>
      <c r="S509" s="108">
        <v>10</v>
      </c>
      <c r="T509" s="107">
        <v>1881452</v>
      </c>
      <c r="U509" s="108">
        <v>10</v>
      </c>
      <c r="V509" s="107">
        <v>3355759</v>
      </c>
      <c r="W509" s="108">
        <v>26</v>
      </c>
      <c r="X509" s="107">
        <v>3122117</v>
      </c>
      <c r="Y509" s="108">
        <v>38</v>
      </c>
      <c r="Z509" s="107">
        <v>5574995</v>
      </c>
      <c r="AA509" s="108">
        <v>24</v>
      </c>
      <c r="AB509" s="107">
        <v>3569167</v>
      </c>
      <c r="AC509" s="108">
        <v>31</v>
      </c>
      <c r="AD509" s="107">
        <v>1688081</v>
      </c>
      <c r="AE509" s="108">
        <v>103</v>
      </c>
      <c r="AF509" s="107">
        <v>9544566</v>
      </c>
      <c r="AG509" s="108">
        <v>135</v>
      </c>
      <c r="AH509" s="107">
        <v>45094837</v>
      </c>
      <c r="AI509" s="108">
        <v>61</v>
      </c>
      <c r="AJ509" s="107">
        <v>30222828</v>
      </c>
      <c r="AK509" s="108">
        <v>19</v>
      </c>
      <c r="AL509" s="107">
        <v>2418382</v>
      </c>
      <c r="AM509" s="108">
        <v>38</v>
      </c>
      <c r="AN509" s="107">
        <v>6866487</v>
      </c>
      <c r="AO509" s="108">
        <v>14</v>
      </c>
      <c r="AP509" s="107">
        <v>13790490</v>
      </c>
      <c r="AQ509" s="108">
        <v>31</v>
      </c>
      <c r="AR509" s="107">
        <v>12761655</v>
      </c>
      <c r="AS509" s="108">
        <v>13</v>
      </c>
      <c r="AT509" s="107">
        <v>1113283</v>
      </c>
      <c r="AU509" s="108">
        <v>4</v>
      </c>
      <c r="AV509" s="107">
        <v>1407477</v>
      </c>
      <c r="AW509" s="108">
        <v>12</v>
      </c>
      <c r="AX509" s="107">
        <v>641921</v>
      </c>
      <c r="AY509" s="108">
        <v>4</v>
      </c>
      <c r="AZ509" s="107">
        <v>8214075</v>
      </c>
      <c r="BA509" s="108">
        <v>82</v>
      </c>
      <c r="BB509" s="107">
        <v>8599892</v>
      </c>
      <c r="BC509" s="108">
        <v>73</v>
      </c>
      <c r="BD509" s="107">
        <v>13145253</v>
      </c>
      <c r="BE509" s="108">
        <v>98</v>
      </c>
      <c r="BF509" s="107">
        <v>42368936</v>
      </c>
      <c r="BG509" s="108">
        <v>18</v>
      </c>
      <c r="BH509" s="107">
        <v>5551318</v>
      </c>
      <c r="BI509" s="108">
        <v>14</v>
      </c>
      <c r="BJ509" s="107">
        <v>5445226</v>
      </c>
      <c r="BK509" s="108">
        <v>16</v>
      </c>
      <c r="BL509" s="107">
        <v>4263917</v>
      </c>
      <c r="BM509" s="108">
        <v>21</v>
      </c>
      <c r="BN509" s="107">
        <v>3354007</v>
      </c>
      <c r="BO509" s="108">
        <v>39</v>
      </c>
      <c r="BP509" s="107">
        <v>6607405</v>
      </c>
      <c r="BQ509" s="108">
        <v>1331</v>
      </c>
      <c r="BR509" s="107">
        <v>288650534</v>
      </c>
    </row>
    <row r="510" spans="1:70" ht="14" customHeight="1">
      <c r="A510" s="111" t="s">
        <v>548</v>
      </c>
      <c r="B510" s="105">
        <v>36007</v>
      </c>
      <c r="C510" s="106">
        <v>7</v>
      </c>
      <c r="D510" s="107">
        <v>283448</v>
      </c>
      <c r="E510" s="108">
        <v>8</v>
      </c>
      <c r="F510" s="107">
        <v>368985</v>
      </c>
      <c r="G510" s="108">
        <v>115</v>
      </c>
      <c r="H510" s="107">
        <v>7584909</v>
      </c>
      <c r="I510" s="108">
        <v>63</v>
      </c>
      <c r="J510" s="107">
        <v>8515775</v>
      </c>
      <c r="K510" s="108">
        <v>49</v>
      </c>
      <c r="L510" s="107">
        <v>3983596</v>
      </c>
      <c r="M510" s="108">
        <v>18</v>
      </c>
      <c r="N510" s="107">
        <v>1929408</v>
      </c>
      <c r="O510" s="108">
        <v>103</v>
      </c>
      <c r="P510" s="107">
        <v>14992788</v>
      </c>
      <c r="Q510" s="108">
        <v>34</v>
      </c>
      <c r="R510" s="107">
        <v>11627618</v>
      </c>
      <c r="S510" s="108">
        <v>10</v>
      </c>
      <c r="T510" s="107">
        <v>1856771</v>
      </c>
      <c r="U510" s="108">
        <v>10</v>
      </c>
      <c r="V510" s="107">
        <v>3569016</v>
      </c>
      <c r="W510" s="108">
        <v>26</v>
      </c>
      <c r="X510" s="107">
        <v>3260942</v>
      </c>
      <c r="Y510" s="108">
        <v>38</v>
      </c>
      <c r="Z510" s="107">
        <v>5647501</v>
      </c>
      <c r="AA510" s="108">
        <v>24</v>
      </c>
      <c r="AB510" s="107">
        <v>3700888</v>
      </c>
      <c r="AC510" s="108">
        <v>31</v>
      </c>
      <c r="AD510" s="107">
        <v>1783695</v>
      </c>
      <c r="AE510" s="108">
        <v>103</v>
      </c>
      <c r="AF510" s="107">
        <v>10059386</v>
      </c>
      <c r="AG510" s="108">
        <v>135</v>
      </c>
      <c r="AH510" s="107">
        <v>47189217</v>
      </c>
      <c r="AI510" s="108">
        <v>61</v>
      </c>
      <c r="AJ510" s="107">
        <v>31016329</v>
      </c>
      <c r="AK510" s="108">
        <v>19</v>
      </c>
      <c r="AL510" s="107">
        <v>2716967</v>
      </c>
      <c r="AM510" s="108">
        <v>38</v>
      </c>
      <c r="AN510" s="107">
        <v>7187165</v>
      </c>
      <c r="AO510" s="108">
        <v>14</v>
      </c>
      <c r="AP510" s="107">
        <v>13804654</v>
      </c>
      <c r="AQ510" s="108">
        <v>31</v>
      </c>
      <c r="AR510" s="107">
        <v>13094527</v>
      </c>
      <c r="AS510" s="108">
        <v>13</v>
      </c>
      <c r="AT510" s="107">
        <v>1092650</v>
      </c>
      <c r="AU510" s="108">
        <v>4</v>
      </c>
      <c r="AV510" s="107">
        <v>1450444</v>
      </c>
      <c r="AW510" s="108">
        <v>12</v>
      </c>
      <c r="AX510" s="107">
        <v>662068</v>
      </c>
      <c r="AY510" s="108">
        <v>4</v>
      </c>
      <c r="AZ510" s="107">
        <v>8655383</v>
      </c>
      <c r="BA510" s="108">
        <v>82</v>
      </c>
      <c r="BB510" s="107">
        <v>9098508</v>
      </c>
      <c r="BC510" s="108">
        <v>73</v>
      </c>
      <c r="BD510" s="107">
        <v>13996729</v>
      </c>
      <c r="BE510" s="108">
        <v>98</v>
      </c>
      <c r="BF510" s="107">
        <v>40250718</v>
      </c>
      <c r="BG510" s="108">
        <v>18</v>
      </c>
      <c r="BH510" s="107">
        <v>5798285</v>
      </c>
      <c r="BI510" s="108">
        <v>14</v>
      </c>
      <c r="BJ510" s="107">
        <v>5708129</v>
      </c>
      <c r="BK510" s="108">
        <v>16</v>
      </c>
      <c r="BL510" s="107">
        <v>4759360</v>
      </c>
      <c r="BM510" s="108">
        <v>21</v>
      </c>
      <c r="BN510" s="107">
        <v>3424745</v>
      </c>
      <c r="BO510" s="108">
        <v>39</v>
      </c>
      <c r="BP510" s="107">
        <v>7003490</v>
      </c>
      <c r="BQ510" s="108">
        <v>1331</v>
      </c>
      <c r="BR510" s="107">
        <v>296074108</v>
      </c>
    </row>
    <row r="511" spans="1:70" ht="14" customHeight="1">
      <c r="A511" s="111" t="s">
        <v>548</v>
      </c>
      <c r="B511" s="105">
        <v>36038</v>
      </c>
      <c r="C511" s="106">
        <v>7</v>
      </c>
      <c r="D511" s="107">
        <v>252922</v>
      </c>
      <c r="E511" s="108">
        <v>8</v>
      </c>
      <c r="F511" s="107">
        <v>312965</v>
      </c>
      <c r="G511" s="108">
        <v>115</v>
      </c>
      <c r="H511" s="107">
        <v>6912156</v>
      </c>
      <c r="I511" s="108">
        <v>63</v>
      </c>
      <c r="J511" s="107">
        <v>7668927</v>
      </c>
      <c r="K511" s="108">
        <v>49</v>
      </c>
      <c r="L511" s="107">
        <v>3489602</v>
      </c>
      <c r="M511" s="108">
        <v>18</v>
      </c>
      <c r="N511" s="107">
        <v>1569889</v>
      </c>
      <c r="O511" s="108">
        <v>103</v>
      </c>
      <c r="P511" s="107">
        <v>13058188</v>
      </c>
      <c r="Q511" s="108">
        <v>34</v>
      </c>
      <c r="R511" s="107">
        <v>11520724</v>
      </c>
      <c r="S511" s="108">
        <v>10</v>
      </c>
      <c r="T511" s="107">
        <v>1604005</v>
      </c>
      <c r="U511" s="108">
        <v>10</v>
      </c>
      <c r="V511" s="107">
        <v>3212023</v>
      </c>
      <c r="W511" s="108">
        <v>26</v>
      </c>
      <c r="X511" s="107">
        <v>3027289</v>
      </c>
      <c r="Y511" s="108">
        <v>38</v>
      </c>
      <c r="Z511" s="107">
        <v>4869609</v>
      </c>
      <c r="AA511" s="108">
        <v>25</v>
      </c>
      <c r="AB511" s="107">
        <v>3188961</v>
      </c>
      <c r="AC511" s="108">
        <v>31</v>
      </c>
      <c r="AD511" s="107">
        <v>1622350</v>
      </c>
      <c r="AE511" s="108">
        <v>103</v>
      </c>
      <c r="AF511" s="107">
        <v>8813783</v>
      </c>
      <c r="AG511" s="108">
        <v>135</v>
      </c>
      <c r="AH511" s="107">
        <v>41070117</v>
      </c>
      <c r="AI511" s="108">
        <v>61</v>
      </c>
      <c r="AJ511" s="107">
        <v>27108135</v>
      </c>
      <c r="AK511" s="108">
        <v>19</v>
      </c>
      <c r="AL511" s="107">
        <v>2494781</v>
      </c>
      <c r="AM511" s="108">
        <v>38</v>
      </c>
      <c r="AN511" s="107">
        <v>6464325</v>
      </c>
      <c r="AO511" s="108">
        <v>14</v>
      </c>
      <c r="AP511" s="107">
        <v>13533318</v>
      </c>
      <c r="AQ511" s="108">
        <v>31</v>
      </c>
      <c r="AR511" s="107">
        <v>12337493</v>
      </c>
      <c r="AS511" s="108">
        <v>13</v>
      </c>
      <c r="AT511" s="107">
        <v>954577</v>
      </c>
      <c r="AU511" s="108">
        <v>4</v>
      </c>
      <c r="AV511" s="107">
        <v>1324608</v>
      </c>
      <c r="AW511" s="108">
        <v>12</v>
      </c>
      <c r="AX511" s="107">
        <v>565510</v>
      </c>
      <c r="AY511" s="108">
        <v>4</v>
      </c>
      <c r="AZ511" s="107">
        <v>7372667</v>
      </c>
      <c r="BA511" s="108">
        <v>81</v>
      </c>
      <c r="BB511" s="107">
        <v>7871013</v>
      </c>
      <c r="BC511" s="108">
        <v>74</v>
      </c>
      <c r="BD511" s="107">
        <v>13011714</v>
      </c>
      <c r="BE511" s="108">
        <v>98</v>
      </c>
      <c r="BF511" s="107">
        <v>31785788</v>
      </c>
      <c r="BG511" s="108">
        <v>18</v>
      </c>
      <c r="BH511" s="107">
        <v>4733836</v>
      </c>
      <c r="BI511" s="108">
        <v>14</v>
      </c>
      <c r="BJ511" s="107">
        <v>4649470</v>
      </c>
      <c r="BK511" s="108">
        <v>17</v>
      </c>
      <c r="BL511" s="107">
        <v>4423241</v>
      </c>
      <c r="BM511" s="108">
        <v>21</v>
      </c>
      <c r="BN511" s="107">
        <v>2812358</v>
      </c>
      <c r="BO511" s="108">
        <v>39</v>
      </c>
      <c r="BP511" s="107">
        <v>6379232</v>
      </c>
      <c r="BQ511" s="108">
        <v>1333</v>
      </c>
      <c r="BR511" s="107">
        <v>260015590</v>
      </c>
    </row>
    <row r="512" spans="1:70" ht="14" customHeight="1">
      <c r="A512" s="111" t="s">
        <v>548</v>
      </c>
      <c r="B512" s="105">
        <v>36068</v>
      </c>
      <c r="C512" s="106">
        <v>7</v>
      </c>
      <c r="D512" s="107">
        <v>246154</v>
      </c>
      <c r="E512" s="108">
        <v>8</v>
      </c>
      <c r="F512" s="107">
        <v>302095</v>
      </c>
      <c r="G512" s="108">
        <v>115</v>
      </c>
      <c r="H512" s="107">
        <v>6680827</v>
      </c>
      <c r="I512" s="108">
        <v>63</v>
      </c>
      <c r="J512" s="107">
        <v>7603114</v>
      </c>
      <c r="K512" s="108">
        <v>49</v>
      </c>
      <c r="L512" s="107">
        <v>3340013</v>
      </c>
      <c r="M512" s="108">
        <v>18</v>
      </c>
      <c r="N512" s="107">
        <v>1420295</v>
      </c>
      <c r="O512" s="108">
        <v>102</v>
      </c>
      <c r="P512" s="107">
        <v>12836245</v>
      </c>
      <c r="Q512" s="108">
        <v>34</v>
      </c>
      <c r="R512" s="107">
        <v>11543735</v>
      </c>
      <c r="S512" s="108">
        <v>10</v>
      </c>
      <c r="T512" s="107">
        <v>1607878</v>
      </c>
      <c r="U512" s="108">
        <v>10</v>
      </c>
      <c r="V512" s="107">
        <v>2872506</v>
      </c>
      <c r="W512" s="108">
        <v>25</v>
      </c>
      <c r="X512" s="107">
        <v>2819815</v>
      </c>
      <c r="Y512" s="108">
        <v>37</v>
      </c>
      <c r="Z512" s="107">
        <v>3861307</v>
      </c>
      <c r="AA512" s="108">
        <v>24</v>
      </c>
      <c r="AB512" s="107">
        <v>3036162</v>
      </c>
      <c r="AC512" s="108">
        <v>31</v>
      </c>
      <c r="AD512" s="107">
        <v>1563625</v>
      </c>
      <c r="AE512" s="108">
        <v>104</v>
      </c>
      <c r="AF512" s="107">
        <v>8142866</v>
      </c>
      <c r="AG512" s="108">
        <v>137</v>
      </c>
      <c r="AH512" s="107">
        <v>37684409</v>
      </c>
      <c r="AI512" s="108">
        <v>61</v>
      </c>
      <c r="AJ512" s="107">
        <v>26150529</v>
      </c>
      <c r="AK512" s="108">
        <v>19</v>
      </c>
      <c r="AL512" s="107">
        <v>2406397</v>
      </c>
      <c r="AM512" s="108">
        <v>38</v>
      </c>
      <c r="AN512" s="107">
        <v>6155074</v>
      </c>
      <c r="AO512" s="108">
        <v>14</v>
      </c>
      <c r="AP512" s="107">
        <v>13696062</v>
      </c>
      <c r="AQ512" s="108">
        <v>31</v>
      </c>
      <c r="AR512" s="107">
        <v>12285857</v>
      </c>
      <c r="AS512" s="108">
        <v>12</v>
      </c>
      <c r="AT512" s="107">
        <v>916971</v>
      </c>
      <c r="AU512" s="108">
        <v>4</v>
      </c>
      <c r="AV512" s="107">
        <v>1247359</v>
      </c>
      <c r="AW512" s="108">
        <v>12</v>
      </c>
      <c r="AX512" s="107">
        <v>572444</v>
      </c>
      <c r="AY512" s="108">
        <v>4</v>
      </c>
      <c r="AZ512" s="107">
        <v>6811863</v>
      </c>
      <c r="BA512" s="108">
        <v>82</v>
      </c>
      <c r="BB512" s="107">
        <v>6883582</v>
      </c>
      <c r="BC512" s="108">
        <v>75</v>
      </c>
      <c r="BD512" s="107">
        <v>12594423</v>
      </c>
      <c r="BE512" s="108">
        <v>98</v>
      </c>
      <c r="BF512" s="107">
        <v>29287399</v>
      </c>
      <c r="BG512" s="108">
        <v>18</v>
      </c>
      <c r="BH512" s="107">
        <v>3425939</v>
      </c>
      <c r="BI512" s="108">
        <v>14</v>
      </c>
      <c r="BJ512" s="107">
        <v>4536125</v>
      </c>
      <c r="BK512" s="108">
        <v>17</v>
      </c>
      <c r="BL512" s="107">
        <v>4414114</v>
      </c>
      <c r="BM512" s="108">
        <v>22</v>
      </c>
      <c r="BN512" s="107">
        <v>2350651</v>
      </c>
      <c r="BO512" s="108">
        <v>41</v>
      </c>
      <c r="BP512" s="107">
        <v>6470609</v>
      </c>
      <c r="BQ512" s="108">
        <v>1336</v>
      </c>
      <c r="BR512" s="107">
        <v>245766459</v>
      </c>
    </row>
    <row r="513" spans="1:70" ht="14" customHeight="1">
      <c r="A513" s="111" t="s">
        <v>548</v>
      </c>
      <c r="B513" s="105">
        <v>36098</v>
      </c>
      <c r="C513" s="106">
        <v>7</v>
      </c>
      <c r="D513" s="107">
        <v>253258</v>
      </c>
      <c r="E513" s="108">
        <v>8</v>
      </c>
      <c r="F513" s="107">
        <v>289806</v>
      </c>
      <c r="G513" s="108">
        <v>114</v>
      </c>
      <c r="H513" s="107">
        <v>6897831</v>
      </c>
      <c r="I513" s="108">
        <v>64</v>
      </c>
      <c r="J513" s="107">
        <v>8185112</v>
      </c>
      <c r="K513" s="108">
        <v>49</v>
      </c>
      <c r="L513" s="107">
        <v>3268005</v>
      </c>
      <c r="M513" s="108">
        <v>18</v>
      </c>
      <c r="N513" s="107">
        <v>1508724</v>
      </c>
      <c r="O513" s="108">
        <v>102</v>
      </c>
      <c r="P513" s="107">
        <v>12792408</v>
      </c>
      <c r="Q513" s="108">
        <v>34</v>
      </c>
      <c r="R513" s="107">
        <v>11868236</v>
      </c>
      <c r="S513" s="108">
        <v>10</v>
      </c>
      <c r="T513" s="107">
        <v>1776293</v>
      </c>
      <c r="U513" s="108">
        <v>10</v>
      </c>
      <c r="V513" s="107">
        <v>2634992</v>
      </c>
      <c r="W513" s="108">
        <v>25</v>
      </c>
      <c r="X513" s="107">
        <v>2952999</v>
      </c>
      <c r="Y513" s="108">
        <v>37</v>
      </c>
      <c r="Z513" s="107">
        <v>4003515</v>
      </c>
      <c r="AA513" s="108">
        <v>24</v>
      </c>
      <c r="AB513" s="107">
        <v>2876810</v>
      </c>
      <c r="AC513" s="108">
        <v>31</v>
      </c>
      <c r="AD513" s="107">
        <v>1573284</v>
      </c>
      <c r="AE513" s="108">
        <v>105</v>
      </c>
      <c r="AF513" s="107">
        <v>8826607</v>
      </c>
      <c r="AG513" s="108">
        <v>138</v>
      </c>
      <c r="AH513" s="107">
        <v>34780990</v>
      </c>
      <c r="AI513" s="108">
        <v>59</v>
      </c>
      <c r="AJ513" s="107">
        <v>22247254</v>
      </c>
      <c r="AK513" s="108">
        <v>19</v>
      </c>
      <c r="AL513" s="107">
        <v>2208716</v>
      </c>
      <c r="AM513" s="108">
        <v>38</v>
      </c>
      <c r="AN513" s="107">
        <v>5559709</v>
      </c>
      <c r="AO513" s="108">
        <v>14</v>
      </c>
      <c r="AP513" s="107">
        <v>14454118</v>
      </c>
      <c r="AQ513" s="108">
        <v>31</v>
      </c>
      <c r="AR513" s="107">
        <v>12316539</v>
      </c>
      <c r="AS513" s="108">
        <v>12</v>
      </c>
      <c r="AT513" s="107">
        <v>854692</v>
      </c>
      <c r="AU513" s="108">
        <v>4</v>
      </c>
      <c r="AV513" s="107">
        <v>1186762</v>
      </c>
      <c r="AW513" s="108">
        <v>12</v>
      </c>
      <c r="AX513" s="107">
        <v>597205</v>
      </c>
      <c r="AY513" s="108">
        <v>5</v>
      </c>
      <c r="AZ513" s="107">
        <v>14520935</v>
      </c>
      <c r="BA513" s="108">
        <v>82</v>
      </c>
      <c r="BB513" s="107">
        <v>6972285</v>
      </c>
      <c r="BC513" s="108">
        <v>75</v>
      </c>
      <c r="BD513" s="107">
        <v>12933976</v>
      </c>
      <c r="BE513" s="108">
        <v>97</v>
      </c>
      <c r="BF513" s="107">
        <v>33438490</v>
      </c>
      <c r="BG513" s="108">
        <v>18</v>
      </c>
      <c r="BH513" s="107">
        <v>3339365</v>
      </c>
      <c r="BI513" s="108">
        <v>14</v>
      </c>
      <c r="BJ513" s="107">
        <v>4730860</v>
      </c>
      <c r="BK513" s="108">
        <v>17</v>
      </c>
      <c r="BL513" s="107">
        <v>4091701</v>
      </c>
      <c r="BM513" s="108">
        <v>23</v>
      </c>
      <c r="BN513" s="107">
        <v>2692891</v>
      </c>
      <c r="BO513" s="108">
        <v>41</v>
      </c>
      <c r="BP513" s="107">
        <v>6210294</v>
      </c>
      <c r="BQ513" s="108">
        <v>1337</v>
      </c>
      <c r="BR513" s="107">
        <v>252844680</v>
      </c>
    </row>
    <row r="514" spans="1:70" ht="14" customHeight="1">
      <c r="A514" s="111" t="s">
        <v>548</v>
      </c>
      <c r="B514" s="105">
        <v>36129</v>
      </c>
      <c r="C514" s="106">
        <v>7</v>
      </c>
      <c r="D514" s="107">
        <v>258841</v>
      </c>
      <c r="E514" s="108">
        <v>8</v>
      </c>
      <c r="F514" s="107">
        <v>304057</v>
      </c>
      <c r="G514" s="108">
        <v>114</v>
      </c>
      <c r="H514" s="107">
        <v>7354706</v>
      </c>
      <c r="I514" s="108">
        <v>64</v>
      </c>
      <c r="J514" s="107">
        <v>8693058</v>
      </c>
      <c r="K514" s="108">
        <v>49</v>
      </c>
      <c r="L514" s="107">
        <v>3533948</v>
      </c>
      <c r="M514" s="108">
        <v>18</v>
      </c>
      <c r="N514" s="107">
        <v>1648145</v>
      </c>
      <c r="O514" s="108">
        <v>102</v>
      </c>
      <c r="P514" s="107">
        <v>13893754</v>
      </c>
      <c r="Q514" s="108">
        <v>34</v>
      </c>
      <c r="R514" s="107">
        <v>12482423</v>
      </c>
      <c r="S514" s="108">
        <v>10</v>
      </c>
      <c r="T514" s="107">
        <v>1783409</v>
      </c>
      <c r="U514" s="108">
        <v>10</v>
      </c>
      <c r="V514" s="107">
        <v>2962806</v>
      </c>
      <c r="W514" s="108">
        <v>25</v>
      </c>
      <c r="X514" s="107">
        <v>3224905</v>
      </c>
      <c r="Y514" s="108">
        <v>37</v>
      </c>
      <c r="Z514" s="107">
        <v>4447004</v>
      </c>
      <c r="AA514" s="108">
        <v>24</v>
      </c>
      <c r="AB514" s="107">
        <v>3196723</v>
      </c>
      <c r="AC514" s="108">
        <v>31</v>
      </c>
      <c r="AD514" s="107">
        <v>1730340</v>
      </c>
      <c r="AE514" s="108">
        <v>105</v>
      </c>
      <c r="AF514" s="107">
        <v>9714792</v>
      </c>
      <c r="AG514" s="108">
        <v>138</v>
      </c>
      <c r="AH514" s="107">
        <v>41260030</v>
      </c>
      <c r="AI514" s="108">
        <v>59</v>
      </c>
      <c r="AJ514" s="107">
        <v>25431469</v>
      </c>
      <c r="AK514" s="108">
        <v>19</v>
      </c>
      <c r="AL514" s="107">
        <v>2456090</v>
      </c>
      <c r="AM514" s="108">
        <v>38</v>
      </c>
      <c r="AN514" s="107">
        <v>6212225</v>
      </c>
      <c r="AO514" s="108">
        <v>14</v>
      </c>
      <c r="AP514" s="107">
        <v>14056213</v>
      </c>
      <c r="AQ514" s="108">
        <v>31</v>
      </c>
      <c r="AR514" s="107">
        <v>12610750</v>
      </c>
      <c r="AS514" s="108">
        <v>12</v>
      </c>
      <c r="AT514" s="107">
        <v>890190</v>
      </c>
      <c r="AU514" s="108">
        <v>4</v>
      </c>
      <c r="AV514" s="107">
        <v>1233009</v>
      </c>
      <c r="AW514" s="108">
        <v>12</v>
      </c>
      <c r="AX514" s="107">
        <v>639616</v>
      </c>
      <c r="AY514" s="108">
        <v>5</v>
      </c>
      <c r="AZ514" s="107">
        <v>15638618</v>
      </c>
      <c r="BA514" s="108">
        <v>83</v>
      </c>
      <c r="BB514" s="107">
        <v>8240808</v>
      </c>
      <c r="BC514" s="108">
        <v>75</v>
      </c>
      <c r="BD514" s="107">
        <v>14113665</v>
      </c>
      <c r="BE514" s="108">
        <v>98</v>
      </c>
      <c r="BF514" s="107">
        <v>37822452</v>
      </c>
      <c r="BG514" s="108">
        <v>18</v>
      </c>
      <c r="BH514" s="107">
        <v>4250023</v>
      </c>
      <c r="BI514" s="108">
        <v>14</v>
      </c>
      <c r="BJ514" s="107">
        <v>4997830</v>
      </c>
      <c r="BK514" s="108">
        <v>17</v>
      </c>
      <c r="BL514" s="107">
        <v>4485560</v>
      </c>
      <c r="BM514" s="108">
        <v>23</v>
      </c>
      <c r="BN514" s="107">
        <v>3102705</v>
      </c>
      <c r="BO514" s="108">
        <v>41</v>
      </c>
      <c r="BP514" s="107">
        <v>6802187</v>
      </c>
      <c r="BQ514" s="108">
        <v>1339</v>
      </c>
      <c r="BR514" s="107">
        <v>279472371</v>
      </c>
    </row>
    <row r="515" spans="1:70" ht="14" customHeight="1">
      <c r="A515" s="111" t="s">
        <v>548</v>
      </c>
      <c r="B515" s="105">
        <v>36159</v>
      </c>
      <c r="C515" s="106">
        <v>7</v>
      </c>
      <c r="D515" s="107">
        <v>244291</v>
      </c>
      <c r="E515" s="108">
        <v>8</v>
      </c>
      <c r="F515" s="107">
        <v>271987</v>
      </c>
      <c r="G515" s="108">
        <v>113</v>
      </c>
      <c r="H515" s="107">
        <v>6962751</v>
      </c>
      <c r="I515" s="108">
        <v>64</v>
      </c>
      <c r="J515" s="107">
        <v>8890863</v>
      </c>
      <c r="K515" s="108">
        <v>49</v>
      </c>
      <c r="L515" s="107">
        <v>3404814</v>
      </c>
      <c r="M515" s="108">
        <v>18</v>
      </c>
      <c r="N515" s="107">
        <v>1642501</v>
      </c>
      <c r="O515" s="108">
        <v>102</v>
      </c>
      <c r="P515" s="107">
        <v>13617514</v>
      </c>
      <c r="Q515" s="108">
        <v>34</v>
      </c>
      <c r="R515" s="107">
        <v>12724942</v>
      </c>
      <c r="S515" s="108">
        <v>10</v>
      </c>
      <c r="T515" s="107">
        <v>1621810</v>
      </c>
      <c r="U515" s="108">
        <v>10</v>
      </c>
      <c r="V515" s="107">
        <v>2671906</v>
      </c>
      <c r="W515" s="108">
        <v>25</v>
      </c>
      <c r="X515" s="107">
        <v>3218011</v>
      </c>
      <c r="Y515" s="108">
        <v>37</v>
      </c>
      <c r="Z515" s="107">
        <v>4006034</v>
      </c>
      <c r="AA515" s="108">
        <v>24</v>
      </c>
      <c r="AB515" s="107">
        <v>2918919</v>
      </c>
      <c r="AC515" s="108">
        <v>31</v>
      </c>
      <c r="AD515" s="107">
        <v>1686603</v>
      </c>
      <c r="AE515" s="108">
        <v>105</v>
      </c>
      <c r="AF515" s="107">
        <v>9178694</v>
      </c>
      <c r="AG515" s="108">
        <v>138</v>
      </c>
      <c r="AH515" s="107">
        <v>39705003</v>
      </c>
      <c r="AI515" s="108">
        <v>60</v>
      </c>
      <c r="AJ515" s="107">
        <v>23843595</v>
      </c>
      <c r="AK515" s="108">
        <v>19</v>
      </c>
      <c r="AL515" s="107">
        <v>2343904</v>
      </c>
      <c r="AM515" s="108">
        <v>38</v>
      </c>
      <c r="AN515" s="107">
        <v>5898302</v>
      </c>
      <c r="AO515" s="108">
        <v>14</v>
      </c>
      <c r="AP515" s="107">
        <v>14097512</v>
      </c>
      <c r="AQ515" s="108">
        <v>31</v>
      </c>
      <c r="AR515" s="107">
        <v>11974079</v>
      </c>
      <c r="AS515" s="108">
        <v>12</v>
      </c>
      <c r="AT515" s="107">
        <v>823660</v>
      </c>
      <c r="AU515" s="108">
        <v>4</v>
      </c>
      <c r="AV515" s="107">
        <v>1143734</v>
      </c>
      <c r="AW515" s="108">
        <v>12</v>
      </c>
      <c r="AX515" s="107">
        <v>615907</v>
      </c>
      <c r="AY515" s="108">
        <v>5</v>
      </c>
      <c r="AZ515" s="107">
        <v>16229238</v>
      </c>
      <c r="BA515" s="108">
        <v>83</v>
      </c>
      <c r="BB515" s="107">
        <v>7482299</v>
      </c>
      <c r="BC515" s="108">
        <v>75</v>
      </c>
      <c r="BD515" s="107">
        <v>14115352</v>
      </c>
      <c r="BE515" s="108">
        <v>97</v>
      </c>
      <c r="BF515" s="107">
        <v>32944479</v>
      </c>
      <c r="BG515" s="108">
        <v>18</v>
      </c>
      <c r="BH515" s="107">
        <v>3567214</v>
      </c>
      <c r="BI515" s="108">
        <v>14</v>
      </c>
      <c r="BJ515" s="107">
        <v>4803869</v>
      </c>
      <c r="BK515" s="108">
        <v>18</v>
      </c>
      <c r="BL515" s="107">
        <v>5605206</v>
      </c>
      <c r="BM515" s="108">
        <v>23</v>
      </c>
      <c r="BN515" s="107">
        <v>2733832</v>
      </c>
      <c r="BO515" s="108">
        <v>41</v>
      </c>
      <c r="BP515" s="107">
        <v>6794707</v>
      </c>
      <c r="BQ515" s="108">
        <v>1339</v>
      </c>
      <c r="BR515" s="107">
        <v>267783547</v>
      </c>
    </row>
    <row r="516" spans="1:70" ht="14" customHeight="1">
      <c r="A516" s="111" t="s">
        <v>549</v>
      </c>
      <c r="B516" s="105">
        <v>36189</v>
      </c>
      <c r="C516" s="106">
        <v>7</v>
      </c>
      <c r="D516" s="107">
        <v>253186</v>
      </c>
      <c r="E516" s="108">
        <v>8</v>
      </c>
      <c r="F516" s="107">
        <v>283513</v>
      </c>
      <c r="G516" s="108">
        <v>113</v>
      </c>
      <c r="H516" s="107">
        <v>6892550</v>
      </c>
      <c r="I516" s="108">
        <v>64</v>
      </c>
      <c r="J516" s="107">
        <v>9040780</v>
      </c>
      <c r="K516" s="108">
        <v>49</v>
      </c>
      <c r="L516" s="107">
        <v>3317202</v>
      </c>
      <c r="M516" s="108">
        <v>18</v>
      </c>
      <c r="N516" s="107">
        <v>1625552</v>
      </c>
      <c r="O516" s="108">
        <v>102</v>
      </c>
      <c r="P516" s="107">
        <v>13563444</v>
      </c>
      <c r="Q516" s="108">
        <v>34</v>
      </c>
      <c r="R516" s="107">
        <v>12716523</v>
      </c>
      <c r="S516" s="108">
        <v>10</v>
      </c>
      <c r="T516" s="107">
        <v>1628718</v>
      </c>
      <c r="U516" s="108">
        <v>10</v>
      </c>
      <c r="V516" s="107">
        <v>2699680</v>
      </c>
      <c r="W516" s="108">
        <v>25</v>
      </c>
      <c r="X516" s="107">
        <v>3277668</v>
      </c>
      <c r="Y516" s="108">
        <v>36</v>
      </c>
      <c r="Z516" s="107">
        <v>3967168</v>
      </c>
      <c r="AA516" s="108">
        <v>24</v>
      </c>
      <c r="AB516" s="107">
        <v>3109498</v>
      </c>
      <c r="AC516" s="108">
        <v>31</v>
      </c>
      <c r="AD516" s="107">
        <v>1744145</v>
      </c>
      <c r="AE516" s="108">
        <v>105</v>
      </c>
      <c r="AF516" s="107">
        <v>9465982</v>
      </c>
      <c r="AG516" s="108">
        <v>138</v>
      </c>
      <c r="AH516" s="107">
        <v>42035939</v>
      </c>
      <c r="AI516" s="108">
        <v>60</v>
      </c>
      <c r="AJ516" s="107">
        <v>24787534</v>
      </c>
      <c r="AK516" s="108">
        <v>19</v>
      </c>
      <c r="AL516" s="107">
        <v>2615028</v>
      </c>
      <c r="AM516" s="108">
        <v>38</v>
      </c>
      <c r="AN516" s="107">
        <v>5815252</v>
      </c>
      <c r="AO516" s="108">
        <v>14</v>
      </c>
      <c r="AP516" s="107">
        <v>13132870</v>
      </c>
      <c r="AQ516" s="108">
        <v>31</v>
      </c>
      <c r="AR516" s="107">
        <v>12306593</v>
      </c>
      <c r="AS516" s="108">
        <v>12</v>
      </c>
      <c r="AT516" s="107">
        <v>806267</v>
      </c>
      <c r="AU516" s="108">
        <v>4</v>
      </c>
      <c r="AV516" s="107">
        <v>1138016</v>
      </c>
      <c r="AW516" s="108">
        <v>12</v>
      </c>
      <c r="AX516" s="107">
        <v>631201</v>
      </c>
      <c r="AY516" s="108">
        <v>5</v>
      </c>
      <c r="AZ516" s="107">
        <v>17262365</v>
      </c>
      <c r="BA516" s="108">
        <v>83</v>
      </c>
      <c r="BB516" s="107">
        <v>8221285</v>
      </c>
      <c r="BC516" s="108">
        <v>75</v>
      </c>
      <c r="BD516" s="107">
        <v>13892324</v>
      </c>
      <c r="BE516" s="108">
        <v>97</v>
      </c>
      <c r="BF516" s="107">
        <v>37477429</v>
      </c>
      <c r="BG516" s="108">
        <v>18</v>
      </c>
      <c r="BH516" s="107">
        <v>3701128</v>
      </c>
      <c r="BI516" s="108">
        <v>14</v>
      </c>
      <c r="BJ516" s="107">
        <v>4796623</v>
      </c>
      <c r="BK516" s="108">
        <v>18</v>
      </c>
      <c r="BL516" s="107">
        <v>5340127</v>
      </c>
      <c r="BM516" s="108">
        <v>23</v>
      </c>
      <c r="BN516" s="107">
        <v>2907367</v>
      </c>
      <c r="BO516" s="108">
        <v>41</v>
      </c>
      <c r="BP516" s="107">
        <v>6985732</v>
      </c>
      <c r="BQ516" s="108">
        <v>1338</v>
      </c>
      <c r="BR516" s="107">
        <v>277438707</v>
      </c>
    </row>
    <row r="517" spans="1:70" ht="14" customHeight="1">
      <c r="A517" s="111" t="s">
        <v>549</v>
      </c>
      <c r="B517" s="105">
        <v>36217</v>
      </c>
      <c r="C517" s="106">
        <v>7</v>
      </c>
      <c r="D517" s="107">
        <v>262693</v>
      </c>
      <c r="E517" s="108">
        <v>8</v>
      </c>
      <c r="F517" s="107">
        <v>269580</v>
      </c>
      <c r="G517" s="108">
        <v>113</v>
      </c>
      <c r="H517" s="107">
        <v>6750886</v>
      </c>
      <c r="I517" s="108">
        <v>64</v>
      </c>
      <c r="J517" s="107">
        <v>8826794</v>
      </c>
      <c r="K517" s="108">
        <v>49</v>
      </c>
      <c r="L517" s="107">
        <v>3192451</v>
      </c>
      <c r="M517" s="108">
        <v>18</v>
      </c>
      <c r="N517" s="107">
        <v>1544486</v>
      </c>
      <c r="O517" s="108">
        <v>102</v>
      </c>
      <c r="P517" s="107">
        <v>13827701</v>
      </c>
      <c r="Q517" s="108">
        <v>34</v>
      </c>
      <c r="R517" s="107">
        <v>12544793</v>
      </c>
      <c r="S517" s="108">
        <v>10</v>
      </c>
      <c r="T517" s="107">
        <v>1623706</v>
      </c>
      <c r="U517" s="108">
        <v>11</v>
      </c>
      <c r="V517" s="107">
        <v>2858789</v>
      </c>
      <c r="W517" s="108">
        <v>25</v>
      </c>
      <c r="X517" s="107">
        <v>3365223</v>
      </c>
      <c r="Y517" s="108">
        <v>36</v>
      </c>
      <c r="Z517" s="107">
        <v>3964459</v>
      </c>
      <c r="AA517" s="108">
        <v>24</v>
      </c>
      <c r="AB517" s="107">
        <v>2967984</v>
      </c>
      <c r="AC517" s="108">
        <v>31</v>
      </c>
      <c r="AD517" s="107">
        <v>1721062</v>
      </c>
      <c r="AE517" s="108">
        <v>105</v>
      </c>
      <c r="AF517" s="107">
        <v>9402092</v>
      </c>
      <c r="AG517" s="108">
        <v>138</v>
      </c>
      <c r="AH517" s="107">
        <v>41479877</v>
      </c>
      <c r="AI517" s="108">
        <v>60</v>
      </c>
      <c r="AJ517" s="107">
        <v>25194656</v>
      </c>
      <c r="AK517" s="108">
        <v>19</v>
      </c>
      <c r="AL517" s="107">
        <v>2687920</v>
      </c>
      <c r="AM517" s="108">
        <v>38</v>
      </c>
      <c r="AN517" s="107">
        <v>5722439</v>
      </c>
      <c r="AO517" s="108">
        <v>14</v>
      </c>
      <c r="AP517" s="107">
        <v>12708282</v>
      </c>
      <c r="AQ517" s="108">
        <v>31</v>
      </c>
      <c r="AR517" s="107">
        <v>11852393</v>
      </c>
      <c r="AS517" s="108">
        <v>12</v>
      </c>
      <c r="AT517" s="107">
        <v>885849</v>
      </c>
      <c r="AU517" s="108">
        <v>4</v>
      </c>
      <c r="AV517" s="107">
        <v>1103862</v>
      </c>
      <c r="AW517" s="108">
        <v>12</v>
      </c>
      <c r="AX517" s="107">
        <v>614048</v>
      </c>
      <c r="AY517" s="108">
        <v>5</v>
      </c>
      <c r="AZ517" s="107">
        <v>17341696</v>
      </c>
      <c r="BA517" s="108">
        <v>83</v>
      </c>
      <c r="BB517" s="107">
        <v>8053527</v>
      </c>
      <c r="BC517" s="108">
        <v>77</v>
      </c>
      <c r="BD517" s="107">
        <v>13525542</v>
      </c>
      <c r="BE517" s="108">
        <v>97</v>
      </c>
      <c r="BF517" s="107">
        <v>37676271</v>
      </c>
      <c r="BG517" s="108">
        <v>18</v>
      </c>
      <c r="BH517" s="107">
        <v>3868203</v>
      </c>
      <c r="BI517" s="108">
        <v>14</v>
      </c>
      <c r="BJ517" s="107">
        <v>4589644</v>
      </c>
      <c r="BK517" s="108">
        <v>18</v>
      </c>
      <c r="BL517" s="107">
        <v>5382718</v>
      </c>
      <c r="BM517" s="108">
        <v>23</v>
      </c>
      <c r="BN517" s="107">
        <v>3024451</v>
      </c>
      <c r="BO517" s="108">
        <v>41</v>
      </c>
      <c r="BP517" s="107">
        <v>7411140</v>
      </c>
      <c r="BQ517" s="108">
        <v>1341</v>
      </c>
      <c r="BR517" s="107">
        <v>276245232</v>
      </c>
    </row>
    <row r="518" spans="1:70" ht="14" customHeight="1">
      <c r="A518" s="111" t="s">
        <v>549</v>
      </c>
      <c r="B518" s="105">
        <v>36250</v>
      </c>
      <c r="C518" s="106">
        <v>7</v>
      </c>
      <c r="D518" s="107">
        <v>277716</v>
      </c>
      <c r="E518" s="108">
        <v>8</v>
      </c>
      <c r="F518" s="107">
        <v>332293</v>
      </c>
      <c r="G518" s="108">
        <v>113</v>
      </c>
      <c r="H518" s="107">
        <v>7737175</v>
      </c>
      <c r="I518" s="108">
        <v>64</v>
      </c>
      <c r="J518" s="107">
        <v>9208099</v>
      </c>
      <c r="K518" s="108">
        <v>49</v>
      </c>
      <c r="L518" s="107">
        <v>3546885</v>
      </c>
      <c r="M518" s="108">
        <v>17</v>
      </c>
      <c r="N518" s="107">
        <v>1731962</v>
      </c>
      <c r="O518" s="108">
        <v>102</v>
      </c>
      <c r="P518" s="107">
        <v>15235412</v>
      </c>
      <c r="Q518" s="108">
        <v>34</v>
      </c>
      <c r="R518" s="107">
        <v>13781440</v>
      </c>
      <c r="S518" s="108">
        <v>9</v>
      </c>
      <c r="T518" s="107">
        <v>1694371</v>
      </c>
      <c r="U518" s="108">
        <v>11</v>
      </c>
      <c r="V518" s="107">
        <v>3184269</v>
      </c>
      <c r="W518" s="108">
        <v>25</v>
      </c>
      <c r="X518" s="107">
        <v>3538354</v>
      </c>
      <c r="Y518" s="108">
        <v>36</v>
      </c>
      <c r="Z518" s="107">
        <v>4558855</v>
      </c>
      <c r="AA518" s="108">
        <v>24</v>
      </c>
      <c r="AB518" s="107">
        <v>3266350</v>
      </c>
      <c r="AC518" s="108">
        <v>31</v>
      </c>
      <c r="AD518" s="107">
        <v>1942770</v>
      </c>
      <c r="AE518" s="108">
        <v>105</v>
      </c>
      <c r="AF518" s="107">
        <v>10524374</v>
      </c>
      <c r="AG518" s="108">
        <v>138</v>
      </c>
      <c r="AH518" s="107">
        <v>48120651</v>
      </c>
      <c r="AI518" s="108">
        <v>61</v>
      </c>
      <c r="AJ518" s="107">
        <v>28098803</v>
      </c>
      <c r="AK518" s="108">
        <v>19</v>
      </c>
      <c r="AL518" s="107">
        <v>2816923</v>
      </c>
      <c r="AM518" s="108">
        <v>38</v>
      </c>
      <c r="AN518" s="107">
        <v>6228066</v>
      </c>
      <c r="AO518" s="108">
        <v>14</v>
      </c>
      <c r="AP518" s="107">
        <v>13187167</v>
      </c>
      <c r="AQ518" s="108">
        <v>31</v>
      </c>
      <c r="AR518" s="107">
        <v>12406240</v>
      </c>
      <c r="AS518" s="108">
        <v>11</v>
      </c>
      <c r="AT518" s="107">
        <v>1064382</v>
      </c>
      <c r="AU518" s="108">
        <v>4</v>
      </c>
      <c r="AV518" s="107">
        <v>1305745</v>
      </c>
      <c r="AW518" s="108">
        <v>12</v>
      </c>
      <c r="AX518" s="107">
        <v>645357</v>
      </c>
      <c r="AY518" s="108">
        <v>5</v>
      </c>
      <c r="AZ518" s="107">
        <v>21221835</v>
      </c>
      <c r="BA518" s="108">
        <v>82</v>
      </c>
      <c r="BB518" s="107">
        <v>9862232</v>
      </c>
      <c r="BC518" s="108">
        <v>77</v>
      </c>
      <c r="BD518" s="107">
        <v>14718262</v>
      </c>
      <c r="BE518" s="108">
        <v>97</v>
      </c>
      <c r="BF518" s="107">
        <v>44242220</v>
      </c>
      <c r="BG518" s="108">
        <v>17</v>
      </c>
      <c r="BH518" s="107">
        <v>5288384</v>
      </c>
      <c r="BI518" s="108">
        <v>14</v>
      </c>
      <c r="BJ518" s="107">
        <v>4947966</v>
      </c>
      <c r="BK518" s="108">
        <v>18</v>
      </c>
      <c r="BL518" s="107">
        <v>6162836</v>
      </c>
      <c r="BM518" s="108">
        <v>23</v>
      </c>
      <c r="BN518" s="107">
        <v>3318677</v>
      </c>
      <c r="BO518" s="108">
        <v>41</v>
      </c>
      <c r="BP518" s="107">
        <v>9174352</v>
      </c>
      <c r="BQ518" s="108">
        <v>1337</v>
      </c>
      <c r="BR518" s="107">
        <v>313370438</v>
      </c>
    </row>
    <row r="519" spans="1:70" ht="14" customHeight="1">
      <c r="A519" s="111" t="s">
        <v>549</v>
      </c>
      <c r="B519" s="105">
        <v>36280</v>
      </c>
      <c r="C519" s="106">
        <v>7</v>
      </c>
      <c r="D519" s="107">
        <v>299211</v>
      </c>
      <c r="E519" s="108">
        <v>8</v>
      </c>
      <c r="F519" s="107">
        <v>361142</v>
      </c>
      <c r="G519" s="108">
        <v>114</v>
      </c>
      <c r="H519" s="107">
        <v>8091267</v>
      </c>
      <c r="I519" s="108">
        <v>64</v>
      </c>
      <c r="J519" s="107">
        <v>9554229</v>
      </c>
      <c r="K519" s="108">
        <v>49</v>
      </c>
      <c r="L519" s="107">
        <v>3846523</v>
      </c>
      <c r="M519" s="108">
        <v>17</v>
      </c>
      <c r="N519" s="107">
        <v>1955039</v>
      </c>
      <c r="O519" s="108">
        <v>102</v>
      </c>
      <c r="P519" s="107">
        <v>16642417</v>
      </c>
      <c r="Q519" s="108">
        <v>34</v>
      </c>
      <c r="R519" s="107">
        <v>14529542</v>
      </c>
      <c r="S519" s="108">
        <v>9</v>
      </c>
      <c r="T519" s="107">
        <v>2009273</v>
      </c>
      <c r="U519" s="108">
        <v>11</v>
      </c>
      <c r="V519" s="107">
        <v>3361788</v>
      </c>
      <c r="W519" s="108">
        <v>24</v>
      </c>
      <c r="X519" s="107">
        <v>3784091</v>
      </c>
      <c r="Y519" s="108">
        <v>36</v>
      </c>
      <c r="Z519" s="107">
        <v>5185486</v>
      </c>
      <c r="AA519" s="108">
        <v>24</v>
      </c>
      <c r="AB519" s="107">
        <v>3498385</v>
      </c>
      <c r="AC519" s="108">
        <v>31</v>
      </c>
      <c r="AD519" s="107">
        <v>2026476</v>
      </c>
      <c r="AE519" s="108">
        <v>105</v>
      </c>
      <c r="AF519" s="107">
        <v>11175554</v>
      </c>
      <c r="AG519" s="108">
        <v>138</v>
      </c>
      <c r="AH519" s="107">
        <v>49653944</v>
      </c>
      <c r="AI519" s="108">
        <v>61</v>
      </c>
      <c r="AJ519" s="107">
        <v>28657525</v>
      </c>
      <c r="AK519" s="108">
        <v>19</v>
      </c>
      <c r="AL519" s="107">
        <v>2989816</v>
      </c>
      <c r="AM519" s="108">
        <v>38</v>
      </c>
      <c r="AN519" s="107">
        <v>6437752</v>
      </c>
      <c r="AO519" s="108">
        <v>14</v>
      </c>
      <c r="AP519" s="107">
        <v>13152435</v>
      </c>
      <c r="AQ519" s="108">
        <v>31</v>
      </c>
      <c r="AR519" s="107">
        <v>12431301</v>
      </c>
      <c r="AS519" s="108">
        <v>11</v>
      </c>
      <c r="AT519" s="107">
        <v>1168262</v>
      </c>
      <c r="AU519" s="108">
        <v>4</v>
      </c>
      <c r="AV519" s="107">
        <v>1256260</v>
      </c>
      <c r="AW519" s="108">
        <v>12</v>
      </c>
      <c r="AX519" s="107">
        <v>692199</v>
      </c>
      <c r="AY519" s="108">
        <v>5</v>
      </c>
      <c r="AZ519" s="107">
        <v>24523405</v>
      </c>
      <c r="BA519" s="108">
        <v>82</v>
      </c>
      <c r="BB519" s="107">
        <v>10931634</v>
      </c>
      <c r="BC519" s="108">
        <v>77</v>
      </c>
      <c r="BD519" s="107">
        <v>15214038</v>
      </c>
      <c r="BE519" s="108">
        <v>97</v>
      </c>
      <c r="BF519" s="107">
        <v>46954207</v>
      </c>
      <c r="BG519" s="108">
        <v>17</v>
      </c>
      <c r="BH519" s="107">
        <v>5955354</v>
      </c>
      <c r="BI519" s="108">
        <v>14</v>
      </c>
      <c r="BJ519" s="107">
        <v>5207761</v>
      </c>
      <c r="BK519" s="108">
        <v>18</v>
      </c>
      <c r="BL519" s="107">
        <v>6610402</v>
      </c>
      <c r="BM519" s="108">
        <v>23</v>
      </c>
      <c r="BN519" s="107">
        <v>3500111</v>
      </c>
      <c r="BO519" s="108">
        <v>41</v>
      </c>
      <c r="BP519" s="107">
        <v>9514602</v>
      </c>
      <c r="BQ519" s="108">
        <v>1337</v>
      </c>
      <c r="BR519" s="107">
        <v>331171449</v>
      </c>
    </row>
    <row r="520" spans="1:70" ht="14" customHeight="1">
      <c r="A520" s="111" t="s">
        <v>549</v>
      </c>
      <c r="B520" s="105">
        <v>36311</v>
      </c>
      <c r="C520" s="106">
        <v>7</v>
      </c>
      <c r="D520" s="107">
        <v>324349</v>
      </c>
      <c r="E520" s="108">
        <v>8</v>
      </c>
      <c r="F520" s="107">
        <v>359783</v>
      </c>
      <c r="G520" s="108">
        <v>114</v>
      </c>
      <c r="H520" s="107">
        <v>7946709</v>
      </c>
      <c r="I520" s="108">
        <v>64</v>
      </c>
      <c r="J520" s="107">
        <v>9579870</v>
      </c>
      <c r="K520" s="108">
        <v>49</v>
      </c>
      <c r="L520" s="107">
        <v>3661515</v>
      </c>
      <c r="M520" s="108">
        <v>17</v>
      </c>
      <c r="N520" s="107">
        <v>1854458</v>
      </c>
      <c r="O520" s="108">
        <v>102</v>
      </c>
      <c r="P520" s="107">
        <v>16436682</v>
      </c>
      <c r="Q520" s="108">
        <v>34</v>
      </c>
      <c r="R520" s="107">
        <v>15006730</v>
      </c>
      <c r="S520" s="108">
        <v>9</v>
      </c>
      <c r="T520" s="107">
        <v>1890222</v>
      </c>
      <c r="U520" s="108">
        <v>11</v>
      </c>
      <c r="V520" s="107">
        <v>3288890</v>
      </c>
      <c r="W520" s="108">
        <v>24</v>
      </c>
      <c r="X520" s="107">
        <v>3413409</v>
      </c>
      <c r="Y520" s="108">
        <v>36</v>
      </c>
      <c r="Z520" s="107">
        <v>5023579</v>
      </c>
      <c r="AA520" s="108">
        <v>24</v>
      </c>
      <c r="AB520" s="107">
        <v>3286848</v>
      </c>
      <c r="AC520" s="108">
        <v>31</v>
      </c>
      <c r="AD520" s="107">
        <v>2023141</v>
      </c>
      <c r="AE520" s="108">
        <v>105</v>
      </c>
      <c r="AF520" s="107">
        <v>10721862</v>
      </c>
      <c r="AG520" s="108">
        <v>138</v>
      </c>
      <c r="AH520" s="107">
        <v>49196699</v>
      </c>
      <c r="AI520" s="108">
        <v>61</v>
      </c>
      <c r="AJ520" s="107">
        <v>28654971</v>
      </c>
      <c r="AK520" s="108">
        <v>19</v>
      </c>
      <c r="AL520" s="107">
        <v>2860443</v>
      </c>
      <c r="AM520" s="108">
        <v>38</v>
      </c>
      <c r="AN520" s="107">
        <v>6728691</v>
      </c>
      <c r="AO520" s="108">
        <v>14</v>
      </c>
      <c r="AP520" s="107">
        <v>13376640</v>
      </c>
      <c r="AQ520" s="108">
        <v>31</v>
      </c>
      <c r="AR520" s="107">
        <v>12257056</v>
      </c>
      <c r="AS520" s="108">
        <v>11</v>
      </c>
      <c r="AT520" s="107">
        <v>1194830</v>
      </c>
      <c r="AU520" s="108">
        <v>4</v>
      </c>
      <c r="AV520" s="107">
        <v>1258205</v>
      </c>
      <c r="AW520" s="108">
        <v>12</v>
      </c>
      <c r="AX520" s="107">
        <v>680134</v>
      </c>
      <c r="AY520" s="108">
        <v>5</v>
      </c>
      <c r="AZ520" s="107">
        <v>23278412</v>
      </c>
      <c r="BA520" s="108">
        <v>82</v>
      </c>
      <c r="BB520" s="107">
        <v>10285726</v>
      </c>
      <c r="BC520" s="108">
        <v>77</v>
      </c>
      <c r="BD520" s="107">
        <v>15183984</v>
      </c>
      <c r="BE520" s="108">
        <v>97</v>
      </c>
      <c r="BF520" s="107">
        <v>43077316</v>
      </c>
      <c r="BG520" s="108">
        <v>17</v>
      </c>
      <c r="BH520" s="107">
        <v>5258596</v>
      </c>
      <c r="BI520" s="108">
        <v>14</v>
      </c>
      <c r="BJ520" s="107">
        <v>4998504</v>
      </c>
      <c r="BK520" s="108">
        <v>18</v>
      </c>
      <c r="BL520" s="107">
        <v>6707172</v>
      </c>
      <c r="BM520" s="108">
        <v>23</v>
      </c>
      <c r="BN520" s="107">
        <v>3323720</v>
      </c>
      <c r="BO520" s="108">
        <v>41</v>
      </c>
      <c r="BP520" s="107">
        <v>9032459</v>
      </c>
      <c r="BQ520" s="108">
        <v>1337</v>
      </c>
      <c r="BR520" s="107">
        <v>322171622</v>
      </c>
    </row>
    <row r="521" spans="1:70" ht="14" customHeight="1">
      <c r="A521" s="111" t="s">
        <v>549</v>
      </c>
      <c r="B521" s="105">
        <v>36341</v>
      </c>
      <c r="C521" s="106">
        <v>7</v>
      </c>
      <c r="D521" s="107">
        <v>335636</v>
      </c>
      <c r="E521" s="108">
        <v>8</v>
      </c>
      <c r="F521" s="107">
        <v>366555</v>
      </c>
      <c r="G521" s="108">
        <v>114</v>
      </c>
      <c r="H521" s="107">
        <v>8107251</v>
      </c>
      <c r="I521" s="108">
        <v>65</v>
      </c>
      <c r="J521" s="107">
        <v>10152659</v>
      </c>
      <c r="K521" s="108">
        <v>49</v>
      </c>
      <c r="L521" s="107">
        <v>3809605</v>
      </c>
      <c r="M521" s="108">
        <v>17</v>
      </c>
      <c r="N521" s="107">
        <v>2021822</v>
      </c>
      <c r="O521" s="108">
        <v>102</v>
      </c>
      <c r="P521" s="107">
        <v>17658854</v>
      </c>
      <c r="Q521" s="108">
        <v>34</v>
      </c>
      <c r="R521" s="107">
        <v>15520939</v>
      </c>
      <c r="S521" s="108">
        <v>9</v>
      </c>
      <c r="T521" s="107">
        <v>2033046</v>
      </c>
      <c r="U521" s="108">
        <v>11</v>
      </c>
      <c r="V521" s="107">
        <v>3793353</v>
      </c>
      <c r="W521" s="108">
        <v>24</v>
      </c>
      <c r="X521" s="107">
        <v>3451260</v>
      </c>
      <c r="Y521" s="108">
        <v>36</v>
      </c>
      <c r="Z521" s="107">
        <v>5339543</v>
      </c>
      <c r="AA521" s="108">
        <v>24</v>
      </c>
      <c r="AB521" s="107">
        <v>3447519</v>
      </c>
      <c r="AC521" s="108">
        <v>31</v>
      </c>
      <c r="AD521" s="107">
        <v>2206109</v>
      </c>
      <c r="AE521" s="108">
        <v>105</v>
      </c>
      <c r="AF521" s="107">
        <v>12084475</v>
      </c>
      <c r="AG521" s="108">
        <v>138</v>
      </c>
      <c r="AH521" s="107">
        <v>56640891</v>
      </c>
      <c r="AI521" s="108">
        <v>61</v>
      </c>
      <c r="AJ521" s="107">
        <v>32085945</v>
      </c>
      <c r="AK521" s="108">
        <v>19</v>
      </c>
      <c r="AL521" s="107">
        <v>3402274</v>
      </c>
      <c r="AM521" s="108">
        <v>38</v>
      </c>
      <c r="AN521" s="107">
        <v>7312934</v>
      </c>
      <c r="AO521" s="108">
        <v>14</v>
      </c>
      <c r="AP521" s="107">
        <v>13044075</v>
      </c>
      <c r="AQ521" s="108">
        <v>31</v>
      </c>
      <c r="AR521" s="107">
        <v>11925063</v>
      </c>
      <c r="AS521" s="108">
        <v>11</v>
      </c>
      <c r="AT521" s="107">
        <v>1143684</v>
      </c>
      <c r="AU521" s="108">
        <v>4</v>
      </c>
      <c r="AV521" s="107">
        <v>1306465</v>
      </c>
      <c r="AW521" s="108">
        <v>12</v>
      </c>
      <c r="AX521" s="107">
        <v>667624</v>
      </c>
      <c r="AY521" s="108">
        <v>5</v>
      </c>
      <c r="AZ521" s="107">
        <v>28025381</v>
      </c>
      <c r="BA521" s="108">
        <v>82</v>
      </c>
      <c r="BB521" s="107">
        <v>12447321</v>
      </c>
      <c r="BC521" s="108">
        <v>77</v>
      </c>
      <c r="BD521" s="107">
        <v>16949034</v>
      </c>
      <c r="BE521" s="108">
        <v>96</v>
      </c>
      <c r="BF521" s="107">
        <v>44173742</v>
      </c>
      <c r="BG521" s="108">
        <v>17</v>
      </c>
      <c r="BH521" s="107">
        <v>6369627</v>
      </c>
      <c r="BI521" s="108">
        <v>14</v>
      </c>
      <c r="BJ521" s="107">
        <v>4903143</v>
      </c>
      <c r="BK521" s="108">
        <v>18</v>
      </c>
      <c r="BL521" s="107">
        <v>7492651</v>
      </c>
      <c r="BM521" s="108">
        <v>23</v>
      </c>
      <c r="BN521" s="107">
        <v>3392745</v>
      </c>
      <c r="BO521" s="108">
        <v>42</v>
      </c>
      <c r="BP521" s="107">
        <v>10268064</v>
      </c>
      <c r="BQ521" s="108">
        <v>1338</v>
      </c>
      <c r="BR521" s="107">
        <v>351879308</v>
      </c>
    </row>
    <row r="522" spans="1:70" ht="14" customHeight="1">
      <c r="A522" s="111" t="s">
        <v>549</v>
      </c>
      <c r="B522" s="105">
        <v>36371</v>
      </c>
      <c r="C522" s="106">
        <v>7</v>
      </c>
      <c r="D522" s="107">
        <v>342741</v>
      </c>
      <c r="E522" s="108">
        <v>8</v>
      </c>
      <c r="F522" s="107">
        <v>340425</v>
      </c>
      <c r="G522" s="108">
        <v>114</v>
      </c>
      <c r="H522" s="107">
        <v>8106799</v>
      </c>
      <c r="I522" s="108">
        <v>65</v>
      </c>
      <c r="J522" s="107">
        <v>10319364</v>
      </c>
      <c r="K522" s="108">
        <v>49</v>
      </c>
      <c r="L522" s="107">
        <v>3640480</v>
      </c>
      <c r="M522" s="108">
        <v>17</v>
      </c>
      <c r="N522" s="107">
        <v>2024846</v>
      </c>
      <c r="O522" s="108">
        <v>102</v>
      </c>
      <c r="P522" s="107">
        <v>17279045</v>
      </c>
      <c r="Q522" s="108">
        <v>34</v>
      </c>
      <c r="R522" s="107">
        <v>16714672</v>
      </c>
      <c r="S522" s="108">
        <v>9</v>
      </c>
      <c r="T522" s="107">
        <v>2006294</v>
      </c>
      <c r="U522" s="108">
        <v>11</v>
      </c>
      <c r="V522" s="107">
        <v>3624733</v>
      </c>
      <c r="W522" s="108">
        <v>24</v>
      </c>
      <c r="X522" s="107">
        <v>3238463</v>
      </c>
      <c r="Y522" s="108">
        <v>36</v>
      </c>
      <c r="Z522" s="107">
        <v>5403924</v>
      </c>
      <c r="AA522" s="108">
        <v>24</v>
      </c>
      <c r="AB522" s="107">
        <v>3505497</v>
      </c>
      <c r="AC522" s="108">
        <v>31</v>
      </c>
      <c r="AD522" s="107">
        <v>2242251</v>
      </c>
      <c r="AE522" s="108">
        <v>105</v>
      </c>
      <c r="AF522" s="107">
        <v>12368226</v>
      </c>
      <c r="AG522" s="108">
        <v>138</v>
      </c>
      <c r="AH522" s="107">
        <v>62720457</v>
      </c>
      <c r="AI522" s="108">
        <v>61</v>
      </c>
      <c r="AJ522" s="107">
        <v>33397345</v>
      </c>
      <c r="AK522" s="108">
        <v>19</v>
      </c>
      <c r="AL522" s="107">
        <v>3443926</v>
      </c>
      <c r="AM522" s="108">
        <v>38</v>
      </c>
      <c r="AN522" s="107">
        <v>7367362</v>
      </c>
      <c r="AO522" s="108">
        <v>14</v>
      </c>
      <c r="AP522" s="107">
        <v>13364606</v>
      </c>
      <c r="AQ522" s="108">
        <v>31</v>
      </c>
      <c r="AR522" s="107">
        <v>12576156</v>
      </c>
      <c r="AS522" s="108">
        <v>11</v>
      </c>
      <c r="AT522" s="107">
        <v>1011080</v>
      </c>
      <c r="AU522" s="108">
        <v>4</v>
      </c>
      <c r="AV522" s="107">
        <v>1337159</v>
      </c>
      <c r="AW522" s="108">
        <v>12</v>
      </c>
      <c r="AX522" s="107">
        <v>664737</v>
      </c>
      <c r="AY522" s="108">
        <v>5</v>
      </c>
      <c r="AZ522" s="107">
        <v>30089269</v>
      </c>
      <c r="BA522" s="108">
        <v>82</v>
      </c>
      <c r="BB522" s="107">
        <v>13530163</v>
      </c>
      <c r="BC522" s="108">
        <v>77</v>
      </c>
      <c r="BD522" s="107">
        <v>17479578</v>
      </c>
      <c r="BE522" s="108">
        <v>96</v>
      </c>
      <c r="BF522" s="107">
        <v>45545354</v>
      </c>
      <c r="BG522" s="108">
        <v>17</v>
      </c>
      <c r="BH522" s="107">
        <v>7504381</v>
      </c>
      <c r="BI522" s="108">
        <v>14</v>
      </c>
      <c r="BJ522" s="107">
        <v>5038469</v>
      </c>
      <c r="BK522" s="108">
        <v>19</v>
      </c>
      <c r="BL522" s="107">
        <v>8873710</v>
      </c>
      <c r="BM522" s="108">
        <v>23</v>
      </c>
      <c r="BN522" s="107">
        <v>3345614</v>
      </c>
      <c r="BO522" s="108">
        <v>42</v>
      </c>
      <c r="BP522" s="107">
        <v>10893751</v>
      </c>
      <c r="BQ522" s="108">
        <v>1339</v>
      </c>
      <c r="BR522" s="107">
        <v>369340892</v>
      </c>
    </row>
    <row r="523" spans="1:70" ht="14" customHeight="1">
      <c r="A523" s="111" t="s">
        <v>549</v>
      </c>
      <c r="B523" s="105">
        <v>36403</v>
      </c>
      <c r="C523" s="106">
        <v>7</v>
      </c>
      <c r="D523" s="107">
        <v>328135</v>
      </c>
      <c r="E523" s="108">
        <v>8</v>
      </c>
      <c r="F523" s="107">
        <v>323711</v>
      </c>
      <c r="G523" s="108">
        <v>114</v>
      </c>
      <c r="H523" s="107">
        <v>7655068</v>
      </c>
      <c r="I523" s="108">
        <v>65</v>
      </c>
      <c r="J523" s="107">
        <v>10186407</v>
      </c>
      <c r="K523" s="108">
        <v>49</v>
      </c>
      <c r="L523" s="107">
        <v>3605048</v>
      </c>
      <c r="M523" s="108">
        <v>17</v>
      </c>
      <c r="N523" s="107">
        <v>2190137</v>
      </c>
      <c r="O523" s="108">
        <v>102</v>
      </c>
      <c r="P523" s="107">
        <v>16984826</v>
      </c>
      <c r="Q523" s="108">
        <v>34</v>
      </c>
      <c r="R523" s="107">
        <v>15806958</v>
      </c>
      <c r="S523" s="108">
        <v>9</v>
      </c>
      <c r="T523" s="107">
        <v>1958349</v>
      </c>
      <c r="U523" s="108">
        <v>11</v>
      </c>
      <c r="V523" s="107">
        <v>3243120</v>
      </c>
      <c r="W523" s="108">
        <v>24</v>
      </c>
      <c r="X523" s="107">
        <v>3149630</v>
      </c>
      <c r="Y523" s="108">
        <v>36</v>
      </c>
      <c r="Z523" s="107">
        <v>5361021</v>
      </c>
      <c r="AA523" s="108">
        <v>24</v>
      </c>
      <c r="AB523" s="107">
        <v>3610196</v>
      </c>
      <c r="AC523" s="108">
        <v>31</v>
      </c>
      <c r="AD523" s="107">
        <v>2074121</v>
      </c>
      <c r="AE523" s="108">
        <v>105</v>
      </c>
      <c r="AF523" s="107">
        <v>12526288</v>
      </c>
      <c r="AG523" s="108">
        <v>138</v>
      </c>
      <c r="AH523" s="107">
        <v>60918159</v>
      </c>
      <c r="AI523" s="108">
        <v>61</v>
      </c>
      <c r="AJ523" s="107">
        <v>29117613</v>
      </c>
      <c r="AK523" s="108">
        <v>19</v>
      </c>
      <c r="AL523" s="107">
        <v>3333755</v>
      </c>
      <c r="AM523" s="108">
        <v>38</v>
      </c>
      <c r="AN523" s="107">
        <v>7503082</v>
      </c>
      <c r="AO523" s="108">
        <v>14</v>
      </c>
      <c r="AP523" s="107">
        <v>12489268</v>
      </c>
      <c r="AQ523" s="108">
        <v>31</v>
      </c>
      <c r="AR523" s="107">
        <v>12017976</v>
      </c>
      <c r="AS523" s="108">
        <v>11</v>
      </c>
      <c r="AT523" s="107">
        <v>963573</v>
      </c>
      <c r="AU523" s="108">
        <v>4</v>
      </c>
      <c r="AV523" s="107">
        <v>1416163</v>
      </c>
      <c r="AW523" s="108">
        <v>12</v>
      </c>
      <c r="AX523" s="107">
        <v>639744</v>
      </c>
      <c r="AY523" s="108">
        <v>5</v>
      </c>
      <c r="AZ523" s="107">
        <v>28712416</v>
      </c>
      <c r="BA523" s="108">
        <v>83</v>
      </c>
      <c r="BB523" s="107">
        <v>14053655</v>
      </c>
      <c r="BC523" s="108">
        <v>78</v>
      </c>
      <c r="BD523" s="107">
        <v>19098705</v>
      </c>
      <c r="BE523" s="108">
        <v>95</v>
      </c>
      <c r="BF523" s="107">
        <v>48583180</v>
      </c>
      <c r="BG523" s="108">
        <v>17</v>
      </c>
      <c r="BH523" s="107">
        <v>7529641</v>
      </c>
      <c r="BI523" s="108">
        <v>14</v>
      </c>
      <c r="BJ523" s="107">
        <v>4883780</v>
      </c>
      <c r="BK523" s="108">
        <v>19</v>
      </c>
      <c r="BL523" s="107">
        <v>9488752</v>
      </c>
      <c r="BM523" s="108">
        <v>23</v>
      </c>
      <c r="BN523" s="107">
        <v>3166502</v>
      </c>
      <c r="BO523" s="108">
        <v>43</v>
      </c>
      <c r="BP523" s="107">
        <v>11766759</v>
      </c>
      <c r="BQ523" s="108">
        <v>1341</v>
      </c>
      <c r="BR523" s="107">
        <v>364685751</v>
      </c>
    </row>
    <row r="524" spans="1:70" ht="14" customHeight="1">
      <c r="A524" s="111" t="s">
        <v>549</v>
      </c>
      <c r="B524" s="105">
        <v>36433</v>
      </c>
      <c r="C524" s="106">
        <v>7</v>
      </c>
      <c r="D524" s="107">
        <v>320195</v>
      </c>
      <c r="E524" s="108">
        <v>8</v>
      </c>
      <c r="F524" s="107">
        <v>302206</v>
      </c>
      <c r="G524" s="108">
        <v>115</v>
      </c>
      <c r="H524" s="107">
        <v>7473942</v>
      </c>
      <c r="I524" s="108">
        <v>66</v>
      </c>
      <c r="J524" s="107">
        <v>10008800</v>
      </c>
      <c r="K524" s="108">
        <v>50</v>
      </c>
      <c r="L524" s="107">
        <v>3924794</v>
      </c>
      <c r="M524" s="108">
        <v>17</v>
      </c>
      <c r="N524" s="107">
        <v>2229092</v>
      </c>
      <c r="O524" s="108">
        <v>102</v>
      </c>
      <c r="P524" s="107">
        <v>16919445</v>
      </c>
      <c r="Q524" s="108">
        <v>33</v>
      </c>
      <c r="R524" s="107">
        <v>16067286</v>
      </c>
      <c r="S524" s="108">
        <v>9</v>
      </c>
      <c r="T524" s="107">
        <v>1817545</v>
      </c>
      <c r="U524" s="108">
        <v>11</v>
      </c>
      <c r="V524" s="107">
        <v>3110297</v>
      </c>
      <c r="W524" s="108">
        <v>24</v>
      </c>
      <c r="X524" s="107">
        <v>3109138</v>
      </c>
      <c r="Y524" s="108">
        <v>36</v>
      </c>
      <c r="Z524" s="107">
        <v>5203558</v>
      </c>
      <c r="AA524" s="108">
        <v>23</v>
      </c>
      <c r="AB524" s="107">
        <v>3565025</v>
      </c>
      <c r="AC524" s="108">
        <v>31</v>
      </c>
      <c r="AD524" s="107">
        <v>2012491</v>
      </c>
      <c r="AE524" s="108">
        <v>105</v>
      </c>
      <c r="AF524" s="107">
        <v>11911235</v>
      </c>
      <c r="AG524" s="108">
        <v>138</v>
      </c>
      <c r="AH524" s="107">
        <v>63805943</v>
      </c>
      <c r="AI524" s="108">
        <v>61</v>
      </c>
      <c r="AJ524" s="107">
        <v>29323357</v>
      </c>
      <c r="AK524" s="108">
        <v>19</v>
      </c>
      <c r="AL524" s="107">
        <v>3333031</v>
      </c>
      <c r="AM524" s="108">
        <v>39</v>
      </c>
      <c r="AN524" s="107">
        <v>7657966</v>
      </c>
      <c r="AO524" s="108">
        <v>14</v>
      </c>
      <c r="AP524" s="107">
        <v>12012925</v>
      </c>
      <c r="AQ524" s="108">
        <v>31</v>
      </c>
      <c r="AR524" s="107">
        <v>11971385</v>
      </c>
      <c r="AS524" s="108">
        <v>11</v>
      </c>
      <c r="AT524" s="107">
        <v>917656</v>
      </c>
      <c r="AU524" s="108">
        <v>4</v>
      </c>
      <c r="AV524" s="107">
        <v>1399365</v>
      </c>
      <c r="AW524" s="108">
        <v>12</v>
      </c>
      <c r="AX524" s="107">
        <v>603468</v>
      </c>
      <c r="AY524" s="108">
        <v>6</v>
      </c>
      <c r="AZ524" s="107">
        <v>34513654</v>
      </c>
      <c r="BA524" s="108">
        <v>86</v>
      </c>
      <c r="BB524" s="107">
        <v>15060436</v>
      </c>
      <c r="BC524" s="108">
        <v>78</v>
      </c>
      <c r="BD524" s="107">
        <v>20546659</v>
      </c>
      <c r="BE524" s="108">
        <v>95</v>
      </c>
      <c r="BF524" s="107">
        <v>52588302</v>
      </c>
      <c r="BG524" s="108">
        <v>17</v>
      </c>
      <c r="BH524" s="107">
        <v>7471207</v>
      </c>
      <c r="BI524" s="108">
        <v>14</v>
      </c>
      <c r="BJ524" s="107">
        <v>4680364</v>
      </c>
      <c r="BK524" s="108">
        <v>22</v>
      </c>
      <c r="BL524" s="107">
        <v>10221199</v>
      </c>
      <c r="BM524" s="108">
        <v>23</v>
      </c>
      <c r="BN524" s="107">
        <v>2997643</v>
      </c>
      <c r="BO524" s="108">
        <v>48</v>
      </c>
      <c r="BP524" s="107">
        <v>13951177</v>
      </c>
      <c r="BQ524" s="108">
        <v>1355</v>
      </c>
      <c r="BR524" s="107">
        <v>381030802</v>
      </c>
    </row>
    <row r="525" spans="1:70" ht="14" customHeight="1">
      <c r="A525" s="111" t="s">
        <v>549</v>
      </c>
      <c r="B525" s="105">
        <v>36462</v>
      </c>
      <c r="C525" s="106">
        <v>7</v>
      </c>
      <c r="D525" s="107">
        <v>296555</v>
      </c>
      <c r="E525" s="108">
        <v>8</v>
      </c>
      <c r="F525" s="107">
        <v>302737</v>
      </c>
      <c r="G525" s="108">
        <v>115</v>
      </c>
      <c r="H525" s="107">
        <v>6893163</v>
      </c>
      <c r="I525" s="108">
        <v>66</v>
      </c>
      <c r="J525" s="107">
        <v>9347518</v>
      </c>
      <c r="K525" s="108">
        <v>50</v>
      </c>
      <c r="L525" s="107">
        <v>3963073</v>
      </c>
      <c r="M525" s="108">
        <v>17</v>
      </c>
      <c r="N525" s="107">
        <v>2222338</v>
      </c>
      <c r="O525" s="108">
        <v>102</v>
      </c>
      <c r="P525" s="107">
        <v>16999418</v>
      </c>
      <c r="Q525" s="108">
        <v>33</v>
      </c>
      <c r="R525" s="107">
        <v>15658256</v>
      </c>
      <c r="S525" s="108">
        <v>9</v>
      </c>
      <c r="T525" s="107">
        <v>1759617</v>
      </c>
      <c r="U525" s="108">
        <v>10</v>
      </c>
      <c r="V525" s="107">
        <v>2975678</v>
      </c>
      <c r="W525" s="108">
        <v>24</v>
      </c>
      <c r="X525" s="107">
        <v>3082161</v>
      </c>
      <c r="Y525" s="108">
        <v>36</v>
      </c>
      <c r="Z525" s="107">
        <v>4815841</v>
      </c>
      <c r="AA525" s="108">
        <v>23</v>
      </c>
      <c r="AB525" s="107">
        <v>3399270</v>
      </c>
      <c r="AC525" s="108">
        <v>31</v>
      </c>
      <c r="AD525" s="107">
        <v>1866495</v>
      </c>
      <c r="AE525" s="108">
        <v>106</v>
      </c>
      <c r="AF525" s="107">
        <v>11626842</v>
      </c>
      <c r="AG525" s="108">
        <v>141</v>
      </c>
      <c r="AH525" s="107">
        <v>66127667</v>
      </c>
      <c r="AI525" s="108">
        <v>59</v>
      </c>
      <c r="AJ525" s="107">
        <v>29566805</v>
      </c>
      <c r="AK525" s="108">
        <v>20</v>
      </c>
      <c r="AL525" s="107">
        <v>4229608</v>
      </c>
      <c r="AM525" s="108">
        <v>39</v>
      </c>
      <c r="AN525" s="107">
        <v>7341383</v>
      </c>
      <c r="AO525" s="108">
        <v>14</v>
      </c>
      <c r="AP525" s="107">
        <v>11373529</v>
      </c>
      <c r="AQ525" s="108">
        <v>31</v>
      </c>
      <c r="AR525" s="107">
        <v>11386303</v>
      </c>
      <c r="AS525" s="108">
        <v>11</v>
      </c>
      <c r="AT525" s="107">
        <v>1024591</v>
      </c>
      <c r="AU525" s="108">
        <v>4</v>
      </c>
      <c r="AV525" s="107">
        <v>1230198</v>
      </c>
      <c r="AW525" s="108">
        <v>12</v>
      </c>
      <c r="AX525" s="107">
        <v>571400</v>
      </c>
      <c r="AY525" s="108">
        <v>6</v>
      </c>
      <c r="AZ525" s="107">
        <v>45524027</v>
      </c>
      <c r="BA525" s="108">
        <v>85</v>
      </c>
      <c r="BB525" s="107">
        <v>13380353</v>
      </c>
      <c r="BC525" s="108">
        <v>78</v>
      </c>
      <c r="BD525" s="107">
        <v>20464658</v>
      </c>
      <c r="BE525" s="108">
        <v>94</v>
      </c>
      <c r="BF525" s="107">
        <v>57720205</v>
      </c>
      <c r="BG525" s="108">
        <v>17</v>
      </c>
      <c r="BH525" s="107">
        <v>8029638</v>
      </c>
      <c r="BI525" s="108">
        <v>14</v>
      </c>
      <c r="BJ525" s="107">
        <v>5217135</v>
      </c>
      <c r="BK525" s="108">
        <v>22</v>
      </c>
      <c r="BL525" s="107">
        <v>8722511</v>
      </c>
      <c r="BM525" s="108">
        <v>23</v>
      </c>
      <c r="BN525" s="107">
        <v>2809819</v>
      </c>
      <c r="BO525" s="108">
        <v>48</v>
      </c>
      <c r="BP525" s="107">
        <v>16375659</v>
      </c>
      <c r="BQ525" s="108">
        <v>1355</v>
      </c>
      <c r="BR525" s="107">
        <v>396304465</v>
      </c>
    </row>
    <row r="526" spans="1:70" ht="14" customHeight="1">
      <c r="A526" s="111" t="s">
        <v>549</v>
      </c>
      <c r="B526" s="105">
        <v>36494</v>
      </c>
      <c r="C526" s="106">
        <v>8</v>
      </c>
      <c r="D526" s="107">
        <v>393423</v>
      </c>
      <c r="E526" s="108">
        <v>8</v>
      </c>
      <c r="F526" s="107">
        <v>288382</v>
      </c>
      <c r="G526" s="108">
        <v>115</v>
      </c>
      <c r="H526" s="107">
        <v>6269243</v>
      </c>
      <c r="I526" s="108">
        <v>66</v>
      </c>
      <c r="J526" s="107">
        <v>8596926</v>
      </c>
      <c r="K526" s="108">
        <v>50</v>
      </c>
      <c r="L526" s="107">
        <v>3682592</v>
      </c>
      <c r="M526" s="108">
        <v>17</v>
      </c>
      <c r="N526" s="107">
        <v>2043003</v>
      </c>
      <c r="O526" s="108">
        <v>102</v>
      </c>
      <c r="P526" s="107">
        <v>16079359</v>
      </c>
      <c r="Q526" s="108">
        <v>33</v>
      </c>
      <c r="R526" s="107">
        <v>14730632</v>
      </c>
      <c r="S526" s="108">
        <v>9</v>
      </c>
      <c r="T526" s="107">
        <v>1641277</v>
      </c>
      <c r="U526" s="108">
        <v>10</v>
      </c>
      <c r="V526" s="107">
        <v>2588162</v>
      </c>
      <c r="W526" s="108">
        <v>24</v>
      </c>
      <c r="X526" s="107">
        <v>2801064</v>
      </c>
      <c r="Y526" s="108">
        <v>36</v>
      </c>
      <c r="Z526" s="107">
        <v>4236934</v>
      </c>
      <c r="AA526" s="108">
        <v>23</v>
      </c>
      <c r="AB526" s="107">
        <v>3238254</v>
      </c>
      <c r="AC526" s="108">
        <v>31</v>
      </c>
      <c r="AD526" s="107">
        <v>1567563</v>
      </c>
      <c r="AE526" s="108">
        <v>106</v>
      </c>
      <c r="AF526" s="107">
        <v>11102698</v>
      </c>
      <c r="AG526" s="108">
        <v>141</v>
      </c>
      <c r="AH526" s="107">
        <v>73800142</v>
      </c>
      <c r="AI526" s="108">
        <v>59</v>
      </c>
      <c r="AJ526" s="107">
        <v>27519164</v>
      </c>
      <c r="AK526" s="108">
        <v>20</v>
      </c>
      <c r="AL526" s="107">
        <v>4168660</v>
      </c>
      <c r="AM526" s="108">
        <v>39</v>
      </c>
      <c r="AN526" s="107">
        <v>7390969</v>
      </c>
      <c r="AO526" s="108">
        <v>14</v>
      </c>
      <c r="AP526" s="107">
        <v>11665729</v>
      </c>
      <c r="AQ526" s="108">
        <v>31</v>
      </c>
      <c r="AR526" s="107">
        <v>10938264</v>
      </c>
      <c r="AS526" s="108">
        <v>11</v>
      </c>
      <c r="AT526" s="107">
        <v>898454</v>
      </c>
      <c r="AU526" s="108">
        <v>4</v>
      </c>
      <c r="AV526" s="107">
        <v>1148836</v>
      </c>
      <c r="AW526" s="108">
        <v>12</v>
      </c>
      <c r="AX526" s="107">
        <v>457836</v>
      </c>
      <c r="AY526" s="108">
        <v>6</v>
      </c>
      <c r="AZ526" s="107">
        <v>59715288</v>
      </c>
      <c r="BA526" s="108">
        <v>85</v>
      </c>
      <c r="BB526" s="107">
        <v>17359148</v>
      </c>
      <c r="BC526" s="108">
        <v>78</v>
      </c>
      <c r="BD526" s="107">
        <v>27159420</v>
      </c>
      <c r="BE526" s="108">
        <v>94</v>
      </c>
      <c r="BF526" s="107">
        <v>49965906</v>
      </c>
      <c r="BG526" s="108">
        <v>17</v>
      </c>
      <c r="BH526" s="107">
        <v>9081530</v>
      </c>
      <c r="BI526" s="108">
        <v>14</v>
      </c>
      <c r="BJ526" s="107">
        <v>4734322</v>
      </c>
      <c r="BK526" s="108">
        <v>22</v>
      </c>
      <c r="BL526" s="107">
        <v>8812351</v>
      </c>
      <c r="BM526" s="108">
        <v>23</v>
      </c>
      <c r="BN526" s="107">
        <v>2899945</v>
      </c>
      <c r="BO526" s="108">
        <v>50</v>
      </c>
      <c r="BP526" s="107">
        <v>21650279</v>
      </c>
      <c r="BQ526" s="108">
        <v>1358</v>
      </c>
      <c r="BR526" s="107">
        <v>418625772</v>
      </c>
    </row>
    <row r="527" spans="1:70" ht="14" customHeight="1">
      <c r="A527" s="111" t="s">
        <v>549</v>
      </c>
      <c r="B527" s="105">
        <v>36524</v>
      </c>
      <c r="C527" s="106">
        <v>8</v>
      </c>
      <c r="D527" s="107">
        <v>351682</v>
      </c>
      <c r="E527" s="108">
        <v>8</v>
      </c>
      <c r="F527" s="107">
        <v>259809</v>
      </c>
      <c r="G527" s="108">
        <v>115</v>
      </c>
      <c r="H527" s="107">
        <v>5711885</v>
      </c>
      <c r="I527" s="108">
        <v>66</v>
      </c>
      <c r="J527" s="107">
        <v>8155040</v>
      </c>
      <c r="K527" s="108">
        <v>50</v>
      </c>
      <c r="L527" s="107">
        <v>3273927</v>
      </c>
      <c r="M527" s="108">
        <v>17</v>
      </c>
      <c r="N527" s="107">
        <v>1768377</v>
      </c>
      <c r="O527" s="108">
        <v>103</v>
      </c>
      <c r="P527" s="107">
        <v>15448469</v>
      </c>
      <c r="Q527" s="108">
        <v>33</v>
      </c>
      <c r="R527" s="107">
        <v>12740107</v>
      </c>
      <c r="S527" s="108">
        <v>9</v>
      </c>
      <c r="T527" s="107">
        <v>1514512</v>
      </c>
      <c r="U527" s="108">
        <v>10</v>
      </c>
      <c r="V527" s="107">
        <v>2319657</v>
      </c>
      <c r="W527" s="108">
        <v>24</v>
      </c>
      <c r="X527" s="107">
        <v>2704019</v>
      </c>
      <c r="Y527" s="108">
        <v>36</v>
      </c>
      <c r="Z527" s="107">
        <v>3978055</v>
      </c>
      <c r="AA527" s="108">
        <v>23</v>
      </c>
      <c r="AB527" s="107">
        <v>3428420</v>
      </c>
      <c r="AC527" s="108">
        <v>31</v>
      </c>
      <c r="AD527" s="107">
        <v>1462182</v>
      </c>
      <c r="AE527" s="108">
        <v>108</v>
      </c>
      <c r="AF527" s="107">
        <v>11556817</v>
      </c>
      <c r="AG527" s="108">
        <v>141</v>
      </c>
      <c r="AH527" s="107">
        <v>96556714</v>
      </c>
      <c r="AI527" s="108">
        <v>59</v>
      </c>
      <c r="AJ527" s="107">
        <v>32337396</v>
      </c>
      <c r="AK527" s="108">
        <v>20</v>
      </c>
      <c r="AL527" s="107">
        <v>4501821</v>
      </c>
      <c r="AM527" s="108">
        <v>40</v>
      </c>
      <c r="AN527" s="107">
        <v>7311716</v>
      </c>
      <c r="AO527" s="108">
        <v>14</v>
      </c>
      <c r="AP527" s="107">
        <v>11352852</v>
      </c>
      <c r="AQ527" s="108">
        <v>31</v>
      </c>
      <c r="AR527" s="107">
        <v>10710810</v>
      </c>
      <c r="AS527" s="108">
        <v>11</v>
      </c>
      <c r="AT527" s="107">
        <v>876116</v>
      </c>
      <c r="AU527" s="108">
        <v>4</v>
      </c>
      <c r="AV527" s="107">
        <v>1034355</v>
      </c>
      <c r="AW527" s="108">
        <v>12</v>
      </c>
      <c r="AX527" s="107">
        <v>403274</v>
      </c>
      <c r="AY527" s="108">
        <v>6</v>
      </c>
      <c r="AZ527" s="107">
        <v>63969471</v>
      </c>
      <c r="BA527" s="108">
        <v>85</v>
      </c>
      <c r="BB527" s="107">
        <v>19401073</v>
      </c>
      <c r="BC527" s="108">
        <v>78</v>
      </c>
      <c r="BD527" s="107">
        <v>26273605</v>
      </c>
      <c r="BE527" s="108">
        <v>94</v>
      </c>
      <c r="BF527" s="107">
        <v>44536313</v>
      </c>
      <c r="BG527" s="108">
        <v>17</v>
      </c>
      <c r="BH527" s="107">
        <v>9190411</v>
      </c>
      <c r="BI527" s="108">
        <v>14</v>
      </c>
      <c r="BJ527" s="107">
        <v>4410706</v>
      </c>
      <c r="BK527" s="108">
        <v>22</v>
      </c>
      <c r="BL527" s="107">
        <v>8019924</v>
      </c>
      <c r="BM527" s="108">
        <v>23</v>
      </c>
      <c r="BN527" s="107">
        <v>2557615</v>
      </c>
      <c r="BO527" s="108">
        <v>51</v>
      </c>
      <c r="BP527" s="107">
        <v>24326191</v>
      </c>
      <c r="BQ527" s="108">
        <v>1363</v>
      </c>
      <c r="BR527" s="107">
        <v>442443338</v>
      </c>
    </row>
    <row r="528" spans="1:70" ht="14" customHeight="1">
      <c r="A528" s="111" t="s">
        <v>550</v>
      </c>
      <c r="B528" s="105">
        <v>36556</v>
      </c>
      <c r="C528" s="106">
        <v>8</v>
      </c>
      <c r="D528" s="107">
        <v>384943</v>
      </c>
      <c r="E528" s="108">
        <v>8</v>
      </c>
      <c r="F528" s="107">
        <v>249459</v>
      </c>
      <c r="G528" s="108">
        <v>115</v>
      </c>
      <c r="H528" s="107">
        <v>5911485</v>
      </c>
      <c r="I528" s="108">
        <v>66</v>
      </c>
      <c r="J528" s="107">
        <v>8872368</v>
      </c>
      <c r="K528" s="108">
        <v>50</v>
      </c>
      <c r="L528" s="107">
        <v>3500259</v>
      </c>
      <c r="M528" s="108">
        <v>17</v>
      </c>
      <c r="N528" s="107">
        <v>2056127</v>
      </c>
      <c r="O528" s="108">
        <v>103</v>
      </c>
      <c r="P528" s="107">
        <v>17268034</v>
      </c>
      <c r="Q528" s="108">
        <v>33</v>
      </c>
      <c r="R528" s="107">
        <v>15173823</v>
      </c>
      <c r="S528" s="108">
        <v>9</v>
      </c>
      <c r="T528" s="107">
        <v>1589483</v>
      </c>
      <c r="U528" s="108">
        <v>10</v>
      </c>
      <c r="V528" s="107">
        <v>2386965</v>
      </c>
      <c r="W528" s="108">
        <v>24</v>
      </c>
      <c r="X528" s="107">
        <v>3105046</v>
      </c>
      <c r="Y528" s="108">
        <v>36</v>
      </c>
      <c r="Z528" s="107">
        <v>4323523</v>
      </c>
      <c r="AA528" s="108">
        <v>23</v>
      </c>
      <c r="AB528" s="107">
        <v>3802135</v>
      </c>
      <c r="AC528" s="108">
        <v>31</v>
      </c>
      <c r="AD528" s="107">
        <v>1462692</v>
      </c>
      <c r="AE528" s="108">
        <v>108</v>
      </c>
      <c r="AF528" s="107">
        <v>12164929</v>
      </c>
      <c r="AG528" s="108">
        <v>141</v>
      </c>
      <c r="AH528" s="107">
        <v>88767477</v>
      </c>
      <c r="AI528" s="108">
        <v>59</v>
      </c>
      <c r="AJ528" s="107">
        <v>31583190</v>
      </c>
      <c r="AK528" s="108">
        <v>20</v>
      </c>
      <c r="AL528" s="107">
        <v>4938288</v>
      </c>
      <c r="AM528" s="108">
        <v>40</v>
      </c>
      <c r="AN528" s="107">
        <v>8232351</v>
      </c>
      <c r="AO528" s="108">
        <v>14</v>
      </c>
      <c r="AP528" s="107">
        <v>10922684</v>
      </c>
      <c r="AQ528" s="108">
        <v>31</v>
      </c>
      <c r="AR528" s="107">
        <v>10649030</v>
      </c>
      <c r="AS528" s="108">
        <v>11</v>
      </c>
      <c r="AT528" s="107">
        <v>933480</v>
      </c>
      <c r="AU528" s="108">
        <v>4</v>
      </c>
      <c r="AV528" s="107">
        <v>1047858</v>
      </c>
      <c r="AW528" s="108">
        <v>12</v>
      </c>
      <c r="AX528" s="107">
        <v>466506</v>
      </c>
      <c r="AY528" s="108">
        <v>6</v>
      </c>
      <c r="AZ528" s="107">
        <v>59112254</v>
      </c>
      <c r="BA528" s="108">
        <v>85</v>
      </c>
      <c r="BB528" s="107">
        <v>20669631</v>
      </c>
      <c r="BC528" s="108">
        <v>78</v>
      </c>
      <c r="BD528" s="107">
        <v>25591230</v>
      </c>
      <c r="BE528" s="108">
        <v>94</v>
      </c>
      <c r="BF528" s="107">
        <v>44982916</v>
      </c>
      <c r="BG528" s="108">
        <v>17</v>
      </c>
      <c r="BH528" s="107">
        <v>11040302</v>
      </c>
      <c r="BI528" s="108">
        <v>14</v>
      </c>
      <c r="BJ528" s="107">
        <v>4198269</v>
      </c>
      <c r="BK528" s="108">
        <v>22</v>
      </c>
      <c r="BL528" s="107">
        <v>8744847</v>
      </c>
      <c r="BM528" s="108">
        <v>23</v>
      </c>
      <c r="BN528" s="107">
        <v>2927447</v>
      </c>
      <c r="BO528" s="108">
        <v>51</v>
      </c>
      <c r="BP528" s="107">
        <v>22876694</v>
      </c>
      <c r="BQ528" s="108">
        <v>1363</v>
      </c>
      <c r="BR528" s="107">
        <v>439935742</v>
      </c>
    </row>
    <row r="529" spans="1:74" ht="14" customHeight="1">
      <c r="A529" s="111" t="s">
        <v>550</v>
      </c>
      <c r="B529" s="105">
        <v>36585</v>
      </c>
      <c r="C529" s="106">
        <v>8</v>
      </c>
      <c r="D529" s="107">
        <v>339840</v>
      </c>
      <c r="E529" s="108">
        <v>8</v>
      </c>
      <c r="F529" s="107">
        <v>195852</v>
      </c>
      <c r="G529" s="108">
        <v>115</v>
      </c>
      <c r="H529" s="107">
        <v>5061078</v>
      </c>
      <c r="I529" s="108">
        <v>67</v>
      </c>
      <c r="J529" s="107">
        <v>8652985</v>
      </c>
      <c r="K529" s="108">
        <v>50</v>
      </c>
      <c r="L529" s="107">
        <v>3057865</v>
      </c>
      <c r="M529" s="108">
        <v>17</v>
      </c>
      <c r="N529" s="107">
        <v>1685215</v>
      </c>
      <c r="O529" s="108">
        <v>103</v>
      </c>
      <c r="P529" s="107">
        <v>17093000</v>
      </c>
      <c r="Q529" s="108">
        <v>33</v>
      </c>
      <c r="R529" s="107">
        <v>16063772</v>
      </c>
      <c r="S529" s="108">
        <v>9</v>
      </c>
      <c r="T529" s="107">
        <v>1335736</v>
      </c>
      <c r="U529" s="108">
        <v>10</v>
      </c>
      <c r="V529" s="107">
        <v>2548783</v>
      </c>
      <c r="W529" s="108">
        <v>24</v>
      </c>
      <c r="X529" s="107">
        <v>3024858</v>
      </c>
      <c r="Y529" s="108">
        <v>36</v>
      </c>
      <c r="Z529" s="107">
        <v>3748735</v>
      </c>
      <c r="AA529" s="108">
        <v>23</v>
      </c>
      <c r="AB529" s="107">
        <v>4080020</v>
      </c>
      <c r="AC529" s="108">
        <v>31</v>
      </c>
      <c r="AD529" s="107">
        <v>1303524</v>
      </c>
      <c r="AE529" s="108">
        <v>108</v>
      </c>
      <c r="AF529" s="107">
        <v>11536285</v>
      </c>
      <c r="AG529" s="108">
        <v>141</v>
      </c>
      <c r="AH529" s="107">
        <v>91929975</v>
      </c>
      <c r="AI529" s="108">
        <v>59</v>
      </c>
      <c r="AJ529" s="107">
        <v>29906417</v>
      </c>
      <c r="AK529" s="108">
        <v>20</v>
      </c>
      <c r="AL529" s="107">
        <v>4885319</v>
      </c>
      <c r="AM529" s="108">
        <v>40</v>
      </c>
      <c r="AN529" s="107">
        <v>8533939</v>
      </c>
      <c r="AO529" s="108">
        <v>14</v>
      </c>
      <c r="AP529" s="107">
        <v>9959541</v>
      </c>
      <c r="AQ529" s="108">
        <v>31</v>
      </c>
      <c r="AR529" s="107">
        <v>10312097</v>
      </c>
      <c r="AS529" s="108">
        <v>11</v>
      </c>
      <c r="AT529" s="107">
        <v>801685</v>
      </c>
      <c r="AU529" s="108">
        <v>4</v>
      </c>
      <c r="AV529" s="107">
        <v>889131</v>
      </c>
      <c r="AW529" s="108">
        <v>13</v>
      </c>
      <c r="AX529" s="107">
        <v>420250</v>
      </c>
      <c r="AY529" s="108">
        <v>6</v>
      </c>
      <c r="AZ529" s="107">
        <v>66692851</v>
      </c>
      <c r="BA529" s="108">
        <v>85</v>
      </c>
      <c r="BB529" s="107">
        <v>26534539</v>
      </c>
      <c r="BC529" s="108">
        <v>83</v>
      </c>
      <c r="BD529" s="107">
        <v>19677539</v>
      </c>
      <c r="BE529" s="108">
        <v>94</v>
      </c>
      <c r="BF529" s="107">
        <v>39960292</v>
      </c>
      <c r="BG529" s="108">
        <v>17</v>
      </c>
      <c r="BH529" s="107">
        <v>12452712</v>
      </c>
      <c r="BI529" s="108">
        <v>14</v>
      </c>
      <c r="BJ529" s="107">
        <v>3601271</v>
      </c>
      <c r="BK529" s="108">
        <v>23</v>
      </c>
      <c r="BL529" s="107">
        <v>8381798</v>
      </c>
      <c r="BM529" s="108">
        <v>22</v>
      </c>
      <c r="BN529" s="107">
        <v>2632186</v>
      </c>
      <c r="BO529" s="108">
        <v>53</v>
      </c>
      <c r="BP529" s="107">
        <v>26537571</v>
      </c>
      <c r="BQ529" s="108">
        <v>1372</v>
      </c>
      <c r="BR529" s="107">
        <v>443836677</v>
      </c>
    </row>
    <row r="530" spans="1:74" s="103" customFormat="1" ht="14" customHeight="1">
      <c r="A530" s="113" t="s">
        <v>463</v>
      </c>
      <c r="B530" s="99" t="s">
        <v>463</v>
      </c>
      <c r="C530" s="812" t="s">
        <v>427</v>
      </c>
      <c r="D530" s="811"/>
      <c r="E530" s="810" t="s">
        <v>428</v>
      </c>
      <c r="F530" s="811"/>
      <c r="G530" s="810" t="s">
        <v>538</v>
      </c>
      <c r="H530" s="811"/>
      <c r="I530" s="810" t="s">
        <v>430</v>
      </c>
      <c r="J530" s="811"/>
      <c r="K530" s="810" t="s">
        <v>431</v>
      </c>
      <c r="L530" s="811"/>
      <c r="M530" s="810" t="s">
        <v>432</v>
      </c>
      <c r="N530" s="811"/>
      <c r="O530" s="810" t="s">
        <v>433</v>
      </c>
      <c r="P530" s="811"/>
      <c r="Q530" s="810" t="s">
        <v>539</v>
      </c>
      <c r="R530" s="811"/>
      <c r="S530" s="810" t="s">
        <v>435</v>
      </c>
      <c r="T530" s="811"/>
      <c r="U530" s="810" t="s">
        <v>436</v>
      </c>
      <c r="V530" s="811"/>
      <c r="W530" s="810" t="s">
        <v>437</v>
      </c>
      <c r="X530" s="811"/>
      <c r="Y530" s="810" t="s">
        <v>438</v>
      </c>
      <c r="Z530" s="811"/>
      <c r="AA530" s="810" t="s">
        <v>439</v>
      </c>
      <c r="AB530" s="811"/>
      <c r="AC530" s="810" t="s">
        <v>440</v>
      </c>
      <c r="AD530" s="811"/>
      <c r="AE530" s="810" t="s">
        <v>441</v>
      </c>
      <c r="AF530" s="811"/>
      <c r="AG530" s="810" t="s">
        <v>442</v>
      </c>
      <c r="AH530" s="811"/>
      <c r="AI530" s="810" t="s">
        <v>443</v>
      </c>
      <c r="AJ530" s="811"/>
      <c r="AK530" s="810" t="s">
        <v>444</v>
      </c>
      <c r="AL530" s="811"/>
      <c r="AM530" s="810" t="s">
        <v>445</v>
      </c>
      <c r="AN530" s="811"/>
      <c r="AO530" s="810" t="s">
        <v>446</v>
      </c>
      <c r="AP530" s="811"/>
      <c r="AQ530" s="810" t="s">
        <v>447</v>
      </c>
      <c r="AR530" s="811"/>
      <c r="AS530" s="810" t="s">
        <v>448</v>
      </c>
      <c r="AT530" s="811"/>
      <c r="AU530" s="810" t="s">
        <v>449</v>
      </c>
      <c r="AV530" s="811"/>
      <c r="AW530" s="810" t="s">
        <v>450</v>
      </c>
      <c r="AX530" s="811"/>
      <c r="AY530" s="810" t="s">
        <v>485</v>
      </c>
      <c r="AZ530" s="811"/>
      <c r="BA530" s="810" t="s">
        <v>452</v>
      </c>
      <c r="BB530" s="811"/>
      <c r="BC530" s="810" t="s">
        <v>540</v>
      </c>
      <c r="BD530" s="811"/>
      <c r="BE530" s="810" t="s">
        <v>454</v>
      </c>
      <c r="BF530" s="811"/>
      <c r="BG530" s="810" t="s">
        <v>551</v>
      </c>
      <c r="BH530" s="811"/>
      <c r="BI530" s="810" t="s">
        <v>542</v>
      </c>
      <c r="BJ530" s="811"/>
      <c r="BK530" s="810" t="s">
        <v>543</v>
      </c>
      <c r="BL530" s="811"/>
      <c r="BM530" s="810" t="s">
        <v>458</v>
      </c>
      <c r="BN530" s="811"/>
      <c r="BO530" s="810" t="s">
        <v>459</v>
      </c>
      <c r="BP530" s="811"/>
      <c r="BQ530" s="810" t="s">
        <v>490</v>
      </c>
      <c r="BR530" s="811"/>
      <c r="BV530" s="106"/>
    </row>
    <row r="531" spans="1:74" ht="14" customHeight="1">
      <c r="A531" s="111" t="s">
        <v>550</v>
      </c>
      <c r="B531" s="105">
        <v>36616</v>
      </c>
      <c r="C531" s="106">
        <v>8</v>
      </c>
      <c r="D531" s="107">
        <v>365716</v>
      </c>
      <c r="E531" s="108">
        <v>8</v>
      </c>
      <c r="F531" s="107">
        <v>218957</v>
      </c>
      <c r="G531" s="108">
        <v>116</v>
      </c>
      <c r="H531" s="107">
        <v>5490963</v>
      </c>
      <c r="I531" s="108">
        <v>67</v>
      </c>
      <c r="J531" s="107">
        <v>8653917</v>
      </c>
      <c r="K531" s="108">
        <v>53</v>
      </c>
      <c r="L531" s="107">
        <v>3430884</v>
      </c>
      <c r="M531" s="108">
        <v>17</v>
      </c>
      <c r="N531" s="107">
        <v>2134090</v>
      </c>
      <c r="O531" s="108">
        <v>104</v>
      </c>
      <c r="P531" s="107">
        <v>17802961</v>
      </c>
      <c r="Q531" s="108">
        <v>35</v>
      </c>
      <c r="R531" s="107">
        <v>18027622</v>
      </c>
      <c r="S531" s="108">
        <v>9</v>
      </c>
      <c r="T531" s="107">
        <v>1371640</v>
      </c>
      <c r="U531" s="108">
        <v>10</v>
      </c>
      <c r="V531" s="107">
        <v>2412206</v>
      </c>
      <c r="W531" s="108">
        <v>25</v>
      </c>
      <c r="X531" s="107">
        <v>3327247</v>
      </c>
      <c r="Y531" s="108">
        <v>36</v>
      </c>
      <c r="Z531" s="107">
        <v>4106194</v>
      </c>
      <c r="AA531" s="108">
        <v>23</v>
      </c>
      <c r="AB531" s="107">
        <v>4349233</v>
      </c>
      <c r="AC531" s="108">
        <v>31</v>
      </c>
      <c r="AD531" s="107">
        <v>1445138</v>
      </c>
      <c r="AE531" s="108">
        <v>109</v>
      </c>
      <c r="AF531" s="107">
        <v>12392903</v>
      </c>
      <c r="AG531" s="108">
        <v>143</v>
      </c>
      <c r="AH531" s="107">
        <v>91812321</v>
      </c>
      <c r="AI531" s="108">
        <v>60</v>
      </c>
      <c r="AJ531" s="107">
        <v>34739487</v>
      </c>
      <c r="AK531" s="108">
        <v>20</v>
      </c>
      <c r="AL531" s="107">
        <v>5063458</v>
      </c>
      <c r="AM531" s="108">
        <v>43</v>
      </c>
      <c r="AN531" s="107">
        <v>7648549</v>
      </c>
      <c r="AO531" s="108">
        <v>14</v>
      </c>
      <c r="AP531" s="107">
        <v>9802116</v>
      </c>
      <c r="AQ531" s="108">
        <v>31</v>
      </c>
      <c r="AR531" s="107">
        <v>10635977</v>
      </c>
      <c r="AS531" s="108">
        <v>11</v>
      </c>
      <c r="AT531" s="107">
        <v>951671</v>
      </c>
      <c r="AU531" s="108">
        <v>4</v>
      </c>
      <c r="AV531" s="107">
        <v>996847</v>
      </c>
      <c r="AW531" s="108">
        <v>13</v>
      </c>
      <c r="AX531" s="107">
        <v>472005</v>
      </c>
      <c r="AY531" s="108">
        <v>6</v>
      </c>
      <c r="AZ531" s="107">
        <v>60094716</v>
      </c>
      <c r="BA531" s="108">
        <v>88</v>
      </c>
      <c r="BB531" s="107">
        <v>19448815</v>
      </c>
      <c r="BC531" s="108">
        <v>87</v>
      </c>
      <c r="BD531" s="107">
        <v>21487088</v>
      </c>
      <c r="BE531" s="108">
        <v>94</v>
      </c>
      <c r="BF531" s="107">
        <v>44103264</v>
      </c>
      <c r="BG531" s="108">
        <v>15</v>
      </c>
      <c r="BH531" s="107">
        <v>13674556</v>
      </c>
      <c r="BI531" s="108">
        <v>14</v>
      </c>
      <c r="BJ531" s="107">
        <v>3695035</v>
      </c>
      <c r="BK531" s="108">
        <v>26</v>
      </c>
      <c r="BL531" s="107">
        <v>8587878</v>
      </c>
      <c r="BM531" s="108">
        <v>22</v>
      </c>
      <c r="BN531" s="107">
        <v>2940146</v>
      </c>
      <c r="BO531" s="108">
        <v>59</v>
      </c>
      <c r="BP531" s="107">
        <v>24797151</v>
      </c>
      <c r="BQ531" s="108">
        <v>1401</v>
      </c>
      <c r="BR531" s="107">
        <v>446480767</v>
      </c>
    </row>
    <row r="532" spans="1:74" ht="14" customHeight="1">
      <c r="A532" s="111" t="s">
        <v>550</v>
      </c>
      <c r="B532" s="105">
        <v>36644</v>
      </c>
      <c r="C532" s="106">
        <v>8</v>
      </c>
      <c r="D532" s="107">
        <v>333310</v>
      </c>
      <c r="E532" s="108">
        <v>8</v>
      </c>
      <c r="F532" s="107">
        <v>196532</v>
      </c>
      <c r="G532" s="108">
        <v>116</v>
      </c>
      <c r="H532" s="107">
        <v>5306594</v>
      </c>
      <c r="I532" s="108">
        <v>67</v>
      </c>
      <c r="J532" s="107">
        <v>8823577</v>
      </c>
      <c r="K532" s="108">
        <v>53</v>
      </c>
      <c r="L532" s="107">
        <v>3450785</v>
      </c>
      <c r="M532" s="108">
        <v>17</v>
      </c>
      <c r="N532" s="107">
        <v>2009883</v>
      </c>
      <c r="O532" s="108">
        <v>104</v>
      </c>
      <c r="P532" s="107">
        <v>17809428</v>
      </c>
      <c r="Q532" s="108">
        <v>35</v>
      </c>
      <c r="R532" s="107">
        <v>18490422</v>
      </c>
      <c r="S532" s="108">
        <v>9</v>
      </c>
      <c r="T532" s="107">
        <v>1347447</v>
      </c>
      <c r="U532" s="108">
        <v>10</v>
      </c>
      <c r="V532" s="107">
        <v>2461258</v>
      </c>
      <c r="W532" s="108">
        <v>25</v>
      </c>
      <c r="X532" s="107">
        <v>3514713</v>
      </c>
      <c r="Y532" s="108">
        <v>36</v>
      </c>
      <c r="Z532" s="107">
        <v>4022684</v>
      </c>
      <c r="AA532" s="108">
        <v>23</v>
      </c>
      <c r="AB532" s="107">
        <v>4105441</v>
      </c>
      <c r="AC532" s="108">
        <v>31</v>
      </c>
      <c r="AD532" s="107">
        <v>1452934</v>
      </c>
      <c r="AE532" s="108">
        <v>109</v>
      </c>
      <c r="AF532" s="107">
        <v>12628436</v>
      </c>
      <c r="AG532" s="108">
        <v>143</v>
      </c>
      <c r="AH532" s="107">
        <v>89417979</v>
      </c>
      <c r="AI532" s="108">
        <v>59</v>
      </c>
      <c r="AJ532" s="107">
        <v>35741027</v>
      </c>
      <c r="AK532" s="108">
        <v>20</v>
      </c>
      <c r="AL532" s="107">
        <v>5164832</v>
      </c>
      <c r="AM532" s="108">
        <v>43</v>
      </c>
      <c r="AN532" s="107">
        <v>7564750</v>
      </c>
      <c r="AO532" s="108">
        <v>14</v>
      </c>
      <c r="AP532" s="107">
        <v>10632449</v>
      </c>
      <c r="AQ532" s="108">
        <v>31</v>
      </c>
      <c r="AR532" s="107">
        <v>10624312</v>
      </c>
      <c r="AS532" s="108">
        <v>11</v>
      </c>
      <c r="AT532" s="107">
        <v>930748</v>
      </c>
      <c r="AU532" s="108">
        <v>4</v>
      </c>
      <c r="AV532" s="107">
        <v>1043707</v>
      </c>
      <c r="AW532" s="108">
        <v>13</v>
      </c>
      <c r="AX532" s="107">
        <v>465136</v>
      </c>
      <c r="AY532" s="108">
        <v>6</v>
      </c>
      <c r="AZ532" s="107">
        <v>52349360</v>
      </c>
      <c r="BA532" s="108">
        <v>88</v>
      </c>
      <c r="BB532" s="107">
        <v>17811105</v>
      </c>
      <c r="BC532" s="108">
        <v>87</v>
      </c>
      <c r="BD532" s="107">
        <v>23292181</v>
      </c>
      <c r="BE532" s="108">
        <v>94</v>
      </c>
      <c r="BF532" s="107">
        <v>42167781</v>
      </c>
      <c r="BG532" s="108">
        <v>15</v>
      </c>
      <c r="BH532" s="107">
        <v>11678247</v>
      </c>
      <c r="BI532" s="108">
        <v>14</v>
      </c>
      <c r="BJ532" s="107">
        <v>3777341</v>
      </c>
      <c r="BK532" s="108">
        <v>25</v>
      </c>
      <c r="BL532" s="107">
        <v>8832118</v>
      </c>
      <c r="BM532" s="108">
        <v>22</v>
      </c>
      <c r="BN532" s="107">
        <v>3177966</v>
      </c>
      <c r="BO532" s="108">
        <v>61</v>
      </c>
      <c r="BP532" s="107">
        <v>22639776</v>
      </c>
      <c r="BQ532" s="108">
        <v>1401</v>
      </c>
      <c r="BR532" s="107">
        <v>433264274</v>
      </c>
    </row>
    <row r="533" spans="1:74" ht="14" customHeight="1">
      <c r="A533" s="111" t="s">
        <v>550</v>
      </c>
      <c r="B533" s="105">
        <v>36677</v>
      </c>
      <c r="C533" s="106">
        <v>8</v>
      </c>
      <c r="D533" s="107">
        <v>345976</v>
      </c>
      <c r="E533" s="108">
        <v>8</v>
      </c>
      <c r="F533" s="107">
        <v>207805</v>
      </c>
      <c r="G533" s="108">
        <v>116</v>
      </c>
      <c r="H533" s="107">
        <v>5477003</v>
      </c>
      <c r="I533" s="108">
        <v>67</v>
      </c>
      <c r="J533" s="107">
        <v>9108494</v>
      </c>
      <c r="K533" s="108">
        <v>53</v>
      </c>
      <c r="L533" s="107">
        <v>3397619</v>
      </c>
      <c r="M533" s="108">
        <v>17</v>
      </c>
      <c r="N533" s="107">
        <v>2060079</v>
      </c>
      <c r="O533" s="108">
        <v>104</v>
      </c>
      <c r="P533" s="107">
        <v>17323212</v>
      </c>
      <c r="Q533" s="108">
        <v>35</v>
      </c>
      <c r="R533" s="107">
        <v>17873470</v>
      </c>
      <c r="S533" s="108">
        <v>9</v>
      </c>
      <c r="T533" s="107">
        <v>1495837</v>
      </c>
      <c r="U533" s="108">
        <v>10</v>
      </c>
      <c r="V533" s="107">
        <v>2610303</v>
      </c>
      <c r="W533" s="108">
        <v>25</v>
      </c>
      <c r="X533" s="107">
        <v>3746345</v>
      </c>
      <c r="Y533" s="108">
        <v>36</v>
      </c>
      <c r="Z533" s="107">
        <v>4089548</v>
      </c>
      <c r="AA533" s="108">
        <v>23</v>
      </c>
      <c r="AB533" s="107">
        <v>4426057</v>
      </c>
      <c r="AC533" s="108">
        <v>31</v>
      </c>
      <c r="AD533" s="107">
        <v>1559619</v>
      </c>
      <c r="AE533" s="108">
        <v>109</v>
      </c>
      <c r="AF533" s="107">
        <v>12627821</v>
      </c>
      <c r="AG533" s="108">
        <v>144</v>
      </c>
      <c r="AH533" s="107">
        <v>83283522</v>
      </c>
      <c r="AI533" s="108">
        <v>59</v>
      </c>
      <c r="AJ533" s="107">
        <v>32877324</v>
      </c>
      <c r="AK533" s="108">
        <v>20</v>
      </c>
      <c r="AL533" s="107">
        <v>4940492</v>
      </c>
      <c r="AM533" s="108">
        <v>43</v>
      </c>
      <c r="AN533" s="107">
        <v>7204949</v>
      </c>
      <c r="AO533" s="108">
        <v>14</v>
      </c>
      <c r="AP533" s="107">
        <v>11363256</v>
      </c>
      <c r="AQ533" s="108">
        <v>31</v>
      </c>
      <c r="AR533" s="107">
        <v>10738713</v>
      </c>
      <c r="AS533" s="108">
        <v>11</v>
      </c>
      <c r="AT533" s="107">
        <v>997536</v>
      </c>
      <c r="AU533" s="108">
        <v>4</v>
      </c>
      <c r="AV533" s="107">
        <v>1024513</v>
      </c>
      <c r="AW533" s="108">
        <v>13</v>
      </c>
      <c r="AX533" s="107">
        <v>471656</v>
      </c>
      <c r="AY533" s="108">
        <v>6</v>
      </c>
      <c r="AZ533" s="107">
        <v>42745790</v>
      </c>
      <c r="BA533" s="108">
        <v>89</v>
      </c>
      <c r="BB533" s="107">
        <v>14055033</v>
      </c>
      <c r="BC533" s="108">
        <v>87</v>
      </c>
      <c r="BD533" s="107">
        <v>19597332</v>
      </c>
      <c r="BE533" s="108">
        <v>94</v>
      </c>
      <c r="BF533" s="107">
        <v>41551049</v>
      </c>
      <c r="BG533" s="108">
        <v>15</v>
      </c>
      <c r="BH533" s="107">
        <v>10170626</v>
      </c>
      <c r="BI533" s="108">
        <v>14</v>
      </c>
      <c r="BJ533" s="107">
        <v>4282073</v>
      </c>
      <c r="BK533" s="108">
        <v>24</v>
      </c>
      <c r="BL533" s="107">
        <v>8616591</v>
      </c>
      <c r="BM533" s="108">
        <v>22</v>
      </c>
      <c r="BN533" s="107">
        <v>3328855</v>
      </c>
      <c r="BO533" s="108">
        <v>62</v>
      </c>
      <c r="BP533" s="107">
        <v>23735333</v>
      </c>
      <c r="BQ533" s="108">
        <v>1403</v>
      </c>
      <c r="BR533" s="107">
        <v>407333848</v>
      </c>
    </row>
    <row r="534" spans="1:74" ht="14" customHeight="1">
      <c r="A534" s="111" t="s">
        <v>550</v>
      </c>
      <c r="B534" s="105">
        <v>36707</v>
      </c>
      <c r="C534" s="106">
        <v>8</v>
      </c>
      <c r="D534" s="107">
        <v>361090</v>
      </c>
      <c r="E534" s="108">
        <v>8</v>
      </c>
      <c r="F534" s="107">
        <v>227923</v>
      </c>
      <c r="G534" s="108">
        <v>116</v>
      </c>
      <c r="H534" s="107">
        <v>5935798</v>
      </c>
      <c r="I534" s="108">
        <v>67</v>
      </c>
      <c r="J534" s="107">
        <v>9565779</v>
      </c>
      <c r="K534" s="108">
        <v>53</v>
      </c>
      <c r="L534" s="107">
        <v>3809240</v>
      </c>
      <c r="M534" s="108">
        <v>17</v>
      </c>
      <c r="N534" s="107">
        <v>2211926</v>
      </c>
      <c r="O534" s="108">
        <v>104</v>
      </c>
      <c r="P534" s="107">
        <v>18930990</v>
      </c>
      <c r="Q534" s="108">
        <v>35</v>
      </c>
      <c r="R534" s="107">
        <v>19223452</v>
      </c>
      <c r="S534" s="108">
        <v>9</v>
      </c>
      <c r="T534" s="107">
        <v>1607281</v>
      </c>
      <c r="U534" s="108">
        <v>10</v>
      </c>
      <c r="V534" s="107">
        <v>2462649</v>
      </c>
      <c r="W534" s="108">
        <v>25</v>
      </c>
      <c r="X534" s="107">
        <v>4694294</v>
      </c>
      <c r="Y534" s="108">
        <v>36</v>
      </c>
      <c r="Z534" s="107">
        <v>4040446</v>
      </c>
      <c r="AA534" s="108">
        <v>23</v>
      </c>
      <c r="AB534" s="107">
        <v>5420009</v>
      </c>
      <c r="AC534" s="108">
        <v>31</v>
      </c>
      <c r="AD534" s="107">
        <v>1633152</v>
      </c>
      <c r="AE534" s="108">
        <v>110</v>
      </c>
      <c r="AF534" s="107">
        <v>14200380</v>
      </c>
      <c r="AG534" s="108">
        <v>146</v>
      </c>
      <c r="AH534" s="107">
        <v>89396967</v>
      </c>
      <c r="AI534" s="108">
        <v>59</v>
      </c>
      <c r="AJ534" s="107">
        <v>33627690</v>
      </c>
      <c r="AK534" s="108">
        <v>20</v>
      </c>
      <c r="AL534" s="107">
        <v>5458663</v>
      </c>
      <c r="AM534" s="108">
        <v>43</v>
      </c>
      <c r="AN534" s="107">
        <v>7746687</v>
      </c>
      <c r="AO534" s="108">
        <v>14</v>
      </c>
      <c r="AP534" s="107">
        <v>11563108</v>
      </c>
      <c r="AQ534" s="108">
        <v>31</v>
      </c>
      <c r="AR534" s="107">
        <v>10958582</v>
      </c>
      <c r="AS534" s="108">
        <v>11</v>
      </c>
      <c r="AT534" s="107">
        <v>1120625</v>
      </c>
      <c r="AU534" s="108">
        <v>4</v>
      </c>
      <c r="AV534" s="107">
        <v>1218908</v>
      </c>
      <c r="AW534" s="108">
        <v>13</v>
      </c>
      <c r="AX534" s="107">
        <v>509278</v>
      </c>
      <c r="AY534" s="108">
        <v>6</v>
      </c>
      <c r="AZ534" s="107">
        <v>44213123</v>
      </c>
      <c r="BA534" s="108">
        <v>89</v>
      </c>
      <c r="BB534" s="107">
        <v>14438185</v>
      </c>
      <c r="BC534" s="108">
        <v>87</v>
      </c>
      <c r="BD534" s="107">
        <v>19536512</v>
      </c>
      <c r="BE534" s="108">
        <v>94</v>
      </c>
      <c r="BF534" s="107">
        <v>40008869</v>
      </c>
      <c r="BG534" s="108">
        <v>15</v>
      </c>
      <c r="BH534" s="107">
        <v>10702617</v>
      </c>
      <c r="BI534" s="108">
        <v>14</v>
      </c>
      <c r="BJ534" s="107">
        <v>4340903</v>
      </c>
      <c r="BK534" s="108">
        <v>24</v>
      </c>
      <c r="BL534" s="107">
        <v>8994399</v>
      </c>
      <c r="BM534" s="108">
        <v>22</v>
      </c>
      <c r="BN534" s="107">
        <v>3399547</v>
      </c>
      <c r="BO534" s="108">
        <v>62</v>
      </c>
      <c r="BP534" s="107">
        <v>24308306</v>
      </c>
      <c r="BQ534" s="108">
        <v>1406</v>
      </c>
      <c r="BR534" s="107">
        <v>425867395</v>
      </c>
    </row>
    <row r="535" spans="1:74" ht="14" customHeight="1">
      <c r="A535" s="111" t="s">
        <v>550</v>
      </c>
      <c r="B535" s="105">
        <v>36738</v>
      </c>
      <c r="C535" s="106">
        <v>8</v>
      </c>
      <c r="D535" s="107">
        <v>322984</v>
      </c>
      <c r="E535" s="108">
        <v>8</v>
      </c>
      <c r="F535" s="107">
        <v>221533</v>
      </c>
      <c r="G535" s="108">
        <v>116</v>
      </c>
      <c r="H535" s="107">
        <v>5701589</v>
      </c>
      <c r="I535" s="108">
        <v>67</v>
      </c>
      <c r="J535" s="107">
        <v>8748485</v>
      </c>
      <c r="K535" s="108">
        <v>53</v>
      </c>
      <c r="L535" s="107">
        <v>3327050</v>
      </c>
      <c r="M535" s="108">
        <v>17</v>
      </c>
      <c r="N535" s="107">
        <v>2287854</v>
      </c>
      <c r="O535" s="108">
        <v>104</v>
      </c>
      <c r="P535" s="107">
        <v>17464607</v>
      </c>
      <c r="Q535" s="108">
        <v>35</v>
      </c>
      <c r="R535" s="107">
        <v>17739885</v>
      </c>
      <c r="S535" s="108">
        <v>8</v>
      </c>
      <c r="T535" s="107">
        <v>1645261</v>
      </c>
      <c r="U535" s="108">
        <v>10</v>
      </c>
      <c r="V535" s="107">
        <v>2659664</v>
      </c>
      <c r="W535" s="108">
        <v>25</v>
      </c>
      <c r="X535" s="107">
        <v>4241796</v>
      </c>
      <c r="Y535" s="108">
        <v>36</v>
      </c>
      <c r="Z535" s="107">
        <v>3822729</v>
      </c>
      <c r="AA535" s="108">
        <v>23</v>
      </c>
      <c r="AB535" s="107">
        <v>5719449</v>
      </c>
      <c r="AC535" s="108">
        <v>31</v>
      </c>
      <c r="AD535" s="107">
        <v>1443700</v>
      </c>
      <c r="AE535" s="108">
        <v>110</v>
      </c>
      <c r="AF535" s="107">
        <v>12564750</v>
      </c>
      <c r="AG535" s="108">
        <v>146</v>
      </c>
      <c r="AH535" s="107">
        <v>80130375</v>
      </c>
      <c r="AI535" s="108">
        <v>59</v>
      </c>
      <c r="AJ535" s="107">
        <v>32671261</v>
      </c>
      <c r="AK535" s="108">
        <v>20</v>
      </c>
      <c r="AL535" s="107">
        <v>4853299</v>
      </c>
      <c r="AM535" s="108">
        <v>43</v>
      </c>
      <c r="AN535" s="107">
        <v>7270824</v>
      </c>
      <c r="AO535" s="108">
        <v>14</v>
      </c>
      <c r="AP535" s="107">
        <v>11320867</v>
      </c>
      <c r="AQ535" s="108">
        <v>31</v>
      </c>
      <c r="AR535" s="107">
        <v>11182018</v>
      </c>
      <c r="AS535" s="108">
        <v>11</v>
      </c>
      <c r="AT535" s="107">
        <v>1107312</v>
      </c>
      <c r="AU535" s="108">
        <v>4</v>
      </c>
      <c r="AV535" s="107">
        <v>1338821</v>
      </c>
      <c r="AW535" s="108">
        <v>13</v>
      </c>
      <c r="AX535" s="107">
        <v>481812</v>
      </c>
      <c r="AY535" s="108">
        <v>6</v>
      </c>
      <c r="AZ535" s="107">
        <v>41387237</v>
      </c>
      <c r="BA535" s="108">
        <v>89</v>
      </c>
      <c r="BB535" s="107">
        <v>11569557</v>
      </c>
      <c r="BC535" s="108">
        <v>87</v>
      </c>
      <c r="BD535" s="107">
        <v>17464564</v>
      </c>
      <c r="BE535" s="108">
        <v>94</v>
      </c>
      <c r="BF535" s="107">
        <v>36110491</v>
      </c>
      <c r="BG535" s="108">
        <v>15</v>
      </c>
      <c r="BH535" s="107">
        <v>8793504</v>
      </c>
      <c r="BI535" s="108">
        <v>14</v>
      </c>
      <c r="BJ535" s="107">
        <v>4098819</v>
      </c>
      <c r="BK535" s="108">
        <v>24</v>
      </c>
      <c r="BL535" s="107">
        <v>8063588</v>
      </c>
      <c r="BM535" s="108">
        <v>22</v>
      </c>
      <c r="BN535" s="107">
        <v>3063766</v>
      </c>
      <c r="BO535" s="108">
        <v>62</v>
      </c>
      <c r="BP535" s="107">
        <v>20203237</v>
      </c>
      <c r="BQ535" s="108">
        <v>1405</v>
      </c>
      <c r="BR535" s="107">
        <v>389022705</v>
      </c>
    </row>
    <row r="536" spans="1:74" ht="14" customHeight="1">
      <c r="A536" s="111" t="s">
        <v>550</v>
      </c>
      <c r="B536" s="105">
        <v>36769</v>
      </c>
      <c r="C536" s="106">
        <v>8</v>
      </c>
      <c r="D536" s="107">
        <v>319118</v>
      </c>
      <c r="E536" s="108">
        <v>8</v>
      </c>
      <c r="F536" s="107">
        <v>230149</v>
      </c>
      <c r="G536" s="108">
        <v>116</v>
      </c>
      <c r="H536" s="107">
        <v>5838146</v>
      </c>
      <c r="I536" s="108">
        <v>68</v>
      </c>
      <c r="J536" s="107">
        <v>8572970</v>
      </c>
      <c r="K536" s="108">
        <v>53</v>
      </c>
      <c r="L536" s="107">
        <v>3194223</v>
      </c>
      <c r="M536" s="108">
        <v>17</v>
      </c>
      <c r="N536" s="107">
        <v>2148857</v>
      </c>
      <c r="O536" s="108">
        <v>105</v>
      </c>
      <c r="P536" s="107">
        <v>16976422</v>
      </c>
      <c r="Q536" s="108">
        <v>35</v>
      </c>
      <c r="R536" s="107">
        <v>17428492</v>
      </c>
      <c r="S536" s="108">
        <v>8</v>
      </c>
      <c r="T536" s="107">
        <v>1782872</v>
      </c>
      <c r="U536" s="108">
        <v>10</v>
      </c>
      <c r="V536" s="107">
        <v>1700815</v>
      </c>
      <c r="W536" s="108">
        <v>25</v>
      </c>
      <c r="X536" s="107">
        <v>4640980</v>
      </c>
      <c r="Y536" s="108">
        <v>36</v>
      </c>
      <c r="Z536" s="107">
        <v>3720252</v>
      </c>
      <c r="AA536" s="108">
        <v>23</v>
      </c>
      <c r="AB536" s="107">
        <v>6563729</v>
      </c>
      <c r="AC536" s="108">
        <v>31</v>
      </c>
      <c r="AD536" s="107">
        <v>1496661</v>
      </c>
      <c r="AE536" s="108">
        <v>110</v>
      </c>
      <c r="AF536" s="107">
        <v>12808256</v>
      </c>
      <c r="AG536" s="108">
        <v>146</v>
      </c>
      <c r="AH536" s="107">
        <v>88093097</v>
      </c>
      <c r="AI536" s="108">
        <v>59</v>
      </c>
      <c r="AJ536" s="107">
        <v>32276729</v>
      </c>
      <c r="AK536" s="108">
        <v>20</v>
      </c>
      <c r="AL536" s="107">
        <v>5041956</v>
      </c>
      <c r="AM536" s="108">
        <v>43</v>
      </c>
      <c r="AN536" s="107">
        <v>7229274</v>
      </c>
      <c r="AO536" s="108">
        <v>14</v>
      </c>
      <c r="AP536" s="107">
        <v>11178791</v>
      </c>
      <c r="AQ536" s="108">
        <v>31</v>
      </c>
      <c r="AR536" s="107">
        <v>10922682</v>
      </c>
      <c r="AS536" s="108">
        <v>11</v>
      </c>
      <c r="AT536" s="107">
        <v>1024237</v>
      </c>
      <c r="AU536" s="108">
        <v>4</v>
      </c>
      <c r="AV536" s="107">
        <v>1250547</v>
      </c>
      <c r="AW536" s="108">
        <v>13</v>
      </c>
      <c r="AX536" s="107">
        <v>471256</v>
      </c>
      <c r="AY536" s="108">
        <v>6</v>
      </c>
      <c r="AZ536" s="107">
        <v>41482072</v>
      </c>
      <c r="BA536" s="108">
        <v>89</v>
      </c>
      <c r="BB536" s="107">
        <v>13235614</v>
      </c>
      <c r="BC536" s="108">
        <v>90</v>
      </c>
      <c r="BD536" s="107">
        <v>17321471</v>
      </c>
      <c r="BE536" s="108">
        <v>94</v>
      </c>
      <c r="BF536" s="107">
        <v>40574311</v>
      </c>
      <c r="BG536" s="108">
        <v>15</v>
      </c>
      <c r="BH536" s="107">
        <v>10153181</v>
      </c>
      <c r="BI536" s="108">
        <v>14</v>
      </c>
      <c r="BJ536" s="107">
        <v>4292364</v>
      </c>
      <c r="BK536" s="108">
        <v>24</v>
      </c>
      <c r="BL536" s="107">
        <v>8140930</v>
      </c>
      <c r="BM536" s="108">
        <v>22</v>
      </c>
      <c r="BN536" s="107">
        <v>3096033</v>
      </c>
      <c r="BO536" s="108">
        <v>67</v>
      </c>
      <c r="BP536" s="107">
        <v>25133759</v>
      </c>
      <c r="BQ536" s="108">
        <v>1415</v>
      </c>
      <c r="BR536" s="107">
        <v>408340262</v>
      </c>
    </row>
    <row r="537" spans="1:74" ht="14" customHeight="1">
      <c r="A537" s="111" t="s">
        <v>550</v>
      </c>
      <c r="B537" s="105">
        <v>36798</v>
      </c>
      <c r="C537" s="106">
        <v>8</v>
      </c>
      <c r="D537" s="107">
        <v>319056</v>
      </c>
      <c r="E537" s="108">
        <v>8</v>
      </c>
      <c r="F537" s="107">
        <v>253082</v>
      </c>
      <c r="G537" s="108">
        <v>117</v>
      </c>
      <c r="H537" s="107">
        <v>5746392</v>
      </c>
      <c r="I537" s="108">
        <v>68</v>
      </c>
      <c r="J537" s="107">
        <v>8613378</v>
      </c>
      <c r="K537" s="108">
        <v>53</v>
      </c>
      <c r="L537" s="107">
        <v>3349387</v>
      </c>
      <c r="M537" s="108">
        <v>17</v>
      </c>
      <c r="N537" s="107">
        <v>2038189</v>
      </c>
      <c r="O537" s="108">
        <v>105</v>
      </c>
      <c r="P537" s="107">
        <v>16432321</v>
      </c>
      <c r="Q537" s="108">
        <v>35</v>
      </c>
      <c r="R537" s="107">
        <v>18530003</v>
      </c>
      <c r="S537" s="108">
        <v>8</v>
      </c>
      <c r="T537" s="107">
        <v>1873842</v>
      </c>
      <c r="U537" s="108">
        <v>10</v>
      </c>
      <c r="V537" s="107">
        <v>1641027</v>
      </c>
      <c r="W537" s="108">
        <v>25</v>
      </c>
      <c r="X537" s="107">
        <v>4659162</v>
      </c>
      <c r="Y537" s="108">
        <v>36</v>
      </c>
      <c r="Z537" s="107">
        <v>3633314</v>
      </c>
      <c r="AA537" s="108">
        <v>23</v>
      </c>
      <c r="AB537" s="107">
        <v>6067630</v>
      </c>
      <c r="AC537" s="108">
        <v>30</v>
      </c>
      <c r="AD537" s="107">
        <v>1478335</v>
      </c>
      <c r="AE537" s="108">
        <v>112</v>
      </c>
      <c r="AF537" s="107">
        <v>12790247</v>
      </c>
      <c r="AG537" s="108">
        <v>147</v>
      </c>
      <c r="AH537" s="107">
        <v>81033749</v>
      </c>
      <c r="AI537" s="108">
        <v>59</v>
      </c>
      <c r="AJ537" s="107">
        <v>31410410</v>
      </c>
      <c r="AK537" s="108">
        <v>20</v>
      </c>
      <c r="AL537" s="107">
        <v>4337624</v>
      </c>
      <c r="AM537" s="108">
        <v>44</v>
      </c>
      <c r="AN537" s="107">
        <v>7285699</v>
      </c>
      <c r="AO537" s="108">
        <v>14</v>
      </c>
      <c r="AP537" s="107">
        <v>11477830</v>
      </c>
      <c r="AQ537" s="108">
        <v>31</v>
      </c>
      <c r="AR537" s="107">
        <v>11256090</v>
      </c>
      <c r="AS537" s="108">
        <v>11</v>
      </c>
      <c r="AT537" s="107">
        <v>1148773</v>
      </c>
      <c r="AU537" s="108">
        <v>4</v>
      </c>
      <c r="AV537" s="107">
        <v>1307043</v>
      </c>
      <c r="AW537" s="108">
        <v>13</v>
      </c>
      <c r="AX537" s="107">
        <v>477407</v>
      </c>
      <c r="AY537" s="108">
        <v>6</v>
      </c>
      <c r="AZ537" s="107">
        <v>41743759</v>
      </c>
      <c r="BA537" s="108">
        <v>91</v>
      </c>
      <c r="BB537" s="107">
        <v>12058966</v>
      </c>
      <c r="BC537" s="108">
        <v>91</v>
      </c>
      <c r="BD537" s="107">
        <v>17028608</v>
      </c>
      <c r="BE537" s="108">
        <v>92</v>
      </c>
      <c r="BF537" s="107">
        <v>41638282</v>
      </c>
      <c r="BG537" s="108">
        <v>14</v>
      </c>
      <c r="BH537" s="107">
        <v>9475765</v>
      </c>
      <c r="BI537" s="108">
        <v>14</v>
      </c>
      <c r="BJ537" s="107">
        <v>4218542</v>
      </c>
      <c r="BK537" s="108">
        <v>25</v>
      </c>
      <c r="BL537" s="107">
        <v>8311138</v>
      </c>
      <c r="BM537" s="108">
        <v>24</v>
      </c>
      <c r="BN537" s="107">
        <v>3665870</v>
      </c>
      <c r="BO537" s="108">
        <v>70</v>
      </c>
      <c r="BP537" s="107">
        <v>24026238</v>
      </c>
      <c r="BQ537" s="108">
        <v>1425</v>
      </c>
      <c r="BR537" s="107">
        <v>399327176</v>
      </c>
    </row>
    <row r="538" spans="1:74" ht="14" customHeight="1">
      <c r="A538" s="111" t="s">
        <v>550</v>
      </c>
      <c r="B538" s="105">
        <v>36830</v>
      </c>
      <c r="C538" s="106">
        <v>8</v>
      </c>
      <c r="D538" s="107">
        <v>312849</v>
      </c>
      <c r="E538" s="108">
        <v>8</v>
      </c>
      <c r="F538" s="107">
        <v>266403</v>
      </c>
      <c r="G538" s="108">
        <v>116</v>
      </c>
      <c r="H538" s="107">
        <v>5615071</v>
      </c>
      <c r="I538" s="108">
        <v>68</v>
      </c>
      <c r="J538" s="107">
        <v>8486532</v>
      </c>
      <c r="K538" s="108">
        <v>52</v>
      </c>
      <c r="L538" s="107">
        <v>3200576</v>
      </c>
      <c r="M538" s="108">
        <v>17</v>
      </c>
      <c r="N538" s="107">
        <v>1904545</v>
      </c>
      <c r="O538" s="108">
        <v>108</v>
      </c>
      <c r="P538" s="107">
        <v>17308252</v>
      </c>
      <c r="Q538" s="108">
        <v>35</v>
      </c>
      <c r="R538" s="107">
        <v>18274916</v>
      </c>
      <c r="S538" s="108">
        <v>8</v>
      </c>
      <c r="T538" s="107">
        <v>1874405</v>
      </c>
      <c r="U538" s="108">
        <v>10</v>
      </c>
      <c r="V538" s="107">
        <v>1410185</v>
      </c>
      <c r="W538" s="108">
        <v>25</v>
      </c>
      <c r="X538" s="107">
        <v>4560761</v>
      </c>
      <c r="Y538" s="108">
        <v>37</v>
      </c>
      <c r="Z538" s="107">
        <v>3350369</v>
      </c>
      <c r="AA538" s="108">
        <v>23</v>
      </c>
      <c r="AB538" s="107">
        <v>6079426</v>
      </c>
      <c r="AC538" s="108">
        <v>30</v>
      </c>
      <c r="AD538" s="107">
        <v>1444673</v>
      </c>
      <c r="AE538" s="108">
        <v>111</v>
      </c>
      <c r="AF538" s="107">
        <v>10269345</v>
      </c>
      <c r="AG538" s="108">
        <v>147</v>
      </c>
      <c r="AH538" s="107">
        <v>71811031</v>
      </c>
      <c r="AI538" s="108">
        <v>58</v>
      </c>
      <c r="AJ538" s="107">
        <v>32116359</v>
      </c>
      <c r="AK538" s="108">
        <v>20</v>
      </c>
      <c r="AL538" s="107">
        <v>3910129</v>
      </c>
      <c r="AM538" s="108">
        <v>44</v>
      </c>
      <c r="AN538" s="107">
        <v>6847619</v>
      </c>
      <c r="AO538" s="108">
        <v>14</v>
      </c>
      <c r="AP538" s="107">
        <v>11468905</v>
      </c>
      <c r="AQ538" s="108">
        <v>31</v>
      </c>
      <c r="AR538" s="107">
        <v>11202963</v>
      </c>
      <c r="AS538" s="108">
        <v>11</v>
      </c>
      <c r="AT538" s="107">
        <v>1098472</v>
      </c>
      <c r="AU538" s="108">
        <v>4</v>
      </c>
      <c r="AV538" s="107">
        <v>1323976</v>
      </c>
      <c r="AW538" s="108">
        <v>13</v>
      </c>
      <c r="AX538" s="107">
        <v>464864</v>
      </c>
      <c r="AY538" s="108">
        <v>6</v>
      </c>
      <c r="AZ538" s="107">
        <v>37607105</v>
      </c>
      <c r="BA538" s="108">
        <v>91</v>
      </c>
      <c r="BB538" s="107">
        <v>10460933</v>
      </c>
      <c r="BC538" s="108">
        <v>91</v>
      </c>
      <c r="BD538" s="107">
        <v>17120234</v>
      </c>
      <c r="BE538" s="108">
        <v>92</v>
      </c>
      <c r="BF538" s="107">
        <v>40896329</v>
      </c>
      <c r="BG538" s="108">
        <v>14</v>
      </c>
      <c r="BH538" s="107">
        <v>9084106</v>
      </c>
      <c r="BI538" s="108">
        <v>14</v>
      </c>
      <c r="BJ538" s="107">
        <v>4369706</v>
      </c>
      <c r="BK538" s="108">
        <v>25</v>
      </c>
      <c r="BL538" s="107">
        <v>7603690</v>
      </c>
      <c r="BM538" s="108">
        <v>24</v>
      </c>
      <c r="BN538" s="107">
        <v>3627220</v>
      </c>
      <c r="BO538" s="108">
        <v>73</v>
      </c>
      <c r="BP538" s="107">
        <v>21681862</v>
      </c>
      <c r="BQ538" s="108">
        <v>1428</v>
      </c>
      <c r="BR538" s="107">
        <v>377053827</v>
      </c>
    </row>
    <row r="539" spans="1:74" ht="14" customHeight="1">
      <c r="A539" s="111" t="s">
        <v>550</v>
      </c>
      <c r="B539" s="105">
        <v>36860</v>
      </c>
      <c r="C539" s="106">
        <v>8</v>
      </c>
      <c r="D539" s="107">
        <v>326294</v>
      </c>
      <c r="E539" s="108">
        <v>8</v>
      </c>
      <c r="F539" s="107">
        <v>322365</v>
      </c>
      <c r="G539" s="108">
        <v>115</v>
      </c>
      <c r="H539" s="107">
        <v>5930169</v>
      </c>
      <c r="I539" s="108">
        <v>69</v>
      </c>
      <c r="J539" s="107">
        <v>8589825</v>
      </c>
      <c r="K539" s="108">
        <v>52</v>
      </c>
      <c r="L539" s="107">
        <v>3273613</v>
      </c>
      <c r="M539" s="108">
        <v>17</v>
      </c>
      <c r="N539" s="107">
        <v>1862224</v>
      </c>
      <c r="O539" s="108">
        <v>108</v>
      </c>
      <c r="P539" s="107">
        <v>17905418</v>
      </c>
      <c r="Q539" s="108">
        <v>35</v>
      </c>
      <c r="R539" s="107">
        <v>18417607</v>
      </c>
      <c r="S539" s="108">
        <v>8</v>
      </c>
      <c r="T539" s="107">
        <v>2104456</v>
      </c>
      <c r="U539" s="108">
        <v>10</v>
      </c>
      <c r="V539" s="107">
        <v>1667837</v>
      </c>
      <c r="W539" s="108">
        <v>25</v>
      </c>
      <c r="X539" s="107">
        <v>4597207</v>
      </c>
      <c r="Y539" s="108">
        <v>37</v>
      </c>
      <c r="Z539" s="107">
        <v>3742944</v>
      </c>
      <c r="AA539" s="108">
        <v>23</v>
      </c>
      <c r="AB539" s="107">
        <v>5818126</v>
      </c>
      <c r="AC539" s="108">
        <v>30</v>
      </c>
      <c r="AD539" s="107">
        <v>1476000</v>
      </c>
      <c r="AE539" s="108">
        <v>112</v>
      </c>
      <c r="AF539" s="107">
        <v>10659327</v>
      </c>
      <c r="AG539" s="108">
        <v>146</v>
      </c>
      <c r="AH539" s="107">
        <v>70342535</v>
      </c>
      <c r="AI539" s="108">
        <v>58</v>
      </c>
      <c r="AJ539" s="107">
        <v>30323151</v>
      </c>
      <c r="AK539" s="108">
        <v>20</v>
      </c>
      <c r="AL539" s="107">
        <v>3685576</v>
      </c>
      <c r="AM539" s="108">
        <v>45</v>
      </c>
      <c r="AN539" s="107">
        <v>6709043</v>
      </c>
      <c r="AO539" s="108">
        <v>14</v>
      </c>
      <c r="AP539" s="107">
        <v>11783276</v>
      </c>
      <c r="AQ539" s="108">
        <v>31</v>
      </c>
      <c r="AR539" s="107">
        <v>11590096</v>
      </c>
      <c r="AS539" s="108">
        <v>11</v>
      </c>
      <c r="AT539" s="107">
        <v>1037234</v>
      </c>
      <c r="AU539" s="108">
        <v>4</v>
      </c>
      <c r="AV539" s="107">
        <v>1423700</v>
      </c>
      <c r="AW539" s="108">
        <v>13</v>
      </c>
      <c r="AX539" s="107">
        <v>501445</v>
      </c>
      <c r="AY539" s="108">
        <v>6</v>
      </c>
      <c r="AZ539" s="107">
        <v>39014037</v>
      </c>
      <c r="BA539" s="108">
        <v>93</v>
      </c>
      <c r="BB539" s="107">
        <v>10292716</v>
      </c>
      <c r="BC539" s="108">
        <v>92</v>
      </c>
      <c r="BD539" s="107">
        <v>18183696</v>
      </c>
      <c r="BE539" s="108">
        <v>92</v>
      </c>
      <c r="BF539" s="107">
        <v>36674092</v>
      </c>
      <c r="BG539" s="108">
        <v>14</v>
      </c>
      <c r="BH539" s="107">
        <v>8929172</v>
      </c>
      <c r="BI539" s="108">
        <v>14</v>
      </c>
      <c r="BJ539" s="107">
        <v>4589191</v>
      </c>
      <c r="BK539" s="108">
        <v>25</v>
      </c>
      <c r="BL539" s="107">
        <v>6839037</v>
      </c>
      <c r="BM539" s="108">
        <v>24</v>
      </c>
      <c r="BN539" s="107">
        <v>3671720</v>
      </c>
      <c r="BO539" s="108">
        <v>75</v>
      </c>
      <c r="BP539" s="107">
        <v>21485313</v>
      </c>
      <c r="BQ539" s="108">
        <v>1434</v>
      </c>
      <c r="BR539" s="107">
        <v>373768457</v>
      </c>
    </row>
    <row r="540" spans="1:74" ht="14" customHeight="1">
      <c r="A540" s="114" t="s">
        <v>550</v>
      </c>
      <c r="B540" s="115">
        <v>36889</v>
      </c>
      <c r="C540" s="116">
        <v>8</v>
      </c>
      <c r="D540" s="117">
        <v>328307</v>
      </c>
      <c r="E540" s="118">
        <v>8</v>
      </c>
      <c r="F540" s="117">
        <v>285434</v>
      </c>
      <c r="G540" s="118">
        <v>115</v>
      </c>
      <c r="H540" s="117">
        <v>5905438</v>
      </c>
      <c r="I540" s="118">
        <v>70</v>
      </c>
      <c r="J540" s="117">
        <v>8708482</v>
      </c>
      <c r="K540" s="118">
        <v>52</v>
      </c>
      <c r="L540" s="117">
        <v>3385372</v>
      </c>
      <c r="M540" s="118">
        <v>17</v>
      </c>
      <c r="N540" s="117">
        <v>1910172</v>
      </c>
      <c r="O540" s="118">
        <v>109</v>
      </c>
      <c r="P540" s="117">
        <v>17707573</v>
      </c>
      <c r="Q540" s="118">
        <v>35</v>
      </c>
      <c r="R540" s="117">
        <v>18746313</v>
      </c>
      <c r="S540" s="118">
        <v>8</v>
      </c>
      <c r="T540" s="117">
        <v>1799596</v>
      </c>
      <c r="U540" s="118">
        <v>10</v>
      </c>
      <c r="V540" s="117">
        <v>1369030</v>
      </c>
      <c r="W540" s="118">
        <v>25</v>
      </c>
      <c r="X540" s="117">
        <v>4211068</v>
      </c>
      <c r="Y540" s="118">
        <v>37</v>
      </c>
      <c r="Z540" s="117">
        <v>3499189</v>
      </c>
      <c r="AA540" s="118">
        <v>23</v>
      </c>
      <c r="AB540" s="117">
        <v>5210736</v>
      </c>
      <c r="AC540" s="118">
        <v>31</v>
      </c>
      <c r="AD540" s="117">
        <v>1387473</v>
      </c>
      <c r="AE540" s="118">
        <v>113</v>
      </c>
      <c r="AF540" s="117">
        <v>9944255</v>
      </c>
      <c r="AG540" s="118">
        <v>148</v>
      </c>
      <c r="AH540" s="117">
        <v>66048384</v>
      </c>
      <c r="AI540" s="118">
        <v>58</v>
      </c>
      <c r="AJ540" s="117">
        <v>29250048</v>
      </c>
      <c r="AK540" s="118">
        <v>21</v>
      </c>
      <c r="AL540" s="117">
        <v>3605762</v>
      </c>
      <c r="AM540" s="118">
        <v>45</v>
      </c>
      <c r="AN540" s="117">
        <v>6918547</v>
      </c>
      <c r="AO540" s="118">
        <v>14</v>
      </c>
      <c r="AP540" s="117">
        <v>12382303</v>
      </c>
      <c r="AQ540" s="118">
        <v>31</v>
      </c>
      <c r="AR540" s="117">
        <v>11638537</v>
      </c>
      <c r="AS540" s="118">
        <v>11</v>
      </c>
      <c r="AT540" s="117">
        <v>996454</v>
      </c>
      <c r="AU540" s="118">
        <v>4</v>
      </c>
      <c r="AV540" s="117">
        <v>1543219</v>
      </c>
      <c r="AW540" s="118">
        <v>13</v>
      </c>
      <c r="AX540" s="117">
        <v>486594</v>
      </c>
      <c r="AY540" s="118">
        <v>6</v>
      </c>
      <c r="AZ540" s="117">
        <v>29930967</v>
      </c>
      <c r="BA540" s="118">
        <v>95</v>
      </c>
      <c r="BB540" s="117">
        <v>9418857</v>
      </c>
      <c r="BC540" s="118">
        <v>92</v>
      </c>
      <c r="BD540" s="117">
        <v>16618928</v>
      </c>
      <c r="BE540" s="118">
        <v>92</v>
      </c>
      <c r="BF540" s="117">
        <v>36572818</v>
      </c>
      <c r="BG540" s="118">
        <v>14</v>
      </c>
      <c r="BH540" s="117">
        <v>8402851</v>
      </c>
      <c r="BI540" s="118">
        <v>14</v>
      </c>
      <c r="BJ540" s="117">
        <v>4788534</v>
      </c>
      <c r="BK540" s="118">
        <v>25</v>
      </c>
      <c r="BL540" s="117">
        <v>7018019</v>
      </c>
      <c r="BM540" s="118">
        <v>24</v>
      </c>
      <c r="BN540" s="117">
        <v>3474402</v>
      </c>
      <c r="BO540" s="118">
        <v>77</v>
      </c>
      <c r="BP540" s="117">
        <v>19291007</v>
      </c>
      <c r="BQ540" s="118">
        <v>1445</v>
      </c>
      <c r="BR540" s="117">
        <v>352784685</v>
      </c>
    </row>
  </sheetData>
  <mergeCells count="244">
    <mergeCell ref="O4:P4"/>
    <mergeCell ref="Q4:R4"/>
    <mergeCell ref="S4:T4"/>
    <mergeCell ref="U4:V4"/>
    <mergeCell ref="W4:X4"/>
    <mergeCell ref="BI4:BJ4"/>
    <mergeCell ref="BK4:BL4"/>
    <mergeCell ref="A4:B4"/>
    <mergeCell ref="C4:D4"/>
    <mergeCell ref="E4:F4"/>
    <mergeCell ref="G4:H4"/>
    <mergeCell ref="I4:J4"/>
    <mergeCell ref="K4:L4"/>
    <mergeCell ref="AC4:AD4"/>
    <mergeCell ref="AE4:AF4"/>
    <mergeCell ref="AG4:AH4"/>
    <mergeCell ref="BM4:BN4"/>
    <mergeCell ref="BO4:BP4"/>
    <mergeCell ref="BQ4:BR4"/>
    <mergeCell ref="C6:D6"/>
    <mergeCell ref="E6:F6"/>
    <mergeCell ref="G6:H6"/>
    <mergeCell ref="I6:J6"/>
    <mergeCell ref="K6:L6"/>
    <mergeCell ref="AW4:AX4"/>
    <mergeCell ref="AY4:AZ4"/>
    <mergeCell ref="BA4:BB4"/>
    <mergeCell ref="BC4:BD4"/>
    <mergeCell ref="BE4:BF4"/>
    <mergeCell ref="BG4:BH4"/>
    <mergeCell ref="AK4:AL4"/>
    <mergeCell ref="AM4:AN4"/>
    <mergeCell ref="AO4:AP4"/>
    <mergeCell ref="AQ4:AR4"/>
    <mergeCell ref="AS4:AT4"/>
    <mergeCell ref="AU4:AV4"/>
    <mergeCell ref="Y4:Z4"/>
    <mergeCell ref="AA4:AB4"/>
    <mergeCell ref="AI4:AJ4"/>
    <mergeCell ref="M4:N4"/>
    <mergeCell ref="M6:N6"/>
    <mergeCell ref="O6:P6"/>
    <mergeCell ref="Q6:R6"/>
    <mergeCell ref="S6:T6"/>
    <mergeCell ref="U6:V6"/>
    <mergeCell ref="W6:X6"/>
    <mergeCell ref="S40:T40"/>
    <mergeCell ref="U40:V40"/>
    <mergeCell ref="W40:X40"/>
    <mergeCell ref="AM6:AN6"/>
    <mergeCell ref="AO6:AP6"/>
    <mergeCell ref="AQ6:AR6"/>
    <mergeCell ref="AS6:AT6"/>
    <mergeCell ref="Y6:Z6"/>
    <mergeCell ref="AC6:AD6"/>
    <mergeCell ref="AE6:AF6"/>
    <mergeCell ref="AG6:AH6"/>
    <mergeCell ref="AI6:AJ6"/>
    <mergeCell ref="AK6:AL6"/>
    <mergeCell ref="BA6:BB6"/>
    <mergeCell ref="BE6:BF6"/>
    <mergeCell ref="BM6:BN6"/>
    <mergeCell ref="BO6:BP6"/>
    <mergeCell ref="BQ6:BR6"/>
    <mergeCell ref="AW6:AX6"/>
    <mergeCell ref="AY6:AZ6"/>
    <mergeCell ref="BE40:BF40"/>
    <mergeCell ref="BM40:BN40"/>
    <mergeCell ref="BO40:BP40"/>
    <mergeCell ref="BQ40:BR40"/>
    <mergeCell ref="AW40:AX40"/>
    <mergeCell ref="AY40:AZ40"/>
    <mergeCell ref="BA40:BB40"/>
    <mergeCell ref="C53:D53"/>
    <mergeCell ref="E53:F53"/>
    <mergeCell ref="G53:H53"/>
    <mergeCell ref="I53:J53"/>
    <mergeCell ref="K53:L53"/>
    <mergeCell ref="M53:N53"/>
    <mergeCell ref="AO40:AP40"/>
    <mergeCell ref="AQ40:AR40"/>
    <mergeCell ref="AS40:AT40"/>
    <mergeCell ref="AC40:AD40"/>
    <mergeCell ref="AE40:AF40"/>
    <mergeCell ref="AG40:AH40"/>
    <mergeCell ref="AI40:AJ40"/>
    <mergeCell ref="AK40:AL40"/>
    <mergeCell ref="AM40:AN40"/>
    <mergeCell ref="M40:N40"/>
    <mergeCell ref="O40:P40"/>
    <mergeCell ref="Y40:Z40"/>
    <mergeCell ref="C40:D40"/>
    <mergeCell ref="E40:F40"/>
    <mergeCell ref="G40:H40"/>
    <mergeCell ref="I40:J40"/>
    <mergeCell ref="K40:L40"/>
    <mergeCell ref="C132:D132"/>
    <mergeCell ref="E132:F132"/>
    <mergeCell ref="G132:H132"/>
    <mergeCell ref="I132:J132"/>
    <mergeCell ref="K132:L132"/>
    <mergeCell ref="AM53:AN53"/>
    <mergeCell ref="AO53:AP53"/>
    <mergeCell ref="AQ53:AR53"/>
    <mergeCell ref="AS53:AT53"/>
    <mergeCell ref="AA53:AB53"/>
    <mergeCell ref="AC53:AD53"/>
    <mergeCell ref="AE53:AF53"/>
    <mergeCell ref="AG53:AH53"/>
    <mergeCell ref="AI53:AJ53"/>
    <mergeCell ref="AK53:AL53"/>
    <mergeCell ref="O53:P53"/>
    <mergeCell ref="Q53:R53"/>
    <mergeCell ref="S53:T53"/>
    <mergeCell ref="U53:V53"/>
    <mergeCell ref="W53:X53"/>
    <mergeCell ref="Y53:Z53"/>
    <mergeCell ref="S132:T132"/>
    <mergeCell ref="U132:V132"/>
    <mergeCell ref="W132:X132"/>
    <mergeCell ref="BA53:BB53"/>
    <mergeCell ref="BE53:BF53"/>
    <mergeCell ref="BM53:BN53"/>
    <mergeCell ref="BO53:BP53"/>
    <mergeCell ref="BQ53:BR53"/>
    <mergeCell ref="AW53:AX53"/>
    <mergeCell ref="AY53:AZ53"/>
    <mergeCell ref="BA132:BB132"/>
    <mergeCell ref="BE132:BF132"/>
    <mergeCell ref="BM132:BN132"/>
    <mergeCell ref="BO132:BP132"/>
    <mergeCell ref="BQ132:BR132"/>
    <mergeCell ref="AW132:AX132"/>
    <mergeCell ref="AY132:AZ132"/>
    <mergeCell ref="I167:J167"/>
    <mergeCell ref="K167:L167"/>
    <mergeCell ref="AM132:AN132"/>
    <mergeCell ref="AO132:AP132"/>
    <mergeCell ref="AQ132:AR132"/>
    <mergeCell ref="AS132:AT132"/>
    <mergeCell ref="AA132:AB132"/>
    <mergeCell ref="AC132:AD132"/>
    <mergeCell ref="AE132:AF132"/>
    <mergeCell ref="AG132:AH132"/>
    <mergeCell ref="AI132:AJ132"/>
    <mergeCell ref="AK132:AL132"/>
    <mergeCell ref="M132:N132"/>
    <mergeCell ref="O132:P132"/>
    <mergeCell ref="Y132:Z132"/>
    <mergeCell ref="BM167:BN167"/>
    <mergeCell ref="BO167:BP167"/>
    <mergeCell ref="BQ167:BR167"/>
    <mergeCell ref="AM167:AN167"/>
    <mergeCell ref="AO167:AP167"/>
    <mergeCell ref="AQ167:AR167"/>
    <mergeCell ref="AS167:AT167"/>
    <mergeCell ref="AU167:AV167"/>
    <mergeCell ref="AW167:AX167"/>
    <mergeCell ref="C449:D449"/>
    <mergeCell ref="E449:F449"/>
    <mergeCell ref="G449:H449"/>
    <mergeCell ref="I449:J449"/>
    <mergeCell ref="K449:L449"/>
    <mergeCell ref="M449:N449"/>
    <mergeCell ref="AY167:AZ167"/>
    <mergeCell ref="BA167:BB167"/>
    <mergeCell ref="BE167:BF167"/>
    <mergeCell ref="AA167:AB167"/>
    <mergeCell ref="AC167:AD167"/>
    <mergeCell ref="AE167:AF167"/>
    <mergeCell ref="AG167:AH167"/>
    <mergeCell ref="AI167:AJ167"/>
    <mergeCell ref="AK167:AL167"/>
    <mergeCell ref="M167:N167"/>
    <mergeCell ref="O167:P167"/>
    <mergeCell ref="S167:T167"/>
    <mergeCell ref="U167:V167"/>
    <mergeCell ref="W167:X167"/>
    <mergeCell ref="Y167:Z167"/>
    <mergeCell ref="C167:D167"/>
    <mergeCell ref="E167:F167"/>
    <mergeCell ref="G167:H167"/>
    <mergeCell ref="BQ449:BR449"/>
    <mergeCell ref="C530:D530"/>
    <mergeCell ref="E530:F530"/>
    <mergeCell ref="G530:H530"/>
    <mergeCell ref="I530:J530"/>
    <mergeCell ref="K530:L530"/>
    <mergeCell ref="M530:N530"/>
    <mergeCell ref="AY449:AZ449"/>
    <mergeCell ref="BA449:BB449"/>
    <mergeCell ref="BC449:BD449"/>
    <mergeCell ref="BE449:BF449"/>
    <mergeCell ref="BG449:BH449"/>
    <mergeCell ref="BI449:BJ449"/>
    <mergeCell ref="AM449:AN449"/>
    <mergeCell ref="AO449:AP449"/>
    <mergeCell ref="AQ449:AR449"/>
    <mergeCell ref="AS449:AT449"/>
    <mergeCell ref="AU449:AV449"/>
    <mergeCell ref="AW449:AX449"/>
    <mergeCell ref="AA449:AB449"/>
    <mergeCell ref="AC449:AD449"/>
    <mergeCell ref="AE449:AF449"/>
    <mergeCell ref="AG449:AH449"/>
    <mergeCell ref="AI449:AJ449"/>
    <mergeCell ref="O530:P530"/>
    <mergeCell ref="Q530:R530"/>
    <mergeCell ref="S530:T530"/>
    <mergeCell ref="U530:V530"/>
    <mergeCell ref="W530:X530"/>
    <mergeCell ref="Y530:Z530"/>
    <mergeCell ref="BK449:BL449"/>
    <mergeCell ref="BM449:BN449"/>
    <mergeCell ref="BO449:BP449"/>
    <mergeCell ref="AK449:AL449"/>
    <mergeCell ref="O449:P449"/>
    <mergeCell ref="Q449:R449"/>
    <mergeCell ref="S449:T449"/>
    <mergeCell ref="U449:V449"/>
    <mergeCell ref="W449:X449"/>
    <mergeCell ref="Y449:Z449"/>
    <mergeCell ref="AM530:AN530"/>
    <mergeCell ref="AO530:AP530"/>
    <mergeCell ref="AQ530:AR530"/>
    <mergeCell ref="AS530:AT530"/>
    <mergeCell ref="AU530:AV530"/>
    <mergeCell ref="AW530:AX530"/>
    <mergeCell ref="AA530:AB530"/>
    <mergeCell ref="AC530:AD530"/>
    <mergeCell ref="AE530:AF530"/>
    <mergeCell ref="AG530:AH530"/>
    <mergeCell ref="AI530:AJ530"/>
    <mergeCell ref="AK530:AL530"/>
    <mergeCell ref="BK530:BL530"/>
    <mergeCell ref="BM530:BN530"/>
    <mergeCell ref="BO530:BP530"/>
    <mergeCell ref="BQ530:BR530"/>
    <mergeCell ref="AY530:AZ530"/>
    <mergeCell ref="BA530:BB530"/>
    <mergeCell ref="BC530:BD530"/>
    <mergeCell ref="BE530:BF530"/>
    <mergeCell ref="BG530:BH530"/>
    <mergeCell ref="BI530:BJ530"/>
  </mergeCells>
  <phoneticPr fontId="2"/>
  <pageMargins left="0.23622047244094491" right="0.19685039370078741" top="0.27559055118110237" bottom="0.31496062992125984" header="0.19685039370078741" footer="0.19685039370078741"/>
  <pageSetup paperSize="12" scale="65" orientation="landscape" verticalDpi="0" r:id="rId1"/>
  <headerFooter alignWithMargins="0"/>
  <colBreaks count="1" manualBreakCount="1">
    <brk id="36"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X453"/>
  <sheetViews>
    <sheetView workbookViewId="0">
      <pane xSplit="2" ySplit="1" topLeftCell="C2" activePane="bottomRight" state="frozen"/>
      <selection pane="topRight" activeCell="B1" sqref="B1"/>
      <selection pane="bottomLeft" activeCell="A2" sqref="A2"/>
      <selection pane="bottomRight" activeCell="A2" sqref="A2"/>
    </sheetView>
  </sheetViews>
  <sheetFormatPr baseColWidth="10" defaultColWidth="9" defaultRowHeight="15"/>
  <cols>
    <col min="1" max="1" width="8.1640625" style="201" bestFit="1" customWidth="1"/>
    <col min="2" max="2" width="9.1640625" style="201" bestFit="1" customWidth="1"/>
    <col min="3" max="3" width="8.33203125" style="201" bestFit="1" customWidth="1"/>
    <col min="4" max="16384" width="9" style="201"/>
  </cols>
  <sheetData>
    <row r="1" spans="1:50">
      <c r="A1" s="202"/>
      <c r="B1" s="202"/>
      <c r="C1" s="202" t="s">
        <v>642</v>
      </c>
      <c r="D1" s="202" t="s">
        <v>643</v>
      </c>
      <c r="E1" s="202" t="s">
        <v>644</v>
      </c>
      <c r="F1" s="202" t="s">
        <v>645</v>
      </c>
      <c r="G1" s="202" t="s">
        <v>646</v>
      </c>
      <c r="H1" s="202" t="s">
        <v>647</v>
      </c>
      <c r="I1" s="202" t="s">
        <v>648</v>
      </c>
      <c r="J1" s="202" t="s">
        <v>649</v>
      </c>
      <c r="K1" s="202" t="s">
        <v>650</v>
      </c>
      <c r="L1" s="202" t="s">
        <v>651</v>
      </c>
      <c r="M1" s="202" t="s">
        <v>652</v>
      </c>
      <c r="N1" s="202" t="s">
        <v>653</v>
      </c>
      <c r="O1" s="202" t="s">
        <v>654</v>
      </c>
      <c r="P1" s="202" t="s">
        <v>655</v>
      </c>
      <c r="Q1" s="202" t="s">
        <v>656</v>
      </c>
      <c r="R1" s="202" t="s">
        <v>657</v>
      </c>
      <c r="S1" s="202" t="s">
        <v>658</v>
      </c>
      <c r="T1" s="202" t="s">
        <v>659</v>
      </c>
      <c r="U1" s="202" t="s">
        <v>660</v>
      </c>
      <c r="V1" s="202" t="s">
        <v>661</v>
      </c>
      <c r="W1" s="202" t="s">
        <v>662</v>
      </c>
      <c r="X1" s="202" t="s">
        <v>663</v>
      </c>
      <c r="Y1" s="202" t="s">
        <v>664</v>
      </c>
      <c r="Z1" s="202" t="s">
        <v>665</v>
      </c>
      <c r="AA1" s="202" t="s">
        <v>666</v>
      </c>
      <c r="AB1" s="202" t="s">
        <v>667</v>
      </c>
      <c r="AC1" s="202" t="s">
        <v>668</v>
      </c>
      <c r="AD1" s="202" t="s">
        <v>669</v>
      </c>
      <c r="AE1" s="202" t="s">
        <v>670</v>
      </c>
      <c r="AF1" s="202" t="s">
        <v>671</v>
      </c>
      <c r="AG1" s="202" t="s">
        <v>672</v>
      </c>
      <c r="AH1" s="202" t="s">
        <v>673</v>
      </c>
      <c r="AI1" s="202" t="s">
        <v>674</v>
      </c>
      <c r="AJ1" s="202" t="s">
        <v>675</v>
      </c>
      <c r="AK1" s="202" t="s">
        <v>676</v>
      </c>
      <c r="AL1" s="202" t="s">
        <v>677</v>
      </c>
      <c r="AM1" s="202" t="s">
        <v>678</v>
      </c>
      <c r="AN1" s="202" t="s">
        <v>679</v>
      </c>
      <c r="AO1" s="202" t="s">
        <v>680</v>
      </c>
      <c r="AP1" s="202" t="s">
        <v>681</v>
      </c>
      <c r="AQ1" s="202" t="s">
        <v>682</v>
      </c>
      <c r="AR1" s="202" t="s">
        <v>683</v>
      </c>
      <c r="AS1" s="202" t="s">
        <v>684</v>
      </c>
      <c r="AT1" s="202" t="s">
        <v>685</v>
      </c>
      <c r="AU1" s="202" t="s">
        <v>686</v>
      </c>
      <c r="AV1" s="202" t="s">
        <v>687</v>
      </c>
      <c r="AW1" s="202" t="s">
        <v>688</v>
      </c>
      <c r="AX1" s="202" t="s">
        <v>689</v>
      </c>
    </row>
    <row r="2" spans="1:50">
      <c r="A2" s="203" t="str">
        <f>YEAR(B2)&amp;"0"&amp;QUOTIENT(MONTH(B2)-1,3)+1</f>
        <v>198401</v>
      </c>
      <c r="B2" s="204">
        <v>30682</v>
      </c>
      <c r="C2" s="206">
        <f>SUM(D2:AX2)</f>
        <v>3775.5</v>
      </c>
      <c r="D2" s="205">
        <v>70.5</v>
      </c>
      <c r="E2" s="205">
        <v>111</v>
      </c>
      <c r="F2" s="205">
        <v>58.5</v>
      </c>
      <c r="G2" s="205">
        <v>96</v>
      </c>
      <c r="H2" s="205">
        <v>21</v>
      </c>
      <c r="I2" s="205">
        <v>86.5</v>
      </c>
      <c r="J2" s="205">
        <v>65.5</v>
      </c>
      <c r="K2" s="205">
        <v>231.5</v>
      </c>
      <c r="L2" s="205">
        <v>50</v>
      </c>
      <c r="M2" s="205">
        <v>27.5</v>
      </c>
      <c r="N2" s="205">
        <v>28.5</v>
      </c>
      <c r="O2" s="205">
        <v>30</v>
      </c>
      <c r="P2" s="205">
        <v>35.5</v>
      </c>
      <c r="Q2" s="205">
        <v>70</v>
      </c>
      <c r="R2" s="205">
        <v>50</v>
      </c>
      <c r="S2" s="205">
        <v>52.5</v>
      </c>
      <c r="T2" s="205">
        <v>296</v>
      </c>
      <c r="U2" s="205">
        <v>51</v>
      </c>
      <c r="V2" s="205">
        <v>38.5</v>
      </c>
      <c r="W2" s="205">
        <v>58.5</v>
      </c>
      <c r="X2" s="205">
        <v>24.5</v>
      </c>
      <c r="Y2" s="205">
        <v>323</v>
      </c>
      <c r="Z2" s="205">
        <v>318.5</v>
      </c>
      <c r="AA2" s="205">
        <v>47</v>
      </c>
      <c r="AB2" s="205">
        <v>23</v>
      </c>
      <c r="AC2" s="205">
        <v>36</v>
      </c>
      <c r="AD2" s="205">
        <v>44</v>
      </c>
      <c r="AE2" s="205">
        <v>40.5</v>
      </c>
      <c r="AF2" s="205">
        <v>46.5</v>
      </c>
      <c r="AG2" s="205">
        <v>28.5</v>
      </c>
      <c r="AH2" s="205">
        <v>230.5</v>
      </c>
      <c r="AI2" s="205">
        <v>36.5</v>
      </c>
      <c r="AJ2" s="205">
        <v>173.5</v>
      </c>
      <c r="AK2" s="205">
        <v>33</v>
      </c>
      <c r="AL2" s="205">
        <v>52.5</v>
      </c>
      <c r="AM2" s="205">
        <v>56</v>
      </c>
      <c r="AN2" s="205">
        <v>63</v>
      </c>
      <c r="AO2" s="205">
        <v>63</v>
      </c>
      <c r="AP2" s="205">
        <v>50.5</v>
      </c>
      <c r="AQ2" s="205">
        <v>53.5</v>
      </c>
      <c r="AR2" s="205">
        <v>76</v>
      </c>
      <c r="AS2" s="205">
        <v>57</v>
      </c>
      <c r="AT2" s="205">
        <v>80</v>
      </c>
      <c r="AU2" s="205">
        <v>87.5</v>
      </c>
      <c r="AV2" s="205">
        <v>52</v>
      </c>
      <c r="AW2" s="205">
        <v>39.5</v>
      </c>
      <c r="AX2" s="205">
        <v>111.5</v>
      </c>
    </row>
    <row r="3" spans="1:50">
      <c r="A3" s="203" t="str">
        <f t="shared" ref="A3:A66" si="0">YEAR(B3)&amp;"0"&amp;QUOTIENT(MONTH(B3)-1,3)+1</f>
        <v>198401</v>
      </c>
      <c r="B3" s="204">
        <v>30713</v>
      </c>
      <c r="C3" s="206">
        <f t="shared" ref="C3:C66" si="1">SUM(D3:AX3)</f>
        <v>3511</v>
      </c>
      <c r="D3" s="205">
        <v>148.5</v>
      </c>
      <c r="E3" s="205">
        <v>142.5</v>
      </c>
      <c r="F3" s="205">
        <v>61</v>
      </c>
      <c r="G3" s="205">
        <v>77</v>
      </c>
      <c r="H3" s="205">
        <v>56</v>
      </c>
      <c r="I3" s="205">
        <v>74.5</v>
      </c>
      <c r="J3" s="205">
        <v>65</v>
      </c>
      <c r="K3" s="205">
        <v>101</v>
      </c>
      <c r="L3" s="205">
        <v>73</v>
      </c>
      <c r="M3" s="205">
        <v>51.5</v>
      </c>
      <c r="N3" s="205">
        <v>29.5</v>
      </c>
      <c r="O3" s="205">
        <v>41</v>
      </c>
      <c r="P3" s="205">
        <v>57.5</v>
      </c>
      <c r="Q3" s="205">
        <v>54</v>
      </c>
      <c r="R3" s="205">
        <v>51</v>
      </c>
      <c r="S3" s="205">
        <v>67</v>
      </c>
      <c r="T3" s="205">
        <v>190</v>
      </c>
      <c r="U3" s="205">
        <v>51.5</v>
      </c>
      <c r="V3" s="205">
        <v>96</v>
      </c>
      <c r="W3" s="205">
        <v>113.5</v>
      </c>
      <c r="X3" s="205">
        <v>93.5</v>
      </c>
      <c r="Y3" s="205">
        <v>202.5</v>
      </c>
      <c r="Z3" s="205">
        <v>201</v>
      </c>
      <c r="AA3" s="205">
        <v>71</v>
      </c>
      <c r="AB3" s="205">
        <v>81</v>
      </c>
      <c r="AC3" s="205">
        <v>54</v>
      </c>
      <c r="AD3" s="205">
        <v>32</v>
      </c>
      <c r="AE3" s="205">
        <v>54.5</v>
      </c>
      <c r="AF3" s="205">
        <v>69.5</v>
      </c>
      <c r="AG3" s="205">
        <v>43</v>
      </c>
      <c r="AH3" s="205">
        <v>208</v>
      </c>
      <c r="AI3" s="205">
        <v>45.5</v>
      </c>
      <c r="AJ3" s="205">
        <v>72.5</v>
      </c>
      <c r="AK3" s="205">
        <v>52.5</v>
      </c>
      <c r="AL3" s="205">
        <v>66.5</v>
      </c>
      <c r="AM3" s="205">
        <v>34</v>
      </c>
      <c r="AN3" s="205">
        <v>32.5</v>
      </c>
      <c r="AO3" s="205">
        <v>60.5</v>
      </c>
      <c r="AP3" s="205">
        <v>85</v>
      </c>
      <c r="AQ3" s="205">
        <v>46</v>
      </c>
      <c r="AR3" s="205">
        <v>45</v>
      </c>
      <c r="AS3" s="205">
        <v>41.5</v>
      </c>
      <c r="AT3" s="205">
        <v>26.5</v>
      </c>
      <c r="AU3" s="205">
        <v>41.5</v>
      </c>
      <c r="AV3" s="205">
        <v>44.5</v>
      </c>
      <c r="AW3" s="205">
        <v>64</v>
      </c>
      <c r="AX3" s="205">
        <v>42</v>
      </c>
    </row>
    <row r="4" spans="1:50">
      <c r="A4" s="203" t="str">
        <f t="shared" si="0"/>
        <v>198401</v>
      </c>
      <c r="B4" s="204">
        <v>30742</v>
      </c>
      <c r="C4" s="206">
        <f t="shared" si="1"/>
        <v>3506.5</v>
      </c>
      <c r="D4" s="205">
        <v>81</v>
      </c>
      <c r="E4" s="205">
        <v>83</v>
      </c>
      <c r="F4" s="205">
        <v>89</v>
      </c>
      <c r="G4" s="205">
        <v>79.5</v>
      </c>
      <c r="H4" s="205">
        <v>33</v>
      </c>
      <c r="I4" s="205">
        <v>72.5</v>
      </c>
      <c r="J4" s="205">
        <v>31</v>
      </c>
      <c r="K4" s="205">
        <v>116.5</v>
      </c>
      <c r="L4" s="205">
        <v>39.5</v>
      </c>
      <c r="M4" s="205">
        <v>43.5</v>
      </c>
      <c r="N4" s="205">
        <v>36.5</v>
      </c>
      <c r="O4" s="205">
        <v>49</v>
      </c>
      <c r="P4" s="205">
        <v>51</v>
      </c>
      <c r="Q4" s="205">
        <v>62.5</v>
      </c>
      <c r="R4" s="205">
        <v>69</v>
      </c>
      <c r="S4" s="205">
        <v>84.5</v>
      </c>
      <c r="T4" s="205">
        <v>134</v>
      </c>
      <c r="U4" s="205">
        <v>35.5</v>
      </c>
      <c r="V4" s="205">
        <v>101</v>
      </c>
      <c r="W4" s="205">
        <v>73</v>
      </c>
      <c r="X4" s="205">
        <v>70.5</v>
      </c>
      <c r="Y4" s="205">
        <v>137.5</v>
      </c>
      <c r="Z4" s="205">
        <v>132</v>
      </c>
      <c r="AA4" s="205">
        <v>54</v>
      </c>
      <c r="AB4" s="205">
        <v>60</v>
      </c>
      <c r="AC4" s="205">
        <v>48.5</v>
      </c>
      <c r="AD4" s="205">
        <v>47.5</v>
      </c>
      <c r="AE4" s="205">
        <v>47</v>
      </c>
      <c r="AF4" s="205">
        <v>50</v>
      </c>
      <c r="AG4" s="205">
        <v>36</v>
      </c>
      <c r="AH4" s="205">
        <v>77.5</v>
      </c>
      <c r="AI4" s="205">
        <v>59.5</v>
      </c>
      <c r="AJ4" s="205">
        <v>77.5</v>
      </c>
      <c r="AK4" s="205">
        <v>71.5</v>
      </c>
      <c r="AL4" s="205">
        <v>82.5</v>
      </c>
      <c r="AM4" s="205">
        <v>49</v>
      </c>
      <c r="AN4" s="205">
        <v>51.5</v>
      </c>
      <c r="AO4" s="205">
        <v>56</v>
      </c>
      <c r="AP4" s="205">
        <v>70</v>
      </c>
      <c r="AQ4" s="205">
        <v>75</v>
      </c>
      <c r="AR4" s="205">
        <v>100</v>
      </c>
      <c r="AS4" s="205">
        <v>81.5</v>
      </c>
      <c r="AT4" s="205">
        <v>74.5</v>
      </c>
      <c r="AU4" s="205">
        <v>86.5</v>
      </c>
      <c r="AV4" s="205">
        <v>127.5</v>
      </c>
      <c r="AW4" s="205">
        <v>113.5</v>
      </c>
      <c r="AX4" s="205">
        <v>205.5</v>
      </c>
    </row>
    <row r="5" spans="1:50">
      <c r="A5" s="203" t="str">
        <f t="shared" si="0"/>
        <v>198402</v>
      </c>
      <c r="B5" s="204">
        <v>30773</v>
      </c>
      <c r="C5" s="206">
        <f t="shared" si="1"/>
        <v>4957.5</v>
      </c>
      <c r="D5" s="205">
        <v>32.5</v>
      </c>
      <c r="E5" s="205">
        <v>59.5</v>
      </c>
      <c r="F5" s="205">
        <v>77.5</v>
      </c>
      <c r="G5" s="205">
        <v>104</v>
      </c>
      <c r="H5" s="205">
        <v>130</v>
      </c>
      <c r="I5" s="205">
        <v>75</v>
      </c>
      <c r="J5" s="205">
        <v>111.5</v>
      </c>
      <c r="K5" s="205">
        <v>70.5</v>
      </c>
      <c r="L5" s="205">
        <v>42</v>
      </c>
      <c r="M5" s="205">
        <v>46.5</v>
      </c>
      <c r="N5" s="205">
        <v>40</v>
      </c>
      <c r="O5" s="205">
        <v>54</v>
      </c>
      <c r="P5" s="205">
        <v>54.5</v>
      </c>
      <c r="Q5" s="205">
        <v>60</v>
      </c>
      <c r="R5" s="205">
        <v>64</v>
      </c>
      <c r="S5" s="205">
        <v>60</v>
      </c>
      <c r="T5" s="205">
        <v>64</v>
      </c>
      <c r="U5" s="205">
        <v>22.5</v>
      </c>
      <c r="V5" s="205">
        <v>125</v>
      </c>
      <c r="W5" s="205">
        <v>151.5</v>
      </c>
      <c r="X5" s="205">
        <v>137</v>
      </c>
      <c r="Y5" s="205">
        <v>110.5</v>
      </c>
      <c r="Z5" s="205">
        <v>80</v>
      </c>
      <c r="AA5" s="205">
        <v>82</v>
      </c>
      <c r="AB5" s="205">
        <v>103.5</v>
      </c>
      <c r="AC5" s="205">
        <v>75</v>
      </c>
      <c r="AD5" s="205">
        <v>104</v>
      </c>
      <c r="AE5" s="205">
        <v>72.5</v>
      </c>
      <c r="AF5" s="205">
        <v>69</v>
      </c>
      <c r="AG5" s="205">
        <v>67.5</v>
      </c>
      <c r="AH5" s="205">
        <v>133</v>
      </c>
      <c r="AI5" s="205">
        <v>98.5</v>
      </c>
      <c r="AJ5" s="205">
        <v>124.5</v>
      </c>
      <c r="AK5" s="205">
        <v>209.5</v>
      </c>
      <c r="AL5" s="205">
        <v>129</v>
      </c>
      <c r="AM5" s="205">
        <v>76</v>
      </c>
      <c r="AN5" s="205">
        <v>93.5</v>
      </c>
      <c r="AO5" s="205">
        <v>150.5</v>
      </c>
      <c r="AP5" s="205">
        <v>327.5</v>
      </c>
      <c r="AQ5" s="205">
        <v>124</v>
      </c>
      <c r="AR5" s="205">
        <v>115.5</v>
      </c>
      <c r="AS5" s="205">
        <v>187</v>
      </c>
      <c r="AT5" s="205">
        <v>156.5</v>
      </c>
      <c r="AU5" s="205">
        <v>112.5</v>
      </c>
      <c r="AV5" s="205">
        <v>243</v>
      </c>
      <c r="AW5" s="205">
        <v>186.5</v>
      </c>
      <c r="AX5" s="205">
        <v>145</v>
      </c>
    </row>
    <row r="6" spans="1:50">
      <c r="A6" s="203" t="str">
        <f t="shared" si="0"/>
        <v>198402</v>
      </c>
      <c r="B6" s="204">
        <v>30803</v>
      </c>
      <c r="C6" s="206">
        <f t="shared" si="1"/>
        <v>4661.5</v>
      </c>
      <c r="D6" s="205">
        <v>34</v>
      </c>
      <c r="E6" s="205">
        <v>26</v>
      </c>
      <c r="F6" s="205">
        <v>74</v>
      </c>
      <c r="G6" s="205">
        <v>95</v>
      </c>
      <c r="H6" s="205">
        <v>97.5</v>
      </c>
      <c r="I6" s="205">
        <v>51</v>
      </c>
      <c r="J6" s="205">
        <v>56.5</v>
      </c>
      <c r="K6" s="205">
        <v>74</v>
      </c>
      <c r="L6" s="205">
        <v>43</v>
      </c>
      <c r="M6" s="205">
        <v>72</v>
      </c>
      <c r="N6" s="205">
        <v>78.5</v>
      </c>
      <c r="O6" s="205">
        <v>67</v>
      </c>
      <c r="P6" s="205">
        <v>68</v>
      </c>
      <c r="Q6" s="205">
        <v>57</v>
      </c>
      <c r="R6" s="205">
        <v>77.5</v>
      </c>
      <c r="S6" s="205">
        <v>64</v>
      </c>
      <c r="T6" s="205">
        <v>90.5</v>
      </c>
      <c r="U6" s="205">
        <v>70</v>
      </c>
      <c r="V6" s="205">
        <v>105.5</v>
      </c>
      <c r="W6" s="205">
        <v>201.5</v>
      </c>
      <c r="X6" s="205">
        <v>101.5</v>
      </c>
      <c r="Y6" s="205">
        <v>104.5</v>
      </c>
      <c r="Z6" s="205">
        <v>93.5</v>
      </c>
      <c r="AA6" s="205">
        <v>122</v>
      </c>
      <c r="AB6" s="205">
        <v>93</v>
      </c>
      <c r="AC6" s="205">
        <v>99</v>
      </c>
      <c r="AD6" s="205">
        <v>77.5</v>
      </c>
      <c r="AE6" s="205">
        <v>153</v>
      </c>
      <c r="AF6" s="205">
        <v>97.5</v>
      </c>
      <c r="AG6" s="205">
        <v>150</v>
      </c>
      <c r="AH6" s="205">
        <v>83</v>
      </c>
      <c r="AI6" s="205">
        <v>73.5</v>
      </c>
      <c r="AJ6" s="205">
        <v>56.5</v>
      </c>
      <c r="AK6" s="205">
        <v>92</v>
      </c>
      <c r="AL6" s="205">
        <v>81.5</v>
      </c>
      <c r="AM6" s="205">
        <v>67</v>
      </c>
      <c r="AN6" s="205">
        <v>60</v>
      </c>
      <c r="AO6" s="205">
        <v>121</v>
      </c>
      <c r="AP6" s="205">
        <v>157</v>
      </c>
      <c r="AQ6" s="205">
        <v>150.5</v>
      </c>
      <c r="AR6" s="205">
        <v>139.5</v>
      </c>
      <c r="AS6" s="205">
        <v>86.5</v>
      </c>
      <c r="AT6" s="205">
        <v>91.5</v>
      </c>
      <c r="AU6" s="205">
        <v>176</v>
      </c>
      <c r="AV6" s="205">
        <v>241.5</v>
      </c>
      <c r="AW6" s="205">
        <v>175</v>
      </c>
      <c r="AX6" s="205">
        <v>215.5</v>
      </c>
    </row>
    <row r="7" spans="1:50">
      <c r="A7" s="203" t="str">
        <f t="shared" si="0"/>
        <v>198402</v>
      </c>
      <c r="B7" s="204">
        <v>30834</v>
      </c>
      <c r="C7" s="206">
        <f t="shared" si="1"/>
        <v>11123.5</v>
      </c>
      <c r="D7" s="205">
        <v>38</v>
      </c>
      <c r="E7" s="205">
        <v>50.5</v>
      </c>
      <c r="F7" s="205">
        <v>95.5</v>
      </c>
      <c r="G7" s="205">
        <v>98.5</v>
      </c>
      <c r="H7" s="205">
        <v>64</v>
      </c>
      <c r="I7" s="205">
        <v>54</v>
      </c>
      <c r="J7" s="205">
        <v>48</v>
      </c>
      <c r="K7" s="205">
        <v>89.5</v>
      </c>
      <c r="L7" s="205">
        <v>184</v>
      </c>
      <c r="M7" s="205">
        <v>151</v>
      </c>
      <c r="N7" s="205">
        <v>210.5</v>
      </c>
      <c r="O7" s="205">
        <v>146</v>
      </c>
      <c r="P7" s="205">
        <v>117</v>
      </c>
      <c r="Q7" s="205">
        <v>242</v>
      </c>
      <c r="R7" s="205">
        <v>202</v>
      </c>
      <c r="S7" s="205">
        <v>296</v>
      </c>
      <c r="T7" s="205">
        <v>212.5</v>
      </c>
      <c r="U7" s="205">
        <v>105.5</v>
      </c>
      <c r="V7" s="205">
        <v>372</v>
      </c>
      <c r="W7" s="205">
        <v>328.5</v>
      </c>
      <c r="X7" s="205">
        <v>225.5</v>
      </c>
      <c r="Y7" s="205">
        <v>249</v>
      </c>
      <c r="Z7" s="205">
        <v>212.5</v>
      </c>
      <c r="AA7" s="205">
        <v>280</v>
      </c>
      <c r="AB7" s="205">
        <v>245</v>
      </c>
      <c r="AC7" s="205">
        <v>327</v>
      </c>
      <c r="AD7" s="205">
        <v>309</v>
      </c>
      <c r="AE7" s="205">
        <v>308</v>
      </c>
      <c r="AF7" s="205">
        <v>292.5</v>
      </c>
      <c r="AG7" s="205">
        <v>306.5</v>
      </c>
      <c r="AH7" s="205">
        <v>168.5</v>
      </c>
      <c r="AI7" s="205">
        <v>203</v>
      </c>
      <c r="AJ7" s="205">
        <v>253</v>
      </c>
      <c r="AK7" s="205">
        <v>316.5</v>
      </c>
      <c r="AL7" s="205">
        <v>379</v>
      </c>
      <c r="AM7" s="205">
        <v>171</v>
      </c>
      <c r="AN7" s="205">
        <v>260</v>
      </c>
      <c r="AO7" s="205">
        <v>383</v>
      </c>
      <c r="AP7" s="205">
        <v>648</v>
      </c>
      <c r="AQ7" s="205">
        <v>244.5</v>
      </c>
      <c r="AR7" s="205">
        <v>309.5</v>
      </c>
      <c r="AS7" s="205">
        <v>381.5</v>
      </c>
      <c r="AT7" s="205">
        <v>309</v>
      </c>
      <c r="AU7" s="205">
        <v>495.5</v>
      </c>
      <c r="AV7" s="205">
        <v>398</v>
      </c>
      <c r="AW7" s="205">
        <v>246</v>
      </c>
      <c r="AX7" s="205">
        <v>97.5</v>
      </c>
    </row>
    <row r="8" spans="1:50">
      <c r="A8" s="203" t="str">
        <f t="shared" si="0"/>
        <v>198403</v>
      </c>
      <c r="B8" s="204">
        <v>30864</v>
      </c>
      <c r="C8" s="206">
        <f t="shared" si="1"/>
        <v>6363.5</v>
      </c>
      <c r="D8" s="205">
        <v>44.5</v>
      </c>
      <c r="E8" s="205">
        <v>94.5</v>
      </c>
      <c r="F8" s="205">
        <v>234.5</v>
      </c>
      <c r="G8" s="205">
        <v>208</v>
      </c>
      <c r="H8" s="205">
        <v>110</v>
      </c>
      <c r="I8" s="205">
        <v>72.5</v>
      </c>
      <c r="J8" s="205">
        <v>79.5</v>
      </c>
      <c r="K8" s="205">
        <v>307</v>
      </c>
      <c r="L8" s="205">
        <v>95.5</v>
      </c>
      <c r="M8" s="205">
        <v>174</v>
      </c>
      <c r="N8" s="205">
        <v>147.5</v>
      </c>
      <c r="O8" s="205">
        <v>113</v>
      </c>
      <c r="P8" s="205">
        <v>100</v>
      </c>
      <c r="Q8" s="205">
        <v>84</v>
      </c>
      <c r="R8" s="205">
        <v>81.5</v>
      </c>
      <c r="S8" s="205">
        <v>90.5</v>
      </c>
      <c r="T8" s="205">
        <v>281.5</v>
      </c>
      <c r="U8" s="205">
        <v>231</v>
      </c>
      <c r="V8" s="205">
        <v>52</v>
      </c>
      <c r="W8" s="205">
        <v>241</v>
      </c>
      <c r="X8" s="205">
        <v>182</v>
      </c>
      <c r="Y8" s="205">
        <v>225</v>
      </c>
      <c r="Z8" s="205">
        <v>144</v>
      </c>
      <c r="AA8" s="205">
        <v>145</v>
      </c>
      <c r="AB8" s="205">
        <v>224</v>
      </c>
      <c r="AC8" s="205">
        <v>111.5</v>
      </c>
      <c r="AD8" s="205">
        <v>147</v>
      </c>
      <c r="AE8" s="205">
        <v>138.5</v>
      </c>
      <c r="AF8" s="205">
        <v>195</v>
      </c>
      <c r="AG8" s="205">
        <v>129.5</v>
      </c>
      <c r="AH8" s="205">
        <v>93</v>
      </c>
      <c r="AI8" s="205">
        <v>73.5</v>
      </c>
      <c r="AJ8" s="205">
        <v>90</v>
      </c>
      <c r="AK8" s="205">
        <v>71</v>
      </c>
      <c r="AL8" s="205">
        <v>133</v>
      </c>
      <c r="AM8" s="205">
        <v>55.5</v>
      </c>
      <c r="AN8" s="205">
        <v>107</v>
      </c>
      <c r="AO8" s="205">
        <v>79.5</v>
      </c>
      <c r="AP8" s="205">
        <v>227</v>
      </c>
      <c r="AQ8" s="205">
        <v>22.5</v>
      </c>
      <c r="AR8" s="205">
        <v>101.5</v>
      </c>
      <c r="AS8" s="205">
        <v>76.5</v>
      </c>
      <c r="AT8" s="205">
        <v>160</v>
      </c>
      <c r="AU8" s="205">
        <v>215</v>
      </c>
      <c r="AV8" s="205">
        <v>156</v>
      </c>
      <c r="AW8" s="205">
        <v>121.5</v>
      </c>
      <c r="AX8" s="205">
        <v>97.5</v>
      </c>
    </row>
    <row r="9" spans="1:50">
      <c r="A9" s="203" t="str">
        <f t="shared" si="0"/>
        <v>198403</v>
      </c>
      <c r="B9" s="204">
        <v>30895</v>
      </c>
      <c r="C9" s="206">
        <f t="shared" si="1"/>
        <v>4393.5</v>
      </c>
      <c r="D9" s="205">
        <v>39</v>
      </c>
      <c r="E9" s="205">
        <v>39</v>
      </c>
      <c r="F9" s="205">
        <v>106.5</v>
      </c>
      <c r="G9" s="205">
        <v>83</v>
      </c>
      <c r="H9" s="205">
        <v>16.5</v>
      </c>
      <c r="I9" s="205">
        <v>8</v>
      </c>
      <c r="J9" s="205">
        <v>14</v>
      </c>
      <c r="K9" s="205">
        <v>17.5</v>
      </c>
      <c r="L9" s="205">
        <v>3</v>
      </c>
      <c r="M9" s="205">
        <v>75</v>
      </c>
      <c r="N9" s="205">
        <v>31.5</v>
      </c>
      <c r="O9" s="205">
        <v>76</v>
      </c>
      <c r="P9" s="205">
        <v>92.5</v>
      </c>
      <c r="Q9" s="205">
        <v>2</v>
      </c>
      <c r="R9" s="205">
        <v>31.5</v>
      </c>
      <c r="S9" s="205">
        <v>46.5</v>
      </c>
      <c r="T9" s="205">
        <v>33</v>
      </c>
      <c r="U9" s="205">
        <v>14.5</v>
      </c>
      <c r="V9" s="205">
        <v>213</v>
      </c>
      <c r="W9" s="205">
        <v>33</v>
      </c>
      <c r="X9" s="205">
        <v>52.5</v>
      </c>
      <c r="Y9" s="205">
        <v>99</v>
      </c>
      <c r="Z9" s="205">
        <v>57.5</v>
      </c>
      <c r="AA9" s="205">
        <v>45</v>
      </c>
      <c r="AB9" s="205">
        <v>59</v>
      </c>
      <c r="AC9" s="205">
        <v>37.5</v>
      </c>
      <c r="AD9" s="205">
        <v>48.5</v>
      </c>
      <c r="AE9" s="205">
        <v>23.5</v>
      </c>
      <c r="AF9" s="205">
        <v>90.5</v>
      </c>
      <c r="AG9" s="205">
        <v>24</v>
      </c>
      <c r="AH9" s="205">
        <v>23.5</v>
      </c>
      <c r="AI9" s="205">
        <v>49</v>
      </c>
      <c r="AJ9" s="205">
        <v>45.5</v>
      </c>
      <c r="AK9" s="205">
        <v>70.5</v>
      </c>
      <c r="AL9" s="205">
        <v>142</v>
      </c>
      <c r="AM9" s="205">
        <v>72.5</v>
      </c>
      <c r="AN9" s="205">
        <v>106.5</v>
      </c>
      <c r="AO9" s="205">
        <v>55.5</v>
      </c>
      <c r="AP9" s="205">
        <v>322</v>
      </c>
      <c r="AQ9" s="205">
        <v>170</v>
      </c>
      <c r="AR9" s="205">
        <v>66.5</v>
      </c>
      <c r="AS9" s="205">
        <v>187</v>
      </c>
      <c r="AT9" s="205">
        <v>245</v>
      </c>
      <c r="AU9" s="205">
        <v>284.5</v>
      </c>
      <c r="AV9" s="205">
        <v>304.5</v>
      </c>
      <c r="AW9" s="205">
        <v>334</v>
      </c>
      <c r="AX9" s="205">
        <v>403</v>
      </c>
    </row>
    <row r="10" spans="1:50">
      <c r="A10" s="203" t="str">
        <f t="shared" si="0"/>
        <v>198403</v>
      </c>
      <c r="B10" s="204">
        <v>30926</v>
      </c>
      <c r="C10" s="206">
        <f t="shared" si="1"/>
        <v>4861.5</v>
      </c>
      <c r="D10" s="205">
        <v>53.5</v>
      </c>
      <c r="E10" s="205">
        <v>104.5</v>
      </c>
      <c r="F10" s="205">
        <v>161</v>
      </c>
      <c r="G10" s="205">
        <v>228</v>
      </c>
      <c r="H10" s="205">
        <v>138.5</v>
      </c>
      <c r="I10" s="205">
        <v>163</v>
      </c>
      <c r="J10" s="205">
        <v>89</v>
      </c>
      <c r="K10" s="205">
        <v>217.5</v>
      </c>
      <c r="L10" s="205">
        <v>35</v>
      </c>
      <c r="M10" s="205">
        <v>86.5</v>
      </c>
      <c r="N10" s="205">
        <v>97</v>
      </c>
      <c r="O10" s="205">
        <v>59</v>
      </c>
      <c r="P10" s="205">
        <v>67</v>
      </c>
      <c r="Q10" s="205">
        <v>50.5</v>
      </c>
      <c r="R10" s="205">
        <v>61</v>
      </c>
      <c r="S10" s="205">
        <v>60</v>
      </c>
      <c r="T10" s="205">
        <v>166</v>
      </c>
      <c r="U10" s="205">
        <v>105.5</v>
      </c>
      <c r="V10" s="205">
        <v>86.5</v>
      </c>
      <c r="W10" s="205">
        <v>88</v>
      </c>
      <c r="X10" s="205">
        <v>74</v>
      </c>
      <c r="Y10" s="205">
        <v>128</v>
      </c>
      <c r="Z10" s="205">
        <v>74.5</v>
      </c>
      <c r="AA10" s="205">
        <v>111</v>
      </c>
      <c r="AB10" s="205">
        <v>145.5</v>
      </c>
      <c r="AC10" s="205">
        <v>113.5</v>
      </c>
      <c r="AD10" s="205">
        <v>78</v>
      </c>
      <c r="AE10" s="205">
        <v>97.5</v>
      </c>
      <c r="AF10" s="205">
        <v>118</v>
      </c>
      <c r="AG10" s="205">
        <v>118</v>
      </c>
      <c r="AH10" s="205">
        <v>96</v>
      </c>
      <c r="AI10" s="205">
        <v>80</v>
      </c>
      <c r="AJ10" s="205">
        <v>98.5</v>
      </c>
      <c r="AK10" s="205">
        <v>127.5</v>
      </c>
      <c r="AL10" s="205">
        <v>144.5</v>
      </c>
      <c r="AM10" s="205">
        <v>80.5</v>
      </c>
      <c r="AN10" s="205">
        <v>53.5</v>
      </c>
      <c r="AO10" s="205">
        <v>67</v>
      </c>
      <c r="AP10" s="205">
        <v>80</v>
      </c>
      <c r="AQ10" s="205">
        <v>119.5</v>
      </c>
      <c r="AR10" s="205">
        <v>69.5</v>
      </c>
      <c r="AS10" s="205">
        <v>94</v>
      </c>
      <c r="AT10" s="205">
        <v>130</v>
      </c>
      <c r="AU10" s="205">
        <v>79.5</v>
      </c>
      <c r="AV10" s="205">
        <v>136</v>
      </c>
      <c r="AW10" s="205">
        <v>134</v>
      </c>
      <c r="AX10" s="205">
        <v>96.5</v>
      </c>
    </row>
    <row r="11" spans="1:50">
      <c r="A11" s="203" t="str">
        <f t="shared" si="0"/>
        <v>198404</v>
      </c>
      <c r="B11" s="204">
        <v>30956</v>
      </c>
      <c r="C11" s="206">
        <f t="shared" si="1"/>
        <v>3098.5</v>
      </c>
      <c r="D11" s="205">
        <v>77</v>
      </c>
      <c r="E11" s="205">
        <v>99</v>
      </c>
      <c r="F11" s="205">
        <v>103.5</v>
      </c>
      <c r="G11" s="205">
        <v>159.5</v>
      </c>
      <c r="H11" s="205">
        <v>98</v>
      </c>
      <c r="I11" s="205">
        <v>63</v>
      </c>
      <c r="J11" s="205">
        <v>63</v>
      </c>
      <c r="K11" s="205">
        <v>118.5</v>
      </c>
      <c r="L11" s="205">
        <v>83</v>
      </c>
      <c r="M11" s="205">
        <v>41.5</v>
      </c>
      <c r="N11" s="205">
        <v>57</v>
      </c>
      <c r="O11" s="205">
        <v>63</v>
      </c>
      <c r="P11" s="205">
        <v>41</v>
      </c>
      <c r="Q11" s="205">
        <v>52</v>
      </c>
      <c r="R11" s="205">
        <v>73.5</v>
      </c>
      <c r="S11" s="205">
        <v>61.5</v>
      </c>
      <c r="T11" s="205">
        <v>135</v>
      </c>
      <c r="U11" s="205">
        <v>32</v>
      </c>
      <c r="V11" s="205">
        <v>34</v>
      </c>
      <c r="W11" s="205">
        <v>40</v>
      </c>
      <c r="X11" s="205">
        <v>42.5</v>
      </c>
      <c r="Y11" s="205">
        <v>122</v>
      </c>
      <c r="Z11" s="205">
        <v>93</v>
      </c>
      <c r="AA11" s="205">
        <v>68</v>
      </c>
      <c r="AB11" s="205">
        <v>54.5</v>
      </c>
      <c r="AC11" s="205">
        <v>45.5</v>
      </c>
      <c r="AD11" s="205">
        <v>32.5</v>
      </c>
      <c r="AE11" s="205">
        <v>43.5</v>
      </c>
      <c r="AF11" s="205">
        <v>53</v>
      </c>
      <c r="AG11" s="205">
        <v>40.5</v>
      </c>
      <c r="AH11" s="205">
        <v>115.5</v>
      </c>
      <c r="AI11" s="205">
        <v>43.5</v>
      </c>
      <c r="AJ11" s="205">
        <v>88</v>
      </c>
      <c r="AK11" s="205">
        <v>82</v>
      </c>
      <c r="AL11" s="205">
        <v>46</v>
      </c>
      <c r="AM11" s="205">
        <v>53</v>
      </c>
      <c r="AN11" s="205">
        <v>44</v>
      </c>
      <c r="AO11" s="205">
        <v>50.5</v>
      </c>
      <c r="AP11" s="205">
        <v>126</v>
      </c>
      <c r="AQ11" s="205">
        <v>24.5</v>
      </c>
      <c r="AR11" s="205">
        <v>53.5</v>
      </c>
      <c r="AS11" s="205">
        <v>12</v>
      </c>
      <c r="AT11" s="205">
        <v>16</v>
      </c>
      <c r="AU11" s="205">
        <v>25</v>
      </c>
      <c r="AV11" s="205">
        <v>97.5</v>
      </c>
      <c r="AW11" s="205">
        <v>47.5</v>
      </c>
      <c r="AX11" s="205">
        <v>84</v>
      </c>
    </row>
    <row r="12" spans="1:50">
      <c r="A12" s="203" t="str">
        <f t="shared" si="0"/>
        <v>198404</v>
      </c>
      <c r="B12" s="204">
        <v>30987</v>
      </c>
      <c r="C12" s="206">
        <f t="shared" si="1"/>
        <v>3063.5</v>
      </c>
      <c r="D12" s="205">
        <v>43</v>
      </c>
      <c r="E12" s="205">
        <v>70.5</v>
      </c>
      <c r="F12" s="205">
        <v>40.5</v>
      </c>
      <c r="G12" s="205">
        <v>123</v>
      </c>
      <c r="H12" s="205">
        <v>31</v>
      </c>
      <c r="I12" s="205">
        <v>54</v>
      </c>
      <c r="J12" s="205">
        <v>39.5</v>
      </c>
      <c r="K12" s="205">
        <v>126</v>
      </c>
      <c r="L12" s="205">
        <v>52</v>
      </c>
      <c r="M12" s="205">
        <v>29.5</v>
      </c>
      <c r="N12" s="205">
        <v>25</v>
      </c>
      <c r="O12" s="205">
        <v>41</v>
      </c>
      <c r="P12" s="205">
        <v>32.5</v>
      </c>
      <c r="Q12" s="205">
        <v>49.5</v>
      </c>
      <c r="R12" s="205">
        <v>50.5</v>
      </c>
      <c r="S12" s="205">
        <v>48</v>
      </c>
      <c r="T12" s="205">
        <v>243.5</v>
      </c>
      <c r="U12" s="205">
        <v>44.5</v>
      </c>
      <c r="V12" s="205">
        <v>78</v>
      </c>
      <c r="W12" s="205">
        <v>79</v>
      </c>
      <c r="X12" s="205">
        <v>60</v>
      </c>
      <c r="Y12" s="205">
        <v>204</v>
      </c>
      <c r="Z12" s="205">
        <v>141.5</v>
      </c>
      <c r="AA12" s="205">
        <v>40</v>
      </c>
      <c r="AB12" s="205">
        <v>44.5</v>
      </c>
      <c r="AC12" s="205">
        <v>31</v>
      </c>
      <c r="AD12" s="205">
        <v>45.5</v>
      </c>
      <c r="AE12" s="205">
        <v>42</v>
      </c>
      <c r="AF12" s="205">
        <v>35</v>
      </c>
      <c r="AG12" s="205">
        <v>38.5</v>
      </c>
      <c r="AH12" s="205">
        <v>131</v>
      </c>
      <c r="AI12" s="205">
        <v>27.5</v>
      </c>
      <c r="AJ12" s="205">
        <v>90.5</v>
      </c>
      <c r="AK12" s="205">
        <v>46</v>
      </c>
      <c r="AL12" s="205">
        <v>69.5</v>
      </c>
      <c r="AM12" s="205">
        <v>30.5</v>
      </c>
      <c r="AN12" s="205">
        <v>32.5</v>
      </c>
      <c r="AO12" s="205">
        <v>25.5</v>
      </c>
      <c r="AP12" s="205">
        <v>109.5</v>
      </c>
      <c r="AQ12" s="205">
        <v>68.5</v>
      </c>
      <c r="AR12" s="205">
        <v>37</v>
      </c>
      <c r="AS12" s="205">
        <v>69</v>
      </c>
      <c r="AT12" s="205">
        <v>59.5</v>
      </c>
      <c r="AU12" s="205">
        <v>78.5</v>
      </c>
      <c r="AV12" s="205">
        <v>48.5</v>
      </c>
      <c r="AW12" s="205">
        <v>38.5</v>
      </c>
      <c r="AX12" s="205">
        <v>119</v>
      </c>
    </row>
    <row r="13" spans="1:50">
      <c r="A13" s="203" t="str">
        <f t="shared" si="0"/>
        <v>198404</v>
      </c>
      <c r="B13" s="204">
        <v>31017</v>
      </c>
      <c r="C13" s="206">
        <f t="shared" si="1"/>
        <v>4313</v>
      </c>
      <c r="D13" s="205">
        <v>63.5</v>
      </c>
      <c r="E13" s="205">
        <v>244</v>
      </c>
      <c r="F13" s="205">
        <v>63.5</v>
      </c>
      <c r="G13" s="205">
        <v>107.5</v>
      </c>
      <c r="H13" s="205">
        <v>24</v>
      </c>
      <c r="I13" s="205">
        <v>63.5</v>
      </c>
      <c r="J13" s="205">
        <v>45.5</v>
      </c>
      <c r="K13" s="205">
        <v>263</v>
      </c>
      <c r="L13" s="205">
        <v>60.5</v>
      </c>
      <c r="M13" s="205">
        <v>65.5</v>
      </c>
      <c r="N13" s="205">
        <v>35</v>
      </c>
      <c r="O13" s="205">
        <v>45</v>
      </c>
      <c r="P13" s="205">
        <v>48.5</v>
      </c>
      <c r="Q13" s="205">
        <v>71.5</v>
      </c>
      <c r="R13" s="205">
        <v>68</v>
      </c>
      <c r="S13" s="205">
        <v>65.5</v>
      </c>
      <c r="T13" s="205">
        <v>340</v>
      </c>
      <c r="U13" s="205">
        <v>56.5</v>
      </c>
      <c r="V13" s="205">
        <v>46.5</v>
      </c>
      <c r="W13" s="205">
        <v>72</v>
      </c>
      <c r="X13" s="205">
        <v>41.5</v>
      </c>
      <c r="Y13" s="205">
        <v>398</v>
      </c>
      <c r="Z13" s="205">
        <v>399.5</v>
      </c>
      <c r="AA13" s="205">
        <v>56</v>
      </c>
      <c r="AB13" s="205">
        <v>49</v>
      </c>
      <c r="AC13" s="205">
        <v>41.5</v>
      </c>
      <c r="AD13" s="205">
        <v>41.5</v>
      </c>
      <c r="AE13" s="205">
        <v>39</v>
      </c>
      <c r="AF13" s="205">
        <v>45.5</v>
      </c>
      <c r="AG13" s="205">
        <v>41.5</v>
      </c>
      <c r="AH13" s="205">
        <v>274</v>
      </c>
      <c r="AI13" s="205">
        <v>28.5</v>
      </c>
      <c r="AJ13" s="205">
        <v>168.5</v>
      </c>
      <c r="AK13" s="205">
        <v>59.5</v>
      </c>
      <c r="AL13" s="205">
        <v>112.5</v>
      </c>
      <c r="AM13" s="205">
        <v>23</v>
      </c>
      <c r="AN13" s="205">
        <v>62.5</v>
      </c>
      <c r="AO13" s="205">
        <v>34</v>
      </c>
      <c r="AP13" s="205">
        <v>57</v>
      </c>
      <c r="AQ13" s="205">
        <v>71.5</v>
      </c>
      <c r="AR13" s="205">
        <v>65.5</v>
      </c>
      <c r="AS13" s="205">
        <v>57.5</v>
      </c>
      <c r="AT13" s="205">
        <v>57.5</v>
      </c>
      <c r="AU13" s="205">
        <v>42.5</v>
      </c>
      <c r="AV13" s="205">
        <v>83</v>
      </c>
      <c r="AW13" s="205">
        <v>43</v>
      </c>
      <c r="AX13" s="205">
        <v>71</v>
      </c>
    </row>
    <row r="14" spans="1:50">
      <c r="A14" s="203" t="str">
        <f t="shared" si="0"/>
        <v>198501</v>
      </c>
      <c r="B14" s="204">
        <v>31048</v>
      </c>
      <c r="C14" s="206">
        <f t="shared" si="1"/>
        <v>2256.5</v>
      </c>
      <c r="D14" s="205">
        <v>156.5</v>
      </c>
      <c r="E14" s="205">
        <v>134.5</v>
      </c>
      <c r="F14" s="205">
        <v>54.5</v>
      </c>
      <c r="G14" s="205">
        <v>88.5</v>
      </c>
      <c r="H14" s="205">
        <v>1.5</v>
      </c>
      <c r="I14" s="205">
        <v>41</v>
      </c>
      <c r="J14" s="205">
        <v>12.5</v>
      </c>
      <c r="K14" s="205">
        <v>126</v>
      </c>
      <c r="L14" s="205">
        <v>5</v>
      </c>
      <c r="M14" s="205">
        <v>2</v>
      </c>
      <c r="N14" s="205">
        <v>1</v>
      </c>
      <c r="O14" s="205">
        <v>3</v>
      </c>
      <c r="P14" s="205">
        <v>11</v>
      </c>
      <c r="Q14" s="205">
        <v>9.5</v>
      </c>
      <c r="R14" s="205">
        <v>4.5</v>
      </c>
      <c r="S14" s="205">
        <v>11</v>
      </c>
      <c r="T14" s="205">
        <v>313</v>
      </c>
      <c r="U14" s="205">
        <v>13.5</v>
      </c>
      <c r="V14" s="205">
        <v>23.5</v>
      </c>
      <c r="W14" s="205">
        <v>23</v>
      </c>
      <c r="X14" s="205">
        <v>22.5</v>
      </c>
      <c r="Y14" s="205">
        <v>178.5</v>
      </c>
      <c r="Z14" s="205">
        <v>207.5</v>
      </c>
      <c r="AA14" s="205">
        <v>9</v>
      </c>
      <c r="AB14" s="205">
        <v>23.5</v>
      </c>
      <c r="AC14" s="205">
        <v>21</v>
      </c>
      <c r="AD14" s="205">
        <v>14.5</v>
      </c>
      <c r="AE14" s="205">
        <v>19</v>
      </c>
      <c r="AF14" s="205">
        <v>12.5</v>
      </c>
      <c r="AG14" s="205">
        <v>17.5</v>
      </c>
      <c r="AH14" s="205">
        <v>197.5</v>
      </c>
      <c r="AI14" s="205">
        <v>9</v>
      </c>
      <c r="AJ14" s="205">
        <v>128</v>
      </c>
      <c r="AK14" s="205">
        <v>11.5</v>
      </c>
      <c r="AL14" s="205">
        <v>43.5</v>
      </c>
      <c r="AM14" s="205">
        <v>14</v>
      </c>
      <c r="AN14" s="205">
        <v>13</v>
      </c>
      <c r="AO14" s="205">
        <v>16.5</v>
      </c>
      <c r="AP14" s="205">
        <v>22</v>
      </c>
      <c r="AQ14" s="205">
        <v>37</v>
      </c>
      <c r="AR14" s="205">
        <v>16.5</v>
      </c>
      <c r="AS14" s="205">
        <v>29.5</v>
      </c>
      <c r="AT14" s="205">
        <v>30</v>
      </c>
      <c r="AU14" s="205">
        <v>16</v>
      </c>
      <c r="AV14" s="205">
        <v>30.5</v>
      </c>
      <c r="AW14" s="205">
        <v>35.5</v>
      </c>
      <c r="AX14" s="205">
        <v>46</v>
      </c>
    </row>
    <row r="15" spans="1:50">
      <c r="A15" s="203" t="str">
        <f t="shared" si="0"/>
        <v>198501</v>
      </c>
      <c r="B15" s="204">
        <v>31079</v>
      </c>
      <c r="C15" s="206">
        <f t="shared" si="1"/>
        <v>6091</v>
      </c>
      <c r="D15" s="205">
        <v>99.5</v>
      </c>
      <c r="E15" s="205">
        <v>108.5</v>
      </c>
      <c r="F15" s="205">
        <v>86</v>
      </c>
      <c r="G15" s="205">
        <v>103</v>
      </c>
      <c r="H15" s="205">
        <v>102.5</v>
      </c>
      <c r="I15" s="205">
        <v>76</v>
      </c>
      <c r="J15" s="205">
        <v>102.5</v>
      </c>
      <c r="K15" s="205">
        <v>79.5</v>
      </c>
      <c r="L15" s="205">
        <v>193.5</v>
      </c>
      <c r="M15" s="205">
        <v>130.5</v>
      </c>
      <c r="N15" s="205">
        <v>117.5</v>
      </c>
      <c r="O15" s="205">
        <v>149</v>
      </c>
      <c r="P15" s="205">
        <v>127.5</v>
      </c>
      <c r="Q15" s="205">
        <v>191</v>
      </c>
      <c r="R15" s="205">
        <v>142</v>
      </c>
      <c r="S15" s="205">
        <v>153</v>
      </c>
      <c r="T15" s="205">
        <v>172.5</v>
      </c>
      <c r="U15" s="205">
        <v>62</v>
      </c>
      <c r="V15" s="205">
        <v>152.5</v>
      </c>
      <c r="W15" s="205">
        <v>126.5</v>
      </c>
      <c r="X15" s="205">
        <v>96</v>
      </c>
      <c r="Y15" s="205">
        <v>168</v>
      </c>
      <c r="Z15" s="205">
        <v>183</v>
      </c>
      <c r="AA15" s="205">
        <v>0</v>
      </c>
      <c r="AB15" s="205">
        <v>99.5</v>
      </c>
      <c r="AC15" s="205">
        <v>63.5</v>
      </c>
      <c r="AD15" s="205">
        <v>66</v>
      </c>
      <c r="AE15" s="205">
        <v>83</v>
      </c>
      <c r="AF15" s="205">
        <v>115</v>
      </c>
      <c r="AG15" s="205">
        <v>100</v>
      </c>
      <c r="AH15" s="205">
        <v>174</v>
      </c>
      <c r="AI15" s="205">
        <v>94.5</v>
      </c>
      <c r="AJ15" s="205">
        <v>178</v>
      </c>
      <c r="AK15" s="205">
        <v>141</v>
      </c>
      <c r="AL15" s="205">
        <v>173</v>
      </c>
      <c r="AM15" s="205">
        <v>77.5</v>
      </c>
      <c r="AN15" s="205">
        <v>104.5</v>
      </c>
      <c r="AO15" s="205">
        <v>80.5</v>
      </c>
      <c r="AP15" s="205">
        <v>161.5</v>
      </c>
      <c r="AQ15" s="205">
        <v>138.5</v>
      </c>
      <c r="AR15" s="205">
        <v>161</v>
      </c>
      <c r="AS15" s="205">
        <v>137</v>
      </c>
      <c r="AT15" s="205">
        <v>114</v>
      </c>
      <c r="AU15" s="205">
        <v>121</v>
      </c>
      <c r="AV15" s="205">
        <v>285.5</v>
      </c>
      <c r="AW15" s="205">
        <v>219.5</v>
      </c>
      <c r="AX15" s="205">
        <v>281</v>
      </c>
    </row>
    <row r="16" spans="1:50">
      <c r="A16" s="203" t="str">
        <f t="shared" si="0"/>
        <v>198501</v>
      </c>
      <c r="B16" s="204">
        <v>31107</v>
      </c>
      <c r="C16" s="206">
        <f t="shared" si="1"/>
        <v>6996</v>
      </c>
      <c r="D16" s="205">
        <v>39</v>
      </c>
      <c r="E16" s="205">
        <v>40.5</v>
      </c>
      <c r="F16" s="205">
        <v>107.5</v>
      </c>
      <c r="G16" s="205">
        <v>99.5</v>
      </c>
      <c r="H16" s="205">
        <v>68.5</v>
      </c>
      <c r="I16" s="205">
        <v>73.5</v>
      </c>
      <c r="J16" s="205">
        <v>97</v>
      </c>
      <c r="K16" s="205">
        <v>153</v>
      </c>
      <c r="L16" s="205">
        <v>135</v>
      </c>
      <c r="M16" s="205">
        <v>123</v>
      </c>
      <c r="N16" s="205">
        <v>80</v>
      </c>
      <c r="O16" s="205">
        <v>107</v>
      </c>
      <c r="P16" s="205">
        <v>119.5</v>
      </c>
      <c r="Q16" s="205">
        <v>133.5</v>
      </c>
      <c r="R16" s="205">
        <v>134.5</v>
      </c>
      <c r="S16" s="205">
        <v>164</v>
      </c>
      <c r="T16" s="205">
        <v>182</v>
      </c>
      <c r="U16" s="205">
        <v>87.5</v>
      </c>
      <c r="V16" s="205">
        <v>319</v>
      </c>
      <c r="W16" s="205">
        <v>214</v>
      </c>
      <c r="X16" s="205">
        <v>160.5</v>
      </c>
      <c r="Y16" s="205">
        <v>193.5</v>
      </c>
      <c r="Z16" s="205">
        <v>177</v>
      </c>
      <c r="AA16" s="205">
        <v>180</v>
      </c>
      <c r="AB16" s="205">
        <v>145.5</v>
      </c>
      <c r="AC16" s="205">
        <v>174.5</v>
      </c>
      <c r="AD16" s="205">
        <v>147.5</v>
      </c>
      <c r="AE16" s="205">
        <v>167</v>
      </c>
      <c r="AF16" s="205">
        <v>190.5</v>
      </c>
      <c r="AG16" s="205">
        <v>129.5</v>
      </c>
      <c r="AH16" s="205">
        <v>197.5</v>
      </c>
      <c r="AI16" s="205">
        <v>106.5</v>
      </c>
      <c r="AJ16" s="205">
        <v>153.5</v>
      </c>
      <c r="AK16" s="205">
        <v>198</v>
      </c>
      <c r="AL16" s="205">
        <v>203.5</v>
      </c>
      <c r="AM16" s="205">
        <v>107.5</v>
      </c>
      <c r="AN16" s="205">
        <v>94.5</v>
      </c>
      <c r="AO16" s="205">
        <v>155</v>
      </c>
      <c r="AP16" s="205">
        <v>239.5</v>
      </c>
      <c r="AQ16" s="205">
        <v>153</v>
      </c>
      <c r="AR16" s="205">
        <v>174</v>
      </c>
      <c r="AS16" s="205">
        <v>153.5</v>
      </c>
      <c r="AT16" s="205">
        <v>186</v>
      </c>
      <c r="AU16" s="205">
        <v>236</v>
      </c>
      <c r="AV16" s="205">
        <v>230.5</v>
      </c>
      <c r="AW16" s="205">
        <v>200.5</v>
      </c>
      <c r="AX16" s="205">
        <v>64</v>
      </c>
    </row>
    <row r="17" spans="1:50">
      <c r="A17" s="203" t="str">
        <f t="shared" si="0"/>
        <v>198502</v>
      </c>
      <c r="B17" s="204">
        <v>31138</v>
      </c>
      <c r="C17" s="206">
        <f t="shared" si="1"/>
        <v>7216</v>
      </c>
      <c r="D17" s="205">
        <v>54.5</v>
      </c>
      <c r="E17" s="205">
        <v>39</v>
      </c>
      <c r="F17" s="205">
        <v>77</v>
      </c>
      <c r="G17" s="205">
        <v>97.5</v>
      </c>
      <c r="H17" s="205">
        <v>115.5</v>
      </c>
      <c r="I17" s="205">
        <v>56</v>
      </c>
      <c r="J17" s="205">
        <v>82.5</v>
      </c>
      <c r="K17" s="205">
        <v>80.5</v>
      </c>
      <c r="L17" s="205">
        <v>181.5</v>
      </c>
      <c r="M17" s="205">
        <v>166</v>
      </c>
      <c r="N17" s="205">
        <v>124.5</v>
      </c>
      <c r="O17" s="205">
        <v>167</v>
      </c>
      <c r="P17" s="205">
        <v>151</v>
      </c>
      <c r="Q17" s="205">
        <v>157</v>
      </c>
      <c r="R17" s="205">
        <v>201.5</v>
      </c>
      <c r="S17" s="205">
        <v>238.5</v>
      </c>
      <c r="T17" s="205">
        <v>129</v>
      </c>
      <c r="U17" s="205">
        <v>70</v>
      </c>
      <c r="V17" s="205">
        <v>241.5</v>
      </c>
      <c r="W17" s="205">
        <v>267</v>
      </c>
      <c r="X17" s="205">
        <v>203</v>
      </c>
      <c r="Y17" s="205">
        <v>126</v>
      </c>
      <c r="Z17" s="205">
        <v>151.5</v>
      </c>
      <c r="AA17" s="205">
        <v>169</v>
      </c>
      <c r="AB17" s="205">
        <v>200</v>
      </c>
      <c r="AC17" s="205">
        <v>155.5</v>
      </c>
      <c r="AD17" s="205">
        <v>134</v>
      </c>
      <c r="AE17" s="205">
        <v>191.5</v>
      </c>
      <c r="AF17" s="205">
        <v>177.5</v>
      </c>
      <c r="AG17" s="205">
        <v>176</v>
      </c>
      <c r="AH17" s="205">
        <v>195</v>
      </c>
      <c r="AI17" s="205">
        <v>131.5</v>
      </c>
      <c r="AJ17" s="205">
        <v>154.5</v>
      </c>
      <c r="AK17" s="205">
        <v>179</v>
      </c>
      <c r="AL17" s="205">
        <v>219</v>
      </c>
      <c r="AM17" s="205">
        <v>127</v>
      </c>
      <c r="AN17" s="205">
        <v>228.5</v>
      </c>
      <c r="AO17" s="205">
        <v>131.5</v>
      </c>
      <c r="AP17" s="205">
        <v>396.5</v>
      </c>
      <c r="AQ17" s="205">
        <v>113</v>
      </c>
      <c r="AR17" s="205">
        <v>172.5</v>
      </c>
      <c r="AS17" s="205">
        <v>103</v>
      </c>
      <c r="AT17" s="205">
        <v>129.5</v>
      </c>
      <c r="AU17" s="205">
        <v>158</v>
      </c>
      <c r="AV17" s="205">
        <v>148</v>
      </c>
      <c r="AW17" s="205">
        <v>96</v>
      </c>
      <c r="AX17" s="205">
        <v>152.5</v>
      </c>
    </row>
    <row r="18" spans="1:50">
      <c r="A18" s="203" t="str">
        <f t="shared" si="0"/>
        <v>198502</v>
      </c>
      <c r="B18" s="204">
        <v>31168</v>
      </c>
      <c r="C18" s="206">
        <f t="shared" si="1"/>
        <v>6772.5</v>
      </c>
      <c r="D18" s="205">
        <v>14</v>
      </c>
      <c r="E18" s="205">
        <v>85</v>
      </c>
      <c r="F18" s="205">
        <v>89.5</v>
      </c>
      <c r="G18" s="205">
        <v>124</v>
      </c>
      <c r="H18" s="205">
        <v>79.5</v>
      </c>
      <c r="I18" s="205">
        <v>79</v>
      </c>
      <c r="J18" s="205">
        <v>66</v>
      </c>
      <c r="K18" s="205">
        <v>215</v>
      </c>
      <c r="L18" s="205">
        <v>80.5</v>
      </c>
      <c r="M18" s="205">
        <v>62</v>
      </c>
      <c r="N18" s="205">
        <v>55.5</v>
      </c>
      <c r="O18" s="205">
        <v>59</v>
      </c>
      <c r="P18" s="205">
        <v>59</v>
      </c>
      <c r="Q18" s="205">
        <v>110</v>
      </c>
      <c r="R18" s="205">
        <v>89.5</v>
      </c>
      <c r="S18" s="205">
        <v>115.5</v>
      </c>
      <c r="T18" s="205">
        <v>202</v>
      </c>
      <c r="U18" s="205">
        <v>75</v>
      </c>
      <c r="V18" s="205">
        <v>185.5</v>
      </c>
      <c r="W18" s="205">
        <v>310.5</v>
      </c>
      <c r="X18" s="205">
        <v>202</v>
      </c>
      <c r="Y18" s="205">
        <v>232</v>
      </c>
      <c r="Z18" s="205">
        <v>183</v>
      </c>
      <c r="AA18" s="205">
        <v>105</v>
      </c>
      <c r="AB18" s="205">
        <v>152</v>
      </c>
      <c r="AC18" s="205">
        <v>114</v>
      </c>
      <c r="AD18" s="205">
        <v>131.5</v>
      </c>
      <c r="AE18" s="205">
        <v>117.5</v>
      </c>
      <c r="AF18" s="205">
        <v>105.5</v>
      </c>
      <c r="AG18" s="205">
        <v>186</v>
      </c>
      <c r="AH18" s="205">
        <v>133.5</v>
      </c>
      <c r="AI18" s="205">
        <v>99.5</v>
      </c>
      <c r="AJ18" s="205">
        <v>152</v>
      </c>
      <c r="AK18" s="205">
        <v>199</v>
      </c>
      <c r="AL18" s="205">
        <v>220</v>
      </c>
      <c r="AM18" s="205">
        <v>74</v>
      </c>
      <c r="AN18" s="205">
        <v>76.5</v>
      </c>
      <c r="AO18" s="205">
        <v>166</v>
      </c>
      <c r="AP18" s="205">
        <v>282</v>
      </c>
      <c r="AQ18" s="205">
        <v>188.5</v>
      </c>
      <c r="AR18" s="205">
        <v>116.5</v>
      </c>
      <c r="AS18" s="205">
        <v>312.5</v>
      </c>
      <c r="AT18" s="205">
        <v>229.5</v>
      </c>
      <c r="AU18" s="205">
        <v>208.5</v>
      </c>
      <c r="AV18" s="205">
        <v>270</v>
      </c>
      <c r="AW18" s="205">
        <v>208</v>
      </c>
      <c r="AX18" s="205">
        <v>152</v>
      </c>
    </row>
    <row r="19" spans="1:50">
      <c r="A19" s="203" t="str">
        <f t="shared" si="0"/>
        <v>198502</v>
      </c>
      <c r="B19" s="204">
        <v>31199</v>
      </c>
      <c r="C19" s="206">
        <f t="shared" si="1"/>
        <v>15174</v>
      </c>
      <c r="D19" s="205">
        <v>9</v>
      </c>
      <c r="E19" s="205">
        <v>19</v>
      </c>
      <c r="F19" s="205">
        <v>74</v>
      </c>
      <c r="G19" s="205">
        <v>36</v>
      </c>
      <c r="H19" s="205">
        <v>218</v>
      </c>
      <c r="I19" s="205">
        <v>64.5</v>
      </c>
      <c r="J19" s="205">
        <v>139</v>
      </c>
      <c r="K19" s="205">
        <v>73.5</v>
      </c>
      <c r="L19" s="205">
        <v>319</v>
      </c>
      <c r="M19" s="205">
        <v>352</v>
      </c>
      <c r="N19" s="205">
        <v>294</v>
      </c>
      <c r="O19" s="205">
        <v>330</v>
      </c>
      <c r="P19" s="205">
        <v>385.5</v>
      </c>
      <c r="Q19" s="205">
        <v>343</v>
      </c>
      <c r="R19" s="205">
        <v>381</v>
      </c>
      <c r="S19" s="205">
        <v>456.5</v>
      </c>
      <c r="T19" s="205">
        <v>351.5</v>
      </c>
      <c r="U19" s="205">
        <v>272.5</v>
      </c>
      <c r="V19" s="205">
        <v>483</v>
      </c>
      <c r="W19" s="205">
        <v>449</v>
      </c>
      <c r="X19" s="205">
        <v>367.5</v>
      </c>
      <c r="Y19" s="205">
        <v>362.5</v>
      </c>
      <c r="Z19" s="205">
        <v>261.5</v>
      </c>
      <c r="AA19" s="205">
        <v>448</v>
      </c>
      <c r="AB19" s="205">
        <v>316.5</v>
      </c>
      <c r="AC19" s="205">
        <v>324.5</v>
      </c>
      <c r="AD19" s="205">
        <v>282.5</v>
      </c>
      <c r="AE19" s="205">
        <v>269</v>
      </c>
      <c r="AF19" s="205">
        <v>389.5</v>
      </c>
      <c r="AG19" s="205">
        <v>219.5</v>
      </c>
      <c r="AH19" s="205">
        <v>251.5</v>
      </c>
      <c r="AI19" s="205">
        <v>438.5</v>
      </c>
      <c r="AJ19" s="205">
        <v>284.5</v>
      </c>
      <c r="AK19" s="205">
        <v>658.5</v>
      </c>
      <c r="AL19" s="205">
        <v>699.5</v>
      </c>
      <c r="AM19" s="205">
        <v>289</v>
      </c>
      <c r="AN19" s="205">
        <v>242</v>
      </c>
      <c r="AO19" s="205">
        <v>257</v>
      </c>
      <c r="AP19" s="205">
        <v>309</v>
      </c>
      <c r="AQ19" s="205">
        <v>642</v>
      </c>
      <c r="AR19" s="205">
        <v>435.5</v>
      </c>
      <c r="AS19" s="205">
        <v>559.5</v>
      </c>
      <c r="AT19" s="205">
        <v>456.5</v>
      </c>
      <c r="AU19" s="205">
        <v>434.5</v>
      </c>
      <c r="AV19" s="205">
        <v>504</v>
      </c>
      <c r="AW19" s="205">
        <v>240.5</v>
      </c>
      <c r="AX19" s="205">
        <v>181</v>
      </c>
    </row>
    <row r="20" spans="1:50">
      <c r="A20" s="203" t="str">
        <f t="shared" si="0"/>
        <v>198503</v>
      </c>
      <c r="B20" s="204">
        <v>31229</v>
      </c>
      <c r="C20" s="206">
        <f t="shared" si="1"/>
        <v>9069</v>
      </c>
      <c r="D20" s="205">
        <v>107</v>
      </c>
      <c r="E20" s="205">
        <v>144</v>
      </c>
      <c r="F20" s="205">
        <v>203.5</v>
      </c>
      <c r="G20" s="205">
        <v>275</v>
      </c>
      <c r="H20" s="205">
        <v>157</v>
      </c>
      <c r="I20" s="205">
        <v>151</v>
      </c>
      <c r="J20" s="205">
        <v>176</v>
      </c>
      <c r="K20" s="205">
        <v>305</v>
      </c>
      <c r="L20" s="205">
        <v>129</v>
      </c>
      <c r="M20" s="205">
        <v>113.5</v>
      </c>
      <c r="N20" s="205">
        <v>119.5</v>
      </c>
      <c r="O20" s="205">
        <v>130</v>
      </c>
      <c r="P20" s="205">
        <v>124.5</v>
      </c>
      <c r="Q20" s="205">
        <v>73</v>
      </c>
      <c r="R20" s="205">
        <v>115</v>
      </c>
      <c r="S20" s="205">
        <v>115</v>
      </c>
      <c r="T20" s="205">
        <v>441.5</v>
      </c>
      <c r="U20" s="205">
        <v>252.5</v>
      </c>
      <c r="V20" s="205">
        <v>89</v>
      </c>
      <c r="W20" s="205">
        <v>252.5</v>
      </c>
      <c r="X20" s="205">
        <v>126.5</v>
      </c>
      <c r="Y20" s="205">
        <v>372</v>
      </c>
      <c r="Z20" s="205">
        <v>345</v>
      </c>
      <c r="AA20" s="205">
        <v>212</v>
      </c>
      <c r="AB20" s="205">
        <v>116.5</v>
      </c>
      <c r="AC20" s="205">
        <v>215</v>
      </c>
      <c r="AD20" s="205">
        <v>109</v>
      </c>
      <c r="AE20" s="205">
        <v>88</v>
      </c>
      <c r="AF20" s="205">
        <v>232</v>
      </c>
      <c r="AG20" s="205">
        <v>102.5</v>
      </c>
      <c r="AH20" s="205">
        <v>247</v>
      </c>
      <c r="AI20" s="205">
        <v>114</v>
      </c>
      <c r="AJ20" s="205">
        <v>293</v>
      </c>
      <c r="AK20" s="205">
        <v>215</v>
      </c>
      <c r="AL20" s="205">
        <v>360</v>
      </c>
      <c r="AM20" s="205">
        <v>73</v>
      </c>
      <c r="AN20" s="205">
        <v>71.5</v>
      </c>
      <c r="AO20" s="205">
        <v>120</v>
      </c>
      <c r="AP20" s="205">
        <v>98</v>
      </c>
      <c r="AQ20" s="205">
        <v>189.5</v>
      </c>
      <c r="AR20" s="205">
        <v>162</v>
      </c>
      <c r="AS20" s="205">
        <v>204.5</v>
      </c>
      <c r="AT20" s="205">
        <v>293</v>
      </c>
      <c r="AU20" s="205">
        <v>416.5</v>
      </c>
      <c r="AV20" s="205">
        <v>443</v>
      </c>
      <c r="AW20" s="205">
        <v>269.5</v>
      </c>
      <c r="AX20" s="205">
        <v>107.5</v>
      </c>
    </row>
    <row r="21" spans="1:50">
      <c r="A21" s="203" t="str">
        <f t="shared" si="0"/>
        <v>198503</v>
      </c>
      <c r="B21" s="204">
        <v>31260</v>
      </c>
      <c r="C21" s="206">
        <f t="shared" si="1"/>
        <v>4677.5</v>
      </c>
      <c r="D21" s="205">
        <v>43</v>
      </c>
      <c r="E21" s="205">
        <v>62.5</v>
      </c>
      <c r="F21" s="205">
        <v>19.5</v>
      </c>
      <c r="G21" s="205">
        <v>115</v>
      </c>
      <c r="H21" s="205">
        <v>55.5</v>
      </c>
      <c r="I21" s="205">
        <v>22</v>
      </c>
      <c r="J21" s="205">
        <v>29.5</v>
      </c>
      <c r="K21" s="205">
        <v>3.5</v>
      </c>
      <c r="L21" s="205">
        <v>124.5</v>
      </c>
      <c r="M21" s="205">
        <v>122.5</v>
      </c>
      <c r="N21" s="205">
        <v>34.5</v>
      </c>
      <c r="O21" s="205">
        <v>174</v>
      </c>
      <c r="P21" s="205">
        <v>43</v>
      </c>
      <c r="Q21" s="205">
        <v>109.5</v>
      </c>
      <c r="R21" s="205">
        <v>146</v>
      </c>
      <c r="S21" s="205">
        <v>193.5</v>
      </c>
      <c r="T21" s="205">
        <v>15.5</v>
      </c>
      <c r="U21" s="205">
        <v>34.5</v>
      </c>
      <c r="V21" s="205">
        <v>277</v>
      </c>
      <c r="W21" s="205">
        <v>91.5</v>
      </c>
      <c r="X21" s="205">
        <v>59.5</v>
      </c>
      <c r="Y21" s="205">
        <v>4.5</v>
      </c>
      <c r="Z21" s="205">
        <v>3.5</v>
      </c>
      <c r="AA21" s="205">
        <v>2</v>
      </c>
      <c r="AB21" s="205">
        <v>172</v>
      </c>
      <c r="AC21" s="205">
        <v>9</v>
      </c>
      <c r="AD21" s="205">
        <v>64.5</v>
      </c>
      <c r="AE21" s="205">
        <v>38.5</v>
      </c>
      <c r="AF21" s="205">
        <v>12</v>
      </c>
      <c r="AG21" s="205">
        <v>29</v>
      </c>
      <c r="AH21" s="205">
        <v>13.5</v>
      </c>
      <c r="AI21" s="205">
        <v>22</v>
      </c>
      <c r="AJ21" s="205">
        <v>2.5</v>
      </c>
      <c r="AK21" s="205">
        <v>26</v>
      </c>
      <c r="AL21" s="205">
        <v>72</v>
      </c>
      <c r="AM21" s="205">
        <v>50</v>
      </c>
      <c r="AN21" s="205">
        <v>288.5</v>
      </c>
      <c r="AO21" s="205">
        <v>51.5</v>
      </c>
      <c r="AP21" s="205">
        <v>434</v>
      </c>
      <c r="AQ21" s="205">
        <v>82.5</v>
      </c>
      <c r="AR21" s="205">
        <v>115.5</v>
      </c>
      <c r="AS21" s="205">
        <v>92.5</v>
      </c>
      <c r="AT21" s="205">
        <v>183.5</v>
      </c>
      <c r="AU21" s="205">
        <v>58</v>
      </c>
      <c r="AV21" s="205">
        <v>405.5</v>
      </c>
      <c r="AW21" s="205">
        <v>189.5</v>
      </c>
      <c r="AX21" s="205">
        <v>479.5</v>
      </c>
    </row>
    <row r="22" spans="1:50">
      <c r="A22" s="203" t="str">
        <f t="shared" si="0"/>
        <v>198503</v>
      </c>
      <c r="B22" s="204">
        <v>31291</v>
      </c>
      <c r="C22" s="206">
        <f t="shared" si="1"/>
        <v>8978.5</v>
      </c>
      <c r="D22" s="205">
        <v>164.5</v>
      </c>
      <c r="E22" s="205">
        <v>48</v>
      </c>
      <c r="F22" s="205">
        <v>118.5</v>
      </c>
      <c r="G22" s="205">
        <v>251.5</v>
      </c>
      <c r="H22" s="205">
        <v>201.5</v>
      </c>
      <c r="I22" s="205">
        <v>163.5</v>
      </c>
      <c r="J22" s="205">
        <v>234</v>
      </c>
      <c r="K22" s="205">
        <v>313</v>
      </c>
      <c r="L22" s="205">
        <v>115</v>
      </c>
      <c r="M22" s="205">
        <v>182</v>
      </c>
      <c r="N22" s="205">
        <v>201.5</v>
      </c>
      <c r="O22" s="205">
        <v>159</v>
      </c>
      <c r="P22" s="205">
        <v>73</v>
      </c>
      <c r="Q22" s="205">
        <v>101.5</v>
      </c>
      <c r="R22" s="205">
        <v>106</v>
      </c>
      <c r="S22" s="205">
        <v>100</v>
      </c>
      <c r="T22" s="205">
        <v>351.5</v>
      </c>
      <c r="U22" s="205">
        <v>166</v>
      </c>
      <c r="V22" s="205">
        <v>209.5</v>
      </c>
      <c r="W22" s="205">
        <v>197</v>
      </c>
      <c r="X22" s="205">
        <v>166.5</v>
      </c>
      <c r="Y22" s="205">
        <v>403.5</v>
      </c>
      <c r="Z22" s="205">
        <v>330</v>
      </c>
      <c r="AA22" s="205">
        <v>275</v>
      </c>
      <c r="AB22" s="205">
        <v>197.5</v>
      </c>
      <c r="AC22" s="205">
        <v>175.5</v>
      </c>
      <c r="AD22" s="205">
        <v>165.5</v>
      </c>
      <c r="AE22" s="205">
        <v>130</v>
      </c>
      <c r="AF22" s="205">
        <v>211.5</v>
      </c>
      <c r="AG22" s="205">
        <v>67</v>
      </c>
      <c r="AH22" s="205">
        <v>298</v>
      </c>
      <c r="AI22" s="205">
        <v>127.5</v>
      </c>
      <c r="AJ22" s="205">
        <v>280</v>
      </c>
      <c r="AK22" s="205">
        <v>184</v>
      </c>
      <c r="AL22" s="205">
        <v>292.5</v>
      </c>
      <c r="AM22" s="205">
        <v>67.5</v>
      </c>
      <c r="AN22" s="205">
        <v>119</v>
      </c>
      <c r="AO22" s="205">
        <v>64.5</v>
      </c>
      <c r="AP22" s="205">
        <v>332.5</v>
      </c>
      <c r="AQ22" s="205">
        <v>269</v>
      </c>
      <c r="AR22" s="205">
        <v>80.5</v>
      </c>
      <c r="AS22" s="205">
        <v>302.5</v>
      </c>
      <c r="AT22" s="205">
        <v>373</v>
      </c>
      <c r="AU22" s="205">
        <v>189.5</v>
      </c>
      <c r="AV22" s="205">
        <v>111</v>
      </c>
      <c r="AW22" s="205">
        <v>169</v>
      </c>
      <c r="AX22" s="205">
        <v>140</v>
      </c>
    </row>
    <row r="23" spans="1:50">
      <c r="A23" s="203" t="str">
        <f t="shared" si="0"/>
        <v>198504</v>
      </c>
      <c r="B23" s="204">
        <v>31321</v>
      </c>
      <c r="C23" s="206">
        <f t="shared" si="1"/>
        <v>4949.5</v>
      </c>
      <c r="D23" s="205">
        <v>173</v>
      </c>
      <c r="E23" s="205">
        <v>124</v>
      </c>
      <c r="F23" s="205">
        <v>67</v>
      </c>
      <c r="G23" s="205">
        <v>179.5</v>
      </c>
      <c r="H23" s="205">
        <v>79</v>
      </c>
      <c r="I23" s="205">
        <v>71</v>
      </c>
      <c r="J23" s="205">
        <v>63</v>
      </c>
      <c r="K23" s="205">
        <v>192.5</v>
      </c>
      <c r="L23" s="205">
        <v>98</v>
      </c>
      <c r="M23" s="205">
        <v>123</v>
      </c>
      <c r="N23" s="205">
        <v>59.5</v>
      </c>
      <c r="O23" s="205">
        <v>77</v>
      </c>
      <c r="P23" s="205">
        <v>40</v>
      </c>
      <c r="Q23" s="205">
        <v>56.5</v>
      </c>
      <c r="R23" s="205">
        <v>92.5</v>
      </c>
      <c r="S23" s="205">
        <v>120.5</v>
      </c>
      <c r="T23" s="205">
        <v>218</v>
      </c>
      <c r="U23" s="205">
        <v>60.5</v>
      </c>
      <c r="V23" s="205">
        <v>101</v>
      </c>
      <c r="W23" s="205">
        <v>74</v>
      </c>
      <c r="X23" s="205">
        <v>50.5</v>
      </c>
      <c r="Y23" s="205">
        <v>256</v>
      </c>
      <c r="Z23" s="205">
        <v>143.5</v>
      </c>
      <c r="AA23" s="205">
        <v>58</v>
      </c>
      <c r="AB23" s="205">
        <v>126.5</v>
      </c>
      <c r="AC23" s="205">
        <v>111.5</v>
      </c>
      <c r="AD23" s="205">
        <v>109.5</v>
      </c>
      <c r="AE23" s="205">
        <v>66</v>
      </c>
      <c r="AF23" s="205">
        <v>48</v>
      </c>
      <c r="AG23" s="205">
        <v>50</v>
      </c>
      <c r="AH23" s="205">
        <v>76.5</v>
      </c>
      <c r="AI23" s="205">
        <v>34</v>
      </c>
      <c r="AJ23" s="205">
        <v>106.5</v>
      </c>
      <c r="AK23" s="205">
        <v>126.5</v>
      </c>
      <c r="AL23" s="205">
        <v>111.5</v>
      </c>
      <c r="AM23" s="205">
        <v>56.5</v>
      </c>
      <c r="AN23" s="205">
        <v>155</v>
      </c>
      <c r="AO23" s="205">
        <v>80</v>
      </c>
      <c r="AP23" s="205">
        <v>232.5</v>
      </c>
      <c r="AQ23" s="205">
        <v>82</v>
      </c>
      <c r="AR23" s="205">
        <v>111.5</v>
      </c>
      <c r="AS23" s="205">
        <v>143</v>
      </c>
      <c r="AT23" s="205">
        <v>174.5</v>
      </c>
      <c r="AU23" s="205">
        <v>132.5</v>
      </c>
      <c r="AV23" s="205">
        <v>84.5</v>
      </c>
      <c r="AW23" s="205">
        <v>63.5</v>
      </c>
      <c r="AX23" s="205">
        <v>90</v>
      </c>
    </row>
    <row r="24" spans="1:50">
      <c r="A24" s="203" t="str">
        <f t="shared" si="0"/>
        <v>198504</v>
      </c>
      <c r="B24" s="204">
        <v>31352</v>
      </c>
      <c r="C24" s="206">
        <f t="shared" si="1"/>
        <v>5239.5</v>
      </c>
      <c r="D24" s="205">
        <v>69</v>
      </c>
      <c r="E24" s="205">
        <v>195.5</v>
      </c>
      <c r="F24" s="205">
        <v>86.5</v>
      </c>
      <c r="G24" s="205">
        <v>300</v>
      </c>
      <c r="H24" s="205">
        <v>96.5</v>
      </c>
      <c r="I24" s="205">
        <v>116</v>
      </c>
      <c r="J24" s="205">
        <v>87.5</v>
      </c>
      <c r="K24" s="205">
        <v>370</v>
      </c>
      <c r="L24" s="205">
        <v>61</v>
      </c>
      <c r="M24" s="205">
        <v>82</v>
      </c>
      <c r="N24" s="205">
        <v>44</v>
      </c>
      <c r="O24" s="205">
        <v>105</v>
      </c>
      <c r="P24" s="205">
        <v>44</v>
      </c>
      <c r="Q24" s="205">
        <v>66</v>
      </c>
      <c r="R24" s="205">
        <v>85.5</v>
      </c>
      <c r="S24" s="205">
        <v>105</v>
      </c>
      <c r="T24" s="205">
        <v>402</v>
      </c>
      <c r="U24" s="205">
        <v>46</v>
      </c>
      <c r="V24" s="205">
        <v>111.5</v>
      </c>
      <c r="W24" s="205">
        <v>123</v>
      </c>
      <c r="X24" s="205">
        <v>115</v>
      </c>
      <c r="Y24" s="205">
        <v>538</v>
      </c>
      <c r="Z24" s="205">
        <v>376</v>
      </c>
      <c r="AA24" s="205">
        <v>74</v>
      </c>
      <c r="AB24" s="205">
        <v>113</v>
      </c>
      <c r="AC24" s="205">
        <v>79</v>
      </c>
      <c r="AD24" s="205">
        <v>81.5</v>
      </c>
      <c r="AE24" s="205">
        <v>71.5</v>
      </c>
      <c r="AF24" s="205">
        <v>67</v>
      </c>
      <c r="AG24" s="205">
        <v>50</v>
      </c>
      <c r="AH24" s="205">
        <v>141.5</v>
      </c>
      <c r="AI24" s="205">
        <v>17</v>
      </c>
      <c r="AJ24" s="205">
        <v>90</v>
      </c>
      <c r="AK24" s="205">
        <v>37.5</v>
      </c>
      <c r="AL24" s="205">
        <v>59</v>
      </c>
      <c r="AM24" s="205">
        <v>59</v>
      </c>
      <c r="AN24" s="205">
        <v>53.5</v>
      </c>
      <c r="AO24" s="205">
        <v>45</v>
      </c>
      <c r="AP24" s="205">
        <v>24</v>
      </c>
      <c r="AQ24" s="205">
        <v>83</v>
      </c>
      <c r="AR24" s="205">
        <v>5</v>
      </c>
      <c r="AS24" s="205">
        <v>50</v>
      </c>
      <c r="AT24" s="205">
        <v>98.5</v>
      </c>
      <c r="AU24" s="205">
        <v>94</v>
      </c>
      <c r="AV24" s="205">
        <v>29.5</v>
      </c>
      <c r="AW24" s="205">
        <v>101</v>
      </c>
      <c r="AX24" s="205">
        <v>91</v>
      </c>
    </row>
    <row r="25" spans="1:50">
      <c r="A25" s="203" t="str">
        <f t="shared" si="0"/>
        <v>198504</v>
      </c>
      <c r="B25" s="204">
        <v>31382</v>
      </c>
      <c r="C25" s="206">
        <f t="shared" si="1"/>
        <v>3537.5</v>
      </c>
      <c r="D25" s="205">
        <v>124.5</v>
      </c>
      <c r="E25" s="205">
        <v>163</v>
      </c>
      <c r="F25" s="205">
        <v>44</v>
      </c>
      <c r="G25" s="205">
        <v>157</v>
      </c>
      <c r="H25" s="205">
        <v>6</v>
      </c>
      <c r="I25" s="205">
        <v>38</v>
      </c>
      <c r="J25" s="205">
        <v>3.5</v>
      </c>
      <c r="K25" s="205">
        <v>316</v>
      </c>
      <c r="L25" s="205">
        <v>22</v>
      </c>
      <c r="M25" s="205">
        <v>10</v>
      </c>
      <c r="N25" s="205">
        <v>9</v>
      </c>
      <c r="O25" s="205">
        <v>10</v>
      </c>
      <c r="P25" s="205">
        <v>2</v>
      </c>
      <c r="Q25" s="205">
        <v>31</v>
      </c>
      <c r="R25" s="205">
        <v>18.5</v>
      </c>
      <c r="S25" s="205">
        <v>26</v>
      </c>
      <c r="T25" s="205">
        <v>344.5</v>
      </c>
      <c r="U25" s="205">
        <v>33</v>
      </c>
      <c r="V25" s="205">
        <v>13.5</v>
      </c>
      <c r="W25" s="205">
        <v>20.5</v>
      </c>
      <c r="X25" s="205">
        <v>20</v>
      </c>
      <c r="Y25" s="205">
        <v>472.5</v>
      </c>
      <c r="Z25" s="205">
        <v>351</v>
      </c>
      <c r="AA25" s="205">
        <v>36</v>
      </c>
      <c r="AB25" s="205">
        <v>25.5</v>
      </c>
      <c r="AC25" s="205">
        <v>38.5</v>
      </c>
      <c r="AD25" s="205">
        <v>34.5</v>
      </c>
      <c r="AE25" s="205">
        <v>35.5</v>
      </c>
      <c r="AF25" s="205">
        <v>38</v>
      </c>
      <c r="AG25" s="205">
        <v>51.5</v>
      </c>
      <c r="AH25" s="205">
        <v>111</v>
      </c>
      <c r="AI25" s="205">
        <v>24</v>
      </c>
      <c r="AJ25" s="205">
        <v>106</v>
      </c>
      <c r="AK25" s="205">
        <v>30.5</v>
      </c>
      <c r="AL25" s="205">
        <v>43</v>
      </c>
      <c r="AM25" s="205">
        <v>44.5</v>
      </c>
      <c r="AN25" s="205">
        <v>25.5</v>
      </c>
      <c r="AO25" s="205">
        <v>38.5</v>
      </c>
      <c r="AP25" s="205">
        <v>41</v>
      </c>
      <c r="AQ25" s="205">
        <v>46.5</v>
      </c>
      <c r="AR25" s="205">
        <v>21</v>
      </c>
      <c r="AS25" s="205">
        <v>46.5</v>
      </c>
      <c r="AT25" s="205">
        <v>58</v>
      </c>
      <c r="AU25" s="205">
        <v>56.5</v>
      </c>
      <c r="AV25" s="205">
        <v>49</v>
      </c>
      <c r="AW25" s="205">
        <v>80</v>
      </c>
      <c r="AX25" s="205">
        <v>221</v>
      </c>
    </row>
    <row r="26" spans="1:50">
      <c r="A26" s="203" t="str">
        <f t="shared" si="0"/>
        <v>198601</v>
      </c>
      <c r="B26" s="204">
        <v>31413</v>
      </c>
      <c r="C26" s="206">
        <f t="shared" si="1"/>
        <v>2635.5</v>
      </c>
      <c r="D26" s="205">
        <v>121</v>
      </c>
      <c r="E26" s="205">
        <v>192.5</v>
      </c>
      <c r="F26" s="205">
        <v>30.5</v>
      </c>
      <c r="G26" s="205">
        <v>111</v>
      </c>
      <c r="H26" s="205">
        <v>11</v>
      </c>
      <c r="I26" s="205">
        <v>69</v>
      </c>
      <c r="J26" s="205">
        <v>21.5</v>
      </c>
      <c r="K26" s="205">
        <v>206</v>
      </c>
      <c r="L26" s="205">
        <v>15.5</v>
      </c>
      <c r="M26" s="205">
        <v>12.5</v>
      </c>
      <c r="N26" s="205">
        <v>2.5</v>
      </c>
      <c r="O26" s="205">
        <v>19</v>
      </c>
      <c r="P26" s="205">
        <v>14.5</v>
      </c>
      <c r="Q26" s="205">
        <v>12</v>
      </c>
      <c r="R26" s="205">
        <v>15</v>
      </c>
      <c r="S26" s="205">
        <v>13.5</v>
      </c>
      <c r="T26" s="205">
        <v>259.5</v>
      </c>
      <c r="U26" s="205">
        <v>9.5</v>
      </c>
      <c r="V26" s="205">
        <v>26</v>
      </c>
      <c r="W26" s="205">
        <v>22.5</v>
      </c>
      <c r="X26" s="205">
        <v>18.5</v>
      </c>
      <c r="Y26" s="205">
        <v>328</v>
      </c>
      <c r="Z26" s="205">
        <v>344</v>
      </c>
      <c r="AA26" s="205">
        <v>13</v>
      </c>
      <c r="AB26" s="205">
        <v>10</v>
      </c>
      <c r="AC26" s="205">
        <v>18.5</v>
      </c>
      <c r="AD26" s="205">
        <v>24</v>
      </c>
      <c r="AE26" s="205">
        <v>20.5</v>
      </c>
      <c r="AF26" s="205">
        <v>14.5</v>
      </c>
      <c r="AG26" s="205">
        <v>12</v>
      </c>
      <c r="AH26" s="205">
        <v>109.5</v>
      </c>
      <c r="AI26" s="205">
        <v>9</v>
      </c>
      <c r="AJ26" s="205">
        <v>68.5</v>
      </c>
      <c r="AK26" s="205">
        <v>18</v>
      </c>
      <c r="AL26" s="205">
        <v>37.5</v>
      </c>
      <c r="AM26" s="205">
        <v>7</v>
      </c>
      <c r="AN26" s="205">
        <v>11.5</v>
      </c>
      <c r="AO26" s="205">
        <v>16</v>
      </c>
      <c r="AP26" s="205">
        <v>12.5</v>
      </c>
      <c r="AQ26" s="205">
        <v>26.5</v>
      </c>
      <c r="AR26" s="205">
        <v>16.5</v>
      </c>
      <c r="AS26" s="205">
        <v>49</v>
      </c>
      <c r="AT26" s="205">
        <v>45</v>
      </c>
      <c r="AU26" s="205">
        <v>26</v>
      </c>
      <c r="AV26" s="205">
        <v>22.5</v>
      </c>
      <c r="AW26" s="205">
        <v>68</v>
      </c>
      <c r="AX26" s="205">
        <v>105</v>
      </c>
    </row>
    <row r="27" spans="1:50">
      <c r="A27" s="203" t="str">
        <f t="shared" si="0"/>
        <v>198601</v>
      </c>
      <c r="B27" s="204">
        <v>31444</v>
      </c>
      <c r="C27" s="206">
        <f t="shared" si="1"/>
        <v>2544.5</v>
      </c>
      <c r="D27" s="205">
        <v>60.5</v>
      </c>
      <c r="E27" s="205">
        <v>179.5</v>
      </c>
      <c r="F27" s="205">
        <v>42.5</v>
      </c>
      <c r="G27" s="205">
        <v>91.5</v>
      </c>
      <c r="H27" s="205">
        <v>20.5</v>
      </c>
      <c r="I27" s="205">
        <v>39.5</v>
      </c>
      <c r="J27" s="205">
        <v>46</v>
      </c>
      <c r="K27" s="205">
        <v>97.5</v>
      </c>
      <c r="L27" s="205">
        <v>47</v>
      </c>
      <c r="M27" s="205">
        <v>23.5</v>
      </c>
      <c r="N27" s="205">
        <v>30</v>
      </c>
      <c r="O27" s="205">
        <v>27</v>
      </c>
      <c r="P27" s="205">
        <v>19.5</v>
      </c>
      <c r="Q27" s="205">
        <v>28.5</v>
      </c>
      <c r="R27" s="205">
        <v>27.5</v>
      </c>
      <c r="S27" s="205">
        <v>39</v>
      </c>
      <c r="T27" s="205">
        <v>172.5</v>
      </c>
      <c r="U27" s="205">
        <v>9.5</v>
      </c>
      <c r="V27" s="205">
        <v>56.5</v>
      </c>
      <c r="W27" s="205">
        <v>37</v>
      </c>
      <c r="X27" s="205">
        <v>32</v>
      </c>
      <c r="Y27" s="205">
        <v>180.5</v>
      </c>
      <c r="Z27" s="205">
        <v>147</v>
      </c>
      <c r="AA27" s="205">
        <v>7</v>
      </c>
      <c r="AB27" s="205">
        <v>22.5</v>
      </c>
      <c r="AC27" s="205">
        <v>9.5</v>
      </c>
      <c r="AD27" s="205">
        <v>23</v>
      </c>
      <c r="AE27" s="205">
        <v>13.5</v>
      </c>
      <c r="AF27" s="205">
        <v>30</v>
      </c>
      <c r="AG27" s="205">
        <v>16</v>
      </c>
      <c r="AH27" s="205">
        <v>114</v>
      </c>
      <c r="AI27" s="205">
        <v>27.5</v>
      </c>
      <c r="AJ27" s="205">
        <v>92.5</v>
      </c>
      <c r="AK27" s="205">
        <v>43.5</v>
      </c>
      <c r="AL27" s="205">
        <v>60</v>
      </c>
      <c r="AM27" s="205">
        <v>19.5</v>
      </c>
      <c r="AN27" s="205">
        <v>47</v>
      </c>
      <c r="AO27" s="205">
        <v>28</v>
      </c>
      <c r="AP27" s="205">
        <v>83</v>
      </c>
      <c r="AQ27" s="205">
        <v>40.5</v>
      </c>
      <c r="AR27" s="205">
        <v>41</v>
      </c>
      <c r="AS27" s="205">
        <v>50</v>
      </c>
      <c r="AT27" s="205">
        <v>57.5</v>
      </c>
      <c r="AU27" s="205">
        <v>57.5</v>
      </c>
      <c r="AV27" s="205">
        <v>58.5</v>
      </c>
      <c r="AW27" s="205">
        <v>83</v>
      </c>
      <c r="AX27" s="205">
        <v>65.5</v>
      </c>
    </row>
    <row r="28" spans="1:50">
      <c r="A28" s="203" t="str">
        <f t="shared" si="0"/>
        <v>198601</v>
      </c>
      <c r="B28" s="204">
        <v>31472</v>
      </c>
      <c r="C28" s="206">
        <f t="shared" si="1"/>
        <v>6070</v>
      </c>
      <c r="D28" s="205">
        <v>87.5</v>
      </c>
      <c r="E28" s="205">
        <v>49</v>
      </c>
      <c r="F28" s="205">
        <v>44.5</v>
      </c>
      <c r="G28" s="205">
        <v>80.5</v>
      </c>
      <c r="H28" s="205">
        <v>82.5</v>
      </c>
      <c r="I28" s="205">
        <v>71</v>
      </c>
      <c r="J28" s="205">
        <v>94.5</v>
      </c>
      <c r="K28" s="205">
        <v>120.5</v>
      </c>
      <c r="L28" s="205">
        <v>161.5</v>
      </c>
      <c r="M28" s="205">
        <v>92</v>
      </c>
      <c r="N28" s="205">
        <v>117.5</v>
      </c>
      <c r="O28" s="205">
        <v>156</v>
      </c>
      <c r="P28" s="205">
        <v>78</v>
      </c>
      <c r="Q28" s="205">
        <v>184</v>
      </c>
      <c r="R28" s="205">
        <v>188</v>
      </c>
      <c r="S28" s="205">
        <v>208</v>
      </c>
      <c r="T28" s="205">
        <v>116</v>
      </c>
      <c r="U28" s="205">
        <v>33.5</v>
      </c>
      <c r="V28" s="205">
        <v>219</v>
      </c>
      <c r="W28" s="205">
        <v>164</v>
      </c>
      <c r="X28" s="205">
        <v>146.5</v>
      </c>
      <c r="Y28" s="205">
        <v>104.5</v>
      </c>
      <c r="Z28" s="205">
        <v>117</v>
      </c>
      <c r="AA28" s="205">
        <v>163</v>
      </c>
      <c r="AB28" s="205">
        <v>163</v>
      </c>
      <c r="AC28" s="205">
        <v>143.5</v>
      </c>
      <c r="AD28" s="205">
        <v>163</v>
      </c>
      <c r="AE28" s="205">
        <v>134</v>
      </c>
      <c r="AF28" s="205">
        <v>152</v>
      </c>
      <c r="AG28" s="205">
        <v>204</v>
      </c>
      <c r="AH28" s="205">
        <v>123.5</v>
      </c>
      <c r="AI28" s="205">
        <v>90</v>
      </c>
      <c r="AJ28" s="205">
        <v>119.5</v>
      </c>
      <c r="AK28" s="205">
        <v>78</v>
      </c>
      <c r="AL28" s="205">
        <v>125</v>
      </c>
      <c r="AM28" s="205">
        <v>97.5</v>
      </c>
      <c r="AN28" s="205">
        <v>159.5</v>
      </c>
      <c r="AO28" s="205">
        <v>85.5</v>
      </c>
      <c r="AP28" s="205">
        <v>171.5</v>
      </c>
      <c r="AQ28" s="205">
        <v>105</v>
      </c>
      <c r="AR28" s="205">
        <v>143.5</v>
      </c>
      <c r="AS28" s="205">
        <v>132</v>
      </c>
      <c r="AT28" s="205">
        <v>127.5</v>
      </c>
      <c r="AU28" s="205">
        <v>129.5</v>
      </c>
      <c r="AV28" s="205">
        <v>205</v>
      </c>
      <c r="AW28" s="205">
        <v>112</v>
      </c>
      <c r="AX28" s="205">
        <v>227.5</v>
      </c>
    </row>
    <row r="29" spans="1:50">
      <c r="A29" s="203" t="str">
        <f t="shared" si="0"/>
        <v>198602</v>
      </c>
      <c r="B29" s="204">
        <v>31503</v>
      </c>
      <c r="C29" s="206">
        <f t="shared" si="1"/>
        <v>5485</v>
      </c>
      <c r="D29" s="205">
        <v>53</v>
      </c>
      <c r="E29" s="205">
        <v>42.5</v>
      </c>
      <c r="F29" s="205">
        <v>104.5</v>
      </c>
      <c r="G29" s="205">
        <v>128.5</v>
      </c>
      <c r="H29" s="205">
        <v>69.5</v>
      </c>
      <c r="I29" s="205">
        <v>57</v>
      </c>
      <c r="J29" s="205">
        <v>51.5</v>
      </c>
      <c r="K29" s="205">
        <v>95.5</v>
      </c>
      <c r="L29" s="205">
        <v>103</v>
      </c>
      <c r="M29" s="205">
        <v>92</v>
      </c>
      <c r="N29" s="205">
        <v>55</v>
      </c>
      <c r="O29" s="205">
        <v>68</v>
      </c>
      <c r="P29" s="205">
        <v>53</v>
      </c>
      <c r="Q29" s="205">
        <v>79.5</v>
      </c>
      <c r="R29" s="205">
        <v>88</v>
      </c>
      <c r="S29" s="205">
        <v>108.5</v>
      </c>
      <c r="T29" s="205">
        <v>98.5</v>
      </c>
      <c r="U29" s="205">
        <v>42.5</v>
      </c>
      <c r="V29" s="205">
        <v>177.5</v>
      </c>
      <c r="W29" s="205">
        <v>215.5</v>
      </c>
      <c r="X29" s="205">
        <v>143.5</v>
      </c>
      <c r="Y29" s="205">
        <v>122</v>
      </c>
      <c r="Z29" s="205">
        <v>104.5</v>
      </c>
      <c r="AA29" s="205">
        <v>144</v>
      </c>
      <c r="AB29" s="205">
        <v>102.5</v>
      </c>
      <c r="AC29" s="205">
        <v>127</v>
      </c>
      <c r="AD29" s="205">
        <v>79</v>
      </c>
      <c r="AE29" s="205">
        <v>133.5</v>
      </c>
      <c r="AF29" s="205">
        <v>126.5</v>
      </c>
      <c r="AG29" s="205">
        <v>150</v>
      </c>
      <c r="AH29" s="205">
        <v>129</v>
      </c>
      <c r="AI29" s="205">
        <v>128</v>
      </c>
      <c r="AJ29" s="205">
        <v>93.5</v>
      </c>
      <c r="AK29" s="205">
        <v>180.5</v>
      </c>
      <c r="AL29" s="205">
        <v>219.5</v>
      </c>
      <c r="AM29" s="205">
        <v>79.5</v>
      </c>
      <c r="AN29" s="205">
        <v>97.5</v>
      </c>
      <c r="AO29" s="205">
        <v>139.5</v>
      </c>
      <c r="AP29" s="205">
        <v>339.5</v>
      </c>
      <c r="AQ29" s="205">
        <v>106</v>
      </c>
      <c r="AR29" s="205">
        <v>103</v>
      </c>
      <c r="AS29" s="205">
        <v>160.5</v>
      </c>
      <c r="AT29" s="205">
        <v>137.5</v>
      </c>
      <c r="AU29" s="205">
        <v>117.5</v>
      </c>
      <c r="AV29" s="205">
        <v>174.5</v>
      </c>
      <c r="AW29" s="205">
        <v>162.5</v>
      </c>
      <c r="AX29" s="205">
        <v>101.5</v>
      </c>
    </row>
    <row r="30" spans="1:50">
      <c r="A30" s="203" t="str">
        <f t="shared" si="0"/>
        <v>198602</v>
      </c>
      <c r="B30" s="204">
        <v>31533</v>
      </c>
      <c r="C30" s="206">
        <f t="shared" si="1"/>
        <v>8987.5</v>
      </c>
      <c r="D30" s="205">
        <v>48</v>
      </c>
      <c r="E30" s="205">
        <v>73</v>
      </c>
      <c r="F30" s="205">
        <v>85.5</v>
      </c>
      <c r="G30" s="205">
        <v>115</v>
      </c>
      <c r="H30" s="205">
        <v>145</v>
      </c>
      <c r="I30" s="205">
        <v>78.5</v>
      </c>
      <c r="J30" s="205">
        <v>109.5</v>
      </c>
      <c r="K30" s="205">
        <v>74</v>
      </c>
      <c r="L30" s="205">
        <v>160</v>
      </c>
      <c r="M30" s="205">
        <v>158</v>
      </c>
      <c r="N30" s="205">
        <v>143</v>
      </c>
      <c r="O30" s="205">
        <v>163</v>
      </c>
      <c r="P30" s="205">
        <v>139</v>
      </c>
      <c r="Q30" s="205">
        <v>174</v>
      </c>
      <c r="R30" s="205">
        <v>210</v>
      </c>
      <c r="S30" s="205">
        <v>280</v>
      </c>
      <c r="T30" s="205">
        <v>149</v>
      </c>
      <c r="U30" s="205">
        <v>79</v>
      </c>
      <c r="V30" s="205">
        <v>293</v>
      </c>
      <c r="W30" s="205">
        <v>225</v>
      </c>
      <c r="X30" s="205">
        <v>209.5</v>
      </c>
      <c r="Y30" s="205">
        <v>177.5</v>
      </c>
      <c r="Z30" s="205">
        <v>147.5</v>
      </c>
      <c r="AA30" s="205">
        <v>235</v>
      </c>
      <c r="AB30" s="205">
        <v>289</v>
      </c>
      <c r="AC30" s="205">
        <v>197.5</v>
      </c>
      <c r="AD30" s="205">
        <v>215</v>
      </c>
      <c r="AE30" s="205">
        <v>224.5</v>
      </c>
      <c r="AF30" s="205">
        <v>229.5</v>
      </c>
      <c r="AG30" s="205">
        <v>209</v>
      </c>
      <c r="AH30" s="205">
        <v>132.5</v>
      </c>
      <c r="AI30" s="205">
        <v>202</v>
      </c>
      <c r="AJ30" s="205">
        <v>165.5</v>
      </c>
      <c r="AK30" s="205">
        <v>266</v>
      </c>
      <c r="AL30" s="205">
        <v>394.5</v>
      </c>
      <c r="AM30" s="205">
        <v>150</v>
      </c>
      <c r="AN30" s="205">
        <v>249.5</v>
      </c>
      <c r="AO30" s="205">
        <v>202</v>
      </c>
      <c r="AP30" s="205">
        <v>278.5</v>
      </c>
      <c r="AQ30" s="205">
        <v>240</v>
      </c>
      <c r="AR30" s="205">
        <v>206.5</v>
      </c>
      <c r="AS30" s="205">
        <v>261.5</v>
      </c>
      <c r="AT30" s="205">
        <v>271</v>
      </c>
      <c r="AU30" s="205">
        <v>241</v>
      </c>
      <c r="AV30" s="205">
        <v>322.5</v>
      </c>
      <c r="AW30" s="205">
        <v>231.5</v>
      </c>
      <c r="AX30" s="205">
        <v>137.5</v>
      </c>
    </row>
    <row r="31" spans="1:50">
      <c r="A31" s="203" t="str">
        <f t="shared" si="0"/>
        <v>198602</v>
      </c>
      <c r="B31" s="204">
        <v>31564</v>
      </c>
      <c r="C31" s="206">
        <f t="shared" si="1"/>
        <v>8998.5</v>
      </c>
      <c r="D31" s="205">
        <v>23.5</v>
      </c>
      <c r="E31" s="205">
        <v>69</v>
      </c>
      <c r="F31" s="205">
        <v>95.5</v>
      </c>
      <c r="G31" s="205">
        <v>62.5</v>
      </c>
      <c r="H31" s="205">
        <v>125</v>
      </c>
      <c r="I31" s="205">
        <v>104</v>
      </c>
      <c r="J31" s="205">
        <v>66.5</v>
      </c>
      <c r="K31" s="205">
        <v>137.5</v>
      </c>
      <c r="L31" s="205">
        <v>123</v>
      </c>
      <c r="M31" s="205">
        <v>171.5</v>
      </c>
      <c r="N31" s="205">
        <v>147</v>
      </c>
      <c r="O31" s="205">
        <v>88</v>
      </c>
      <c r="P31" s="205">
        <v>72</v>
      </c>
      <c r="Q31" s="205">
        <v>71.5</v>
      </c>
      <c r="R31" s="205">
        <v>138</v>
      </c>
      <c r="S31" s="205">
        <v>100.5</v>
      </c>
      <c r="T31" s="205">
        <v>147.5</v>
      </c>
      <c r="U31" s="205">
        <v>95.5</v>
      </c>
      <c r="V31" s="205">
        <v>185</v>
      </c>
      <c r="W31" s="205">
        <v>286</v>
      </c>
      <c r="X31" s="205">
        <v>214</v>
      </c>
      <c r="Y31" s="205">
        <v>185</v>
      </c>
      <c r="Z31" s="205">
        <v>165</v>
      </c>
      <c r="AA31" s="205">
        <v>284</v>
      </c>
      <c r="AB31" s="205">
        <v>229</v>
      </c>
      <c r="AC31" s="205">
        <v>222.5</v>
      </c>
      <c r="AD31" s="205">
        <v>152.5</v>
      </c>
      <c r="AE31" s="205">
        <v>210.5</v>
      </c>
      <c r="AF31" s="205">
        <v>263.5</v>
      </c>
      <c r="AG31" s="205">
        <v>182</v>
      </c>
      <c r="AH31" s="205">
        <v>171</v>
      </c>
      <c r="AI31" s="205">
        <v>172.5</v>
      </c>
      <c r="AJ31" s="205">
        <v>215</v>
      </c>
      <c r="AK31" s="205">
        <v>361</v>
      </c>
      <c r="AL31" s="205">
        <v>386</v>
      </c>
      <c r="AM31" s="205">
        <v>117</v>
      </c>
      <c r="AN31" s="205">
        <v>124.5</v>
      </c>
      <c r="AO31" s="205">
        <v>231</v>
      </c>
      <c r="AP31" s="205">
        <v>223.5</v>
      </c>
      <c r="AQ31" s="205">
        <v>220.5</v>
      </c>
      <c r="AR31" s="205">
        <v>325</v>
      </c>
      <c r="AS31" s="205">
        <v>446</v>
      </c>
      <c r="AT31" s="205">
        <v>400</v>
      </c>
      <c r="AU31" s="205">
        <v>434</v>
      </c>
      <c r="AV31" s="205">
        <v>308.5</v>
      </c>
      <c r="AW31" s="205">
        <v>325.5</v>
      </c>
      <c r="AX31" s="205">
        <v>120.5</v>
      </c>
    </row>
    <row r="32" spans="1:50">
      <c r="A32" s="203" t="str">
        <f t="shared" si="0"/>
        <v>198603</v>
      </c>
      <c r="B32" s="204">
        <v>31594</v>
      </c>
      <c r="C32" s="206">
        <f t="shared" si="1"/>
        <v>10102</v>
      </c>
      <c r="D32" s="205">
        <v>66.5</v>
      </c>
      <c r="E32" s="205">
        <v>103</v>
      </c>
      <c r="F32" s="205">
        <v>211</v>
      </c>
      <c r="G32" s="205">
        <v>168.5</v>
      </c>
      <c r="H32" s="205">
        <v>192</v>
      </c>
      <c r="I32" s="205">
        <v>161.5</v>
      </c>
      <c r="J32" s="205">
        <v>102</v>
      </c>
      <c r="K32" s="205">
        <v>150.5</v>
      </c>
      <c r="L32" s="205">
        <v>95.5</v>
      </c>
      <c r="M32" s="205">
        <v>146.5</v>
      </c>
      <c r="N32" s="205">
        <v>172.5</v>
      </c>
      <c r="O32" s="205">
        <v>172</v>
      </c>
      <c r="P32" s="205">
        <v>79</v>
      </c>
      <c r="Q32" s="205">
        <v>58</v>
      </c>
      <c r="R32" s="205">
        <v>137</v>
      </c>
      <c r="S32" s="205">
        <v>65</v>
      </c>
      <c r="T32" s="205">
        <v>232.5</v>
      </c>
      <c r="U32" s="205">
        <v>99</v>
      </c>
      <c r="V32" s="205">
        <v>272</v>
      </c>
      <c r="W32" s="205">
        <v>395.5</v>
      </c>
      <c r="X32" s="205">
        <v>327</v>
      </c>
      <c r="Y32" s="205">
        <v>276.5</v>
      </c>
      <c r="Z32" s="205">
        <v>271.5</v>
      </c>
      <c r="AA32" s="205">
        <v>375</v>
      </c>
      <c r="AB32" s="205">
        <v>300.5</v>
      </c>
      <c r="AC32" s="205">
        <v>227</v>
      </c>
      <c r="AD32" s="205">
        <v>115.5</v>
      </c>
      <c r="AE32" s="205">
        <v>138.5</v>
      </c>
      <c r="AF32" s="205">
        <v>422.5</v>
      </c>
      <c r="AG32" s="205">
        <v>95.5</v>
      </c>
      <c r="AH32" s="205">
        <v>257</v>
      </c>
      <c r="AI32" s="205">
        <v>155.5</v>
      </c>
      <c r="AJ32" s="205">
        <v>349</v>
      </c>
      <c r="AK32" s="205">
        <v>252</v>
      </c>
      <c r="AL32" s="205">
        <v>395.5</v>
      </c>
      <c r="AM32" s="205">
        <v>115</v>
      </c>
      <c r="AN32" s="205">
        <v>79.5</v>
      </c>
      <c r="AO32" s="205">
        <v>101.5</v>
      </c>
      <c r="AP32" s="205">
        <v>258.5</v>
      </c>
      <c r="AQ32" s="205">
        <v>400</v>
      </c>
      <c r="AR32" s="205">
        <v>249.5</v>
      </c>
      <c r="AS32" s="205">
        <v>661.5</v>
      </c>
      <c r="AT32" s="205">
        <v>231</v>
      </c>
      <c r="AU32" s="205">
        <v>328.5</v>
      </c>
      <c r="AV32" s="205">
        <v>176</v>
      </c>
      <c r="AW32" s="205">
        <v>411.5</v>
      </c>
      <c r="AX32" s="205">
        <v>51.5</v>
      </c>
    </row>
    <row r="33" spans="1:50">
      <c r="A33" s="203" t="str">
        <f t="shared" si="0"/>
        <v>198603</v>
      </c>
      <c r="B33" s="204">
        <v>31625</v>
      </c>
      <c r="C33" s="206">
        <f t="shared" si="1"/>
        <v>5899.5</v>
      </c>
      <c r="D33" s="205">
        <v>71</v>
      </c>
      <c r="E33" s="205">
        <v>121.5</v>
      </c>
      <c r="F33" s="205">
        <v>133</v>
      </c>
      <c r="G33" s="205">
        <v>118</v>
      </c>
      <c r="H33" s="205">
        <v>422</v>
      </c>
      <c r="I33" s="205">
        <v>172.5</v>
      </c>
      <c r="J33" s="205">
        <v>302</v>
      </c>
      <c r="K33" s="205">
        <v>67.5</v>
      </c>
      <c r="L33" s="205">
        <v>294</v>
      </c>
      <c r="M33" s="205">
        <v>341</v>
      </c>
      <c r="N33" s="205">
        <v>325.5</v>
      </c>
      <c r="O33" s="205">
        <v>229</v>
      </c>
      <c r="P33" s="205">
        <v>172</v>
      </c>
      <c r="Q33" s="205">
        <v>221</v>
      </c>
      <c r="R33" s="205">
        <v>233.5</v>
      </c>
      <c r="S33" s="205">
        <v>188.5</v>
      </c>
      <c r="T33" s="205">
        <v>156.5</v>
      </c>
      <c r="U33" s="205">
        <v>69.5</v>
      </c>
      <c r="V33" s="205">
        <v>255.5</v>
      </c>
      <c r="W33" s="205">
        <v>33</v>
      </c>
      <c r="X33" s="205">
        <v>14</v>
      </c>
      <c r="Y33" s="205">
        <v>25</v>
      </c>
      <c r="Z33" s="205">
        <v>22</v>
      </c>
      <c r="AA33" s="205">
        <v>13</v>
      </c>
      <c r="AB33" s="205">
        <v>51.5</v>
      </c>
      <c r="AC33" s="205">
        <v>20.5</v>
      </c>
      <c r="AD33" s="205">
        <v>38</v>
      </c>
      <c r="AE33" s="205">
        <v>102</v>
      </c>
      <c r="AF33" s="205">
        <v>23.5</v>
      </c>
      <c r="AG33" s="205">
        <v>22</v>
      </c>
      <c r="AH33" s="205">
        <v>59.5</v>
      </c>
      <c r="AI33" s="205">
        <v>105.5</v>
      </c>
      <c r="AJ33" s="205">
        <v>60.5</v>
      </c>
      <c r="AK33" s="205">
        <v>53.5</v>
      </c>
      <c r="AL33" s="205">
        <v>82.5</v>
      </c>
      <c r="AM33" s="205">
        <v>12</v>
      </c>
      <c r="AN33" s="205">
        <v>104</v>
      </c>
      <c r="AO33" s="205">
        <v>15</v>
      </c>
      <c r="AP33" s="205">
        <v>168</v>
      </c>
      <c r="AQ33" s="205">
        <v>70.5</v>
      </c>
      <c r="AR33" s="205">
        <v>76.5</v>
      </c>
      <c r="AS33" s="205">
        <v>77.5</v>
      </c>
      <c r="AT33" s="205">
        <v>36.5</v>
      </c>
      <c r="AU33" s="205">
        <v>122</v>
      </c>
      <c r="AV33" s="205">
        <v>302.5</v>
      </c>
      <c r="AW33" s="205">
        <v>62.5</v>
      </c>
      <c r="AX33" s="205">
        <v>233</v>
      </c>
    </row>
    <row r="34" spans="1:50">
      <c r="A34" s="203" t="str">
        <f t="shared" si="0"/>
        <v>198603</v>
      </c>
      <c r="B34" s="204">
        <v>31656</v>
      </c>
      <c r="C34" s="206">
        <f t="shared" si="1"/>
        <v>6395.5</v>
      </c>
      <c r="D34" s="205">
        <v>202</v>
      </c>
      <c r="E34" s="205">
        <v>77</v>
      </c>
      <c r="F34" s="205">
        <v>112</v>
      </c>
      <c r="G34" s="205">
        <v>179</v>
      </c>
      <c r="H34" s="205">
        <v>64.5</v>
      </c>
      <c r="I34" s="205">
        <v>58.5</v>
      </c>
      <c r="J34" s="205">
        <v>61</v>
      </c>
      <c r="K34" s="205">
        <v>102.5</v>
      </c>
      <c r="L34" s="205">
        <v>83</v>
      </c>
      <c r="M34" s="205">
        <v>166.5</v>
      </c>
      <c r="N34" s="205">
        <v>144</v>
      </c>
      <c r="O34" s="205">
        <v>162</v>
      </c>
      <c r="P34" s="205">
        <v>112</v>
      </c>
      <c r="Q34" s="205">
        <v>227.5</v>
      </c>
      <c r="R34" s="205">
        <v>190.5</v>
      </c>
      <c r="S34" s="205">
        <v>196</v>
      </c>
      <c r="T34" s="205">
        <v>200.5</v>
      </c>
      <c r="U34" s="205">
        <v>114</v>
      </c>
      <c r="V34" s="205">
        <v>172.5</v>
      </c>
      <c r="W34" s="205">
        <v>80</v>
      </c>
      <c r="X34" s="205">
        <v>79.5</v>
      </c>
      <c r="Y34" s="205">
        <v>109</v>
      </c>
      <c r="Z34" s="205">
        <v>123</v>
      </c>
      <c r="AA34" s="205">
        <v>70</v>
      </c>
      <c r="AB34" s="205">
        <v>89.5</v>
      </c>
      <c r="AC34" s="205">
        <v>96</v>
      </c>
      <c r="AD34" s="205">
        <v>99.5</v>
      </c>
      <c r="AE34" s="205">
        <v>76.5</v>
      </c>
      <c r="AF34" s="205">
        <v>55.5</v>
      </c>
      <c r="AG34" s="205">
        <v>60.5</v>
      </c>
      <c r="AH34" s="205">
        <v>99</v>
      </c>
      <c r="AI34" s="205">
        <v>103.5</v>
      </c>
      <c r="AJ34" s="205">
        <v>63</v>
      </c>
      <c r="AK34" s="205">
        <v>128</v>
      </c>
      <c r="AL34" s="205">
        <v>275.5</v>
      </c>
      <c r="AM34" s="205">
        <v>92</v>
      </c>
      <c r="AN34" s="205">
        <v>80</v>
      </c>
      <c r="AO34" s="205">
        <v>149</v>
      </c>
      <c r="AP34" s="205">
        <v>226.5</v>
      </c>
      <c r="AQ34" s="205">
        <v>190.5</v>
      </c>
      <c r="AR34" s="205">
        <v>114.5</v>
      </c>
      <c r="AS34" s="205">
        <v>248</v>
      </c>
      <c r="AT34" s="205">
        <v>186</v>
      </c>
      <c r="AU34" s="205">
        <v>156.5</v>
      </c>
      <c r="AV34" s="205">
        <v>168.5</v>
      </c>
      <c r="AW34" s="205">
        <v>201</v>
      </c>
      <c r="AX34" s="205">
        <v>350</v>
      </c>
    </row>
    <row r="35" spans="1:50">
      <c r="A35" s="203" t="str">
        <f t="shared" si="0"/>
        <v>198604</v>
      </c>
      <c r="B35" s="204">
        <v>31686</v>
      </c>
      <c r="C35" s="206">
        <f t="shared" si="1"/>
        <v>4079</v>
      </c>
      <c r="D35" s="205">
        <v>208.5</v>
      </c>
      <c r="E35" s="205">
        <v>85</v>
      </c>
      <c r="F35" s="205">
        <v>93</v>
      </c>
      <c r="G35" s="205">
        <v>118.5</v>
      </c>
      <c r="H35" s="205">
        <v>99.5</v>
      </c>
      <c r="I35" s="205">
        <v>66</v>
      </c>
      <c r="J35" s="205">
        <v>131</v>
      </c>
      <c r="K35" s="205">
        <v>219.5</v>
      </c>
      <c r="L35" s="205">
        <v>105</v>
      </c>
      <c r="M35" s="205">
        <v>71</v>
      </c>
      <c r="N35" s="205">
        <v>50</v>
      </c>
      <c r="O35" s="205">
        <v>63</v>
      </c>
      <c r="P35" s="205">
        <v>46.5</v>
      </c>
      <c r="Q35" s="205">
        <v>101</v>
      </c>
      <c r="R35" s="205">
        <v>74</v>
      </c>
      <c r="S35" s="205">
        <v>107.5</v>
      </c>
      <c r="T35" s="205">
        <v>140.5</v>
      </c>
      <c r="U35" s="205">
        <v>21</v>
      </c>
      <c r="V35" s="205">
        <v>72</v>
      </c>
      <c r="W35" s="205">
        <v>68.5</v>
      </c>
      <c r="X35" s="205">
        <v>43.5</v>
      </c>
      <c r="Y35" s="205">
        <v>177</v>
      </c>
      <c r="Z35" s="205">
        <v>224</v>
      </c>
      <c r="AA35" s="205">
        <v>89</v>
      </c>
      <c r="AB35" s="205">
        <v>95</v>
      </c>
      <c r="AC35" s="205">
        <v>91.5</v>
      </c>
      <c r="AD35" s="205">
        <v>90</v>
      </c>
      <c r="AE35" s="205">
        <v>79.5</v>
      </c>
      <c r="AF35" s="205">
        <v>74</v>
      </c>
      <c r="AG35" s="205">
        <v>85</v>
      </c>
      <c r="AH35" s="205">
        <v>188.5</v>
      </c>
      <c r="AI35" s="205">
        <v>23.5</v>
      </c>
      <c r="AJ35" s="205">
        <v>110.5</v>
      </c>
      <c r="AK35" s="205">
        <v>51.5</v>
      </c>
      <c r="AL35" s="205">
        <v>51.5</v>
      </c>
      <c r="AM35" s="205">
        <v>40</v>
      </c>
      <c r="AN35" s="205">
        <v>56.5</v>
      </c>
      <c r="AO35" s="205">
        <v>32.5</v>
      </c>
      <c r="AP35" s="205">
        <v>63.5</v>
      </c>
      <c r="AQ35" s="205">
        <v>45</v>
      </c>
      <c r="AR35" s="205">
        <v>26.5</v>
      </c>
      <c r="AS35" s="205">
        <v>52</v>
      </c>
      <c r="AT35" s="205">
        <v>81.5</v>
      </c>
      <c r="AU35" s="205">
        <v>73.5</v>
      </c>
      <c r="AV35" s="205">
        <v>58.5</v>
      </c>
      <c r="AW35" s="205">
        <v>83.5</v>
      </c>
      <c r="AX35" s="205">
        <v>51</v>
      </c>
    </row>
    <row r="36" spans="1:50">
      <c r="A36" s="203" t="str">
        <f t="shared" si="0"/>
        <v>198604</v>
      </c>
      <c r="B36" s="204">
        <v>31717</v>
      </c>
      <c r="C36" s="206">
        <f t="shared" si="1"/>
        <v>2128.5</v>
      </c>
      <c r="D36" s="205">
        <v>82.5</v>
      </c>
      <c r="E36" s="205">
        <v>118</v>
      </c>
      <c r="F36" s="205">
        <v>60.5</v>
      </c>
      <c r="G36" s="205">
        <v>180.5</v>
      </c>
      <c r="H36" s="205">
        <v>35.5</v>
      </c>
      <c r="I36" s="205">
        <v>53</v>
      </c>
      <c r="J36" s="205">
        <v>38.5</v>
      </c>
      <c r="K36" s="205">
        <v>97.5</v>
      </c>
      <c r="L36" s="205">
        <v>36</v>
      </c>
      <c r="M36" s="205">
        <v>17</v>
      </c>
      <c r="N36" s="205">
        <v>12</v>
      </c>
      <c r="O36" s="205">
        <v>25</v>
      </c>
      <c r="P36" s="205">
        <v>19</v>
      </c>
      <c r="Q36" s="205">
        <v>45.5</v>
      </c>
      <c r="R36" s="205">
        <v>41</v>
      </c>
      <c r="S36" s="205">
        <v>34.5</v>
      </c>
      <c r="T36" s="205">
        <v>126</v>
      </c>
      <c r="U36" s="205">
        <v>13.5</v>
      </c>
      <c r="V36" s="205">
        <v>28.5</v>
      </c>
      <c r="W36" s="205">
        <v>52</v>
      </c>
      <c r="X36" s="205">
        <v>31.5</v>
      </c>
      <c r="Y36" s="205">
        <v>134</v>
      </c>
      <c r="Z36" s="205">
        <v>85</v>
      </c>
      <c r="AA36" s="205">
        <v>30</v>
      </c>
      <c r="AB36" s="205">
        <v>30</v>
      </c>
      <c r="AC36" s="205">
        <v>27</v>
      </c>
      <c r="AD36" s="205">
        <v>28.5</v>
      </c>
      <c r="AE36" s="205">
        <v>18.5</v>
      </c>
      <c r="AF36" s="205">
        <v>19</v>
      </c>
      <c r="AG36" s="205">
        <v>18.5</v>
      </c>
      <c r="AH36" s="205">
        <v>95.5</v>
      </c>
      <c r="AI36" s="205">
        <v>10</v>
      </c>
      <c r="AJ36" s="205">
        <v>73.5</v>
      </c>
      <c r="AK36" s="205">
        <v>17.5</v>
      </c>
      <c r="AL36" s="205">
        <v>14</v>
      </c>
      <c r="AM36" s="205">
        <v>20</v>
      </c>
      <c r="AN36" s="205">
        <v>30.5</v>
      </c>
      <c r="AO36" s="205">
        <v>9</v>
      </c>
      <c r="AP36" s="205">
        <v>24.5</v>
      </c>
      <c r="AQ36" s="205">
        <v>30</v>
      </c>
      <c r="AR36" s="205">
        <v>5</v>
      </c>
      <c r="AS36" s="205">
        <v>21</v>
      </c>
      <c r="AT36" s="205">
        <v>18</v>
      </c>
      <c r="AU36" s="205">
        <v>22</v>
      </c>
      <c r="AV36" s="205">
        <v>44</v>
      </c>
      <c r="AW36" s="205">
        <v>35.5</v>
      </c>
      <c r="AX36" s="205">
        <v>120.5</v>
      </c>
    </row>
    <row r="37" spans="1:50">
      <c r="A37" s="203" t="str">
        <f t="shared" si="0"/>
        <v>198604</v>
      </c>
      <c r="B37" s="204">
        <v>31747</v>
      </c>
      <c r="C37" s="206">
        <f t="shared" si="1"/>
        <v>4088</v>
      </c>
      <c r="D37" s="205">
        <v>104</v>
      </c>
      <c r="E37" s="205">
        <v>98.5</v>
      </c>
      <c r="F37" s="205">
        <v>103.5</v>
      </c>
      <c r="G37" s="205">
        <v>119</v>
      </c>
      <c r="H37" s="205">
        <v>25</v>
      </c>
      <c r="I37" s="205">
        <v>55.5</v>
      </c>
      <c r="J37" s="205">
        <v>55.5</v>
      </c>
      <c r="K37" s="205">
        <v>110.5</v>
      </c>
      <c r="L37" s="205">
        <v>71</v>
      </c>
      <c r="M37" s="205">
        <v>59</v>
      </c>
      <c r="N37" s="205">
        <v>41.5</v>
      </c>
      <c r="O37" s="205">
        <v>105</v>
      </c>
      <c r="P37" s="205">
        <v>78</v>
      </c>
      <c r="Q37" s="205">
        <v>89</v>
      </c>
      <c r="R37" s="205">
        <v>115.5</v>
      </c>
      <c r="S37" s="205">
        <v>108</v>
      </c>
      <c r="T37" s="205">
        <v>137.5</v>
      </c>
      <c r="U37" s="205">
        <v>56.5</v>
      </c>
      <c r="V37" s="205">
        <v>170</v>
      </c>
      <c r="W37" s="205">
        <v>71.5</v>
      </c>
      <c r="X37" s="205">
        <v>90</v>
      </c>
      <c r="Y37" s="205">
        <v>210.5</v>
      </c>
      <c r="Z37" s="205">
        <v>154</v>
      </c>
      <c r="AA37" s="205">
        <v>65</v>
      </c>
      <c r="AB37" s="205">
        <v>69</v>
      </c>
      <c r="AC37" s="205">
        <v>51</v>
      </c>
      <c r="AD37" s="205">
        <v>75.5</v>
      </c>
      <c r="AE37" s="205">
        <v>52</v>
      </c>
      <c r="AF37" s="205">
        <v>68.5</v>
      </c>
      <c r="AG37" s="205">
        <v>89.5</v>
      </c>
      <c r="AH37" s="205">
        <v>156</v>
      </c>
      <c r="AI37" s="205">
        <v>44.5</v>
      </c>
      <c r="AJ37" s="205">
        <v>165</v>
      </c>
      <c r="AK37" s="205">
        <v>53.5</v>
      </c>
      <c r="AL37" s="205">
        <v>75</v>
      </c>
      <c r="AM37" s="205">
        <v>48.5</v>
      </c>
      <c r="AN37" s="205">
        <v>82</v>
      </c>
      <c r="AO37" s="205">
        <v>57.5</v>
      </c>
      <c r="AP37" s="205">
        <v>120</v>
      </c>
      <c r="AQ37" s="205">
        <v>94.5</v>
      </c>
      <c r="AR37" s="205">
        <v>41</v>
      </c>
      <c r="AS37" s="205">
        <v>72.5</v>
      </c>
      <c r="AT37" s="205">
        <v>94.5</v>
      </c>
      <c r="AU37" s="205">
        <v>91.5</v>
      </c>
      <c r="AV37" s="205">
        <v>67</v>
      </c>
      <c r="AW37" s="205">
        <v>110.5</v>
      </c>
      <c r="AX37" s="205">
        <v>15.5</v>
      </c>
    </row>
    <row r="38" spans="1:50">
      <c r="A38" s="203" t="str">
        <f t="shared" si="0"/>
        <v>198701</v>
      </c>
      <c r="B38" s="204">
        <v>31778</v>
      </c>
      <c r="C38" s="206">
        <f t="shared" si="1"/>
        <v>3652</v>
      </c>
      <c r="D38" s="205">
        <v>119</v>
      </c>
      <c r="E38" s="205">
        <v>154</v>
      </c>
      <c r="F38" s="205">
        <v>62</v>
      </c>
      <c r="G38" s="205">
        <v>111</v>
      </c>
      <c r="H38" s="205">
        <v>23</v>
      </c>
      <c r="I38" s="205">
        <v>63</v>
      </c>
      <c r="J38" s="205">
        <v>30</v>
      </c>
      <c r="K38" s="205">
        <v>140</v>
      </c>
      <c r="L38" s="205">
        <v>43.5</v>
      </c>
      <c r="M38" s="205">
        <v>17</v>
      </c>
      <c r="N38" s="205">
        <v>16</v>
      </c>
      <c r="O38" s="205">
        <v>28</v>
      </c>
      <c r="P38" s="205">
        <v>26.5</v>
      </c>
      <c r="Q38" s="205">
        <v>47</v>
      </c>
      <c r="R38" s="205">
        <v>38</v>
      </c>
      <c r="S38" s="205">
        <v>37</v>
      </c>
      <c r="T38" s="205">
        <v>209.5</v>
      </c>
      <c r="U38" s="205">
        <v>38.5</v>
      </c>
      <c r="V38" s="205">
        <v>107.5</v>
      </c>
      <c r="W38" s="205">
        <v>73</v>
      </c>
      <c r="X38" s="205">
        <v>55.5</v>
      </c>
      <c r="Y38" s="205">
        <v>304</v>
      </c>
      <c r="Z38" s="205">
        <v>224.5</v>
      </c>
      <c r="AA38" s="205">
        <v>81</v>
      </c>
      <c r="AB38" s="205">
        <v>30</v>
      </c>
      <c r="AC38" s="205">
        <v>68</v>
      </c>
      <c r="AD38" s="205">
        <v>37.5</v>
      </c>
      <c r="AE38" s="205">
        <v>50</v>
      </c>
      <c r="AF38" s="205">
        <v>68.5</v>
      </c>
      <c r="AG38" s="205">
        <v>62.5</v>
      </c>
      <c r="AH38" s="205">
        <v>219.5</v>
      </c>
      <c r="AI38" s="205">
        <v>26.5</v>
      </c>
      <c r="AJ38" s="205">
        <v>167</v>
      </c>
      <c r="AK38" s="205">
        <v>46.5</v>
      </c>
      <c r="AL38" s="205">
        <v>114</v>
      </c>
      <c r="AM38" s="205">
        <v>36</v>
      </c>
      <c r="AN38" s="205">
        <v>30.5</v>
      </c>
      <c r="AO38" s="205">
        <v>56</v>
      </c>
      <c r="AP38" s="205">
        <v>48.5</v>
      </c>
      <c r="AQ38" s="205">
        <v>52</v>
      </c>
      <c r="AR38" s="205">
        <v>15.5</v>
      </c>
      <c r="AS38" s="205">
        <v>74</v>
      </c>
      <c r="AT38" s="205">
        <v>64.5</v>
      </c>
      <c r="AU38" s="205">
        <v>67.5</v>
      </c>
      <c r="AV38" s="205">
        <v>22.5</v>
      </c>
      <c r="AW38" s="205">
        <v>89.5</v>
      </c>
      <c r="AX38" s="205">
        <v>157</v>
      </c>
    </row>
    <row r="39" spans="1:50">
      <c r="A39" s="203" t="str">
        <f t="shared" si="0"/>
        <v>198701</v>
      </c>
      <c r="B39" s="204">
        <v>31809</v>
      </c>
      <c r="C39" s="206">
        <f t="shared" si="1"/>
        <v>2828</v>
      </c>
      <c r="D39" s="205">
        <v>82</v>
      </c>
      <c r="E39" s="205">
        <v>128</v>
      </c>
      <c r="F39" s="205">
        <v>51.5</v>
      </c>
      <c r="G39" s="205">
        <v>109</v>
      </c>
      <c r="H39" s="205">
        <v>30</v>
      </c>
      <c r="I39" s="205">
        <v>78</v>
      </c>
      <c r="J39" s="205">
        <v>35</v>
      </c>
      <c r="K39" s="205">
        <v>123</v>
      </c>
      <c r="L39" s="205">
        <v>42</v>
      </c>
      <c r="M39" s="205">
        <v>28</v>
      </c>
      <c r="N39" s="205">
        <v>33</v>
      </c>
      <c r="O39" s="205">
        <v>34</v>
      </c>
      <c r="P39" s="205">
        <v>30.5</v>
      </c>
      <c r="Q39" s="205">
        <v>36</v>
      </c>
      <c r="R39" s="205">
        <v>29.5</v>
      </c>
      <c r="S39" s="205">
        <v>33</v>
      </c>
      <c r="T39" s="205">
        <v>151</v>
      </c>
      <c r="U39" s="205">
        <v>44.5</v>
      </c>
      <c r="V39" s="205">
        <v>63</v>
      </c>
      <c r="W39" s="205">
        <v>69.5</v>
      </c>
      <c r="X39" s="205">
        <v>30.5</v>
      </c>
      <c r="Y39" s="205">
        <v>135.5</v>
      </c>
      <c r="Z39" s="205">
        <v>154.5</v>
      </c>
      <c r="AA39" s="205">
        <v>55</v>
      </c>
      <c r="AB39" s="205">
        <v>16.5</v>
      </c>
      <c r="AC39" s="205">
        <v>41.5</v>
      </c>
      <c r="AD39" s="205">
        <v>31.5</v>
      </c>
      <c r="AE39" s="205">
        <v>44.5</v>
      </c>
      <c r="AF39" s="205">
        <v>44.5</v>
      </c>
      <c r="AG39" s="205">
        <v>35.5</v>
      </c>
      <c r="AH39" s="205">
        <v>127.5</v>
      </c>
      <c r="AI39" s="205">
        <v>43</v>
      </c>
      <c r="AJ39" s="205">
        <v>98</v>
      </c>
      <c r="AK39" s="205">
        <v>32.5</v>
      </c>
      <c r="AL39" s="205">
        <v>76.5</v>
      </c>
      <c r="AM39" s="205">
        <v>53</v>
      </c>
      <c r="AN39" s="205">
        <v>31.5</v>
      </c>
      <c r="AO39" s="205">
        <v>40</v>
      </c>
      <c r="AP39" s="205">
        <v>33.5</v>
      </c>
      <c r="AQ39" s="205">
        <v>47.5</v>
      </c>
      <c r="AR39" s="205">
        <v>44.5</v>
      </c>
      <c r="AS39" s="205">
        <v>76.5</v>
      </c>
      <c r="AT39" s="205">
        <v>60.5</v>
      </c>
      <c r="AU39" s="205">
        <v>70.5</v>
      </c>
      <c r="AV39" s="205">
        <v>38.5</v>
      </c>
      <c r="AW39" s="205">
        <v>70</v>
      </c>
      <c r="AX39" s="205">
        <v>64.5</v>
      </c>
    </row>
    <row r="40" spans="1:50">
      <c r="A40" s="203" t="str">
        <f t="shared" si="0"/>
        <v>198701</v>
      </c>
      <c r="B40" s="204">
        <v>31837</v>
      </c>
      <c r="C40" s="206">
        <f t="shared" si="1"/>
        <v>6697</v>
      </c>
      <c r="D40" s="205">
        <v>82.5</v>
      </c>
      <c r="E40" s="205">
        <v>88.5</v>
      </c>
      <c r="F40" s="205">
        <v>106.5</v>
      </c>
      <c r="G40" s="205">
        <v>128</v>
      </c>
      <c r="H40" s="205">
        <v>74</v>
      </c>
      <c r="I40" s="205">
        <v>87.5</v>
      </c>
      <c r="J40" s="205">
        <v>106.5</v>
      </c>
      <c r="K40" s="205">
        <v>121.5</v>
      </c>
      <c r="L40" s="205">
        <v>123</v>
      </c>
      <c r="M40" s="205">
        <v>123</v>
      </c>
      <c r="N40" s="205">
        <v>61</v>
      </c>
      <c r="O40" s="205">
        <v>75</v>
      </c>
      <c r="P40" s="205">
        <v>111.5</v>
      </c>
      <c r="Q40" s="205">
        <v>99</v>
      </c>
      <c r="R40" s="205">
        <v>94</v>
      </c>
      <c r="S40" s="205">
        <v>132</v>
      </c>
      <c r="T40" s="205">
        <v>152.5</v>
      </c>
      <c r="U40" s="205">
        <v>55.5</v>
      </c>
      <c r="V40" s="205">
        <v>281</v>
      </c>
      <c r="W40" s="205">
        <v>184</v>
      </c>
      <c r="X40" s="205">
        <v>194.5</v>
      </c>
      <c r="Y40" s="205">
        <v>196.5</v>
      </c>
      <c r="Z40" s="205">
        <v>161.5</v>
      </c>
      <c r="AA40" s="205">
        <v>132</v>
      </c>
      <c r="AB40" s="205">
        <v>102</v>
      </c>
      <c r="AC40" s="205">
        <v>124</v>
      </c>
      <c r="AD40" s="205">
        <v>95</v>
      </c>
      <c r="AE40" s="205">
        <v>115.5</v>
      </c>
      <c r="AF40" s="205">
        <v>104.5</v>
      </c>
      <c r="AG40" s="205">
        <v>109</v>
      </c>
      <c r="AH40" s="205">
        <v>148</v>
      </c>
      <c r="AI40" s="205">
        <v>110</v>
      </c>
      <c r="AJ40" s="205">
        <v>144.5</v>
      </c>
      <c r="AK40" s="205">
        <v>182.5</v>
      </c>
      <c r="AL40" s="205">
        <v>262</v>
      </c>
      <c r="AM40" s="205">
        <v>96.5</v>
      </c>
      <c r="AN40" s="205">
        <v>92</v>
      </c>
      <c r="AO40" s="205">
        <v>132.5</v>
      </c>
      <c r="AP40" s="205">
        <v>197</v>
      </c>
      <c r="AQ40" s="205">
        <v>174.5</v>
      </c>
      <c r="AR40" s="205">
        <v>184.5</v>
      </c>
      <c r="AS40" s="205">
        <v>181</v>
      </c>
      <c r="AT40" s="205">
        <v>196.5</v>
      </c>
      <c r="AU40" s="205">
        <v>234</v>
      </c>
      <c r="AV40" s="205">
        <v>254</v>
      </c>
      <c r="AW40" s="205">
        <v>351</v>
      </c>
      <c r="AX40" s="205">
        <v>135.5</v>
      </c>
    </row>
    <row r="41" spans="1:50">
      <c r="A41" s="203" t="str">
        <f t="shared" si="0"/>
        <v>198702</v>
      </c>
      <c r="B41" s="204">
        <v>31868</v>
      </c>
      <c r="C41" s="206">
        <f t="shared" si="1"/>
        <v>2996</v>
      </c>
      <c r="D41" s="205">
        <v>38.5</v>
      </c>
      <c r="E41" s="205">
        <v>47.5</v>
      </c>
      <c r="F41" s="205">
        <v>29.5</v>
      </c>
      <c r="G41" s="205">
        <v>53</v>
      </c>
      <c r="H41" s="205">
        <v>8</v>
      </c>
      <c r="I41" s="205">
        <v>11</v>
      </c>
      <c r="J41" s="205">
        <v>6</v>
      </c>
      <c r="K41" s="205">
        <v>48.5</v>
      </c>
      <c r="L41" s="205">
        <v>47.5</v>
      </c>
      <c r="M41" s="205">
        <v>21.5</v>
      </c>
      <c r="N41" s="205">
        <v>5</v>
      </c>
      <c r="O41" s="205">
        <v>13</v>
      </c>
      <c r="P41" s="205">
        <v>10</v>
      </c>
      <c r="Q41" s="205">
        <v>74</v>
      </c>
      <c r="R41" s="205">
        <v>42.5</v>
      </c>
      <c r="S41" s="205">
        <v>52.5</v>
      </c>
      <c r="T41" s="205">
        <v>38</v>
      </c>
      <c r="U41" s="205">
        <v>8</v>
      </c>
      <c r="V41" s="205">
        <v>91</v>
      </c>
      <c r="W41" s="205">
        <v>118.5</v>
      </c>
      <c r="X41" s="205">
        <v>59.5</v>
      </c>
      <c r="Y41" s="205">
        <v>43</v>
      </c>
      <c r="Z41" s="205">
        <v>39.5</v>
      </c>
      <c r="AA41" s="205">
        <v>55</v>
      </c>
      <c r="AB41" s="205">
        <v>43.5</v>
      </c>
      <c r="AC41" s="205">
        <v>47.5</v>
      </c>
      <c r="AD41" s="205">
        <v>39.5</v>
      </c>
      <c r="AE41" s="205">
        <v>43</v>
      </c>
      <c r="AF41" s="205">
        <v>46</v>
      </c>
      <c r="AG41" s="205">
        <v>42.5</v>
      </c>
      <c r="AH41" s="205">
        <v>36.5</v>
      </c>
      <c r="AI41" s="205">
        <v>27.5</v>
      </c>
      <c r="AJ41" s="205">
        <v>45.5</v>
      </c>
      <c r="AK41" s="205">
        <v>72</v>
      </c>
      <c r="AL41" s="205">
        <v>144.5</v>
      </c>
      <c r="AM41" s="205">
        <v>29.5</v>
      </c>
      <c r="AN41" s="205">
        <v>31</v>
      </c>
      <c r="AO41" s="205">
        <v>49.5</v>
      </c>
      <c r="AP41" s="205">
        <v>116</v>
      </c>
      <c r="AQ41" s="205">
        <v>77</v>
      </c>
      <c r="AR41" s="205">
        <v>99.5</v>
      </c>
      <c r="AS41" s="205">
        <v>129</v>
      </c>
      <c r="AT41" s="205">
        <v>186.5</v>
      </c>
      <c r="AU41" s="205">
        <v>176.5</v>
      </c>
      <c r="AV41" s="205">
        <v>220.5</v>
      </c>
      <c r="AW41" s="205">
        <v>248.5</v>
      </c>
      <c r="AX41" s="205">
        <v>84</v>
      </c>
    </row>
    <row r="42" spans="1:50">
      <c r="A42" s="203" t="str">
        <f t="shared" si="0"/>
        <v>198702</v>
      </c>
      <c r="B42" s="204">
        <v>31898</v>
      </c>
      <c r="C42" s="206">
        <f t="shared" si="1"/>
        <v>7348.5</v>
      </c>
      <c r="D42" s="205">
        <v>64.5</v>
      </c>
      <c r="E42" s="205">
        <v>48</v>
      </c>
      <c r="F42" s="205">
        <v>104</v>
      </c>
      <c r="G42" s="205">
        <v>143</v>
      </c>
      <c r="H42" s="205">
        <v>100</v>
      </c>
      <c r="I42" s="205">
        <v>75</v>
      </c>
      <c r="J42" s="205">
        <v>47.5</v>
      </c>
      <c r="K42" s="205">
        <v>145</v>
      </c>
      <c r="L42" s="205">
        <v>108.5</v>
      </c>
      <c r="M42" s="205">
        <v>136</v>
      </c>
      <c r="N42" s="205">
        <v>56.5</v>
      </c>
      <c r="O42" s="205">
        <v>47</v>
      </c>
      <c r="P42" s="205">
        <v>89</v>
      </c>
      <c r="Q42" s="205">
        <v>83.5</v>
      </c>
      <c r="R42" s="205">
        <v>65</v>
      </c>
      <c r="S42" s="205">
        <v>120.5</v>
      </c>
      <c r="T42" s="205">
        <v>160.5</v>
      </c>
      <c r="U42" s="205">
        <v>73.5</v>
      </c>
      <c r="V42" s="205">
        <v>318</v>
      </c>
      <c r="W42" s="205">
        <v>211</v>
      </c>
      <c r="X42" s="205">
        <v>255.5</v>
      </c>
      <c r="Y42" s="205">
        <v>204</v>
      </c>
      <c r="Z42" s="205">
        <v>212.5</v>
      </c>
      <c r="AA42" s="205">
        <v>183</v>
      </c>
      <c r="AB42" s="205">
        <v>134.5</v>
      </c>
      <c r="AC42" s="205">
        <v>153</v>
      </c>
      <c r="AD42" s="205">
        <v>189</v>
      </c>
      <c r="AE42" s="205">
        <v>160.5</v>
      </c>
      <c r="AF42" s="205">
        <v>163</v>
      </c>
      <c r="AG42" s="205">
        <v>181</v>
      </c>
      <c r="AH42" s="205">
        <v>108.5</v>
      </c>
      <c r="AI42" s="205">
        <v>131</v>
      </c>
      <c r="AJ42" s="205">
        <v>80</v>
      </c>
      <c r="AK42" s="205">
        <v>178.5</v>
      </c>
      <c r="AL42" s="205">
        <v>174.5</v>
      </c>
      <c r="AM42" s="205">
        <v>97.5</v>
      </c>
      <c r="AN42" s="205">
        <v>139</v>
      </c>
      <c r="AO42" s="205">
        <v>161.5</v>
      </c>
      <c r="AP42" s="205">
        <v>369.5</v>
      </c>
      <c r="AQ42" s="205">
        <v>133.5</v>
      </c>
      <c r="AR42" s="205">
        <v>148.5</v>
      </c>
      <c r="AS42" s="205">
        <v>179.5</v>
      </c>
      <c r="AT42" s="205">
        <v>202.5</v>
      </c>
      <c r="AU42" s="205">
        <v>282.5</v>
      </c>
      <c r="AV42" s="205">
        <v>298.5</v>
      </c>
      <c r="AW42" s="205">
        <v>344.5</v>
      </c>
      <c r="AX42" s="205">
        <v>287</v>
      </c>
    </row>
    <row r="43" spans="1:50">
      <c r="A43" s="203" t="str">
        <f t="shared" si="0"/>
        <v>198702</v>
      </c>
      <c r="B43" s="204">
        <v>31929</v>
      </c>
      <c r="C43" s="206">
        <f t="shared" si="1"/>
        <v>6759</v>
      </c>
      <c r="D43" s="205">
        <v>17</v>
      </c>
      <c r="E43" s="205">
        <v>65</v>
      </c>
      <c r="F43" s="205">
        <v>43.5</v>
      </c>
      <c r="G43" s="205">
        <v>47</v>
      </c>
      <c r="H43" s="205">
        <v>69</v>
      </c>
      <c r="I43" s="205">
        <v>59</v>
      </c>
      <c r="J43" s="205">
        <v>78</v>
      </c>
      <c r="K43" s="205">
        <v>52</v>
      </c>
      <c r="L43" s="205">
        <v>111</v>
      </c>
      <c r="M43" s="205">
        <v>117.5</v>
      </c>
      <c r="N43" s="205">
        <v>80.5</v>
      </c>
      <c r="O43" s="205">
        <v>97</v>
      </c>
      <c r="P43" s="205">
        <v>95</v>
      </c>
      <c r="Q43" s="205">
        <v>140</v>
      </c>
      <c r="R43" s="205">
        <v>120.5</v>
      </c>
      <c r="S43" s="205">
        <v>164.5</v>
      </c>
      <c r="T43" s="205">
        <v>113</v>
      </c>
      <c r="U43" s="205">
        <v>71</v>
      </c>
      <c r="V43" s="205">
        <v>185</v>
      </c>
      <c r="W43" s="205">
        <v>67.5</v>
      </c>
      <c r="X43" s="205">
        <v>69.5</v>
      </c>
      <c r="Y43" s="205">
        <v>140</v>
      </c>
      <c r="Z43" s="205">
        <v>116</v>
      </c>
      <c r="AA43" s="205">
        <v>112</v>
      </c>
      <c r="AB43" s="205">
        <v>88.5</v>
      </c>
      <c r="AC43" s="205">
        <v>114</v>
      </c>
      <c r="AD43" s="205">
        <v>119.5</v>
      </c>
      <c r="AE43" s="205">
        <v>87</v>
      </c>
      <c r="AF43" s="205">
        <v>150</v>
      </c>
      <c r="AG43" s="205">
        <v>117.5</v>
      </c>
      <c r="AH43" s="205">
        <v>185</v>
      </c>
      <c r="AI43" s="205">
        <v>105</v>
      </c>
      <c r="AJ43" s="205">
        <v>224</v>
      </c>
      <c r="AK43" s="205">
        <v>268.5</v>
      </c>
      <c r="AL43" s="205">
        <v>211.5</v>
      </c>
      <c r="AM43" s="205">
        <v>141.5</v>
      </c>
      <c r="AN43" s="205">
        <v>159.5</v>
      </c>
      <c r="AO43" s="205">
        <v>160.5</v>
      </c>
      <c r="AP43" s="205">
        <v>327.5</v>
      </c>
      <c r="AQ43" s="205">
        <v>278</v>
      </c>
      <c r="AR43" s="205">
        <v>174.5</v>
      </c>
      <c r="AS43" s="205">
        <v>273</v>
      </c>
      <c r="AT43" s="205">
        <v>208</v>
      </c>
      <c r="AU43" s="205">
        <v>246</v>
      </c>
      <c r="AV43" s="205">
        <v>258</v>
      </c>
      <c r="AW43" s="205">
        <v>201</v>
      </c>
      <c r="AX43" s="205">
        <v>430.5</v>
      </c>
    </row>
    <row r="44" spans="1:50">
      <c r="A44" s="203" t="str">
        <f t="shared" si="0"/>
        <v>198703</v>
      </c>
      <c r="B44" s="204">
        <v>31959</v>
      </c>
      <c r="C44" s="206">
        <f t="shared" si="1"/>
        <v>11811.5</v>
      </c>
      <c r="D44" s="205">
        <v>98.5</v>
      </c>
      <c r="E44" s="205">
        <v>189</v>
      </c>
      <c r="F44" s="205">
        <v>197</v>
      </c>
      <c r="G44" s="205">
        <v>267.5</v>
      </c>
      <c r="H44" s="205">
        <v>150.5</v>
      </c>
      <c r="I44" s="205">
        <v>192</v>
      </c>
      <c r="J44" s="205">
        <v>80.5</v>
      </c>
      <c r="K44" s="205">
        <v>236</v>
      </c>
      <c r="L44" s="205">
        <v>124</v>
      </c>
      <c r="M44" s="205">
        <v>190</v>
      </c>
      <c r="N44" s="205">
        <v>201.5</v>
      </c>
      <c r="O44" s="205">
        <v>96</v>
      </c>
      <c r="P44" s="205">
        <v>66</v>
      </c>
      <c r="Q44" s="205">
        <v>47</v>
      </c>
      <c r="R44" s="205">
        <v>146.5</v>
      </c>
      <c r="S44" s="205">
        <v>104.5</v>
      </c>
      <c r="T44" s="205">
        <v>151</v>
      </c>
      <c r="U44" s="205">
        <v>71.5</v>
      </c>
      <c r="V44" s="205">
        <v>256</v>
      </c>
      <c r="W44" s="205">
        <v>268.5</v>
      </c>
      <c r="X44" s="205">
        <v>164</v>
      </c>
      <c r="Y44" s="205">
        <v>165.5</v>
      </c>
      <c r="Z44" s="205">
        <v>131.5</v>
      </c>
      <c r="AA44" s="205">
        <v>435</v>
      </c>
      <c r="AB44" s="205">
        <v>106.5</v>
      </c>
      <c r="AC44" s="205">
        <v>176</v>
      </c>
      <c r="AD44" s="205">
        <v>115</v>
      </c>
      <c r="AE44" s="205">
        <v>132</v>
      </c>
      <c r="AF44" s="205">
        <v>365.5</v>
      </c>
      <c r="AG44" s="205">
        <v>196</v>
      </c>
      <c r="AH44" s="205">
        <v>211</v>
      </c>
      <c r="AI44" s="205">
        <v>200</v>
      </c>
      <c r="AJ44" s="205">
        <v>219</v>
      </c>
      <c r="AK44" s="205">
        <v>390.5</v>
      </c>
      <c r="AL44" s="205">
        <v>376</v>
      </c>
      <c r="AM44" s="205">
        <v>241</v>
      </c>
      <c r="AN44" s="205">
        <v>126.5</v>
      </c>
      <c r="AO44" s="205">
        <v>292</v>
      </c>
      <c r="AP44" s="205">
        <v>534.5</v>
      </c>
      <c r="AQ44" s="205">
        <v>444</v>
      </c>
      <c r="AR44" s="205">
        <v>548</v>
      </c>
      <c r="AS44" s="205">
        <v>600</v>
      </c>
      <c r="AT44" s="205">
        <v>770</v>
      </c>
      <c r="AU44" s="205">
        <v>854.5</v>
      </c>
      <c r="AV44" s="205">
        <v>376</v>
      </c>
      <c r="AW44" s="205">
        <v>465.5</v>
      </c>
      <c r="AX44" s="205">
        <v>42.5</v>
      </c>
    </row>
    <row r="45" spans="1:50">
      <c r="A45" s="203" t="str">
        <f t="shared" si="0"/>
        <v>198703</v>
      </c>
      <c r="B45" s="204">
        <v>31990</v>
      </c>
      <c r="C45" s="206">
        <f t="shared" si="1"/>
        <v>8147.5</v>
      </c>
      <c r="D45" s="205">
        <v>134.5</v>
      </c>
      <c r="E45" s="205">
        <v>198</v>
      </c>
      <c r="F45" s="205">
        <v>360</v>
      </c>
      <c r="G45" s="205">
        <v>452.5</v>
      </c>
      <c r="H45" s="205">
        <v>164.5</v>
      </c>
      <c r="I45" s="205">
        <v>163.5</v>
      </c>
      <c r="J45" s="205">
        <v>77.5</v>
      </c>
      <c r="K45" s="205">
        <v>166</v>
      </c>
      <c r="L45" s="205">
        <v>127</v>
      </c>
      <c r="M45" s="205">
        <v>209</v>
      </c>
      <c r="N45" s="205">
        <v>289</v>
      </c>
      <c r="O45" s="205">
        <v>93</v>
      </c>
      <c r="P45" s="205">
        <v>35.5</v>
      </c>
      <c r="Q45" s="205">
        <v>114.5</v>
      </c>
      <c r="R45" s="205">
        <v>45.5</v>
      </c>
      <c r="S45" s="205">
        <v>59</v>
      </c>
      <c r="T45" s="205">
        <v>159.5</v>
      </c>
      <c r="U45" s="205">
        <v>71.5</v>
      </c>
      <c r="V45" s="205">
        <v>347</v>
      </c>
      <c r="W45" s="205">
        <v>119</v>
      </c>
      <c r="X45" s="205">
        <v>77.5</v>
      </c>
      <c r="Y45" s="205">
        <v>184.5</v>
      </c>
      <c r="Z45" s="205">
        <v>158</v>
      </c>
      <c r="AA45" s="205">
        <v>34</v>
      </c>
      <c r="AB45" s="205">
        <v>48.5</v>
      </c>
      <c r="AC45" s="205">
        <v>79.5</v>
      </c>
      <c r="AD45" s="205">
        <v>63.5</v>
      </c>
      <c r="AE45" s="205">
        <v>52</v>
      </c>
      <c r="AF45" s="205">
        <v>36.5</v>
      </c>
      <c r="AG45" s="205">
        <v>49.5</v>
      </c>
      <c r="AH45" s="205">
        <v>177</v>
      </c>
      <c r="AI45" s="205">
        <v>68.5</v>
      </c>
      <c r="AJ45" s="205">
        <v>125.5</v>
      </c>
      <c r="AK45" s="205">
        <v>240.5</v>
      </c>
      <c r="AL45" s="205">
        <v>185.5</v>
      </c>
      <c r="AM45" s="205">
        <v>53.5</v>
      </c>
      <c r="AN45" s="205">
        <v>97</v>
      </c>
      <c r="AO45" s="205">
        <v>150.5</v>
      </c>
      <c r="AP45" s="205">
        <v>154</v>
      </c>
      <c r="AQ45" s="205">
        <v>379</v>
      </c>
      <c r="AR45" s="205">
        <v>234</v>
      </c>
      <c r="AS45" s="205">
        <v>485.5</v>
      </c>
      <c r="AT45" s="205">
        <v>373</v>
      </c>
      <c r="AU45" s="205">
        <v>477.5</v>
      </c>
      <c r="AV45" s="205">
        <v>169.5</v>
      </c>
      <c r="AW45" s="205">
        <v>205</v>
      </c>
      <c r="AX45" s="205">
        <v>402.5</v>
      </c>
    </row>
    <row r="46" spans="1:50">
      <c r="A46" s="203" t="str">
        <f t="shared" si="0"/>
        <v>198703</v>
      </c>
      <c r="B46" s="204">
        <v>32021</v>
      </c>
      <c r="C46" s="206">
        <f t="shared" si="1"/>
        <v>7071</v>
      </c>
      <c r="D46" s="205">
        <v>55</v>
      </c>
      <c r="E46" s="205">
        <v>29.5</v>
      </c>
      <c r="F46" s="205">
        <v>116.5</v>
      </c>
      <c r="G46" s="205">
        <v>125</v>
      </c>
      <c r="H46" s="205">
        <v>141</v>
      </c>
      <c r="I46" s="205">
        <v>108.5</v>
      </c>
      <c r="J46" s="205">
        <v>208</v>
      </c>
      <c r="K46" s="205">
        <v>60</v>
      </c>
      <c r="L46" s="205">
        <v>171</v>
      </c>
      <c r="M46" s="205">
        <v>287</v>
      </c>
      <c r="N46" s="205">
        <v>335</v>
      </c>
      <c r="O46" s="205">
        <v>299</v>
      </c>
      <c r="P46" s="205">
        <v>119</v>
      </c>
      <c r="Q46" s="205">
        <v>285.5</v>
      </c>
      <c r="R46" s="205">
        <v>214.5</v>
      </c>
      <c r="S46" s="205">
        <v>244.5</v>
      </c>
      <c r="T46" s="205">
        <v>158.5</v>
      </c>
      <c r="U46" s="205">
        <v>62.5</v>
      </c>
      <c r="V46" s="205">
        <v>350.5</v>
      </c>
      <c r="W46" s="205">
        <v>98.5</v>
      </c>
      <c r="X46" s="205">
        <v>197.5</v>
      </c>
      <c r="Y46" s="205">
        <v>92.5</v>
      </c>
      <c r="Z46" s="205">
        <v>96</v>
      </c>
      <c r="AA46" s="205">
        <v>119</v>
      </c>
      <c r="AB46" s="205">
        <v>230</v>
      </c>
      <c r="AC46" s="205">
        <v>98</v>
      </c>
      <c r="AD46" s="205">
        <v>106.5</v>
      </c>
      <c r="AE46" s="205">
        <v>107.5</v>
      </c>
      <c r="AF46" s="205">
        <v>116</v>
      </c>
      <c r="AG46" s="205">
        <v>112</v>
      </c>
      <c r="AH46" s="205">
        <v>106</v>
      </c>
      <c r="AI46" s="205">
        <v>126</v>
      </c>
      <c r="AJ46" s="205">
        <v>71</v>
      </c>
      <c r="AK46" s="205">
        <v>220.5</v>
      </c>
      <c r="AL46" s="205">
        <v>133.5</v>
      </c>
      <c r="AM46" s="205">
        <v>110.5</v>
      </c>
      <c r="AN46" s="205">
        <v>160.5</v>
      </c>
      <c r="AO46" s="205">
        <v>134</v>
      </c>
      <c r="AP46" s="205">
        <v>160</v>
      </c>
      <c r="AQ46" s="205">
        <v>100.5</v>
      </c>
      <c r="AR46" s="205">
        <v>226</v>
      </c>
      <c r="AS46" s="205">
        <v>125</v>
      </c>
      <c r="AT46" s="205">
        <v>67</v>
      </c>
      <c r="AU46" s="205">
        <v>118.5</v>
      </c>
      <c r="AV46" s="205">
        <v>254</v>
      </c>
      <c r="AW46" s="205">
        <v>151.5</v>
      </c>
      <c r="AX46" s="205">
        <v>62.5</v>
      </c>
    </row>
    <row r="47" spans="1:50">
      <c r="A47" s="203" t="str">
        <f t="shared" si="0"/>
        <v>198704</v>
      </c>
      <c r="B47" s="204">
        <v>32051</v>
      </c>
      <c r="C47" s="206">
        <f t="shared" si="1"/>
        <v>7072.5</v>
      </c>
      <c r="D47" s="205">
        <v>118.5</v>
      </c>
      <c r="E47" s="205">
        <v>47</v>
      </c>
      <c r="F47" s="205">
        <v>39.5</v>
      </c>
      <c r="G47" s="205">
        <v>65.5</v>
      </c>
      <c r="H47" s="205">
        <v>21</v>
      </c>
      <c r="I47" s="205">
        <v>23.5</v>
      </c>
      <c r="J47" s="205">
        <v>39</v>
      </c>
      <c r="K47" s="205">
        <v>92.5</v>
      </c>
      <c r="L47" s="205">
        <v>153</v>
      </c>
      <c r="M47" s="205">
        <v>83.5</v>
      </c>
      <c r="N47" s="205">
        <v>71.5</v>
      </c>
      <c r="O47" s="205">
        <v>147</v>
      </c>
      <c r="P47" s="205">
        <v>76.5</v>
      </c>
      <c r="Q47" s="205">
        <v>215</v>
      </c>
      <c r="R47" s="205">
        <v>193</v>
      </c>
      <c r="S47" s="205">
        <v>195.5</v>
      </c>
      <c r="T47" s="205">
        <v>89</v>
      </c>
      <c r="U47" s="205">
        <v>10</v>
      </c>
      <c r="V47" s="205">
        <v>95.5</v>
      </c>
      <c r="W47" s="205">
        <v>81</v>
      </c>
      <c r="X47" s="205">
        <v>84.5</v>
      </c>
      <c r="Y47" s="205">
        <v>147</v>
      </c>
      <c r="Z47" s="205">
        <v>82.5</v>
      </c>
      <c r="AA47" s="205">
        <v>121</v>
      </c>
      <c r="AB47" s="205">
        <v>144</v>
      </c>
      <c r="AC47" s="205">
        <v>154.5</v>
      </c>
      <c r="AD47" s="205">
        <v>130</v>
      </c>
      <c r="AE47" s="205">
        <v>101</v>
      </c>
      <c r="AF47" s="205">
        <v>110.5</v>
      </c>
      <c r="AG47" s="205">
        <v>100</v>
      </c>
      <c r="AH47" s="205">
        <v>208</v>
      </c>
      <c r="AI47" s="205">
        <v>217.5</v>
      </c>
      <c r="AJ47" s="205">
        <v>245.5</v>
      </c>
      <c r="AK47" s="205">
        <v>143</v>
      </c>
      <c r="AL47" s="205">
        <v>146.5</v>
      </c>
      <c r="AM47" s="205">
        <v>323</v>
      </c>
      <c r="AN47" s="205">
        <v>239.5</v>
      </c>
      <c r="AO47" s="205">
        <v>229</v>
      </c>
      <c r="AP47" s="205">
        <v>250.5</v>
      </c>
      <c r="AQ47" s="205">
        <v>84</v>
      </c>
      <c r="AR47" s="205">
        <v>312</v>
      </c>
      <c r="AS47" s="205">
        <v>109</v>
      </c>
      <c r="AT47" s="205">
        <v>82.5</v>
      </c>
      <c r="AU47" s="205">
        <v>148</v>
      </c>
      <c r="AV47" s="205">
        <v>780</v>
      </c>
      <c r="AW47" s="205">
        <v>360.5</v>
      </c>
      <c r="AX47" s="205">
        <v>162</v>
      </c>
    </row>
    <row r="48" spans="1:50">
      <c r="A48" s="203" t="str">
        <f t="shared" si="0"/>
        <v>198704</v>
      </c>
      <c r="B48" s="204">
        <v>32082</v>
      </c>
      <c r="C48" s="206">
        <f t="shared" si="1"/>
        <v>3194</v>
      </c>
      <c r="D48" s="205">
        <v>77</v>
      </c>
      <c r="E48" s="205">
        <v>105</v>
      </c>
      <c r="F48" s="205">
        <v>87.5</v>
      </c>
      <c r="G48" s="205">
        <v>172</v>
      </c>
      <c r="H48" s="205">
        <v>40</v>
      </c>
      <c r="I48" s="205">
        <v>67.5</v>
      </c>
      <c r="J48" s="205">
        <v>41.5</v>
      </c>
      <c r="K48" s="205">
        <v>123</v>
      </c>
      <c r="L48" s="205">
        <v>59</v>
      </c>
      <c r="M48" s="205">
        <v>62</v>
      </c>
      <c r="N48" s="205">
        <v>22</v>
      </c>
      <c r="O48" s="205">
        <v>57</v>
      </c>
      <c r="P48" s="205">
        <v>27</v>
      </c>
      <c r="Q48" s="205">
        <v>50.5</v>
      </c>
      <c r="R48" s="205">
        <v>39.5</v>
      </c>
      <c r="S48" s="205">
        <v>50.5</v>
      </c>
      <c r="T48" s="205">
        <v>151.5</v>
      </c>
      <c r="U48" s="205">
        <v>24</v>
      </c>
      <c r="V48" s="205">
        <v>60</v>
      </c>
      <c r="W48" s="205">
        <v>44.5</v>
      </c>
      <c r="X48" s="205">
        <v>38.5</v>
      </c>
      <c r="Y48" s="205">
        <v>179</v>
      </c>
      <c r="Z48" s="205">
        <v>91.5</v>
      </c>
      <c r="AA48" s="205">
        <v>51</v>
      </c>
      <c r="AB48" s="205">
        <v>51.5</v>
      </c>
      <c r="AC48" s="205">
        <v>42</v>
      </c>
      <c r="AD48" s="205">
        <v>34.5</v>
      </c>
      <c r="AE48" s="205">
        <v>41</v>
      </c>
      <c r="AF48" s="205">
        <v>49.5</v>
      </c>
      <c r="AG48" s="205">
        <v>34</v>
      </c>
      <c r="AH48" s="205">
        <v>153</v>
      </c>
      <c r="AI48" s="205">
        <v>41</v>
      </c>
      <c r="AJ48" s="205">
        <v>110.5</v>
      </c>
      <c r="AK48" s="205">
        <v>84.5</v>
      </c>
      <c r="AL48" s="205">
        <v>62.5</v>
      </c>
      <c r="AM48" s="205">
        <v>34.5</v>
      </c>
      <c r="AN48" s="205">
        <v>57.5</v>
      </c>
      <c r="AO48" s="205">
        <v>33</v>
      </c>
      <c r="AP48" s="205">
        <v>46</v>
      </c>
      <c r="AQ48" s="205">
        <v>66.5</v>
      </c>
      <c r="AR48" s="205">
        <v>35.5</v>
      </c>
      <c r="AS48" s="205">
        <v>60</v>
      </c>
      <c r="AT48" s="205">
        <v>28</v>
      </c>
      <c r="AU48" s="205">
        <v>48</v>
      </c>
      <c r="AV48" s="205">
        <v>63</v>
      </c>
      <c r="AW48" s="205">
        <v>123</v>
      </c>
      <c r="AX48" s="205">
        <v>174</v>
      </c>
    </row>
    <row r="49" spans="1:50">
      <c r="A49" s="203" t="str">
        <f t="shared" si="0"/>
        <v>198704</v>
      </c>
      <c r="B49" s="204">
        <v>32112</v>
      </c>
      <c r="C49" s="206">
        <f t="shared" si="1"/>
        <v>2467.5</v>
      </c>
      <c r="D49" s="205">
        <v>110.5</v>
      </c>
      <c r="E49" s="205">
        <v>113</v>
      </c>
      <c r="F49" s="205">
        <v>71.5</v>
      </c>
      <c r="G49" s="205">
        <v>146</v>
      </c>
      <c r="H49" s="205">
        <v>16.5</v>
      </c>
      <c r="I49" s="205">
        <v>49.5</v>
      </c>
      <c r="J49" s="205">
        <v>24.5</v>
      </c>
      <c r="K49" s="205">
        <v>195.5</v>
      </c>
      <c r="L49" s="205">
        <v>39</v>
      </c>
      <c r="M49" s="205">
        <v>39.5</v>
      </c>
      <c r="N49" s="205">
        <v>20.5</v>
      </c>
      <c r="O49" s="205">
        <v>54</v>
      </c>
      <c r="P49" s="205">
        <v>38.5</v>
      </c>
      <c r="Q49" s="205">
        <v>84</v>
      </c>
      <c r="R49" s="205">
        <v>60.5</v>
      </c>
      <c r="S49" s="205">
        <v>65</v>
      </c>
      <c r="T49" s="205">
        <v>163</v>
      </c>
      <c r="U49" s="205">
        <v>25.5</v>
      </c>
      <c r="V49" s="205">
        <v>35</v>
      </c>
      <c r="W49" s="205">
        <v>6</v>
      </c>
      <c r="X49" s="205">
        <v>7.5</v>
      </c>
      <c r="Y49" s="205">
        <v>206</v>
      </c>
      <c r="Z49" s="205">
        <v>176.5</v>
      </c>
      <c r="AA49" s="205">
        <v>15</v>
      </c>
      <c r="AB49" s="205">
        <v>12.5</v>
      </c>
      <c r="AC49" s="205">
        <v>18.5</v>
      </c>
      <c r="AD49" s="205">
        <v>11.5</v>
      </c>
      <c r="AE49" s="205">
        <v>15.5</v>
      </c>
      <c r="AF49" s="205">
        <v>15.5</v>
      </c>
      <c r="AG49" s="205">
        <v>9</v>
      </c>
      <c r="AH49" s="205">
        <v>135.5</v>
      </c>
      <c r="AI49" s="205">
        <v>5</v>
      </c>
      <c r="AJ49" s="205">
        <v>97</v>
      </c>
      <c r="AK49" s="205">
        <v>10</v>
      </c>
      <c r="AL49" s="205">
        <v>25.5</v>
      </c>
      <c r="AM49" s="205">
        <v>19</v>
      </c>
      <c r="AN49" s="205">
        <v>13.5</v>
      </c>
      <c r="AO49" s="205">
        <v>12</v>
      </c>
      <c r="AP49" s="205">
        <v>6.5</v>
      </c>
      <c r="AQ49" s="205">
        <v>39.5</v>
      </c>
      <c r="AR49" s="205">
        <v>15</v>
      </c>
      <c r="AS49" s="205">
        <v>15</v>
      </c>
      <c r="AT49" s="205">
        <v>25.5</v>
      </c>
      <c r="AU49" s="205">
        <v>29</v>
      </c>
      <c r="AV49" s="205">
        <v>24</v>
      </c>
      <c r="AW49" s="205">
        <v>43.5</v>
      </c>
      <c r="AX49" s="205">
        <v>107</v>
      </c>
    </row>
    <row r="50" spans="1:50">
      <c r="A50" s="203" t="str">
        <f t="shared" si="0"/>
        <v>198801</v>
      </c>
      <c r="B50" s="204">
        <v>32143</v>
      </c>
      <c r="C50" s="206">
        <f t="shared" si="1"/>
        <v>3043</v>
      </c>
      <c r="D50" s="205">
        <v>76</v>
      </c>
      <c r="E50" s="205">
        <v>126</v>
      </c>
      <c r="F50" s="205">
        <v>43.5</v>
      </c>
      <c r="G50" s="205">
        <v>139</v>
      </c>
      <c r="H50" s="205">
        <v>35.5</v>
      </c>
      <c r="I50" s="205">
        <v>111</v>
      </c>
      <c r="J50" s="205">
        <v>33.5</v>
      </c>
      <c r="K50" s="205">
        <v>208.5</v>
      </c>
      <c r="L50" s="205">
        <v>21.5</v>
      </c>
      <c r="M50" s="205">
        <v>23.5</v>
      </c>
      <c r="N50" s="205">
        <v>9.5</v>
      </c>
      <c r="O50" s="205">
        <v>22</v>
      </c>
      <c r="P50" s="205">
        <v>19</v>
      </c>
      <c r="Q50" s="205">
        <v>27</v>
      </c>
      <c r="R50" s="205">
        <v>28</v>
      </c>
      <c r="S50" s="205">
        <v>35</v>
      </c>
      <c r="T50" s="205">
        <v>296.5</v>
      </c>
      <c r="U50" s="205">
        <v>36.5</v>
      </c>
      <c r="V50" s="205">
        <v>30</v>
      </c>
      <c r="W50" s="205">
        <v>50</v>
      </c>
      <c r="X50" s="205">
        <v>28</v>
      </c>
      <c r="Y50" s="205">
        <v>286</v>
      </c>
      <c r="Z50" s="205">
        <v>240.5</v>
      </c>
      <c r="AA50" s="205">
        <v>38</v>
      </c>
      <c r="AB50" s="205">
        <v>24</v>
      </c>
      <c r="AC50" s="205">
        <v>32</v>
      </c>
      <c r="AD50" s="205">
        <v>37</v>
      </c>
      <c r="AE50" s="205">
        <v>34</v>
      </c>
      <c r="AF50" s="205">
        <v>36</v>
      </c>
      <c r="AG50" s="205">
        <v>28.5</v>
      </c>
      <c r="AH50" s="205">
        <v>120.5</v>
      </c>
      <c r="AI50" s="205">
        <v>32</v>
      </c>
      <c r="AJ50" s="205">
        <v>68</v>
      </c>
      <c r="AK50" s="205">
        <v>23.5</v>
      </c>
      <c r="AL50" s="205">
        <v>46</v>
      </c>
      <c r="AM50" s="205">
        <v>34.5</v>
      </c>
      <c r="AN50" s="205">
        <v>42</v>
      </c>
      <c r="AO50" s="205">
        <v>53</v>
      </c>
      <c r="AP50" s="205">
        <v>40</v>
      </c>
      <c r="AQ50" s="205">
        <v>45.5</v>
      </c>
      <c r="AR50" s="205">
        <v>21.5</v>
      </c>
      <c r="AS50" s="205">
        <v>35</v>
      </c>
      <c r="AT50" s="205">
        <v>55.5</v>
      </c>
      <c r="AU50" s="205">
        <v>37.5</v>
      </c>
      <c r="AV50" s="205">
        <v>12</v>
      </c>
      <c r="AW50" s="205">
        <v>25.5</v>
      </c>
      <c r="AX50" s="205">
        <v>195.5</v>
      </c>
    </row>
    <row r="51" spans="1:50">
      <c r="A51" s="203" t="str">
        <f t="shared" si="0"/>
        <v>198801</v>
      </c>
      <c r="B51" s="204">
        <v>32174</v>
      </c>
      <c r="C51" s="206">
        <f t="shared" si="1"/>
        <v>2591.5</v>
      </c>
      <c r="D51" s="205">
        <v>104.5</v>
      </c>
      <c r="E51" s="205">
        <v>175.5</v>
      </c>
      <c r="F51" s="205">
        <v>42</v>
      </c>
      <c r="G51" s="205">
        <v>91</v>
      </c>
      <c r="H51" s="205">
        <v>6.5</v>
      </c>
      <c r="I51" s="205">
        <v>76.5</v>
      </c>
      <c r="J51" s="205">
        <v>14.5</v>
      </c>
      <c r="K51" s="205">
        <v>149</v>
      </c>
      <c r="L51" s="205">
        <v>3.5</v>
      </c>
      <c r="M51" s="205">
        <v>2</v>
      </c>
      <c r="N51" s="205">
        <v>0</v>
      </c>
      <c r="O51" s="205">
        <v>11</v>
      </c>
      <c r="P51" s="205">
        <v>21.5</v>
      </c>
      <c r="Q51" s="205">
        <v>12</v>
      </c>
      <c r="R51" s="205">
        <v>17.5</v>
      </c>
      <c r="S51" s="205">
        <v>16</v>
      </c>
      <c r="T51" s="205">
        <v>119</v>
      </c>
      <c r="U51" s="205">
        <v>28.5</v>
      </c>
      <c r="V51" s="205">
        <v>40.5</v>
      </c>
      <c r="W51" s="205">
        <v>57</v>
      </c>
      <c r="X51" s="205">
        <v>36</v>
      </c>
      <c r="Y51" s="205">
        <v>153</v>
      </c>
      <c r="Z51" s="205">
        <v>158</v>
      </c>
      <c r="AA51" s="205">
        <v>24</v>
      </c>
      <c r="AB51" s="205">
        <v>19.5</v>
      </c>
      <c r="AC51" s="205">
        <v>22.5</v>
      </c>
      <c r="AD51" s="205">
        <v>11.5</v>
      </c>
      <c r="AE51" s="205">
        <v>18</v>
      </c>
      <c r="AF51" s="205">
        <v>25</v>
      </c>
      <c r="AG51" s="205">
        <v>14</v>
      </c>
      <c r="AH51" s="205">
        <v>244</v>
      </c>
      <c r="AI51" s="205">
        <v>14</v>
      </c>
      <c r="AJ51" s="205">
        <v>122</v>
      </c>
      <c r="AK51" s="205">
        <v>40</v>
      </c>
      <c r="AL51" s="205">
        <v>45.5</v>
      </c>
      <c r="AM51" s="205">
        <v>17.5</v>
      </c>
      <c r="AN51" s="205">
        <v>14.5</v>
      </c>
      <c r="AO51" s="205">
        <v>40</v>
      </c>
      <c r="AP51" s="205">
        <v>21</v>
      </c>
      <c r="AQ51" s="205">
        <v>35.5</v>
      </c>
      <c r="AR51" s="205">
        <v>49</v>
      </c>
      <c r="AS51" s="205">
        <v>47</v>
      </c>
      <c r="AT51" s="205">
        <v>59.5</v>
      </c>
      <c r="AU51" s="205">
        <v>70</v>
      </c>
      <c r="AV51" s="205">
        <v>66.5</v>
      </c>
      <c r="AW51" s="205">
        <v>67</v>
      </c>
      <c r="AX51" s="205">
        <v>169</v>
      </c>
    </row>
    <row r="52" spans="1:50">
      <c r="A52" s="203" t="str">
        <f t="shared" si="0"/>
        <v>198801</v>
      </c>
      <c r="B52" s="204">
        <v>32203</v>
      </c>
      <c r="C52" s="206">
        <f t="shared" si="1"/>
        <v>6359.5</v>
      </c>
      <c r="D52" s="205">
        <v>66.5</v>
      </c>
      <c r="E52" s="205">
        <v>64.5</v>
      </c>
      <c r="F52" s="205">
        <v>54.5</v>
      </c>
      <c r="G52" s="205">
        <v>82</v>
      </c>
      <c r="H52" s="205">
        <v>94</v>
      </c>
      <c r="I52" s="205">
        <v>66</v>
      </c>
      <c r="J52" s="205">
        <v>85</v>
      </c>
      <c r="K52" s="205">
        <v>120.5</v>
      </c>
      <c r="L52" s="205">
        <v>173</v>
      </c>
      <c r="M52" s="205">
        <v>100</v>
      </c>
      <c r="N52" s="205">
        <v>92.5</v>
      </c>
      <c r="O52" s="205">
        <v>144</v>
      </c>
      <c r="P52" s="205">
        <v>126.5</v>
      </c>
      <c r="Q52" s="205">
        <v>139.5</v>
      </c>
      <c r="R52" s="205">
        <v>185</v>
      </c>
      <c r="S52" s="205">
        <v>186.5</v>
      </c>
      <c r="T52" s="205">
        <v>176</v>
      </c>
      <c r="U52" s="205">
        <v>77.5</v>
      </c>
      <c r="V52" s="205">
        <v>208.5</v>
      </c>
      <c r="W52" s="205">
        <v>159.5</v>
      </c>
      <c r="X52" s="205">
        <v>142.5</v>
      </c>
      <c r="Y52" s="205">
        <v>181</v>
      </c>
      <c r="Z52" s="205">
        <v>204</v>
      </c>
      <c r="AA52" s="205">
        <v>135</v>
      </c>
      <c r="AB52" s="205">
        <v>124.5</v>
      </c>
      <c r="AC52" s="205">
        <v>98.5</v>
      </c>
      <c r="AD52" s="205">
        <v>103</v>
      </c>
      <c r="AE52" s="205">
        <v>104</v>
      </c>
      <c r="AF52" s="205">
        <v>125.5</v>
      </c>
      <c r="AG52" s="205">
        <v>89.5</v>
      </c>
      <c r="AH52" s="205">
        <v>185</v>
      </c>
      <c r="AI52" s="205">
        <v>115</v>
      </c>
      <c r="AJ52" s="205">
        <v>143</v>
      </c>
      <c r="AK52" s="205">
        <v>128.5</v>
      </c>
      <c r="AL52" s="205">
        <v>160.5</v>
      </c>
      <c r="AM52" s="205">
        <v>88.5</v>
      </c>
      <c r="AN52" s="205">
        <v>100</v>
      </c>
      <c r="AO52" s="205">
        <v>110</v>
      </c>
      <c r="AP52" s="205">
        <v>217.5</v>
      </c>
      <c r="AQ52" s="205">
        <v>137</v>
      </c>
      <c r="AR52" s="205">
        <v>178</v>
      </c>
      <c r="AS52" s="205">
        <v>184.5</v>
      </c>
      <c r="AT52" s="205">
        <v>177</v>
      </c>
      <c r="AU52" s="205">
        <v>184</v>
      </c>
      <c r="AV52" s="205">
        <v>207</v>
      </c>
      <c r="AW52" s="205">
        <v>160</v>
      </c>
      <c r="AX52" s="205">
        <v>175</v>
      </c>
    </row>
    <row r="53" spans="1:50">
      <c r="A53" s="203" t="str">
        <f t="shared" si="0"/>
        <v>198802</v>
      </c>
      <c r="B53" s="204">
        <v>32234</v>
      </c>
      <c r="C53" s="206">
        <f t="shared" si="1"/>
        <v>6021.5</v>
      </c>
      <c r="D53" s="205">
        <v>61.5</v>
      </c>
      <c r="E53" s="205">
        <v>48.5</v>
      </c>
      <c r="F53" s="205">
        <v>108.5</v>
      </c>
      <c r="G53" s="205">
        <v>104</v>
      </c>
      <c r="H53" s="205">
        <v>101.5</v>
      </c>
      <c r="I53" s="205">
        <v>81</v>
      </c>
      <c r="J53" s="205">
        <v>83.5</v>
      </c>
      <c r="K53" s="205">
        <v>100</v>
      </c>
      <c r="L53" s="205">
        <v>111</v>
      </c>
      <c r="M53" s="205">
        <v>118</v>
      </c>
      <c r="N53" s="205">
        <v>57</v>
      </c>
      <c r="O53" s="205">
        <v>74</v>
      </c>
      <c r="P53" s="205">
        <v>78</v>
      </c>
      <c r="Q53" s="205">
        <v>96.5</v>
      </c>
      <c r="R53" s="205">
        <v>107.5</v>
      </c>
      <c r="S53" s="205">
        <v>131</v>
      </c>
      <c r="T53" s="205">
        <v>137.5</v>
      </c>
      <c r="U53" s="205">
        <v>50</v>
      </c>
      <c r="V53" s="205">
        <v>237.5</v>
      </c>
      <c r="W53" s="205">
        <v>163.5</v>
      </c>
      <c r="X53" s="205">
        <v>144</v>
      </c>
      <c r="Y53" s="205">
        <v>155.5</v>
      </c>
      <c r="Z53" s="205">
        <v>125.5</v>
      </c>
      <c r="AA53" s="205">
        <v>92</v>
      </c>
      <c r="AB53" s="205">
        <v>126</v>
      </c>
      <c r="AC53" s="205">
        <v>75</v>
      </c>
      <c r="AD53" s="205">
        <v>86.5</v>
      </c>
      <c r="AE53" s="205">
        <v>82</v>
      </c>
      <c r="AF53" s="205">
        <v>88.5</v>
      </c>
      <c r="AG53" s="205">
        <v>94.5</v>
      </c>
      <c r="AH53" s="205">
        <v>122</v>
      </c>
      <c r="AI53" s="205">
        <v>88</v>
      </c>
      <c r="AJ53" s="205">
        <v>98</v>
      </c>
      <c r="AK53" s="205">
        <v>160</v>
      </c>
      <c r="AL53" s="205">
        <v>198.5</v>
      </c>
      <c r="AM53" s="205">
        <v>88.5</v>
      </c>
      <c r="AN53" s="205">
        <v>184.5</v>
      </c>
      <c r="AO53" s="205">
        <v>112</v>
      </c>
      <c r="AP53" s="205">
        <v>392.5</v>
      </c>
      <c r="AQ53" s="205">
        <v>134.5</v>
      </c>
      <c r="AR53" s="205">
        <v>93.5</v>
      </c>
      <c r="AS53" s="205">
        <v>151</v>
      </c>
      <c r="AT53" s="205">
        <v>168</v>
      </c>
      <c r="AU53" s="205">
        <v>140</v>
      </c>
      <c r="AV53" s="205">
        <v>249</v>
      </c>
      <c r="AW53" s="205">
        <v>178.5</v>
      </c>
      <c r="AX53" s="205">
        <v>343.5</v>
      </c>
    </row>
    <row r="54" spans="1:50">
      <c r="A54" s="203" t="str">
        <f t="shared" si="0"/>
        <v>198802</v>
      </c>
      <c r="B54" s="204">
        <v>32264</v>
      </c>
      <c r="C54" s="206">
        <f t="shared" si="1"/>
        <v>7748.5</v>
      </c>
      <c r="D54" s="205">
        <v>91.5</v>
      </c>
      <c r="E54" s="205">
        <v>66</v>
      </c>
      <c r="F54" s="205">
        <v>83.5</v>
      </c>
      <c r="G54" s="205">
        <v>124</v>
      </c>
      <c r="H54" s="205">
        <v>90.5</v>
      </c>
      <c r="I54" s="205">
        <v>84.5</v>
      </c>
      <c r="J54" s="205">
        <v>94</v>
      </c>
      <c r="K54" s="205">
        <v>146</v>
      </c>
      <c r="L54" s="205">
        <v>181.5</v>
      </c>
      <c r="M54" s="205">
        <v>139.5</v>
      </c>
      <c r="N54" s="205">
        <v>134.5</v>
      </c>
      <c r="O54" s="205">
        <v>126</v>
      </c>
      <c r="P54" s="205">
        <v>72</v>
      </c>
      <c r="Q54" s="205">
        <v>113.5</v>
      </c>
      <c r="R54" s="205">
        <v>144</v>
      </c>
      <c r="S54" s="205">
        <v>125</v>
      </c>
      <c r="T54" s="205">
        <v>170.5</v>
      </c>
      <c r="U54" s="205">
        <v>117.5</v>
      </c>
      <c r="V54" s="205">
        <v>118.5</v>
      </c>
      <c r="W54" s="205">
        <v>210</v>
      </c>
      <c r="X54" s="205">
        <v>154</v>
      </c>
      <c r="Y54" s="205">
        <v>187</v>
      </c>
      <c r="Z54" s="205">
        <v>174</v>
      </c>
      <c r="AA54" s="205">
        <v>174</v>
      </c>
      <c r="AB54" s="205">
        <v>163</v>
      </c>
      <c r="AC54" s="205">
        <v>142.5</v>
      </c>
      <c r="AD54" s="205">
        <v>108</v>
      </c>
      <c r="AE54" s="205">
        <v>161</v>
      </c>
      <c r="AF54" s="205">
        <v>176</v>
      </c>
      <c r="AG54" s="205">
        <v>194.5</v>
      </c>
      <c r="AH54" s="205">
        <v>163.5</v>
      </c>
      <c r="AI54" s="205">
        <v>135.5</v>
      </c>
      <c r="AJ54" s="205">
        <v>112</v>
      </c>
      <c r="AK54" s="205">
        <v>176</v>
      </c>
      <c r="AL54" s="205">
        <v>220.5</v>
      </c>
      <c r="AM54" s="205">
        <v>117.5</v>
      </c>
      <c r="AN54" s="205">
        <v>109.5</v>
      </c>
      <c r="AO54" s="205">
        <v>162</v>
      </c>
      <c r="AP54" s="205">
        <v>226</v>
      </c>
      <c r="AQ54" s="205">
        <v>160</v>
      </c>
      <c r="AR54" s="205">
        <v>204</v>
      </c>
      <c r="AS54" s="205">
        <v>185.5</v>
      </c>
      <c r="AT54" s="205">
        <v>251.5</v>
      </c>
      <c r="AU54" s="205">
        <v>553</v>
      </c>
      <c r="AV54" s="205">
        <v>239</v>
      </c>
      <c r="AW54" s="205">
        <v>190.5</v>
      </c>
      <c r="AX54" s="205">
        <v>476</v>
      </c>
    </row>
    <row r="55" spans="1:50">
      <c r="A55" s="203" t="str">
        <f t="shared" si="0"/>
        <v>198802</v>
      </c>
      <c r="B55" s="204">
        <v>32295</v>
      </c>
      <c r="C55" s="206">
        <f t="shared" si="1"/>
        <v>14332.5</v>
      </c>
      <c r="D55" s="205">
        <v>79.5</v>
      </c>
      <c r="E55" s="205">
        <v>88</v>
      </c>
      <c r="F55" s="205">
        <v>70.5</v>
      </c>
      <c r="G55" s="205">
        <v>63</v>
      </c>
      <c r="H55" s="205">
        <v>183.5</v>
      </c>
      <c r="I55" s="205">
        <v>74</v>
      </c>
      <c r="J55" s="205">
        <v>88</v>
      </c>
      <c r="K55" s="205">
        <v>100</v>
      </c>
      <c r="L55" s="205">
        <v>142</v>
      </c>
      <c r="M55" s="205">
        <v>259</v>
      </c>
      <c r="N55" s="205">
        <v>187.5</v>
      </c>
      <c r="O55" s="205">
        <v>161</v>
      </c>
      <c r="P55" s="205">
        <v>164.5</v>
      </c>
      <c r="Q55" s="205">
        <v>142</v>
      </c>
      <c r="R55" s="205">
        <v>198</v>
      </c>
      <c r="S55" s="205">
        <v>273.5</v>
      </c>
      <c r="T55" s="205">
        <v>205</v>
      </c>
      <c r="U55" s="205">
        <v>126.5</v>
      </c>
      <c r="V55" s="205">
        <v>444.5</v>
      </c>
      <c r="W55" s="205">
        <v>390</v>
      </c>
      <c r="X55" s="205">
        <v>358.5</v>
      </c>
      <c r="Y55" s="205">
        <v>228</v>
      </c>
      <c r="Z55" s="205">
        <v>310</v>
      </c>
      <c r="AA55" s="205">
        <v>462</v>
      </c>
      <c r="AB55" s="205">
        <v>401.5</v>
      </c>
      <c r="AC55" s="205">
        <v>331</v>
      </c>
      <c r="AD55" s="205">
        <v>403</v>
      </c>
      <c r="AE55" s="205">
        <v>367</v>
      </c>
      <c r="AF55" s="205">
        <v>384</v>
      </c>
      <c r="AG55" s="205">
        <v>394.5</v>
      </c>
      <c r="AH55" s="205">
        <v>258</v>
      </c>
      <c r="AI55" s="205">
        <v>354</v>
      </c>
      <c r="AJ55" s="205">
        <v>273</v>
      </c>
      <c r="AK55" s="205">
        <v>374.5</v>
      </c>
      <c r="AL55" s="205">
        <v>308</v>
      </c>
      <c r="AM55" s="205">
        <v>308</v>
      </c>
      <c r="AN55" s="205">
        <v>642.5</v>
      </c>
      <c r="AO55" s="205">
        <v>453</v>
      </c>
      <c r="AP55" s="205">
        <v>930.5</v>
      </c>
      <c r="AQ55" s="205">
        <v>332.5</v>
      </c>
      <c r="AR55" s="205">
        <v>484</v>
      </c>
      <c r="AS55" s="205">
        <v>480.5</v>
      </c>
      <c r="AT55" s="205">
        <v>554.5</v>
      </c>
      <c r="AU55" s="205">
        <v>539</v>
      </c>
      <c r="AV55" s="205">
        <v>417</v>
      </c>
      <c r="AW55" s="205">
        <v>381.5</v>
      </c>
      <c r="AX55" s="205">
        <v>162.5</v>
      </c>
    </row>
    <row r="56" spans="1:50">
      <c r="A56" s="203" t="str">
        <f t="shared" si="0"/>
        <v>198803</v>
      </c>
      <c r="B56" s="204">
        <v>32325</v>
      </c>
      <c r="C56" s="206">
        <f t="shared" si="1"/>
        <v>8207</v>
      </c>
      <c r="D56" s="205">
        <v>24</v>
      </c>
      <c r="E56" s="205">
        <v>47</v>
      </c>
      <c r="F56" s="205">
        <v>100</v>
      </c>
      <c r="G56" s="205">
        <v>57</v>
      </c>
      <c r="H56" s="205">
        <v>237.5</v>
      </c>
      <c r="I56" s="205">
        <v>153.5</v>
      </c>
      <c r="J56" s="205">
        <v>218.5</v>
      </c>
      <c r="K56" s="205">
        <v>182</v>
      </c>
      <c r="L56" s="205">
        <v>216.5</v>
      </c>
      <c r="M56" s="205">
        <v>148.5</v>
      </c>
      <c r="N56" s="205">
        <v>125.5</v>
      </c>
      <c r="O56" s="205">
        <v>165</v>
      </c>
      <c r="P56" s="205">
        <v>135.5</v>
      </c>
      <c r="Q56" s="205">
        <v>131</v>
      </c>
      <c r="R56" s="205">
        <v>158</v>
      </c>
      <c r="S56" s="205">
        <v>153.5</v>
      </c>
      <c r="T56" s="205">
        <v>238</v>
      </c>
      <c r="U56" s="205">
        <v>147</v>
      </c>
      <c r="V56" s="205">
        <v>214</v>
      </c>
      <c r="W56" s="205">
        <v>245.5</v>
      </c>
      <c r="X56" s="205">
        <v>179.5</v>
      </c>
      <c r="Y56" s="205">
        <v>208.5</v>
      </c>
      <c r="Z56" s="205">
        <v>181.5</v>
      </c>
      <c r="AA56" s="205">
        <v>264</v>
      </c>
      <c r="AB56" s="205">
        <v>328.5</v>
      </c>
      <c r="AC56" s="205">
        <v>176.5</v>
      </c>
      <c r="AD56" s="205">
        <v>165</v>
      </c>
      <c r="AE56" s="205">
        <v>141.5</v>
      </c>
      <c r="AF56" s="205">
        <v>213.5</v>
      </c>
      <c r="AG56" s="205">
        <v>89</v>
      </c>
      <c r="AH56" s="205">
        <v>302</v>
      </c>
      <c r="AI56" s="205">
        <v>150</v>
      </c>
      <c r="AJ56" s="205">
        <v>387</v>
      </c>
      <c r="AK56" s="205">
        <v>142</v>
      </c>
      <c r="AL56" s="205">
        <v>132</v>
      </c>
      <c r="AM56" s="205">
        <v>225.5</v>
      </c>
      <c r="AN56" s="205">
        <v>164.5</v>
      </c>
      <c r="AO56" s="205">
        <v>85</v>
      </c>
      <c r="AP56" s="205">
        <v>117.5</v>
      </c>
      <c r="AQ56" s="205">
        <v>118.5</v>
      </c>
      <c r="AR56" s="205">
        <v>135</v>
      </c>
      <c r="AS56" s="205">
        <v>212</v>
      </c>
      <c r="AT56" s="205">
        <v>117</v>
      </c>
      <c r="AU56" s="205">
        <v>249</v>
      </c>
      <c r="AV56" s="205">
        <v>421.5</v>
      </c>
      <c r="AW56" s="205">
        <v>182.5</v>
      </c>
      <c r="AX56" s="205">
        <v>21</v>
      </c>
    </row>
    <row r="57" spans="1:50">
      <c r="A57" s="203" t="str">
        <f t="shared" si="0"/>
        <v>198803</v>
      </c>
      <c r="B57" s="204">
        <v>32356</v>
      </c>
      <c r="C57" s="206">
        <f t="shared" si="1"/>
        <v>8992.5</v>
      </c>
      <c r="D57" s="205">
        <v>165</v>
      </c>
      <c r="E57" s="205">
        <v>51.5</v>
      </c>
      <c r="F57" s="205">
        <v>270</v>
      </c>
      <c r="G57" s="205">
        <v>171.5</v>
      </c>
      <c r="H57" s="205">
        <v>281</v>
      </c>
      <c r="I57" s="205">
        <v>313.5</v>
      </c>
      <c r="J57" s="205">
        <v>312.5</v>
      </c>
      <c r="K57" s="205">
        <v>40</v>
      </c>
      <c r="L57" s="205">
        <v>212</v>
      </c>
      <c r="M57" s="205">
        <v>397</v>
      </c>
      <c r="N57" s="205">
        <v>247.5</v>
      </c>
      <c r="O57" s="205">
        <v>275</v>
      </c>
      <c r="P57" s="205">
        <v>187</v>
      </c>
      <c r="Q57" s="205">
        <v>323</v>
      </c>
      <c r="R57" s="205">
        <v>341.5</v>
      </c>
      <c r="S57" s="205">
        <v>305</v>
      </c>
      <c r="T57" s="205">
        <v>126.5</v>
      </c>
      <c r="U57" s="205">
        <v>108</v>
      </c>
      <c r="V57" s="205">
        <v>317</v>
      </c>
      <c r="W57" s="205">
        <v>218</v>
      </c>
      <c r="X57" s="205">
        <v>108.5</v>
      </c>
      <c r="Y57" s="205">
        <v>147</v>
      </c>
      <c r="Z57" s="205">
        <v>93.5</v>
      </c>
      <c r="AA57" s="205">
        <v>255</v>
      </c>
      <c r="AB57" s="205">
        <v>350</v>
      </c>
      <c r="AC57" s="205">
        <v>120</v>
      </c>
      <c r="AD57" s="205">
        <v>121</v>
      </c>
      <c r="AE57" s="205">
        <v>121</v>
      </c>
      <c r="AF57" s="205">
        <v>134</v>
      </c>
      <c r="AG57" s="205">
        <v>203</v>
      </c>
      <c r="AH57" s="205">
        <v>207</v>
      </c>
      <c r="AI57" s="205">
        <v>71</v>
      </c>
      <c r="AJ57" s="205">
        <v>89.5</v>
      </c>
      <c r="AK57" s="205">
        <v>12.5</v>
      </c>
      <c r="AL57" s="205">
        <v>31</v>
      </c>
      <c r="AM57" s="205">
        <v>100.5</v>
      </c>
      <c r="AN57" s="205">
        <v>253</v>
      </c>
      <c r="AO57" s="205">
        <v>63.5</v>
      </c>
      <c r="AP57" s="205">
        <v>366</v>
      </c>
      <c r="AQ57" s="205">
        <v>97.5</v>
      </c>
      <c r="AR57" s="205">
        <v>139.5</v>
      </c>
      <c r="AS57" s="205">
        <v>62</v>
      </c>
      <c r="AT57" s="205">
        <v>141.5</v>
      </c>
      <c r="AU57" s="205">
        <v>149</v>
      </c>
      <c r="AV57" s="205">
        <v>145</v>
      </c>
      <c r="AW57" s="205">
        <v>405.5</v>
      </c>
      <c r="AX57" s="205">
        <v>343</v>
      </c>
    </row>
    <row r="58" spans="1:50">
      <c r="A58" s="203" t="str">
        <f t="shared" si="0"/>
        <v>198803</v>
      </c>
      <c r="B58" s="204">
        <v>32387</v>
      </c>
      <c r="C58" s="206">
        <f t="shared" si="1"/>
        <v>9632.5</v>
      </c>
      <c r="D58" s="205">
        <v>70</v>
      </c>
      <c r="E58" s="205">
        <v>47</v>
      </c>
      <c r="F58" s="205">
        <v>108.5</v>
      </c>
      <c r="G58" s="205">
        <v>117</v>
      </c>
      <c r="H58" s="205">
        <v>284</v>
      </c>
      <c r="I58" s="205">
        <v>120</v>
      </c>
      <c r="J58" s="205">
        <v>242.5</v>
      </c>
      <c r="K58" s="205">
        <v>144.5</v>
      </c>
      <c r="L58" s="205">
        <v>287.5</v>
      </c>
      <c r="M58" s="205">
        <v>386</v>
      </c>
      <c r="N58" s="205">
        <v>420.5</v>
      </c>
      <c r="O58" s="205">
        <v>241</v>
      </c>
      <c r="P58" s="205">
        <v>191</v>
      </c>
      <c r="Q58" s="205">
        <v>229.5</v>
      </c>
      <c r="R58" s="205">
        <v>251.5</v>
      </c>
      <c r="S58" s="205">
        <v>302</v>
      </c>
      <c r="T58" s="205">
        <v>338</v>
      </c>
      <c r="U58" s="205">
        <v>182.5</v>
      </c>
      <c r="V58" s="205">
        <v>471</v>
      </c>
      <c r="W58" s="205">
        <v>276.5</v>
      </c>
      <c r="X58" s="205">
        <v>307</v>
      </c>
      <c r="Y58" s="205">
        <v>303.5</v>
      </c>
      <c r="Z58" s="205">
        <v>183</v>
      </c>
      <c r="AA58" s="205">
        <v>129</v>
      </c>
      <c r="AB58" s="205">
        <v>221.5</v>
      </c>
      <c r="AC58" s="205">
        <v>130</v>
      </c>
      <c r="AD58" s="205">
        <v>148</v>
      </c>
      <c r="AE58" s="205">
        <v>175</v>
      </c>
      <c r="AF58" s="205">
        <v>133</v>
      </c>
      <c r="AG58" s="205">
        <v>103</v>
      </c>
      <c r="AH58" s="205">
        <v>194</v>
      </c>
      <c r="AI58" s="205">
        <v>138.5</v>
      </c>
      <c r="AJ58" s="205">
        <v>269.5</v>
      </c>
      <c r="AK58" s="205">
        <v>175.5</v>
      </c>
      <c r="AL58" s="205">
        <v>149</v>
      </c>
      <c r="AM58" s="205">
        <v>125</v>
      </c>
      <c r="AN58" s="205">
        <v>115.5</v>
      </c>
      <c r="AO58" s="205">
        <v>166.5</v>
      </c>
      <c r="AP58" s="205">
        <v>222.5</v>
      </c>
      <c r="AQ58" s="205">
        <v>156.5</v>
      </c>
      <c r="AR58" s="205">
        <v>180.5</v>
      </c>
      <c r="AS58" s="205">
        <v>197</v>
      </c>
      <c r="AT58" s="205">
        <v>194</v>
      </c>
      <c r="AU58" s="205">
        <v>200</v>
      </c>
      <c r="AV58" s="205">
        <v>225</v>
      </c>
      <c r="AW58" s="205">
        <v>289</v>
      </c>
      <c r="AX58" s="205">
        <v>91</v>
      </c>
    </row>
    <row r="59" spans="1:50">
      <c r="A59" s="203" t="str">
        <f t="shared" si="0"/>
        <v>198804</v>
      </c>
      <c r="B59" s="204">
        <v>32417</v>
      </c>
      <c r="C59" s="206">
        <f t="shared" si="1"/>
        <v>3566.5</v>
      </c>
      <c r="D59" s="205">
        <v>101.5</v>
      </c>
      <c r="E59" s="205">
        <v>76</v>
      </c>
      <c r="F59" s="205">
        <v>73</v>
      </c>
      <c r="G59" s="205">
        <v>146</v>
      </c>
      <c r="H59" s="205">
        <v>80.5</v>
      </c>
      <c r="I59" s="205">
        <v>95.5</v>
      </c>
      <c r="J59" s="205">
        <v>64.5</v>
      </c>
      <c r="K59" s="205">
        <v>172</v>
      </c>
      <c r="L59" s="205">
        <v>67</v>
      </c>
      <c r="M59" s="205">
        <v>68.5</v>
      </c>
      <c r="N59" s="205">
        <v>69.5</v>
      </c>
      <c r="O59" s="205">
        <v>38</v>
      </c>
      <c r="P59" s="205">
        <v>55.5</v>
      </c>
      <c r="Q59" s="205">
        <v>80</v>
      </c>
      <c r="R59" s="205">
        <v>58.5</v>
      </c>
      <c r="S59" s="205">
        <v>66.5</v>
      </c>
      <c r="T59" s="205">
        <v>155</v>
      </c>
      <c r="U59" s="205">
        <v>67</v>
      </c>
      <c r="V59" s="205">
        <v>66</v>
      </c>
      <c r="W59" s="205">
        <v>44.5</v>
      </c>
      <c r="X59" s="205">
        <v>69</v>
      </c>
      <c r="Y59" s="205">
        <v>214.5</v>
      </c>
      <c r="Z59" s="205">
        <v>118</v>
      </c>
      <c r="AA59" s="205">
        <v>63</v>
      </c>
      <c r="AB59" s="205">
        <v>93</v>
      </c>
      <c r="AC59" s="205">
        <v>59.5</v>
      </c>
      <c r="AD59" s="205">
        <v>42.5</v>
      </c>
      <c r="AE59" s="205">
        <v>44</v>
      </c>
      <c r="AF59" s="205">
        <v>69.5</v>
      </c>
      <c r="AG59" s="205">
        <v>37.5</v>
      </c>
      <c r="AH59" s="205">
        <v>151.5</v>
      </c>
      <c r="AI59" s="205">
        <v>48</v>
      </c>
      <c r="AJ59" s="205">
        <v>135.5</v>
      </c>
      <c r="AK59" s="205">
        <v>66</v>
      </c>
      <c r="AL59" s="205">
        <v>53</v>
      </c>
      <c r="AM59" s="205">
        <v>40.5</v>
      </c>
      <c r="AN59" s="205">
        <v>35.5</v>
      </c>
      <c r="AO59" s="205">
        <v>56.5</v>
      </c>
      <c r="AP59" s="205">
        <v>23.5</v>
      </c>
      <c r="AQ59" s="205">
        <v>46.5</v>
      </c>
      <c r="AR59" s="205">
        <v>40.5</v>
      </c>
      <c r="AS59" s="205">
        <v>43.5</v>
      </c>
      <c r="AT59" s="205">
        <v>29</v>
      </c>
      <c r="AU59" s="205">
        <v>27.5</v>
      </c>
      <c r="AV59" s="205">
        <v>20.5</v>
      </c>
      <c r="AW59" s="205">
        <v>18.5</v>
      </c>
      <c r="AX59" s="205">
        <v>275</v>
      </c>
    </row>
    <row r="60" spans="1:50">
      <c r="A60" s="203" t="str">
        <f t="shared" si="0"/>
        <v>198804</v>
      </c>
      <c r="B60" s="204">
        <v>32448</v>
      </c>
      <c r="C60" s="206">
        <f t="shared" si="1"/>
        <v>3699.5</v>
      </c>
      <c r="D60" s="205">
        <v>137</v>
      </c>
      <c r="E60" s="205">
        <v>97.5</v>
      </c>
      <c r="F60" s="205">
        <v>94.5</v>
      </c>
      <c r="G60" s="205">
        <v>148</v>
      </c>
      <c r="H60" s="205">
        <v>17</v>
      </c>
      <c r="I60" s="205">
        <v>95</v>
      </c>
      <c r="J60" s="205">
        <v>39.5</v>
      </c>
      <c r="K60" s="205">
        <v>346</v>
      </c>
      <c r="L60" s="205">
        <v>28</v>
      </c>
      <c r="M60" s="205">
        <v>25.5</v>
      </c>
      <c r="N60" s="205">
        <v>12.5</v>
      </c>
      <c r="O60" s="205">
        <v>13</v>
      </c>
      <c r="P60" s="205">
        <v>25.5</v>
      </c>
      <c r="Q60" s="205">
        <v>23</v>
      </c>
      <c r="R60" s="205">
        <v>26</v>
      </c>
      <c r="S60" s="205">
        <v>32.5</v>
      </c>
      <c r="T60" s="205">
        <v>344.5</v>
      </c>
      <c r="U60" s="205">
        <v>44.5</v>
      </c>
      <c r="V60" s="205">
        <v>69.5</v>
      </c>
      <c r="W60" s="205">
        <v>46</v>
      </c>
      <c r="X60" s="205">
        <v>51</v>
      </c>
      <c r="Y60" s="205">
        <v>471.5</v>
      </c>
      <c r="Z60" s="205">
        <v>327</v>
      </c>
      <c r="AA60" s="205">
        <v>49</v>
      </c>
      <c r="AB60" s="205">
        <v>40</v>
      </c>
      <c r="AC60" s="205">
        <v>43</v>
      </c>
      <c r="AD60" s="205">
        <v>22</v>
      </c>
      <c r="AE60" s="205">
        <v>40.5</v>
      </c>
      <c r="AF60" s="205">
        <v>49</v>
      </c>
      <c r="AG60" s="205">
        <v>71</v>
      </c>
      <c r="AH60" s="205">
        <v>180</v>
      </c>
      <c r="AI60" s="205">
        <v>9</v>
      </c>
      <c r="AJ60" s="205">
        <v>153.5</v>
      </c>
      <c r="AK60" s="205">
        <v>16.5</v>
      </c>
      <c r="AL60" s="205">
        <v>82.5</v>
      </c>
      <c r="AM60" s="205">
        <v>22</v>
      </c>
      <c r="AN60" s="205">
        <v>10</v>
      </c>
      <c r="AO60" s="205">
        <v>52</v>
      </c>
      <c r="AP60" s="205">
        <v>25.5</v>
      </c>
      <c r="AQ60" s="205">
        <v>63.5</v>
      </c>
      <c r="AR60" s="205">
        <v>4.5</v>
      </c>
      <c r="AS60" s="205">
        <v>32</v>
      </c>
      <c r="AT60" s="205">
        <v>36</v>
      </c>
      <c r="AU60" s="205">
        <v>38</v>
      </c>
      <c r="AV60" s="205">
        <v>17.5</v>
      </c>
      <c r="AW60" s="205">
        <v>78.5</v>
      </c>
      <c r="AX60" s="205">
        <v>49.5</v>
      </c>
    </row>
    <row r="61" spans="1:50">
      <c r="A61" s="203" t="str">
        <f t="shared" si="0"/>
        <v>198804</v>
      </c>
      <c r="B61" s="204">
        <v>32478</v>
      </c>
      <c r="C61" s="206">
        <f t="shared" si="1"/>
        <v>1933</v>
      </c>
      <c r="D61" s="205">
        <v>144</v>
      </c>
      <c r="E61" s="205">
        <v>135</v>
      </c>
      <c r="F61" s="205">
        <v>33</v>
      </c>
      <c r="G61" s="205">
        <v>174</v>
      </c>
      <c r="H61" s="205">
        <v>3</v>
      </c>
      <c r="I61" s="205">
        <v>75</v>
      </c>
      <c r="J61" s="205">
        <v>6.5</v>
      </c>
      <c r="K61" s="205">
        <v>177.5</v>
      </c>
      <c r="L61" s="205">
        <v>3</v>
      </c>
      <c r="M61" s="205">
        <v>0</v>
      </c>
      <c r="N61" s="205">
        <v>0</v>
      </c>
      <c r="O61" s="205">
        <v>0</v>
      </c>
      <c r="P61" s="205">
        <v>0</v>
      </c>
      <c r="Q61" s="205">
        <v>1.5</v>
      </c>
      <c r="R61" s="205">
        <v>0</v>
      </c>
      <c r="S61" s="205">
        <v>0</v>
      </c>
      <c r="T61" s="205">
        <v>203</v>
      </c>
      <c r="U61" s="205">
        <v>17.5</v>
      </c>
      <c r="V61" s="205">
        <v>1</v>
      </c>
      <c r="W61" s="205">
        <v>29</v>
      </c>
      <c r="X61" s="205">
        <v>11.5</v>
      </c>
      <c r="Y61" s="205">
        <v>254.5</v>
      </c>
      <c r="Z61" s="205">
        <v>220.5</v>
      </c>
      <c r="AA61" s="205">
        <v>25</v>
      </c>
      <c r="AB61" s="205">
        <v>2.5</v>
      </c>
      <c r="AC61" s="205">
        <v>16</v>
      </c>
      <c r="AD61" s="205">
        <v>3</v>
      </c>
      <c r="AE61" s="205">
        <v>12</v>
      </c>
      <c r="AF61" s="205">
        <v>17</v>
      </c>
      <c r="AG61" s="205">
        <v>3</v>
      </c>
      <c r="AH61" s="205">
        <v>135</v>
      </c>
      <c r="AI61" s="205">
        <v>2.5</v>
      </c>
      <c r="AJ61" s="205">
        <v>67.5</v>
      </c>
      <c r="AK61" s="205">
        <v>7</v>
      </c>
      <c r="AL61" s="205">
        <v>16.5</v>
      </c>
      <c r="AM61" s="205">
        <v>6</v>
      </c>
      <c r="AN61" s="205">
        <v>2</v>
      </c>
      <c r="AO61" s="205">
        <v>14.5</v>
      </c>
      <c r="AP61" s="205">
        <v>0</v>
      </c>
      <c r="AQ61" s="205">
        <v>27.5</v>
      </c>
      <c r="AR61" s="205">
        <v>0</v>
      </c>
      <c r="AS61" s="205">
        <v>14</v>
      </c>
      <c r="AT61" s="205">
        <v>30.5</v>
      </c>
      <c r="AU61" s="205">
        <v>17</v>
      </c>
      <c r="AV61" s="205">
        <v>0</v>
      </c>
      <c r="AW61" s="205">
        <v>24</v>
      </c>
      <c r="AX61" s="205">
        <v>1</v>
      </c>
    </row>
    <row r="62" spans="1:50">
      <c r="A62" s="203" t="str">
        <f t="shared" si="0"/>
        <v>198901</v>
      </c>
      <c r="B62" s="204">
        <v>32509</v>
      </c>
      <c r="C62" s="206">
        <f t="shared" si="1"/>
        <v>5352</v>
      </c>
      <c r="D62" s="205">
        <v>60</v>
      </c>
      <c r="E62" s="205">
        <v>76.5</v>
      </c>
      <c r="F62" s="205">
        <v>69</v>
      </c>
      <c r="G62" s="205">
        <v>129.5</v>
      </c>
      <c r="H62" s="205">
        <v>67.5</v>
      </c>
      <c r="I62" s="205">
        <v>67</v>
      </c>
      <c r="J62" s="205">
        <v>39</v>
      </c>
      <c r="K62" s="205">
        <v>149.5</v>
      </c>
      <c r="L62" s="205">
        <v>105</v>
      </c>
      <c r="M62" s="205">
        <v>40</v>
      </c>
      <c r="N62" s="205">
        <v>50</v>
      </c>
      <c r="O62" s="205">
        <v>68</v>
      </c>
      <c r="P62" s="205">
        <v>69</v>
      </c>
      <c r="Q62" s="205">
        <v>93.5</v>
      </c>
      <c r="R62" s="205">
        <v>95</v>
      </c>
      <c r="S62" s="205">
        <v>88</v>
      </c>
      <c r="T62" s="205">
        <v>202</v>
      </c>
      <c r="U62" s="205">
        <v>74.5</v>
      </c>
      <c r="V62" s="205">
        <v>174</v>
      </c>
      <c r="W62" s="205">
        <v>137</v>
      </c>
      <c r="X62" s="205">
        <v>97.5</v>
      </c>
      <c r="Y62" s="205">
        <v>195.5</v>
      </c>
      <c r="Z62" s="205">
        <v>199.5</v>
      </c>
      <c r="AA62" s="205">
        <v>132</v>
      </c>
      <c r="AB62" s="205">
        <v>131.5</v>
      </c>
      <c r="AC62" s="205">
        <v>100.5</v>
      </c>
      <c r="AD62" s="205">
        <v>104.5</v>
      </c>
      <c r="AE62" s="205">
        <v>120.5</v>
      </c>
      <c r="AF62" s="205">
        <v>121</v>
      </c>
      <c r="AG62" s="205">
        <v>102.5</v>
      </c>
      <c r="AH62" s="205">
        <v>153</v>
      </c>
      <c r="AI62" s="205">
        <v>68</v>
      </c>
      <c r="AJ62" s="205">
        <v>180</v>
      </c>
      <c r="AK62" s="205">
        <v>120.5</v>
      </c>
      <c r="AL62" s="205">
        <v>111.5</v>
      </c>
      <c r="AM62" s="205">
        <v>79</v>
      </c>
      <c r="AN62" s="205">
        <v>83.5</v>
      </c>
      <c r="AO62" s="205">
        <v>157</v>
      </c>
      <c r="AP62" s="205">
        <v>194.5</v>
      </c>
      <c r="AQ62" s="205">
        <v>104.5</v>
      </c>
      <c r="AR62" s="205">
        <v>115</v>
      </c>
      <c r="AS62" s="205">
        <v>129.5</v>
      </c>
      <c r="AT62" s="205">
        <v>140</v>
      </c>
      <c r="AU62" s="205">
        <v>171.5</v>
      </c>
      <c r="AV62" s="205">
        <v>110.5</v>
      </c>
      <c r="AW62" s="205">
        <v>138</v>
      </c>
      <c r="AX62" s="205">
        <v>137</v>
      </c>
    </row>
    <row r="63" spans="1:50">
      <c r="A63" s="203" t="str">
        <f t="shared" si="0"/>
        <v>198901</v>
      </c>
      <c r="B63" s="204">
        <v>32540</v>
      </c>
      <c r="C63" s="206">
        <f t="shared" si="1"/>
        <v>6851</v>
      </c>
      <c r="D63" s="205">
        <v>27.5</v>
      </c>
      <c r="E63" s="205">
        <v>65</v>
      </c>
      <c r="F63" s="205">
        <v>46.5</v>
      </c>
      <c r="G63" s="205">
        <v>74</v>
      </c>
      <c r="H63" s="205">
        <v>56</v>
      </c>
      <c r="I63" s="205">
        <v>61.5</v>
      </c>
      <c r="J63" s="205">
        <v>67</v>
      </c>
      <c r="K63" s="205">
        <v>138.5</v>
      </c>
      <c r="L63" s="205">
        <v>148</v>
      </c>
      <c r="M63" s="205">
        <v>91.5</v>
      </c>
      <c r="N63" s="205">
        <v>100</v>
      </c>
      <c r="O63" s="205">
        <v>84</v>
      </c>
      <c r="P63" s="205">
        <v>110</v>
      </c>
      <c r="Q63" s="205">
        <v>113</v>
      </c>
      <c r="R63" s="205">
        <v>107</v>
      </c>
      <c r="S63" s="205">
        <v>170</v>
      </c>
      <c r="T63" s="205">
        <v>216.5</v>
      </c>
      <c r="U63" s="205">
        <v>96.5</v>
      </c>
      <c r="V63" s="205">
        <v>323.5</v>
      </c>
      <c r="W63" s="205">
        <v>192.5</v>
      </c>
      <c r="X63" s="205">
        <v>157.5</v>
      </c>
      <c r="Y63" s="205">
        <v>255.5</v>
      </c>
      <c r="Z63" s="205">
        <v>202.5</v>
      </c>
      <c r="AA63" s="205">
        <v>213</v>
      </c>
      <c r="AB63" s="205">
        <v>133</v>
      </c>
      <c r="AC63" s="205">
        <v>216</v>
      </c>
      <c r="AD63" s="205">
        <v>174.5</v>
      </c>
      <c r="AE63" s="205">
        <v>195.5</v>
      </c>
      <c r="AF63" s="205">
        <v>182.5</v>
      </c>
      <c r="AG63" s="205">
        <v>146</v>
      </c>
      <c r="AH63" s="205">
        <v>266.5</v>
      </c>
      <c r="AI63" s="205">
        <v>137.5</v>
      </c>
      <c r="AJ63" s="205">
        <v>284.5</v>
      </c>
      <c r="AK63" s="205">
        <v>158</v>
      </c>
      <c r="AL63" s="205">
        <v>180</v>
      </c>
      <c r="AM63" s="205">
        <v>109.5</v>
      </c>
      <c r="AN63" s="205">
        <v>90.5</v>
      </c>
      <c r="AO63" s="205">
        <v>142</v>
      </c>
      <c r="AP63" s="205">
        <v>157</v>
      </c>
      <c r="AQ63" s="205">
        <v>151</v>
      </c>
      <c r="AR63" s="205">
        <v>80</v>
      </c>
      <c r="AS63" s="205">
        <v>187.5</v>
      </c>
      <c r="AT63" s="205">
        <v>191.5</v>
      </c>
      <c r="AU63" s="205">
        <v>200.5</v>
      </c>
      <c r="AV63" s="205">
        <v>108</v>
      </c>
      <c r="AW63" s="205">
        <v>223</v>
      </c>
      <c r="AX63" s="205">
        <v>19.5</v>
      </c>
    </row>
    <row r="64" spans="1:50">
      <c r="A64" s="203" t="str">
        <f t="shared" si="0"/>
        <v>198901</v>
      </c>
      <c r="B64" s="204">
        <v>32568</v>
      </c>
      <c r="C64" s="206">
        <f t="shared" si="1"/>
        <v>4837</v>
      </c>
      <c r="D64" s="205">
        <v>64</v>
      </c>
      <c r="E64" s="205">
        <v>55.5</v>
      </c>
      <c r="F64" s="205">
        <v>62</v>
      </c>
      <c r="G64" s="205">
        <v>133</v>
      </c>
      <c r="H64" s="205">
        <v>33</v>
      </c>
      <c r="I64" s="205">
        <v>52.5</v>
      </c>
      <c r="J64" s="205">
        <v>50.5</v>
      </c>
      <c r="K64" s="205">
        <v>109.5</v>
      </c>
      <c r="L64" s="205">
        <v>98</v>
      </c>
      <c r="M64" s="205">
        <v>95.5</v>
      </c>
      <c r="N64" s="205">
        <v>61</v>
      </c>
      <c r="O64" s="205">
        <v>82</v>
      </c>
      <c r="P64" s="205">
        <v>94.5</v>
      </c>
      <c r="Q64" s="205">
        <v>101.5</v>
      </c>
      <c r="R64" s="205">
        <v>118</v>
      </c>
      <c r="S64" s="205">
        <v>149</v>
      </c>
      <c r="T64" s="205">
        <v>165.5</v>
      </c>
      <c r="U64" s="205">
        <v>63</v>
      </c>
      <c r="V64" s="205">
        <v>195</v>
      </c>
      <c r="W64" s="205">
        <v>106</v>
      </c>
      <c r="X64" s="205">
        <v>95</v>
      </c>
      <c r="Y64" s="205">
        <v>137</v>
      </c>
      <c r="Z64" s="205">
        <v>129.5</v>
      </c>
      <c r="AA64" s="205">
        <v>113</v>
      </c>
      <c r="AB64" s="205">
        <v>81.5</v>
      </c>
      <c r="AC64" s="205">
        <v>93.5</v>
      </c>
      <c r="AD64" s="205">
        <v>119.5</v>
      </c>
      <c r="AE64" s="205">
        <v>109.5</v>
      </c>
      <c r="AF64" s="205">
        <v>101</v>
      </c>
      <c r="AG64" s="205">
        <v>78.5</v>
      </c>
      <c r="AH64" s="205">
        <v>110</v>
      </c>
      <c r="AI64" s="205">
        <v>59</v>
      </c>
      <c r="AJ64" s="205">
        <v>127</v>
      </c>
      <c r="AK64" s="205">
        <v>83.5</v>
      </c>
      <c r="AL64" s="205">
        <v>103</v>
      </c>
      <c r="AM64" s="205">
        <v>58</v>
      </c>
      <c r="AN64" s="205">
        <v>119.5</v>
      </c>
      <c r="AO64" s="205">
        <v>73.5</v>
      </c>
      <c r="AP64" s="205">
        <v>269</v>
      </c>
      <c r="AQ64" s="205">
        <v>126.5</v>
      </c>
      <c r="AR64" s="205">
        <v>54</v>
      </c>
      <c r="AS64" s="205">
        <v>111.5</v>
      </c>
      <c r="AT64" s="205">
        <v>152.5</v>
      </c>
      <c r="AU64" s="205">
        <v>148.5</v>
      </c>
      <c r="AV64" s="205">
        <v>64</v>
      </c>
      <c r="AW64" s="205">
        <v>139</v>
      </c>
      <c r="AX64" s="205">
        <v>91.5</v>
      </c>
    </row>
    <row r="65" spans="1:50">
      <c r="A65" s="203" t="str">
        <f t="shared" si="0"/>
        <v>198902</v>
      </c>
      <c r="B65" s="204">
        <v>32599</v>
      </c>
      <c r="C65" s="206">
        <f t="shared" si="1"/>
        <v>5417.5</v>
      </c>
      <c r="D65" s="205">
        <v>68.5</v>
      </c>
      <c r="E65" s="205">
        <v>88</v>
      </c>
      <c r="F65" s="205">
        <v>178</v>
      </c>
      <c r="G65" s="205">
        <v>208</v>
      </c>
      <c r="H65" s="205">
        <v>217</v>
      </c>
      <c r="I65" s="205">
        <v>146</v>
      </c>
      <c r="J65" s="205">
        <v>118</v>
      </c>
      <c r="K65" s="205">
        <v>128</v>
      </c>
      <c r="L65" s="205">
        <v>166</v>
      </c>
      <c r="M65" s="205">
        <v>211</v>
      </c>
      <c r="N65" s="205">
        <v>120.5</v>
      </c>
      <c r="O65" s="205">
        <v>146</v>
      </c>
      <c r="P65" s="205">
        <v>108</v>
      </c>
      <c r="Q65" s="205">
        <v>150</v>
      </c>
      <c r="R65" s="205">
        <v>187</v>
      </c>
      <c r="S65" s="205">
        <v>257.5</v>
      </c>
      <c r="T65" s="205">
        <v>100</v>
      </c>
      <c r="U65" s="205">
        <v>86</v>
      </c>
      <c r="V65" s="205">
        <v>267</v>
      </c>
      <c r="W65" s="205">
        <v>144.5</v>
      </c>
      <c r="X65" s="205">
        <v>135.5</v>
      </c>
      <c r="Y65" s="205">
        <v>114</v>
      </c>
      <c r="Z65" s="205">
        <v>117</v>
      </c>
      <c r="AA65" s="205">
        <v>111</v>
      </c>
      <c r="AB65" s="205">
        <v>141</v>
      </c>
      <c r="AC65" s="205">
        <v>72.5</v>
      </c>
      <c r="AD65" s="205">
        <v>86</v>
      </c>
      <c r="AE65" s="205">
        <v>67.5</v>
      </c>
      <c r="AF65" s="205">
        <v>104.5</v>
      </c>
      <c r="AG65" s="205">
        <v>71.5</v>
      </c>
      <c r="AH65" s="205">
        <v>68</v>
      </c>
      <c r="AI65" s="205">
        <v>52</v>
      </c>
      <c r="AJ65" s="205">
        <v>48</v>
      </c>
      <c r="AK65" s="205">
        <v>36.5</v>
      </c>
      <c r="AL65" s="205">
        <v>41</v>
      </c>
      <c r="AM65" s="205">
        <v>47</v>
      </c>
      <c r="AN65" s="205">
        <v>83</v>
      </c>
      <c r="AO65" s="205">
        <v>48</v>
      </c>
      <c r="AP65" s="205">
        <v>141</v>
      </c>
      <c r="AQ65" s="205">
        <v>35</v>
      </c>
      <c r="AR65" s="205">
        <v>106</v>
      </c>
      <c r="AS65" s="205">
        <v>30</v>
      </c>
      <c r="AT65" s="205">
        <v>36</v>
      </c>
      <c r="AU65" s="205">
        <v>35.5</v>
      </c>
      <c r="AV65" s="205">
        <v>230.5</v>
      </c>
      <c r="AW65" s="205">
        <v>77</v>
      </c>
      <c r="AX65" s="205">
        <v>187.5</v>
      </c>
    </row>
    <row r="66" spans="1:50">
      <c r="A66" s="203" t="str">
        <f t="shared" si="0"/>
        <v>198902</v>
      </c>
      <c r="B66" s="204">
        <v>32629</v>
      </c>
      <c r="C66" s="206">
        <f t="shared" si="1"/>
        <v>8243.5</v>
      </c>
      <c r="D66" s="205">
        <v>50</v>
      </c>
      <c r="E66" s="205">
        <v>37.5</v>
      </c>
      <c r="F66" s="205">
        <v>64.5</v>
      </c>
      <c r="G66" s="205">
        <v>35.5</v>
      </c>
      <c r="H66" s="205">
        <v>100</v>
      </c>
      <c r="I66" s="205">
        <v>85.5</v>
      </c>
      <c r="J66" s="205">
        <v>129.5</v>
      </c>
      <c r="K66" s="205">
        <v>76</v>
      </c>
      <c r="L66" s="205">
        <v>148</v>
      </c>
      <c r="M66" s="205">
        <v>231</v>
      </c>
      <c r="N66" s="205">
        <v>212.5</v>
      </c>
      <c r="O66" s="205">
        <v>149</v>
      </c>
      <c r="P66" s="205">
        <v>101</v>
      </c>
      <c r="Q66" s="205">
        <v>151</v>
      </c>
      <c r="R66" s="205">
        <v>210</v>
      </c>
      <c r="S66" s="205">
        <v>194.5</v>
      </c>
      <c r="T66" s="205">
        <v>112</v>
      </c>
      <c r="U66" s="205">
        <v>108.5</v>
      </c>
      <c r="V66" s="205">
        <v>180</v>
      </c>
      <c r="W66" s="205">
        <v>205</v>
      </c>
      <c r="X66" s="205">
        <v>189.5</v>
      </c>
      <c r="Y66" s="205">
        <v>117.5</v>
      </c>
      <c r="Z66" s="205">
        <v>102</v>
      </c>
      <c r="AA66" s="205">
        <v>253</v>
      </c>
      <c r="AB66" s="205">
        <v>269.5</v>
      </c>
      <c r="AC66" s="205">
        <v>159</v>
      </c>
      <c r="AD66" s="205">
        <v>121</v>
      </c>
      <c r="AE66" s="205">
        <v>172.5</v>
      </c>
      <c r="AF66" s="205">
        <v>196</v>
      </c>
      <c r="AG66" s="205">
        <v>143</v>
      </c>
      <c r="AH66" s="205">
        <v>129.5</v>
      </c>
      <c r="AI66" s="205">
        <v>223.5</v>
      </c>
      <c r="AJ66" s="205">
        <v>156</v>
      </c>
      <c r="AK66" s="205">
        <v>172</v>
      </c>
      <c r="AL66" s="205">
        <v>205.5</v>
      </c>
      <c r="AM66" s="205">
        <v>184</v>
      </c>
      <c r="AN66" s="205">
        <v>210.5</v>
      </c>
      <c r="AO66" s="205">
        <v>181</v>
      </c>
      <c r="AP66" s="205">
        <v>303</v>
      </c>
      <c r="AQ66" s="205">
        <v>158</v>
      </c>
      <c r="AR66" s="205">
        <v>358.5</v>
      </c>
      <c r="AS66" s="205">
        <v>264</v>
      </c>
      <c r="AT66" s="205">
        <v>236.5</v>
      </c>
      <c r="AU66" s="205">
        <v>291.5</v>
      </c>
      <c r="AV66" s="205">
        <v>332.5</v>
      </c>
      <c r="AW66" s="205">
        <v>234.5</v>
      </c>
      <c r="AX66" s="205">
        <v>299</v>
      </c>
    </row>
    <row r="67" spans="1:50">
      <c r="A67" s="203" t="str">
        <f t="shared" ref="A67:A130" si="2">YEAR(B67)&amp;"0"&amp;QUOTIENT(MONTH(B67)-1,3)+1</f>
        <v>198902</v>
      </c>
      <c r="B67" s="204">
        <v>32660</v>
      </c>
      <c r="C67" s="206">
        <f t="shared" ref="C67:C130" si="3">SUM(D67:AX67)</f>
        <v>8516.5</v>
      </c>
      <c r="D67" s="205">
        <v>91</v>
      </c>
      <c r="E67" s="205">
        <v>47</v>
      </c>
      <c r="F67" s="205">
        <v>53</v>
      </c>
      <c r="G67" s="205">
        <v>64.5</v>
      </c>
      <c r="H67" s="205">
        <v>129.5</v>
      </c>
      <c r="I67" s="205">
        <v>68.5</v>
      </c>
      <c r="J67" s="205">
        <v>84</v>
      </c>
      <c r="K67" s="205">
        <v>89.5</v>
      </c>
      <c r="L67" s="205">
        <v>177.5</v>
      </c>
      <c r="M67" s="205">
        <v>316.5</v>
      </c>
      <c r="N67" s="205">
        <v>201</v>
      </c>
      <c r="O67" s="205">
        <v>190</v>
      </c>
      <c r="P67" s="205">
        <v>153</v>
      </c>
      <c r="Q67" s="205">
        <v>195</v>
      </c>
      <c r="R67" s="205">
        <v>205</v>
      </c>
      <c r="S67" s="205">
        <v>264</v>
      </c>
      <c r="T67" s="205">
        <v>94</v>
      </c>
      <c r="U67" s="205">
        <v>102</v>
      </c>
      <c r="V67" s="205">
        <v>364.5</v>
      </c>
      <c r="W67" s="205">
        <v>335</v>
      </c>
      <c r="X67" s="205">
        <v>285.5</v>
      </c>
      <c r="Y67" s="205">
        <v>114.5</v>
      </c>
      <c r="Z67" s="205">
        <v>145.5</v>
      </c>
      <c r="AA67" s="205">
        <v>220</v>
      </c>
      <c r="AB67" s="205">
        <v>369</v>
      </c>
      <c r="AC67" s="205">
        <v>187.5</v>
      </c>
      <c r="AD67" s="205">
        <v>196.5</v>
      </c>
      <c r="AE67" s="205">
        <v>166.5</v>
      </c>
      <c r="AF67" s="205">
        <v>185.5</v>
      </c>
      <c r="AG67" s="205">
        <v>224.5</v>
      </c>
      <c r="AH67" s="205">
        <v>97</v>
      </c>
      <c r="AI67" s="205">
        <v>132.5</v>
      </c>
      <c r="AJ67" s="205">
        <v>124</v>
      </c>
      <c r="AK67" s="205">
        <v>144.5</v>
      </c>
      <c r="AL67" s="205">
        <v>203</v>
      </c>
      <c r="AM67" s="205">
        <v>102.5</v>
      </c>
      <c r="AN67" s="205">
        <v>207</v>
      </c>
      <c r="AO67" s="205">
        <v>128.5</v>
      </c>
      <c r="AP67" s="205">
        <v>373</v>
      </c>
      <c r="AQ67" s="205">
        <v>145</v>
      </c>
      <c r="AR67" s="205">
        <v>172</v>
      </c>
      <c r="AS67" s="205">
        <v>199.5</v>
      </c>
      <c r="AT67" s="205">
        <v>212.5</v>
      </c>
      <c r="AU67" s="205">
        <v>229.5</v>
      </c>
      <c r="AV67" s="205">
        <v>315</v>
      </c>
      <c r="AW67" s="205">
        <v>252.5</v>
      </c>
      <c r="AX67" s="205">
        <v>159</v>
      </c>
    </row>
    <row r="68" spans="1:50">
      <c r="A68" s="203" t="str">
        <f t="shared" si="2"/>
        <v>198903</v>
      </c>
      <c r="B68" s="204">
        <v>32690</v>
      </c>
      <c r="C68" s="206">
        <f t="shared" si="3"/>
        <v>8200</v>
      </c>
      <c r="D68" s="205">
        <v>35</v>
      </c>
      <c r="E68" s="205">
        <v>31.5</v>
      </c>
      <c r="F68" s="205">
        <v>35</v>
      </c>
      <c r="G68" s="205">
        <v>38.5</v>
      </c>
      <c r="H68" s="205">
        <v>106</v>
      </c>
      <c r="I68" s="205">
        <v>46.5</v>
      </c>
      <c r="J68" s="205">
        <v>73</v>
      </c>
      <c r="K68" s="205">
        <v>105</v>
      </c>
      <c r="L68" s="205">
        <v>83</v>
      </c>
      <c r="M68" s="205">
        <v>356</v>
      </c>
      <c r="N68" s="205">
        <v>220</v>
      </c>
      <c r="O68" s="205">
        <v>179</v>
      </c>
      <c r="P68" s="205">
        <v>146.5</v>
      </c>
      <c r="Q68" s="205">
        <v>117.5</v>
      </c>
      <c r="R68" s="205">
        <v>154</v>
      </c>
      <c r="S68" s="205">
        <v>186</v>
      </c>
      <c r="T68" s="205">
        <v>211</v>
      </c>
      <c r="U68" s="205">
        <v>134.5</v>
      </c>
      <c r="V68" s="205">
        <v>232.5</v>
      </c>
      <c r="W68" s="205">
        <v>209</v>
      </c>
      <c r="X68" s="205">
        <v>130.5</v>
      </c>
      <c r="Y68" s="205">
        <v>220.5</v>
      </c>
      <c r="Z68" s="205">
        <v>230</v>
      </c>
      <c r="AA68" s="205">
        <v>164</v>
      </c>
      <c r="AB68" s="205">
        <v>173</v>
      </c>
      <c r="AC68" s="205">
        <v>97.5</v>
      </c>
      <c r="AD68" s="205">
        <v>122.5</v>
      </c>
      <c r="AE68" s="205">
        <v>101.5</v>
      </c>
      <c r="AF68" s="205">
        <v>139.5</v>
      </c>
      <c r="AG68" s="205">
        <v>122</v>
      </c>
      <c r="AH68" s="205">
        <v>107</v>
      </c>
      <c r="AI68" s="205">
        <v>120.5</v>
      </c>
      <c r="AJ68" s="205">
        <v>165.5</v>
      </c>
      <c r="AK68" s="205">
        <v>187.5</v>
      </c>
      <c r="AL68" s="205">
        <v>232</v>
      </c>
      <c r="AM68" s="205">
        <v>145.5</v>
      </c>
      <c r="AN68" s="205">
        <v>121</v>
      </c>
      <c r="AO68" s="205">
        <v>113.5</v>
      </c>
      <c r="AP68" s="205">
        <v>385.5</v>
      </c>
      <c r="AQ68" s="205">
        <v>85</v>
      </c>
      <c r="AR68" s="205">
        <v>197</v>
      </c>
      <c r="AS68" s="205">
        <v>147</v>
      </c>
      <c r="AT68" s="205">
        <v>536</v>
      </c>
      <c r="AU68" s="205">
        <v>264.5</v>
      </c>
      <c r="AV68" s="205">
        <v>623</v>
      </c>
      <c r="AW68" s="205">
        <v>491.5</v>
      </c>
      <c r="AX68" s="205">
        <v>77.5</v>
      </c>
    </row>
    <row r="69" spans="1:50">
      <c r="A69" s="203" t="str">
        <f t="shared" si="2"/>
        <v>198903</v>
      </c>
      <c r="B69" s="204">
        <v>32721</v>
      </c>
      <c r="C69" s="206">
        <f t="shared" si="3"/>
        <v>9785.5</v>
      </c>
      <c r="D69" s="205">
        <v>146.5</v>
      </c>
      <c r="E69" s="205">
        <v>70.5</v>
      </c>
      <c r="F69" s="205">
        <v>158</v>
      </c>
      <c r="G69" s="205">
        <v>141</v>
      </c>
      <c r="H69" s="205">
        <v>251.5</v>
      </c>
      <c r="I69" s="205">
        <v>156.5</v>
      </c>
      <c r="J69" s="205">
        <v>213</v>
      </c>
      <c r="K69" s="205">
        <v>116.5</v>
      </c>
      <c r="L69" s="205">
        <v>341</v>
      </c>
      <c r="M69" s="205">
        <v>191.5</v>
      </c>
      <c r="N69" s="205">
        <v>318</v>
      </c>
      <c r="O69" s="205">
        <v>300</v>
      </c>
      <c r="P69" s="205">
        <v>224</v>
      </c>
      <c r="Q69" s="205">
        <v>266</v>
      </c>
      <c r="R69" s="205">
        <v>360.5</v>
      </c>
      <c r="S69" s="205">
        <v>374</v>
      </c>
      <c r="T69" s="205">
        <v>130</v>
      </c>
      <c r="U69" s="205">
        <v>129.5</v>
      </c>
      <c r="V69" s="205">
        <v>230</v>
      </c>
      <c r="W69" s="205">
        <v>107</v>
      </c>
      <c r="X69" s="205">
        <v>77.5</v>
      </c>
      <c r="Y69" s="205">
        <v>166.5</v>
      </c>
      <c r="Z69" s="205">
        <v>139</v>
      </c>
      <c r="AA69" s="205">
        <v>229</v>
      </c>
      <c r="AB69" s="205">
        <v>245</v>
      </c>
      <c r="AC69" s="205">
        <v>110</v>
      </c>
      <c r="AD69" s="205">
        <v>131.5</v>
      </c>
      <c r="AE69" s="205">
        <v>208.5</v>
      </c>
      <c r="AF69" s="205">
        <v>249</v>
      </c>
      <c r="AG69" s="205">
        <v>154.5</v>
      </c>
      <c r="AH69" s="205">
        <v>171.5</v>
      </c>
      <c r="AI69" s="205">
        <v>174</v>
      </c>
      <c r="AJ69" s="205">
        <v>159</v>
      </c>
      <c r="AK69" s="205">
        <v>174.5</v>
      </c>
      <c r="AL69" s="205">
        <v>240</v>
      </c>
      <c r="AM69" s="205">
        <v>218</v>
      </c>
      <c r="AN69" s="205">
        <v>332.5</v>
      </c>
      <c r="AO69" s="205">
        <v>187.5</v>
      </c>
      <c r="AP69" s="205">
        <v>705.5</v>
      </c>
      <c r="AQ69" s="205">
        <v>60</v>
      </c>
      <c r="AR69" s="205">
        <v>231.5</v>
      </c>
      <c r="AS69" s="205">
        <v>60</v>
      </c>
      <c r="AT69" s="205">
        <v>19</v>
      </c>
      <c r="AU69" s="205">
        <v>171</v>
      </c>
      <c r="AV69" s="205">
        <v>484</v>
      </c>
      <c r="AW69" s="205">
        <v>118.5</v>
      </c>
      <c r="AX69" s="205">
        <v>343.5</v>
      </c>
    </row>
    <row r="70" spans="1:50">
      <c r="A70" s="203" t="str">
        <f t="shared" si="2"/>
        <v>198903</v>
      </c>
      <c r="B70" s="204">
        <v>32752</v>
      </c>
      <c r="C70" s="206">
        <f t="shared" si="3"/>
        <v>16732</v>
      </c>
      <c r="D70" s="205">
        <v>165</v>
      </c>
      <c r="E70" s="205">
        <v>215.5</v>
      </c>
      <c r="F70" s="205">
        <v>344</v>
      </c>
      <c r="G70" s="205">
        <v>368.5</v>
      </c>
      <c r="H70" s="205">
        <v>261</v>
      </c>
      <c r="I70" s="205">
        <v>277.5</v>
      </c>
      <c r="J70" s="205">
        <v>224</v>
      </c>
      <c r="K70" s="205">
        <v>331.5</v>
      </c>
      <c r="L70" s="205">
        <v>172</v>
      </c>
      <c r="M70" s="205">
        <v>209.5</v>
      </c>
      <c r="N70" s="205">
        <v>221</v>
      </c>
      <c r="O70" s="205">
        <v>134</v>
      </c>
      <c r="P70" s="205">
        <v>229.5</v>
      </c>
      <c r="Q70" s="205">
        <v>128.5</v>
      </c>
      <c r="R70" s="205">
        <v>204</v>
      </c>
      <c r="S70" s="205">
        <v>205</v>
      </c>
      <c r="T70" s="205">
        <v>481.5</v>
      </c>
      <c r="U70" s="205">
        <v>156.5</v>
      </c>
      <c r="V70" s="205">
        <v>262.5</v>
      </c>
      <c r="W70" s="205">
        <v>453</v>
      </c>
      <c r="X70" s="205">
        <v>331</v>
      </c>
      <c r="Y70" s="205">
        <v>609.5</v>
      </c>
      <c r="Z70" s="205">
        <v>519.5</v>
      </c>
      <c r="AA70" s="205">
        <v>486</v>
      </c>
      <c r="AB70" s="205">
        <v>424</v>
      </c>
      <c r="AC70" s="205">
        <v>401</v>
      </c>
      <c r="AD70" s="205">
        <v>824.5</v>
      </c>
      <c r="AE70" s="205">
        <v>485.5</v>
      </c>
      <c r="AF70" s="205">
        <v>479</v>
      </c>
      <c r="AG70" s="205">
        <v>483.5</v>
      </c>
      <c r="AH70" s="205">
        <v>418</v>
      </c>
      <c r="AI70" s="205">
        <v>252</v>
      </c>
      <c r="AJ70" s="205">
        <v>437</v>
      </c>
      <c r="AK70" s="205">
        <v>345.5</v>
      </c>
      <c r="AL70" s="205">
        <v>417</v>
      </c>
      <c r="AM70" s="205">
        <v>326.5</v>
      </c>
      <c r="AN70" s="205">
        <v>274</v>
      </c>
      <c r="AO70" s="205">
        <v>280</v>
      </c>
      <c r="AP70" s="205">
        <v>638</v>
      </c>
      <c r="AQ70" s="205">
        <v>543</v>
      </c>
      <c r="AR70" s="205">
        <v>266.5</v>
      </c>
      <c r="AS70" s="205">
        <v>531.5</v>
      </c>
      <c r="AT70" s="205">
        <v>432.5</v>
      </c>
      <c r="AU70" s="205">
        <v>454</v>
      </c>
      <c r="AV70" s="205">
        <v>495</v>
      </c>
      <c r="AW70" s="205">
        <v>387</v>
      </c>
      <c r="AX70" s="205">
        <v>147</v>
      </c>
    </row>
    <row r="71" spans="1:50">
      <c r="A71" s="203" t="str">
        <f t="shared" si="2"/>
        <v>198904</v>
      </c>
      <c r="B71" s="204">
        <v>32782</v>
      </c>
      <c r="C71" s="206">
        <f t="shared" si="3"/>
        <v>4062.5</v>
      </c>
      <c r="D71" s="205">
        <v>67</v>
      </c>
      <c r="E71" s="205">
        <v>132.5</v>
      </c>
      <c r="F71" s="205">
        <v>59.5</v>
      </c>
      <c r="G71" s="205">
        <v>120</v>
      </c>
      <c r="H71" s="205">
        <v>84</v>
      </c>
      <c r="I71" s="205">
        <v>68</v>
      </c>
      <c r="J71" s="205">
        <v>203</v>
      </c>
      <c r="K71" s="205">
        <v>151</v>
      </c>
      <c r="L71" s="205">
        <v>176.5</v>
      </c>
      <c r="M71" s="205">
        <v>189</v>
      </c>
      <c r="N71" s="205">
        <v>114</v>
      </c>
      <c r="O71" s="205">
        <v>137</v>
      </c>
      <c r="P71" s="205">
        <v>138</v>
      </c>
      <c r="Q71" s="205">
        <v>206.5</v>
      </c>
      <c r="R71" s="205">
        <v>197</v>
      </c>
      <c r="S71" s="205">
        <v>218</v>
      </c>
      <c r="T71" s="205">
        <v>93</v>
      </c>
      <c r="U71" s="205">
        <v>55</v>
      </c>
      <c r="V71" s="205">
        <v>172</v>
      </c>
      <c r="W71" s="205">
        <v>45</v>
      </c>
      <c r="X71" s="205">
        <v>56</v>
      </c>
      <c r="Y71" s="205">
        <v>183</v>
      </c>
      <c r="Z71" s="205">
        <v>111</v>
      </c>
      <c r="AA71" s="205">
        <v>53</v>
      </c>
      <c r="AB71" s="205">
        <v>34.5</v>
      </c>
      <c r="AC71" s="205">
        <v>53.5</v>
      </c>
      <c r="AD71" s="205">
        <v>27.5</v>
      </c>
      <c r="AE71" s="205">
        <v>40.5</v>
      </c>
      <c r="AF71" s="205">
        <v>40.5</v>
      </c>
      <c r="AG71" s="205">
        <v>28.5</v>
      </c>
      <c r="AH71" s="205">
        <v>148</v>
      </c>
      <c r="AI71" s="205">
        <v>30.5</v>
      </c>
      <c r="AJ71" s="205">
        <v>135</v>
      </c>
      <c r="AK71" s="205">
        <v>28.5</v>
      </c>
      <c r="AL71" s="205">
        <v>41</v>
      </c>
      <c r="AM71" s="205">
        <v>42.5</v>
      </c>
      <c r="AN71" s="205">
        <v>46</v>
      </c>
      <c r="AO71" s="205">
        <v>46.5</v>
      </c>
      <c r="AP71" s="205">
        <v>30.5</v>
      </c>
      <c r="AQ71" s="205">
        <v>25</v>
      </c>
      <c r="AR71" s="205">
        <v>57.5</v>
      </c>
      <c r="AS71" s="205">
        <v>24</v>
      </c>
      <c r="AT71" s="205">
        <v>16.5</v>
      </c>
      <c r="AU71" s="205">
        <v>26</v>
      </c>
      <c r="AV71" s="205">
        <v>86</v>
      </c>
      <c r="AW71" s="205">
        <v>18</v>
      </c>
      <c r="AX71" s="205">
        <v>7</v>
      </c>
    </row>
    <row r="72" spans="1:50">
      <c r="A72" s="203" t="str">
        <f t="shared" si="2"/>
        <v>198904</v>
      </c>
      <c r="B72" s="204">
        <v>32813</v>
      </c>
      <c r="C72" s="206">
        <f t="shared" si="3"/>
        <v>4334</v>
      </c>
      <c r="D72" s="205">
        <v>103.5</v>
      </c>
      <c r="E72" s="205">
        <v>138</v>
      </c>
      <c r="F72" s="205">
        <v>74</v>
      </c>
      <c r="G72" s="205">
        <v>216</v>
      </c>
      <c r="H72" s="205">
        <v>55.5</v>
      </c>
      <c r="I72" s="205">
        <v>75.5</v>
      </c>
      <c r="J72" s="205">
        <v>37.5</v>
      </c>
      <c r="K72" s="205">
        <v>191.5</v>
      </c>
      <c r="L72" s="205">
        <v>45</v>
      </c>
      <c r="M72" s="205">
        <v>29</v>
      </c>
      <c r="N72" s="205">
        <v>17</v>
      </c>
      <c r="O72" s="205">
        <v>40</v>
      </c>
      <c r="P72" s="205">
        <v>26</v>
      </c>
      <c r="Q72" s="205">
        <v>102</v>
      </c>
      <c r="R72" s="205">
        <v>71</v>
      </c>
      <c r="S72" s="205">
        <v>119.5</v>
      </c>
      <c r="T72" s="205">
        <v>257</v>
      </c>
      <c r="U72" s="205">
        <v>41</v>
      </c>
      <c r="V72" s="205">
        <v>191.5</v>
      </c>
      <c r="W72" s="205">
        <v>72.5</v>
      </c>
      <c r="X72" s="205">
        <v>61</v>
      </c>
      <c r="Y72" s="205">
        <v>338.5</v>
      </c>
      <c r="Z72" s="205">
        <v>261</v>
      </c>
      <c r="AA72" s="205">
        <v>37</v>
      </c>
      <c r="AB72" s="205">
        <v>34.5</v>
      </c>
      <c r="AC72" s="205">
        <v>34</v>
      </c>
      <c r="AD72" s="205">
        <v>44.5</v>
      </c>
      <c r="AE72" s="205">
        <v>25</v>
      </c>
      <c r="AF72" s="205">
        <v>30</v>
      </c>
      <c r="AG72" s="205">
        <v>40.5</v>
      </c>
      <c r="AH72" s="205">
        <v>196</v>
      </c>
      <c r="AI72" s="205">
        <v>75.5</v>
      </c>
      <c r="AJ72" s="205">
        <v>149</v>
      </c>
      <c r="AK72" s="205">
        <v>117</v>
      </c>
      <c r="AL72" s="205">
        <v>43</v>
      </c>
      <c r="AM72" s="205">
        <v>48</v>
      </c>
      <c r="AN72" s="205">
        <v>75.5</v>
      </c>
      <c r="AO72" s="205">
        <v>64</v>
      </c>
      <c r="AP72" s="205">
        <v>164.5</v>
      </c>
      <c r="AQ72" s="205">
        <v>54</v>
      </c>
      <c r="AR72" s="205">
        <v>83</v>
      </c>
      <c r="AS72" s="205">
        <v>63.5</v>
      </c>
      <c r="AT72" s="205">
        <v>93.5</v>
      </c>
      <c r="AU72" s="205">
        <v>87.5</v>
      </c>
      <c r="AV72" s="205">
        <v>36.5</v>
      </c>
      <c r="AW72" s="205">
        <v>36</v>
      </c>
      <c r="AX72" s="205">
        <v>138.5</v>
      </c>
    </row>
    <row r="73" spans="1:50">
      <c r="A73" s="203" t="str">
        <f t="shared" si="2"/>
        <v>198904</v>
      </c>
      <c r="B73" s="204">
        <v>32843</v>
      </c>
      <c r="C73" s="206">
        <f t="shared" si="3"/>
        <v>2588</v>
      </c>
      <c r="D73" s="205">
        <v>120</v>
      </c>
      <c r="E73" s="205">
        <v>137</v>
      </c>
      <c r="F73" s="205">
        <v>52</v>
      </c>
      <c r="G73" s="205">
        <v>142</v>
      </c>
      <c r="H73" s="205">
        <v>33</v>
      </c>
      <c r="I73" s="205">
        <v>55.5</v>
      </c>
      <c r="J73" s="205">
        <v>32</v>
      </c>
      <c r="K73" s="205">
        <v>233.5</v>
      </c>
      <c r="L73" s="205">
        <v>23.5</v>
      </c>
      <c r="M73" s="205">
        <v>23.5</v>
      </c>
      <c r="N73" s="205">
        <v>22.5</v>
      </c>
      <c r="O73" s="205">
        <v>14</v>
      </c>
      <c r="P73" s="205">
        <v>19.5</v>
      </c>
      <c r="Q73" s="205">
        <v>33.5</v>
      </c>
      <c r="R73" s="205">
        <v>29</v>
      </c>
      <c r="S73" s="205">
        <v>26.5</v>
      </c>
      <c r="T73" s="205">
        <v>179.5</v>
      </c>
      <c r="U73" s="205">
        <v>33</v>
      </c>
      <c r="V73" s="205">
        <v>33</v>
      </c>
      <c r="W73" s="205">
        <v>43</v>
      </c>
      <c r="X73" s="205">
        <v>27</v>
      </c>
      <c r="Y73" s="205">
        <v>225</v>
      </c>
      <c r="Z73" s="205">
        <v>238.5</v>
      </c>
      <c r="AA73" s="205">
        <v>26</v>
      </c>
      <c r="AB73" s="205">
        <v>16</v>
      </c>
      <c r="AC73" s="205">
        <v>28</v>
      </c>
      <c r="AD73" s="205">
        <v>20.5</v>
      </c>
      <c r="AE73" s="205">
        <v>19.5</v>
      </c>
      <c r="AF73" s="205">
        <v>18.5</v>
      </c>
      <c r="AG73" s="205">
        <v>14</v>
      </c>
      <c r="AH73" s="205">
        <v>172</v>
      </c>
      <c r="AI73" s="205">
        <v>5.5</v>
      </c>
      <c r="AJ73" s="205">
        <v>138.5</v>
      </c>
      <c r="AK73" s="205">
        <v>13</v>
      </c>
      <c r="AL73" s="205">
        <v>27</v>
      </c>
      <c r="AM73" s="205">
        <v>9.5</v>
      </c>
      <c r="AN73" s="205">
        <v>9.5</v>
      </c>
      <c r="AO73" s="205">
        <v>25.5</v>
      </c>
      <c r="AP73" s="205">
        <v>7</v>
      </c>
      <c r="AQ73" s="205">
        <v>57.5</v>
      </c>
      <c r="AR73" s="205">
        <v>3</v>
      </c>
      <c r="AS73" s="205">
        <v>22.5</v>
      </c>
      <c r="AT73" s="205">
        <v>21.5</v>
      </c>
      <c r="AU73" s="205">
        <v>24.5</v>
      </c>
      <c r="AV73" s="205">
        <v>18.5</v>
      </c>
      <c r="AW73" s="205">
        <v>36.5</v>
      </c>
      <c r="AX73" s="205">
        <v>78</v>
      </c>
    </row>
    <row r="74" spans="1:50">
      <c r="A74" s="203" t="str">
        <f t="shared" si="2"/>
        <v>199001</v>
      </c>
      <c r="B74" s="204">
        <v>32874</v>
      </c>
      <c r="C74" s="206">
        <f t="shared" si="3"/>
        <v>4321</v>
      </c>
      <c r="D74" s="205">
        <v>138</v>
      </c>
      <c r="E74" s="205">
        <v>166</v>
      </c>
      <c r="F74" s="205">
        <v>56.5</v>
      </c>
      <c r="G74" s="205">
        <v>111.5</v>
      </c>
      <c r="H74" s="205">
        <v>13</v>
      </c>
      <c r="I74" s="205">
        <v>50.5</v>
      </c>
      <c r="J74" s="205">
        <v>14</v>
      </c>
      <c r="K74" s="205">
        <v>218</v>
      </c>
      <c r="L74" s="205">
        <v>33</v>
      </c>
      <c r="M74" s="205">
        <v>19.5</v>
      </c>
      <c r="N74" s="205">
        <v>18</v>
      </c>
      <c r="O74" s="205">
        <v>20</v>
      </c>
      <c r="P74" s="205">
        <v>30.5</v>
      </c>
      <c r="Q74" s="205">
        <v>32.5</v>
      </c>
      <c r="R74" s="205">
        <v>32.5</v>
      </c>
      <c r="S74" s="205">
        <v>47</v>
      </c>
      <c r="T74" s="205">
        <v>229.5</v>
      </c>
      <c r="U74" s="205">
        <v>41.5</v>
      </c>
      <c r="V74" s="205">
        <v>91</v>
      </c>
      <c r="W74" s="205">
        <v>75.5</v>
      </c>
      <c r="X74" s="205">
        <v>64</v>
      </c>
      <c r="Y74" s="205">
        <v>281.5</v>
      </c>
      <c r="Z74" s="205">
        <v>246</v>
      </c>
      <c r="AA74" s="205">
        <v>60</v>
      </c>
      <c r="AB74" s="205">
        <v>37</v>
      </c>
      <c r="AC74" s="205">
        <v>68.5</v>
      </c>
      <c r="AD74" s="205">
        <v>65.5</v>
      </c>
      <c r="AE74" s="205">
        <v>62</v>
      </c>
      <c r="AF74" s="205">
        <v>48.5</v>
      </c>
      <c r="AG74" s="205">
        <v>53.5</v>
      </c>
      <c r="AH74" s="205">
        <v>331.5</v>
      </c>
      <c r="AI74" s="205">
        <v>38</v>
      </c>
      <c r="AJ74" s="205">
        <v>233.5</v>
      </c>
      <c r="AK74" s="205">
        <v>92</v>
      </c>
      <c r="AL74" s="205">
        <v>126</v>
      </c>
      <c r="AM74" s="205">
        <v>53.5</v>
      </c>
      <c r="AN74" s="205">
        <v>42.5</v>
      </c>
      <c r="AO74" s="205">
        <v>92</v>
      </c>
      <c r="AP74" s="205">
        <v>112</v>
      </c>
      <c r="AQ74" s="205">
        <v>99.5</v>
      </c>
      <c r="AR74" s="205">
        <v>57</v>
      </c>
      <c r="AS74" s="205">
        <v>109.5</v>
      </c>
      <c r="AT74" s="205">
        <v>74</v>
      </c>
      <c r="AU74" s="205">
        <v>92.5</v>
      </c>
      <c r="AV74" s="205">
        <v>68.5</v>
      </c>
      <c r="AW74" s="205">
        <v>148.5</v>
      </c>
      <c r="AX74" s="205">
        <v>126</v>
      </c>
    </row>
    <row r="75" spans="1:50">
      <c r="A75" s="203" t="str">
        <f t="shared" si="2"/>
        <v>199001</v>
      </c>
      <c r="B75" s="204">
        <v>32905</v>
      </c>
      <c r="C75" s="206">
        <f t="shared" si="3"/>
        <v>5946</v>
      </c>
      <c r="D75" s="205">
        <v>75</v>
      </c>
      <c r="E75" s="205">
        <v>34.5</v>
      </c>
      <c r="F75" s="205">
        <v>87.5</v>
      </c>
      <c r="G75" s="205">
        <v>72.5</v>
      </c>
      <c r="H75" s="205">
        <v>67</v>
      </c>
      <c r="I75" s="205">
        <v>52.5</v>
      </c>
      <c r="J75" s="205">
        <v>76.5</v>
      </c>
      <c r="K75" s="205">
        <v>113</v>
      </c>
      <c r="L75" s="205">
        <v>117</v>
      </c>
      <c r="M75" s="205">
        <v>117</v>
      </c>
      <c r="N75" s="205">
        <v>65.5</v>
      </c>
      <c r="O75" s="205">
        <v>83</v>
      </c>
      <c r="P75" s="205">
        <v>96</v>
      </c>
      <c r="Q75" s="205">
        <v>106</v>
      </c>
      <c r="R75" s="205">
        <v>116.5</v>
      </c>
      <c r="S75" s="205">
        <v>138</v>
      </c>
      <c r="T75" s="205">
        <v>167.5</v>
      </c>
      <c r="U75" s="205">
        <v>59</v>
      </c>
      <c r="V75" s="205">
        <v>267.5</v>
      </c>
      <c r="W75" s="205">
        <v>157.5</v>
      </c>
      <c r="X75" s="205">
        <v>137</v>
      </c>
      <c r="Y75" s="205">
        <v>158.5</v>
      </c>
      <c r="Z75" s="205">
        <v>126</v>
      </c>
      <c r="AA75" s="205">
        <v>164</v>
      </c>
      <c r="AB75" s="205">
        <v>99.5</v>
      </c>
      <c r="AC75" s="205">
        <v>140.5</v>
      </c>
      <c r="AD75" s="205">
        <v>169</v>
      </c>
      <c r="AE75" s="205">
        <v>147.5</v>
      </c>
      <c r="AF75" s="205">
        <v>141</v>
      </c>
      <c r="AG75" s="205">
        <v>137.5</v>
      </c>
      <c r="AH75" s="205">
        <v>134</v>
      </c>
      <c r="AI75" s="205">
        <v>84</v>
      </c>
      <c r="AJ75" s="205">
        <v>116.5</v>
      </c>
      <c r="AK75" s="205">
        <v>100</v>
      </c>
      <c r="AL75" s="205">
        <v>125.5</v>
      </c>
      <c r="AM75" s="205">
        <v>81</v>
      </c>
      <c r="AN75" s="205">
        <v>126.5</v>
      </c>
      <c r="AO75" s="205">
        <v>115.5</v>
      </c>
      <c r="AP75" s="205">
        <v>332</v>
      </c>
      <c r="AQ75" s="205">
        <v>107</v>
      </c>
      <c r="AR75" s="205">
        <v>91</v>
      </c>
      <c r="AS75" s="205">
        <v>145.5</v>
      </c>
      <c r="AT75" s="205">
        <v>182</v>
      </c>
      <c r="AU75" s="205">
        <v>137.5</v>
      </c>
      <c r="AV75" s="205">
        <v>157</v>
      </c>
      <c r="AW75" s="205">
        <v>220.5</v>
      </c>
      <c r="AX75" s="205">
        <v>201</v>
      </c>
    </row>
    <row r="76" spans="1:50">
      <c r="A76" s="203" t="str">
        <f t="shared" si="2"/>
        <v>199001</v>
      </c>
      <c r="B76" s="204">
        <v>32933</v>
      </c>
      <c r="C76" s="206">
        <f t="shared" si="3"/>
        <v>4935.5</v>
      </c>
      <c r="D76" s="205">
        <v>77.5</v>
      </c>
      <c r="E76" s="205">
        <v>50</v>
      </c>
      <c r="F76" s="205">
        <v>51.5</v>
      </c>
      <c r="G76" s="205">
        <v>78</v>
      </c>
      <c r="H76" s="205">
        <v>38</v>
      </c>
      <c r="I76" s="205">
        <v>34.5</v>
      </c>
      <c r="J76" s="205">
        <v>50</v>
      </c>
      <c r="K76" s="205">
        <v>74</v>
      </c>
      <c r="L76" s="205">
        <v>100.5</v>
      </c>
      <c r="M76" s="205">
        <v>76</v>
      </c>
      <c r="N76" s="205">
        <v>56.5</v>
      </c>
      <c r="O76" s="205">
        <v>85</v>
      </c>
      <c r="P76" s="205">
        <v>85.5</v>
      </c>
      <c r="Q76" s="205">
        <v>86</v>
      </c>
      <c r="R76" s="205">
        <v>97.5</v>
      </c>
      <c r="S76" s="205">
        <v>92.5</v>
      </c>
      <c r="T76" s="205">
        <v>141.5</v>
      </c>
      <c r="U76" s="205">
        <v>74</v>
      </c>
      <c r="V76" s="205">
        <v>195.5</v>
      </c>
      <c r="W76" s="205">
        <v>116.5</v>
      </c>
      <c r="X76" s="205">
        <v>114.5</v>
      </c>
      <c r="Y76" s="205">
        <v>153.5</v>
      </c>
      <c r="Z76" s="205">
        <v>158.5</v>
      </c>
      <c r="AA76" s="205">
        <v>158</v>
      </c>
      <c r="AB76" s="205">
        <v>108.5</v>
      </c>
      <c r="AC76" s="205">
        <v>102</v>
      </c>
      <c r="AD76" s="205">
        <v>90.5</v>
      </c>
      <c r="AE76" s="205">
        <v>117.5</v>
      </c>
      <c r="AF76" s="205">
        <v>132.5</v>
      </c>
      <c r="AG76" s="205">
        <v>116.5</v>
      </c>
      <c r="AH76" s="205">
        <v>130</v>
      </c>
      <c r="AI76" s="205">
        <v>98.5</v>
      </c>
      <c r="AJ76" s="205">
        <v>126.5</v>
      </c>
      <c r="AK76" s="205">
        <v>91</v>
      </c>
      <c r="AL76" s="205">
        <v>107.5</v>
      </c>
      <c r="AM76" s="205">
        <v>100</v>
      </c>
      <c r="AN76" s="205">
        <v>111</v>
      </c>
      <c r="AO76" s="205">
        <v>114.5</v>
      </c>
      <c r="AP76" s="205">
        <v>154</v>
      </c>
      <c r="AQ76" s="205">
        <v>97.5</v>
      </c>
      <c r="AR76" s="205">
        <v>79</v>
      </c>
      <c r="AS76" s="205">
        <v>135</v>
      </c>
      <c r="AT76" s="205">
        <v>159</v>
      </c>
      <c r="AU76" s="205">
        <v>153.5</v>
      </c>
      <c r="AV76" s="205">
        <v>129.5</v>
      </c>
      <c r="AW76" s="205">
        <v>176</v>
      </c>
      <c r="AX76" s="205">
        <v>60.5</v>
      </c>
    </row>
    <row r="77" spans="1:50">
      <c r="A77" s="203" t="str">
        <f t="shared" si="2"/>
        <v>199002</v>
      </c>
      <c r="B77" s="204">
        <v>32964</v>
      </c>
      <c r="C77" s="206">
        <f t="shared" si="3"/>
        <v>6501</v>
      </c>
      <c r="D77" s="205">
        <v>86.5</v>
      </c>
      <c r="E77" s="205">
        <v>91</v>
      </c>
      <c r="F77" s="205">
        <v>172</v>
      </c>
      <c r="G77" s="205">
        <v>125</v>
      </c>
      <c r="H77" s="205">
        <v>171</v>
      </c>
      <c r="I77" s="205">
        <v>101.5</v>
      </c>
      <c r="J77" s="205">
        <v>130.5</v>
      </c>
      <c r="K77" s="205">
        <v>118</v>
      </c>
      <c r="L77" s="205">
        <v>192.5</v>
      </c>
      <c r="M77" s="205">
        <v>165.5</v>
      </c>
      <c r="N77" s="205">
        <v>97.5</v>
      </c>
      <c r="O77" s="205">
        <v>134</v>
      </c>
      <c r="P77" s="205">
        <v>52</v>
      </c>
      <c r="Q77" s="205">
        <v>92.5</v>
      </c>
      <c r="R77" s="205">
        <v>137.5</v>
      </c>
      <c r="S77" s="205">
        <v>203.5</v>
      </c>
      <c r="T77" s="205">
        <v>123</v>
      </c>
      <c r="U77" s="205">
        <v>71.5</v>
      </c>
      <c r="V77" s="205">
        <v>189</v>
      </c>
      <c r="W77" s="205">
        <v>163</v>
      </c>
      <c r="X77" s="205">
        <v>108</v>
      </c>
      <c r="Y77" s="205">
        <v>157.5</v>
      </c>
      <c r="Z77" s="205">
        <v>134</v>
      </c>
      <c r="AA77" s="205">
        <v>117</v>
      </c>
      <c r="AB77" s="205">
        <v>62</v>
      </c>
      <c r="AC77" s="205">
        <v>72</v>
      </c>
      <c r="AD77" s="205">
        <v>63.5</v>
      </c>
      <c r="AE77" s="205">
        <v>96.5</v>
      </c>
      <c r="AF77" s="205">
        <v>114</v>
      </c>
      <c r="AG77" s="205">
        <v>96.5</v>
      </c>
      <c r="AH77" s="205">
        <v>175</v>
      </c>
      <c r="AI77" s="205">
        <v>87.5</v>
      </c>
      <c r="AJ77" s="205">
        <v>158.5</v>
      </c>
      <c r="AK77" s="205">
        <v>164.5</v>
      </c>
      <c r="AL77" s="205">
        <v>210.5</v>
      </c>
      <c r="AM77" s="205">
        <v>74</v>
      </c>
      <c r="AN77" s="205">
        <v>82</v>
      </c>
      <c r="AO77" s="205">
        <v>102.5</v>
      </c>
      <c r="AP77" s="205">
        <v>396.5</v>
      </c>
      <c r="AQ77" s="205">
        <v>90.5</v>
      </c>
      <c r="AR77" s="205">
        <v>125.5</v>
      </c>
      <c r="AS77" s="205">
        <v>140</v>
      </c>
      <c r="AT77" s="205">
        <v>147</v>
      </c>
      <c r="AU77" s="205">
        <v>133.5</v>
      </c>
      <c r="AV77" s="205">
        <v>165.5</v>
      </c>
      <c r="AW77" s="205">
        <v>253</v>
      </c>
      <c r="AX77" s="205">
        <v>357</v>
      </c>
    </row>
    <row r="78" spans="1:50">
      <c r="A78" s="203" t="str">
        <f t="shared" si="2"/>
        <v>199002</v>
      </c>
      <c r="B78" s="204">
        <v>32994</v>
      </c>
      <c r="C78" s="206">
        <f t="shared" si="3"/>
        <v>6494</v>
      </c>
      <c r="D78" s="205">
        <v>25</v>
      </c>
      <c r="E78" s="205">
        <v>32</v>
      </c>
      <c r="F78" s="205">
        <v>59.5</v>
      </c>
      <c r="G78" s="205">
        <v>66.5</v>
      </c>
      <c r="H78" s="205">
        <v>52.5</v>
      </c>
      <c r="I78" s="205">
        <v>36.5</v>
      </c>
      <c r="J78" s="205">
        <v>57.5</v>
      </c>
      <c r="K78" s="205">
        <v>64</v>
      </c>
      <c r="L78" s="205">
        <v>80</v>
      </c>
      <c r="M78" s="205">
        <v>107.5</v>
      </c>
      <c r="N78" s="205">
        <v>32.5</v>
      </c>
      <c r="O78" s="205">
        <v>62</v>
      </c>
      <c r="P78" s="205">
        <v>47</v>
      </c>
      <c r="Q78" s="205">
        <v>75</v>
      </c>
      <c r="R78" s="205">
        <v>120.5</v>
      </c>
      <c r="S78" s="205">
        <v>105.5</v>
      </c>
      <c r="T78" s="205">
        <v>127.5</v>
      </c>
      <c r="U78" s="205">
        <v>66</v>
      </c>
      <c r="V78" s="205">
        <v>400</v>
      </c>
      <c r="W78" s="205">
        <v>215.5</v>
      </c>
      <c r="X78" s="205">
        <v>156.5</v>
      </c>
      <c r="Y78" s="205">
        <v>142.5</v>
      </c>
      <c r="Z78" s="205">
        <v>142.5</v>
      </c>
      <c r="AA78" s="205">
        <v>162</v>
      </c>
      <c r="AB78" s="205">
        <v>52</v>
      </c>
      <c r="AC78" s="205">
        <v>98.5</v>
      </c>
      <c r="AD78" s="205">
        <v>134.5</v>
      </c>
      <c r="AE78" s="205">
        <v>144</v>
      </c>
      <c r="AF78" s="205">
        <v>162</v>
      </c>
      <c r="AG78" s="205">
        <v>188.5</v>
      </c>
      <c r="AH78" s="205">
        <v>154.5</v>
      </c>
      <c r="AI78" s="205">
        <v>141.5</v>
      </c>
      <c r="AJ78" s="205">
        <v>135.5</v>
      </c>
      <c r="AK78" s="205">
        <v>184.5</v>
      </c>
      <c r="AL78" s="205">
        <v>223</v>
      </c>
      <c r="AM78" s="205">
        <v>108</v>
      </c>
      <c r="AN78" s="205">
        <v>148</v>
      </c>
      <c r="AO78" s="205">
        <v>170.5</v>
      </c>
      <c r="AP78" s="205">
        <v>411</v>
      </c>
      <c r="AQ78" s="205">
        <v>85.5</v>
      </c>
      <c r="AR78" s="205">
        <v>151</v>
      </c>
      <c r="AS78" s="205">
        <v>164</v>
      </c>
      <c r="AT78" s="205">
        <v>203.5</v>
      </c>
      <c r="AU78" s="205">
        <v>231.5</v>
      </c>
      <c r="AV78" s="205">
        <v>241.5</v>
      </c>
      <c r="AW78" s="205">
        <v>316</v>
      </c>
      <c r="AX78" s="205">
        <v>209</v>
      </c>
    </row>
    <row r="79" spans="1:50">
      <c r="A79" s="203" t="str">
        <f t="shared" si="2"/>
        <v>199002</v>
      </c>
      <c r="B79" s="204">
        <v>33025</v>
      </c>
      <c r="C79" s="206">
        <f t="shared" si="3"/>
        <v>9055</v>
      </c>
      <c r="D79" s="205">
        <v>37.5</v>
      </c>
      <c r="E79" s="205">
        <v>92.5</v>
      </c>
      <c r="F79" s="205">
        <v>211.5</v>
      </c>
      <c r="G79" s="205">
        <v>283.5</v>
      </c>
      <c r="H79" s="205">
        <v>132</v>
      </c>
      <c r="I79" s="205">
        <v>120.5</v>
      </c>
      <c r="J79" s="205">
        <v>107.5</v>
      </c>
      <c r="K79" s="205">
        <v>158</v>
      </c>
      <c r="L79" s="205">
        <v>70</v>
      </c>
      <c r="M79" s="205">
        <v>69</v>
      </c>
      <c r="N79" s="205">
        <v>44.5</v>
      </c>
      <c r="O79" s="205">
        <v>51</v>
      </c>
      <c r="P79" s="205">
        <v>45</v>
      </c>
      <c r="Q79" s="205">
        <v>56.5</v>
      </c>
      <c r="R79" s="205">
        <v>68</v>
      </c>
      <c r="S79" s="205">
        <v>128</v>
      </c>
      <c r="T79" s="205">
        <v>178.5</v>
      </c>
      <c r="U79" s="205">
        <v>75</v>
      </c>
      <c r="V79" s="205">
        <v>341.5</v>
      </c>
      <c r="W79" s="205">
        <v>225</v>
      </c>
      <c r="X79" s="205">
        <v>144</v>
      </c>
      <c r="Y79" s="205">
        <v>222</v>
      </c>
      <c r="Z79" s="205">
        <v>206</v>
      </c>
      <c r="AA79" s="205">
        <v>155</v>
      </c>
      <c r="AB79" s="205">
        <v>139.5</v>
      </c>
      <c r="AC79" s="205">
        <v>169.5</v>
      </c>
      <c r="AD79" s="205">
        <v>170</v>
      </c>
      <c r="AE79" s="205">
        <v>158.5</v>
      </c>
      <c r="AF79" s="205">
        <v>153.5</v>
      </c>
      <c r="AG79" s="205">
        <v>196</v>
      </c>
      <c r="AH79" s="205">
        <v>113</v>
      </c>
      <c r="AI79" s="205">
        <v>175.5</v>
      </c>
      <c r="AJ79" s="205">
        <v>118.5</v>
      </c>
      <c r="AK79" s="205">
        <v>312</v>
      </c>
      <c r="AL79" s="205">
        <v>431</v>
      </c>
      <c r="AM79" s="205">
        <v>198.5</v>
      </c>
      <c r="AN79" s="205">
        <v>189</v>
      </c>
      <c r="AO79" s="205">
        <v>227.5</v>
      </c>
      <c r="AP79" s="205">
        <v>379</v>
      </c>
      <c r="AQ79" s="205">
        <v>246</v>
      </c>
      <c r="AR79" s="205">
        <v>200.5</v>
      </c>
      <c r="AS79" s="205">
        <v>457</v>
      </c>
      <c r="AT79" s="205">
        <v>389</v>
      </c>
      <c r="AU79" s="205">
        <v>369</v>
      </c>
      <c r="AV79" s="205">
        <v>336</v>
      </c>
      <c r="AW79" s="205">
        <v>394.5</v>
      </c>
      <c r="AX79" s="205">
        <v>310</v>
      </c>
    </row>
    <row r="80" spans="1:50">
      <c r="A80" s="203" t="str">
        <f t="shared" si="2"/>
        <v>199003</v>
      </c>
      <c r="B80" s="204">
        <v>33055</v>
      </c>
      <c r="C80" s="206">
        <f t="shared" si="3"/>
        <v>6543.5</v>
      </c>
      <c r="D80" s="205">
        <v>48.5</v>
      </c>
      <c r="E80" s="205">
        <v>107</v>
      </c>
      <c r="F80" s="205">
        <v>297</v>
      </c>
      <c r="G80" s="205">
        <v>262.5</v>
      </c>
      <c r="H80" s="205">
        <v>102</v>
      </c>
      <c r="I80" s="205">
        <v>95.5</v>
      </c>
      <c r="J80" s="205">
        <v>89</v>
      </c>
      <c r="K80" s="205">
        <v>75.5</v>
      </c>
      <c r="L80" s="205">
        <v>123</v>
      </c>
      <c r="M80" s="205">
        <v>154.5</v>
      </c>
      <c r="N80" s="205">
        <v>109.5</v>
      </c>
      <c r="O80" s="205">
        <v>59</v>
      </c>
      <c r="P80" s="205">
        <v>68</v>
      </c>
      <c r="Q80" s="205">
        <v>51.5</v>
      </c>
      <c r="R80" s="205">
        <v>51</v>
      </c>
      <c r="S80" s="205">
        <v>64.5</v>
      </c>
      <c r="T80" s="205">
        <v>128</v>
      </c>
      <c r="U80" s="205">
        <v>54</v>
      </c>
      <c r="V80" s="205">
        <v>231</v>
      </c>
      <c r="W80" s="205">
        <v>149</v>
      </c>
      <c r="X80" s="205">
        <v>209.5</v>
      </c>
      <c r="Y80" s="205">
        <v>77</v>
      </c>
      <c r="Z80" s="205">
        <v>196</v>
      </c>
      <c r="AA80" s="205">
        <v>169</v>
      </c>
      <c r="AB80" s="205">
        <v>204</v>
      </c>
      <c r="AC80" s="205">
        <v>189</v>
      </c>
      <c r="AD80" s="205">
        <v>63.5</v>
      </c>
      <c r="AE80" s="205">
        <v>188.5</v>
      </c>
      <c r="AF80" s="205">
        <v>197</v>
      </c>
      <c r="AG80" s="205">
        <v>144.5</v>
      </c>
      <c r="AH80" s="205">
        <v>131</v>
      </c>
      <c r="AI80" s="205">
        <v>112</v>
      </c>
      <c r="AJ80" s="205">
        <v>148.5</v>
      </c>
      <c r="AK80" s="205">
        <v>144</v>
      </c>
      <c r="AL80" s="205">
        <v>165</v>
      </c>
      <c r="AM80" s="205">
        <v>67.5</v>
      </c>
      <c r="AN80" s="205">
        <v>51</v>
      </c>
      <c r="AO80" s="205">
        <v>77.5</v>
      </c>
      <c r="AP80" s="205">
        <v>97.5</v>
      </c>
      <c r="AQ80" s="205">
        <v>138.5</v>
      </c>
      <c r="AR80" s="205">
        <v>180</v>
      </c>
      <c r="AS80" s="205">
        <v>404</v>
      </c>
      <c r="AT80" s="205">
        <v>193.5</v>
      </c>
      <c r="AU80" s="205">
        <v>338</v>
      </c>
      <c r="AV80" s="205">
        <v>144.5</v>
      </c>
      <c r="AW80" s="205">
        <v>158.5</v>
      </c>
      <c r="AX80" s="205">
        <v>34.5</v>
      </c>
    </row>
    <row r="81" spans="1:50">
      <c r="A81" s="203" t="str">
        <f t="shared" si="2"/>
        <v>199003</v>
      </c>
      <c r="B81" s="204">
        <v>33086</v>
      </c>
      <c r="C81" s="206">
        <f t="shared" si="3"/>
        <v>5102</v>
      </c>
      <c r="D81" s="205">
        <v>137.5</v>
      </c>
      <c r="E81" s="205">
        <v>48</v>
      </c>
      <c r="F81" s="205">
        <v>136</v>
      </c>
      <c r="G81" s="205">
        <v>117</v>
      </c>
      <c r="H81" s="205">
        <v>117</v>
      </c>
      <c r="I81" s="205">
        <v>107.5</v>
      </c>
      <c r="J81" s="205">
        <v>120</v>
      </c>
      <c r="K81" s="205">
        <v>85</v>
      </c>
      <c r="L81" s="205">
        <v>138.5</v>
      </c>
      <c r="M81" s="205">
        <v>174</v>
      </c>
      <c r="N81" s="205">
        <v>159</v>
      </c>
      <c r="O81" s="205">
        <v>143</v>
      </c>
      <c r="P81" s="205">
        <v>123.5</v>
      </c>
      <c r="Q81" s="205">
        <v>74</v>
      </c>
      <c r="R81" s="205">
        <v>181.5</v>
      </c>
      <c r="S81" s="205">
        <v>109</v>
      </c>
      <c r="T81" s="205">
        <v>70.5</v>
      </c>
      <c r="U81" s="205">
        <v>50.5</v>
      </c>
      <c r="V81" s="205">
        <v>255</v>
      </c>
      <c r="W81" s="205">
        <v>87.5</v>
      </c>
      <c r="X81" s="205">
        <v>100</v>
      </c>
      <c r="Y81" s="205">
        <v>102.5</v>
      </c>
      <c r="Z81" s="205">
        <v>72</v>
      </c>
      <c r="AA81" s="205">
        <v>14</v>
      </c>
      <c r="AB81" s="205">
        <v>74</v>
      </c>
      <c r="AC81" s="205">
        <v>49.5</v>
      </c>
      <c r="AD81" s="205">
        <v>60.5</v>
      </c>
      <c r="AE81" s="205">
        <v>22</v>
      </c>
      <c r="AF81" s="205">
        <v>58.5</v>
      </c>
      <c r="AG81" s="205">
        <v>20.5</v>
      </c>
      <c r="AH81" s="205">
        <v>56.5</v>
      </c>
      <c r="AI81" s="205">
        <v>92.5</v>
      </c>
      <c r="AJ81" s="205">
        <v>93.5</v>
      </c>
      <c r="AK81" s="205">
        <v>143</v>
      </c>
      <c r="AL81" s="205">
        <v>50</v>
      </c>
      <c r="AM81" s="205">
        <v>100.5</v>
      </c>
      <c r="AN81" s="205">
        <v>81</v>
      </c>
      <c r="AO81" s="205">
        <v>122</v>
      </c>
      <c r="AP81" s="205">
        <v>427.5</v>
      </c>
      <c r="AQ81" s="205">
        <v>8</v>
      </c>
      <c r="AR81" s="205">
        <v>150</v>
      </c>
      <c r="AS81" s="205">
        <v>63.5</v>
      </c>
      <c r="AT81" s="205">
        <v>38</v>
      </c>
      <c r="AU81" s="205">
        <v>84</v>
      </c>
      <c r="AV81" s="205">
        <v>260</v>
      </c>
      <c r="AW81" s="205">
        <v>160.5</v>
      </c>
      <c r="AX81" s="205">
        <v>164</v>
      </c>
    </row>
    <row r="82" spans="1:50">
      <c r="A82" s="203" t="str">
        <f t="shared" si="2"/>
        <v>199003</v>
      </c>
      <c r="B82" s="204">
        <v>33117</v>
      </c>
      <c r="C82" s="206">
        <f t="shared" si="3"/>
        <v>15038</v>
      </c>
      <c r="D82" s="205">
        <v>123.5</v>
      </c>
      <c r="E82" s="205">
        <v>270.5</v>
      </c>
      <c r="F82" s="205">
        <v>298.5</v>
      </c>
      <c r="G82" s="205">
        <v>273.5</v>
      </c>
      <c r="H82" s="205">
        <v>260</v>
      </c>
      <c r="I82" s="205">
        <v>68</v>
      </c>
      <c r="J82" s="205">
        <v>107</v>
      </c>
      <c r="K82" s="205">
        <v>132.5</v>
      </c>
      <c r="L82" s="205">
        <v>198.5</v>
      </c>
      <c r="M82" s="205">
        <v>381</v>
      </c>
      <c r="N82" s="205">
        <v>290</v>
      </c>
      <c r="O82" s="205">
        <v>192</v>
      </c>
      <c r="P82" s="205">
        <v>314</v>
      </c>
      <c r="Q82" s="205">
        <v>248.5</v>
      </c>
      <c r="R82" s="205">
        <v>287</v>
      </c>
      <c r="S82" s="205">
        <v>378.5</v>
      </c>
      <c r="T82" s="205">
        <v>217</v>
      </c>
      <c r="U82" s="205">
        <v>165</v>
      </c>
      <c r="V82" s="205">
        <v>544.5</v>
      </c>
      <c r="W82" s="205">
        <v>511</v>
      </c>
      <c r="X82" s="205">
        <v>516</v>
      </c>
      <c r="Y82" s="205">
        <v>236.5</v>
      </c>
      <c r="Z82" s="205">
        <v>243</v>
      </c>
      <c r="AA82" s="205">
        <v>384</v>
      </c>
      <c r="AB82" s="205">
        <v>589.5</v>
      </c>
      <c r="AC82" s="205">
        <v>376</v>
      </c>
      <c r="AD82" s="205">
        <v>372.5</v>
      </c>
      <c r="AE82" s="205">
        <v>454</v>
      </c>
      <c r="AF82" s="205">
        <v>387.5</v>
      </c>
      <c r="AG82" s="205">
        <v>272</v>
      </c>
      <c r="AH82" s="205">
        <v>465.5</v>
      </c>
      <c r="AI82" s="205">
        <v>367</v>
      </c>
      <c r="AJ82" s="205">
        <v>311.5</v>
      </c>
      <c r="AK82" s="205">
        <v>298</v>
      </c>
      <c r="AL82" s="205">
        <v>180</v>
      </c>
      <c r="AM82" s="205">
        <v>431.5</v>
      </c>
      <c r="AN82" s="205">
        <v>520.5</v>
      </c>
      <c r="AO82" s="205">
        <v>230.5</v>
      </c>
      <c r="AP82" s="205">
        <v>543</v>
      </c>
      <c r="AQ82" s="205">
        <v>129.5</v>
      </c>
      <c r="AR82" s="205">
        <v>270.5</v>
      </c>
      <c r="AS82" s="205">
        <v>118</v>
      </c>
      <c r="AT82" s="205">
        <v>210</v>
      </c>
      <c r="AU82" s="205">
        <v>214.5</v>
      </c>
      <c r="AV82" s="205">
        <v>1034</v>
      </c>
      <c r="AW82" s="205">
        <v>463.5</v>
      </c>
      <c r="AX82" s="205">
        <v>159</v>
      </c>
    </row>
    <row r="83" spans="1:50">
      <c r="A83" s="203" t="str">
        <f t="shared" si="2"/>
        <v>199004</v>
      </c>
      <c r="B83" s="204">
        <v>33147</v>
      </c>
      <c r="C83" s="206">
        <f t="shared" si="3"/>
        <v>8013.5</v>
      </c>
      <c r="D83" s="205">
        <v>87</v>
      </c>
      <c r="E83" s="205">
        <v>129.5</v>
      </c>
      <c r="F83" s="205">
        <v>122.5</v>
      </c>
      <c r="G83" s="205">
        <v>126</v>
      </c>
      <c r="H83" s="205">
        <v>209.5</v>
      </c>
      <c r="I83" s="205">
        <v>100.5</v>
      </c>
      <c r="J83" s="205">
        <v>160.5</v>
      </c>
      <c r="K83" s="205">
        <v>178.5</v>
      </c>
      <c r="L83" s="205">
        <v>178.5</v>
      </c>
      <c r="M83" s="205">
        <v>169</v>
      </c>
      <c r="N83" s="205">
        <v>121</v>
      </c>
      <c r="O83" s="205">
        <v>118</v>
      </c>
      <c r="P83" s="205">
        <v>127</v>
      </c>
      <c r="Q83" s="205">
        <v>156</v>
      </c>
      <c r="R83" s="205">
        <v>148.5</v>
      </c>
      <c r="S83" s="205">
        <v>154.5</v>
      </c>
      <c r="T83" s="205">
        <v>198.5</v>
      </c>
      <c r="U83" s="205">
        <v>106</v>
      </c>
      <c r="V83" s="205">
        <v>125</v>
      </c>
      <c r="W83" s="205">
        <v>188.5</v>
      </c>
      <c r="X83" s="205">
        <v>185.5</v>
      </c>
      <c r="Y83" s="205">
        <v>266</v>
      </c>
      <c r="Z83" s="205">
        <v>199</v>
      </c>
      <c r="AA83" s="205">
        <v>153</v>
      </c>
      <c r="AB83" s="205">
        <v>158</v>
      </c>
      <c r="AC83" s="205">
        <v>111.5</v>
      </c>
      <c r="AD83" s="205">
        <v>179</v>
      </c>
      <c r="AE83" s="205">
        <v>180</v>
      </c>
      <c r="AF83" s="205">
        <v>148</v>
      </c>
      <c r="AG83" s="205">
        <v>145</v>
      </c>
      <c r="AH83" s="205">
        <v>228</v>
      </c>
      <c r="AI83" s="205">
        <v>134.5</v>
      </c>
      <c r="AJ83" s="205">
        <v>232.5</v>
      </c>
      <c r="AK83" s="205">
        <v>194.5</v>
      </c>
      <c r="AL83" s="205">
        <v>194</v>
      </c>
      <c r="AM83" s="205">
        <v>143</v>
      </c>
      <c r="AN83" s="205">
        <v>278.5</v>
      </c>
      <c r="AO83" s="205">
        <v>163</v>
      </c>
      <c r="AP83" s="205">
        <v>153.5</v>
      </c>
      <c r="AQ83" s="205">
        <v>131</v>
      </c>
      <c r="AR83" s="205">
        <v>403.5</v>
      </c>
      <c r="AS83" s="205">
        <v>135</v>
      </c>
      <c r="AT83" s="205">
        <v>133</v>
      </c>
      <c r="AU83" s="205">
        <v>117</v>
      </c>
      <c r="AV83" s="205">
        <v>384.5</v>
      </c>
      <c r="AW83" s="205">
        <v>161</v>
      </c>
      <c r="AX83" s="205">
        <v>197.5</v>
      </c>
    </row>
    <row r="84" spans="1:50">
      <c r="A84" s="203" t="str">
        <f t="shared" si="2"/>
        <v>199004</v>
      </c>
      <c r="B84" s="204">
        <v>33178</v>
      </c>
      <c r="C84" s="206">
        <f t="shared" si="3"/>
        <v>7585</v>
      </c>
      <c r="D84" s="205">
        <v>73</v>
      </c>
      <c r="E84" s="205">
        <v>148</v>
      </c>
      <c r="F84" s="205">
        <v>139.5</v>
      </c>
      <c r="G84" s="205">
        <v>166.5</v>
      </c>
      <c r="H84" s="205">
        <v>162.5</v>
      </c>
      <c r="I84" s="205">
        <v>157</v>
      </c>
      <c r="J84" s="205">
        <v>110.5</v>
      </c>
      <c r="K84" s="205">
        <v>200.5</v>
      </c>
      <c r="L84" s="205">
        <v>220</v>
      </c>
      <c r="M84" s="205">
        <v>161</v>
      </c>
      <c r="N84" s="205">
        <v>198</v>
      </c>
      <c r="O84" s="205">
        <v>222</v>
      </c>
      <c r="P84" s="205">
        <v>103.5</v>
      </c>
      <c r="Q84" s="205">
        <v>264</v>
      </c>
      <c r="R84" s="205">
        <v>234</v>
      </c>
      <c r="S84" s="205">
        <v>302</v>
      </c>
      <c r="T84" s="205">
        <v>216</v>
      </c>
      <c r="U84" s="205">
        <v>44</v>
      </c>
      <c r="V84" s="205">
        <v>190</v>
      </c>
      <c r="W84" s="205">
        <v>284</v>
      </c>
      <c r="X84" s="205">
        <v>150.5</v>
      </c>
      <c r="Y84" s="205">
        <v>252</v>
      </c>
      <c r="Z84" s="205">
        <v>265.5</v>
      </c>
      <c r="AA84" s="205">
        <v>187</v>
      </c>
      <c r="AB84" s="205">
        <v>294.5</v>
      </c>
      <c r="AC84" s="205">
        <v>199</v>
      </c>
      <c r="AD84" s="205">
        <v>109</v>
      </c>
      <c r="AE84" s="205">
        <v>148.5</v>
      </c>
      <c r="AF84" s="205">
        <v>129</v>
      </c>
      <c r="AG84" s="205">
        <v>109</v>
      </c>
      <c r="AH84" s="205">
        <v>282.5</v>
      </c>
      <c r="AI84" s="205">
        <v>128.5</v>
      </c>
      <c r="AJ84" s="205">
        <v>217</v>
      </c>
      <c r="AK84" s="205">
        <v>99.5</v>
      </c>
      <c r="AL84" s="205">
        <v>64</v>
      </c>
      <c r="AM84" s="205">
        <v>212.5</v>
      </c>
      <c r="AN84" s="205">
        <v>335.5</v>
      </c>
      <c r="AO84" s="205">
        <v>104</v>
      </c>
      <c r="AP84" s="205">
        <v>154</v>
      </c>
      <c r="AQ84" s="205">
        <v>67</v>
      </c>
      <c r="AR84" s="205">
        <v>64</v>
      </c>
      <c r="AS84" s="205">
        <v>34</v>
      </c>
      <c r="AT84" s="205">
        <v>29</v>
      </c>
      <c r="AU84" s="205">
        <v>30</v>
      </c>
      <c r="AV84" s="205">
        <v>104.5</v>
      </c>
      <c r="AW84" s="205">
        <v>79</v>
      </c>
      <c r="AX84" s="205">
        <v>140</v>
      </c>
    </row>
    <row r="85" spans="1:50">
      <c r="A85" s="203" t="str">
        <f t="shared" si="2"/>
        <v>199004</v>
      </c>
      <c r="B85" s="204">
        <v>33208</v>
      </c>
      <c r="C85" s="206">
        <f t="shared" si="3"/>
        <v>2874</v>
      </c>
      <c r="D85" s="205">
        <v>158</v>
      </c>
      <c r="E85" s="205">
        <v>120.5</v>
      </c>
      <c r="F85" s="205">
        <v>70</v>
      </c>
      <c r="G85" s="205">
        <v>210</v>
      </c>
      <c r="H85" s="205">
        <v>12.5</v>
      </c>
      <c r="I85" s="205">
        <v>67</v>
      </c>
      <c r="J85" s="205">
        <v>32.5</v>
      </c>
      <c r="K85" s="205">
        <v>179</v>
      </c>
      <c r="L85" s="205">
        <v>39</v>
      </c>
      <c r="M85" s="205">
        <v>40</v>
      </c>
      <c r="N85" s="205">
        <v>9</v>
      </c>
      <c r="O85" s="205">
        <v>37</v>
      </c>
      <c r="P85" s="205">
        <v>10</v>
      </c>
      <c r="Q85" s="205">
        <v>24</v>
      </c>
      <c r="R85" s="205">
        <v>38</v>
      </c>
      <c r="S85" s="205">
        <v>42</v>
      </c>
      <c r="T85" s="205">
        <v>184.5</v>
      </c>
      <c r="U85" s="205">
        <v>73</v>
      </c>
      <c r="V85" s="205">
        <v>29.5</v>
      </c>
      <c r="W85" s="205">
        <v>38</v>
      </c>
      <c r="X85" s="205">
        <v>18</v>
      </c>
      <c r="Y85" s="205">
        <v>243.5</v>
      </c>
      <c r="Z85" s="205">
        <v>221.5</v>
      </c>
      <c r="AA85" s="205">
        <v>34</v>
      </c>
      <c r="AB85" s="205">
        <v>19.5</v>
      </c>
      <c r="AC85" s="205">
        <v>35.5</v>
      </c>
      <c r="AD85" s="205">
        <v>28</v>
      </c>
      <c r="AE85" s="205">
        <v>21</v>
      </c>
      <c r="AF85" s="205">
        <v>32</v>
      </c>
      <c r="AG85" s="205">
        <v>33</v>
      </c>
      <c r="AH85" s="205">
        <v>94</v>
      </c>
      <c r="AI85" s="205">
        <v>17.5</v>
      </c>
      <c r="AJ85" s="205">
        <v>95.5</v>
      </c>
      <c r="AK85" s="205">
        <v>26</v>
      </c>
      <c r="AL85" s="205">
        <v>48</v>
      </c>
      <c r="AM85" s="205">
        <v>30.5</v>
      </c>
      <c r="AN85" s="205">
        <v>21</v>
      </c>
      <c r="AO85" s="205">
        <v>49</v>
      </c>
      <c r="AP85" s="205">
        <v>44</v>
      </c>
      <c r="AQ85" s="205">
        <v>54.5</v>
      </c>
      <c r="AR85" s="205">
        <v>23</v>
      </c>
      <c r="AS85" s="205">
        <v>30.5</v>
      </c>
      <c r="AT85" s="205">
        <v>53</v>
      </c>
      <c r="AU85" s="205">
        <v>51.5</v>
      </c>
      <c r="AV85" s="205">
        <v>17.5</v>
      </c>
      <c r="AW85" s="205">
        <v>49</v>
      </c>
      <c r="AX85" s="205">
        <v>70</v>
      </c>
    </row>
    <row r="86" spans="1:50">
      <c r="A86" s="203" t="str">
        <f t="shared" si="2"/>
        <v>199101</v>
      </c>
      <c r="B86" s="204">
        <v>33239</v>
      </c>
      <c r="C86" s="206">
        <f t="shared" si="3"/>
        <v>3452.5</v>
      </c>
      <c r="D86" s="205">
        <v>182</v>
      </c>
      <c r="E86" s="205">
        <v>109.5</v>
      </c>
      <c r="F86" s="205">
        <v>30</v>
      </c>
      <c r="G86" s="205">
        <v>96.5</v>
      </c>
      <c r="H86" s="205">
        <v>6</v>
      </c>
      <c r="I86" s="205">
        <v>56</v>
      </c>
      <c r="J86" s="205">
        <v>37.5</v>
      </c>
      <c r="K86" s="205">
        <v>173</v>
      </c>
      <c r="L86" s="205">
        <v>45.5</v>
      </c>
      <c r="M86" s="205">
        <v>31.5</v>
      </c>
      <c r="N86" s="205">
        <v>25</v>
      </c>
      <c r="O86" s="205">
        <v>32</v>
      </c>
      <c r="P86" s="205">
        <v>34.5</v>
      </c>
      <c r="Q86" s="205">
        <v>51.5</v>
      </c>
      <c r="R86" s="205">
        <v>55</v>
      </c>
      <c r="S86" s="205">
        <v>51.5</v>
      </c>
      <c r="T86" s="205">
        <v>307.5</v>
      </c>
      <c r="U86" s="205">
        <v>65.5</v>
      </c>
      <c r="V86" s="205">
        <v>67</v>
      </c>
      <c r="W86" s="205">
        <v>78</v>
      </c>
      <c r="X86" s="205">
        <v>44</v>
      </c>
      <c r="Y86" s="205">
        <v>310.5</v>
      </c>
      <c r="Z86" s="205">
        <v>345.5</v>
      </c>
      <c r="AA86" s="205">
        <v>38</v>
      </c>
      <c r="AB86" s="205">
        <v>47</v>
      </c>
      <c r="AC86" s="205">
        <v>35</v>
      </c>
      <c r="AD86" s="205">
        <v>27.5</v>
      </c>
      <c r="AE86" s="205">
        <v>39.5</v>
      </c>
      <c r="AF86" s="205">
        <v>29.5</v>
      </c>
      <c r="AG86" s="205">
        <v>34</v>
      </c>
      <c r="AH86" s="205">
        <v>217</v>
      </c>
      <c r="AI86" s="205">
        <v>32</v>
      </c>
      <c r="AJ86" s="205">
        <v>110.5</v>
      </c>
      <c r="AK86" s="205">
        <v>48.5</v>
      </c>
      <c r="AL86" s="205">
        <v>70</v>
      </c>
      <c r="AM86" s="205">
        <v>28</v>
      </c>
      <c r="AN86" s="205">
        <v>15</v>
      </c>
      <c r="AO86" s="205">
        <v>32</v>
      </c>
      <c r="AP86" s="205">
        <v>33</v>
      </c>
      <c r="AQ86" s="205">
        <v>39.5</v>
      </c>
      <c r="AR86" s="205">
        <v>19.5</v>
      </c>
      <c r="AS86" s="205">
        <v>24</v>
      </c>
      <c r="AT86" s="205">
        <v>44</v>
      </c>
      <c r="AU86" s="205">
        <v>43.5</v>
      </c>
      <c r="AV86" s="205">
        <v>49</v>
      </c>
      <c r="AW86" s="205">
        <v>50.5</v>
      </c>
      <c r="AX86" s="205">
        <v>111</v>
      </c>
    </row>
    <row r="87" spans="1:50">
      <c r="A87" s="203" t="str">
        <f t="shared" si="2"/>
        <v>199101</v>
      </c>
      <c r="B87" s="204">
        <v>33270</v>
      </c>
      <c r="C87" s="206">
        <f t="shared" si="3"/>
        <v>4714</v>
      </c>
      <c r="D87" s="205">
        <v>106</v>
      </c>
      <c r="E87" s="205">
        <v>146.5</v>
      </c>
      <c r="F87" s="205">
        <v>63.5</v>
      </c>
      <c r="G87" s="205">
        <v>129.5</v>
      </c>
      <c r="H87" s="205">
        <v>106</v>
      </c>
      <c r="I87" s="205">
        <v>112</v>
      </c>
      <c r="J87" s="205">
        <v>74.5</v>
      </c>
      <c r="K87" s="205">
        <v>194</v>
      </c>
      <c r="L87" s="205">
        <v>88.5</v>
      </c>
      <c r="M87" s="205">
        <v>75.5</v>
      </c>
      <c r="N87" s="205">
        <v>36</v>
      </c>
      <c r="O87" s="205">
        <v>47</v>
      </c>
      <c r="P87" s="205">
        <v>45.5</v>
      </c>
      <c r="Q87" s="205">
        <v>51.5</v>
      </c>
      <c r="R87" s="205">
        <v>69</v>
      </c>
      <c r="S87" s="205">
        <v>86</v>
      </c>
      <c r="T87" s="205">
        <v>241.5</v>
      </c>
      <c r="U87" s="205">
        <v>88</v>
      </c>
      <c r="V87" s="205">
        <v>69.5</v>
      </c>
      <c r="W87" s="205">
        <v>110</v>
      </c>
      <c r="X87" s="205">
        <v>67.5</v>
      </c>
      <c r="Y87" s="205">
        <v>247</v>
      </c>
      <c r="Z87" s="205">
        <v>265</v>
      </c>
      <c r="AA87" s="205">
        <v>80</v>
      </c>
      <c r="AB87" s="205">
        <v>87</v>
      </c>
      <c r="AC87" s="205">
        <v>59</v>
      </c>
      <c r="AD87" s="205">
        <v>26.5</v>
      </c>
      <c r="AE87" s="205">
        <v>66</v>
      </c>
      <c r="AF87" s="205">
        <v>77.5</v>
      </c>
      <c r="AG87" s="205">
        <v>62.5</v>
      </c>
      <c r="AH87" s="205">
        <v>178</v>
      </c>
      <c r="AI87" s="205">
        <v>42</v>
      </c>
      <c r="AJ87" s="205">
        <v>177.5</v>
      </c>
      <c r="AK87" s="205">
        <v>95</v>
      </c>
      <c r="AL87" s="205">
        <v>143</v>
      </c>
      <c r="AM87" s="205">
        <v>48</v>
      </c>
      <c r="AN87" s="205">
        <v>32</v>
      </c>
      <c r="AO87" s="205">
        <v>94.5</v>
      </c>
      <c r="AP87" s="205">
        <v>91</v>
      </c>
      <c r="AQ87" s="205">
        <v>131</v>
      </c>
      <c r="AR87" s="205">
        <v>83</v>
      </c>
      <c r="AS87" s="205">
        <v>146</v>
      </c>
      <c r="AT87" s="205">
        <v>89</v>
      </c>
      <c r="AU87" s="205">
        <v>76</v>
      </c>
      <c r="AV87" s="205">
        <v>102.5</v>
      </c>
      <c r="AW87" s="205">
        <v>124.5</v>
      </c>
      <c r="AX87" s="205">
        <v>83</v>
      </c>
    </row>
    <row r="88" spans="1:50">
      <c r="A88" s="203" t="str">
        <f t="shared" si="2"/>
        <v>199101</v>
      </c>
      <c r="B88" s="204">
        <v>33298</v>
      </c>
      <c r="C88" s="206">
        <f t="shared" si="3"/>
        <v>7415</v>
      </c>
      <c r="D88" s="205">
        <v>60.5</v>
      </c>
      <c r="E88" s="205">
        <v>51.5</v>
      </c>
      <c r="F88" s="205">
        <v>44</v>
      </c>
      <c r="G88" s="205">
        <v>55</v>
      </c>
      <c r="H88" s="205">
        <v>68</v>
      </c>
      <c r="I88" s="205">
        <v>50.5</v>
      </c>
      <c r="J88" s="205">
        <v>74.5</v>
      </c>
      <c r="K88" s="205">
        <v>82.5</v>
      </c>
      <c r="L88" s="205">
        <v>132</v>
      </c>
      <c r="M88" s="205">
        <v>142.5</v>
      </c>
      <c r="N88" s="205">
        <v>115</v>
      </c>
      <c r="O88" s="205">
        <v>113</v>
      </c>
      <c r="P88" s="205">
        <v>150</v>
      </c>
      <c r="Q88" s="205">
        <v>155</v>
      </c>
      <c r="R88" s="205">
        <v>164</v>
      </c>
      <c r="S88" s="205">
        <v>187</v>
      </c>
      <c r="T88" s="205">
        <v>195</v>
      </c>
      <c r="U88" s="205">
        <v>76</v>
      </c>
      <c r="V88" s="205">
        <v>271</v>
      </c>
      <c r="W88" s="205">
        <v>199.5</v>
      </c>
      <c r="X88" s="205">
        <v>182</v>
      </c>
      <c r="Y88" s="205">
        <v>195.5</v>
      </c>
      <c r="Z88" s="205">
        <v>166</v>
      </c>
      <c r="AA88" s="205">
        <v>241</v>
      </c>
      <c r="AB88" s="205">
        <v>246</v>
      </c>
      <c r="AC88" s="205">
        <v>169.5</v>
      </c>
      <c r="AD88" s="205">
        <v>94.5</v>
      </c>
      <c r="AE88" s="205">
        <v>144.5</v>
      </c>
      <c r="AF88" s="205">
        <v>180</v>
      </c>
      <c r="AG88" s="205">
        <v>132.5</v>
      </c>
      <c r="AH88" s="205">
        <v>220.5</v>
      </c>
      <c r="AI88" s="205">
        <v>152.5</v>
      </c>
      <c r="AJ88" s="205">
        <v>190</v>
      </c>
      <c r="AK88" s="205">
        <v>199</v>
      </c>
      <c r="AL88" s="205">
        <v>250.5</v>
      </c>
      <c r="AM88" s="205">
        <v>133.5</v>
      </c>
      <c r="AN88" s="205">
        <v>127.5</v>
      </c>
      <c r="AO88" s="205">
        <v>147</v>
      </c>
      <c r="AP88" s="205">
        <v>237.5</v>
      </c>
      <c r="AQ88" s="205">
        <v>158</v>
      </c>
      <c r="AR88" s="205">
        <v>190.5</v>
      </c>
      <c r="AS88" s="205">
        <v>210</v>
      </c>
      <c r="AT88" s="205">
        <v>180</v>
      </c>
      <c r="AU88" s="205">
        <v>209.5</v>
      </c>
      <c r="AV88" s="205">
        <v>277.5</v>
      </c>
      <c r="AW88" s="205">
        <v>251.5</v>
      </c>
      <c r="AX88" s="205">
        <v>142</v>
      </c>
    </row>
    <row r="89" spans="1:50">
      <c r="A89" s="203" t="str">
        <f t="shared" si="2"/>
        <v>199102</v>
      </c>
      <c r="B89" s="204">
        <v>33329</v>
      </c>
      <c r="C89" s="206">
        <f t="shared" si="3"/>
        <v>6049</v>
      </c>
      <c r="D89" s="205">
        <v>77.5</v>
      </c>
      <c r="E89" s="205">
        <v>63.5</v>
      </c>
      <c r="F89" s="205">
        <v>63.5</v>
      </c>
      <c r="G89" s="205">
        <v>99.5</v>
      </c>
      <c r="H89" s="205">
        <v>48</v>
      </c>
      <c r="I89" s="205">
        <v>18</v>
      </c>
      <c r="J89" s="205">
        <v>27</v>
      </c>
      <c r="K89" s="205">
        <v>90</v>
      </c>
      <c r="L89" s="205">
        <v>84.5</v>
      </c>
      <c r="M89" s="205">
        <v>75.5</v>
      </c>
      <c r="N89" s="205">
        <v>99.5</v>
      </c>
      <c r="O89" s="205">
        <v>98</v>
      </c>
      <c r="P89" s="205">
        <v>91.5</v>
      </c>
      <c r="Q89" s="205">
        <v>106</v>
      </c>
      <c r="R89" s="205">
        <v>112.5</v>
      </c>
      <c r="S89" s="205">
        <v>114.5</v>
      </c>
      <c r="T89" s="205">
        <v>104.5</v>
      </c>
      <c r="U89" s="205">
        <v>59</v>
      </c>
      <c r="V89" s="205">
        <v>210</v>
      </c>
      <c r="W89" s="205">
        <v>128</v>
      </c>
      <c r="X89" s="205">
        <v>103</v>
      </c>
      <c r="Y89" s="205">
        <v>122</v>
      </c>
      <c r="Z89" s="205">
        <v>122</v>
      </c>
      <c r="AA89" s="205">
        <v>161</v>
      </c>
      <c r="AB89" s="205">
        <v>188</v>
      </c>
      <c r="AC89" s="205">
        <v>139</v>
      </c>
      <c r="AD89" s="205">
        <v>142</v>
      </c>
      <c r="AE89" s="205">
        <v>147.5</v>
      </c>
      <c r="AF89" s="205">
        <v>157.5</v>
      </c>
      <c r="AG89" s="205">
        <v>140.5</v>
      </c>
      <c r="AH89" s="205">
        <v>143.5</v>
      </c>
      <c r="AI89" s="205">
        <v>197.5</v>
      </c>
      <c r="AJ89" s="205">
        <v>130</v>
      </c>
      <c r="AK89" s="205">
        <v>191.5</v>
      </c>
      <c r="AL89" s="205">
        <v>203</v>
      </c>
      <c r="AM89" s="205">
        <v>169</v>
      </c>
      <c r="AN89" s="205">
        <v>217.5</v>
      </c>
      <c r="AO89" s="205">
        <v>136.5</v>
      </c>
      <c r="AP89" s="205">
        <v>314</v>
      </c>
      <c r="AQ89" s="205">
        <v>150</v>
      </c>
      <c r="AR89" s="205">
        <v>177</v>
      </c>
      <c r="AS89" s="205">
        <v>148</v>
      </c>
      <c r="AT89" s="205">
        <v>138.5</v>
      </c>
      <c r="AU89" s="205">
        <v>141.5</v>
      </c>
      <c r="AV89" s="205">
        <v>171</v>
      </c>
      <c r="AW89" s="205">
        <v>103.5</v>
      </c>
      <c r="AX89" s="205">
        <v>124</v>
      </c>
    </row>
    <row r="90" spans="1:50">
      <c r="A90" s="203" t="str">
        <f t="shared" si="2"/>
        <v>199102</v>
      </c>
      <c r="B90" s="204">
        <v>33359</v>
      </c>
      <c r="C90" s="206">
        <f t="shared" si="3"/>
        <v>5518.5</v>
      </c>
      <c r="D90" s="205">
        <v>23</v>
      </c>
      <c r="E90" s="205">
        <v>40</v>
      </c>
      <c r="F90" s="205">
        <v>75.5</v>
      </c>
      <c r="G90" s="205">
        <v>124</v>
      </c>
      <c r="H90" s="205">
        <v>46</v>
      </c>
      <c r="I90" s="205">
        <v>55.5</v>
      </c>
      <c r="J90" s="205">
        <v>25.5</v>
      </c>
      <c r="K90" s="205">
        <v>91.5</v>
      </c>
      <c r="L90" s="205">
        <v>85</v>
      </c>
      <c r="M90" s="205">
        <v>79.5</v>
      </c>
      <c r="N90" s="205">
        <v>52</v>
      </c>
      <c r="O90" s="205">
        <v>56</v>
      </c>
      <c r="P90" s="205">
        <v>44</v>
      </c>
      <c r="Q90" s="205">
        <v>61.5</v>
      </c>
      <c r="R90" s="205">
        <v>61</v>
      </c>
      <c r="S90" s="205">
        <v>69.5</v>
      </c>
      <c r="T90" s="205">
        <v>65.5</v>
      </c>
      <c r="U90" s="205">
        <v>20.5</v>
      </c>
      <c r="V90" s="205">
        <v>123</v>
      </c>
      <c r="W90" s="205">
        <v>158.5</v>
      </c>
      <c r="X90" s="205">
        <v>99.5</v>
      </c>
      <c r="Y90" s="205">
        <v>92</v>
      </c>
      <c r="Z90" s="205">
        <v>79.5</v>
      </c>
      <c r="AA90" s="205">
        <v>123</v>
      </c>
      <c r="AB90" s="205">
        <v>147</v>
      </c>
      <c r="AC90" s="205">
        <v>100.5</v>
      </c>
      <c r="AD90" s="205">
        <v>119</v>
      </c>
      <c r="AE90" s="205">
        <v>104</v>
      </c>
      <c r="AF90" s="205">
        <v>112.5</v>
      </c>
      <c r="AG90" s="205">
        <v>122</v>
      </c>
      <c r="AH90" s="205">
        <v>84</v>
      </c>
      <c r="AI90" s="205">
        <v>104.5</v>
      </c>
      <c r="AJ90" s="205">
        <v>105</v>
      </c>
      <c r="AK90" s="205">
        <v>108.5</v>
      </c>
      <c r="AL90" s="205">
        <v>233</v>
      </c>
      <c r="AM90" s="205">
        <v>117.5</v>
      </c>
      <c r="AN90" s="205">
        <v>127.5</v>
      </c>
      <c r="AO90" s="205">
        <v>136.5</v>
      </c>
      <c r="AP90" s="205">
        <v>271</v>
      </c>
      <c r="AQ90" s="205">
        <v>180</v>
      </c>
      <c r="AR90" s="205">
        <v>219</v>
      </c>
      <c r="AS90" s="205">
        <v>217</v>
      </c>
      <c r="AT90" s="205">
        <v>265</v>
      </c>
      <c r="AU90" s="205">
        <v>243.5</v>
      </c>
      <c r="AV90" s="205">
        <v>380.5</v>
      </c>
      <c r="AW90" s="205">
        <v>257.5</v>
      </c>
      <c r="AX90" s="205">
        <v>12.5</v>
      </c>
    </row>
    <row r="91" spans="1:50">
      <c r="A91" s="203" t="str">
        <f t="shared" si="2"/>
        <v>199102</v>
      </c>
      <c r="B91" s="204">
        <v>33390</v>
      </c>
      <c r="C91" s="206">
        <f t="shared" si="3"/>
        <v>11648</v>
      </c>
      <c r="D91" s="205">
        <v>28</v>
      </c>
      <c r="E91" s="205">
        <v>82</v>
      </c>
      <c r="F91" s="205">
        <v>127</v>
      </c>
      <c r="G91" s="205">
        <v>241.5</v>
      </c>
      <c r="H91" s="205">
        <v>201</v>
      </c>
      <c r="I91" s="205">
        <v>108.5</v>
      </c>
      <c r="J91" s="205">
        <v>212.5</v>
      </c>
      <c r="K91" s="205">
        <v>135</v>
      </c>
      <c r="L91" s="205">
        <v>200</v>
      </c>
      <c r="M91" s="205">
        <v>204</v>
      </c>
      <c r="N91" s="205">
        <v>111.5</v>
      </c>
      <c r="O91" s="205">
        <v>137</v>
      </c>
      <c r="P91" s="205">
        <v>130.5</v>
      </c>
      <c r="Q91" s="205">
        <v>142</v>
      </c>
      <c r="R91" s="205">
        <v>142</v>
      </c>
      <c r="S91" s="205">
        <v>190</v>
      </c>
      <c r="T91" s="205">
        <v>328</v>
      </c>
      <c r="U91" s="205">
        <v>143</v>
      </c>
      <c r="V91" s="205">
        <v>313.5</v>
      </c>
      <c r="W91" s="205">
        <v>357.5</v>
      </c>
      <c r="X91" s="205">
        <v>286.5</v>
      </c>
      <c r="Y91" s="205">
        <v>348</v>
      </c>
      <c r="Z91" s="205">
        <v>212.5</v>
      </c>
      <c r="AA91" s="205">
        <v>323</v>
      </c>
      <c r="AB91" s="205">
        <v>274</v>
      </c>
      <c r="AC91" s="205">
        <v>225.5</v>
      </c>
      <c r="AD91" s="205">
        <v>192</v>
      </c>
      <c r="AE91" s="205">
        <v>250</v>
      </c>
      <c r="AF91" s="205">
        <v>266.5</v>
      </c>
      <c r="AG91" s="205">
        <v>176.5</v>
      </c>
      <c r="AH91" s="205">
        <v>192.5</v>
      </c>
      <c r="AI91" s="205">
        <v>205.5</v>
      </c>
      <c r="AJ91" s="205">
        <v>291.5</v>
      </c>
      <c r="AK91" s="205">
        <v>245</v>
      </c>
      <c r="AL91" s="205">
        <v>278.5</v>
      </c>
      <c r="AM91" s="205">
        <v>169.5</v>
      </c>
      <c r="AN91" s="205">
        <v>179.5</v>
      </c>
      <c r="AO91" s="205">
        <v>270.5</v>
      </c>
      <c r="AP91" s="205">
        <v>367</v>
      </c>
      <c r="AQ91" s="205">
        <v>342</v>
      </c>
      <c r="AR91" s="205">
        <v>386.5</v>
      </c>
      <c r="AS91" s="205">
        <v>604</v>
      </c>
      <c r="AT91" s="205">
        <v>377</v>
      </c>
      <c r="AU91" s="205">
        <v>722.5</v>
      </c>
      <c r="AV91" s="205">
        <v>446</v>
      </c>
      <c r="AW91" s="205">
        <v>438</v>
      </c>
      <c r="AX91" s="205">
        <v>43.5</v>
      </c>
    </row>
    <row r="92" spans="1:50">
      <c r="A92" s="203" t="str">
        <f t="shared" si="2"/>
        <v>199103</v>
      </c>
      <c r="B92" s="204">
        <v>33420</v>
      </c>
      <c r="C92" s="206">
        <f t="shared" si="3"/>
        <v>11520.5</v>
      </c>
      <c r="D92" s="205">
        <v>76.5</v>
      </c>
      <c r="E92" s="205">
        <v>211.5</v>
      </c>
      <c r="F92" s="205">
        <v>322</v>
      </c>
      <c r="G92" s="205">
        <v>373.5</v>
      </c>
      <c r="H92" s="205">
        <v>288</v>
      </c>
      <c r="I92" s="205">
        <v>316.5</v>
      </c>
      <c r="J92" s="205">
        <v>201</v>
      </c>
      <c r="K92" s="205">
        <v>315.5</v>
      </c>
      <c r="L92" s="205">
        <v>89.5</v>
      </c>
      <c r="M92" s="205">
        <v>188.5</v>
      </c>
      <c r="N92" s="205">
        <v>119</v>
      </c>
      <c r="O92" s="205">
        <v>96</v>
      </c>
      <c r="P92" s="205">
        <v>80.5</v>
      </c>
      <c r="Q92" s="205">
        <v>64.5</v>
      </c>
      <c r="R92" s="205">
        <v>72</v>
      </c>
      <c r="S92" s="205">
        <v>94</v>
      </c>
      <c r="T92" s="205">
        <v>274.5</v>
      </c>
      <c r="U92" s="205">
        <v>142</v>
      </c>
      <c r="V92" s="205">
        <v>219</v>
      </c>
      <c r="W92" s="205">
        <v>324.5</v>
      </c>
      <c r="X92" s="205">
        <v>256.5</v>
      </c>
      <c r="Y92" s="205">
        <v>316.5</v>
      </c>
      <c r="Z92" s="205">
        <v>309.5</v>
      </c>
      <c r="AA92" s="205">
        <v>242</v>
      </c>
      <c r="AB92" s="205">
        <v>231.5</v>
      </c>
      <c r="AC92" s="205">
        <v>167</v>
      </c>
      <c r="AD92" s="205">
        <v>157.5</v>
      </c>
      <c r="AE92" s="205">
        <v>153</v>
      </c>
      <c r="AF92" s="205">
        <v>306</v>
      </c>
      <c r="AG92" s="205">
        <v>137</v>
      </c>
      <c r="AH92" s="205">
        <v>228.5</v>
      </c>
      <c r="AI92" s="205">
        <v>262</v>
      </c>
      <c r="AJ92" s="205">
        <v>360</v>
      </c>
      <c r="AK92" s="205">
        <v>462.5</v>
      </c>
      <c r="AL92" s="205">
        <v>488.5</v>
      </c>
      <c r="AM92" s="205">
        <v>198.5</v>
      </c>
      <c r="AN92" s="205">
        <v>111.5</v>
      </c>
      <c r="AO92" s="205">
        <v>242.5</v>
      </c>
      <c r="AP92" s="205">
        <v>256.5</v>
      </c>
      <c r="AQ92" s="205">
        <v>460</v>
      </c>
      <c r="AR92" s="205">
        <v>277</v>
      </c>
      <c r="AS92" s="205">
        <v>515</v>
      </c>
      <c r="AT92" s="205">
        <v>338</v>
      </c>
      <c r="AU92" s="205">
        <v>325</v>
      </c>
      <c r="AV92" s="205">
        <v>265.5</v>
      </c>
      <c r="AW92" s="205">
        <v>230.5</v>
      </c>
      <c r="AX92" s="205">
        <v>354</v>
      </c>
    </row>
    <row r="93" spans="1:50">
      <c r="A93" s="203" t="str">
        <f t="shared" si="2"/>
        <v>199103</v>
      </c>
      <c r="B93" s="204">
        <v>33451</v>
      </c>
      <c r="C93" s="206">
        <f t="shared" si="3"/>
        <v>7565</v>
      </c>
      <c r="D93" s="205">
        <v>108</v>
      </c>
      <c r="E93" s="205">
        <v>128.5</v>
      </c>
      <c r="F93" s="205">
        <v>243.5</v>
      </c>
      <c r="G93" s="205">
        <v>169</v>
      </c>
      <c r="H93" s="205">
        <v>358</v>
      </c>
      <c r="I93" s="205">
        <v>207.5</v>
      </c>
      <c r="J93" s="205">
        <v>248</v>
      </c>
      <c r="K93" s="205">
        <v>156.5</v>
      </c>
      <c r="L93" s="205">
        <v>189</v>
      </c>
      <c r="M93" s="205">
        <v>290.5</v>
      </c>
      <c r="N93" s="205">
        <v>316.5</v>
      </c>
      <c r="O93" s="205">
        <v>300</v>
      </c>
      <c r="P93" s="205">
        <v>329</v>
      </c>
      <c r="Q93" s="205">
        <v>129</v>
      </c>
      <c r="R93" s="205">
        <v>238</v>
      </c>
      <c r="S93" s="205">
        <v>205</v>
      </c>
      <c r="T93" s="205">
        <v>276.5</v>
      </c>
      <c r="U93" s="205">
        <v>85</v>
      </c>
      <c r="V93" s="205">
        <v>176</v>
      </c>
      <c r="W93" s="205">
        <v>158.5</v>
      </c>
      <c r="X93" s="205">
        <v>194</v>
      </c>
      <c r="Y93" s="205">
        <v>162</v>
      </c>
      <c r="Z93" s="205">
        <v>104.5</v>
      </c>
      <c r="AA93" s="205">
        <v>34</v>
      </c>
      <c r="AB93" s="205">
        <v>144.5</v>
      </c>
      <c r="AC93" s="205">
        <v>33</v>
      </c>
      <c r="AD93" s="205">
        <v>98</v>
      </c>
      <c r="AE93" s="205">
        <v>49</v>
      </c>
      <c r="AF93" s="205">
        <v>31.5</v>
      </c>
      <c r="AG93" s="205">
        <v>23.5</v>
      </c>
      <c r="AH93" s="205">
        <v>77.5</v>
      </c>
      <c r="AI93" s="205">
        <v>64</v>
      </c>
      <c r="AJ93" s="205">
        <v>58</v>
      </c>
      <c r="AK93" s="205">
        <v>46</v>
      </c>
      <c r="AL93" s="205">
        <v>144.5</v>
      </c>
      <c r="AM93" s="205">
        <v>48</v>
      </c>
      <c r="AN93" s="205">
        <v>118</v>
      </c>
      <c r="AO93" s="205">
        <v>39</v>
      </c>
      <c r="AP93" s="205">
        <v>182</v>
      </c>
      <c r="AQ93" s="205">
        <v>190</v>
      </c>
      <c r="AR93" s="205">
        <v>264</v>
      </c>
      <c r="AS93" s="205">
        <v>247</v>
      </c>
      <c r="AT93" s="205">
        <v>232.5</v>
      </c>
      <c r="AU93" s="205">
        <v>126.5</v>
      </c>
      <c r="AV93" s="205">
        <v>221.5</v>
      </c>
      <c r="AW93" s="205">
        <v>258</v>
      </c>
      <c r="AX93" s="205">
        <v>62.5</v>
      </c>
    </row>
    <row r="94" spans="1:50">
      <c r="A94" s="203" t="str">
        <f t="shared" si="2"/>
        <v>199103</v>
      </c>
      <c r="B94" s="204">
        <v>33482</v>
      </c>
      <c r="C94" s="206">
        <f t="shared" si="3"/>
        <v>10486.5</v>
      </c>
      <c r="D94" s="205">
        <v>56</v>
      </c>
      <c r="E94" s="205">
        <v>101</v>
      </c>
      <c r="F94" s="205">
        <v>142.5</v>
      </c>
      <c r="G94" s="205">
        <v>142.5</v>
      </c>
      <c r="H94" s="205">
        <v>268.5</v>
      </c>
      <c r="I94" s="205">
        <v>109.5</v>
      </c>
      <c r="J94" s="205">
        <v>241.5</v>
      </c>
      <c r="K94" s="205">
        <v>112.5</v>
      </c>
      <c r="L94" s="205">
        <v>438</v>
      </c>
      <c r="M94" s="205">
        <v>289.5</v>
      </c>
      <c r="N94" s="205">
        <v>205</v>
      </c>
      <c r="O94" s="205">
        <v>470</v>
      </c>
      <c r="P94" s="205">
        <v>306</v>
      </c>
      <c r="Q94" s="205">
        <v>367</v>
      </c>
      <c r="R94" s="205">
        <v>445.5</v>
      </c>
      <c r="S94" s="205">
        <v>522.5</v>
      </c>
      <c r="T94" s="205">
        <v>130</v>
      </c>
      <c r="U94" s="205">
        <v>140.5</v>
      </c>
      <c r="V94" s="205">
        <v>577</v>
      </c>
      <c r="W94" s="205">
        <v>208</v>
      </c>
      <c r="X94" s="205">
        <v>348</v>
      </c>
      <c r="Y94" s="205">
        <v>98.5</v>
      </c>
      <c r="Z94" s="205">
        <v>92</v>
      </c>
      <c r="AA94" s="205">
        <v>109</v>
      </c>
      <c r="AB94" s="205">
        <v>321</v>
      </c>
      <c r="AC94" s="205">
        <v>97.5</v>
      </c>
      <c r="AD94" s="205">
        <v>172.5</v>
      </c>
      <c r="AE94" s="205">
        <v>108.5</v>
      </c>
      <c r="AF94" s="205">
        <v>90</v>
      </c>
      <c r="AG94" s="205">
        <v>98</v>
      </c>
      <c r="AH94" s="205">
        <v>81.5</v>
      </c>
      <c r="AI94" s="205">
        <v>48.5</v>
      </c>
      <c r="AJ94" s="205">
        <v>128</v>
      </c>
      <c r="AK94" s="205">
        <v>106.5</v>
      </c>
      <c r="AL94" s="205">
        <v>287.5</v>
      </c>
      <c r="AM94" s="205">
        <v>81.5</v>
      </c>
      <c r="AN94" s="205">
        <v>256</v>
      </c>
      <c r="AO94" s="205">
        <v>94.5</v>
      </c>
      <c r="AP94" s="205">
        <v>385</v>
      </c>
      <c r="AQ94" s="205">
        <v>280</v>
      </c>
      <c r="AR94" s="205">
        <v>265</v>
      </c>
      <c r="AS94" s="205">
        <v>179</v>
      </c>
      <c r="AT94" s="205">
        <v>218</v>
      </c>
      <c r="AU94" s="205">
        <v>117.5</v>
      </c>
      <c r="AV94" s="205">
        <v>429</v>
      </c>
      <c r="AW94" s="205">
        <v>237</v>
      </c>
      <c r="AX94" s="205">
        <v>484</v>
      </c>
    </row>
    <row r="95" spans="1:50">
      <c r="A95" s="203" t="str">
        <f t="shared" si="2"/>
        <v>199104</v>
      </c>
      <c r="B95" s="204">
        <v>33512</v>
      </c>
      <c r="C95" s="206">
        <f t="shared" si="3"/>
        <v>10076.5</v>
      </c>
      <c r="D95" s="205">
        <v>84</v>
      </c>
      <c r="E95" s="205">
        <v>72.5</v>
      </c>
      <c r="F95" s="205">
        <v>188.5</v>
      </c>
      <c r="G95" s="205">
        <v>236.5</v>
      </c>
      <c r="H95" s="205">
        <v>347</v>
      </c>
      <c r="I95" s="205">
        <v>280.5</v>
      </c>
      <c r="J95" s="205">
        <v>403</v>
      </c>
      <c r="K95" s="205">
        <v>190.5</v>
      </c>
      <c r="L95" s="205">
        <v>485</v>
      </c>
      <c r="M95" s="205">
        <v>371</v>
      </c>
      <c r="N95" s="205">
        <v>312</v>
      </c>
      <c r="O95" s="205">
        <v>471</v>
      </c>
      <c r="P95" s="205">
        <v>335</v>
      </c>
      <c r="Q95" s="205">
        <v>607.5</v>
      </c>
      <c r="R95" s="205">
        <v>533</v>
      </c>
      <c r="S95" s="205">
        <v>593.5</v>
      </c>
      <c r="T95" s="205">
        <v>235.5</v>
      </c>
      <c r="U95" s="205">
        <v>209</v>
      </c>
      <c r="V95" s="205">
        <v>426</v>
      </c>
      <c r="W95" s="205">
        <v>244</v>
      </c>
      <c r="X95" s="205">
        <v>206.5</v>
      </c>
      <c r="Y95" s="205">
        <v>214.5</v>
      </c>
      <c r="Z95" s="205">
        <v>174.5</v>
      </c>
      <c r="AA95" s="205">
        <v>238</v>
      </c>
      <c r="AB95" s="205">
        <v>225</v>
      </c>
      <c r="AC95" s="205">
        <v>236</v>
      </c>
      <c r="AD95" s="205">
        <v>198</v>
      </c>
      <c r="AE95" s="205">
        <v>232.5</v>
      </c>
      <c r="AF95" s="205">
        <v>245</v>
      </c>
      <c r="AG95" s="205">
        <v>180</v>
      </c>
      <c r="AH95" s="205">
        <v>164</v>
      </c>
      <c r="AI95" s="205">
        <v>40</v>
      </c>
      <c r="AJ95" s="205">
        <v>66</v>
      </c>
      <c r="AK95" s="205">
        <v>22.5</v>
      </c>
      <c r="AL95" s="205">
        <v>22.5</v>
      </c>
      <c r="AM95" s="205">
        <v>93</v>
      </c>
      <c r="AN95" s="205">
        <v>184.5</v>
      </c>
      <c r="AO95" s="205">
        <v>71</v>
      </c>
      <c r="AP95" s="205">
        <v>100</v>
      </c>
      <c r="AQ95" s="205">
        <v>17.5</v>
      </c>
      <c r="AR95" s="205">
        <v>44</v>
      </c>
      <c r="AS95" s="205">
        <v>28</v>
      </c>
      <c r="AT95" s="205">
        <v>43</v>
      </c>
      <c r="AU95" s="205">
        <v>67</v>
      </c>
      <c r="AV95" s="205">
        <v>148</v>
      </c>
      <c r="AW95" s="205">
        <v>72</v>
      </c>
      <c r="AX95" s="205">
        <v>118.5</v>
      </c>
    </row>
    <row r="96" spans="1:50">
      <c r="A96" s="203" t="str">
        <f t="shared" si="2"/>
        <v>199104</v>
      </c>
      <c r="B96" s="204">
        <v>33543</v>
      </c>
      <c r="C96" s="206">
        <f t="shared" si="3"/>
        <v>4743</v>
      </c>
      <c r="D96" s="205">
        <v>54</v>
      </c>
      <c r="E96" s="205">
        <v>111.5</v>
      </c>
      <c r="F96" s="205">
        <v>82</v>
      </c>
      <c r="G96" s="205">
        <v>263</v>
      </c>
      <c r="H96" s="205">
        <v>41.5</v>
      </c>
      <c r="I96" s="205">
        <v>81</v>
      </c>
      <c r="J96" s="205">
        <v>42.5</v>
      </c>
      <c r="K96" s="205">
        <v>245.5</v>
      </c>
      <c r="L96" s="205">
        <v>91.5</v>
      </c>
      <c r="M96" s="205">
        <v>77</v>
      </c>
      <c r="N96" s="205">
        <v>30.5</v>
      </c>
      <c r="O96" s="205">
        <v>63</v>
      </c>
      <c r="P96" s="205">
        <v>68</v>
      </c>
      <c r="Q96" s="205">
        <v>134.5</v>
      </c>
      <c r="R96" s="205">
        <v>114</v>
      </c>
      <c r="S96" s="205">
        <v>160</v>
      </c>
      <c r="T96" s="205">
        <v>209.5</v>
      </c>
      <c r="U96" s="205">
        <v>46</v>
      </c>
      <c r="V96" s="205">
        <v>125</v>
      </c>
      <c r="W96" s="205">
        <v>96</v>
      </c>
      <c r="X96" s="205">
        <v>132.5</v>
      </c>
      <c r="Y96" s="205">
        <v>276</v>
      </c>
      <c r="Z96" s="205">
        <v>214</v>
      </c>
      <c r="AA96" s="205">
        <v>90</v>
      </c>
      <c r="AB96" s="205">
        <v>118</v>
      </c>
      <c r="AC96" s="205">
        <v>106</v>
      </c>
      <c r="AD96" s="205">
        <v>157</v>
      </c>
      <c r="AE96" s="205">
        <v>97.5</v>
      </c>
      <c r="AF96" s="205">
        <v>84</v>
      </c>
      <c r="AG96" s="205">
        <v>73.5</v>
      </c>
      <c r="AH96" s="205">
        <v>148</v>
      </c>
      <c r="AI96" s="205">
        <v>52.5</v>
      </c>
      <c r="AJ96" s="205">
        <v>105.5</v>
      </c>
      <c r="AK96" s="205">
        <v>46.5</v>
      </c>
      <c r="AL96" s="205">
        <v>71</v>
      </c>
      <c r="AM96" s="205">
        <v>49</v>
      </c>
      <c r="AN96" s="205">
        <v>111</v>
      </c>
      <c r="AO96" s="205">
        <v>54.5</v>
      </c>
      <c r="AP96" s="205">
        <v>91.5</v>
      </c>
      <c r="AQ96" s="205">
        <v>85.5</v>
      </c>
      <c r="AR96" s="205">
        <v>62</v>
      </c>
      <c r="AS96" s="205">
        <v>71.5</v>
      </c>
      <c r="AT96" s="205">
        <v>62.5</v>
      </c>
      <c r="AU96" s="205">
        <v>94</v>
      </c>
      <c r="AV96" s="205">
        <v>62</v>
      </c>
      <c r="AW96" s="205">
        <v>46.5</v>
      </c>
      <c r="AX96" s="205">
        <v>45</v>
      </c>
    </row>
    <row r="97" spans="1:50">
      <c r="A97" s="203" t="str">
        <f t="shared" si="2"/>
        <v>199104</v>
      </c>
      <c r="B97" s="204">
        <v>33573</v>
      </c>
      <c r="C97" s="206">
        <f t="shared" si="3"/>
        <v>3327.5</v>
      </c>
      <c r="D97" s="205">
        <v>117</v>
      </c>
      <c r="E97" s="205">
        <v>105</v>
      </c>
      <c r="F97" s="205">
        <v>72.5</v>
      </c>
      <c r="G97" s="205">
        <v>143.5</v>
      </c>
      <c r="H97" s="205">
        <v>18.5</v>
      </c>
      <c r="I97" s="205">
        <v>47.5</v>
      </c>
      <c r="J97" s="205">
        <v>25</v>
      </c>
      <c r="K97" s="205">
        <v>132.5</v>
      </c>
      <c r="L97" s="205">
        <v>26</v>
      </c>
      <c r="M97" s="205">
        <v>20.5</v>
      </c>
      <c r="N97" s="205">
        <v>16.5</v>
      </c>
      <c r="O97" s="205">
        <v>27</v>
      </c>
      <c r="P97" s="205">
        <v>38</v>
      </c>
      <c r="Q97" s="205">
        <v>40.5</v>
      </c>
      <c r="R97" s="205">
        <v>36</v>
      </c>
      <c r="S97" s="205">
        <v>43.5</v>
      </c>
      <c r="T97" s="205">
        <v>224.5</v>
      </c>
      <c r="U97" s="205">
        <v>24</v>
      </c>
      <c r="V97" s="205">
        <v>65.5</v>
      </c>
      <c r="W97" s="205">
        <v>84</v>
      </c>
      <c r="X97" s="205">
        <v>70</v>
      </c>
      <c r="Y97" s="205">
        <v>177</v>
      </c>
      <c r="Z97" s="205">
        <v>151.5</v>
      </c>
      <c r="AA97" s="205">
        <v>53</v>
      </c>
      <c r="AB97" s="205">
        <v>50.5</v>
      </c>
      <c r="AC97" s="205">
        <v>66</v>
      </c>
      <c r="AD97" s="205">
        <v>43.5</v>
      </c>
      <c r="AE97" s="205">
        <v>41</v>
      </c>
      <c r="AF97" s="205">
        <v>43</v>
      </c>
      <c r="AG97" s="205">
        <v>30</v>
      </c>
      <c r="AH97" s="205">
        <v>216.5</v>
      </c>
      <c r="AI97" s="205">
        <v>49.5</v>
      </c>
      <c r="AJ97" s="205">
        <v>158.5</v>
      </c>
      <c r="AK97" s="205">
        <v>56</v>
      </c>
      <c r="AL97" s="205">
        <v>44.5</v>
      </c>
      <c r="AM97" s="205">
        <v>54</v>
      </c>
      <c r="AN97" s="205">
        <v>31</v>
      </c>
      <c r="AO97" s="205">
        <v>82.5</v>
      </c>
      <c r="AP97" s="205">
        <v>112.5</v>
      </c>
      <c r="AQ97" s="205">
        <v>52</v>
      </c>
      <c r="AR97" s="205">
        <v>21</v>
      </c>
      <c r="AS97" s="205">
        <v>43.5</v>
      </c>
      <c r="AT97" s="205">
        <v>80.5</v>
      </c>
      <c r="AU97" s="205">
        <v>56</v>
      </c>
      <c r="AV97" s="205">
        <v>112</v>
      </c>
      <c r="AW97" s="205">
        <v>93</v>
      </c>
      <c r="AX97" s="205">
        <v>31.5</v>
      </c>
    </row>
    <row r="98" spans="1:50">
      <c r="A98" s="203" t="str">
        <f t="shared" si="2"/>
        <v>199201</v>
      </c>
      <c r="B98" s="204">
        <v>33604</v>
      </c>
      <c r="C98" s="206">
        <f t="shared" si="3"/>
        <v>3386</v>
      </c>
      <c r="D98" s="205">
        <v>68.5</v>
      </c>
      <c r="E98" s="205">
        <v>69.5</v>
      </c>
      <c r="F98" s="205">
        <v>39.5</v>
      </c>
      <c r="G98" s="205">
        <v>103</v>
      </c>
      <c r="H98" s="205">
        <v>23</v>
      </c>
      <c r="I98" s="205">
        <v>44.5</v>
      </c>
      <c r="J98" s="205">
        <v>33</v>
      </c>
      <c r="K98" s="205">
        <v>198.5</v>
      </c>
      <c r="L98" s="205">
        <v>55</v>
      </c>
      <c r="M98" s="205">
        <v>34.5</v>
      </c>
      <c r="N98" s="205">
        <v>21</v>
      </c>
      <c r="O98" s="205">
        <v>32</v>
      </c>
      <c r="P98" s="205">
        <v>32.5</v>
      </c>
      <c r="Q98" s="205">
        <v>66.5</v>
      </c>
      <c r="R98" s="205">
        <v>50</v>
      </c>
      <c r="S98" s="205">
        <v>63</v>
      </c>
      <c r="T98" s="205">
        <v>207</v>
      </c>
      <c r="U98" s="205">
        <v>41</v>
      </c>
      <c r="V98" s="205">
        <v>43</v>
      </c>
      <c r="W98" s="205">
        <v>42.5</v>
      </c>
      <c r="X98" s="205">
        <v>32</v>
      </c>
      <c r="Y98" s="205">
        <v>285</v>
      </c>
      <c r="Z98" s="205">
        <v>264</v>
      </c>
      <c r="AA98" s="205">
        <v>41</v>
      </c>
      <c r="AB98" s="205">
        <v>37.5</v>
      </c>
      <c r="AC98" s="205">
        <v>36.5</v>
      </c>
      <c r="AD98" s="205">
        <v>29.5</v>
      </c>
      <c r="AE98" s="205">
        <v>34</v>
      </c>
      <c r="AF98" s="205">
        <v>35.5</v>
      </c>
      <c r="AG98" s="205">
        <v>25</v>
      </c>
      <c r="AH98" s="205">
        <v>155</v>
      </c>
      <c r="AI98" s="205">
        <v>35.5</v>
      </c>
      <c r="AJ98" s="205">
        <v>148</v>
      </c>
      <c r="AK98" s="205">
        <v>57</v>
      </c>
      <c r="AL98" s="205">
        <v>75</v>
      </c>
      <c r="AM98" s="205">
        <v>45</v>
      </c>
      <c r="AN98" s="205">
        <v>38.5</v>
      </c>
      <c r="AO98" s="205">
        <v>54.5</v>
      </c>
      <c r="AP98" s="205">
        <v>39.5</v>
      </c>
      <c r="AQ98" s="205">
        <v>77.5</v>
      </c>
      <c r="AR98" s="205">
        <v>54.5</v>
      </c>
      <c r="AS98" s="205">
        <v>60.5</v>
      </c>
      <c r="AT98" s="205">
        <v>75.5</v>
      </c>
      <c r="AU98" s="205">
        <v>48</v>
      </c>
      <c r="AV98" s="205">
        <v>104.5</v>
      </c>
      <c r="AW98" s="205">
        <v>91.5</v>
      </c>
      <c r="AX98" s="205">
        <v>138.5</v>
      </c>
    </row>
    <row r="99" spans="1:50">
      <c r="A99" s="203" t="str">
        <f t="shared" si="2"/>
        <v>199201</v>
      </c>
      <c r="B99" s="204">
        <v>33635</v>
      </c>
      <c r="C99" s="206">
        <f t="shared" si="3"/>
        <v>3068.5</v>
      </c>
      <c r="D99" s="205">
        <v>53.5</v>
      </c>
      <c r="E99" s="205">
        <v>117</v>
      </c>
      <c r="F99" s="205">
        <v>19.5</v>
      </c>
      <c r="G99" s="205">
        <v>113</v>
      </c>
      <c r="H99" s="205">
        <v>9</v>
      </c>
      <c r="I99" s="205">
        <v>55.5</v>
      </c>
      <c r="J99" s="205">
        <v>21.5</v>
      </c>
      <c r="K99" s="205">
        <v>205</v>
      </c>
      <c r="L99" s="205">
        <v>28.5</v>
      </c>
      <c r="M99" s="205">
        <v>6.5</v>
      </c>
      <c r="N99" s="205">
        <v>10.5</v>
      </c>
      <c r="O99" s="205">
        <v>20</v>
      </c>
      <c r="P99" s="205">
        <v>12</v>
      </c>
      <c r="Q99" s="205">
        <v>34.5</v>
      </c>
      <c r="R99" s="205">
        <v>36</v>
      </c>
      <c r="S99" s="205">
        <v>45.5</v>
      </c>
      <c r="T99" s="205">
        <v>201</v>
      </c>
      <c r="U99" s="205">
        <v>42.5</v>
      </c>
      <c r="V99" s="205">
        <v>63.5</v>
      </c>
      <c r="W99" s="205">
        <v>52</v>
      </c>
      <c r="X99" s="205">
        <v>27</v>
      </c>
      <c r="Y99" s="205">
        <v>190.5</v>
      </c>
      <c r="Z99" s="205">
        <v>216.5</v>
      </c>
      <c r="AA99" s="205">
        <v>44</v>
      </c>
      <c r="AB99" s="205">
        <v>21.5</v>
      </c>
      <c r="AC99" s="205">
        <v>36</v>
      </c>
      <c r="AD99" s="205">
        <v>24</v>
      </c>
      <c r="AE99" s="205">
        <v>28</v>
      </c>
      <c r="AF99" s="205">
        <v>41</v>
      </c>
      <c r="AG99" s="205">
        <v>23</v>
      </c>
      <c r="AH99" s="205">
        <v>182</v>
      </c>
      <c r="AI99" s="205">
        <v>18.5</v>
      </c>
      <c r="AJ99" s="205">
        <v>159</v>
      </c>
      <c r="AK99" s="205">
        <v>46</v>
      </c>
      <c r="AL99" s="205">
        <v>84.5</v>
      </c>
      <c r="AM99" s="205">
        <v>31.5</v>
      </c>
      <c r="AN99" s="205">
        <v>11</v>
      </c>
      <c r="AO99" s="205">
        <v>71.5</v>
      </c>
      <c r="AP99" s="205">
        <v>27</v>
      </c>
      <c r="AQ99" s="205">
        <v>107</v>
      </c>
      <c r="AR99" s="205">
        <v>11</v>
      </c>
      <c r="AS99" s="205">
        <v>72.5</v>
      </c>
      <c r="AT99" s="205">
        <v>69</v>
      </c>
      <c r="AU99" s="205">
        <v>45</v>
      </c>
      <c r="AV99" s="205">
        <v>21</v>
      </c>
      <c r="AW99" s="205">
        <v>55</v>
      </c>
      <c r="AX99" s="205">
        <v>259</v>
      </c>
    </row>
    <row r="100" spans="1:50">
      <c r="A100" s="203" t="str">
        <f t="shared" si="2"/>
        <v>199201</v>
      </c>
      <c r="B100" s="204">
        <v>33664</v>
      </c>
      <c r="C100" s="206">
        <f t="shared" si="3"/>
        <v>8632</v>
      </c>
      <c r="D100" s="205">
        <v>52.5</v>
      </c>
      <c r="E100" s="205">
        <v>32</v>
      </c>
      <c r="F100" s="205">
        <v>51</v>
      </c>
      <c r="G100" s="205">
        <v>86.5</v>
      </c>
      <c r="H100" s="205">
        <v>108</v>
      </c>
      <c r="I100" s="205">
        <v>94</v>
      </c>
      <c r="J100" s="205">
        <v>129.5</v>
      </c>
      <c r="K100" s="205">
        <v>128</v>
      </c>
      <c r="L100" s="205">
        <v>164</v>
      </c>
      <c r="M100" s="205">
        <v>124</v>
      </c>
      <c r="N100" s="205">
        <v>121.5</v>
      </c>
      <c r="O100" s="205">
        <v>152</v>
      </c>
      <c r="P100" s="205">
        <v>149.5</v>
      </c>
      <c r="Q100" s="205">
        <v>182.5</v>
      </c>
      <c r="R100" s="205">
        <v>205</v>
      </c>
      <c r="S100" s="205">
        <v>218</v>
      </c>
      <c r="T100" s="205">
        <v>201.5</v>
      </c>
      <c r="U100" s="205">
        <v>80.5</v>
      </c>
      <c r="V100" s="205">
        <v>211</v>
      </c>
      <c r="W100" s="205">
        <v>157.5</v>
      </c>
      <c r="X100" s="205">
        <v>146.5</v>
      </c>
      <c r="Y100" s="205">
        <v>201</v>
      </c>
      <c r="Z100" s="205">
        <v>189.5</v>
      </c>
      <c r="AA100" s="205">
        <v>179</v>
      </c>
      <c r="AB100" s="205">
        <v>142</v>
      </c>
      <c r="AC100" s="205">
        <v>127</v>
      </c>
      <c r="AD100" s="205">
        <v>139</v>
      </c>
      <c r="AE100" s="205">
        <v>131</v>
      </c>
      <c r="AF100" s="205">
        <v>167.5</v>
      </c>
      <c r="AG100" s="205">
        <v>133.5</v>
      </c>
      <c r="AH100" s="205">
        <v>180.5</v>
      </c>
      <c r="AI100" s="205">
        <v>198</v>
      </c>
      <c r="AJ100" s="205">
        <v>165</v>
      </c>
      <c r="AK100" s="205">
        <v>210</v>
      </c>
      <c r="AL100" s="205">
        <v>251</v>
      </c>
      <c r="AM100" s="205">
        <v>198.5</v>
      </c>
      <c r="AN100" s="205">
        <v>158.5</v>
      </c>
      <c r="AO100" s="205">
        <v>233</v>
      </c>
      <c r="AP100" s="205">
        <v>301.5</v>
      </c>
      <c r="AQ100" s="205">
        <v>223.5</v>
      </c>
      <c r="AR100" s="205">
        <v>321.5</v>
      </c>
      <c r="AS100" s="205">
        <v>278</v>
      </c>
      <c r="AT100" s="205">
        <v>350</v>
      </c>
      <c r="AU100" s="205">
        <v>350.5</v>
      </c>
      <c r="AV100" s="205">
        <v>404</v>
      </c>
      <c r="AW100" s="205">
        <v>336</v>
      </c>
      <c r="AX100" s="205">
        <v>268</v>
      </c>
    </row>
    <row r="101" spans="1:50">
      <c r="A101" s="203" t="str">
        <f t="shared" si="2"/>
        <v>199202</v>
      </c>
      <c r="B101" s="204">
        <v>33695</v>
      </c>
      <c r="C101" s="206">
        <f t="shared" si="3"/>
        <v>6815.5</v>
      </c>
      <c r="D101" s="205">
        <v>29.5</v>
      </c>
      <c r="E101" s="205">
        <v>48.5</v>
      </c>
      <c r="F101" s="205">
        <v>98</v>
      </c>
      <c r="G101" s="205">
        <v>144.5</v>
      </c>
      <c r="H101" s="205">
        <v>156.5</v>
      </c>
      <c r="I101" s="205">
        <v>100</v>
      </c>
      <c r="J101" s="205">
        <v>149.5</v>
      </c>
      <c r="K101" s="205">
        <v>126.5</v>
      </c>
      <c r="L101" s="205">
        <v>190.5</v>
      </c>
      <c r="M101" s="205">
        <v>193.5</v>
      </c>
      <c r="N101" s="205">
        <v>108.5</v>
      </c>
      <c r="O101" s="205">
        <v>144</v>
      </c>
      <c r="P101" s="205">
        <v>117.5</v>
      </c>
      <c r="Q101" s="205">
        <v>141</v>
      </c>
      <c r="R101" s="205">
        <v>167.5</v>
      </c>
      <c r="S101" s="205">
        <v>173</v>
      </c>
      <c r="T101" s="205">
        <v>141</v>
      </c>
      <c r="U101" s="205">
        <v>77</v>
      </c>
      <c r="V101" s="205">
        <v>271.5</v>
      </c>
      <c r="W101" s="205">
        <v>195</v>
      </c>
      <c r="X101" s="205">
        <v>171</v>
      </c>
      <c r="Y101" s="205">
        <v>180.5</v>
      </c>
      <c r="Z101" s="205">
        <v>186</v>
      </c>
      <c r="AA101" s="205">
        <v>193</v>
      </c>
      <c r="AB101" s="205">
        <v>153.5</v>
      </c>
      <c r="AC101" s="205">
        <v>129.5</v>
      </c>
      <c r="AD101" s="205">
        <v>112.5</v>
      </c>
      <c r="AE101" s="205">
        <v>139.5</v>
      </c>
      <c r="AF101" s="205">
        <v>145</v>
      </c>
      <c r="AG101" s="205">
        <v>112</v>
      </c>
      <c r="AH101" s="205">
        <v>150.5</v>
      </c>
      <c r="AI101" s="205">
        <v>102.5</v>
      </c>
      <c r="AJ101" s="205">
        <v>162.5</v>
      </c>
      <c r="AK101" s="205">
        <v>115</v>
      </c>
      <c r="AL101" s="205">
        <v>155.5</v>
      </c>
      <c r="AM101" s="205">
        <v>74</v>
      </c>
      <c r="AN101" s="205">
        <v>109</v>
      </c>
      <c r="AO101" s="205">
        <v>103.5</v>
      </c>
      <c r="AP101" s="205">
        <v>272.5</v>
      </c>
      <c r="AQ101" s="205">
        <v>90</v>
      </c>
      <c r="AR101" s="205">
        <v>59</v>
      </c>
      <c r="AS101" s="205">
        <v>197.5</v>
      </c>
      <c r="AT101" s="205">
        <v>148.5</v>
      </c>
      <c r="AU101" s="205">
        <v>105</v>
      </c>
      <c r="AV101" s="205">
        <v>168</v>
      </c>
      <c r="AW101" s="205">
        <v>262.5</v>
      </c>
      <c r="AX101" s="205">
        <v>244.5</v>
      </c>
    </row>
    <row r="102" spans="1:50">
      <c r="A102" s="203" t="str">
        <f t="shared" si="2"/>
        <v>199202</v>
      </c>
      <c r="B102" s="204">
        <v>33725</v>
      </c>
      <c r="C102" s="206">
        <f t="shared" si="3"/>
        <v>6485.5</v>
      </c>
      <c r="D102" s="205">
        <v>54</v>
      </c>
      <c r="E102" s="205">
        <v>105.5</v>
      </c>
      <c r="F102" s="205">
        <v>155.5</v>
      </c>
      <c r="G102" s="205">
        <v>191</v>
      </c>
      <c r="H102" s="205">
        <v>120</v>
      </c>
      <c r="I102" s="205">
        <v>103</v>
      </c>
      <c r="J102" s="205">
        <v>118</v>
      </c>
      <c r="K102" s="205">
        <v>111</v>
      </c>
      <c r="L102" s="205">
        <v>134.5</v>
      </c>
      <c r="M102" s="205">
        <v>196</v>
      </c>
      <c r="N102" s="205">
        <v>110.5</v>
      </c>
      <c r="O102" s="205">
        <v>158</v>
      </c>
      <c r="P102" s="205">
        <v>67.5</v>
      </c>
      <c r="Q102" s="205">
        <v>153.5</v>
      </c>
      <c r="R102" s="205">
        <v>134</v>
      </c>
      <c r="S102" s="205">
        <v>167.5</v>
      </c>
      <c r="T102" s="205">
        <v>101</v>
      </c>
      <c r="U102" s="205">
        <v>57.5</v>
      </c>
      <c r="V102" s="205">
        <v>279</v>
      </c>
      <c r="W102" s="205">
        <v>189.5</v>
      </c>
      <c r="X102" s="205">
        <v>149.5</v>
      </c>
      <c r="Y102" s="205">
        <v>122.5</v>
      </c>
      <c r="Z102" s="205">
        <v>106</v>
      </c>
      <c r="AA102" s="205">
        <v>161</v>
      </c>
      <c r="AB102" s="205">
        <v>164</v>
      </c>
      <c r="AC102" s="205">
        <v>217</v>
      </c>
      <c r="AD102" s="205">
        <v>240.5</v>
      </c>
      <c r="AE102" s="205">
        <v>187.5</v>
      </c>
      <c r="AF102" s="205">
        <v>168.5</v>
      </c>
      <c r="AG102" s="205">
        <v>146</v>
      </c>
      <c r="AH102" s="205">
        <v>85</v>
      </c>
      <c r="AI102" s="205">
        <v>95.5</v>
      </c>
      <c r="AJ102" s="205">
        <v>98.5</v>
      </c>
      <c r="AK102" s="205">
        <v>96.5</v>
      </c>
      <c r="AL102" s="205">
        <v>100.5</v>
      </c>
      <c r="AM102" s="205">
        <v>131</v>
      </c>
      <c r="AN102" s="205">
        <v>135</v>
      </c>
      <c r="AO102" s="205">
        <v>170</v>
      </c>
      <c r="AP102" s="205">
        <v>239.5</v>
      </c>
      <c r="AQ102" s="205">
        <v>113</v>
      </c>
      <c r="AR102" s="205">
        <v>95.5</v>
      </c>
      <c r="AS102" s="205">
        <v>176.5</v>
      </c>
      <c r="AT102" s="205">
        <v>119</v>
      </c>
      <c r="AU102" s="205">
        <v>102.5</v>
      </c>
      <c r="AV102" s="205">
        <v>163</v>
      </c>
      <c r="AW102" s="205">
        <v>81</v>
      </c>
      <c r="AX102" s="205">
        <v>114.5</v>
      </c>
    </row>
    <row r="103" spans="1:50">
      <c r="A103" s="203" t="str">
        <f t="shared" si="2"/>
        <v>199202</v>
      </c>
      <c r="B103" s="204">
        <v>33756</v>
      </c>
      <c r="C103" s="206">
        <f t="shared" si="3"/>
        <v>8687.5</v>
      </c>
      <c r="D103" s="205">
        <v>25.5</v>
      </c>
      <c r="E103" s="205">
        <v>50.5</v>
      </c>
      <c r="F103" s="205">
        <v>69.5</v>
      </c>
      <c r="G103" s="205">
        <v>52.5</v>
      </c>
      <c r="H103" s="205">
        <v>134.5</v>
      </c>
      <c r="I103" s="205">
        <v>119.5</v>
      </c>
      <c r="J103" s="205">
        <v>231</v>
      </c>
      <c r="K103" s="205">
        <v>97.5</v>
      </c>
      <c r="L103" s="205">
        <v>160.5</v>
      </c>
      <c r="M103" s="205">
        <v>167.5</v>
      </c>
      <c r="N103" s="205">
        <v>169.5</v>
      </c>
      <c r="O103" s="205">
        <v>219</v>
      </c>
      <c r="P103" s="205">
        <v>179</v>
      </c>
      <c r="Q103" s="205">
        <v>209.5</v>
      </c>
      <c r="R103" s="205">
        <v>237</v>
      </c>
      <c r="S103" s="205">
        <v>279.5</v>
      </c>
      <c r="T103" s="205">
        <v>185.5</v>
      </c>
      <c r="U103" s="205">
        <v>126.5</v>
      </c>
      <c r="V103" s="205">
        <v>273</v>
      </c>
      <c r="W103" s="205">
        <v>207</v>
      </c>
      <c r="X103" s="205">
        <v>158.5</v>
      </c>
      <c r="Y103" s="205">
        <v>83.5</v>
      </c>
      <c r="Z103" s="205">
        <v>96</v>
      </c>
      <c r="AA103" s="205">
        <v>196</v>
      </c>
      <c r="AB103" s="205">
        <v>221</v>
      </c>
      <c r="AC103" s="205">
        <v>167</v>
      </c>
      <c r="AD103" s="205">
        <v>146</v>
      </c>
      <c r="AE103" s="205">
        <v>173</v>
      </c>
      <c r="AF103" s="205">
        <v>168</v>
      </c>
      <c r="AG103" s="205">
        <v>143</v>
      </c>
      <c r="AH103" s="205">
        <v>96</v>
      </c>
      <c r="AI103" s="205">
        <v>171</v>
      </c>
      <c r="AJ103" s="205">
        <v>75.5</v>
      </c>
      <c r="AK103" s="205">
        <v>125</v>
      </c>
      <c r="AL103" s="205">
        <v>136</v>
      </c>
      <c r="AM103" s="205">
        <v>126.5</v>
      </c>
      <c r="AN103" s="205">
        <v>212</v>
      </c>
      <c r="AO103" s="205">
        <v>136</v>
      </c>
      <c r="AP103" s="205">
        <v>261</v>
      </c>
      <c r="AQ103" s="205">
        <v>165.5</v>
      </c>
      <c r="AR103" s="205">
        <v>246</v>
      </c>
      <c r="AS103" s="205">
        <v>209</v>
      </c>
      <c r="AT103" s="205">
        <v>271</v>
      </c>
      <c r="AU103" s="205">
        <v>245.5</v>
      </c>
      <c r="AV103" s="205">
        <v>523.5</v>
      </c>
      <c r="AW103" s="205">
        <v>650</v>
      </c>
      <c r="AX103" s="205">
        <v>292</v>
      </c>
    </row>
    <row r="104" spans="1:50">
      <c r="A104" s="203" t="str">
        <f t="shared" si="2"/>
        <v>199203</v>
      </c>
      <c r="B104" s="204">
        <v>33786</v>
      </c>
      <c r="C104" s="206">
        <f t="shared" si="3"/>
        <v>5418.5</v>
      </c>
      <c r="D104" s="205">
        <v>45</v>
      </c>
      <c r="E104" s="205">
        <v>99.5</v>
      </c>
      <c r="F104" s="205">
        <v>149.5</v>
      </c>
      <c r="G104" s="205">
        <v>101</v>
      </c>
      <c r="H104" s="205">
        <v>103.5</v>
      </c>
      <c r="I104" s="205">
        <v>136.5</v>
      </c>
      <c r="J104" s="205">
        <v>126.5</v>
      </c>
      <c r="K104" s="205">
        <v>114.5</v>
      </c>
      <c r="L104" s="205">
        <v>57.5</v>
      </c>
      <c r="M104" s="205">
        <v>126</v>
      </c>
      <c r="N104" s="205">
        <v>207</v>
      </c>
      <c r="O104" s="205">
        <v>69</v>
      </c>
      <c r="P104" s="205">
        <v>90</v>
      </c>
      <c r="Q104" s="205">
        <v>87.5</v>
      </c>
      <c r="R104" s="205">
        <v>111.5</v>
      </c>
      <c r="S104" s="205">
        <v>107</v>
      </c>
      <c r="T104" s="205">
        <v>113.5</v>
      </c>
      <c r="U104" s="205">
        <v>117.5</v>
      </c>
      <c r="V104" s="205">
        <v>152.5</v>
      </c>
      <c r="W104" s="205">
        <v>115</v>
      </c>
      <c r="X104" s="205">
        <v>129</v>
      </c>
      <c r="Y104" s="205">
        <v>104.5</v>
      </c>
      <c r="Z104" s="205">
        <v>138.5</v>
      </c>
      <c r="AA104" s="205">
        <v>135</v>
      </c>
      <c r="AB104" s="205">
        <v>101.5</v>
      </c>
      <c r="AC104" s="205">
        <v>100</v>
      </c>
      <c r="AD104" s="205">
        <v>91.5</v>
      </c>
      <c r="AE104" s="205">
        <v>74</v>
      </c>
      <c r="AF104" s="205">
        <v>121.5</v>
      </c>
      <c r="AG104" s="205">
        <v>68</v>
      </c>
      <c r="AH104" s="205">
        <v>183</v>
      </c>
      <c r="AI104" s="205">
        <v>78.5</v>
      </c>
      <c r="AJ104" s="205">
        <v>66.5</v>
      </c>
      <c r="AK104" s="205">
        <v>161.5</v>
      </c>
      <c r="AL104" s="205">
        <v>91.5</v>
      </c>
      <c r="AM104" s="205">
        <v>72</v>
      </c>
      <c r="AN104" s="205">
        <v>74.5</v>
      </c>
      <c r="AO104" s="205">
        <v>78</v>
      </c>
      <c r="AP104" s="205">
        <v>80.5</v>
      </c>
      <c r="AQ104" s="205">
        <v>89</v>
      </c>
      <c r="AR104" s="205">
        <v>80</v>
      </c>
      <c r="AS104" s="205">
        <v>175</v>
      </c>
      <c r="AT104" s="205">
        <v>203</v>
      </c>
      <c r="AU104" s="205">
        <v>151</v>
      </c>
      <c r="AV104" s="205">
        <v>167.5</v>
      </c>
      <c r="AW104" s="205">
        <v>306</v>
      </c>
      <c r="AX104" s="205">
        <v>67.5</v>
      </c>
    </row>
    <row r="105" spans="1:50">
      <c r="A105" s="203" t="str">
        <f t="shared" si="2"/>
        <v>199203</v>
      </c>
      <c r="B105" s="204">
        <v>33817</v>
      </c>
      <c r="C105" s="206">
        <f t="shared" si="3"/>
        <v>9148</v>
      </c>
      <c r="D105" s="205">
        <v>170</v>
      </c>
      <c r="E105" s="205">
        <v>88</v>
      </c>
      <c r="F105" s="205">
        <v>92.5</v>
      </c>
      <c r="G105" s="205">
        <v>225.5</v>
      </c>
      <c r="H105" s="205">
        <v>83</v>
      </c>
      <c r="I105" s="205">
        <v>46.5</v>
      </c>
      <c r="J105" s="205">
        <v>59.5</v>
      </c>
      <c r="K105" s="205">
        <v>88</v>
      </c>
      <c r="L105" s="205">
        <v>46.5</v>
      </c>
      <c r="M105" s="205">
        <v>88.5</v>
      </c>
      <c r="N105" s="205">
        <v>168</v>
      </c>
      <c r="O105" s="205">
        <v>91</v>
      </c>
      <c r="P105" s="205">
        <v>64</v>
      </c>
      <c r="Q105" s="205">
        <v>16</v>
      </c>
      <c r="R105" s="205">
        <v>9</v>
      </c>
      <c r="S105" s="205">
        <v>32.5</v>
      </c>
      <c r="T105" s="205">
        <v>137</v>
      </c>
      <c r="U105" s="205">
        <v>85.5</v>
      </c>
      <c r="V105" s="205">
        <v>145.5</v>
      </c>
      <c r="W105" s="205">
        <v>218.5</v>
      </c>
      <c r="X105" s="205">
        <v>105.5</v>
      </c>
      <c r="Y105" s="205">
        <v>86</v>
      </c>
      <c r="Z105" s="205">
        <v>106</v>
      </c>
      <c r="AA105" s="205">
        <v>214</v>
      </c>
      <c r="AB105" s="205">
        <v>202.5</v>
      </c>
      <c r="AC105" s="205">
        <v>173.5</v>
      </c>
      <c r="AD105" s="205">
        <v>152</v>
      </c>
      <c r="AE105" s="205">
        <v>117.5</v>
      </c>
      <c r="AF105" s="205">
        <v>165.5</v>
      </c>
      <c r="AG105" s="205">
        <v>210</v>
      </c>
      <c r="AH105" s="205">
        <v>111</v>
      </c>
      <c r="AI105" s="205">
        <v>246</v>
      </c>
      <c r="AJ105" s="205">
        <v>236</v>
      </c>
      <c r="AK105" s="205">
        <v>268</v>
      </c>
      <c r="AL105" s="205">
        <v>323.5</v>
      </c>
      <c r="AM105" s="205">
        <v>166.5</v>
      </c>
      <c r="AN105" s="205">
        <v>421.5</v>
      </c>
      <c r="AO105" s="205">
        <v>224.5</v>
      </c>
      <c r="AP105" s="205">
        <v>901</v>
      </c>
      <c r="AQ105" s="205">
        <v>263</v>
      </c>
      <c r="AR105" s="205">
        <v>423</v>
      </c>
      <c r="AS105" s="205">
        <v>285.5</v>
      </c>
      <c r="AT105" s="205">
        <v>325</v>
      </c>
      <c r="AU105" s="205">
        <v>345</v>
      </c>
      <c r="AV105" s="205">
        <v>406</v>
      </c>
      <c r="AW105" s="205">
        <v>272.5</v>
      </c>
      <c r="AX105" s="205">
        <v>442.5</v>
      </c>
    </row>
    <row r="106" spans="1:50">
      <c r="A106" s="203" t="str">
        <f t="shared" si="2"/>
        <v>199203</v>
      </c>
      <c r="B106" s="204">
        <v>33848</v>
      </c>
      <c r="C106" s="206">
        <f t="shared" si="3"/>
        <v>4643.5</v>
      </c>
      <c r="D106" s="205">
        <v>274</v>
      </c>
      <c r="E106" s="205">
        <v>124.5</v>
      </c>
      <c r="F106" s="205">
        <v>142</v>
      </c>
      <c r="G106" s="205">
        <v>131</v>
      </c>
      <c r="H106" s="205">
        <v>47.5</v>
      </c>
      <c r="I106" s="205">
        <v>28.5</v>
      </c>
      <c r="J106" s="205">
        <v>10.5</v>
      </c>
      <c r="K106" s="205">
        <v>25.5</v>
      </c>
      <c r="L106" s="205">
        <v>139.5</v>
      </c>
      <c r="M106" s="205">
        <v>132.5</v>
      </c>
      <c r="N106" s="205">
        <v>37.5</v>
      </c>
      <c r="O106" s="205">
        <v>63</v>
      </c>
      <c r="P106" s="205">
        <v>39.5</v>
      </c>
      <c r="Q106" s="205">
        <v>89</v>
      </c>
      <c r="R106" s="205">
        <v>108</v>
      </c>
      <c r="S106" s="205">
        <v>130</v>
      </c>
      <c r="T106" s="205">
        <v>92</v>
      </c>
      <c r="U106" s="205">
        <v>18.5</v>
      </c>
      <c r="V106" s="205">
        <v>206.5</v>
      </c>
      <c r="W106" s="205">
        <v>102</v>
      </c>
      <c r="X106" s="205">
        <v>114.5</v>
      </c>
      <c r="Y106" s="205">
        <v>63.5</v>
      </c>
      <c r="Z106" s="205">
        <v>68.5</v>
      </c>
      <c r="AA106" s="205">
        <v>88</v>
      </c>
      <c r="AB106" s="205">
        <v>185.5</v>
      </c>
      <c r="AC106" s="205">
        <v>66</v>
      </c>
      <c r="AD106" s="205">
        <v>98.5</v>
      </c>
      <c r="AE106" s="205">
        <v>71</v>
      </c>
      <c r="AF106" s="205">
        <v>80</v>
      </c>
      <c r="AG106" s="205">
        <v>106.5</v>
      </c>
      <c r="AH106" s="205">
        <v>71</v>
      </c>
      <c r="AI106" s="205">
        <v>54</v>
      </c>
      <c r="AJ106" s="205">
        <v>121</v>
      </c>
      <c r="AK106" s="205">
        <v>82</v>
      </c>
      <c r="AL106" s="205">
        <v>94.5</v>
      </c>
      <c r="AM106" s="205">
        <v>49.5</v>
      </c>
      <c r="AN106" s="205">
        <v>157</v>
      </c>
      <c r="AO106" s="205">
        <v>50.5</v>
      </c>
      <c r="AP106" s="205">
        <v>280.5</v>
      </c>
      <c r="AQ106" s="205">
        <v>85</v>
      </c>
      <c r="AR106" s="205">
        <v>65.5</v>
      </c>
      <c r="AS106" s="205">
        <v>80</v>
      </c>
      <c r="AT106" s="205">
        <v>178.5</v>
      </c>
      <c r="AU106" s="205">
        <v>59</v>
      </c>
      <c r="AV106" s="205">
        <v>135.5</v>
      </c>
      <c r="AW106" s="205">
        <v>69.5</v>
      </c>
      <c r="AX106" s="205">
        <v>127</v>
      </c>
    </row>
    <row r="107" spans="1:50">
      <c r="A107" s="203" t="str">
        <f t="shared" si="2"/>
        <v>199204</v>
      </c>
      <c r="B107" s="204">
        <v>33878</v>
      </c>
      <c r="C107" s="206">
        <f t="shared" si="3"/>
        <v>6291</v>
      </c>
      <c r="D107" s="205">
        <v>111</v>
      </c>
      <c r="E107" s="205">
        <v>49</v>
      </c>
      <c r="F107" s="205">
        <v>87</v>
      </c>
      <c r="G107" s="205">
        <v>107</v>
      </c>
      <c r="H107" s="205">
        <v>145</v>
      </c>
      <c r="I107" s="205">
        <v>66.5</v>
      </c>
      <c r="J107" s="205">
        <v>134.5</v>
      </c>
      <c r="K107" s="205">
        <v>148</v>
      </c>
      <c r="L107" s="205">
        <v>213.5</v>
      </c>
      <c r="M107" s="205">
        <v>203.5</v>
      </c>
      <c r="N107" s="205">
        <v>178.5</v>
      </c>
      <c r="O107" s="205">
        <v>301</v>
      </c>
      <c r="P107" s="205">
        <v>210</v>
      </c>
      <c r="Q107" s="205">
        <v>294</v>
      </c>
      <c r="R107" s="205">
        <v>328</v>
      </c>
      <c r="S107" s="205">
        <v>324.5</v>
      </c>
      <c r="T107" s="205">
        <v>133</v>
      </c>
      <c r="U107" s="205">
        <v>136</v>
      </c>
      <c r="V107" s="205">
        <v>240.5</v>
      </c>
      <c r="W107" s="205">
        <v>189</v>
      </c>
      <c r="X107" s="205">
        <v>199.5</v>
      </c>
      <c r="Y107" s="205">
        <v>144</v>
      </c>
      <c r="Z107" s="205">
        <v>170</v>
      </c>
      <c r="AA107" s="205">
        <v>124</v>
      </c>
      <c r="AB107" s="205">
        <v>141</v>
      </c>
      <c r="AC107" s="205">
        <v>94.5</v>
      </c>
      <c r="AD107" s="205">
        <v>114</v>
      </c>
      <c r="AE107" s="205">
        <v>134.5</v>
      </c>
      <c r="AF107" s="205">
        <v>110</v>
      </c>
      <c r="AG107" s="205">
        <v>107</v>
      </c>
      <c r="AH107" s="205">
        <v>203.5</v>
      </c>
      <c r="AI107" s="205">
        <v>88.5</v>
      </c>
      <c r="AJ107" s="205">
        <v>98</v>
      </c>
      <c r="AK107" s="205">
        <v>64.5</v>
      </c>
      <c r="AL107" s="205">
        <v>23.5</v>
      </c>
      <c r="AM107" s="205">
        <v>105</v>
      </c>
      <c r="AN107" s="205">
        <v>99.5</v>
      </c>
      <c r="AO107" s="205">
        <v>56</v>
      </c>
      <c r="AP107" s="205">
        <v>171</v>
      </c>
      <c r="AQ107" s="205">
        <v>62.5</v>
      </c>
      <c r="AR107" s="205">
        <v>37</v>
      </c>
      <c r="AS107" s="205">
        <v>13.5</v>
      </c>
      <c r="AT107" s="205">
        <v>15.5</v>
      </c>
      <c r="AU107" s="205">
        <v>14</v>
      </c>
      <c r="AV107" s="205">
        <v>34.5</v>
      </c>
      <c r="AW107" s="205">
        <v>39.5</v>
      </c>
      <c r="AX107" s="205">
        <v>227</v>
      </c>
    </row>
    <row r="108" spans="1:50">
      <c r="A108" s="203" t="str">
        <f t="shared" si="2"/>
        <v>199204</v>
      </c>
      <c r="B108" s="204">
        <v>33909</v>
      </c>
      <c r="C108" s="206">
        <f t="shared" si="3"/>
        <v>4104.5</v>
      </c>
      <c r="D108" s="205">
        <v>114</v>
      </c>
      <c r="E108" s="205">
        <v>151.5</v>
      </c>
      <c r="F108" s="205">
        <v>72.5</v>
      </c>
      <c r="G108" s="205">
        <v>179.5</v>
      </c>
      <c r="H108" s="205">
        <v>19</v>
      </c>
      <c r="I108" s="205">
        <v>45</v>
      </c>
      <c r="J108" s="205">
        <v>11</v>
      </c>
      <c r="K108" s="205">
        <v>123.5</v>
      </c>
      <c r="L108" s="205">
        <v>98</v>
      </c>
      <c r="M108" s="205">
        <v>57.5</v>
      </c>
      <c r="N108" s="205">
        <v>22.5</v>
      </c>
      <c r="O108" s="205">
        <v>83</v>
      </c>
      <c r="P108" s="205">
        <v>72.5</v>
      </c>
      <c r="Q108" s="205">
        <v>95</v>
      </c>
      <c r="R108" s="205">
        <v>168</v>
      </c>
      <c r="S108" s="205">
        <v>178</v>
      </c>
      <c r="T108" s="205">
        <v>198.5</v>
      </c>
      <c r="U108" s="205">
        <v>29.5</v>
      </c>
      <c r="V108" s="205">
        <v>219</v>
      </c>
      <c r="W108" s="205">
        <v>63.5</v>
      </c>
      <c r="X108" s="205">
        <v>91</v>
      </c>
      <c r="Y108" s="205">
        <v>189.5</v>
      </c>
      <c r="Z108" s="205">
        <v>165.5</v>
      </c>
      <c r="AA108" s="205">
        <v>57</v>
      </c>
      <c r="AB108" s="205">
        <v>57</v>
      </c>
      <c r="AC108" s="205">
        <v>56.5</v>
      </c>
      <c r="AD108" s="205">
        <v>101.5</v>
      </c>
      <c r="AE108" s="205">
        <v>63.5</v>
      </c>
      <c r="AF108" s="205">
        <v>63</v>
      </c>
      <c r="AG108" s="205">
        <v>45.5</v>
      </c>
      <c r="AH108" s="205">
        <v>189.5</v>
      </c>
      <c r="AI108" s="205">
        <v>32</v>
      </c>
      <c r="AJ108" s="205">
        <v>110</v>
      </c>
      <c r="AK108" s="205">
        <v>43.5</v>
      </c>
      <c r="AL108" s="205">
        <v>44.5</v>
      </c>
      <c r="AM108" s="205">
        <v>27</v>
      </c>
      <c r="AN108" s="205">
        <v>86</v>
      </c>
      <c r="AO108" s="205">
        <v>54.5</v>
      </c>
      <c r="AP108" s="205">
        <v>61.5</v>
      </c>
      <c r="AQ108" s="205">
        <v>86.5</v>
      </c>
      <c r="AR108" s="205">
        <v>87.5</v>
      </c>
      <c r="AS108" s="205">
        <v>57.5</v>
      </c>
      <c r="AT108" s="205">
        <v>76.5</v>
      </c>
      <c r="AU108" s="205">
        <v>56.5</v>
      </c>
      <c r="AV108" s="205">
        <v>25.5</v>
      </c>
      <c r="AW108" s="205">
        <v>48.5</v>
      </c>
      <c r="AX108" s="205">
        <v>126.5</v>
      </c>
    </row>
    <row r="109" spans="1:50">
      <c r="A109" s="203" t="str">
        <f t="shared" si="2"/>
        <v>199204</v>
      </c>
      <c r="B109" s="204">
        <v>33939</v>
      </c>
      <c r="C109" s="206">
        <f t="shared" si="3"/>
        <v>4406</v>
      </c>
      <c r="D109" s="205">
        <v>92.5</v>
      </c>
      <c r="E109" s="205">
        <v>92.5</v>
      </c>
      <c r="F109" s="205">
        <v>67</v>
      </c>
      <c r="G109" s="205">
        <v>159.5</v>
      </c>
      <c r="H109" s="205">
        <v>28</v>
      </c>
      <c r="I109" s="205">
        <v>98</v>
      </c>
      <c r="J109" s="205">
        <v>41</v>
      </c>
      <c r="K109" s="205">
        <v>188</v>
      </c>
      <c r="L109" s="205">
        <v>39.5</v>
      </c>
      <c r="M109" s="205">
        <v>43</v>
      </c>
      <c r="N109" s="205">
        <v>19</v>
      </c>
      <c r="O109" s="205">
        <v>49</v>
      </c>
      <c r="P109" s="205">
        <v>40</v>
      </c>
      <c r="Q109" s="205">
        <v>34</v>
      </c>
      <c r="R109" s="205">
        <v>65.5</v>
      </c>
      <c r="S109" s="205">
        <v>58</v>
      </c>
      <c r="T109" s="205">
        <v>284.5</v>
      </c>
      <c r="U109" s="205">
        <v>51.5</v>
      </c>
      <c r="V109" s="205">
        <v>129.5</v>
      </c>
      <c r="W109" s="205">
        <v>97.5</v>
      </c>
      <c r="X109" s="205">
        <v>89.5</v>
      </c>
      <c r="Y109" s="205">
        <v>284.5</v>
      </c>
      <c r="Z109" s="205">
        <v>303.5</v>
      </c>
      <c r="AA109" s="205">
        <v>77</v>
      </c>
      <c r="AB109" s="205">
        <v>60.5</v>
      </c>
      <c r="AC109" s="205">
        <v>89.5</v>
      </c>
      <c r="AD109" s="205">
        <v>54</v>
      </c>
      <c r="AE109" s="205">
        <v>67</v>
      </c>
      <c r="AF109" s="205">
        <v>76</v>
      </c>
      <c r="AG109" s="205">
        <v>108</v>
      </c>
      <c r="AH109" s="205">
        <v>219</v>
      </c>
      <c r="AI109" s="205">
        <v>37.5</v>
      </c>
      <c r="AJ109" s="205">
        <v>145</v>
      </c>
      <c r="AK109" s="205">
        <v>61</v>
      </c>
      <c r="AL109" s="205">
        <v>65.5</v>
      </c>
      <c r="AM109" s="205">
        <v>37.5</v>
      </c>
      <c r="AN109" s="205">
        <v>66.5</v>
      </c>
      <c r="AO109" s="205">
        <v>57</v>
      </c>
      <c r="AP109" s="205">
        <v>152.5</v>
      </c>
      <c r="AQ109" s="205">
        <v>75.5</v>
      </c>
      <c r="AR109" s="205">
        <v>43</v>
      </c>
      <c r="AS109" s="205">
        <v>59.5</v>
      </c>
      <c r="AT109" s="205">
        <v>69</v>
      </c>
      <c r="AU109" s="205">
        <v>70.5</v>
      </c>
      <c r="AV109" s="205">
        <v>155</v>
      </c>
      <c r="AW109" s="205">
        <v>109.5</v>
      </c>
      <c r="AX109" s="205">
        <v>95.5</v>
      </c>
    </row>
    <row r="110" spans="1:50">
      <c r="A110" s="203" t="str">
        <f t="shared" si="2"/>
        <v>199301</v>
      </c>
      <c r="B110" s="204">
        <v>33970</v>
      </c>
      <c r="C110" s="206">
        <f t="shared" si="3"/>
        <v>4073.5</v>
      </c>
      <c r="D110" s="205">
        <v>98</v>
      </c>
      <c r="E110" s="205">
        <v>63</v>
      </c>
      <c r="F110" s="205">
        <v>38.5</v>
      </c>
      <c r="G110" s="205">
        <v>105</v>
      </c>
      <c r="H110" s="205">
        <v>47</v>
      </c>
      <c r="I110" s="205">
        <v>84</v>
      </c>
      <c r="J110" s="205">
        <v>106</v>
      </c>
      <c r="K110" s="205">
        <v>144.5</v>
      </c>
      <c r="L110" s="205">
        <v>102.5</v>
      </c>
      <c r="M110" s="205">
        <v>61</v>
      </c>
      <c r="N110" s="205">
        <v>69</v>
      </c>
      <c r="O110" s="205">
        <v>82</v>
      </c>
      <c r="P110" s="205">
        <v>67.5</v>
      </c>
      <c r="Q110" s="205">
        <v>126.5</v>
      </c>
      <c r="R110" s="205">
        <v>115</v>
      </c>
      <c r="S110" s="205">
        <v>130.5</v>
      </c>
      <c r="T110" s="205">
        <v>218.5</v>
      </c>
      <c r="U110" s="205">
        <v>56.5</v>
      </c>
      <c r="V110" s="205">
        <v>97.5</v>
      </c>
      <c r="W110" s="205">
        <v>70</v>
      </c>
      <c r="X110" s="205">
        <v>61.5</v>
      </c>
      <c r="Y110" s="205">
        <v>274</v>
      </c>
      <c r="Z110" s="205">
        <v>257.5</v>
      </c>
      <c r="AA110" s="205">
        <v>79</v>
      </c>
      <c r="AB110" s="205">
        <v>33</v>
      </c>
      <c r="AC110" s="205">
        <v>74</v>
      </c>
      <c r="AD110" s="205">
        <v>43</v>
      </c>
      <c r="AE110" s="205">
        <v>52.5</v>
      </c>
      <c r="AF110" s="205">
        <v>68</v>
      </c>
      <c r="AG110" s="205">
        <v>48</v>
      </c>
      <c r="AH110" s="205">
        <v>182.5</v>
      </c>
      <c r="AI110" s="205">
        <v>49.5</v>
      </c>
      <c r="AJ110" s="205">
        <v>148.5</v>
      </c>
      <c r="AK110" s="205">
        <v>54.5</v>
      </c>
      <c r="AL110" s="205">
        <v>79</v>
      </c>
      <c r="AM110" s="205">
        <v>47.5</v>
      </c>
      <c r="AN110" s="205">
        <v>18.5</v>
      </c>
      <c r="AO110" s="205">
        <v>34</v>
      </c>
      <c r="AP110" s="205">
        <v>43.5</v>
      </c>
      <c r="AQ110" s="205">
        <v>84</v>
      </c>
      <c r="AR110" s="205">
        <v>34.5</v>
      </c>
      <c r="AS110" s="205">
        <v>31.5</v>
      </c>
      <c r="AT110" s="205">
        <v>53</v>
      </c>
      <c r="AU110" s="205">
        <v>55</v>
      </c>
      <c r="AV110" s="205">
        <v>72.5</v>
      </c>
      <c r="AW110" s="205">
        <v>112.5</v>
      </c>
      <c r="AX110" s="205">
        <v>100</v>
      </c>
    </row>
    <row r="111" spans="1:50">
      <c r="A111" s="203" t="str">
        <f t="shared" si="2"/>
        <v>199301</v>
      </c>
      <c r="B111" s="204">
        <v>34001</v>
      </c>
      <c r="C111" s="206">
        <f t="shared" si="3"/>
        <v>4500</v>
      </c>
      <c r="D111" s="205">
        <v>105.5</v>
      </c>
      <c r="E111" s="205">
        <v>113.5</v>
      </c>
      <c r="F111" s="205">
        <v>125.5</v>
      </c>
      <c r="G111" s="205">
        <v>170.5</v>
      </c>
      <c r="H111" s="205">
        <v>82</v>
      </c>
      <c r="I111" s="205">
        <v>99</v>
      </c>
      <c r="J111" s="205">
        <v>104</v>
      </c>
      <c r="K111" s="205">
        <v>167.5</v>
      </c>
      <c r="L111" s="205">
        <v>93.5</v>
      </c>
      <c r="M111" s="205">
        <v>85</v>
      </c>
      <c r="N111" s="205">
        <v>32</v>
      </c>
      <c r="O111" s="205">
        <v>48</v>
      </c>
      <c r="P111" s="205">
        <v>51</v>
      </c>
      <c r="Q111" s="205">
        <v>61.5</v>
      </c>
      <c r="R111" s="205">
        <v>57</v>
      </c>
      <c r="S111" s="205">
        <v>59.5</v>
      </c>
      <c r="T111" s="205">
        <v>200</v>
      </c>
      <c r="U111" s="205">
        <v>91.5</v>
      </c>
      <c r="V111" s="205">
        <v>146</v>
      </c>
      <c r="W111" s="205">
        <v>120</v>
      </c>
      <c r="X111" s="205">
        <v>109.5</v>
      </c>
      <c r="Y111" s="205">
        <v>241.5</v>
      </c>
      <c r="Z111" s="205">
        <v>215</v>
      </c>
      <c r="AA111" s="205">
        <v>82</v>
      </c>
      <c r="AB111" s="205">
        <v>75</v>
      </c>
      <c r="AC111" s="205">
        <v>59.5</v>
      </c>
      <c r="AD111" s="205">
        <v>51.5</v>
      </c>
      <c r="AE111" s="205">
        <v>66</v>
      </c>
      <c r="AF111" s="205">
        <v>94.5</v>
      </c>
      <c r="AG111" s="205">
        <v>81</v>
      </c>
      <c r="AH111" s="205">
        <v>162.5</v>
      </c>
      <c r="AI111" s="205">
        <v>32.5</v>
      </c>
      <c r="AJ111" s="205">
        <v>151.5</v>
      </c>
      <c r="AK111" s="205">
        <v>63</v>
      </c>
      <c r="AL111" s="205">
        <v>90</v>
      </c>
      <c r="AM111" s="205">
        <v>31</v>
      </c>
      <c r="AN111" s="205">
        <v>52</v>
      </c>
      <c r="AO111" s="205">
        <v>53.5</v>
      </c>
      <c r="AP111" s="205">
        <v>196</v>
      </c>
      <c r="AQ111" s="205">
        <v>59</v>
      </c>
      <c r="AR111" s="205">
        <v>31</v>
      </c>
      <c r="AS111" s="205">
        <v>88.5</v>
      </c>
      <c r="AT111" s="205">
        <v>94</v>
      </c>
      <c r="AU111" s="205">
        <v>71.5</v>
      </c>
      <c r="AV111" s="205">
        <v>58.5</v>
      </c>
      <c r="AW111" s="205">
        <v>105</v>
      </c>
      <c r="AX111" s="205">
        <v>72.5</v>
      </c>
    </row>
    <row r="112" spans="1:50">
      <c r="A112" s="203" t="str">
        <f t="shared" si="2"/>
        <v>199301</v>
      </c>
      <c r="B112" s="204">
        <v>34029</v>
      </c>
      <c r="C112" s="206">
        <f t="shared" si="3"/>
        <v>3831.5</v>
      </c>
      <c r="D112" s="205">
        <v>45</v>
      </c>
      <c r="E112" s="205">
        <v>28</v>
      </c>
      <c r="F112" s="205">
        <v>28.5</v>
      </c>
      <c r="G112" s="205">
        <v>49.5</v>
      </c>
      <c r="H112" s="205">
        <v>39.5</v>
      </c>
      <c r="I112" s="205">
        <v>56.5</v>
      </c>
      <c r="J112" s="205">
        <v>36</v>
      </c>
      <c r="K112" s="205">
        <v>133.5</v>
      </c>
      <c r="L112" s="205">
        <v>56</v>
      </c>
      <c r="M112" s="205">
        <v>36</v>
      </c>
      <c r="N112" s="205">
        <v>21.5</v>
      </c>
      <c r="O112" s="205">
        <v>35</v>
      </c>
      <c r="P112" s="205">
        <v>39.5</v>
      </c>
      <c r="Q112" s="205">
        <v>67</v>
      </c>
      <c r="R112" s="205">
        <v>60.5</v>
      </c>
      <c r="S112" s="205">
        <v>78</v>
      </c>
      <c r="T112" s="205">
        <v>159.5</v>
      </c>
      <c r="U112" s="205">
        <v>47</v>
      </c>
      <c r="V112" s="205">
        <v>90</v>
      </c>
      <c r="W112" s="205">
        <v>56.5</v>
      </c>
      <c r="X112" s="205">
        <v>62</v>
      </c>
      <c r="Y112" s="205">
        <v>135</v>
      </c>
      <c r="Z112" s="205">
        <v>121</v>
      </c>
      <c r="AA112" s="205">
        <v>81</v>
      </c>
      <c r="AB112" s="205">
        <v>74.5</v>
      </c>
      <c r="AC112" s="205">
        <v>81</v>
      </c>
      <c r="AD112" s="205">
        <v>80</v>
      </c>
      <c r="AE112" s="205">
        <v>78.5</v>
      </c>
      <c r="AF112" s="205">
        <v>63.5</v>
      </c>
      <c r="AG112" s="205">
        <v>74.5</v>
      </c>
      <c r="AH112" s="205">
        <v>117.5</v>
      </c>
      <c r="AI112" s="205">
        <v>71</v>
      </c>
      <c r="AJ112" s="205">
        <v>87.5</v>
      </c>
      <c r="AK112" s="205">
        <v>87.5</v>
      </c>
      <c r="AL112" s="205">
        <v>92.5</v>
      </c>
      <c r="AM112" s="205">
        <v>92.5</v>
      </c>
      <c r="AN112" s="205">
        <v>63</v>
      </c>
      <c r="AO112" s="205">
        <v>114.5</v>
      </c>
      <c r="AP112" s="205">
        <v>100.5</v>
      </c>
      <c r="AQ112" s="205">
        <v>73</v>
      </c>
      <c r="AR112" s="205">
        <v>94</v>
      </c>
      <c r="AS112" s="205">
        <v>108</v>
      </c>
      <c r="AT112" s="205">
        <v>135</v>
      </c>
      <c r="AU112" s="205">
        <v>135</v>
      </c>
      <c r="AV112" s="205">
        <v>151.5</v>
      </c>
      <c r="AW112" s="205">
        <v>212.5</v>
      </c>
      <c r="AX112" s="205">
        <v>82</v>
      </c>
    </row>
    <row r="113" spans="1:50">
      <c r="A113" s="203" t="str">
        <f t="shared" si="2"/>
        <v>199302</v>
      </c>
      <c r="B113" s="204">
        <v>34060</v>
      </c>
      <c r="C113" s="206">
        <f t="shared" si="3"/>
        <v>4106</v>
      </c>
      <c r="D113" s="205">
        <v>89</v>
      </c>
      <c r="E113" s="205">
        <v>57.5</v>
      </c>
      <c r="F113" s="205">
        <v>44.5</v>
      </c>
      <c r="G113" s="205">
        <v>107.5</v>
      </c>
      <c r="H113" s="205">
        <v>46.5</v>
      </c>
      <c r="I113" s="205">
        <v>54.5</v>
      </c>
      <c r="J113" s="205">
        <v>46</v>
      </c>
      <c r="K113" s="205">
        <v>87.5</v>
      </c>
      <c r="L113" s="205">
        <v>57.5</v>
      </c>
      <c r="M113" s="205">
        <v>29.5</v>
      </c>
      <c r="N113" s="205">
        <v>21.5</v>
      </c>
      <c r="O113" s="205">
        <v>40</v>
      </c>
      <c r="P113" s="205">
        <v>36.5</v>
      </c>
      <c r="Q113" s="205">
        <v>35</v>
      </c>
      <c r="R113" s="205">
        <v>58</v>
      </c>
      <c r="S113" s="205">
        <v>60.5</v>
      </c>
      <c r="T113" s="205">
        <v>100.5</v>
      </c>
      <c r="U113" s="205">
        <v>23.5</v>
      </c>
      <c r="V113" s="205">
        <v>85.5</v>
      </c>
      <c r="W113" s="205">
        <v>83</v>
      </c>
      <c r="X113" s="205">
        <v>78</v>
      </c>
      <c r="Y113" s="205">
        <v>106.5</v>
      </c>
      <c r="Z113" s="205">
        <v>121</v>
      </c>
      <c r="AA113" s="205">
        <v>121</v>
      </c>
      <c r="AB113" s="205">
        <v>109</v>
      </c>
      <c r="AC113" s="205">
        <v>76</v>
      </c>
      <c r="AD113" s="205">
        <v>66.5</v>
      </c>
      <c r="AE113" s="205">
        <v>74</v>
      </c>
      <c r="AF113" s="205">
        <v>103.5</v>
      </c>
      <c r="AG113" s="205">
        <v>80</v>
      </c>
      <c r="AH113" s="205">
        <v>56.5</v>
      </c>
      <c r="AI113" s="205">
        <v>57.5</v>
      </c>
      <c r="AJ113" s="205">
        <v>49.5</v>
      </c>
      <c r="AK113" s="205">
        <v>60.5</v>
      </c>
      <c r="AL113" s="205">
        <v>90.5</v>
      </c>
      <c r="AM113" s="205">
        <v>61</v>
      </c>
      <c r="AN113" s="205">
        <v>61.5</v>
      </c>
      <c r="AO113" s="205">
        <v>90</v>
      </c>
      <c r="AP113" s="205">
        <v>168.5</v>
      </c>
      <c r="AQ113" s="205">
        <v>142.5</v>
      </c>
      <c r="AR113" s="205">
        <v>183.5</v>
      </c>
      <c r="AS113" s="205">
        <v>205</v>
      </c>
      <c r="AT113" s="205">
        <v>194.5</v>
      </c>
      <c r="AU113" s="205">
        <v>242</v>
      </c>
      <c r="AV113" s="205">
        <v>134</v>
      </c>
      <c r="AW113" s="205">
        <v>154</v>
      </c>
      <c r="AX113" s="205">
        <v>55.5</v>
      </c>
    </row>
    <row r="114" spans="1:50">
      <c r="A114" s="203" t="str">
        <f t="shared" si="2"/>
        <v>199302</v>
      </c>
      <c r="B114" s="204">
        <v>34090</v>
      </c>
      <c r="C114" s="206">
        <f t="shared" si="3"/>
        <v>5861.5</v>
      </c>
      <c r="D114" s="205">
        <v>43.5</v>
      </c>
      <c r="E114" s="205">
        <v>93</v>
      </c>
      <c r="F114" s="205">
        <v>101.5</v>
      </c>
      <c r="G114" s="205">
        <v>141.5</v>
      </c>
      <c r="H114" s="205">
        <v>138</v>
      </c>
      <c r="I114" s="205">
        <v>116</v>
      </c>
      <c r="J114" s="205">
        <v>127.5</v>
      </c>
      <c r="K114" s="205">
        <v>145</v>
      </c>
      <c r="L114" s="205">
        <v>107</v>
      </c>
      <c r="M114" s="205">
        <v>110.5</v>
      </c>
      <c r="N114" s="205">
        <v>81.5</v>
      </c>
      <c r="O114" s="205">
        <v>73</v>
      </c>
      <c r="P114" s="205">
        <v>85</v>
      </c>
      <c r="Q114" s="205">
        <v>53.5</v>
      </c>
      <c r="R114" s="205">
        <v>65.5</v>
      </c>
      <c r="S114" s="205">
        <v>67.5</v>
      </c>
      <c r="T114" s="205">
        <v>180.5</v>
      </c>
      <c r="U114" s="205">
        <v>87.5</v>
      </c>
      <c r="V114" s="205">
        <v>135.5</v>
      </c>
      <c r="W114" s="205">
        <v>147</v>
      </c>
      <c r="X114" s="205">
        <v>96.5</v>
      </c>
      <c r="Y114" s="205">
        <v>238</v>
      </c>
      <c r="Z114" s="205">
        <v>122</v>
      </c>
      <c r="AA114" s="205">
        <v>116</v>
      </c>
      <c r="AB114" s="205">
        <v>113</v>
      </c>
      <c r="AC114" s="205">
        <v>87.5</v>
      </c>
      <c r="AD114" s="205">
        <v>122</v>
      </c>
      <c r="AE114" s="205">
        <v>100</v>
      </c>
      <c r="AF114" s="205">
        <v>95</v>
      </c>
      <c r="AG114" s="205">
        <v>93</v>
      </c>
      <c r="AH114" s="205">
        <v>123.5</v>
      </c>
      <c r="AI114" s="205">
        <v>93</v>
      </c>
      <c r="AJ114" s="205">
        <v>145.5</v>
      </c>
      <c r="AK114" s="205">
        <v>157.5</v>
      </c>
      <c r="AL114" s="205">
        <v>174</v>
      </c>
      <c r="AM114" s="205">
        <v>78</v>
      </c>
      <c r="AN114" s="205">
        <v>123.5</v>
      </c>
      <c r="AO114" s="205">
        <v>115.5</v>
      </c>
      <c r="AP114" s="205">
        <v>249</v>
      </c>
      <c r="AQ114" s="205">
        <v>116.5</v>
      </c>
      <c r="AR114" s="205">
        <v>111.5</v>
      </c>
      <c r="AS114" s="205">
        <v>119.5</v>
      </c>
      <c r="AT114" s="205">
        <v>108.5</v>
      </c>
      <c r="AU114" s="205">
        <v>147</v>
      </c>
      <c r="AV114" s="205">
        <v>273</v>
      </c>
      <c r="AW114" s="205">
        <v>185</v>
      </c>
      <c r="AX114" s="205">
        <v>258</v>
      </c>
    </row>
    <row r="115" spans="1:50">
      <c r="A115" s="203" t="str">
        <f t="shared" si="2"/>
        <v>199302</v>
      </c>
      <c r="B115" s="204">
        <v>34121</v>
      </c>
      <c r="C115" s="206">
        <f t="shared" si="3"/>
        <v>14178</v>
      </c>
      <c r="D115" s="205">
        <v>73.5</v>
      </c>
      <c r="E115" s="205">
        <v>73.5</v>
      </c>
      <c r="F115" s="205">
        <v>128.5</v>
      </c>
      <c r="G115" s="205">
        <v>144</v>
      </c>
      <c r="H115" s="205">
        <v>124</v>
      </c>
      <c r="I115" s="205">
        <v>86.5</v>
      </c>
      <c r="J115" s="205">
        <v>97.5</v>
      </c>
      <c r="K115" s="205">
        <v>151.5</v>
      </c>
      <c r="L115" s="205">
        <v>98.5</v>
      </c>
      <c r="M115" s="205">
        <v>270.5</v>
      </c>
      <c r="N115" s="205">
        <v>205.5</v>
      </c>
      <c r="O115" s="205">
        <v>215</v>
      </c>
      <c r="P115" s="205">
        <v>172</v>
      </c>
      <c r="Q115" s="205">
        <v>190</v>
      </c>
      <c r="R115" s="205">
        <v>260</v>
      </c>
      <c r="S115" s="205">
        <v>187</v>
      </c>
      <c r="T115" s="205">
        <v>179</v>
      </c>
      <c r="U115" s="205">
        <v>123</v>
      </c>
      <c r="V115" s="205">
        <v>273</v>
      </c>
      <c r="W115" s="205">
        <v>413</v>
      </c>
      <c r="X115" s="205">
        <v>305.5</v>
      </c>
      <c r="Y115" s="205">
        <v>173.5</v>
      </c>
      <c r="Z115" s="205">
        <v>226</v>
      </c>
      <c r="AA115" s="205">
        <v>351</v>
      </c>
      <c r="AB115" s="205">
        <v>255</v>
      </c>
      <c r="AC115" s="205">
        <v>291</v>
      </c>
      <c r="AD115" s="205">
        <v>355.5</v>
      </c>
      <c r="AE115" s="205">
        <v>305</v>
      </c>
      <c r="AF115" s="205">
        <v>373.5</v>
      </c>
      <c r="AG115" s="205">
        <v>263</v>
      </c>
      <c r="AH115" s="205">
        <v>214.5</v>
      </c>
      <c r="AI115" s="205">
        <v>248</v>
      </c>
      <c r="AJ115" s="205">
        <v>344</v>
      </c>
      <c r="AK115" s="205">
        <v>361.5</v>
      </c>
      <c r="AL115" s="205">
        <v>410</v>
      </c>
      <c r="AM115" s="205">
        <v>317.5</v>
      </c>
      <c r="AN115" s="205">
        <v>317</v>
      </c>
      <c r="AO115" s="205">
        <v>393.5</v>
      </c>
      <c r="AP115" s="205">
        <v>617</v>
      </c>
      <c r="AQ115" s="205">
        <v>300.5</v>
      </c>
      <c r="AR115" s="205">
        <v>583.5</v>
      </c>
      <c r="AS115" s="205">
        <v>539.5</v>
      </c>
      <c r="AT115" s="205">
        <v>516.5</v>
      </c>
      <c r="AU115" s="205">
        <v>908</v>
      </c>
      <c r="AV115" s="205">
        <v>854.5</v>
      </c>
      <c r="AW115" s="205">
        <v>775</v>
      </c>
      <c r="AX115" s="205">
        <v>113</v>
      </c>
    </row>
    <row r="116" spans="1:50">
      <c r="A116" s="203" t="str">
        <f t="shared" si="2"/>
        <v>199303</v>
      </c>
      <c r="B116" s="204">
        <v>34151</v>
      </c>
      <c r="C116" s="206">
        <f t="shared" si="3"/>
        <v>17517.5</v>
      </c>
      <c r="D116" s="205">
        <v>36</v>
      </c>
      <c r="E116" s="205">
        <v>140.5</v>
      </c>
      <c r="F116" s="205">
        <v>228.5</v>
      </c>
      <c r="G116" s="205">
        <v>300.5</v>
      </c>
      <c r="H116" s="205">
        <v>313.5</v>
      </c>
      <c r="I116" s="205">
        <v>216</v>
      </c>
      <c r="J116" s="205">
        <v>223</v>
      </c>
      <c r="K116" s="205">
        <v>210</v>
      </c>
      <c r="L116" s="205">
        <v>211.5</v>
      </c>
      <c r="M116" s="205">
        <v>225.5</v>
      </c>
      <c r="N116" s="205">
        <v>267</v>
      </c>
      <c r="O116" s="205">
        <v>279</v>
      </c>
      <c r="P116" s="205">
        <v>269.5</v>
      </c>
      <c r="Q116" s="205">
        <v>342</v>
      </c>
      <c r="R116" s="205">
        <v>316.5</v>
      </c>
      <c r="S116" s="205">
        <v>350</v>
      </c>
      <c r="T116" s="205">
        <v>283</v>
      </c>
      <c r="U116" s="205">
        <v>134</v>
      </c>
      <c r="V116" s="205">
        <v>567.5</v>
      </c>
      <c r="W116" s="205">
        <v>398.5</v>
      </c>
      <c r="X116" s="205">
        <v>301</v>
      </c>
      <c r="Y116" s="205">
        <v>293</v>
      </c>
      <c r="Z116" s="205">
        <v>314.5</v>
      </c>
      <c r="AA116" s="205">
        <v>153</v>
      </c>
      <c r="AB116" s="205">
        <v>337</v>
      </c>
      <c r="AC116" s="205">
        <v>250.5</v>
      </c>
      <c r="AD116" s="205">
        <v>156</v>
      </c>
      <c r="AE116" s="205">
        <v>332.5</v>
      </c>
      <c r="AF116" s="205">
        <v>324.5</v>
      </c>
      <c r="AG116" s="205">
        <v>353</v>
      </c>
      <c r="AH116" s="205">
        <v>291.5</v>
      </c>
      <c r="AI116" s="205">
        <v>384</v>
      </c>
      <c r="AJ116" s="205">
        <v>423</v>
      </c>
      <c r="AK116" s="205">
        <v>645.5</v>
      </c>
      <c r="AL116" s="205">
        <v>597.5</v>
      </c>
      <c r="AM116" s="205">
        <v>320.5</v>
      </c>
      <c r="AN116" s="205">
        <v>263</v>
      </c>
      <c r="AO116" s="205">
        <v>481</v>
      </c>
      <c r="AP116" s="205">
        <v>875</v>
      </c>
      <c r="AQ116" s="205">
        <v>320.5</v>
      </c>
      <c r="AR116" s="205">
        <v>701.5</v>
      </c>
      <c r="AS116" s="205">
        <v>406.5</v>
      </c>
      <c r="AT116" s="205">
        <v>570.5</v>
      </c>
      <c r="AU116" s="205">
        <v>789.5</v>
      </c>
      <c r="AV116" s="205">
        <v>1095</v>
      </c>
      <c r="AW116" s="205">
        <v>1054.5</v>
      </c>
      <c r="AX116" s="205">
        <v>171.5</v>
      </c>
    </row>
    <row r="117" spans="1:50">
      <c r="A117" s="203" t="str">
        <f t="shared" si="2"/>
        <v>199303</v>
      </c>
      <c r="B117" s="204">
        <v>34182</v>
      </c>
      <c r="C117" s="206">
        <f t="shared" si="3"/>
        <v>13182.5</v>
      </c>
      <c r="D117" s="205">
        <v>60</v>
      </c>
      <c r="E117" s="205">
        <v>77</v>
      </c>
      <c r="F117" s="205">
        <v>127.5</v>
      </c>
      <c r="G117" s="205">
        <v>165</v>
      </c>
      <c r="H117" s="205">
        <v>229.5</v>
      </c>
      <c r="I117" s="205">
        <v>194</v>
      </c>
      <c r="J117" s="205">
        <v>202.5</v>
      </c>
      <c r="K117" s="205">
        <v>181.5</v>
      </c>
      <c r="L117" s="205">
        <v>208</v>
      </c>
      <c r="M117" s="205">
        <v>220</v>
      </c>
      <c r="N117" s="205">
        <v>175</v>
      </c>
      <c r="O117" s="205">
        <v>327</v>
      </c>
      <c r="P117" s="205">
        <v>140</v>
      </c>
      <c r="Q117" s="205">
        <v>263.5</v>
      </c>
      <c r="R117" s="205">
        <v>412</v>
      </c>
      <c r="S117" s="205">
        <v>336.5</v>
      </c>
      <c r="T117" s="205">
        <v>328</v>
      </c>
      <c r="U117" s="205">
        <v>142</v>
      </c>
      <c r="V117" s="205">
        <v>149.5</v>
      </c>
      <c r="W117" s="205">
        <v>280</v>
      </c>
      <c r="X117" s="205">
        <v>164</v>
      </c>
      <c r="Y117" s="205">
        <v>338.5</v>
      </c>
      <c r="Z117" s="205">
        <v>218.5</v>
      </c>
      <c r="AA117" s="205">
        <v>451</v>
      </c>
      <c r="AB117" s="205">
        <v>180</v>
      </c>
      <c r="AC117" s="205">
        <v>195.5</v>
      </c>
      <c r="AD117" s="205">
        <v>159</v>
      </c>
      <c r="AE117" s="205">
        <v>167.5</v>
      </c>
      <c r="AF117" s="205">
        <v>356.5</v>
      </c>
      <c r="AG117" s="205">
        <v>255.5</v>
      </c>
      <c r="AH117" s="205">
        <v>244</v>
      </c>
      <c r="AI117" s="205">
        <v>258.5</v>
      </c>
      <c r="AJ117" s="205">
        <v>284</v>
      </c>
      <c r="AK117" s="205">
        <v>461.5</v>
      </c>
      <c r="AL117" s="205">
        <v>549.5</v>
      </c>
      <c r="AM117" s="205">
        <v>190</v>
      </c>
      <c r="AN117" s="205">
        <v>378</v>
      </c>
      <c r="AO117" s="205">
        <v>202.5</v>
      </c>
      <c r="AP117" s="205">
        <v>186</v>
      </c>
      <c r="AQ117" s="205">
        <v>454.5</v>
      </c>
      <c r="AR117" s="205">
        <v>213.5</v>
      </c>
      <c r="AS117" s="205">
        <v>562.5</v>
      </c>
      <c r="AT117" s="205">
        <v>667.5</v>
      </c>
      <c r="AU117" s="205">
        <v>440</v>
      </c>
      <c r="AV117" s="205">
        <v>715.5</v>
      </c>
      <c r="AW117" s="205">
        <v>629.5</v>
      </c>
      <c r="AX117" s="205">
        <v>41</v>
      </c>
    </row>
    <row r="118" spans="1:50">
      <c r="A118" s="203" t="str">
        <f t="shared" si="2"/>
        <v>199303</v>
      </c>
      <c r="B118" s="204">
        <v>34213</v>
      </c>
      <c r="C118" s="206">
        <f t="shared" si="3"/>
        <v>11092</v>
      </c>
      <c r="D118" s="205">
        <v>53.5</v>
      </c>
      <c r="E118" s="205">
        <v>98.5</v>
      </c>
      <c r="F118" s="205">
        <v>163.5</v>
      </c>
      <c r="G118" s="205">
        <v>171</v>
      </c>
      <c r="H118" s="205">
        <v>221</v>
      </c>
      <c r="I118" s="205">
        <v>71.5</v>
      </c>
      <c r="J118" s="205">
        <v>130.5</v>
      </c>
      <c r="K118" s="205">
        <v>122</v>
      </c>
      <c r="L118" s="205">
        <v>143</v>
      </c>
      <c r="M118" s="205">
        <v>202.5</v>
      </c>
      <c r="N118" s="205">
        <v>282</v>
      </c>
      <c r="O118" s="205">
        <v>164</v>
      </c>
      <c r="P118" s="205">
        <v>232</v>
      </c>
      <c r="Q118" s="205">
        <v>100.5</v>
      </c>
      <c r="R118" s="205">
        <v>140</v>
      </c>
      <c r="S118" s="205">
        <v>158</v>
      </c>
      <c r="T118" s="205">
        <v>243.5</v>
      </c>
      <c r="U118" s="205">
        <v>129</v>
      </c>
      <c r="V118" s="205">
        <v>264</v>
      </c>
      <c r="W118" s="205">
        <v>395</v>
      </c>
      <c r="X118" s="205">
        <v>292.5</v>
      </c>
      <c r="Y118" s="205">
        <v>303.5</v>
      </c>
      <c r="Z118" s="205">
        <v>277</v>
      </c>
      <c r="AA118" s="205">
        <v>224</v>
      </c>
      <c r="AB118" s="205">
        <v>351.5</v>
      </c>
      <c r="AC118" s="205">
        <v>232</v>
      </c>
      <c r="AD118" s="205">
        <v>291.5</v>
      </c>
      <c r="AE118" s="205">
        <v>232</v>
      </c>
      <c r="AF118" s="205">
        <v>230</v>
      </c>
      <c r="AG118" s="205">
        <v>237</v>
      </c>
      <c r="AH118" s="205">
        <v>241</v>
      </c>
      <c r="AI118" s="205">
        <v>237</v>
      </c>
      <c r="AJ118" s="205">
        <v>246.5</v>
      </c>
      <c r="AK118" s="205">
        <v>202</v>
      </c>
      <c r="AL118" s="205">
        <v>238.5</v>
      </c>
      <c r="AM118" s="205">
        <v>229.5</v>
      </c>
      <c r="AN118" s="205">
        <v>267</v>
      </c>
      <c r="AO118" s="205">
        <v>223.5</v>
      </c>
      <c r="AP118" s="205">
        <v>325</v>
      </c>
      <c r="AQ118" s="205">
        <v>240.5</v>
      </c>
      <c r="AR118" s="205">
        <v>561</v>
      </c>
      <c r="AS118" s="205">
        <v>227</v>
      </c>
      <c r="AT118" s="205">
        <v>215.5</v>
      </c>
      <c r="AU118" s="205">
        <v>366</v>
      </c>
      <c r="AV118" s="205">
        <v>398.5</v>
      </c>
      <c r="AW118" s="205">
        <v>532</v>
      </c>
      <c r="AX118" s="205">
        <v>185.5</v>
      </c>
    </row>
    <row r="119" spans="1:50">
      <c r="A119" s="203" t="str">
        <f t="shared" si="2"/>
        <v>199304</v>
      </c>
      <c r="B119" s="204">
        <v>34243</v>
      </c>
      <c r="C119" s="206">
        <f t="shared" si="3"/>
        <v>5188.5</v>
      </c>
      <c r="D119" s="205">
        <v>256</v>
      </c>
      <c r="E119" s="205">
        <v>111</v>
      </c>
      <c r="F119" s="205">
        <v>84</v>
      </c>
      <c r="G119" s="205">
        <v>157.5</v>
      </c>
      <c r="H119" s="205">
        <v>78</v>
      </c>
      <c r="I119" s="205">
        <v>71.5</v>
      </c>
      <c r="J119" s="205">
        <v>82</v>
      </c>
      <c r="K119" s="205">
        <v>128.5</v>
      </c>
      <c r="L119" s="205">
        <v>142</v>
      </c>
      <c r="M119" s="205">
        <v>86.5</v>
      </c>
      <c r="N119" s="205">
        <v>76</v>
      </c>
      <c r="O119" s="205">
        <v>140</v>
      </c>
      <c r="P119" s="205">
        <v>115.5</v>
      </c>
      <c r="Q119" s="205">
        <v>130</v>
      </c>
      <c r="R119" s="205">
        <v>156</v>
      </c>
      <c r="S119" s="205">
        <v>178</v>
      </c>
      <c r="T119" s="205">
        <v>109.5</v>
      </c>
      <c r="U119" s="205">
        <v>78</v>
      </c>
      <c r="V119" s="205">
        <v>254</v>
      </c>
      <c r="W119" s="205">
        <v>111</v>
      </c>
      <c r="X119" s="205">
        <v>86</v>
      </c>
      <c r="Y119" s="205">
        <v>157</v>
      </c>
      <c r="Z119" s="205">
        <v>127.5</v>
      </c>
      <c r="AA119" s="205">
        <v>94</v>
      </c>
      <c r="AB119" s="205">
        <v>102</v>
      </c>
      <c r="AC119" s="205">
        <v>85</v>
      </c>
      <c r="AD119" s="205">
        <v>103</v>
      </c>
      <c r="AE119" s="205">
        <v>83</v>
      </c>
      <c r="AF119" s="205">
        <v>92</v>
      </c>
      <c r="AG119" s="205">
        <v>85.5</v>
      </c>
      <c r="AH119" s="205">
        <v>62</v>
      </c>
      <c r="AI119" s="205">
        <v>71</v>
      </c>
      <c r="AJ119" s="205">
        <v>63.5</v>
      </c>
      <c r="AK119" s="205">
        <v>96</v>
      </c>
      <c r="AL119" s="205">
        <v>127</v>
      </c>
      <c r="AM119" s="205">
        <v>102</v>
      </c>
      <c r="AN119" s="205">
        <v>140.5</v>
      </c>
      <c r="AO119" s="205">
        <v>63.5</v>
      </c>
      <c r="AP119" s="205">
        <v>200.5</v>
      </c>
      <c r="AQ119" s="205">
        <v>68</v>
      </c>
      <c r="AR119" s="205">
        <v>121.5</v>
      </c>
      <c r="AS119" s="205">
        <v>68</v>
      </c>
      <c r="AT119" s="205">
        <v>59</v>
      </c>
      <c r="AU119" s="205">
        <v>69</v>
      </c>
      <c r="AV119" s="205">
        <v>154</v>
      </c>
      <c r="AW119" s="205">
        <v>79.5</v>
      </c>
      <c r="AX119" s="205">
        <v>83.5</v>
      </c>
    </row>
    <row r="120" spans="1:50">
      <c r="A120" s="203" t="str">
        <f t="shared" si="2"/>
        <v>199304</v>
      </c>
      <c r="B120" s="204">
        <v>34274</v>
      </c>
      <c r="C120" s="206">
        <f t="shared" si="3"/>
        <v>6383.5</v>
      </c>
      <c r="D120" s="205">
        <v>83.5</v>
      </c>
      <c r="E120" s="205">
        <v>97</v>
      </c>
      <c r="F120" s="205">
        <v>82.5</v>
      </c>
      <c r="G120" s="205">
        <v>228.5</v>
      </c>
      <c r="H120" s="205">
        <v>113</v>
      </c>
      <c r="I120" s="205">
        <v>66</v>
      </c>
      <c r="J120" s="205">
        <v>107</v>
      </c>
      <c r="K120" s="205">
        <v>172.5</v>
      </c>
      <c r="L120" s="205">
        <v>106.5</v>
      </c>
      <c r="M120" s="205">
        <v>105</v>
      </c>
      <c r="N120" s="205">
        <v>99.5</v>
      </c>
      <c r="O120" s="205">
        <v>132</v>
      </c>
      <c r="P120" s="205">
        <v>77.5</v>
      </c>
      <c r="Q120" s="205">
        <v>162</v>
      </c>
      <c r="R120" s="205">
        <v>167</v>
      </c>
      <c r="S120" s="205">
        <v>181</v>
      </c>
      <c r="T120" s="205">
        <v>175</v>
      </c>
      <c r="U120" s="205">
        <v>47.5</v>
      </c>
      <c r="V120" s="205">
        <v>182.5</v>
      </c>
      <c r="W120" s="205">
        <v>139</v>
      </c>
      <c r="X120" s="205">
        <v>114.5</v>
      </c>
      <c r="Y120" s="205">
        <v>159</v>
      </c>
      <c r="Z120" s="205">
        <v>144.5</v>
      </c>
      <c r="AA120" s="205">
        <v>89</v>
      </c>
      <c r="AB120" s="205">
        <v>228.5</v>
      </c>
      <c r="AC120" s="205">
        <v>90.5</v>
      </c>
      <c r="AD120" s="205">
        <v>179</v>
      </c>
      <c r="AE120" s="205">
        <v>88.5</v>
      </c>
      <c r="AF120" s="205">
        <v>106.5</v>
      </c>
      <c r="AG120" s="205">
        <v>91.5</v>
      </c>
      <c r="AH120" s="205">
        <v>121</v>
      </c>
      <c r="AI120" s="205">
        <v>94.5</v>
      </c>
      <c r="AJ120" s="205">
        <v>165</v>
      </c>
      <c r="AK120" s="205">
        <v>148.5</v>
      </c>
      <c r="AL120" s="205">
        <v>196.5</v>
      </c>
      <c r="AM120" s="205">
        <v>87</v>
      </c>
      <c r="AN120" s="205">
        <v>200.5</v>
      </c>
      <c r="AO120" s="205">
        <v>100</v>
      </c>
      <c r="AP120" s="205">
        <v>331.5</v>
      </c>
      <c r="AQ120" s="205">
        <v>129.5</v>
      </c>
      <c r="AR120" s="205">
        <v>193.5</v>
      </c>
      <c r="AS120" s="205">
        <v>160</v>
      </c>
      <c r="AT120" s="205">
        <v>130.5</v>
      </c>
      <c r="AU120" s="205">
        <v>72.5</v>
      </c>
      <c r="AV120" s="205">
        <v>215.5</v>
      </c>
      <c r="AW120" s="205">
        <v>78.5</v>
      </c>
      <c r="AX120" s="205">
        <v>143</v>
      </c>
    </row>
    <row r="121" spans="1:50">
      <c r="A121" s="203" t="str">
        <f t="shared" si="2"/>
        <v>199304</v>
      </c>
      <c r="B121" s="204">
        <v>34304</v>
      </c>
      <c r="C121" s="206">
        <f t="shared" si="3"/>
        <v>4000.5</v>
      </c>
      <c r="D121" s="205">
        <v>122</v>
      </c>
      <c r="E121" s="205">
        <v>142</v>
      </c>
      <c r="F121" s="205">
        <v>53</v>
      </c>
      <c r="G121" s="205">
        <v>174</v>
      </c>
      <c r="H121" s="205">
        <v>33.5</v>
      </c>
      <c r="I121" s="205">
        <v>82</v>
      </c>
      <c r="J121" s="205">
        <v>45</v>
      </c>
      <c r="K121" s="205">
        <v>187</v>
      </c>
      <c r="L121" s="205">
        <v>67.5</v>
      </c>
      <c r="M121" s="205">
        <v>29</v>
      </c>
      <c r="N121" s="205">
        <v>16</v>
      </c>
      <c r="O121" s="205">
        <v>38</v>
      </c>
      <c r="P121" s="205">
        <v>43</v>
      </c>
      <c r="Q121" s="205">
        <v>65</v>
      </c>
      <c r="R121" s="205">
        <v>65</v>
      </c>
      <c r="S121" s="205">
        <v>83.5</v>
      </c>
      <c r="T121" s="205">
        <v>232.5</v>
      </c>
      <c r="U121" s="205">
        <v>58</v>
      </c>
      <c r="V121" s="205">
        <v>129.5</v>
      </c>
      <c r="W121" s="205">
        <v>74.5</v>
      </c>
      <c r="X121" s="205">
        <v>55.5</v>
      </c>
      <c r="Y121" s="205">
        <v>303</v>
      </c>
      <c r="Z121" s="205">
        <v>277</v>
      </c>
      <c r="AA121" s="205">
        <v>66</v>
      </c>
      <c r="AB121" s="205">
        <v>37</v>
      </c>
      <c r="AC121" s="205">
        <v>54</v>
      </c>
      <c r="AD121" s="205">
        <v>56.5</v>
      </c>
      <c r="AE121" s="205">
        <v>55.5</v>
      </c>
      <c r="AF121" s="205">
        <v>65</v>
      </c>
      <c r="AG121" s="205">
        <v>62.5</v>
      </c>
      <c r="AH121" s="205">
        <v>204.5</v>
      </c>
      <c r="AI121" s="205">
        <v>50</v>
      </c>
      <c r="AJ121" s="205">
        <v>150.5</v>
      </c>
      <c r="AK121" s="205">
        <v>52.5</v>
      </c>
      <c r="AL121" s="205">
        <v>55.5</v>
      </c>
      <c r="AM121" s="205">
        <v>62</v>
      </c>
      <c r="AN121" s="205">
        <v>35</v>
      </c>
      <c r="AO121" s="205">
        <v>61.5</v>
      </c>
      <c r="AP121" s="205">
        <v>62</v>
      </c>
      <c r="AQ121" s="205">
        <v>61</v>
      </c>
      <c r="AR121" s="205">
        <v>30</v>
      </c>
      <c r="AS121" s="205">
        <v>52</v>
      </c>
      <c r="AT121" s="205">
        <v>97.5</v>
      </c>
      <c r="AU121" s="205">
        <v>73.5</v>
      </c>
      <c r="AV121" s="205">
        <v>52</v>
      </c>
      <c r="AW121" s="205">
        <v>104</v>
      </c>
      <c r="AX121" s="205">
        <v>25</v>
      </c>
    </row>
    <row r="122" spans="1:50">
      <c r="A122" s="203" t="str">
        <f t="shared" si="2"/>
        <v>199401</v>
      </c>
      <c r="B122" s="204">
        <v>34335</v>
      </c>
      <c r="C122" s="206">
        <f t="shared" si="3"/>
        <v>3056</v>
      </c>
      <c r="D122" s="205">
        <v>77.5</v>
      </c>
      <c r="E122" s="205">
        <v>117</v>
      </c>
      <c r="F122" s="205">
        <v>40</v>
      </c>
      <c r="G122" s="205">
        <v>130</v>
      </c>
      <c r="H122" s="205">
        <v>11</v>
      </c>
      <c r="I122" s="205">
        <v>52</v>
      </c>
      <c r="J122" s="205">
        <v>34</v>
      </c>
      <c r="K122" s="205">
        <v>223</v>
      </c>
      <c r="L122" s="205">
        <v>42.5</v>
      </c>
      <c r="M122" s="205">
        <v>25.5</v>
      </c>
      <c r="N122" s="205">
        <v>25.5</v>
      </c>
      <c r="O122" s="205">
        <v>30</v>
      </c>
      <c r="P122" s="205">
        <v>24</v>
      </c>
      <c r="Q122" s="205">
        <v>48.5</v>
      </c>
      <c r="R122" s="205">
        <v>50</v>
      </c>
      <c r="S122" s="205">
        <v>45</v>
      </c>
      <c r="T122" s="205">
        <v>228</v>
      </c>
      <c r="U122" s="205">
        <v>32.5</v>
      </c>
      <c r="V122" s="205">
        <v>66.5</v>
      </c>
      <c r="W122" s="205">
        <v>20</v>
      </c>
      <c r="X122" s="205">
        <v>25</v>
      </c>
      <c r="Y122" s="205">
        <v>252.5</v>
      </c>
      <c r="Z122" s="205">
        <v>208.5</v>
      </c>
      <c r="AA122" s="205">
        <v>39</v>
      </c>
      <c r="AB122" s="205">
        <v>20</v>
      </c>
      <c r="AC122" s="205">
        <v>38</v>
      </c>
      <c r="AD122" s="205">
        <v>31</v>
      </c>
      <c r="AE122" s="205">
        <v>32.5</v>
      </c>
      <c r="AF122" s="205">
        <v>52.5</v>
      </c>
      <c r="AG122" s="205">
        <v>35.5</v>
      </c>
      <c r="AH122" s="205">
        <v>144.5</v>
      </c>
      <c r="AI122" s="205">
        <v>12</v>
      </c>
      <c r="AJ122" s="205">
        <v>187</v>
      </c>
      <c r="AK122" s="205">
        <v>37</v>
      </c>
      <c r="AL122" s="205">
        <v>43.5</v>
      </c>
      <c r="AM122" s="205">
        <v>12.5</v>
      </c>
      <c r="AN122" s="205">
        <v>21</v>
      </c>
      <c r="AO122" s="205">
        <v>30.5</v>
      </c>
      <c r="AP122" s="205">
        <v>38</v>
      </c>
      <c r="AQ122" s="205">
        <v>62</v>
      </c>
      <c r="AR122" s="205">
        <v>18</v>
      </c>
      <c r="AS122" s="205">
        <v>43</v>
      </c>
      <c r="AT122" s="205">
        <v>44</v>
      </c>
      <c r="AU122" s="205">
        <v>46</v>
      </c>
      <c r="AV122" s="205">
        <v>53</v>
      </c>
      <c r="AW122" s="205">
        <v>92</v>
      </c>
      <c r="AX122" s="205">
        <v>115</v>
      </c>
    </row>
    <row r="123" spans="1:50">
      <c r="A123" s="203" t="str">
        <f t="shared" si="2"/>
        <v>199401</v>
      </c>
      <c r="B123" s="204">
        <v>34366</v>
      </c>
      <c r="C123" s="206">
        <f t="shared" si="3"/>
        <v>4304</v>
      </c>
      <c r="D123" s="205">
        <v>222.5</v>
      </c>
      <c r="E123" s="205">
        <v>117</v>
      </c>
      <c r="F123" s="205">
        <v>51.5</v>
      </c>
      <c r="G123" s="205">
        <v>83.5</v>
      </c>
      <c r="H123" s="205">
        <v>52.5</v>
      </c>
      <c r="I123" s="205">
        <v>92.5</v>
      </c>
      <c r="J123" s="205">
        <v>66.5</v>
      </c>
      <c r="K123" s="205">
        <v>105</v>
      </c>
      <c r="L123" s="205">
        <v>84</v>
      </c>
      <c r="M123" s="205">
        <v>49</v>
      </c>
      <c r="N123" s="205">
        <v>37.5</v>
      </c>
      <c r="O123" s="205">
        <v>61</v>
      </c>
      <c r="P123" s="205">
        <v>45</v>
      </c>
      <c r="Q123" s="205">
        <v>89</v>
      </c>
      <c r="R123" s="205">
        <v>88.5</v>
      </c>
      <c r="S123" s="205">
        <v>87.5</v>
      </c>
      <c r="T123" s="205">
        <v>188</v>
      </c>
      <c r="U123" s="205">
        <v>62.5</v>
      </c>
      <c r="V123" s="205">
        <v>72.5</v>
      </c>
      <c r="W123" s="205">
        <v>88</v>
      </c>
      <c r="X123" s="205">
        <v>77.5</v>
      </c>
      <c r="Y123" s="205">
        <v>153</v>
      </c>
      <c r="Z123" s="205">
        <v>163.5</v>
      </c>
      <c r="AA123" s="205">
        <v>63</v>
      </c>
      <c r="AB123" s="205">
        <v>73.5</v>
      </c>
      <c r="AC123" s="205">
        <v>45</v>
      </c>
      <c r="AD123" s="205">
        <v>52.5</v>
      </c>
      <c r="AE123" s="205">
        <v>53</v>
      </c>
      <c r="AF123" s="205">
        <v>77.5</v>
      </c>
      <c r="AG123" s="205">
        <v>44</v>
      </c>
      <c r="AH123" s="205">
        <v>170</v>
      </c>
      <c r="AI123" s="205">
        <v>65</v>
      </c>
      <c r="AJ123" s="205">
        <v>179</v>
      </c>
      <c r="AK123" s="205">
        <v>87</v>
      </c>
      <c r="AL123" s="205">
        <v>106.5</v>
      </c>
      <c r="AM123" s="205">
        <v>57.5</v>
      </c>
      <c r="AN123" s="205">
        <v>70.5</v>
      </c>
      <c r="AO123" s="205">
        <v>88</v>
      </c>
      <c r="AP123" s="205">
        <v>125</v>
      </c>
      <c r="AQ123" s="205">
        <v>97.5</v>
      </c>
      <c r="AR123" s="205">
        <v>104</v>
      </c>
      <c r="AS123" s="205">
        <v>71</v>
      </c>
      <c r="AT123" s="205">
        <v>88</v>
      </c>
      <c r="AU123" s="205">
        <v>74</v>
      </c>
      <c r="AV123" s="205">
        <v>134</v>
      </c>
      <c r="AW123" s="205">
        <v>130</v>
      </c>
      <c r="AX123" s="205">
        <v>111</v>
      </c>
    </row>
    <row r="124" spans="1:50">
      <c r="A124" s="203" t="str">
        <f t="shared" si="2"/>
        <v>199401</v>
      </c>
      <c r="B124" s="204">
        <v>34394</v>
      </c>
      <c r="C124" s="206">
        <f t="shared" si="3"/>
        <v>3716</v>
      </c>
      <c r="D124" s="205">
        <v>156.5</v>
      </c>
      <c r="E124" s="205">
        <v>76</v>
      </c>
      <c r="F124" s="205">
        <v>54.5</v>
      </c>
      <c r="G124" s="205">
        <v>67.5</v>
      </c>
      <c r="H124" s="205">
        <v>80.5</v>
      </c>
      <c r="I124" s="205">
        <v>46</v>
      </c>
      <c r="J124" s="205">
        <v>79.5</v>
      </c>
      <c r="K124" s="205">
        <v>73.5</v>
      </c>
      <c r="L124" s="205">
        <v>150</v>
      </c>
      <c r="M124" s="205">
        <v>72</v>
      </c>
      <c r="N124" s="205">
        <v>57</v>
      </c>
      <c r="O124" s="205">
        <v>84</v>
      </c>
      <c r="P124" s="205">
        <v>72.5</v>
      </c>
      <c r="Q124" s="205">
        <v>148</v>
      </c>
      <c r="R124" s="205">
        <v>114.5</v>
      </c>
      <c r="S124" s="205">
        <v>127</v>
      </c>
      <c r="T124" s="205">
        <v>125</v>
      </c>
      <c r="U124" s="205">
        <v>26.5</v>
      </c>
      <c r="V124" s="205">
        <v>153.5</v>
      </c>
      <c r="W124" s="205">
        <v>53.5</v>
      </c>
      <c r="X124" s="205">
        <v>53</v>
      </c>
      <c r="Y124" s="205">
        <v>115.5</v>
      </c>
      <c r="Z124" s="205">
        <v>96</v>
      </c>
      <c r="AA124" s="205">
        <v>41</v>
      </c>
      <c r="AB124" s="205">
        <v>46</v>
      </c>
      <c r="AC124" s="205">
        <v>52</v>
      </c>
      <c r="AD124" s="205">
        <v>89.5</v>
      </c>
      <c r="AE124" s="205">
        <v>38</v>
      </c>
      <c r="AF124" s="205">
        <v>27.5</v>
      </c>
      <c r="AG124" s="205">
        <v>27</v>
      </c>
      <c r="AH124" s="205">
        <v>99.5</v>
      </c>
      <c r="AI124" s="205">
        <v>41</v>
      </c>
      <c r="AJ124" s="205">
        <v>103</v>
      </c>
      <c r="AK124" s="205">
        <v>89.5</v>
      </c>
      <c r="AL124" s="205">
        <v>79.5</v>
      </c>
      <c r="AM124" s="205">
        <v>31.5</v>
      </c>
      <c r="AN124" s="205">
        <v>52</v>
      </c>
      <c r="AO124" s="205">
        <v>61.5</v>
      </c>
      <c r="AP124" s="205">
        <v>153.5</v>
      </c>
      <c r="AQ124" s="205">
        <v>48.5</v>
      </c>
      <c r="AR124" s="205">
        <v>50</v>
      </c>
      <c r="AS124" s="205">
        <v>63.5</v>
      </c>
      <c r="AT124" s="205">
        <v>71</v>
      </c>
      <c r="AU124" s="205">
        <v>46.5</v>
      </c>
      <c r="AV124" s="205">
        <v>75</v>
      </c>
      <c r="AW124" s="205">
        <v>91</v>
      </c>
      <c r="AX124" s="205">
        <v>156.5</v>
      </c>
    </row>
    <row r="125" spans="1:50">
      <c r="A125" s="203" t="str">
        <f t="shared" si="2"/>
        <v>199402</v>
      </c>
      <c r="B125" s="204">
        <v>34425</v>
      </c>
      <c r="C125" s="206">
        <f t="shared" si="3"/>
        <v>4936</v>
      </c>
      <c r="D125" s="205">
        <v>41.5</v>
      </c>
      <c r="E125" s="205">
        <v>33</v>
      </c>
      <c r="F125" s="205">
        <v>26</v>
      </c>
      <c r="G125" s="205">
        <v>38.5</v>
      </c>
      <c r="H125" s="205">
        <v>6.5</v>
      </c>
      <c r="I125" s="205">
        <v>5</v>
      </c>
      <c r="J125" s="205">
        <v>7.5</v>
      </c>
      <c r="K125" s="205">
        <v>20.5</v>
      </c>
      <c r="L125" s="205">
        <v>51</v>
      </c>
      <c r="M125" s="205">
        <v>26</v>
      </c>
      <c r="N125" s="205">
        <v>12.5</v>
      </c>
      <c r="O125" s="205">
        <v>33</v>
      </c>
      <c r="P125" s="205">
        <v>45</v>
      </c>
      <c r="Q125" s="205">
        <v>52</v>
      </c>
      <c r="R125" s="205">
        <v>49</v>
      </c>
      <c r="S125" s="205">
        <v>80</v>
      </c>
      <c r="T125" s="205">
        <v>60</v>
      </c>
      <c r="U125" s="205">
        <v>16</v>
      </c>
      <c r="V125" s="205">
        <v>221</v>
      </c>
      <c r="W125" s="205">
        <v>147.5</v>
      </c>
      <c r="X125" s="205">
        <v>81</v>
      </c>
      <c r="Y125" s="205">
        <v>67.5</v>
      </c>
      <c r="Z125" s="205">
        <v>89</v>
      </c>
      <c r="AA125" s="205">
        <v>128</v>
      </c>
      <c r="AB125" s="205">
        <v>64</v>
      </c>
      <c r="AC125" s="205">
        <v>69</v>
      </c>
      <c r="AD125" s="205">
        <v>58.5</v>
      </c>
      <c r="AE125" s="205">
        <v>91.5</v>
      </c>
      <c r="AF125" s="205">
        <v>137</v>
      </c>
      <c r="AG125" s="205">
        <v>112.5</v>
      </c>
      <c r="AH125" s="205">
        <v>53.5</v>
      </c>
      <c r="AI125" s="205">
        <v>82.5</v>
      </c>
      <c r="AJ125" s="205">
        <v>73.5</v>
      </c>
      <c r="AK125" s="205">
        <v>215.5</v>
      </c>
      <c r="AL125" s="205">
        <v>223</v>
      </c>
      <c r="AM125" s="205">
        <v>65</v>
      </c>
      <c r="AN125" s="205">
        <v>75.5</v>
      </c>
      <c r="AO125" s="205">
        <v>113.5</v>
      </c>
      <c r="AP125" s="205">
        <v>290.5</v>
      </c>
      <c r="AQ125" s="205">
        <v>171.5</v>
      </c>
      <c r="AR125" s="205">
        <v>197.5</v>
      </c>
      <c r="AS125" s="205">
        <v>232</v>
      </c>
      <c r="AT125" s="205">
        <v>221</v>
      </c>
      <c r="AU125" s="205">
        <v>191.5</v>
      </c>
      <c r="AV125" s="205">
        <v>398.5</v>
      </c>
      <c r="AW125" s="205">
        <v>417.5</v>
      </c>
      <c r="AX125" s="205">
        <v>44.5</v>
      </c>
    </row>
    <row r="126" spans="1:50">
      <c r="A126" s="203" t="str">
        <f t="shared" si="2"/>
        <v>199402</v>
      </c>
      <c r="B126" s="204">
        <v>34455</v>
      </c>
      <c r="C126" s="206">
        <f t="shared" si="3"/>
        <v>5219</v>
      </c>
      <c r="D126" s="205">
        <v>54</v>
      </c>
      <c r="E126" s="205">
        <v>62.5</v>
      </c>
      <c r="F126" s="205">
        <v>125</v>
      </c>
      <c r="G126" s="205">
        <v>118.5</v>
      </c>
      <c r="H126" s="205">
        <v>111</v>
      </c>
      <c r="I126" s="205">
        <v>65.5</v>
      </c>
      <c r="J126" s="205">
        <v>78</v>
      </c>
      <c r="K126" s="205">
        <v>36.5</v>
      </c>
      <c r="L126" s="205">
        <v>114</v>
      </c>
      <c r="M126" s="205">
        <v>186</v>
      </c>
      <c r="N126" s="205">
        <v>90</v>
      </c>
      <c r="O126" s="205">
        <v>99</v>
      </c>
      <c r="P126" s="205">
        <v>76</v>
      </c>
      <c r="Q126" s="205">
        <v>92</v>
      </c>
      <c r="R126" s="205">
        <v>133.5</v>
      </c>
      <c r="S126" s="205">
        <v>129.5</v>
      </c>
      <c r="T126" s="205">
        <v>42.5</v>
      </c>
      <c r="U126" s="205">
        <v>53</v>
      </c>
      <c r="V126" s="205">
        <v>259</v>
      </c>
      <c r="W126" s="205">
        <v>160</v>
      </c>
      <c r="X126" s="205">
        <v>88.5</v>
      </c>
      <c r="Y126" s="205">
        <v>100</v>
      </c>
      <c r="Z126" s="205">
        <v>115</v>
      </c>
      <c r="AA126" s="205">
        <v>112</v>
      </c>
      <c r="AB126" s="205">
        <v>104</v>
      </c>
      <c r="AC126" s="205">
        <v>65.5</v>
      </c>
      <c r="AD126" s="205">
        <v>78.5</v>
      </c>
      <c r="AE126" s="205">
        <v>64</v>
      </c>
      <c r="AF126" s="205">
        <v>109.5</v>
      </c>
      <c r="AG126" s="205">
        <v>83.5</v>
      </c>
      <c r="AH126" s="205">
        <v>125</v>
      </c>
      <c r="AI126" s="205">
        <v>80.5</v>
      </c>
      <c r="AJ126" s="205">
        <v>94.5</v>
      </c>
      <c r="AK126" s="205">
        <v>137</v>
      </c>
      <c r="AL126" s="205">
        <v>261.5</v>
      </c>
      <c r="AM126" s="205">
        <v>78.5</v>
      </c>
      <c r="AN126" s="205">
        <v>109</v>
      </c>
      <c r="AO126" s="205">
        <v>66</v>
      </c>
      <c r="AP126" s="205">
        <v>202.5</v>
      </c>
      <c r="AQ126" s="205">
        <v>69.5</v>
      </c>
      <c r="AR126" s="205">
        <v>70</v>
      </c>
      <c r="AS126" s="205">
        <v>147</v>
      </c>
      <c r="AT126" s="205">
        <v>109.5</v>
      </c>
      <c r="AU126" s="205">
        <v>51.5</v>
      </c>
      <c r="AV126" s="205">
        <v>131</v>
      </c>
      <c r="AW126" s="205">
        <v>89</v>
      </c>
      <c r="AX126" s="205">
        <v>391</v>
      </c>
    </row>
    <row r="127" spans="1:50">
      <c r="A127" s="203" t="str">
        <f t="shared" si="2"/>
        <v>199402</v>
      </c>
      <c r="B127" s="204">
        <v>34486</v>
      </c>
      <c r="C127" s="206">
        <f t="shared" si="3"/>
        <v>5885.5</v>
      </c>
      <c r="D127" s="205">
        <v>5.5</v>
      </c>
      <c r="E127" s="205">
        <v>47</v>
      </c>
      <c r="F127" s="205">
        <v>79</v>
      </c>
      <c r="G127" s="205">
        <v>53.5</v>
      </c>
      <c r="H127" s="205">
        <v>79</v>
      </c>
      <c r="I127" s="205">
        <v>85.5</v>
      </c>
      <c r="J127" s="205">
        <v>73</v>
      </c>
      <c r="K127" s="205">
        <v>62</v>
      </c>
      <c r="L127" s="205">
        <v>90</v>
      </c>
      <c r="M127" s="205">
        <v>89.5</v>
      </c>
      <c r="N127" s="205">
        <v>95</v>
      </c>
      <c r="O127" s="205">
        <v>89</v>
      </c>
      <c r="P127" s="205">
        <v>78.5</v>
      </c>
      <c r="Q127" s="205">
        <v>108.5</v>
      </c>
      <c r="R127" s="205">
        <v>144.5</v>
      </c>
      <c r="S127" s="205">
        <v>143</v>
      </c>
      <c r="T127" s="205">
        <v>50</v>
      </c>
      <c r="U127" s="205">
        <v>68</v>
      </c>
      <c r="V127" s="205">
        <v>147.5</v>
      </c>
      <c r="W127" s="205">
        <v>142</v>
      </c>
      <c r="X127" s="205">
        <v>114</v>
      </c>
      <c r="Y127" s="205">
        <v>68.5</v>
      </c>
      <c r="Z127" s="205">
        <v>125</v>
      </c>
      <c r="AA127" s="205">
        <v>141</v>
      </c>
      <c r="AB127" s="205">
        <v>110</v>
      </c>
      <c r="AC127" s="205">
        <v>122.5</v>
      </c>
      <c r="AD127" s="205">
        <v>79.5</v>
      </c>
      <c r="AE127" s="205">
        <v>79.5</v>
      </c>
      <c r="AF127" s="205">
        <v>113</v>
      </c>
      <c r="AG127" s="205">
        <v>72</v>
      </c>
      <c r="AH127" s="205">
        <v>84</v>
      </c>
      <c r="AI127" s="205">
        <v>93.5</v>
      </c>
      <c r="AJ127" s="205">
        <v>139.5</v>
      </c>
      <c r="AK127" s="205">
        <v>127.5</v>
      </c>
      <c r="AL127" s="205">
        <v>178</v>
      </c>
      <c r="AM127" s="205">
        <v>88.5</v>
      </c>
      <c r="AN127" s="205">
        <v>74</v>
      </c>
      <c r="AO127" s="205">
        <v>104.5</v>
      </c>
      <c r="AP127" s="205">
        <v>217.5</v>
      </c>
      <c r="AQ127" s="205">
        <v>150.5</v>
      </c>
      <c r="AR127" s="205">
        <v>178.5</v>
      </c>
      <c r="AS127" s="205">
        <v>183.5</v>
      </c>
      <c r="AT127" s="205">
        <v>185.5</v>
      </c>
      <c r="AU127" s="205">
        <v>221</v>
      </c>
      <c r="AV127" s="205">
        <v>473</v>
      </c>
      <c r="AW127" s="205">
        <v>492.5</v>
      </c>
      <c r="AX127" s="205">
        <v>139</v>
      </c>
    </row>
    <row r="128" spans="1:50">
      <c r="A128" s="203" t="str">
        <f t="shared" si="2"/>
        <v>199403</v>
      </c>
      <c r="B128" s="204">
        <v>34516</v>
      </c>
      <c r="C128" s="206">
        <f t="shared" si="3"/>
        <v>3076.5</v>
      </c>
      <c r="D128" s="205">
        <v>41</v>
      </c>
      <c r="E128" s="205">
        <v>98</v>
      </c>
      <c r="F128" s="205">
        <v>42.5</v>
      </c>
      <c r="G128" s="205">
        <v>127.5</v>
      </c>
      <c r="H128" s="205">
        <v>61</v>
      </c>
      <c r="I128" s="205">
        <v>52.5</v>
      </c>
      <c r="J128" s="205">
        <v>40.5</v>
      </c>
      <c r="K128" s="205">
        <v>63</v>
      </c>
      <c r="L128" s="205">
        <v>39.5</v>
      </c>
      <c r="M128" s="205">
        <v>97</v>
      </c>
      <c r="N128" s="205">
        <v>90</v>
      </c>
      <c r="O128" s="205">
        <v>59</v>
      </c>
      <c r="P128" s="205">
        <v>74.5</v>
      </c>
      <c r="Q128" s="205">
        <v>14.5</v>
      </c>
      <c r="R128" s="205">
        <v>93.5</v>
      </c>
      <c r="S128" s="205">
        <v>83.5</v>
      </c>
      <c r="T128" s="205">
        <v>29.5</v>
      </c>
      <c r="U128" s="205">
        <v>25</v>
      </c>
      <c r="V128" s="205">
        <v>168</v>
      </c>
      <c r="W128" s="205">
        <v>29</v>
      </c>
      <c r="X128" s="205">
        <v>70.5</v>
      </c>
      <c r="Y128" s="205">
        <v>65</v>
      </c>
      <c r="Z128" s="205">
        <v>48</v>
      </c>
      <c r="AA128" s="205">
        <v>71</v>
      </c>
      <c r="AB128" s="205">
        <v>35.5</v>
      </c>
      <c r="AC128" s="205">
        <v>43</v>
      </c>
      <c r="AD128" s="205">
        <v>18.5</v>
      </c>
      <c r="AE128" s="205">
        <v>54.5</v>
      </c>
      <c r="AF128" s="205">
        <v>82</v>
      </c>
      <c r="AG128" s="205">
        <v>31.5</v>
      </c>
      <c r="AH128" s="205">
        <v>7</v>
      </c>
      <c r="AI128" s="205">
        <v>131</v>
      </c>
      <c r="AJ128" s="205">
        <v>8</v>
      </c>
      <c r="AK128" s="205">
        <v>27</v>
      </c>
      <c r="AL128" s="205">
        <v>149</v>
      </c>
      <c r="AM128" s="205">
        <v>58.5</v>
      </c>
      <c r="AN128" s="205">
        <v>179.5</v>
      </c>
      <c r="AO128" s="205">
        <v>21.5</v>
      </c>
      <c r="AP128" s="205">
        <v>176.5</v>
      </c>
      <c r="AQ128" s="205">
        <v>18.5</v>
      </c>
      <c r="AR128" s="205">
        <v>111.5</v>
      </c>
      <c r="AS128" s="205">
        <v>24.5</v>
      </c>
      <c r="AT128" s="205">
        <v>5.5</v>
      </c>
      <c r="AU128" s="205">
        <v>75.5</v>
      </c>
      <c r="AV128" s="205">
        <v>118</v>
      </c>
      <c r="AW128" s="205">
        <v>20.5</v>
      </c>
      <c r="AX128" s="205">
        <v>96</v>
      </c>
    </row>
    <row r="129" spans="1:50">
      <c r="A129" s="203" t="str">
        <f t="shared" si="2"/>
        <v>199403</v>
      </c>
      <c r="B129" s="204">
        <v>34547</v>
      </c>
      <c r="C129" s="206">
        <f t="shared" si="3"/>
        <v>3667</v>
      </c>
      <c r="D129" s="205">
        <v>104.5</v>
      </c>
      <c r="E129" s="205">
        <v>114.5</v>
      </c>
      <c r="F129" s="205">
        <v>59</v>
      </c>
      <c r="G129" s="205">
        <v>109.5</v>
      </c>
      <c r="H129" s="205">
        <v>102.5</v>
      </c>
      <c r="I129" s="205">
        <v>81</v>
      </c>
      <c r="J129" s="205">
        <v>115</v>
      </c>
      <c r="K129" s="205">
        <v>65</v>
      </c>
      <c r="L129" s="205">
        <v>176</v>
      </c>
      <c r="M129" s="205">
        <v>190</v>
      </c>
      <c r="N129" s="205">
        <v>135.5</v>
      </c>
      <c r="O129" s="205">
        <v>115</v>
      </c>
      <c r="P129" s="205">
        <v>58.5</v>
      </c>
      <c r="Q129" s="205">
        <v>146.5</v>
      </c>
      <c r="R129" s="205">
        <v>92.5</v>
      </c>
      <c r="S129" s="205">
        <v>277</v>
      </c>
      <c r="T129" s="205">
        <v>18</v>
      </c>
      <c r="U129" s="205">
        <v>12</v>
      </c>
      <c r="V129" s="205">
        <v>37</v>
      </c>
      <c r="W129" s="205">
        <v>74</v>
      </c>
      <c r="X129" s="205">
        <v>43</v>
      </c>
      <c r="Y129" s="205">
        <v>38</v>
      </c>
      <c r="Z129" s="205">
        <v>17.5</v>
      </c>
      <c r="AA129" s="205">
        <v>31</v>
      </c>
      <c r="AB129" s="205">
        <v>77.5</v>
      </c>
      <c r="AC129" s="205">
        <v>54</v>
      </c>
      <c r="AD129" s="205">
        <v>8</v>
      </c>
      <c r="AE129" s="205">
        <v>59</v>
      </c>
      <c r="AF129" s="205">
        <v>40.5</v>
      </c>
      <c r="AG129" s="205">
        <v>40.5</v>
      </c>
      <c r="AH129" s="205">
        <v>56.5</v>
      </c>
      <c r="AI129" s="205">
        <v>34</v>
      </c>
      <c r="AJ129" s="205">
        <v>95</v>
      </c>
      <c r="AK129" s="205">
        <v>21.5</v>
      </c>
      <c r="AL129" s="205">
        <v>60.5</v>
      </c>
      <c r="AM129" s="205">
        <v>26</v>
      </c>
      <c r="AN129" s="205">
        <v>58.5</v>
      </c>
      <c r="AO129" s="205">
        <v>2</v>
      </c>
      <c r="AP129" s="205">
        <v>111</v>
      </c>
      <c r="AQ129" s="205">
        <v>32</v>
      </c>
      <c r="AR129" s="205">
        <v>60</v>
      </c>
      <c r="AS129" s="205">
        <v>69.5</v>
      </c>
      <c r="AT129" s="205">
        <v>31</v>
      </c>
      <c r="AU129" s="205">
        <v>77.5</v>
      </c>
      <c r="AV129" s="205">
        <v>206.5</v>
      </c>
      <c r="AW129" s="205">
        <v>100</v>
      </c>
      <c r="AX129" s="205">
        <v>133.5</v>
      </c>
    </row>
    <row r="130" spans="1:50">
      <c r="A130" s="203" t="str">
        <f t="shared" si="2"/>
        <v>199403</v>
      </c>
      <c r="B130" s="204">
        <v>34578</v>
      </c>
      <c r="C130" s="206">
        <f t="shared" si="3"/>
        <v>9735</v>
      </c>
      <c r="D130" s="205">
        <v>313.5</v>
      </c>
      <c r="E130" s="205">
        <v>106</v>
      </c>
      <c r="F130" s="205">
        <v>245.5</v>
      </c>
      <c r="G130" s="205">
        <v>183</v>
      </c>
      <c r="H130" s="205">
        <v>638.5</v>
      </c>
      <c r="I130" s="205">
        <v>238.5</v>
      </c>
      <c r="J130" s="205">
        <v>291</v>
      </c>
      <c r="K130" s="205">
        <v>293</v>
      </c>
      <c r="L130" s="205">
        <v>370.5</v>
      </c>
      <c r="M130" s="205">
        <v>310.5</v>
      </c>
      <c r="N130" s="205">
        <v>305</v>
      </c>
      <c r="O130" s="205">
        <v>269</v>
      </c>
      <c r="P130" s="205">
        <v>235</v>
      </c>
      <c r="Q130" s="205">
        <v>322</v>
      </c>
      <c r="R130" s="205">
        <v>235</v>
      </c>
      <c r="S130" s="205">
        <v>240.5</v>
      </c>
      <c r="T130" s="205">
        <v>208.5</v>
      </c>
      <c r="U130" s="205">
        <v>134.5</v>
      </c>
      <c r="V130" s="205">
        <v>252.5</v>
      </c>
      <c r="W130" s="205">
        <v>355.5</v>
      </c>
      <c r="X130" s="205">
        <v>376.5</v>
      </c>
      <c r="Y130" s="205">
        <v>224.5</v>
      </c>
      <c r="Z130" s="205">
        <v>209</v>
      </c>
      <c r="AA130" s="205">
        <v>194</v>
      </c>
      <c r="AB130" s="205">
        <v>400.5</v>
      </c>
      <c r="AC130" s="205">
        <v>142</v>
      </c>
      <c r="AD130" s="205">
        <v>85</v>
      </c>
      <c r="AE130" s="205">
        <v>179</v>
      </c>
      <c r="AF130" s="205">
        <v>127</v>
      </c>
      <c r="AG130" s="205">
        <v>66.5</v>
      </c>
      <c r="AH130" s="205">
        <v>395.5</v>
      </c>
      <c r="AI130" s="205">
        <v>154.5</v>
      </c>
      <c r="AJ130" s="205">
        <v>364</v>
      </c>
      <c r="AK130" s="205">
        <v>61.5</v>
      </c>
      <c r="AL130" s="205">
        <v>49</v>
      </c>
      <c r="AM130" s="205">
        <v>236.5</v>
      </c>
      <c r="AN130" s="205">
        <v>128</v>
      </c>
      <c r="AO130" s="205">
        <v>59.5</v>
      </c>
      <c r="AP130" s="205">
        <v>175</v>
      </c>
      <c r="AQ130" s="205">
        <v>161.5</v>
      </c>
      <c r="AR130" s="205">
        <v>121</v>
      </c>
      <c r="AS130" s="205">
        <v>62</v>
      </c>
      <c r="AT130" s="205">
        <v>46</v>
      </c>
      <c r="AU130" s="205">
        <v>6.5</v>
      </c>
      <c r="AV130" s="205">
        <v>78.5</v>
      </c>
      <c r="AW130" s="205">
        <v>29</v>
      </c>
      <c r="AX130" s="205">
        <v>55.5</v>
      </c>
    </row>
    <row r="131" spans="1:50">
      <c r="A131" s="203" t="str">
        <f t="shared" ref="A131:A194" si="4">YEAR(B131)&amp;"0"&amp;QUOTIENT(MONTH(B131)-1,3)+1</f>
        <v>199404</v>
      </c>
      <c r="B131" s="204">
        <v>34608</v>
      </c>
      <c r="C131" s="206">
        <f t="shared" ref="C131:C194" si="5">SUM(D131:AX131)</f>
        <v>3229</v>
      </c>
      <c r="D131" s="205">
        <v>127.5</v>
      </c>
      <c r="E131" s="205">
        <v>44</v>
      </c>
      <c r="F131" s="205">
        <v>26</v>
      </c>
      <c r="G131" s="205">
        <v>100</v>
      </c>
      <c r="H131" s="205">
        <v>61.5</v>
      </c>
      <c r="I131" s="205">
        <v>52</v>
      </c>
      <c r="J131" s="205">
        <v>70.5</v>
      </c>
      <c r="K131" s="205">
        <v>126</v>
      </c>
      <c r="L131" s="205">
        <v>47.5</v>
      </c>
      <c r="M131" s="205">
        <v>52</v>
      </c>
      <c r="N131" s="205">
        <v>92.5</v>
      </c>
      <c r="O131" s="205">
        <v>88</v>
      </c>
      <c r="P131" s="205">
        <v>56</v>
      </c>
      <c r="Q131" s="205">
        <v>61.5</v>
      </c>
      <c r="R131" s="205">
        <v>57</v>
      </c>
      <c r="S131" s="205">
        <v>80.5</v>
      </c>
      <c r="T131" s="205">
        <v>172</v>
      </c>
      <c r="U131" s="205">
        <v>55</v>
      </c>
      <c r="V131" s="205">
        <v>74.5</v>
      </c>
      <c r="W131" s="205">
        <v>38.5</v>
      </c>
      <c r="X131" s="205">
        <v>72</v>
      </c>
      <c r="Y131" s="205">
        <v>149</v>
      </c>
      <c r="Z131" s="205">
        <v>85.5</v>
      </c>
      <c r="AA131" s="205">
        <v>38</v>
      </c>
      <c r="AB131" s="205">
        <v>63</v>
      </c>
      <c r="AC131" s="205">
        <v>28</v>
      </c>
      <c r="AD131" s="205">
        <v>26</v>
      </c>
      <c r="AE131" s="205">
        <v>29.5</v>
      </c>
      <c r="AF131" s="205">
        <v>49</v>
      </c>
      <c r="AG131" s="205">
        <v>37</v>
      </c>
      <c r="AH131" s="205">
        <v>79.5</v>
      </c>
      <c r="AI131" s="205">
        <v>57</v>
      </c>
      <c r="AJ131" s="205">
        <v>100.5</v>
      </c>
      <c r="AK131" s="205">
        <v>58.5</v>
      </c>
      <c r="AL131" s="205">
        <v>43</v>
      </c>
      <c r="AM131" s="205">
        <v>70</v>
      </c>
      <c r="AN131" s="205">
        <v>86.5</v>
      </c>
      <c r="AO131" s="205">
        <v>79.5</v>
      </c>
      <c r="AP131" s="205">
        <v>78.5</v>
      </c>
      <c r="AQ131" s="205">
        <v>20.5</v>
      </c>
      <c r="AR131" s="205">
        <v>80.5</v>
      </c>
      <c r="AS131" s="205">
        <v>14.5</v>
      </c>
      <c r="AT131" s="205">
        <v>18</v>
      </c>
      <c r="AU131" s="205">
        <v>29</v>
      </c>
      <c r="AV131" s="205">
        <v>122.5</v>
      </c>
      <c r="AW131" s="205">
        <v>31</v>
      </c>
      <c r="AX131" s="205">
        <v>200.5</v>
      </c>
    </row>
    <row r="132" spans="1:50">
      <c r="A132" s="203" t="str">
        <f t="shared" si="4"/>
        <v>199404</v>
      </c>
      <c r="B132" s="204">
        <v>34639</v>
      </c>
      <c r="C132" s="206">
        <f t="shared" si="5"/>
        <v>2596.5</v>
      </c>
      <c r="D132" s="205">
        <v>90.5</v>
      </c>
      <c r="E132" s="205">
        <v>62.5</v>
      </c>
      <c r="F132" s="205">
        <v>24</v>
      </c>
      <c r="G132" s="205">
        <v>104.5</v>
      </c>
      <c r="H132" s="205">
        <v>5.5</v>
      </c>
      <c r="I132" s="205">
        <v>13</v>
      </c>
      <c r="J132" s="205">
        <v>5.5</v>
      </c>
      <c r="K132" s="205">
        <v>167.5</v>
      </c>
      <c r="L132" s="205">
        <v>36.5</v>
      </c>
      <c r="M132" s="205">
        <v>33.5</v>
      </c>
      <c r="N132" s="205">
        <v>16</v>
      </c>
      <c r="O132" s="205">
        <v>29</v>
      </c>
      <c r="P132" s="205">
        <v>11</v>
      </c>
      <c r="Q132" s="205">
        <v>61.5</v>
      </c>
      <c r="R132" s="205">
        <v>50.5</v>
      </c>
      <c r="S132" s="205">
        <v>74.5</v>
      </c>
      <c r="T132" s="205">
        <v>177.5</v>
      </c>
      <c r="U132" s="205">
        <v>22.5</v>
      </c>
      <c r="V132" s="205">
        <v>65</v>
      </c>
      <c r="W132" s="205">
        <v>55</v>
      </c>
      <c r="X132" s="205">
        <v>34.5</v>
      </c>
      <c r="Y132" s="205">
        <v>159.5</v>
      </c>
      <c r="Z132" s="205">
        <v>111</v>
      </c>
      <c r="AA132" s="205">
        <v>31</v>
      </c>
      <c r="AB132" s="205">
        <v>32</v>
      </c>
      <c r="AC132" s="205">
        <v>24.5</v>
      </c>
      <c r="AD132" s="205">
        <v>54.5</v>
      </c>
      <c r="AE132" s="205">
        <v>25</v>
      </c>
      <c r="AF132" s="205">
        <v>35</v>
      </c>
      <c r="AG132" s="205">
        <v>21</v>
      </c>
      <c r="AH132" s="205">
        <v>113</v>
      </c>
      <c r="AI132" s="205">
        <v>29</v>
      </c>
      <c r="AJ132" s="205">
        <v>55.5</v>
      </c>
      <c r="AK132" s="205">
        <v>42.5</v>
      </c>
      <c r="AL132" s="205">
        <v>41</v>
      </c>
      <c r="AM132" s="205">
        <v>25</v>
      </c>
      <c r="AN132" s="205">
        <v>105</v>
      </c>
      <c r="AO132" s="205">
        <v>40.5</v>
      </c>
      <c r="AP132" s="205">
        <v>201.5</v>
      </c>
      <c r="AQ132" s="205">
        <v>34</v>
      </c>
      <c r="AR132" s="205">
        <v>27</v>
      </c>
      <c r="AS132" s="205">
        <v>38</v>
      </c>
      <c r="AT132" s="205">
        <v>37</v>
      </c>
      <c r="AU132" s="205">
        <v>4.5</v>
      </c>
      <c r="AV132" s="205">
        <v>77</v>
      </c>
      <c r="AW132" s="205">
        <v>28</v>
      </c>
      <c r="AX132" s="205">
        <v>64.5</v>
      </c>
    </row>
    <row r="133" spans="1:50">
      <c r="A133" s="203" t="str">
        <f t="shared" si="4"/>
        <v>199404</v>
      </c>
      <c r="B133" s="204">
        <v>34669</v>
      </c>
      <c r="C133" s="206">
        <f t="shared" si="5"/>
        <v>3173</v>
      </c>
      <c r="D133" s="205">
        <v>96</v>
      </c>
      <c r="E133" s="205">
        <v>132.5</v>
      </c>
      <c r="F133" s="205">
        <v>54.5</v>
      </c>
      <c r="G133" s="205">
        <v>114.5</v>
      </c>
      <c r="H133" s="205">
        <v>29.5</v>
      </c>
      <c r="I133" s="205">
        <v>117.5</v>
      </c>
      <c r="J133" s="205">
        <v>64</v>
      </c>
      <c r="K133" s="205">
        <v>210.5</v>
      </c>
      <c r="L133" s="205">
        <v>35</v>
      </c>
      <c r="M133" s="205">
        <v>23</v>
      </c>
      <c r="N133" s="205">
        <v>14</v>
      </c>
      <c r="O133" s="205">
        <v>17</v>
      </c>
      <c r="P133" s="205">
        <v>19.5</v>
      </c>
      <c r="Q133" s="205">
        <v>20</v>
      </c>
      <c r="R133" s="205">
        <v>23</v>
      </c>
      <c r="S133" s="205">
        <v>23.5</v>
      </c>
      <c r="T133" s="205">
        <v>263.5</v>
      </c>
      <c r="U133" s="205">
        <v>48</v>
      </c>
      <c r="V133" s="205">
        <v>31.5</v>
      </c>
      <c r="W133" s="205">
        <v>45</v>
      </c>
      <c r="X133" s="205">
        <v>25.5</v>
      </c>
      <c r="Y133" s="205">
        <v>207.5</v>
      </c>
      <c r="Z133" s="205">
        <v>260</v>
      </c>
      <c r="AA133" s="205">
        <v>37</v>
      </c>
      <c r="AB133" s="205">
        <v>21</v>
      </c>
      <c r="AC133" s="205">
        <v>32</v>
      </c>
      <c r="AD133" s="205">
        <v>35.5</v>
      </c>
      <c r="AE133" s="205">
        <v>38.5</v>
      </c>
      <c r="AF133" s="205">
        <v>30</v>
      </c>
      <c r="AG133" s="205">
        <v>28.5</v>
      </c>
      <c r="AH133" s="205">
        <v>181</v>
      </c>
      <c r="AI133" s="205">
        <v>20.5</v>
      </c>
      <c r="AJ133" s="205">
        <v>106</v>
      </c>
      <c r="AK133" s="205">
        <v>17</v>
      </c>
      <c r="AL133" s="205">
        <v>33.5</v>
      </c>
      <c r="AM133" s="205">
        <v>44.5</v>
      </c>
      <c r="AN133" s="205">
        <v>37.5</v>
      </c>
      <c r="AO133" s="205">
        <v>29</v>
      </c>
      <c r="AP133" s="205">
        <v>65.5</v>
      </c>
      <c r="AQ133" s="205">
        <v>25</v>
      </c>
      <c r="AR133" s="205">
        <v>54.5</v>
      </c>
      <c r="AS133" s="205">
        <v>65</v>
      </c>
      <c r="AT133" s="205">
        <v>65.5</v>
      </c>
      <c r="AU133" s="205">
        <v>97</v>
      </c>
      <c r="AV133" s="205">
        <v>75.5</v>
      </c>
      <c r="AW133" s="205">
        <v>95.5</v>
      </c>
      <c r="AX133" s="205">
        <v>63</v>
      </c>
    </row>
    <row r="134" spans="1:50">
      <c r="A134" s="203" t="str">
        <f t="shared" si="4"/>
        <v>199501</v>
      </c>
      <c r="B134" s="204">
        <v>34700</v>
      </c>
      <c r="C134" s="206">
        <f t="shared" si="5"/>
        <v>4270.5</v>
      </c>
      <c r="D134" s="205">
        <v>124</v>
      </c>
      <c r="E134" s="205">
        <v>163.5</v>
      </c>
      <c r="F134" s="205">
        <v>46</v>
      </c>
      <c r="G134" s="205">
        <v>130</v>
      </c>
      <c r="H134" s="205">
        <v>31</v>
      </c>
      <c r="I134" s="205">
        <v>100</v>
      </c>
      <c r="J134" s="205">
        <v>67</v>
      </c>
      <c r="K134" s="205">
        <v>233</v>
      </c>
      <c r="L134" s="205">
        <v>51.5</v>
      </c>
      <c r="M134" s="205">
        <v>24.5</v>
      </c>
      <c r="N134" s="205">
        <v>14</v>
      </c>
      <c r="O134" s="205">
        <v>27</v>
      </c>
      <c r="P134" s="205">
        <v>39.5</v>
      </c>
      <c r="Q134" s="205">
        <v>32.5</v>
      </c>
      <c r="R134" s="205">
        <v>36</v>
      </c>
      <c r="S134" s="205">
        <v>72</v>
      </c>
      <c r="T134" s="205">
        <v>374</v>
      </c>
      <c r="U134" s="205">
        <v>68.5</v>
      </c>
      <c r="V134" s="205">
        <v>77.5</v>
      </c>
      <c r="W134" s="205">
        <v>75</v>
      </c>
      <c r="X134" s="205">
        <v>53</v>
      </c>
      <c r="Y134" s="205">
        <v>370.5</v>
      </c>
      <c r="Z134" s="205">
        <v>468.5</v>
      </c>
      <c r="AA134" s="205">
        <v>47</v>
      </c>
      <c r="AB134" s="205">
        <v>38</v>
      </c>
      <c r="AC134" s="205">
        <v>48.5</v>
      </c>
      <c r="AD134" s="205">
        <v>46</v>
      </c>
      <c r="AE134" s="205">
        <v>50</v>
      </c>
      <c r="AF134" s="205">
        <v>42.5</v>
      </c>
      <c r="AG134" s="205">
        <v>37.5</v>
      </c>
      <c r="AH134" s="205">
        <v>428</v>
      </c>
      <c r="AI134" s="205">
        <v>27</v>
      </c>
      <c r="AJ134" s="205">
        <v>194</v>
      </c>
      <c r="AK134" s="205">
        <v>30.5</v>
      </c>
      <c r="AL134" s="205">
        <v>42.5</v>
      </c>
      <c r="AM134" s="205">
        <v>39</v>
      </c>
      <c r="AN134" s="205">
        <v>22.5</v>
      </c>
      <c r="AO134" s="205">
        <v>47.5</v>
      </c>
      <c r="AP134" s="205">
        <v>33.5</v>
      </c>
      <c r="AQ134" s="205">
        <v>86.5</v>
      </c>
      <c r="AR134" s="205">
        <v>16.5</v>
      </c>
      <c r="AS134" s="205">
        <v>44.5</v>
      </c>
      <c r="AT134" s="205">
        <v>60.5</v>
      </c>
      <c r="AU134" s="205">
        <v>48.5</v>
      </c>
      <c r="AV134" s="205">
        <v>42.5</v>
      </c>
      <c r="AW134" s="205">
        <v>55</v>
      </c>
      <c r="AX134" s="205">
        <v>64</v>
      </c>
    </row>
    <row r="135" spans="1:50">
      <c r="A135" s="203" t="str">
        <f t="shared" si="4"/>
        <v>199501</v>
      </c>
      <c r="B135" s="204">
        <v>34731</v>
      </c>
      <c r="C135" s="206">
        <f t="shared" si="5"/>
        <v>1877</v>
      </c>
      <c r="D135" s="205">
        <v>59.5</v>
      </c>
      <c r="E135" s="205">
        <v>31.5</v>
      </c>
      <c r="F135" s="205">
        <v>17.5</v>
      </c>
      <c r="G135" s="205">
        <v>57</v>
      </c>
      <c r="H135" s="205">
        <v>14.5</v>
      </c>
      <c r="I135" s="205">
        <v>38.5</v>
      </c>
      <c r="J135" s="205">
        <v>6</v>
      </c>
      <c r="K135" s="205">
        <v>67.5</v>
      </c>
      <c r="L135" s="205">
        <v>14</v>
      </c>
      <c r="M135" s="205">
        <v>3</v>
      </c>
      <c r="N135" s="205">
        <v>2.5</v>
      </c>
      <c r="O135" s="205">
        <v>22</v>
      </c>
      <c r="P135" s="205">
        <v>9.5</v>
      </c>
      <c r="Q135" s="205">
        <v>16.5</v>
      </c>
      <c r="R135" s="205">
        <v>27</v>
      </c>
      <c r="S135" s="205">
        <v>24</v>
      </c>
      <c r="T135" s="205">
        <v>109.5</v>
      </c>
      <c r="U135" s="205">
        <v>44</v>
      </c>
      <c r="V135" s="205">
        <v>31.5</v>
      </c>
      <c r="W135" s="205">
        <v>39.5</v>
      </c>
      <c r="X135" s="205">
        <v>31</v>
      </c>
      <c r="Y135" s="205">
        <v>135.5</v>
      </c>
      <c r="Z135" s="205">
        <v>147</v>
      </c>
      <c r="AA135" s="205">
        <v>27</v>
      </c>
      <c r="AB135" s="205">
        <v>23</v>
      </c>
      <c r="AC135" s="205">
        <v>17</v>
      </c>
      <c r="AD135" s="205">
        <v>24.5</v>
      </c>
      <c r="AE135" s="205">
        <v>28</v>
      </c>
      <c r="AF135" s="205">
        <v>22</v>
      </c>
      <c r="AG135" s="205">
        <v>14</v>
      </c>
      <c r="AH135" s="205">
        <v>124</v>
      </c>
      <c r="AI135" s="205">
        <v>16</v>
      </c>
      <c r="AJ135" s="205">
        <v>133</v>
      </c>
      <c r="AK135" s="205">
        <v>30.5</v>
      </c>
      <c r="AL135" s="205">
        <v>50.5</v>
      </c>
      <c r="AM135" s="205">
        <v>13</v>
      </c>
      <c r="AN135" s="205">
        <v>5.5</v>
      </c>
      <c r="AO135" s="205">
        <v>20</v>
      </c>
      <c r="AP135" s="205">
        <v>31.5</v>
      </c>
      <c r="AQ135" s="205">
        <v>31</v>
      </c>
      <c r="AR135" s="205">
        <v>16</v>
      </c>
      <c r="AS135" s="205">
        <v>34.5</v>
      </c>
      <c r="AT135" s="205">
        <v>38.5</v>
      </c>
      <c r="AU135" s="205">
        <v>31.5</v>
      </c>
      <c r="AV135" s="205">
        <v>47</v>
      </c>
      <c r="AW135" s="205">
        <v>67.5</v>
      </c>
      <c r="AX135" s="205">
        <v>83</v>
      </c>
    </row>
    <row r="136" spans="1:50">
      <c r="A136" s="203" t="str">
        <f t="shared" si="4"/>
        <v>199501</v>
      </c>
      <c r="B136" s="204">
        <v>34759</v>
      </c>
      <c r="C136" s="206">
        <f t="shared" si="5"/>
        <v>5340</v>
      </c>
      <c r="D136" s="205">
        <v>50</v>
      </c>
      <c r="E136" s="205">
        <v>57</v>
      </c>
      <c r="F136" s="205">
        <v>66</v>
      </c>
      <c r="G136" s="205">
        <v>108</v>
      </c>
      <c r="H136" s="205">
        <v>119.5</v>
      </c>
      <c r="I136" s="205">
        <v>109.5</v>
      </c>
      <c r="J136" s="205">
        <v>124.5</v>
      </c>
      <c r="K136" s="205">
        <v>113.5</v>
      </c>
      <c r="L136" s="205">
        <v>149</v>
      </c>
      <c r="M136" s="205">
        <v>150.5</v>
      </c>
      <c r="N136" s="205">
        <v>101.5</v>
      </c>
      <c r="O136" s="205">
        <v>165</v>
      </c>
      <c r="P136" s="205">
        <v>91.5</v>
      </c>
      <c r="Q136" s="205">
        <v>133</v>
      </c>
      <c r="R136" s="205">
        <v>180</v>
      </c>
      <c r="S136" s="205">
        <v>166.5</v>
      </c>
      <c r="T136" s="205">
        <v>129</v>
      </c>
      <c r="U136" s="205">
        <v>48.5</v>
      </c>
      <c r="V136" s="205">
        <v>205</v>
      </c>
      <c r="W136" s="205">
        <v>158</v>
      </c>
      <c r="X136" s="205">
        <v>123</v>
      </c>
      <c r="Y136" s="205">
        <v>178</v>
      </c>
      <c r="Z136" s="205">
        <v>160.5</v>
      </c>
      <c r="AA136" s="205">
        <v>93</v>
      </c>
      <c r="AB136" s="205">
        <v>141</v>
      </c>
      <c r="AC136" s="205">
        <v>65.5</v>
      </c>
      <c r="AD136" s="205">
        <v>48</v>
      </c>
      <c r="AE136" s="205">
        <v>69</v>
      </c>
      <c r="AF136" s="205">
        <v>83</v>
      </c>
      <c r="AG136" s="205">
        <v>59</v>
      </c>
      <c r="AH136" s="205">
        <v>121</v>
      </c>
      <c r="AI136" s="205">
        <v>49</v>
      </c>
      <c r="AJ136" s="205">
        <v>113.5</v>
      </c>
      <c r="AK136" s="205">
        <v>69.5</v>
      </c>
      <c r="AL136" s="205">
        <v>135.5</v>
      </c>
      <c r="AM136" s="205">
        <v>40</v>
      </c>
      <c r="AN136" s="205">
        <v>80</v>
      </c>
      <c r="AO136" s="205">
        <v>49</v>
      </c>
      <c r="AP136" s="205">
        <v>138.5</v>
      </c>
      <c r="AQ136" s="205">
        <v>113.5</v>
      </c>
      <c r="AR136" s="205">
        <v>99</v>
      </c>
      <c r="AS136" s="205">
        <v>77</v>
      </c>
      <c r="AT136" s="205">
        <v>86.5</v>
      </c>
      <c r="AU136" s="205">
        <v>70</v>
      </c>
      <c r="AV136" s="205">
        <v>170</v>
      </c>
      <c r="AW136" s="205">
        <v>150</v>
      </c>
      <c r="AX136" s="205">
        <v>332.5</v>
      </c>
    </row>
    <row r="137" spans="1:50">
      <c r="A137" s="203" t="str">
        <f t="shared" si="4"/>
        <v>199502</v>
      </c>
      <c r="B137" s="204">
        <v>34790</v>
      </c>
      <c r="C137" s="206">
        <f t="shared" si="5"/>
        <v>6013</v>
      </c>
      <c r="D137" s="205">
        <v>107</v>
      </c>
      <c r="E137" s="205">
        <v>143</v>
      </c>
      <c r="F137" s="205">
        <v>143.5</v>
      </c>
      <c r="G137" s="205">
        <v>153.5</v>
      </c>
      <c r="H137" s="205">
        <v>61</v>
      </c>
      <c r="I137" s="205">
        <v>50.5</v>
      </c>
      <c r="J137" s="205">
        <v>38</v>
      </c>
      <c r="K137" s="205">
        <v>114.5</v>
      </c>
      <c r="L137" s="205">
        <v>92</v>
      </c>
      <c r="M137" s="205">
        <v>68</v>
      </c>
      <c r="N137" s="205">
        <v>36.5</v>
      </c>
      <c r="O137" s="205">
        <v>61</v>
      </c>
      <c r="P137" s="205">
        <v>63</v>
      </c>
      <c r="Q137" s="205">
        <v>119</v>
      </c>
      <c r="R137" s="205">
        <v>99.5</v>
      </c>
      <c r="S137" s="205">
        <v>117</v>
      </c>
      <c r="T137" s="205">
        <v>142</v>
      </c>
      <c r="U137" s="205">
        <v>56.5</v>
      </c>
      <c r="V137" s="205">
        <v>251</v>
      </c>
      <c r="W137" s="205">
        <v>243.5</v>
      </c>
      <c r="X137" s="205">
        <v>202.5</v>
      </c>
      <c r="Y137" s="205">
        <v>157.5</v>
      </c>
      <c r="Z137" s="205">
        <v>140.5</v>
      </c>
      <c r="AA137" s="205">
        <v>103</v>
      </c>
      <c r="AB137" s="205">
        <v>192.5</v>
      </c>
      <c r="AC137" s="205">
        <v>101.5</v>
      </c>
      <c r="AD137" s="205">
        <v>119.5</v>
      </c>
      <c r="AE137" s="205">
        <v>100.5</v>
      </c>
      <c r="AF137" s="205">
        <v>67</v>
      </c>
      <c r="AG137" s="205">
        <v>106</v>
      </c>
      <c r="AH137" s="205">
        <v>97</v>
      </c>
      <c r="AI137" s="205">
        <v>85</v>
      </c>
      <c r="AJ137" s="205">
        <v>83</v>
      </c>
      <c r="AK137" s="205">
        <v>137</v>
      </c>
      <c r="AL137" s="205">
        <v>174.5</v>
      </c>
      <c r="AM137" s="205">
        <v>71</v>
      </c>
      <c r="AN137" s="205">
        <v>75</v>
      </c>
      <c r="AO137" s="205">
        <v>129</v>
      </c>
      <c r="AP137" s="205">
        <v>193.5</v>
      </c>
      <c r="AQ137" s="205">
        <v>107</v>
      </c>
      <c r="AR137" s="205">
        <v>127.5</v>
      </c>
      <c r="AS137" s="205">
        <v>169</v>
      </c>
      <c r="AT137" s="205">
        <v>162.5</v>
      </c>
      <c r="AU137" s="205">
        <v>213</v>
      </c>
      <c r="AV137" s="205">
        <v>265</v>
      </c>
      <c r="AW137" s="205">
        <v>424.5</v>
      </c>
      <c r="AX137" s="205">
        <v>49</v>
      </c>
    </row>
    <row r="138" spans="1:50">
      <c r="A138" s="203" t="str">
        <f t="shared" si="4"/>
        <v>199502</v>
      </c>
      <c r="B138" s="204">
        <v>34820</v>
      </c>
      <c r="C138" s="206">
        <f t="shared" si="5"/>
        <v>10640</v>
      </c>
      <c r="D138" s="205">
        <v>50.5</v>
      </c>
      <c r="E138" s="205">
        <v>102</v>
      </c>
      <c r="F138" s="205">
        <v>80.5</v>
      </c>
      <c r="G138" s="205">
        <v>128</v>
      </c>
      <c r="H138" s="205">
        <v>125.5</v>
      </c>
      <c r="I138" s="205">
        <v>71</v>
      </c>
      <c r="J138" s="205">
        <v>126</v>
      </c>
      <c r="K138" s="205">
        <v>47.5</v>
      </c>
      <c r="L138" s="205">
        <v>209.5</v>
      </c>
      <c r="M138" s="205">
        <v>213.5</v>
      </c>
      <c r="N138" s="205">
        <v>125</v>
      </c>
      <c r="O138" s="205">
        <v>181</v>
      </c>
      <c r="P138" s="205">
        <v>125.5</v>
      </c>
      <c r="Q138" s="205">
        <v>197.5</v>
      </c>
      <c r="R138" s="205">
        <v>204.5</v>
      </c>
      <c r="S138" s="205">
        <v>235.5</v>
      </c>
      <c r="T138" s="205">
        <v>103</v>
      </c>
      <c r="U138" s="205">
        <v>61</v>
      </c>
      <c r="V138" s="205">
        <v>313</v>
      </c>
      <c r="W138" s="205">
        <v>325.5</v>
      </c>
      <c r="X138" s="205">
        <v>200</v>
      </c>
      <c r="Y138" s="205">
        <v>159</v>
      </c>
      <c r="Z138" s="205">
        <v>231.5</v>
      </c>
      <c r="AA138" s="205">
        <v>390</v>
      </c>
      <c r="AB138" s="205">
        <v>445</v>
      </c>
      <c r="AC138" s="205">
        <v>348</v>
      </c>
      <c r="AD138" s="205">
        <v>453.5</v>
      </c>
      <c r="AE138" s="205">
        <v>360.5</v>
      </c>
      <c r="AF138" s="205">
        <v>393.5</v>
      </c>
      <c r="AG138" s="205">
        <v>348</v>
      </c>
      <c r="AH138" s="205">
        <v>239</v>
      </c>
      <c r="AI138" s="205">
        <v>252.5</v>
      </c>
      <c r="AJ138" s="205">
        <v>184.5</v>
      </c>
      <c r="AK138" s="205">
        <v>269.5</v>
      </c>
      <c r="AL138" s="205">
        <v>287</v>
      </c>
      <c r="AM138" s="205">
        <v>260</v>
      </c>
      <c r="AN138" s="205">
        <v>449</v>
      </c>
      <c r="AO138" s="205">
        <v>282.5</v>
      </c>
      <c r="AP138" s="205">
        <v>365</v>
      </c>
      <c r="AQ138" s="205">
        <v>256</v>
      </c>
      <c r="AR138" s="205">
        <v>140</v>
      </c>
      <c r="AS138" s="205">
        <v>326</v>
      </c>
      <c r="AT138" s="205">
        <v>142.5</v>
      </c>
      <c r="AU138" s="205">
        <v>123</v>
      </c>
      <c r="AV138" s="205">
        <v>236.5</v>
      </c>
      <c r="AW138" s="205">
        <v>266</v>
      </c>
      <c r="AX138" s="205">
        <v>206.5</v>
      </c>
    </row>
    <row r="139" spans="1:50">
      <c r="A139" s="203" t="str">
        <f t="shared" si="4"/>
        <v>199502</v>
      </c>
      <c r="B139" s="204">
        <v>34851</v>
      </c>
      <c r="C139" s="206">
        <f t="shared" si="5"/>
        <v>7545</v>
      </c>
      <c r="D139" s="205">
        <v>35</v>
      </c>
      <c r="E139" s="205">
        <v>27.5</v>
      </c>
      <c r="F139" s="205">
        <v>135</v>
      </c>
      <c r="G139" s="205">
        <v>49</v>
      </c>
      <c r="H139" s="205">
        <v>177</v>
      </c>
      <c r="I139" s="205">
        <v>65</v>
      </c>
      <c r="J139" s="205">
        <v>137.5</v>
      </c>
      <c r="K139" s="205">
        <v>52</v>
      </c>
      <c r="L139" s="205">
        <v>190.5</v>
      </c>
      <c r="M139" s="205">
        <v>301.5</v>
      </c>
      <c r="N139" s="205">
        <v>242.5</v>
      </c>
      <c r="O139" s="205">
        <v>222</v>
      </c>
      <c r="P139" s="205">
        <v>70.5</v>
      </c>
      <c r="Q139" s="205">
        <v>149.5</v>
      </c>
      <c r="R139" s="205">
        <v>185.5</v>
      </c>
      <c r="S139" s="205">
        <v>293.5</v>
      </c>
      <c r="T139" s="205">
        <v>116.5</v>
      </c>
      <c r="U139" s="205">
        <v>91</v>
      </c>
      <c r="V139" s="205">
        <v>125</v>
      </c>
      <c r="W139" s="205">
        <v>120.5</v>
      </c>
      <c r="X139" s="205">
        <v>99.5</v>
      </c>
      <c r="Y139" s="205">
        <v>92</v>
      </c>
      <c r="Z139" s="205">
        <v>91.5</v>
      </c>
      <c r="AA139" s="205">
        <v>122</v>
      </c>
      <c r="AB139" s="205">
        <v>187.5</v>
      </c>
      <c r="AC139" s="205">
        <v>92.5</v>
      </c>
      <c r="AD139" s="205">
        <v>114.5</v>
      </c>
      <c r="AE139" s="205">
        <v>113</v>
      </c>
      <c r="AF139" s="205">
        <v>120.5</v>
      </c>
      <c r="AG139" s="205">
        <v>80</v>
      </c>
      <c r="AH139" s="205">
        <v>56.5</v>
      </c>
      <c r="AI139" s="205">
        <v>98.5</v>
      </c>
      <c r="AJ139" s="205">
        <v>62</v>
      </c>
      <c r="AK139" s="205">
        <v>117.5</v>
      </c>
      <c r="AL139" s="205">
        <v>92.5</v>
      </c>
      <c r="AM139" s="205">
        <v>81</v>
      </c>
      <c r="AN139" s="205">
        <v>164</v>
      </c>
      <c r="AO139" s="205">
        <v>112</v>
      </c>
      <c r="AP139" s="205">
        <v>271.5</v>
      </c>
      <c r="AQ139" s="205">
        <v>84</v>
      </c>
      <c r="AR139" s="205">
        <v>215.5</v>
      </c>
      <c r="AS139" s="205">
        <v>182</v>
      </c>
      <c r="AT139" s="205">
        <v>309.5</v>
      </c>
      <c r="AU139" s="205">
        <v>248</v>
      </c>
      <c r="AV139" s="205">
        <v>520.5</v>
      </c>
      <c r="AW139" s="205">
        <v>761</v>
      </c>
      <c r="AX139" s="205">
        <v>269.5</v>
      </c>
    </row>
    <row r="140" spans="1:50">
      <c r="A140" s="203" t="str">
        <f t="shared" si="4"/>
        <v>199503</v>
      </c>
      <c r="B140" s="204">
        <v>34881</v>
      </c>
      <c r="C140" s="206">
        <f t="shared" si="5"/>
        <v>14930.5</v>
      </c>
      <c r="D140" s="205">
        <v>86.5</v>
      </c>
      <c r="E140" s="205">
        <v>81.5</v>
      </c>
      <c r="F140" s="205">
        <v>188</v>
      </c>
      <c r="G140" s="205">
        <v>202.5</v>
      </c>
      <c r="H140" s="205">
        <v>86</v>
      </c>
      <c r="I140" s="205">
        <v>179.5</v>
      </c>
      <c r="J140" s="205">
        <v>205.5</v>
      </c>
      <c r="K140" s="205">
        <v>358</v>
      </c>
      <c r="L140" s="205">
        <v>168.5</v>
      </c>
      <c r="M140" s="205">
        <v>185</v>
      </c>
      <c r="N140" s="205">
        <v>215</v>
      </c>
      <c r="O140" s="205">
        <v>216</v>
      </c>
      <c r="P140" s="205">
        <v>168</v>
      </c>
      <c r="Q140" s="205">
        <v>132</v>
      </c>
      <c r="R140" s="205">
        <v>171</v>
      </c>
      <c r="S140" s="205">
        <v>192</v>
      </c>
      <c r="T140" s="205">
        <v>536.5</v>
      </c>
      <c r="U140" s="205">
        <v>292.5</v>
      </c>
      <c r="V140" s="205">
        <v>249.5</v>
      </c>
      <c r="W140" s="205">
        <v>399</v>
      </c>
      <c r="X140" s="205">
        <v>368.5</v>
      </c>
      <c r="Y140" s="205">
        <v>505</v>
      </c>
      <c r="Z140" s="205">
        <v>567</v>
      </c>
      <c r="AA140" s="205">
        <v>496</v>
      </c>
      <c r="AB140" s="205">
        <v>336</v>
      </c>
      <c r="AC140" s="205">
        <v>399</v>
      </c>
      <c r="AD140" s="205">
        <v>421</v>
      </c>
      <c r="AE140" s="205">
        <v>446.5</v>
      </c>
      <c r="AF140" s="205">
        <v>379</v>
      </c>
      <c r="AG140" s="205">
        <v>342.5</v>
      </c>
      <c r="AH140" s="205">
        <v>414</v>
      </c>
      <c r="AI140" s="205">
        <v>297</v>
      </c>
      <c r="AJ140" s="205">
        <v>448</v>
      </c>
      <c r="AK140" s="205">
        <v>452</v>
      </c>
      <c r="AL140" s="205">
        <v>642.5</v>
      </c>
      <c r="AM140" s="205">
        <v>335</v>
      </c>
      <c r="AN140" s="205">
        <v>214</v>
      </c>
      <c r="AO140" s="205">
        <v>402.5</v>
      </c>
      <c r="AP140" s="205">
        <v>465</v>
      </c>
      <c r="AQ140" s="205">
        <v>527.5</v>
      </c>
      <c r="AR140" s="205">
        <v>315.5</v>
      </c>
      <c r="AS140" s="205">
        <v>552.5</v>
      </c>
      <c r="AT140" s="205">
        <v>292.5</v>
      </c>
      <c r="AU140" s="205">
        <v>504</v>
      </c>
      <c r="AV140" s="205">
        <v>133</v>
      </c>
      <c r="AW140" s="205">
        <v>266</v>
      </c>
      <c r="AX140" s="205">
        <v>96.5</v>
      </c>
    </row>
    <row r="141" spans="1:50">
      <c r="A141" s="203" t="str">
        <f t="shared" si="4"/>
        <v>199503</v>
      </c>
      <c r="B141" s="204">
        <v>34912</v>
      </c>
      <c r="C141" s="206">
        <f t="shared" si="5"/>
        <v>5649</v>
      </c>
      <c r="D141" s="205">
        <v>172.5</v>
      </c>
      <c r="E141" s="205">
        <v>217</v>
      </c>
      <c r="F141" s="205">
        <v>459.5</v>
      </c>
      <c r="G141" s="205">
        <v>400.5</v>
      </c>
      <c r="H141" s="205">
        <v>188.5</v>
      </c>
      <c r="I141" s="205">
        <v>261</v>
      </c>
      <c r="J141" s="205">
        <v>158.5</v>
      </c>
      <c r="K141" s="205">
        <v>303.5</v>
      </c>
      <c r="L141" s="205">
        <v>67.5</v>
      </c>
      <c r="M141" s="205">
        <v>197.5</v>
      </c>
      <c r="N141" s="205">
        <v>149.5</v>
      </c>
      <c r="O141" s="205">
        <v>98</v>
      </c>
      <c r="P141" s="205">
        <v>12.5</v>
      </c>
      <c r="Q141" s="205">
        <v>32.5</v>
      </c>
      <c r="R141" s="205">
        <v>31</v>
      </c>
      <c r="S141" s="205">
        <v>2</v>
      </c>
      <c r="T141" s="205">
        <v>176</v>
      </c>
      <c r="U141" s="205">
        <v>104.5</v>
      </c>
      <c r="V141" s="205">
        <v>18.5</v>
      </c>
      <c r="W141" s="205">
        <v>73</v>
      </c>
      <c r="X141" s="205">
        <v>51</v>
      </c>
      <c r="Y141" s="205">
        <v>246</v>
      </c>
      <c r="Z141" s="205">
        <v>96.5</v>
      </c>
      <c r="AA141" s="205">
        <v>90</v>
      </c>
      <c r="AB141" s="205">
        <v>20.5</v>
      </c>
      <c r="AC141" s="205">
        <v>9.5</v>
      </c>
      <c r="AD141" s="205">
        <v>3</v>
      </c>
      <c r="AE141" s="205">
        <v>39</v>
      </c>
      <c r="AF141" s="205">
        <v>46.5</v>
      </c>
      <c r="AG141" s="205">
        <v>12.5</v>
      </c>
      <c r="AH141" s="205">
        <v>112</v>
      </c>
      <c r="AI141" s="205">
        <v>28</v>
      </c>
      <c r="AJ141" s="205">
        <v>127</v>
      </c>
      <c r="AK141" s="205">
        <v>42.5</v>
      </c>
      <c r="AL141" s="205">
        <v>113</v>
      </c>
      <c r="AM141" s="205">
        <v>16</v>
      </c>
      <c r="AN141" s="205">
        <v>25.5</v>
      </c>
      <c r="AO141" s="205">
        <v>68</v>
      </c>
      <c r="AP141" s="205">
        <v>148</v>
      </c>
      <c r="AQ141" s="205">
        <v>109</v>
      </c>
      <c r="AR141" s="205">
        <v>51.5</v>
      </c>
      <c r="AS141" s="205">
        <v>154.5</v>
      </c>
      <c r="AT141" s="205">
        <v>83.5</v>
      </c>
      <c r="AU141" s="205">
        <v>182.5</v>
      </c>
      <c r="AV141" s="205">
        <v>43</v>
      </c>
      <c r="AW141" s="205">
        <v>477</v>
      </c>
      <c r="AX141" s="205">
        <v>130</v>
      </c>
    </row>
    <row r="142" spans="1:50">
      <c r="A142" s="203" t="str">
        <f t="shared" si="4"/>
        <v>199503</v>
      </c>
      <c r="B142" s="204">
        <v>34943</v>
      </c>
      <c r="C142" s="206">
        <f t="shared" si="5"/>
        <v>6099</v>
      </c>
      <c r="D142" s="205">
        <v>112</v>
      </c>
      <c r="E142" s="205">
        <v>76</v>
      </c>
      <c r="F142" s="205">
        <v>93</v>
      </c>
      <c r="G142" s="205">
        <v>162.5</v>
      </c>
      <c r="H142" s="205">
        <v>106.5</v>
      </c>
      <c r="I142" s="205">
        <v>98.5</v>
      </c>
      <c r="J142" s="205">
        <v>152.5</v>
      </c>
      <c r="K142" s="205">
        <v>185</v>
      </c>
      <c r="L142" s="205">
        <v>196</v>
      </c>
      <c r="M142" s="205">
        <v>156</v>
      </c>
      <c r="N142" s="205">
        <v>122.5</v>
      </c>
      <c r="O142" s="205">
        <v>149</v>
      </c>
      <c r="P142" s="205">
        <v>142</v>
      </c>
      <c r="Q142" s="205">
        <v>164.5</v>
      </c>
      <c r="R142" s="205">
        <v>164.5</v>
      </c>
      <c r="S142" s="205">
        <v>162</v>
      </c>
      <c r="T142" s="205">
        <v>80.5</v>
      </c>
      <c r="U142" s="205">
        <v>102</v>
      </c>
      <c r="V142" s="205">
        <v>96</v>
      </c>
      <c r="W142" s="205">
        <v>120</v>
      </c>
      <c r="X142" s="205">
        <v>105</v>
      </c>
      <c r="Y142" s="205">
        <v>73</v>
      </c>
      <c r="Z142" s="205">
        <v>60.5</v>
      </c>
      <c r="AA142" s="205">
        <v>81</v>
      </c>
      <c r="AB142" s="205">
        <v>115</v>
      </c>
      <c r="AC142" s="205">
        <v>57.5</v>
      </c>
      <c r="AD142" s="205">
        <v>21</v>
      </c>
      <c r="AE142" s="205">
        <v>31.5</v>
      </c>
      <c r="AF142" s="205">
        <v>57.5</v>
      </c>
      <c r="AG142" s="205">
        <v>46</v>
      </c>
      <c r="AH142" s="205">
        <v>50.5</v>
      </c>
      <c r="AI142" s="205">
        <v>47.5</v>
      </c>
      <c r="AJ142" s="205">
        <v>109.5</v>
      </c>
      <c r="AK142" s="205">
        <v>114.5</v>
      </c>
      <c r="AL142" s="205">
        <v>219</v>
      </c>
      <c r="AM142" s="205">
        <v>30.5</v>
      </c>
      <c r="AN142" s="205">
        <v>75</v>
      </c>
      <c r="AO142" s="205">
        <v>89.5</v>
      </c>
      <c r="AP142" s="205">
        <v>110.5</v>
      </c>
      <c r="AQ142" s="205">
        <v>169</v>
      </c>
      <c r="AR142" s="205">
        <v>221.5</v>
      </c>
      <c r="AS142" s="205">
        <v>233.5</v>
      </c>
      <c r="AT142" s="205">
        <v>269</v>
      </c>
      <c r="AU142" s="205">
        <v>315</v>
      </c>
      <c r="AV142" s="205">
        <v>386.5</v>
      </c>
      <c r="AW142" s="205">
        <v>142</v>
      </c>
      <c r="AX142" s="205">
        <v>227</v>
      </c>
    </row>
    <row r="143" spans="1:50">
      <c r="A143" s="203" t="str">
        <f t="shared" si="4"/>
        <v>199504</v>
      </c>
      <c r="B143" s="204">
        <v>34973</v>
      </c>
      <c r="C143" s="206">
        <f t="shared" si="5"/>
        <v>4015.5</v>
      </c>
      <c r="D143" s="205">
        <v>130</v>
      </c>
      <c r="E143" s="205">
        <v>111</v>
      </c>
      <c r="F143" s="205">
        <v>71</v>
      </c>
      <c r="G143" s="205">
        <v>191.5</v>
      </c>
      <c r="H143" s="205">
        <v>25.5</v>
      </c>
      <c r="I143" s="205">
        <v>32</v>
      </c>
      <c r="J143" s="205">
        <v>13.5</v>
      </c>
      <c r="K143" s="205">
        <v>70.5</v>
      </c>
      <c r="L143" s="205">
        <v>74</v>
      </c>
      <c r="M143" s="205">
        <v>69</v>
      </c>
      <c r="N143" s="205">
        <v>55.5</v>
      </c>
      <c r="O143" s="205">
        <v>86</v>
      </c>
      <c r="P143" s="205">
        <v>92</v>
      </c>
      <c r="Q143" s="205">
        <v>73.5</v>
      </c>
      <c r="R143" s="205">
        <v>79</v>
      </c>
      <c r="S143" s="205">
        <v>124</v>
      </c>
      <c r="T143" s="205">
        <v>109</v>
      </c>
      <c r="U143" s="205">
        <v>26</v>
      </c>
      <c r="V143" s="205">
        <v>132</v>
      </c>
      <c r="W143" s="205">
        <v>76</v>
      </c>
      <c r="X143" s="205">
        <v>98</v>
      </c>
      <c r="Y143" s="205">
        <v>90</v>
      </c>
      <c r="Z143" s="205">
        <v>78.5</v>
      </c>
      <c r="AA143" s="205">
        <v>85</v>
      </c>
      <c r="AB143" s="205">
        <v>133</v>
      </c>
      <c r="AC143" s="205">
        <v>73</v>
      </c>
      <c r="AD143" s="205">
        <v>93.5</v>
      </c>
      <c r="AE143" s="205">
        <v>77.5</v>
      </c>
      <c r="AF143" s="205">
        <v>82.5</v>
      </c>
      <c r="AG143" s="205">
        <v>85.5</v>
      </c>
      <c r="AH143" s="205">
        <v>68</v>
      </c>
      <c r="AI143" s="205">
        <v>84.5</v>
      </c>
      <c r="AJ143" s="205">
        <v>59.5</v>
      </c>
      <c r="AK143" s="205">
        <v>96.5</v>
      </c>
      <c r="AL143" s="205">
        <v>80</v>
      </c>
      <c r="AM143" s="205">
        <v>80</v>
      </c>
      <c r="AN143" s="205">
        <v>76.5</v>
      </c>
      <c r="AO143" s="205">
        <v>133.5</v>
      </c>
      <c r="AP143" s="205">
        <v>101.5</v>
      </c>
      <c r="AQ143" s="205">
        <v>55</v>
      </c>
      <c r="AR143" s="205">
        <v>91.5</v>
      </c>
      <c r="AS143" s="205">
        <v>49.5</v>
      </c>
      <c r="AT143" s="205">
        <v>47.5</v>
      </c>
      <c r="AU143" s="205">
        <v>76.5</v>
      </c>
      <c r="AV143" s="205">
        <v>163</v>
      </c>
      <c r="AW143" s="205">
        <v>86.5</v>
      </c>
      <c r="AX143" s="205">
        <v>128.5</v>
      </c>
    </row>
    <row r="144" spans="1:50">
      <c r="A144" s="203" t="str">
        <f t="shared" si="4"/>
        <v>199504</v>
      </c>
      <c r="B144" s="204">
        <v>35004</v>
      </c>
      <c r="C144" s="206">
        <f t="shared" si="5"/>
        <v>3620.5</v>
      </c>
      <c r="D144" s="205">
        <v>133</v>
      </c>
      <c r="E144" s="205">
        <v>121.5</v>
      </c>
      <c r="F144" s="205">
        <v>69</v>
      </c>
      <c r="G144" s="205">
        <v>198</v>
      </c>
      <c r="H144" s="205">
        <v>25.5</v>
      </c>
      <c r="I144" s="205">
        <v>101</v>
      </c>
      <c r="J144" s="205">
        <v>47.5</v>
      </c>
      <c r="K144" s="205">
        <v>230.5</v>
      </c>
      <c r="L144" s="205">
        <v>41</v>
      </c>
      <c r="M144" s="205">
        <v>33</v>
      </c>
      <c r="N144" s="205">
        <v>11</v>
      </c>
      <c r="O144" s="205">
        <v>27</v>
      </c>
      <c r="P144" s="205">
        <v>31</v>
      </c>
      <c r="Q144" s="205">
        <v>42.5</v>
      </c>
      <c r="R144" s="205">
        <v>42</v>
      </c>
      <c r="S144" s="205">
        <v>50</v>
      </c>
      <c r="T144" s="205">
        <v>278.5</v>
      </c>
      <c r="U144" s="205">
        <v>49</v>
      </c>
      <c r="V144" s="205">
        <v>112.5</v>
      </c>
      <c r="W144" s="205">
        <v>71</v>
      </c>
      <c r="X144" s="205">
        <v>58</v>
      </c>
      <c r="Y144" s="205">
        <v>348.5</v>
      </c>
      <c r="Z144" s="205">
        <v>272</v>
      </c>
      <c r="AA144" s="205">
        <v>55</v>
      </c>
      <c r="AB144" s="205">
        <v>27.5</v>
      </c>
      <c r="AC144" s="205">
        <v>61</v>
      </c>
      <c r="AD144" s="205">
        <v>44.5</v>
      </c>
      <c r="AE144" s="205">
        <v>51</v>
      </c>
      <c r="AF144" s="205">
        <v>55</v>
      </c>
      <c r="AG144" s="205">
        <v>51.5</v>
      </c>
      <c r="AH144" s="205">
        <v>106</v>
      </c>
      <c r="AI144" s="205">
        <v>42</v>
      </c>
      <c r="AJ144" s="205">
        <v>96.5</v>
      </c>
      <c r="AK144" s="205">
        <v>20</v>
      </c>
      <c r="AL144" s="205">
        <v>40.5</v>
      </c>
      <c r="AM144" s="205">
        <v>23</v>
      </c>
      <c r="AN144" s="205">
        <v>31</v>
      </c>
      <c r="AO144" s="205">
        <v>56</v>
      </c>
      <c r="AP144" s="205">
        <v>48.5</v>
      </c>
      <c r="AQ144" s="205">
        <v>38.5</v>
      </c>
      <c r="AR144" s="205">
        <v>14</v>
      </c>
      <c r="AS144" s="205">
        <v>31.5</v>
      </c>
      <c r="AT144" s="205">
        <v>42.5</v>
      </c>
      <c r="AU144" s="205">
        <v>55.5</v>
      </c>
      <c r="AV144" s="205">
        <v>33.5</v>
      </c>
      <c r="AW144" s="205">
        <v>54.5</v>
      </c>
      <c r="AX144" s="205">
        <v>148.5</v>
      </c>
    </row>
    <row r="145" spans="1:50">
      <c r="A145" s="203" t="str">
        <f t="shared" si="4"/>
        <v>199504</v>
      </c>
      <c r="B145" s="204">
        <v>35034</v>
      </c>
      <c r="C145" s="206">
        <f t="shared" si="5"/>
        <v>2481</v>
      </c>
      <c r="D145" s="205">
        <v>180.5</v>
      </c>
      <c r="E145" s="205">
        <v>99.5</v>
      </c>
      <c r="F145" s="205">
        <v>45.5</v>
      </c>
      <c r="G145" s="205">
        <v>126</v>
      </c>
      <c r="H145" s="205">
        <v>14</v>
      </c>
      <c r="I145" s="205">
        <v>99</v>
      </c>
      <c r="J145" s="205">
        <v>26.5</v>
      </c>
      <c r="K145" s="205">
        <v>302.5</v>
      </c>
      <c r="L145" s="205">
        <v>0.5</v>
      </c>
      <c r="M145" s="205">
        <v>1.5</v>
      </c>
      <c r="N145" s="205">
        <v>0</v>
      </c>
      <c r="O145" s="205">
        <v>0</v>
      </c>
      <c r="P145" s="205">
        <v>0</v>
      </c>
      <c r="Q145" s="205">
        <v>1.5</v>
      </c>
      <c r="R145" s="205">
        <v>0</v>
      </c>
      <c r="S145" s="205">
        <v>1.5</v>
      </c>
      <c r="T145" s="205">
        <v>273</v>
      </c>
      <c r="U145" s="205">
        <v>36.5</v>
      </c>
      <c r="V145" s="205">
        <v>6.5</v>
      </c>
      <c r="W145" s="205">
        <v>9.5</v>
      </c>
      <c r="X145" s="205">
        <v>3.5</v>
      </c>
      <c r="Y145" s="205">
        <v>299</v>
      </c>
      <c r="Z145" s="205">
        <v>273.5</v>
      </c>
      <c r="AA145" s="205">
        <v>18</v>
      </c>
      <c r="AB145" s="205">
        <v>7</v>
      </c>
      <c r="AC145" s="205">
        <v>14</v>
      </c>
      <c r="AD145" s="205">
        <v>21.5</v>
      </c>
      <c r="AE145" s="205">
        <v>12.5</v>
      </c>
      <c r="AF145" s="205">
        <v>17</v>
      </c>
      <c r="AG145" s="205">
        <v>8</v>
      </c>
      <c r="AH145" s="205">
        <v>271</v>
      </c>
      <c r="AI145" s="205">
        <v>1</v>
      </c>
      <c r="AJ145" s="205">
        <v>173</v>
      </c>
      <c r="AK145" s="205">
        <v>9.5</v>
      </c>
      <c r="AL145" s="205">
        <v>33.5</v>
      </c>
      <c r="AM145" s="205">
        <v>10</v>
      </c>
      <c r="AN145" s="205">
        <v>7.5</v>
      </c>
      <c r="AO145" s="205">
        <v>3.5</v>
      </c>
      <c r="AP145" s="205">
        <v>1.5</v>
      </c>
      <c r="AQ145" s="205">
        <v>16</v>
      </c>
      <c r="AR145" s="205">
        <v>0</v>
      </c>
      <c r="AS145" s="205">
        <v>2</v>
      </c>
      <c r="AT145" s="205">
        <v>9.5</v>
      </c>
      <c r="AU145" s="205">
        <v>8</v>
      </c>
      <c r="AV145" s="205">
        <v>1</v>
      </c>
      <c r="AW145" s="205">
        <v>8</v>
      </c>
      <c r="AX145" s="205">
        <v>28</v>
      </c>
    </row>
    <row r="146" spans="1:50">
      <c r="A146" s="203" t="str">
        <f t="shared" si="4"/>
        <v>199601</v>
      </c>
      <c r="B146" s="204">
        <v>35065</v>
      </c>
      <c r="C146" s="206">
        <f t="shared" si="5"/>
        <v>2922</v>
      </c>
      <c r="D146" s="205">
        <v>157</v>
      </c>
      <c r="E146" s="205">
        <v>119</v>
      </c>
      <c r="F146" s="205">
        <v>48</v>
      </c>
      <c r="G146" s="205">
        <v>59.5</v>
      </c>
      <c r="H146" s="205">
        <v>15</v>
      </c>
      <c r="I146" s="205">
        <v>101</v>
      </c>
      <c r="J146" s="205">
        <v>29</v>
      </c>
      <c r="K146" s="205">
        <v>197.5</v>
      </c>
      <c r="L146" s="205">
        <v>21.5</v>
      </c>
      <c r="M146" s="205">
        <v>7.5</v>
      </c>
      <c r="N146" s="205">
        <v>3</v>
      </c>
      <c r="O146" s="205">
        <v>6</v>
      </c>
      <c r="P146" s="205">
        <v>13</v>
      </c>
      <c r="Q146" s="205">
        <v>18</v>
      </c>
      <c r="R146" s="205">
        <v>13</v>
      </c>
      <c r="S146" s="205">
        <v>19.5</v>
      </c>
      <c r="T146" s="205">
        <v>256</v>
      </c>
      <c r="U146" s="205">
        <v>48.5</v>
      </c>
      <c r="V146" s="205">
        <v>59</v>
      </c>
      <c r="W146" s="205">
        <v>82</v>
      </c>
      <c r="X146" s="205">
        <v>21</v>
      </c>
      <c r="Y146" s="205">
        <v>245.5</v>
      </c>
      <c r="Z146" s="205">
        <v>238</v>
      </c>
      <c r="AA146" s="205">
        <v>45</v>
      </c>
      <c r="AB146" s="205">
        <v>16</v>
      </c>
      <c r="AC146" s="205">
        <v>35</v>
      </c>
      <c r="AD146" s="205">
        <v>21</v>
      </c>
      <c r="AE146" s="205">
        <v>35</v>
      </c>
      <c r="AF146" s="205">
        <v>36.5</v>
      </c>
      <c r="AG146" s="205">
        <v>31</v>
      </c>
      <c r="AH146" s="205">
        <v>205.5</v>
      </c>
      <c r="AI146" s="205">
        <v>30.5</v>
      </c>
      <c r="AJ146" s="205">
        <v>94</v>
      </c>
      <c r="AK146" s="205">
        <v>39.5</v>
      </c>
      <c r="AL146" s="205">
        <v>36.5</v>
      </c>
      <c r="AM146" s="205">
        <v>32.5</v>
      </c>
      <c r="AN146" s="205">
        <v>11</v>
      </c>
      <c r="AO146" s="205">
        <v>43</v>
      </c>
      <c r="AP146" s="205">
        <v>56</v>
      </c>
      <c r="AQ146" s="205">
        <v>41.5</v>
      </c>
      <c r="AR146" s="205">
        <v>14</v>
      </c>
      <c r="AS146" s="205">
        <v>38.5</v>
      </c>
      <c r="AT146" s="205">
        <v>44.5</v>
      </c>
      <c r="AU146" s="205">
        <v>58</v>
      </c>
      <c r="AV146" s="205">
        <v>55</v>
      </c>
      <c r="AW146" s="205">
        <v>67</v>
      </c>
      <c r="AX146" s="205">
        <v>58</v>
      </c>
    </row>
    <row r="147" spans="1:50">
      <c r="A147" s="203" t="str">
        <f t="shared" si="4"/>
        <v>199601</v>
      </c>
      <c r="B147" s="204">
        <v>35096</v>
      </c>
      <c r="C147" s="206">
        <f t="shared" si="5"/>
        <v>2501</v>
      </c>
      <c r="D147" s="205">
        <v>77.5</v>
      </c>
      <c r="E147" s="205">
        <v>111.5</v>
      </c>
      <c r="F147" s="205">
        <v>29</v>
      </c>
      <c r="G147" s="205">
        <v>66</v>
      </c>
      <c r="H147" s="205">
        <v>14</v>
      </c>
      <c r="I147" s="205">
        <v>46.5</v>
      </c>
      <c r="J147" s="205">
        <v>24</v>
      </c>
      <c r="K147" s="205">
        <v>111.5</v>
      </c>
      <c r="L147" s="205">
        <v>32</v>
      </c>
      <c r="M147" s="205">
        <v>31</v>
      </c>
      <c r="N147" s="205">
        <v>17</v>
      </c>
      <c r="O147" s="205">
        <v>31</v>
      </c>
      <c r="P147" s="205">
        <v>39</v>
      </c>
      <c r="Q147" s="205">
        <v>40.5</v>
      </c>
      <c r="R147" s="205">
        <v>45</v>
      </c>
      <c r="S147" s="205">
        <v>50</v>
      </c>
      <c r="T147" s="205">
        <v>131.5</v>
      </c>
      <c r="U147" s="205">
        <v>45</v>
      </c>
      <c r="V147" s="205">
        <v>34.5</v>
      </c>
      <c r="W147" s="205">
        <v>42</v>
      </c>
      <c r="X147" s="205">
        <v>30.5</v>
      </c>
      <c r="Y147" s="205">
        <v>117</v>
      </c>
      <c r="Z147" s="205">
        <v>122</v>
      </c>
      <c r="AA147" s="205">
        <v>45</v>
      </c>
      <c r="AB147" s="205">
        <v>31</v>
      </c>
      <c r="AC147" s="205">
        <v>37.5</v>
      </c>
      <c r="AD147" s="205">
        <v>42</v>
      </c>
      <c r="AE147" s="205">
        <v>35</v>
      </c>
      <c r="AF147" s="205">
        <v>40</v>
      </c>
      <c r="AG147" s="205">
        <v>32</v>
      </c>
      <c r="AH147" s="205">
        <v>141</v>
      </c>
      <c r="AI147" s="205">
        <v>28</v>
      </c>
      <c r="AJ147" s="205">
        <v>98</v>
      </c>
      <c r="AK147" s="205">
        <v>46</v>
      </c>
      <c r="AL147" s="205">
        <v>67</v>
      </c>
      <c r="AM147" s="205">
        <v>28.5</v>
      </c>
      <c r="AN147" s="205">
        <v>33</v>
      </c>
      <c r="AO147" s="205">
        <v>42</v>
      </c>
      <c r="AP147" s="205">
        <v>51.5</v>
      </c>
      <c r="AQ147" s="205">
        <v>41.5</v>
      </c>
      <c r="AR147" s="205">
        <v>43</v>
      </c>
      <c r="AS147" s="205">
        <v>41.5</v>
      </c>
      <c r="AT147" s="205">
        <v>36</v>
      </c>
      <c r="AU147" s="205">
        <v>43.5</v>
      </c>
      <c r="AV147" s="205">
        <v>36</v>
      </c>
      <c r="AW147" s="205">
        <v>51</v>
      </c>
      <c r="AX147" s="205">
        <v>123</v>
      </c>
    </row>
    <row r="148" spans="1:50">
      <c r="A148" s="203" t="str">
        <f t="shared" si="4"/>
        <v>199601</v>
      </c>
      <c r="B148" s="204">
        <v>35125</v>
      </c>
      <c r="C148" s="206">
        <f t="shared" si="5"/>
        <v>6512</v>
      </c>
      <c r="D148" s="205">
        <v>73</v>
      </c>
      <c r="E148" s="205">
        <v>77.5</v>
      </c>
      <c r="F148" s="205">
        <v>121.5</v>
      </c>
      <c r="G148" s="205">
        <v>145.5</v>
      </c>
      <c r="H148" s="205">
        <v>121</v>
      </c>
      <c r="I148" s="205">
        <v>114.5</v>
      </c>
      <c r="J148" s="205">
        <v>111</v>
      </c>
      <c r="K148" s="205">
        <v>148.5</v>
      </c>
      <c r="L148" s="205">
        <v>90</v>
      </c>
      <c r="M148" s="205">
        <v>64.5</v>
      </c>
      <c r="N148" s="205">
        <v>44</v>
      </c>
      <c r="O148" s="205">
        <v>74</v>
      </c>
      <c r="P148" s="205">
        <v>115</v>
      </c>
      <c r="Q148" s="205">
        <v>76.5</v>
      </c>
      <c r="R148" s="205">
        <v>118</v>
      </c>
      <c r="S148" s="205">
        <v>148.5</v>
      </c>
      <c r="T148" s="205">
        <v>189</v>
      </c>
      <c r="U148" s="205">
        <v>87</v>
      </c>
      <c r="V148" s="205">
        <v>342.5</v>
      </c>
      <c r="W148" s="205">
        <v>250.5</v>
      </c>
      <c r="X148" s="205">
        <v>202</v>
      </c>
      <c r="Y148" s="205">
        <v>176.5</v>
      </c>
      <c r="Z148" s="205">
        <v>179.5</v>
      </c>
      <c r="AA148" s="205">
        <v>181</v>
      </c>
      <c r="AB148" s="205">
        <v>156.5</v>
      </c>
      <c r="AC148" s="205">
        <v>135</v>
      </c>
      <c r="AD148" s="205">
        <v>141.5</v>
      </c>
      <c r="AE148" s="205">
        <v>132.5</v>
      </c>
      <c r="AF148" s="205">
        <v>173</v>
      </c>
      <c r="AG148" s="205">
        <v>104.5</v>
      </c>
      <c r="AH148" s="205">
        <v>140.5</v>
      </c>
      <c r="AI148" s="205">
        <v>70</v>
      </c>
      <c r="AJ148" s="205">
        <v>172</v>
      </c>
      <c r="AK148" s="205">
        <v>180.5</v>
      </c>
      <c r="AL148" s="205">
        <v>214</v>
      </c>
      <c r="AM148" s="205">
        <v>47.5</v>
      </c>
      <c r="AN148" s="205">
        <v>80.5</v>
      </c>
      <c r="AO148" s="205">
        <v>89</v>
      </c>
      <c r="AP148" s="205">
        <v>236.5</v>
      </c>
      <c r="AQ148" s="205">
        <v>124.5</v>
      </c>
      <c r="AR148" s="205">
        <v>108</v>
      </c>
      <c r="AS148" s="205">
        <v>152.5</v>
      </c>
      <c r="AT148" s="205">
        <v>110</v>
      </c>
      <c r="AU148" s="205">
        <v>146</v>
      </c>
      <c r="AV148" s="205">
        <v>174</v>
      </c>
      <c r="AW148" s="205">
        <v>141.5</v>
      </c>
      <c r="AX148" s="205">
        <v>231</v>
      </c>
    </row>
    <row r="149" spans="1:50">
      <c r="A149" s="203" t="str">
        <f t="shared" si="4"/>
        <v>199602</v>
      </c>
      <c r="B149" s="204">
        <v>35156</v>
      </c>
      <c r="C149" s="206">
        <f t="shared" si="5"/>
        <v>3282</v>
      </c>
      <c r="D149" s="205">
        <v>30</v>
      </c>
      <c r="E149" s="205">
        <v>60</v>
      </c>
      <c r="F149" s="205">
        <v>53.5</v>
      </c>
      <c r="G149" s="205">
        <v>83</v>
      </c>
      <c r="H149" s="205">
        <v>47.5</v>
      </c>
      <c r="I149" s="205">
        <v>47.5</v>
      </c>
      <c r="J149" s="205">
        <v>29.5</v>
      </c>
      <c r="K149" s="205">
        <v>45.5</v>
      </c>
      <c r="L149" s="205">
        <v>67.5</v>
      </c>
      <c r="M149" s="205">
        <v>47.5</v>
      </c>
      <c r="N149" s="205">
        <v>38.5</v>
      </c>
      <c r="O149" s="205">
        <v>83</v>
      </c>
      <c r="P149" s="205">
        <v>32.5</v>
      </c>
      <c r="Q149" s="205">
        <v>61.5</v>
      </c>
      <c r="R149" s="205">
        <v>111</v>
      </c>
      <c r="S149" s="205">
        <v>104</v>
      </c>
      <c r="T149" s="205">
        <v>61.5</v>
      </c>
      <c r="U149" s="205">
        <v>12.5</v>
      </c>
      <c r="V149" s="205">
        <v>53.5</v>
      </c>
      <c r="W149" s="205">
        <v>30.5</v>
      </c>
      <c r="X149" s="205">
        <v>34.5</v>
      </c>
      <c r="Y149" s="205">
        <v>52.5</v>
      </c>
      <c r="Z149" s="205">
        <v>43.5</v>
      </c>
      <c r="AA149" s="205">
        <v>41</v>
      </c>
      <c r="AB149" s="205">
        <v>45.5</v>
      </c>
      <c r="AC149" s="205">
        <v>37</v>
      </c>
      <c r="AD149" s="205">
        <v>69.5</v>
      </c>
      <c r="AE149" s="205">
        <v>28.5</v>
      </c>
      <c r="AF149" s="205">
        <v>39.5</v>
      </c>
      <c r="AG149" s="205">
        <v>33.5</v>
      </c>
      <c r="AH149" s="205">
        <v>50.5</v>
      </c>
      <c r="AI149" s="205">
        <v>42.5</v>
      </c>
      <c r="AJ149" s="205">
        <v>38.5</v>
      </c>
      <c r="AK149" s="205">
        <v>72.5</v>
      </c>
      <c r="AL149" s="205">
        <v>83.5</v>
      </c>
      <c r="AM149" s="205">
        <v>66</v>
      </c>
      <c r="AN149" s="205">
        <v>65</v>
      </c>
      <c r="AO149" s="205">
        <v>82.5</v>
      </c>
      <c r="AP149" s="205">
        <v>104</v>
      </c>
      <c r="AQ149" s="205">
        <v>104</v>
      </c>
      <c r="AR149" s="205">
        <v>123</v>
      </c>
      <c r="AS149" s="205">
        <v>94</v>
      </c>
      <c r="AT149" s="205">
        <v>82</v>
      </c>
      <c r="AU149" s="205">
        <v>109.5</v>
      </c>
      <c r="AV149" s="205">
        <v>237.5</v>
      </c>
      <c r="AW149" s="205">
        <v>219</v>
      </c>
      <c r="AX149" s="205">
        <v>183</v>
      </c>
    </row>
    <row r="150" spans="1:50">
      <c r="A150" s="203" t="str">
        <f t="shared" si="4"/>
        <v>199602</v>
      </c>
      <c r="B150" s="204">
        <v>35186</v>
      </c>
      <c r="C150" s="206">
        <f t="shared" si="5"/>
        <v>5263.5</v>
      </c>
      <c r="D150" s="205">
        <v>88</v>
      </c>
      <c r="E150" s="205">
        <v>105</v>
      </c>
      <c r="F150" s="205">
        <v>110.5</v>
      </c>
      <c r="G150" s="205">
        <v>113.5</v>
      </c>
      <c r="H150" s="205">
        <v>127.5</v>
      </c>
      <c r="I150" s="205">
        <v>128</v>
      </c>
      <c r="J150" s="205">
        <v>103</v>
      </c>
      <c r="K150" s="205">
        <v>130</v>
      </c>
      <c r="L150" s="205">
        <v>169</v>
      </c>
      <c r="M150" s="205">
        <v>132</v>
      </c>
      <c r="N150" s="205">
        <v>77.5</v>
      </c>
      <c r="O150" s="205">
        <v>119</v>
      </c>
      <c r="P150" s="205">
        <v>58.5</v>
      </c>
      <c r="Q150" s="205">
        <v>105.5</v>
      </c>
      <c r="R150" s="205">
        <v>128</v>
      </c>
      <c r="S150" s="205">
        <v>144.5</v>
      </c>
      <c r="T150" s="205">
        <v>126</v>
      </c>
      <c r="U150" s="205">
        <v>116</v>
      </c>
      <c r="V150" s="205">
        <v>89.5</v>
      </c>
      <c r="W150" s="205">
        <v>141</v>
      </c>
      <c r="X150" s="205">
        <v>104</v>
      </c>
      <c r="Y150" s="205">
        <v>109</v>
      </c>
      <c r="Z150" s="205">
        <v>109.5</v>
      </c>
      <c r="AA150" s="205">
        <v>137</v>
      </c>
      <c r="AB150" s="205">
        <v>114</v>
      </c>
      <c r="AC150" s="205">
        <v>85.5</v>
      </c>
      <c r="AD150" s="205">
        <v>79</v>
      </c>
      <c r="AE150" s="205">
        <v>68</v>
      </c>
      <c r="AF150" s="205">
        <v>95</v>
      </c>
      <c r="AG150" s="205">
        <v>62.5</v>
      </c>
      <c r="AH150" s="205">
        <v>97.5</v>
      </c>
      <c r="AI150" s="205">
        <v>114</v>
      </c>
      <c r="AJ150" s="205">
        <v>88</v>
      </c>
      <c r="AK150" s="205">
        <v>101</v>
      </c>
      <c r="AL150" s="205">
        <v>97</v>
      </c>
      <c r="AM150" s="205">
        <v>78</v>
      </c>
      <c r="AN150" s="205">
        <v>67</v>
      </c>
      <c r="AO150" s="205">
        <v>60.5</v>
      </c>
      <c r="AP150" s="205">
        <v>279</v>
      </c>
      <c r="AQ150" s="205">
        <v>50.5</v>
      </c>
      <c r="AR150" s="205">
        <v>82.5</v>
      </c>
      <c r="AS150" s="205">
        <v>85</v>
      </c>
      <c r="AT150" s="205">
        <v>50.5</v>
      </c>
      <c r="AU150" s="205">
        <v>41</v>
      </c>
      <c r="AV150" s="205">
        <v>141.5</v>
      </c>
      <c r="AW150" s="205">
        <v>161</v>
      </c>
      <c r="AX150" s="205">
        <v>394</v>
      </c>
    </row>
    <row r="151" spans="1:50">
      <c r="A151" s="203" t="str">
        <f t="shared" si="4"/>
        <v>199602</v>
      </c>
      <c r="B151" s="204">
        <v>35217</v>
      </c>
      <c r="C151" s="206">
        <f t="shared" si="5"/>
        <v>10414.5</v>
      </c>
      <c r="D151" s="205">
        <v>29</v>
      </c>
      <c r="E151" s="205">
        <v>134</v>
      </c>
      <c r="F151" s="205">
        <v>170</v>
      </c>
      <c r="G151" s="205">
        <v>212</v>
      </c>
      <c r="H151" s="205">
        <v>126</v>
      </c>
      <c r="I151" s="205">
        <v>98.5</v>
      </c>
      <c r="J151" s="205">
        <v>69</v>
      </c>
      <c r="K151" s="205">
        <v>185</v>
      </c>
      <c r="L151" s="205">
        <v>51</v>
      </c>
      <c r="M151" s="205">
        <v>98</v>
      </c>
      <c r="N151" s="205">
        <v>93.5</v>
      </c>
      <c r="O151" s="205">
        <v>33</v>
      </c>
      <c r="P151" s="205">
        <v>89.5</v>
      </c>
      <c r="Q151" s="205">
        <v>39.5</v>
      </c>
      <c r="R151" s="205">
        <v>36</v>
      </c>
      <c r="S151" s="205">
        <v>66.5</v>
      </c>
      <c r="T151" s="205">
        <v>305</v>
      </c>
      <c r="U151" s="205">
        <v>145</v>
      </c>
      <c r="V151" s="205">
        <v>219.5</v>
      </c>
      <c r="W151" s="205">
        <v>251.5</v>
      </c>
      <c r="X151" s="205">
        <v>176</v>
      </c>
      <c r="Y151" s="205">
        <v>342.5</v>
      </c>
      <c r="Z151" s="205">
        <v>219.5</v>
      </c>
      <c r="AA151" s="205">
        <v>277</v>
      </c>
      <c r="AB151" s="205">
        <v>162</v>
      </c>
      <c r="AC151" s="205">
        <v>290.5</v>
      </c>
      <c r="AD151" s="205">
        <v>177</v>
      </c>
      <c r="AE151" s="205">
        <v>283.5</v>
      </c>
      <c r="AF151" s="205">
        <v>218</v>
      </c>
      <c r="AG151" s="205">
        <v>269</v>
      </c>
      <c r="AH151" s="205">
        <v>197.5</v>
      </c>
      <c r="AI151" s="205">
        <v>232</v>
      </c>
      <c r="AJ151" s="205">
        <v>363</v>
      </c>
      <c r="AK151" s="205">
        <v>284.5</v>
      </c>
      <c r="AL151" s="205">
        <v>439.5</v>
      </c>
      <c r="AM151" s="205">
        <v>248.5</v>
      </c>
      <c r="AN151" s="205">
        <v>135.5</v>
      </c>
      <c r="AO151" s="205">
        <v>328</v>
      </c>
      <c r="AP151" s="205">
        <v>223</v>
      </c>
      <c r="AQ151" s="205">
        <v>344</v>
      </c>
      <c r="AR151" s="205">
        <v>320</v>
      </c>
      <c r="AS151" s="205">
        <v>489</v>
      </c>
      <c r="AT151" s="205">
        <v>370.5</v>
      </c>
      <c r="AU151" s="205">
        <v>637</v>
      </c>
      <c r="AV151" s="205">
        <v>373.5</v>
      </c>
      <c r="AW151" s="205">
        <v>459.5</v>
      </c>
      <c r="AX151" s="205">
        <v>103</v>
      </c>
    </row>
    <row r="152" spans="1:50">
      <c r="A152" s="203" t="str">
        <f t="shared" si="4"/>
        <v>199603</v>
      </c>
      <c r="B152" s="204">
        <v>35247</v>
      </c>
      <c r="C152" s="206">
        <f t="shared" si="5"/>
        <v>7133</v>
      </c>
      <c r="D152" s="205">
        <v>88.5</v>
      </c>
      <c r="E152" s="205">
        <v>69.5</v>
      </c>
      <c r="F152" s="205">
        <v>146</v>
      </c>
      <c r="G152" s="205">
        <v>134</v>
      </c>
      <c r="H152" s="205">
        <v>117</v>
      </c>
      <c r="I152" s="205">
        <v>71.5</v>
      </c>
      <c r="J152" s="205">
        <v>103</v>
      </c>
      <c r="K152" s="205">
        <v>80</v>
      </c>
      <c r="L152" s="205">
        <v>178</v>
      </c>
      <c r="M152" s="205">
        <v>149.5</v>
      </c>
      <c r="N152" s="205">
        <v>130.5</v>
      </c>
      <c r="O152" s="205">
        <v>207</v>
      </c>
      <c r="P152" s="205">
        <v>131</v>
      </c>
      <c r="Q152" s="205">
        <v>328.5</v>
      </c>
      <c r="R152" s="205">
        <v>253.5</v>
      </c>
      <c r="S152" s="205">
        <v>480</v>
      </c>
      <c r="T152" s="205">
        <v>60.5</v>
      </c>
      <c r="U152" s="205">
        <v>100</v>
      </c>
      <c r="V152" s="205">
        <v>330.5</v>
      </c>
      <c r="W152" s="205">
        <v>165.5</v>
      </c>
      <c r="X152" s="205">
        <v>135.5</v>
      </c>
      <c r="Y152" s="205">
        <v>42</v>
      </c>
      <c r="Z152" s="205">
        <v>51</v>
      </c>
      <c r="AA152" s="205">
        <v>95</v>
      </c>
      <c r="AB152" s="205">
        <v>135.5</v>
      </c>
      <c r="AC152" s="205">
        <v>95.5</v>
      </c>
      <c r="AD152" s="205">
        <v>122</v>
      </c>
      <c r="AE152" s="205">
        <v>114.5</v>
      </c>
      <c r="AF152" s="205">
        <v>149</v>
      </c>
      <c r="AG152" s="205">
        <v>80.5</v>
      </c>
      <c r="AH152" s="205">
        <v>173.5</v>
      </c>
      <c r="AI152" s="205">
        <v>73.5</v>
      </c>
      <c r="AJ152" s="205">
        <v>110</v>
      </c>
      <c r="AK152" s="205">
        <v>104</v>
      </c>
      <c r="AL152" s="205">
        <v>107.5</v>
      </c>
      <c r="AM152" s="205">
        <v>63</v>
      </c>
      <c r="AN152" s="205">
        <v>70.5</v>
      </c>
      <c r="AO152" s="205">
        <v>170</v>
      </c>
      <c r="AP152" s="205">
        <v>204</v>
      </c>
      <c r="AQ152" s="205">
        <v>113</v>
      </c>
      <c r="AR152" s="205">
        <v>207.5</v>
      </c>
      <c r="AS152" s="205">
        <v>108.5</v>
      </c>
      <c r="AT152" s="205">
        <v>93</v>
      </c>
      <c r="AU152" s="205">
        <v>247</v>
      </c>
      <c r="AV152" s="205">
        <v>422</v>
      </c>
      <c r="AW152" s="205">
        <v>478.5</v>
      </c>
      <c r="AX152" s="205">
        <v>43</v>
      </c>
    </row>
    <row r="153" spans="1:50">
      <c r="A153" s="203" t="str">
        <f t="shared" si="4"/>
        <v>199603</v>
      </c>
      <c r="B153" s="204">
        <v>35278</v>
      </c>
      <c r="C153" s="206">
        <f t="shared" si="5"/>
        <v>6041</v>
      </c>
      <c r="D153" s="205">
        <v>85.5</v>
      </c>
      <c r="E153" s="205">
        <v>54.5</v>
      </c>
      <c r="F153" s="205">
        <v>56.5</v>
      </c>
      <c r="G153" s="205">
        <v>47</v>
      </c>
      <c r="H153" s="205">
        <v>82.5</v>
      </c>
      <c r="I153" s="205">
        <v>85.5</v>
      </c>
      <c r="J153" s="205">
        <v>23.5</v>
      </c>
      <c r="K153" s="205">
        <v>84</v>
      </c>
      <c r="L153" s="205">
        <v>22</v>
      </c>
      <c r="M153" s="205">
        <v>41.5</v>
      </c>
      <c r="N153" s="205">
        <v>65</v>
      </c>
      <c r="O153" s="205">
        <v>14</v>
      </c>
      <c r="P153" s="205">
        <v>46.5</v>
      </c>
      <c r="Q153" s="205">
        <v>45.5</v>
      </c>
      <c r="R153" s="205">
        <v>31.5</v>
      </c>
      <c r="S153" s="205">
        <v>49.5</v>
      </c>
      <c r="T153" s="205">
        <v>149</v>
      </c>
      <c r="U153" s="205">
        <v>75.5</v>
      </c>
      <c r="V153" s="205">
        <v>146.5</v>
      </c>
      <c r="W153" s="205">
        <v>252.5</v>
      </c>
      <c r="X153" s="205">
        <v>101.5</v>
      </c>
      <c r="Y153" s="205">
        <v>121</v>
      </c>
      <c r="Z153" s="205">
        <v>218.5</v>
      </c>
      <c r="AA153" s="205">
        <v>366</v>
      </c>
      <c r="AB153" s="205">
        <v>207</v>
      </c>
      <c r="AC153" s="205">
        <v>129.5</v>
      </c>
      <c r="AD153" s="205">
        <v>44</v>
      </c>
      <c r="AE153" s="205">
        <v>129.5</v>
      </c>
      <c r="AF153" s="205">
        <v>337</v>
      </c>
      <c r="AG153" s="205">
        <v>112.5</v>
      </c>
      <c r="AH153" s="205">
        <v>139</v>
      </c>
      <c r="AI153" s="205">
        <v>85.5</v>
      </c>
      <c r="AJ153" s="205">
        <v>101</v>
      </c>
      <c r="AK153" s="205">
        <v>106</v>
      </c>
      <c r="AL153" s="205">
        <v>209</v>
      </c>
      <c r="AM153" s="205">
        <v>47.5</v>
      </c>
      <c r="AN153" s="205">
        <v>147.5</v>
      </c>
      <c r="AO153" s="205">
        <v>61.5</v>
      </c>
      <c r="AP153" s="205">
        <v>140</v>
      </c>
      <c r="AQ153" s="205">
        <v>179.5</v>
      </c>
      <c r="AR153" s="205">
        <v>93.5</v>
      </c>
      <c r="AS153" s="205">
        <v>331.5</v>
      </c>
      <c r="AT153" s="205">
        <v>256.5</v>
      </c>
      <c r="AU153" s="205">
        <v>176.5</v>
      </c>
      <c r="AV153" s="205">
        <v>209</v>
      </c>
      <c r="AW153" s="205">
        <v>239</v>
      </c>
      <c r="AX153" s="205">
        <v>294</v>
      </c>
    </row>
    <row r="154" spans="1:50">
      <c r="A154" s="203" t="str">
        <f t="shared" si="4"/>
        <v>199603</v>
      </c>
      <c r="B154" s="204">
        <v>35309</v>
      </c>
      <c r="C154" s="206">
        <f t="shared" si="5"/>
        <v>7657.5</v>
      </c>
      <c r="D154" s="205">
        <v>124.5</v>
      </c>
      <c r="E154" s="205">
        <v>72.5</v>
      </c>
      <c r="F154" s="205">
        <v>82.5</v>
      </c>
      <c r="G154" s="205">
        <v>57</v>
      </c>
      <c r="H154" s="205">
        <v>207.5</v>
      </c>
      <c r="I154" s="205">
        <v>134</v>
      </c>
      <c r="J154" s="205">
        <v>143.5</v>
      </c>
      <c r="K154" s="205">
        <v>131</v>
      </c>
      <c r="L154" s="205">
        <v>317.5</v>
      </c>
      <c r="M154" s="205">
        <v>295</v>
      </c>
      <c r="N154" s="205">
        <v>219.5</v>
      </c>
      <c r="O154" s="205">
        <v>325</v>
      </c>
      <c r="P154" s="205">
        <v>178</v>
      </c>
      <c r="Q154" s="205">
        <v>395</v>
      </c>
      <c r="R154" s="205">
        <v>382</v>
      </c>
      <c r="S154" s="205">
        <v>373</v>
      </c>
      <c r="T154" s="205">
        <v>159</v>
      </c>
      <c r="U154" s="205">
        <v>113.5</v>
      </c>
      <c r="V154" s="205">
        <v>128.5</v>
      </c>
      <c r="W154" s="205">
        <v>150</v>
      </c>
      <c r="X154" s="205">
        <v>104</v>
      </c>
      <c r="Y154" s="205">
        <v>179.5</v>
      </c>
      <c r="Z154" s="205">
        <v>207.5</v>
      </c>
      <c r="AA154" s="205">
        <v>154</v>
      </c>
      <c r="AB154" s="205">
        <v>113</v>
      </c>
      <c r="AC154" s="205">
        <v>139</v>
      </c>
      <c r="AD154" s="205">
        <v>99</v>
      </c>
      <c r="AE154" s="205">
        <v>173</v>
      </c>
      <c r="AF154" s="205">
        <v>157.5</v>
      </c>
      <c r="AG154" s="205">
        <v>165</v>
      </c>
      <c r="AH154" s="205">
        <v>232.5</v>
      </c>
      <c r="AI154" s="205">
        <v>126</v>
      </c>
      <c r="AJ154" s="205">
        <v>116.5</v>
      </c>
      <c r="AK154" s="205">
        <v>172</v>
      </c>
      <c r="AL154" s="205">
        <v>68.5</v>
      </c>
      <c r="AM154" s="205">
        <v>114.5</v>
      </c>
      <c r="AN154" s="205">
        <v>141</v>
      </c>
      <c r="AO154" s="205">
        <v>75</v>
      </c>
      <c r="AP154" s="205">
        <v>160</v>
      </c>
      <c r="AQ154" s="205">
        <v>76</v>
      </c>
      <c r="AR154" s="205">
        <v>80.5</v>
      </c>
      <c r="AS154" s="205">
        <v>74.5</v>
      </c>
      <c r="AT154" s="205">
        <v>75.5</v>
      </c>
      <c r="AU154" s="205">
        <v>127.5</v>
      </c>
      <c r="AV154" s="205">
        <v>234.5</v>
      </c>
      <c r="AW154" s="205">
        <v>66</v>
      </c>
      <c r="AX154" s="205">
        <v>237</v>
      </c>
    </row>
    <row r="155" spans="1:50">
      <c r="A155" s="203" t="str">
        <f t="shared" si="4"/>
        <v>199604</v>
      </c>
      <c r="B155" s="204">
        <v>35339</v>
      </c>
      <c r="C155" s="206">
        <f t="shared" si="5"/>
        <v>4079</v>
      </c>
      <c r="D155" s="205">
        <v>153</v>
      </c>
      <c r="E155" s="205">
        <v>63</v>
      </c>
      <c r="F155" s="205">
        <v>13</v>
      </c>
      <c r="G155" s="205">
        <v>144</v>
      </c>
      <c r="H155" s="205">
        <v>16</v>
      </c>
      <c r="I155" s="205">
        <v>13</v>
      </c>
      <c r="J155" s="205">
        <v>24</v>
      </c>
      <c r="K155" s="205">
        <v>114</v>
      </c>
      <c r="L155" s="205">
        <v>66</v>
      </c>
      <c r="M155" s="205">
        <v>78.5</v>
      </c>
      <c r="N155" s="205">
        <v>64.5</v>
      </c>
      <c r="O155" s="205">
        <v>56</v>
      </c>
      <c r="P155" s="205">
        <v>77</v>
      </c>
      <c r="Q155" s="205">
        <v>82</v>
      </c>
      <c r="R155" s="205">
        <v>83.5</v>
      </c>
      <c r="S155" s="205">
        <v>95.5</v>
      </c>
      <c r="T155" s="205">
        <v>102</v>
      </c>
      <c r="U155" s="205">
        <v>45</v>
      </c>
      <c r="V155" s="205">
        <v>125.5</v>
      </c>
      <c r="W155" s="205">
        <v>100.5</v>
      </c>
      <c r="X155" s="205">
        <v>106</v>
      </c>
      <c r="Y155" s="205">
        <v>114</v>
      </c>
      <c r="Z155" s="205">
        <v>123.5</v>
      </c>
      <c r="AA155" s="205">
        <v>155</v>
      </c>
      <c r="AB155" s="205">
        <v>139.5</v>
      </c>
      <c r="AC155" s="205">
        <v>101.5</v>
      </c>
      <c r="AD155" s="205">
        <v>69</v>
      </c>
      <c r="AE155" s="205">
        <v>114.5</v>
      </c>
      <c r="AF155" s="205">
        <v>109.5</v>
      </c>
      <c r="AG155" s="205">
        <v>122.5</v>
      </c>
      <c r="AH155" s="205">
        <v>203</v>
      </c>
      <c r="AI155" s="205">
        <v>121</v>
      </c>
      <c r="AJ155" s="205">
        <v>86</v>
      </c>
      <c r="AK155" s="205">
        <v>58.5</v>
      </c>
      <c r="AL155" s="205">
        <v>48.5</v>
      </c>
      <c r="AM155" s="205">
        <v>114.5</v>
      </c>
      <c r="AN155" s="205">
        <v>68</v>
      </c>
      <c r="AO155" s="205">
        <v>70.5</v>
      </c>
      <c r="AP155" s="205">
        <v>131</v>
      </c>
      <c r="AQ155" s="205">
        <v>72</v>
      </c>
      <c r="AR155" s="205">
        <v>74</v>
      </c>
      <c r="AS155" s="205">
        <v>45</v>
      </c>
      <c r="AT155" s="205">
        <v>46</v>
      </c>
      <c r="AU155" s="205">
        <v>40.5</v>
      </c>
      <c r="AV155" s="205">
        <v>95</v>
      </c>
      <c r="AW155" s="205">
        <v>13.5</v>
      </c>
      <c r="AX155" s="205">
        <v>121</v>
      </c>
    </row>
    <row r="156" spans="1:50">
      <c r="A156" s="203" t="str">
        <f t="shared" si="4"/>
        <v>199604</v>
      </c>
      <c r="B156" s="204">
        <v>35370</v>
      </c>
      <c r="C156" s="206">
        <f t="shared" si="5"/>
        <v>4382</v>
      </c>
      <c r="D156" s="205">
        <v>96</v>
      </c>
      <c r="E156" s="205">
        <v>115</v>
      </c>
      <c r="F156" s="205">
        <v>81</v>
      </c>
      <c r="G156" s="205">
        <v>245.5</v>
      </c>
      <c r="H156" s="205">
        <v>76.5</v>
      </c>
      <c r="I156" s="205">
        <v>96.5</v>
      </c>
      <c r="J156" s="205">
        <v>80.5</v>
      </c>
      <c r="K156" s="205">
        <v>219</v>
      </c>
      <c r="L156" s="205">
        <v>105</v>
      </c>
      <c r="M156" s="205">
        <v>93.5</v>
      </c>
      <c r="N156" s="205">
        <v>52.5</v>
      </c>
      <c r="O156" s="205">
        <v>91</v>
      </c>
      <c r="P156" s="205">
        <v>58.5</v>
      </c>
      <c r="Q156" s="205">
        <v>121</v>
      </c>
      <c r="R156" s="205">
        <v>84</v>
      </c>
      <c r="S156" s="205">
        <v>95</v>
      </c>
      <c r="T156" s="205">
        <v>269.5</v>
      </c>
      <c r="U156" s="205">
        <v>48</v>
      </c>
      <c r="V156" s="205">
        <v>139.5</v>
      </c>
      <c r="W156" s="205">
        <v>92</v>
      </c>
      <c r="X156" s="205">
        <v>82.5</v>
      </c>
      <c r="Y156" s="205">
        <v>316.5</v>
      </c>
      <c r="Z156" s="205">
        <v>188.5</v>
      </c>
      <c r="AA156" s="205">
        <v>82</v>
      </c>
      <c r="AB156" s="205">
        <v>86.5</v>
      </c>
      <c r="AC156" s="205">
        <v>72.5</v>
      </c>
      <c r="AD156" s="205">
        <v>72</v>
      </c>
      <c r="AE156" s="205">
        <v>67</v>
      </c>
      <c r="AF156" s="205">
        <v>69</v>
      </c>
      <c r="AG156" s="205">
        <v>52.5</v>
      </c>
      <c r="AH156" s="205">
        <v>81.5</v>
      </c>
      <c r="AI156" s="205">
        <v>42</v>
      </c>
      <c r="AJ156" s="205">
        <v>135</v>
      </c>
      <c r="AK156" s="205">
        <v>39</v>
      </c>
      <c r="AL156" s="205">
        <v>60</v>
      </c>
      <c r="AM156" s="205">
        <v>42</v>
      </c>
      <c r="AN156" s="205">
        <v>48</v>
      </c>
      <c r="AO156" s="205">
        <v>49</v>
      </c>
      <c r="AP156" s="205">
        <v>41</v>
      </c>
      <c r="AQ156" s="205">
        <v>70</v>
      </c>
      <c r="AR156" s="205">
        <v>45.5</v>
      </c>
      <c r="AS156" s="205">
        <v>47.5</v>
      </c>
      <c r="AT156" s="205">
        <v>41</v>
      </c>
      <c r="AU156" s="205">
        <v>72.5</v>
      </c>
      <c r="AV156" s="205">
        <v>85</v>
      </c>
      <c r="AW156" s="205">
        <v>95</v>
      </c>
      <c r="AX156" s="205">
        <v>39.5</v>
      </c>
    </row>
    <row r="157" spans="1:50">
      <c r="A157" s="203" t="str">
        <f t="shared" si="4"/>
        <v>199604</v>
      </c>
      <c r="B157" s="204">
        <v>35400</v>
      </c>
      <c r="C157" s="206">
        <f t="shared" si="5"/>
        <v>4156.5</v>
      </c>
      <c r="D157" s="205">
        <v>97</v>
      </c>
      <c r="E157" s="205">
        <v>105.5</v>
      </c>
      <c r="F157" s="205">
        <v>67</v>
      </c>
      <c r="G157" s="205">
        <v>188.5</v>
      </c>
      <c r="H157" s="205">
        <v>9.5</v>
      </c>
      <c r="I157" s="205">
        <v>31.5</v>
      </c>
      <c r="J157" s="205">
        <v>15.5</v>
      </c>
      <c r="K157" s="205">
        <v>253.5</v>
      </c>
      <c r="L157" s="205">
        <v>43</v>
      </c>
      <c r="M157" s="205">
        <v>43.5</v>
      </c>
      <c r="N157" s="205">
        <v>10</v>
      </c>
      <c r="O157" s="205">
        <v>46</v>
      </c>
      <c r="P157" s="205">
        <v>26.5</v>
      </c>
      <c r="Q157" s="205">
        <v>32.5</v>
      </c>
      <c r="R157" s="205">
        <v>48</v>
      </c>
      <c r="S157" s="205">
        <v>58</v>
      </c>
      <c r="T157" s="205">
        <v>228.5</v>
      </c>
      <c r="U157" s="205">
        <v>52.5</v>
      </c>
      <c r="V157" s="205">
        <v>142.5</v>
      </c>
      <c r="W157" s="205">
        <v>99.5</v>
      </c>
      <c r="X157" s="205">
        <v>59.5</v>
      </c>
      <c r="Y157" s="205">
        <v>318.5</v>
      </c>
      <c r="Z157" s="205">
        <v>322</v>
      </c>
      <c r="AA157" s="205">
        <v>95</v>
      </c>
      <c r="AB157" s="205">
        <v>60</v>
      </c>
      <c r="AC157" s="205">
        <v>63</v>
      </c>
      <c r="AD157" s="205">
        <v>105.5</v>
      </c>
      <c r="AE157" s="205">
        <v>100.5</v>
      </c>
      <c r="AF157" s="205">
        <v>91.5</v>
      </c>
      <c r="AG157" s="205">
        <v>90.5</v>
      </c>
      <c r="AH157" s="205">
        <v>175</v>
      </c>
      <c r="AI157" s="205">
        <v>42</v>
      </c>
      <c r="AJ157" s="205">
        <v>107.5</v>
      </c>
      <c r="AK157" s="205">
        <v>58.5</v>
      </c>
      <c r="AL157" s="205">
        <v>69.5</v>
      </c>
      <c r="AM157" s="205">
        <v>37.5</v>
      </c>
      <c r="AN157" s="205">
        <v>144</v>
      </c>
      <c r="AO157" s="205">
        <v>60.5</v>
      </c>
      <c r="AP157" s="205">
        <v>106.5</v>
      </c>
      <c r="AQ157" s="205">
        <v>59</v>
      </c>
      <c r="AR157" s="205">
        <v>21</v>
      </c>
      <c r="AS157" s="205">
        <v>89.5</v>
      </c>
      <c r="AT157" s="205">
        <v>57.5</v>
      </c>
      <c r="AU157" s="205">
        <v>37.5</v>
      </c>
      <c r="AV157" s="205">
        <v>35</v>
      </c>
      <c r="AW157" s="205">
        <v>91.5</v>
      </c>
      <c r="AX157" s="205">
        <v>60</v>
      </c>
    </row>
    <row r="158" spans="1:50">
      <c r="A158" s="203" t="str">
        <f t="shared" si="4"/>
        <v>199701</v>
      </c>
      <c r="B158" s="204">
        <v>35431</v>
      </c>
      <c r="C158" s="206">
        <f t="shared" si="5"/>
        <v>2971.5</v>
      </c>
      <c r="D158" s="205">
        <v>49.5</v>
      </c>
      <c r="E158" s="205">
        <v>127</v>
      </c>
      <c r="F158" s="205">
        <v>22.5</v>
      </c>
      <c r="G158" s="205">
        <v>95.5</v>
      </c>
      <c r="H158" s="205">
        <v>56</v>
      </c>
      <c r="I158" s="205">
        <v>54</v>
      </c>
      <c r="J158" s="205">
        <v>37.5</v>
      </c>
      <c r="K158" s="205">
        <v>169.5</v>
      </c>
      <c r="L158" s="205">
        <v>47.5</v>
      </c>
      <c r="M158" s="205">
        <v>42.5</v>
      </c>
      <c r="N158" s="205">
        <v>13</v>
      </c>
      <c r="O158" s="205">
        <v>28</v>
      </c>
      <c r="P158" s="205">
        <v>26</v>
      </c>
      <c r="Q158" s="205">
        <v>31</v>
      </c>
      <c r="R158" s="205">
        <v>29</v>
      </c>
      <c r="S158" s="205">
        <v>33.5</v>
      </c>
      <c r="T158" s="205">
        <v>252</v>
      </c>
      <c r="U158" s="205">
        <v>60.5</v>
      </c>
      <c r="V158" s="205">
        <v>17</v>
      </c>
      <c r="W158" s="205">
        <v>41.5</v>
      </c>
      <c r="X158" s="205">
        <v>21.5</v>
      </c>
      <c r="Y158" s="205">
        <v>268.5</v>
      </c>
      <c r="Z158" s="205">
        <v>273.5</v>
      </c>
      <c r="AA158" s="205">
        <v>29</v>
      </c>
      <c r="AB158" s="205">
        <v>15.5</v>
      </c>
      <c r="AC158" s="205">
        <v>27</v>
      </c>
      <c r="AD158" s="205">
        <v>31</v>
      </c>
      <c r="AE158" s="205">
        <v>34</v>
      </c>
      <c r="AF158" s="205">
        <v>33</v>
      </c>
      <c r="AG158" s="205">
        <v>29</v>
      </c>
      <c r="AH158" s="205">
        <v>164</v>
      </c>
      <c r="AI158" s="205">
        <v>19.5</v>
      </c>
      <c r="AJ158" s="205">
        <v>126.5</v>
      </c>
      <c r="AK158" s="205">
        <v>18</v>
      </c>
      <c r="AL158" s="205">
        <v>51.5</v>
      </c>
      <c r="AM158" s="205">
        <v>35</v>
      </c>
      <c r="AN158" s="205">
        <v>23.5</v>
      </c>
      <c r="AO158" s="205">
        <v>83.5</v>
      </c>
      <c r="AP158" s="205">
        <v>39</v>
      </c>
      <c r="AQ158" s="205">
        <v>68</v>
      </c>
      <c r="AR158" s="205">
        <v>34.5</v>
      </c>
      <c r="AS158" s="205">
        <v>46</v>
      </c>
      <c r="AT158" s="205">
        <v>44</v>
      </c>
      <c r="AU158" s="205">
        <v>47.5</v>
      </c>
      <c r="AV158" s="205">
        <v>45.5</v>
      </c>
      <c r="AW158" s="205">
        <v>33.5</v>
      </c>
      <c r="AX158" s="205">
        <v>97</v>
      </c>
    </row>
    <row r="159" spans="1:50">
      <c r="A159" s="203" t="str">
        <f t="shared" si="4"/>
        <v>199701</v>
      </c>
      <c r="B159" s="204">
        <v>35462</v>
      </c>
      <c r="C159" s="206">
        <f t="shared" si="5"/>
        <v>2362</v>
      </c>
      <c r="D159" s="205">
        <v>120</v>
      </c>
      <c r="E159" s="205">
        <v>80</v>
      </c>
      <c r="F159" s="205">
        <v>55.5</v>
      </c>
      <c r="G159" s="205">
        <v>80.5</v>
      </c>
      <c r="H159" s="205">
        <v>32.5</v>
      </c>
      <c r="I159" s="205">
        <v>58</v>
      </c>
      <c r="J159" s="205">
        <v>34.5</v>
      </c>
      <c r="K159" s="205">
        <v>92</v>
      </c>
      <c r="L159" s="205">
        <v>47.5</v>
      </c>
      <c r="M159" s="205">
        <v>24.5</v>
      </c>
      <c r="N159" s="205">
        <v>6</v>
      </c>
      <c r="O159" s="205">
        <v>20</v>
      </c>
      <c r="P159" s="205">
        <v>29.5</v>
      </c>
      <c r="Q159" s="205">
        <v>29</v>
      </c>
      <c r="R159" s="205">
        <v>21.5</v>
      </c>
      <c r="S159" s="205">
        <v>40</v>
      </c>
      <c r="T159" s="205">
        <v>101.5</v>
      </c>
      <c r="U159" s="205">
        <v>52.5</v>
      </c>
      <c r="V159" s="205">
        <v>68</v>
      </c>
      <c r="W159" s="205">
        <v>49.5</v>
      </c>
      <c r="X159" s="205">
        <v>27.5</v>
      </c>
      <c r="Y159" s="205">
        <v>114</v>
      </c>
      <c r="Z159" s="205">
        <v>139.5</v>
      </c>
      <c r="AA159" s="205">
        <v>43</v>
      </c>
      <c r="AB159" s="205">
        <v>24</v>
      </c>
      <c r="AC159" s="205">
        <v>26</v>
      </c>
      <c r="AD159" s="205">
        <v>40.5</v>
      </c>
      <c r="AE159" s="205">
        <v>28</v>
      </c>
      <c r="AF159" s="205">
        <v>37.5</v>
      </c>
      <c r="AG159" s="205">
        <v>29</v>
      </c>
      <c r="AH159" s="205">
        <v>113</v>
      </c>
      <c r="AI159" s="205">
        <v>19.5</v>
      </c>
      <c r="AJ159" s="205">
        <v>84.5</v>
      </c>
      <c r="AK159" s="205">
        <v>42.5</v>
      </c>
      <c r="AL159" s="205">
        <v>32.5</v>
      </c>
      <c r="AM159" s="205">
        <v>18.5</v>
      </c>
      <c r="AN159" s="205">
        <v>28</v>
      </c>
      <c r="AO159" s="205">
        <v>56</v>
      </c>
      <c r="AP159" s="205">
        <v>42</v>
      </c>
      <c r="AQ159" s="205">
        <v>32</v>
      </c>
      <c r="AR159" s="205">
        <v>43</v>
      </c>
      <c r="AS159" s="205">
        <v>20</v>
      </c>
      <c r="AT159" s="205">
        <v>23.5</v>
      </c>
      <c r="AU159" s="205">
        <v>52</v>
      </c>
      <c r="AV159" s="205">
        <v>42.5</v>
      </c>
      <c r="AW159" s="205">
        <v>55</v>
      </c>
      <c r="AX159" s="205">
        <v>106</v>
      </c>
    </row>
    <row r="160" spans="1:50">
      <c r="A160" s="203" t="str">
        <f t="shared" si="4"/>
        <v>199701</v>
      </c>
      <c r="B160" s="204">
        <v>35490</v>
      </c>
      <c r="C160" s="206">
        <f t="shared" si="5"/>
        <v>4143.5</v>
      </c>
      <c r="D160" s="205">
        <v>59.5</v>
      </c>
      <c r="E160" s="205">
        <v>47</v>
      </c>
      <c r="F160" s="205">
        <v>67.5</v>
      </c>
      <c r="G160" s="205">
        <v>56</v>
      </c>
      <c r="H160" s="205">
        <v>19.5</v>
      </c>
      <c r="I160" s="205">
        <v>32</v>
      </c>
      <c r="J160" s="205">
        <v>42.5</v>
      </c>
      <c r="K160" s="205">
        <v>98</v>
      </c>
      <c r="L160" s="205">
        <v>83.5</v>
      </c>
      <c r="M160" s="205">
        <v>86.5</v>
      </c>
      <c r="N160" s="205">
        <v>58.5</v>
      </c>
      <c r="O160" s="205">
        <v>71</v>
      </c>
      <c r="P160" s="205">
        <v>60.5</v>
      </c>
      <c r="Q160" s="205">
        <v>78.5</v>
      </c>
      <c r="R160" s="205">
        <v>106</v>
      </c>
      <c r="S160" s="205">
        <v>93.5</v>
      </c>
      <c r="T160" s="205">
        <v>111</v>
      </c>
      <c r="U160" s="205">
        <v>39</v>
      </c>
      <c r="V160" s="205">
        <v>153.5</v>
      </c>
      <c r="W160" s="205">
        <v>115</v>
      </c>
      <c r="X160" s="205">
        <v>86</v>
      </c>
      <c r="Y160" s="205">
        <v>92.5</v>
      </c>
      <c r="Z160" s="205">
        <v>101.5</v>
      </c>
      <c r="AA160" s="205">
        <v>109</v>
      </c>
      <c r="AB160" s="205">
        <v>67.5</v>
      </c>
      <c r="AC160" s="205">
        <v>92</v>
      </c>
      <c r="AD160" s="205">
        <v>77.5</v>
      </c>
      <c r="AE160" s="205">
        <v>107</v>
      </c>
      <c r="AF160" s="205">
        <v>84.5</v>
      </c>
      <c r="AG160" s="205">
        <v>89</v>
      </c>
      <c r="AH160" s="205">
        <v>69</v>
      </c>
      <c r="AI160" s="205">
        <v>87</v>
      </c>
      <c r="AJ160" s="205">
        <v>101</v>
      </c>
      <c r="AK160" s="205">
        <v>95</v>
      </c>
      <c r="AL160" s="205">
        <v>127.5</v>
      </c>
      <c r="AM160" s="205">
        <v>89.5</v>
      </c>
      <c r="AN160" s="205">
        <v>79</v>
      </c>
      <c r="AO160" s="205">
        <v>105.5</v>
      </c>
      <c r="AP160" s="205">
        <v>162.5</v>
      </c>
      <c r="AQ160" s="205">
        <v>91.5</v>
      </c>
      <c r="AR160" s="205">
        <v>88</v>
      </c>
      <c r="AS160" s="205">
        <v>115.5</v>
      </c>
      <c r="AT160" s="205">
        <v>75</v>
      </c>
      <c r="AU160" s="205">
        <v>113.5</v>
      </c>
      <c r="AV160" s="205">
        <v>137.5</v>
      </c>
      <c r="AW160" s="205">
        <v>141</v>
      </c>
      <c r="AX160" s="205">
        <v>80.5</v>
      </c>
    </row>
    <row r="161" spans="1:50">
      <c r="A161" s="203" t="str">
        <f t="shared" si="4"/>
        <v>199702</v>
      </c>
      <c r="B161" s="204">
        <v>35521</v>
      </c>
      <c r="C161" s="206">
        <f t="shared" si="5"/>
        <v>5661.5</v>
      </c>
      <c r="D161" s="205">
        <v>15.5</v>
      </c>
      <c r="E161" s="205">
        <v>51</v>
      </c>
      <c r="F161" s="205">
        <v>65.5</v>
      </c>
      <c r="G161" s="205">
        <v>86.5</v>
      </c>
      <c r="H161" s="205">
        <v>69.5</v>
      </c>
      <c r="I161" s="205">
        <v>69</v>
      </c>
      <c r="J161" s="205">
        <v>86</v>
      </c>
      <c r="K161" s="205">
        <v>149.5</v>
      </c>
      <c r="L161" s="205">
        <v>74.5</v>
      </c>
      <c r="M161" s="205">
        <v>146</v>
      </c>
      <c r="N161" s="205">
        <v>52</v>
      </c>
      <c r="O161" s="205">
        <v>79</v>
      </c>
      <c r="P161" s="205">
        <v>65.5</v>
      </c>
      <c r="Q161" s="205">
        <v>92.5</v>
      </c>
      <c r="R161" s="205">
        <v>105.5</v>
      </c>
      <c r="S161" s="205">
        <v>146.5</v>
      </c>
      <c r="T161" s="205">
        <v>260</v>
      </c>
      <c r="U161" s="205">
        <v>59</v>
      </c>
      <c r="V161" s="205">
        <v>254</v>
      </c>
      <c r="W161" s="205">
        <v>129</v>
      </c>
      <c r="X161" s="205">
        <v>131.5</v>
      </c>
      <c r="Y161" s="205">
        <v>219.5</v>
      </c>
      <c r="Z161" s="205">
        <v>163.5</v>
      </c>
      <c r="AA161" s="205">
        <v>137</v>
      </c>
      <c r="AB161" s="205">
        <v>97</v>
      </c>
      <c r="AC161" s="205">
        <v>87</v>
      </c>
      <c r="AD161" s="205">
        <v>106</v>
      </c>
      <c r="AE161" s="205">
        <v>126</v>
      </c>
      <c r="AF161" s="205">
        <v>108</v>
      </c>
      <c r="AG161" s="205">
        <v>116</v>
      </c>
      <c r="AH161" s="205">
        <v>99.5</v>
      </c>
      <c r="AI161" s="205">
        <v>87</v>
      </c>
      <c r="AJ161" s="205">
        <v>121.5</v>
      </c>
      <c r="AK161" s="205">
        <v>144.5</v>
      </c>
      <c r="AL161" s="205">
        <v>195.5</v>
      </c>
      <c r="AM161" s="205">
        <v>101.5</v>
      </c>
      <c r="AN161" s="205">
        <v>57.5</v>
      </c>
      <c r="AO161" s="205">
        <v>132.5</v>
      </c>
      <c r="AP161" s="205">
        <v>125.5</v>
      </c>
      <c r="AQ161" s="205">
        <v>142.5</v>
      </c>
      <c r="AR161" s="205">
        <v>146</v>
      </c>
      <c r="AS161" s="205">
        <v>143.5</v>
      </c>
      <c r="AT161" s="205">
        <v>100</v>
      </c>
      <c r="AU161" s="205">
        <v>224</v>
      </c>
      <c r="AV161" s="205">
        <v>130.5</v>
      </c>
      <c r="AW161" s="205">
        <v>127</v>
      </c>
      <c r="AX161" s="205">
        <v>235.5</v>
      </c>
    </row>
    <row r="162" spans="1:50">
      <c r="A162" s="203" t="str">
        <f t="shared" si="4"/>
        <v>199702</v>
      </c>
      <c r="B162" s="204">
        <v>35551</v>
      </c>
      <c r="C162" s="206">
        <f t="shared" si="5"/>
        <v>7750</v>
      </c>
      <c r="D162" s="205">
        <v>74</v>
      </c>
      <c r="E162" s="205">
        <v>110</v>
      </c>
      <c r="F162" s="205">
        <v>150</v>
      </c>
      <c r="G162" s="205">
        <v>191.5</v>
      </c>
      <c r="H162" s="205">
        <v>147</v>
      </c>
      <c r="I162" s="205">
        <v>117</v>
      </c>
      <c r="J162" s="205">
        <v>138</v>
      </c>
      <c r="K162" s="205">
        <v>188</v>
      </c>
      <c r="L162" s="205">
        <v>246.5</v>
      </c>
      <c r="M162" s="205">
        <v>293.5</v>
      </c>
      <c r="N162" s="205">
        <v>141.5</v>
      </c>
      <c r="O162" s="205">
        <v>220</v>
      </c>
      <c r="P162" s="205">
        <v>70</v>
      </c>
      <c r="Q162" s="205">
        <v>157.5</v>
      </c>
      <c r="R162" s="205">
        <v>186</v>
      </c>
      <c r="S162" s="205">
        <v>182.5</v>
      </c>
      <c r="T162" s="205">
        <v>197.5</v>
      </c>
      <c r="U162" s="205">
        <v>73.5</v>
      </c>
      <c r="V162" s="205">
        <v>113.5</v>
      </c>
      <c r="W162" s="205">
        <v>218.5</v>
      </c>
      <c r="X162" s="205">
        <v>162.5</v>
      </c>
      <c r="Y162" s="205">
        <v>231.5</v>
      </c>
      <c r="Z162" s="205">
        <v>226.5</v>
      </c>
      <c r="AA162" s="205">
        <v>175</v>
      </c>
      <c r="AB162" s="205">
        <v>167</v>
      </c>
      <c r="AC162" s="205">
        <v>102.5</v>
      </c>
      <c r="AD162" s="205">
        <v>156.5</v>
      </c>
      <c r="AE162" s="205">
        <v>114</v>
      </c>
      <c r="AF162" s="205">
        <v>167</v>
      </c>
      <c r="AG162" s="205">
        <v>144</v>
      </c>
      <c r="AH162" s="205">
        <v>215.5</v>
      </c>
      <c r="AI162" s="205">
        <v>106.5</v>
      </c>
      <c r="AJ162" s="205">
        <v>215</v>
      </c>
      <c r="AK162" s="205">
        <v>291.5</v>
      </c>
      <c r="AL162" s="205">
        <v>356</v>
      </c>
      <c r="AM162" s="205">
        <v>72.5</v>
      </c>
      <c r="AN162" s="205">
        <v>110.5</v>
      </c>
      <c r="AO162" s="205">
        <v>120.5</v>
      </c>
      <c r="AP162" s="205">
        <v>123.5</v>
      </c>
      <c r="AQ162" s="205">
        <v>181.5</v>
      </c>
      <c r="AR162" s="205">
        <v>113.5</v>
      </c>
      <c r="AS162" s="205">
        <v>288.5</v>
      </c>
      <c r="AT162" s="205">
        <v>125</v>
      </c>
      <c r="AU162" s="205">
        <v>164.5</v>
      </c>
      <c r="AV162" s="205">
        <v>70</v>
      </c>
      <c r="AW162" s="205">
        <v>119</v>
      </c>
      <c r="AX162" s="205">
        <v>214</v>
      </c>
    </row>
    <row r="163" spans="1:50">
      <c r="A163" s="203" t="str">
        <f t="shared" si="4"/>
        <v>199702</v>
      </c>
      <c r="B163" s="204">
        <v>35582</v>
      </c>
      <c r="C163" s="206">
        <f t="shared" si="5"/>
        <v>8114</v>
      </c>
      <c r="D163" s="205">
        <v>21</v>
      </c>
      <c r="E163" s="205">
        <v>117</v>
      </c>
      <c r="F163" s="205">
        <v>150.5</v>
      </c>
      <c r="G163" s="205">
        <v>137.5</v>
      </c>
      <c r="H163" s="205">
        <v>280.5</v>
      </c>
      <c r="I163" s="205">
        <v>253.5</v>
      </c>
      <c r="J163" s="205">
        <v>200.5</v>
      </c>
      <c r="K163" s="205">
        <v>293</v>
      </c>
      <c r="L163" s="205">
        <v>143.5</v>
      </c>
      <c r="M163" s="205">
        <v>201</v>
      </c>
      <c r="N163" s="205">
        <v>105</v>
      </c>
      <c r="O163" s="205">
        <v>178</v>
      </c>
      <c r="P163" s="205">
        <v>142.5</v>
      </c>
      <c r="Q163" s="205">
        <v>99.5</v>
      </c>
      <c r="R163" s="205">
        <v>170.5</v>
      </c>
      <c r="S163" s="205">
        <v>159.5</v>
      </c>
      <c r="T163" s="205">
        <v>143</v>
      </c>
      <c r="U163" s="205">
        <v>80.5</v>
      </c>
      <c r="V163" s="205">
        <v>274.5</v>
      </c>
      <c r="W163" s="205">
        <v>92.5</v>
      </c>
      <c r="X163" s="205">
        <v>150</v>
      </c>
      <c r="Y163" s="205">
        <v>195</v>
      </c>
      <c r="Z163" s="205">
        <v>90.5</v>
      </c>
      <c r="AA163" s="205">
        <v>157</v>
      </c>
      <c r="AB163" s="205">
        <v>137.5</v>
      </c>
      <c r="AC163" s="205">
        <v>92.5</v>
      </c>
      <c r="AD163" s="205">
        <v>93</v>
      </c>
      <c r="AE163" s="205">
        <v>59</v>
      </c>
      <c r="AF163" s="205">
        <v>131.5</v>
      </c>
      <c r="AG163" s="205">
        <v>74</v>
      </c>
      <c r="AH163" s="205">
        <v>131.5</v>
      </c>
      <c r="AI163" s="205">
        <v>102</v>
      </c>
      <c r="AJ163" s="205">
        <v>127</v>
      </c>
      <c r="AK163" s="205">
        <v>180.5</v>
      </c>
      <c r="AL163" s="205">
        <v>210.5</v>
      </c>
      <c r="AM163" s="205">
        <v>72.5</v>
      </c>
      <c r="AN163" s="205">
        <v>154</v>
      </c>
      <c r="AO163" s="205">
        <v>132</v>
      </c>
      <c r="AP163" s="205">
        <v>307</v>
      </c>
      <c r="AQ163" s="205">
        <v>190</v>
      </c>
      <c r="AR163" s="205">
        <v>166.5</v>
      </c>
      <c r="AS163" s="205">
        <v>262.5</v>
      </c>
      <c r="AT163" s="205">
        <v>357</v>
      </c>
      <c r="AU163" s="205">
        <v>209.5</v>
      </c>
      <c r="AV163" s="205">
        <v>350</v>
      </c>
      <c r="AW163" s="205">
        <v>403.5</v>
      </c>
      <c r="AX163" s="205">
        <v>334.5</v>
      </c>
    </row>
    <row r="164" spans="1:50">
      <c r="A164" s="203" t="str">
        <f t="shared" si="4"/>
        <v>199703</v>
      </c>
      <c r="B164" s="204">
        <v>35612</v>
      </c>
      <c r="C164" s="206">
        <f t="shared" si="5"/>
        <v>13945.5</v>
      </c>
      <c r="D164" s="205">
        <v>81</v>
      </c>
      <c r="E164" s="205">
        <v>20.5</v>
      </c>
      <c r="F164" s="205">
        <v>76.5</v>
      </c>
      <c r="G164" s="205">
        <v>101.5</v>
      </c>
      <c r="H164" s="205">
        <v>88.5</v>
      </c>
      <c r="I164" s="205">
        <v>133.5</v>
      </c>
      <c r="J164" s="205">
        <v>49.5</v>
      </c>
      <c r="K164" s="205">
        <v>257.5</v>
      </c>
      <c r="L164" s="205">
        <v>67.5</v>
      </c>
      <c r="M164" s="205">
        <v>280.5</v>
      </c>
      <c r="N164" s="205">
        <v>178</v>
      </c>
      <c r="O164" s="205">
        <v>117</v>
      </c>
      <c r="P164" s="205">
        <v>175</v>
      </c>
      <c r="Q164" s="205">
        <v>173.5</v>
      </c>
      <c r="R164" s="205">
        <v>185</v>
      </c>
      <c r="S164" s="205">
        <v>139</v>
      </c>
      <c r="T164" s="205">
        <v>325</v>
      </c>
      <c r="U164" s="205">
        <v>130</v>
      </c>
      <c r="V164" s="205">
        <v>400.5</v>
      </c>
      <c r="W164" s="205">
        <v>583.5</v>
      </c>
      <c r="X164" s="205">
        <v>450</v>
      </c>
      <c r="Y164" s="205">
        <v>351.5</v>
      </c>
      <c r="Z164" s="205">
        <v>323</v>
      </c>
      <c r="AA164" s="205">
        <v>368</v>
      </c>
      <c r="AB164" s="205">
        <v>306.5</v>
      </c>
      <c r="AC164" s="205">
        <v>315</v>
      </c>
      <c r="AD164" s="205">
        <v>229</v>
      </c>
      <c r="AE164" s="205">
        <v>286</v>
      </c>
      <c r="AF164" s="205">
        <v>354.5</v>
      </c>
      <c r="AG164" s="205">
        <v>369.5</v>
      </c>
      <c r="AH164" s="205">
        <v>462.5</v>
      </c>
      <c r="AI164" s="205">
        <v>302.5</v>
      </c>
      <c r="AJ164" s="205">
        <v>596.5</v>
      </c>
      <c r="AK164" s="205">
        <v>457.5</v>
      </c>
      <c r="AL164" s="205">
        <v>463.5</v>
      </c>
      <c r="AM164" s="205">
        <v>288</v>
      </c>
      <c r="AN164" s="205">
        <v>168.5</v>
      </c>
      <c r="AO164" s="205">
        <v>315.5</v>
      </c>
      <c r="AP164" s="205">
        <v>266.5</v>
      </c>
      <c r="AQ164" s="205">
        <v>529.5</v>
      </c>
      <c r="AR164" s="205">
        <v>439</v>
      </c>
      <c r="AS164" s="205">
        <v>611</v>
      </c>
      <c r="AT164" s="205">
        <v>631</v>
      </c>
      <c r="AU164" s="205">
        <v>923</v>
      </c>
      <c r="AV164" s="205">
        <v>219</v>
      </c>
      <c r="AW164" s="205">
        <v>330.5</v>
      </c>
      <c r="AX164" s="205">
        <v>25.5</v>
      </c>
    </row>
    <row r="165" spans="1:50">
      <c r="A165" s="203" t="str">
        <f t="shared" si="4"/>
        <v>199703</v>
      </c>
      <c r="B165" s="204">
        <v>35643</v>
      </c>
      <c r="C165" s="206">
        <f t="shared" si="5"/>
        <v>6115.5</v>
      </c>
      <c r="D165" s="205">
        <v>188</v>
      </c>
      <c r="E165" s="205">
        <v>151.5</v>
      </c>
      <c r="F165" s="205">
        <v>125.5</v>
      </c>
      <c r="G165" s="205">
        <v>110.5</v>
      </c>
      <c r="H165" s="205">
        <v>45.5</v>
      </c>
      <c r="I165" s="205">
        <v>30.5</v>
      </c>
      <c r="J165" s="205">
        <v>72.5</v>
      </c>
      <c r="K165" s="205">
        <v>129.5</v>
      </c>
      <c r="L165" s="205">
        <v>55.5</v>
      </c>
      <c r="M165" s="205">
        <v>156.5</v>
      </c>
      <c r="N165" s="205">
        <v>137.5</v>
      </c>
      <c r="O165" s="205">
        <v>7</v>
      </c>
      <c r="P165" s="205">
        <v>52</v>
      </c>
      <c r="Q165" s="205">
        <v>34</v>
      </c>
      <c r="R165" s="205">
        <v>144</v>
      </c>
      <c r="S165" s="205">
        <v>50</v>
      </c>
      <c r="T165" s="205">
        <v>129.5</v>
      </c>
      <c r="U165" s="205">
        <v>92</v>
      </c>
      <c r="V165" s="205">
        <v>47.5</v>
      </c>
      <c r="W165" s="205">
        <v>100.5</v>
      </c>
      <c r="X165" s="205">
        <v>62.5</v>
      </c>
      <c r="Y165" s="205">
        <v>98</v>
      </c>
      <c r="Z165" s="205">
        <v>144</v>
      </c>
      <c r="AA165" s="205">
        <v>130</v>
      </c>
      <c r="AB165" s="205">
        <v>52</v>
      </c>
      <c r="AC165" s="205">
        <v>95</v>
      </c>
      <c r="AD165" s="205">
        <v>82</v>
      </c>
      <c r="AE165" s="205">
        <v>119.5</v>
      </c>
      <c r="AF165" s="205">
        <v>185</v>
      </c>
      <c r="AG165" s="205">
        <v>57.5</v>
      </c>
      <c r="AH165" s="205">
        <v>130.5</v>
      </c>
      <c r="AI165" s="205">
        <v>45.5</v>
      </c>
      <c r="AJ165" s="205">
        <v>241</v>
      </c>
      <c r="AK165" s="205">
        <v>131</v>
      </c>
      <c r="AL165" s="205">
        <v>235.5</v>
      </c>
      <c r="AM165" s="205">
        <v>49.5</v>
      </c>
      <c r="AN165" s="205">
        <v>70.5</v>
      </c>
      <c r="AO165" s="205">
        <v>55.5</v>
      </c>
      <c r="AP165" s="205">
        <v>280</v>
      </c>
      <c r="AQ165" s="205">
        <v>322.5</v>
      </c>
      <c r="AR165" s="205">
        <v>156</v>
      </c>
      <c r="AS165" s="205">
        <v>282</v>
      </c>
      <c r="AT165" s="205">
        <v>189</v>
      </c>
      <c r="AU165" s="205">
        <v>220.5</v>
      </c>
      <c r="AV165" s="205">
        <v>262.5</v>
      </c>
      <c r="AW165" s="205">
        <v>97</v>
      </c>
      <c r="AX165" s="205">
        <v>462</v>
      </c>
    </row>
    <row r="166" spans="1:50">
      <c r="A166" s="203" t="str">
        <f t="shared" si="4"/>
        <v>199703</v>
      </c>
      <c r="B166" s="204">
        <v>35674</v>
      </c>
      <c r="C166" s="206">
        <f t="shared" si="5"/>
        <v>10263.5</v>
      </c>
      <c r="D166" s="205">
        <v>131</v>
      </c>
      <c r="E166" s="205">
        <v>110.5</v>
      </c>
      <c r="F166" s="205">
        <v>190.5</v>
      </c>
      <c r="G166" s="205">
        <v>199</v>
      </c>
      <c r="H166" s="205">
        <v>242</v>
      </c>
      <c r="I166" s="205">
        <v>167</v>
      </c>
      <c r="J166" s="205">
        <v>226.5</v>
      </c>
      <c r="K166" s="205">
        <v>205</v>
      </c>
      <c r="L166" s="205">
        <v>133</v>
      </c>
      <c r="M166" s="205">
        <v>172</v>
      </c>
      <c r="N166" s="205">
        <v>314</v>
      </c>
      <c r="O166" s="205">
        <v>187</v>
      </c>
      <c r="P166" s="205">
        <v>115.5</v>
      </c>
      <c r="Q166" s="205">
        <v>97.5</v>
      </c>
      <c r="R166" s="205">
        <v>204</v>
      </c>
      <c r="S166" s="205">
        <v>184</v>
      </c>
      <c r="T166" s="205">
        <v>213</v>
      </c>
      <c r="U166" s="205">
        <v>122.5</v>
      </c>
      <c r="V166" s="205">
        <v>175</v>
      </c>
      <c r="W166" s="205">
        <v>183</v>
      </c>
      <c r="X166" s="205">
        <v>218</v>
      </c>
      <c r="Y166" s="205">
        <v>258.5</v>
      </c>
      <c r="Z166" s="205">
        <v>129.5</v>
      </c>
      <c r="AA166" s="205">
        <v>195</v>
      </c>
      <c r="AB166" s="205">
        <v>189</v>
      </c>
      <c r="AC166" s="205">
        <v>156</v>
      </c>
      <c r="AD166" s="205">
        <v>249.5</v>
      </c>
      <c r="AE166" s="205">
        <v>223</v>
      </c>
      <c r="AF166" s="205">
        <v>212.5</v>
      </c>
      <c r="AG166" s="205">
        <v>229.5</v>
      </c>
      <c r="AH166" s="205">
        <v>284.5</v>
      </c>
      <c r="AI166" s="205">
        <v>165.5</v>
      </c>
      <c r="AJ166" s="205">
        <v>394</v>
      </c>
      <c r="AK166" s="205">
        <v>243</v>
      </c>
      <c r="AL166" s="205">
        <v>244.5</v>
      </c>
      <c r="AM166" s="205">
        <v>178</v>
      </c>
      <c r="AN166" s="205">
        <v>271</v>
      </c>
      <c r="AO166" s="205">
        <v>213</v>
      </c>
      <c r="AP166" s="205">
        <v>548</v>
      </c>
      <c r="AQ166" s="205">
        <v>216</v>
      </c>
      <c r="AR166" s="205">
        <v>352</v>
      </c>
      <c r="AS166" s="205">
        <v>261.5</v>
      </c>
      <c r="AT166" s="205">
        <v>271</v>
      </c>
      <c r="AU166" s="205">
        <v>181</v>
      </c>
      <c r="AV166" s="205">
        <v>434</v>
      </c>
      <c r="AW166" s="205">
        <v>270.5</v>
      </c>
      <c r="AX166" s="205">
        <v>103.5</v>
      </c>
    </row>
    <row r="167" spans="1:50">
      <c r="A167" s="203" t="str">
        <f t="shared" si="4"/>
        <v>199704</v>
      </c>
      <c r="B167" s="204">
        <v>35704</v>
      </c>
      <c r="C167" s="206">
        <f t="shared" si="5"/>
        <v>2365</v>
      </c>
      <c r="D167" s="205">
        <v>82.5</v>
      </c>
      <c r="E167" s="205">
        <v>171</v>
      </c>
      <c r="F167" s="205">
        <v>63.5</v>
      </c>
      <c r="G167" s="205">
        <v>272</v>
      </c>
      <c r="H167" s="205">
        <v>11.5</v>
      </c>
      <c r="I167" s="205">
        <v>50</v>
      </c>
      <c r="J167" s="205">
        <v>15.5</v>
      </c>
      <c r="K167" s="205">
        <v>143.5</v>
      </c>
      <c r="L167" s="205">
        <v>8.5</v>
      </c>
      <c r="M167" s="205">
        <v>11.5</v>
      </c>
      <c r="N167" s="205">
        <v>6</v>
      </c>
      <c r="O167" s="205">
        <v>11</v>
      </c>
      <c r="P167" s="205">
        <v>6</v>
      </c>
      <c r="Q167" s="205">
        <v>28</v>
      </c>
      <c r="R167" s="205">
        <v>19</v>
      </c>
      <c r="S167" s="205">
        <v>3</v>
      </c>
      <c r="T167" s="205">
        <v>145.5</v>
      </c>
      <c r="U167" s="205">
        <v>3.5</v>
      </c>
      <c r="V167" s="205">
        <v>21.5</v>
      </c>
      <c r="W167" s="205">
        <v>8</v>
      </c>
      <c r="X167" s="205">
        <v>9.5</v>
      </c>
      <c r="Y167" s="205">
        <v>232.5</v>
      </c>
      <c r="Z167" s="205">
        <v>132.5</v>
      </c>
      <c r="AA167" s="205">
        <v>13</v>
      </c>
      <c r="AB167" s="205">
        <v>27.5</v>
      </c>
      <c r="AC167" s="205">
        <v>21.5</v>
      </c>
      <c r="AD167" s="205">
        <v>28</v>
      </c>
      <c r="AE167" s="205">
        <v>26.5</v>
      </c>
      <c r="AF167" s="205">
        <v>11</v>
      </c>
      <c r="AG167" s="205">
        <v>31</v>
      </c>
      <c r="AH167" s="205">
        <v>89.5</v>
      </c>
      <c r="AI167" s="205">
        <v>19</v>
      </c>
      <c r="AJ167" s="205">
        <v>61</v>
      </c>
      <c r="AK167" s="205">
        <v>27.5</v>
      </c>
      <c r="AL167" s="205">
        <v>22.5</v>
      </c>
      <c r="AM167" s="205">
        <v>45</v>
      </c>
      <c r="AN167" s="205">
        <v>42</v>
      </c>
      <c r="AO167" s="205">
        <v>65</v>
      </c>
      <c r="AP167" s="205">
        <v>34.5</v>
      </c>
      <c r="AQ167" s="205">
        <v>33.5</v>
      </c>
      <c r="AR167" s="205">
        <v>48</v>
      </c>
      <c r="AS167" s="205">
        <v>17</v>
      </c>
      <c r="AT167" s="205">
        <v>3.5</v>
      </c>
      <c r="AU167" s="205">
        <v>3</v>
      </c>
      <c r="AV167" s="205">
        <v>137</v>
      </c>
      <c r="AW167" s="205">
        <v>26</v>
      </c>
      <c r="AX167" s="205">
        <v>77</v>
      </c>
    </row>
    <row r="168" spans="1:50">
      <c r="A168" s="203" t="str">
        <f t="shared" si="4"/>
        <v>199704</v>
      </c>
      <c r="B168" s="204">
        <v>35735</v>
      </c>
      <c r="C168" s="206">
        <f t="shared" si="5"/>
        <v>7166.5</v>
      </c>
      <c r="D168" s="205">
        <v>117</v>
      </c>
      <c r="E168" s="205">
        <v>93</v>
      </c>
      <c r="F168" s="205">
        <v>177.5</v>
      </c>
      <c r="G168" s="205">
        <v>162</v>
      </c>
      <c r="H168" s="205">
        <v>133.5</v>
      </c>
      <c r="I168" s="205">
        <v>84.5</v>
      </c>
      <c r="J168" s="205">
        <v>132.5</v>
      </c>
      <c r="K168" s="205">
        <v>161.5</v>
      </c>
      <c r="L168" s="205">
        <v>117.5</v>
      </c>
      <c r="M168" s="205">
        <v>119.5</v>
      </c>
      <c r="N168" s="205">
        <v>58</v>
      </c>
      <c r="O168" s="205">
        <v>144</v>
      </c>
      <c r="P168" s="205">
        <v>125.5</v>
      </c>
      <c r="Q168" s="205">
        <v>71</v>
      </c>
      <c r="R168" s="205">
        <v>91</v>
      </c>
      <c r="S168" s="205">
        <v>107.5</v>
      </c>
      <c r="T168" s="205">
        <v>212.5</v>
      </c>
      <c r="U168" s="205">
        <v>86.5</v>
      </c>
      <c r="V168" s="205">
        <v>337.5</v>
      </c>
      <c r="W168" s="205">
        <v>262.5</v>
      </c>
      <c r="X168" s="205">
        <v>229.5</v>
      </c>
      <c r="Y168" s="205">
        <v>227.5</v>
      </c>
      <c r="Z168" s="205">
        <v>231.5</v>
      </c>
      <c r="AA168" s="205">
        <v>171</v>
      </c>
      <c r="AB168" s="205">
        <v>225.5</v>
      </c>
      <c r="AC168" s="205">
        <v>174.5</v>
      </c>
      <c r="AD168" s="205">
        <v>145.5</v>
      </c>
      <c r="AE168" s="205">
        <v>133</v>
      </c>
      <c r="AF168" s="205">
        <v>163</v>
      </c>
      <c r="AG168" s="205">
        <v>96.5</v>
      </c>
      <c r="AH168" s="205">
        <v>152</v>
      </c>
      <c r="AI168" s="205">
        <v>54</v>
      </c>
      <c r="AJ168" s="205">
        <v>158.5</v>
      </c>
      <c r="AK168" s="205">
        <v>168</v>
      </c>
      <c r="AL168" s="205">
        <v>271</v>
      </c>
      <c r="AM168" s="205">
        <v>99.5</v>
      </c>
      <c r="AN168" s="205">
        <v>122</v>
      </c>
      <c r="AO168" s="205">
        <v>107</v>
      </c>
      <c r="AP168" s="205">
        <v>184.5</v>
      </c>
      <c r="AQ168" s="205">
        <v>180</v>
      </c>
      <c r="AR168" s="205">
        <v>95.5</v>
      </c>
      <c r="AS168" s="205">
        <v>197</v>
      </c>
      <c r="AT168" s="205">
        <v>190</v>
      </c>
      <c r="AU168" s="205">
        <v>174.5</v>
      </c>
      <c r="AV168" s="205">
        <v>132</v>
      </c>
      <c r="AW168" s="205">
        <v>127.5</v>
      </c>
      <c r="AX168" s="205">
        <v>161.5</v>
      </c>
    </row>
    <row r="169" spans="1:50">
      <c r="A169" s="203" t="str">
        <f t="shared" si="4"/>
        <v>199704</v>
      </c>
      <c r="B169" s="204">
        <v>35765</v>
      </c>
      <c r="C169" s="206">
        <f t="shared" si="5"/>
        <v>3706</v>
      </c>
      <c r="D169" s="205">
        <v>76</v>
      </c>
      <c r="E169" s="205">
        <v>133.5</v>
      </c>
      <c r="F169" s="205">
        <v>47</v>
      </c>
      <c r="G169" s="205">
        <v>151.5</v>
      </c>
      <c r="H169" s="205">
        <v>35</v>
      </c>
      <c r="I169" s="205">
        <v>54.5</v>
      </c>
      <c r="J169" s="205">
        <v>42</v>
      </c>
      <c r="K169" s="205">
        <v>188.5</v>
      </c>
      <c r="L169" s="205">
        <v>48.5</v>
      </c>
      <c r="M169" s="205">
        <v>31.5</v>
      </c>
      <c r="N169" s="205">
        <v>9</v>
      </c>
      <c r="O169" s="205">
        <v>30</v>
      </c>
      <c r="P169" s="205">
        <v>40.5</v>
      </c>
      <c r="Q169" s="205">
        <v>47.5</v>
      </c>
      <c r="R169" s="205">
        <v>40.5</v>
      </c>
      <c r="S169" s="205">
        <v>47.5</v>
      </c>
      <c r="T169" s="205">
        <v>180</v>
      </c>
      <c r="U169" s="205">
        <v>43.5</v>
      </c>
      <c r="V169" s="205">
        <v>46.5</v>
      </c>
      <c r="W169" s="205">
        <v>62</v>
      </c>
      <c r="X169" s="205">
        <v>61.5</v>
      </c>
      <c r="Y169" s="205">
        <v>216.5</v>
      </c>
      <c r="Z169" s="205">
        <v>182.5</v>
      </c>
      <c r="AA169" s="205">
        <v>74</v>
      </c>
      <c r="AB169" s="205">
        <v>52.5</v>
      </c>
      <c r="AC169" s="205">
        <v>86.5</v>
      </c>
      <c r="AD169" s="205">
        <v>51.5</v>
      </c>
      <c r="AE169" s="205">
        <v>81.5</v>
      </c>
      <c r="AF169" s="205">
        <v>71</v>
      </c>
      <c r="AG169" s="205">
        <v>76.5</v>
      </c>
      <c r="AH169" s="205">
        <v>163</v>
      </c>
      <c r="AI169" s="205">
        <v>39.5</v>
      </c>
      <c r="AJ169" s="205">
        <v>88</v>
      </c>
      <c r="AK169" s="205">
        <v>61</v>
      </c>
      <c r="AL169" s="205">
        <v>84.5</v>
      </c>
      <c r="AM169" s="205">
        <v>47</v>
      </c>
      <c r="AN169" s="205">
        <v>43.5</v>
      </c>
      <c r="AO169" s="205">
        <v>54</v>
      </c>
      <c r="AP169" s="205">
        <v>39.5</v>
      </c>
      <c r="AQ169" s="205">
        <v>96</v>
      </c>
      <c r="AR169" s="205">
        <v>66.5</v>
      </c>
      <c r="AS169" s="205">
        <v>107.5</v>
      </c>
      <c r="AT169" s="205">
        <v>100</v>
      </c>
      <c r="AU169" s="205">
        <v>82</v>
      </c>
      <c r="AV169" s="205">
        <v>108.5</v>
      </c>
      <c r="AW169" s="205">
        <v>95.5</v>
      </c>
      <c r="AX169" s="205">
        <v>121</v>
      </c>
    </row>
    <row r="170" spans="1:50">
      <c r="A170" s="203" t="str">
        <f t="shared" si="4"/>
        <v>199801</v>
      </c>
      <c r="B170" s="204">
        <v>35796</v>
      </c>
      <c r="C170" s="206">
        <f t="shared" si="5"/>
        <v>7067</v>
      </c>
      <c r="D170" s="205">
        <v>108.5</v>
      </c>
      <c r="E170" s="205">
        <v>167</v>
      </c>
      <c r="F170" s="205">
        <v>83.5</v>
      </c>
      <c r="G170" s="205">
        <v>101.5</v>
      </c>
      <c r="H170" s="205">
        <v>72</v>
      </c>
      <c r="I170" s="205">
        <v>150.5</v>
      </c>
      <c r="J170" s="205">
        <v>103.5</v>
      </c>
      <c r="K170" s="205">
        <v>311</v>
      </c>
      <c r="L170" s="205">
        <v>93</v>
      </c>
      <c r="M170" s="205">
        <v>69.5</v>
      </c>
      <c r="N170" s="205">
        <v>93.5</v>
      </c>
      <c r="O170" s="205">
        <v>94</v>
      </c>
      <c r="P170" s="205">
        <v>128</v>
      </c>
      <c r="Q170" s="205">
        <v>119</v>
      </c>
      <c r="R170" s="205">
        <v>122</v>
      </c>
      <c r="S170" s="205">
        <v>133.5</v>
      </c>
      <c r="T170" s="205">
        <v>320.5</v>
      </c>
      <c r="U170" s="205">
        <v>91</v>
      </c>
      <c r="V170" s="205">
        <v>180.5</v>
      </c>
      <c r="W170" s="205">
        <v>149</v>
      </c>
      <c r="X170" s="205">
        <v>154.5</v>
      </c>
      <c r="Y170" s="205">
        <v>287</v>
      </c>
      <c r="Z170" s="205">
        <v>324</v>
      </c>
      <c r="AA170" s="205">
        <v>132</v>
      </c>
      <c r="AB170" s="205">
        <v>132.5</v>
      </c>
      <c r="AC170" s="205">
        <v>113.5</v>
      </c>
      <c r="AD170" s="205">
        <v>124</v>
      </c>
      <c r="AE170" s="205">
        <v>112.5</v>
      </c>
      <c r="AF170" s="205">
        <v>116.5</v>
      </c>
      <c r="AG170" s="205">
        <v>89.5</v>
      </c>
      <c r="AH170" s="205">
        <v>255</v>
      </c>
      <c r="AI170" s="205">
        <v>109.5</v>
      </c>
      <c r="AJ170" s="205">
        <v>211.5</v>
      </c>
      <c r="AK170" s="205">
        <v>137</v>
      </c>
      <c r="AL170" s="205">
        <v>163</v>
      </c>
      <c r="AM170" s="205">
        <v>98.5</v>
      </c>
      <c r="AN170" s="205">
        <v>106.5</v>
      </c>
      <c r="AO170" s="205">
        <v>126.5</v>
      </c>
      <c r="AP170" s="205">
        <v>146</v>
      </c>
      <c r="AQ170" s="205">
        <v>208</v>
      </c>
      <c r="AR170" s="205">
        <v>182</v>
      </c>
      <c r="AS170" s="205">
        <v>162.5</v>
      </c>
      <c r="AT170" s="205">
        <v>108</v>
      </c>
      <c r="AU170" s="205">
        <v>149</v>
      </c>
      <c r="AV170" s="205">
        <v>274</v>
      </c>
      <c r="AW170" s="205">
        <v>185.5</v>
      </c>
      <c r="AX170" s="205">
        <v>167.5</v>
      </c>
    </row>
    <row r="171" spans="1:50">
      <c r="A171" s="203" t="str">
        <f t="shared" si="4"/>
        <v>199801</v>
      </c>
      <c r="B171" s="204">
        <v>35827</v>
      </c>
      <c r="C171" s="206">
        <f t="shared" si="5"/>
        <v>4565</v>
      </c>
      <c r="D171" s="205">
        <v>69</v>
      </c>
      <c r="E171" s="205">
        <v>43</v>
      </c>
      <c r="F171" s="205">
        <v>26.5</v>
      </c>
      <c r="G171" s="205">
        <v>58</v>
      </c>
      <c r="H171" s="205">
        <v>42.5</v>
      </c>
      <c r="I171" s="205">
        <v>46</v>
      </c>
      <c r="J171" s="205">
        <v>57.5</v>
      </c>
      <c r="K171" s="205">
        <v>89.5</v>
      </c>
      <c r="L171" s="205">
        <v>61.5</v>
      </c>
      <c r="M171" s="205">
        <v>70</v>
      </c>
      <c r="N171" s="205">
        <v>84</v>
      </c>
      <c r="O171" s="205">
        <v>94</v>
      </c>
      <c r="P171" s="205">
        <v>85.5</v>
      </c>
      <c r="Q171" s="205">
        <v>87.5</v>
      </c>
      <c r="R171" s="205">
        <v>110.5</v>
      </c>
      <c r="S171" s="205">
        <v>120.5</v>
      </c>
      <c r="T171" s="205">
        <v>149</v>
      </c>
      <c r="U171" s="205">
        <v>67.5</v>
      </c>
      <c r="V171" s="205">
        <v>122</v>
      </c>
      <c r="W171" s="205">
        <v>96.5</v>
      </c>
      <c r="X171" s="205">
        <v>88.5</v>
      </c>
      <c r="Y171" s="205">
        <v>126</v>
      </c>
      <c r="Z171" s="205">
        <v>109</v>
      </c>
      <c r="AA171" s="205">
        <v>88</v>
      </c>
      <c r="AB171" s="205">
        <v>108.5</v>
      </c>
      <c r="AC171" s="205">
        <v>104</v>
      </c>
      <c r="AD171" s="205">
        <v>118</v>
      </c>
      <c r="AE171" s="205">
        <v>96.5</v>
      </c>
      <c r="AF171" s="205">
        <v>59</v>
      </c>
      <c r="AG171" s="205">
        <v>61</v>
      </c>
      <c r="AH171" s="205">
        <v>97.5</v>
      </c>
      <c r="AI171" s="205">
        <v>81.5</v>
      </c>
      <c r="AJ171" s="205">
        <v>111</v>
      </c>
      <c r="AK171" s="205">
        <v>54</v>
      </c>
      <c r="AL171" s="205">
        <v>78</v>
      </c>
      <c r="AM171" s="205">
        <v>86.5</v>
      </c>
      <c r="AN171" s="205">
        <v>146.5</v>
      </c>
      <c r="AO171" s="205">
        <v>45</v>
      </c>
      <c r="AP171" s="205">
        <v>191.5</v>
      </c>
      <c r="AQ171" s="205">
        <v>68</v>
      </c>
      <c r="AR171" s="205">
        <v>97.5</v>
      </c>
      <c r="AS171" s="205">
        <v>72</v>
      </c>
      <c r="AT171" s="205">
        <v>119</v>
      </c>
      <c r="AU171" s="205">
        <v>88</v>
      </c>
      <c r="AV171" s="205">
        <v>231.5</v>
      </c>
      <c r="AW171" s="205">
        <v>123</v>
      </c>
      <c r="AX171" s="205">
        <v>335.5</v>
      </c>
    </row>
    <row r="172" spans="1:50">
      <c r="A172" s="203" t="str">
        <f t="shared" si="4"/>
        <v>199801</v>
      </c>
      <c r="B172" s="204">
        <v>35855</v>
      </c>
      <c r="C172" s="206">
        <f t="shared" si="5"/>
        <v>4243</v>
      </c>
      <c r="D172" s="205">
        <v>83</v>
      </c>
      <c r="E172" s="205">
        <v>20.5</v>
      </c>
      <c r="F172" s="205">
        <v>48</v>
      </c>
      <c r="G172" s="205">
        <v>61.5</v>
      </c>
      <c r="H172" s="205">
        <v>26</v>
      </c>
      <c r="I172" s="205">
        <v>36</v>
      </c>
      <c r="J172" s="205">
        <v>37.5</v>
      </c>
      <c r="K172" s="205">
        <v>93</v>
      </c>
      <c r="L172" s="205">
        <v>78.5</v>
      </c>
      <c r="M172" s="205">
        <v>57</v>
      </c>
      <c r="N172" s="205">
        <v>57.5</v>
      </c>
      <c r="O172" s="205">
        <v>83</v>
      </c>
      <c r="P172" s="205">
        <v>72.5</v>
      </c>
      <c r="Q172" s="205">
        <v>102.5</v>
      </c>
      <c r="R172" s="205">
        <v>108</v>
      </c>
      <c r="S172" s="205">
        <v>124.5</v>
      </c>
      <c r="T172" s="205">
        <v>120</v>
      </c>
      <c r="U172" s="205">
        <v>53.5</v>
      </c>
      <c r="V172" s="205">
        <v>204.5</v>
      </c>
      <c r="W172" s="205">
        <v>157</v>
      </c>
      <c r="X172" s="205">
        <v>94</v>
      </c>
      <c r="Y172" s="205">
        <v>100.5</v>
      </c>
      <c r="Z172" s="205">
        <v>110.5</v>
      </c>
      <c r="AA172" s="205">
        <v>107</v>
      </c>
      <c r="AB172" s="205">
        <v>81.5</v>
      </c>
      <c r="AC172" s="205">
        <v>78</v>
      </c>
      <c r="AD172" s="205">
        <v>69</v>
      </c>
      <c r="AE172" s="205">
        <v>62</v>
      </c>
      <c r="AF172" s="205">
        <v>88</v>
      </c>
      <c r="AG172" s="205">
        <v>69</v>
      </c>
      <c r="AH172" s="205">
        <v>78.5</v>
      </c>
      <c r="AI172" s="205">
        <v>57.5</v>
      </c>
      <c r="AJ172" s="205">
        <v>83.5</v>
      </c>
      <c r="AK172" s="205">
        <v>102</v>
      </c>
      <c r="AL172" s="205">
        <v>121.5</v>
      </c>
      <c r="AM172" s="205">
        <v>85.5</v>
      </c>
      <c r="AN172" s="205">
        <v>50.5</v>
      </c>
      <c r="AO172" s="205">
        <v>72</v>
      </c>
      <c r="AP172" s="205">
        <v>160.5</v>
      </c>
      <c r="AQ172" s="205">
        <v>93</v>
      </c>
      <c r="AR172" s="205">
        <v>90</v>
      </c>
      <c r="AS172" s="205">
        <v>96.5</v>
      </c>
      <c r="AT172" s="205">
        <v>99</v>
      </c>
      <c r="AU172" s="205">
        <v>107.5</v>
      </c>
      <c r="AV172" s="205">
        <v>116.5</v>
      </c>
      <c r="AW172" s="205">
        <v>179</v>
      </c>
      <c r="AX172" s="205">
        <v>166.5</v>
      </c>
    </row>
    <row r="173" spans="1:50">
      <c r="A173" s="203" t="str">
        <f t="shared" si="4"/>
        <v>199802</v>
      </c>
      <c r="B173" s="204">
        <v>35886</v>
      </c>
      <c r="C173" s="206">
        <f t="shared" si="5"/>
        <v>8991</v>
      </c>
      <c r="D173" s="205">
        <v>28.5</v>
      </c>
      <c r="E173" s="205">
        <v>65.5</v>
      </c>
      <c r="F173" s="205">
        <v>61.5</v>
      </c>
      <c r="G173" s="205">
        <v>107</v>
      </c>
      <c r="H173" s="205">
        <v>121</v>
      </c>
      <c r="I173" s="205">
        <v>83</v>
      </c>
      <c r="J173" s="205">
        <v>150.5</v>
      </c>
      <c r="K173" s="205">
        <v>131.5</v>
      </c>
      <c r="L173" s="205">
        <v>228</v>
      </c>
      <c r="M173" s="205">
        <v>258</v>
      </c>
      <c r="N173" s="205">
        <v>173.5</v>
      </c>
      <c r="O173" s="205">
        <v>179</v>
      </c>
      <c r="P173" s="205">
        <v>161</v>
      </c>
      <c r="Q173" s="205">
        <v>164</v>
      </c>
      <c r="R173" s="205">
        <v>188</v>
      </c>
      <c r="S173" s="205">
        <v>219</v>
      </c>
      <c r="T173" s="205">
        <v>214.5</v>
      </c>
      <c r="U173" s="205">
        <v>129.5</v>
      </c>
      <c r="V173" s="205">
        <v>468.5</v>
      </c>
      <c r="W173" s="205">
        <v>259.5</v>
      </c>
      <c r="X173" s="205">
        <v>212</v>
      </c>
      <c r="Y173" s="205">
        <v>180</v>
      </c>
      <c r="Z173" s="205">
        <v>191</v>
      </c>
      <c r="AA173" s="205">
        <v>258</v>
      </c>
      <c r="AB173" s="205">
        <v>229.5</v>
      </c>
      <c r="AC173" s="205">
        <v>233</v>
      </c>
      <c r="AD173" s="205">
        <v>231</v>
      </c>
      <c r="AE173" s="205">
        <v>204</v>
      </c>
      <c r="AF173" s="205">
        <v>171.5</v>
      </c>
      <c r="AG173" s="205">
        <v>170</v>
      </c>
      <c r="AH173" s="205">
        <v>159</v>
      </c>
      <c r="AI173" s="205">
        <v>97.5</v>
      </c>
      <c r="AJ173" s="205">
        <v>152.5</v>
      </c>
      <c r="AK173" s="205">
        <v>181</v>
      </c>
      <c r="AL173" s="205">
        <v>262</v>
      </c>
      <c r="AM173" s="205">
        <v>89</v>
      </c>
      <c r="AN173" s="205">
        <v>193</v>
      </c>
      <c r="AO173" s="205">
        <v>141</v>
      </c>
      <c r="AP173" s="205">
        <v>256</v>
      </c>
      <c r="AQ173" s="205">
        <v>201</v>
      </c>
      <c r="AR173" s="205">
        <v>163.5</v>
      </c>
      <c r="AS173" s="205">
        <v>232</v>
      </c>
      <c r="AT173" s="205">
        <v>223.5</v>
      </c>
      <c r="AU173" s="205">
        <v>228.5</v>
      </c>
      <c r="AV173" s="205">
        <v>306.5</v>
      </c>
      <c r="AW173" s="205">
        <v>407.5</v>
      </c>
      <c r="AX173" s="205">
        <v>226.5</v>
      </c>
    </row>
    <row r="174" spans="1:50">
      <c r="A174" s="203" t="str">
        <f t="shared" si="4"/>
        <v>199802</v>
      </c>
      <c r="B174" s="204">
        <v>35916</v>
      </c>
      <c r="C174" s="206">
        <f t="shared" si="5"/>
        <v>9876</v>
      </c>
      <c r="D174" s="205">
        <v>58</v>
      </c>
      <c r="E174" s="205">
        <v>138</v>
      </c>
      <c r="F174" s="205">
        <v>107</v>
      </c>
      <c r="G174" s="205">
        <v>197</v>
      </c>
      <c r="H174" s="205">
        <v>89.5</v>
      </c>
      <c r="I174" s="205">
        <v>60</v>
      </c>
      <c r="J174" s="205">
        <v>64.5</v>
      </c>
      <c r="K174" s="205">
        <v>197</v>
      </c>
      <c r="L174" s="205">
        <v>187</v>
      </c>
      <c r="M174" s="205">
        <v>221.5</v>
      </c>
      <c r="N174" s="205">
        <v>99.5</v>
      </c>
      <c r="O174" s="205">
        <v>141</v>
      </c>
      <c r="P174" s="205">
        <v>115</v>
      </c>
      <c r="Q174" s="205">
        <v>120.5</v>
      </c>
      <c r="R174" s="205">
        <v>140.5</v>
      </c>
      <c r="S174" s="205">
        <v>201</v>
      </c>
      <c r="T174" s="205">
        <v>245.5</v>
      </c>
      <c r="U174" s="205">
        <v>96</v>
      </c>
      <c r="V174" s="205">
        <v>366.5</v>
      </c>
      <c r="W174" s="205">
        <v>300</v>
      </c>
      <c r="X174" s="205">
        <v>271.5</v>
      </c>
      <c r="Y174" s="205">
        <v>302.5</v>
      </c>
      <c r="Z174" s="205">
        <v>250.5</v>
      </c>
      <c r="AA174" s="205">
        <v>234</v>
      </c>
      <c r="AB174" s="205">
        <v>362.5</v>
      </c>
      <c r="AC174" s="205">
        <v>273</v>
      </c>
      <c r="AD174" s="205">
        <v>336</v>
      </c>
      <c r="AE174" s="205">
        <v>263</v>
      </c>
      <c r="AF174" s="205">
        <v>232.5</v>
      </c>
      <c r="AG174" s="205">
        <v>202.5</v>
      </c>
      <c r="AH174" s="205">
        <v>141.5</v>
      </c>
      <c r="AI174" s="205">
        <v>124.5</v>
      </c>
      <c r="AJ174" s="205">
        <v>216</v>
      </c>
      <c r="AK174" s="205">
        <v>180.5</v>
      </c>
      <c r="AL174" s="205">
        <v>293</v>
      </c>
      <c r="AM174" s="205">
        <v>162</v>
      </c>
      <c r="AN174" s="205">
        <v>395.5</v>
      </c>
      <c r="AO174" s="205">
        <v>123.5</v>
      </c>
      <c r="AP174" s="205">
        <v>515.5</v>
      </c>
      <c r="AQ174" s="205">
        <v>268.5</v>
      </c>
      <c r="AR174" s="205">
        <v>159</v>
      </c>
      <c r="AS174" s="205">
        <v>188</v>
      </c>
      <c r="AT174" s="205">
        <v>179</v>
      </c>
      <c r="AU174" s="205">
        <v>162</v>
      </c>
      <c r="AV174" s="205">
        <v>270.5</v>
      </c>
      <c r="AW174" s="205">
        <v>337.5</v>
      </c>
      <c r="AX174" s="205">
        <v>286.5</v>
      </c>
    </row>
    <row r="175" spans="1:50">
      <c r="A175" s="203" t="str">
        <f t="shared" si="4"/>
        <v>199802</v>
      </c>
      <c r="B175" s="204">
        <v>35947</v>
      </c>
      <c r="C175" s="206">
        <f t="shared" si="5"/>
        <v>11994</v>
      </c>
      <c r="D175" s="205">
        <v>83</v>
      </c>
      <c r="E175" s="205">
        <v>164</v>
      </c>
      <c r="F175" s="205">
        <v>163</v>
      </c>
      <c r="G175" s="205">
        <v>252</v>
      </c>
      <c r="H175" s="205">
        <v>157</v>
      </c>
      <c r="I175" s="205">
        <v>41</v>
      </c>
      <c r="J175" s="205">
        <v>91.5</v>
      </c>
      <c r="K175" s="205">
        <v>88</v>
      </c>
      <c r="L175" s="205">
        <v>130</v>
      </c>
      <c r="M175" s="205">
        <v>135.5</v>
      </c>
      <c r="N175" s="205">
        <v>127.5</v>
      </c>
      <c r="O175" s="205">
        <v>146</v>
      </c>
      <c r="P175" s="205">
        <v>126.5</v>
      </c>
      <c r="Q175" s="205">
        <v>129.5</v>
      </c>
      <c r="R175" s="205">
        <v>150.5</v>
      </c>
      <c r="S175" s="205">
        <v>182</v>
      </c>
      <c r="T175" s="205">
        <v>135</v>
      </c>
      <c r="U175" s="205">
        <v>52</v>
      </c>
      <c r="V175" s="205">
        <v>362.5</v>
      </c>
      <c r="W175" s="205">
        <v>261</v>
      </c>
      <c r="X175" s="205">
        <v>203</v>
      </c>
      <c r="Y175" s="205">
        <v>178</v>
      </c>
      <c r="Z175" s="205">
        <v>152</v>
      </c>
      <c r="AA175" s="205">
        <v>301</v>
      </c>
      <c r="AB175" s="205">
        <v>287</v>
      </c>
      <c r="AC175" s="205">
        <v>260.5</v>
      </c>
      <c r="AD175" s="205">
        <v>291</v>
      </c>
      <c r="AE175" s="205">
        <v>248.5</v>
      </c>
      <c r="AF175" s="205">
        <v>271</v>
      </c>
      <c r="AG175" s="205">
        <v>166.5</v>
      </c>
      <c r="AH175" s="205">
        <v>125.5</v>
      </c>
      <c r="AI175" s="205">
        <v>157.5</v>
      </c>
      <c r="AJ175" s="205">
        <v>132</v>
      </c>
      <c r="AK175" s="205">
        <v>275</v>
      </c>
      <c r="AL175" s="205">
        <v>475</v>
      </c>
      <c r="AM175" s="205">
        <v>107</v>
      </c>
      <c r="AN175" s="205">
        <v>296</v>
      </c>
      <c r="AO175" s="205">
        <v>249.5</v>
      </c>
      <c r="AP175" s="205">
        <v>862</v>
      </c>
      <c r="AQ175" s="205">
        <v>401</v>
      </c>
      <c r="AR175" s="205">
        <v>396.5</v>
      </c>
      <c r="AS175" s="205">
        <v>477.5</v>
      </c>
      <c r="AT175" s="205">
        <v>618.5</v>
      </c>
      <c r="AU175" s="205">
        <v>653</v>
      </c>
      <c r="AV175" s="205">
        <v>555.5</v>
      </c>
      <c r="AW175" s="205">
        <v>497</v>
      </c>
      <c r="AX175" s="205">
        <v>379.5</v>
      </c>
    </row>
    <row r="176" spans="1:50">
      <c r="A176" s="203" t="str">
        <f t="shared" si="4"/>
        <v>199803</v>
      </c>
      <c r="B176" s="204">
        <v>35977</v>
      </c>
      <c r="C176" s="206">
        <f t="shared" si="5"/>
        <v>7967</v>
      </c>
      <c r="D176" s="205">
        <v>71</v>
      </c>
      <c r="E176" s="205">
        <v>42</v>
      </c>
      <c r="F176" s="205">
        <v>138</v>
      </c>
      <c r="G176" s="205">
        <v>113.5</v>
      </c>
      <c r="H176" s="205">
        <v>140</v>
      </c>
      <c r="I176" s="205">
        <v>149.5</v>
      </c>
      <c r="J176" s="205">
        <v>167.5</v>
      </c>
      <c r="K176" s="205">
        <v>112</v>
      </c>
      <c r="L176" s="205">
        <v>218</v>
      </c>
      <c r="M176" s="205">
        <v>258.5</v>
      </c>
      <c r="N176" s="205">
        <v>288</v>
      </c>
      <c r="O176" s="205">
        <v>201</v>
      </c>
      <c r="P176" s="205">
        <v>118.5</v>
      </c>
      <c r="Q176" s="205">
        <v>142</v>
      </c>
      <c r="R176" s="205">
        <v>156.5</v>
      </c>
      <c r="S176" s="205">
        <v>268</v>
      </c>
      <c r="T176" s="205">
        <v>161.5</v>
      </c>
      <c r="U176" s="205">
        <v>134.5</v>
      </c>
      <c r="V176" s="205">
        <v>316</v>
      </c>
      <c r="W176" s="205">
        <v>201.5</v>
      </c>
      <c r="X176" s="205">
        <v>242</v>
      </c>
      <c r="Y176" s="205">
        <v>127</v>
      </c>
      <c r="Z176" s="205">
        <v>257</v>
      </c>
      <c r="AA176" s="205">
        <v>119</v>
      </c>
      <c r="AB176" s="205">
        <v>164.5</v>
      </c>
      <c r="AC176" s="205">
        <v>132</v>
      </c>
      <c r="AD176" s="205">
        <v>87.5</v>
      </c>
      <c r="AE176" s="205">
        <v>138.5</v>
      </c>
      <c r="AF176" s="205">
        <v>107</v>
      </c>
      <c r="AG176" s="205">
        <v>129</v>
      </c>
      <c r="AH176" s="205">
        <v>251</v>
      </c>
      <c r="AI176" s="205">
        <v>69</v>
      </c>
      <c r="AJ176" s="205">
        <v>183.5</v>
      </c>
      <c r="AK176" s="205">
        <v>129</v>
      </c>
      <c r="AL176" s="205">
        <v>178</v>
      </c>
      <c r="AM176" s="205">
        <v>110</v>
      </c>
      <c r="AN176" s="205">
        <v>106.5</v>
      </c>
      <c r="AO176" s="205">
        <v>113.5</v>
      </c>
      <c r="AP176" s="205">
        <v>409.5</v>
      </c>
      <c r="AQ176" s="205">
        <v>154.5</v>
      </c>
      <c r="AR176" s="205">
        <v>109.5</v>
      </c>
      <c r="AS176" s="205">
        <v>150</v>
      </c>
      <c r="AT176" s="205">
        <v>254.5</v>
      </c>
      <c r="AU176" s="205">
        <v>150.5</v>
      </c>
      <c r="AV176" s="205">
        <v>156.5</v>
      </c>
      <c r="AW176" s="205">
        <v>206</v>
      </c>
      <c r="AX176" s="205">
        <v>334.5</v>
      </c>
    </row>
    <row r="177" spans="1:50">
      <c r="A177" s="203" t="str">
        <f t="shared" si="4"/>
        <v>199803</v>
      </c>
      <c r="B177" s="204">
        <v>36008</v>
      </c>
      <c r="C177" s="206">
        <f t="shared" si="5"/>
        <v>9064.5</v>
      </c>
      <c r="D177" s="205">
        <v>88.5</v>
      </c>
      <c r="E177" s="205">
        <v>302</v>
      </c>
      <c r="F177" s="205">
        <v>379</v>
      </c>
      <c r="G177" s="205">
        <v>412.5</v>
      </c>
      <c r="H177" s="205">
        <v>422</v>
      </c>
      <c r="I177" s="205">
        <v>441</v>
      </c>
      <c r="J177" s="205">
        <v>576.5</v>
      </c>
      <c r="K177" s="205">
        <v>616</v>
      </c>
      <c r="L177" s="205">
        <v>248.5</v>
      </c>
      <c r="M177" s="205">
        <v>331</v>
      </c>
      <c r="N177" s="205">
        <v>226</v>
      </c>
      <c r="O177" s="205">
        <v>356</v>
      </c>
      <c r="P177" s="205">
        <v>182.5</v>
      </c>
      <c r="Q177" s="205">
        <v>91</v>
      </c>
      <c r="R177" s="205">
        <v>143.5</v>
      </c>
      <c r="S177" s="205">
        <v>144.5</v>
      </c>
      <c r="T177" s="205">
        <v>630.5</v>
      </c>
      <c r="U177" s="205">
        <v>181.5</v>
      </c>
      <c r="V177" s="205">
        <v>486.5</v>
      </c>
      <c r="W177" s="205">
        <v>160</v>
      </c>
      <c r="X177" s="205">
        <v>119.5</v>
      </c>
      <c r="Y177" s="205">
        <v>373</v>
      </c>
      <c r="Z177" s="205">
        <v>333.5</v>
      </c>
      <c r="AA177" s="205">
        <v>96</v>
      </c>
      <c r="AB177" s="205">
        <v>57</v>
      </c>
      <c r="AC177" s="205">
        <v>111</v>
      </c>
      <c r="AD177" s="205">
        <v>4</v>
      </c>
      <c r="AE177" s="205">
        <v>43</v>
      </c>
      <c r="AF177" s="205">
        <v>90</v>
      </c>
      <c r="AG177" s="205">
        <v>89.5</v>
      </c>
      <c r="AH177" s="205">
        <v>120.5</v>
      </c>
      <c r="AI177" s="205">
        <v>100</v>
      </c>
      <c r="AJ177" s="205">
        <v>136.5</v>
      </c>
      <c r="AK177" s="205">
        <v>46</v>
      </c>
      <c r="AL177" s="205">
        <v>114</v>
      </c>
      <c r="AM177" s="205">
        <v>83.5</v>
      </c>
      <c r="AN177" s="205">
        <v>22.5</v>
      </c>
      <c r="AO177" s="205">
        <v>32.5</v>
      </c>
      <c r="AP177" s="205">
        <v>12.5</v>
      </c>
      <c r="AQ177" s="205">
        <v>175</v>
      </c>
      <c r="AR177" s="205">
        <v>60.5</v>
      </c>
      <c r="AS177" s="205">
        <v>99.5</v>
      </c>
      <c r="AT177" s="205">
        <v>73.5</v>
      </c>
      <c r="AU177" s="205">
        <v>40</v>
      </c>
      <c r="AV177" s="205">
        <v>12</v>
      </c>
      <c r="AW177" s="205">
        <v>69.5</v>
      </c>
      <c r="AX177" s="205">
        <v>131</v>
      </c>
    </row>
    <row r="178" spans="1:50">
      <c r="A178" s="203" t="str">
        <f t="shared" si="4"/>
        <v>199803</v>
      </c>
      <c r="B178" s="204">
        <v>36039</v>
      </c>
      <c r="C178" s="206">
        <f t="shared" si="5"/>
        <v>12183</v>
      </c>
      <c r="D178" s="205">
        <v>218</v>
      </c>
      <c r="E178" s="205">
        <v>172.5</v>
      </c>
      <c r="F178" s="205">
        <v>205.5</v>
      </c>
      <c r="G178" s="205">
        <v>182</v>
      </c>
      <c r="H178" s="205">
        <v>165.5</v>
      </c>
      <c r="I178" s="205">
        <v>143</v>
      </c>
      <c r="J178" s="205">
        <v>133</v>
      </c>
      <c r="K178" s="205">
        <v>138.5</v>
      </c>
      <c r="L178" s="205">
        <v>258</v>
      </c>
      <c r="M178" s="205">
        <v>333.5</v>
      </c>
      <c r="N178" s="205">
        <v>322</v>
      </c>
      <c r="O178" s="205">
        <v>314</v>
      </c>
      <c r="P178" s="205">
        <v>348.5</v>
      </c>
      <c r="Q178" s="205">
        <v>142</v>
      </c>
      <c r="R178" s="205">
        <v>229</v>
      </c>
      <c r="S178" s="205">
        <v>270.5</v>
      </c>
      <c r="T178" s="205">
        <v>303</v>
      </c>
      <c r="U178" s="205">
        <v>139</v>
      </c>
      <c r="V178" s="205">
        <v>484.5</v>
      </c>
      <c r="W178" s="205">
        <v>340</v>
      </c>
      <c r="X178" s="205">
        <v>279.5</v>
      </c>
      <c r="Y178" s="205">
        <v>326</v>
      </c>
      <c r="Z178" s="205">
        <v>339</v>
      </c>
      <c r="AA178" s="205">
        <v>213</v>
      </c>
      <c r="AB178" s="205">
        <v>420.5</v>
      </c>
      <c r="AC178" s="205">
        <v>199.5</v>
      </c>
      <c r="AD178" s="205">
        <v>202</v>
      </c>
      <c r="AE178" s="205">
        <v>161.5</v>
      </c>
      <c r="AF178" s="205">
        <v>205</v>
      </c>
      <c r="AG178" s="205">
        <v>302</v>
      </c>
      <c r="AH178" s="205">
        <v>366.5</v>
      </c>
      <c r="AI178" s="205">
        <v>242</v>
      </c>
      <c r="AJ178" s="205">
        <v>241</v>
      </c>
      <c r="AK178" s="205">
        <v>118.5</v>
      </c>
      <c r="AL178" s="205">
        <v>124</v>
      </c>
      <c r="AM178" s="205">
        <v>363</v>
      </c>
      <c r="AN178" s="205">
        <v>382.5</v>
      </c>
      <c r="AO178" s="205">
        <v>158</v>
      </c>
      <c r="AP178" s="205">
        <v>1355</v>
      </c>
      <c r="AQ178" s="205">
        <v>90.5</v>
      </c>
      <c r="AR178" s="205">
        <v>282</v>
      </c>
      <c r="AS178" s="205">
        <v>52.5</v>
      </c>
      <c r="AT178" s="205">
        <v>93</v>
      </c>
      <c r="AU178" s="205">
        <v>116</v>
      </c>
      <c r="AV178" s="205">
        <v>297</v>
      </c>
      <c r="AW178" s="205">
        <v>143</v>
      </c>
      <c r="AX178" s="205">
        <v>268.5</v>
      </c>
    </row>
    <row r="179" spans="1:50">
      <c r="A179" s="203" t="str">
        <f t="shared" si="4"/>
        <v>199804</v>
      </c>
      <c r="B179" s="204">
        <v>36069</v>
      </c>
      <c r="C179" s="206">
        <f t="shared" si="5"/>
        <v>11152</v>
      </c>
      <c r="D179" s="205">
        <v>76</v>
      </c>
      <c r="E179" s="205">
        <v>166</v>
      </c>
      <c r="F179" s="205">
        <v>183.5</v>
      </c>
      <c r="G179" s="205">
        <v>287.5</v>
      </c>
      <c r="H179" s="205">
        <v>158.5</v>
      </c>
      <c r="I179" s="205">
        <v>115</v>
      </c>
      <c r="J179" s="205">
        <v>117</v>
      </c>
      <c r="K179" s="205">
        <v>216.5</v>
      </c>
      <c r="L179" s="205">
        <v>126</v>
      </c>
      <c r="M179" s="205">
        <v>174</v>
      </c>
      <c r="N179" s="205">
        <v>154.5</v>
      </c>
      <c r="O179" s="205">
        <v>163</v>
      </c>
      <c r="P179" s="205">
        <v>175.5</v>
      </c>
      <c r="Q179" s="205">
        <v>189.5</v>
      </c>
      <c r="R179" s="205">
        <v>142.5</v>
      </c>
      <c r="S179" s="205">
        <v>174</v>
      </c>
      <c r="T179" s="205">
        <v>178.5</v>
      </c>
      <c r="U179" s="205">
        <v>120.5</v>
      </c>
      <c r="V179" s="205">
        <v>365</v>
      </c>
      <c r="W179" s="205">
        <v>275</v>
      </c>
      <c r="X179" s="205">
        <v>268</v>
      </c>
      <c r="Y179" s="205">
        <v>209.5</v>
      </c>
      <c r="Z179" s="205">
        <v>205.5</v>
      </c>
      <c r="AA179" s="205">
        <v>260</v>
      </c>
      <c r="AB179" s="205">
        <v>289.5</v>
      </c>
      <c r="AC179" s="205">
        <v>154.5</v>
      </c>
      <c r="AD179" s="205">
        <v>310</v>
      </c>
      <c r="AE179" s="205">
        <v>221</v>
      </c>
      <c r="AF179" s="205">
        <v>473.5</v>
      </c>
      <c r="AG179" s="205">
        <v>266.5</v>
      </c>
      <c r="AH179" s="205">
        <v>210.5</v>
      </c>
      <c r="AI179" s="205">
        <v>213.5</v>
      </c>
      <c r="AJ179" s="205">
        <v>222.5</v>
      </c>
      <c r="AK179" s="205">
        <v>259.5</v>
      </c>
      <c r="AL179" s="205">
        <v>245.5</v>
      </c>
      <c r="AM179" s="205">
        <v>230.5</v>
      </c>
      <c r="AN179" s="205">
        <v>323.5</v>
      </c>
      <c r="AO179" s="205">
        <v>276</v>
      </c>
      <c r="AP179" s="205">
        <v>445</v>
      </c>
      <c r="AQ179" s="205">
        <v>139.5</v>
      </c>
      <c r="AR179" s="205">
        <v>413</v>
      </c>
      <c r="AS179" s="205">
        <v>157</v>
      </c>
      <c r="AT179" s="205">
        <v>174</v>
      </c>
      <c r="AU179" s="205">
        <v>178.5</v>
      </c>
      <c r="AV179" s="205">
        <v>411.5</v>
      </c>
      <c r="AW179" s="205">
        <v>347</v>
      </c>
      <c r="AX179" s="205">
        <v>689</v>
      </c>
    </row>
    <row r="180" spans="1:50">
      <c r="A180" s="203" t="str">
        <f t="shared" si="4"/>
        <v>199804</v>
      </c>
      <c r="B180" s="204">
        <v>36100</v>
      </c>
      <c r="C180" s="206">
        <f t="shared" si="5"/>
        <v>2621</v>
      </c>
      <c r="D180" s="205">
        <v>137.5</v>
      </c>
      <c r="E180" s="205">
        <v>216</v>
      </c>
      <c r="F180" s="205">
        <v>104</v>
      </c>
      <c r="G180" s="205">
        <v>200</v>
      </c>
      <c r="H180" s="205">
        <v>7</v>
      </c>
      <c r="I180" s="205">
        <v>43</v>
      </c>
      <c r="J180" s="205">
        <v>10.5</v>
      </c>
      <c r="K180" s="205">
        <v>243.5</v>
      </c>
      <c r="L180" s="205">
        <v>1.5</v>
      </c>
      <c r="M180" s="205">
        <v>0</v>
      </c>
      <c r="N180" s="205">
        <v>0</v>
      </c>
      <c r="O180" s="205">
        <v>3</v>
      </c>
      <c r="P180" s="205">
        <v>1</v>
      </c>
      <c r="Q180" s="205">
        <v>10</v>
      </c>
      <c r="R180" s="205">
        <v>7.5</v>
      </c>
      <c r="S180" s="205">
        <v>11.5</v>
      </c>
      <c r="T180" s="205">
        <v>278</v>
      </c>
      <c r="U180" s="205">
        <v>11.5</v>
      </c>
      <c r="V180" s="205">
        <v>3</v>
      </c>
      <c r="W180" s="205">
        <v>10</v>
      </c>
      <c r="X180" s="205">
        <v>7</v>
      </c>
      <c r="Y180" s="205">
        <v>248.5</v>
      </c>
      <c r="Z180" s="205">
        <v>200</v>
      </c>
      <c r="AA180" s="205">
        <v>11</v>
      </c>
      <c r="AB180" s="205">
        <v>6.5</v>
      </c>
      <c r="AC180" s="205">
        <v>9.5</v>
      </c>
      <c r="AD180" s="205">
        <v>14.5</v>
      </c>
      <c r="AE180" s="205">
        <v>17</v>
      </c>
      <c r="AF180" s="205">
        <v>4</v>
      </c>
      <c r="AG180" s="205">
        <v>22.5</v>
      </c>
      <c r="AH180" s="205">
        <v>103</v>
      </c>
      <c r="AI180" s="205">
        <v>3.5</v>
      </c>
      <c r="AJ180" s="205">
        <v>73</v>
      </c>
      <c r="AK180" s="205">
        <v>24</v>
      </c>
      <c r="AL180" s="205">
        <v>22</v>
      </c>
      <c r="AM180" s="205">
        <v>23</v>
      </c>
      <c r="AN180" s="205">
        <v>9</v>
      </c>
      <c r="AO180" s="205">
        <v>39</v>
      </c>
      <c r="AP180" s="205">
        <v>16</v>
      </c>
      <c r="AQ180" s="205">
        <v>43.5</v>
      </c>
      <c r="AR180" s="205">
        <v>27</v>
      </c>
      <c r="AS180" s="205">
        <v>33</v>
      </c>
      <c r="AT180" s="205">
        <v>73.5</v>
      </c>
      <c r="AU180" s="205">
        <v>30</v>
      </c>
      <c r="AV180" s="205">
        <v>43</v>
      </c>
      <c r="AW180" s="205">
        <v>55.5</v>
      </c>
      <c r="AX180" s="205">
        <v>164</v>
      </c>
    </row>
    <row r="181" spans="1:50">
      <c r="A181" s="203" t="str">
        <f t="shared" si="4"/>
        <v>199804</v>
      </c>
      <c r="B181" s="204">
        <v>36130</v>
      </c>
      <c r="C181" s="206">
        <f t="shared" si="5"/>
        <v>2320</v>
      </c>
      <c r="D181" s="205">
        <v>134</v>
      </c>
      <c r="E181" s="205">
        <v>109</v>
      </c>
      <c r="F181" s="205">
        <v>74</v>
      </c>
      <c r="G181" s="205">
        <v>169.5</v>
      </c>
      <c r="H181" s="205">
        <v>18</v>
      </c>
      <c r="I181" s="205">
        <v>81</v>
      </c>
      <c r="J181" s="205">
        <v>16</v>
      </c>
      <c r="K181" s="205">
        <v>160.5</v>
      </c>
      <c r="L181" s="205">
        <v>33.5</v>
      </c>
      <c r="M181" s="205">
        <v>31</v>
      </c>
      <c r="N181" s="205">
        <v>23.5</v>
      </c>
      <c r="O181" s="205">
        <v>41</v>
      </c>
      <c r="P181" s="205">
        <v>34.5</v>
      </c>
      <c r="Q181" s="205">
        <v>48</v>
      </c>
      <c r="R181" s="205">
        <v>48</v>
      </c>
      <c r="S181" s="205">
        <v>51.5</v>
      </c>
      <c r="T181" s="205">
        <v>189</v>
      </c>
      <c r="U181" s="205">
        <v>18</v>
      </c>
      <c r="V181" s="205">
        <v>39.5</v>
      </c>
      <c r="W181" s="205">
        <v>36</v>
      </c>
      <c r="X181" s="205">
        <v>40</v>
      </c>
      <c r="Y181" s="205">
        <v>173</v>
      </c>
      <c r="Z181" s="205">
        <v>106.5</v>
      </c>
      <c r="AA181" s="205">
        <v>44</v>
      </c>
      <c r="AB181" s="205">
        <v>53.5</v>
      </c>
      <c r="AC181" s="205">
        <v>24.5</v>
      </c>
      <c r="AD181" s="205">
        <v>30.5</v>
      </c>
      <c r="AE181" s="205">
        <v>37.5</v>
      </c>
      <c r="AF181" s="205">
        <v>30</v>
      </c>
      <c r="AG181" s="205">
        <v>12</v>
      </c>
      <c r="AH181" s="205">
        <v>108</v>
      </c>
      <c r="AI181" s="205">
        <v>5</v>
      </c>
      <c r="AJ181" s="205">
        <v>37.5</v>
      </c>
      <c r="AK181" s="205">
        <v>1.5</v>
      </c>
      <c r="AL181" s="205">
        <v>4.5</v>
      </c>
      <c r="AM181" s="205">
        <v>4</v>
      </c>
      <c r="AN181" s="205">
        <v>15</v>
      </c>
      <c r="AO181" s="205">
        <v>5</v>
      </c>
      <c r="AP181" s="205">
        <v>13.5</v>
      </c>
      <c r="AQ181" s="205">
        <v>23</v>
      </c>
      <c r="AR181" s="205">
        <v>0.5</v>
      </c>
      <c r="AS181" s="205">
        <v>0.5</v>
      </c>
      <c r="AT181" s="205">
        <v>4.5</v>
      </c>
      <c r="AU181" s="205">
        <v>2</v>
      </c>
      <c r="AV181" s="205">
        <v>6.5</v>
      </c>
      <c r="AW181" s="205">
        <v>9</v>
      </c>
      <c r="AX181" s="205">
        <v>173</v>
      </c>
    </row>
    <row r="182" spans="1:50">
      <c r="A182" s="203" t="str">
        <f t="shared" si="4"/>
        <v>199901</v>
      </c>
      <c r="B182" s="204">
        <v>36161</v>
      </c>
      <c r="C182" s="206">
        <f t="shared" si="5"/>
        <v>2804</v>
      </c>
      <c r="D182" s="205">
        <v>135</v>
      </c>
      <c r="E182" s="205">
        <v>186.5</v>
      </c>
      <c r="F182" s="205">
        <v>31.5</v>
      </c>
      <c r="G182" s="205">
        <v>133.5</v>
      </c>
      <c r="H182" s="205">
        <v>4</v>
      </c>
      <c r="I182" s="205">
        <v>62.5</v>
      </c>
      <c r="J182" s="205">
        <v>25</v>
      </c>
      <c r="K182" s="205">
        <v>143</v>
      </c>
      <c r="L182" s="205">
        <v>3</v>
      </c>
      <c r="M182" s="205">
        <v>3</v>
      </c>
      <c r="N182" s="205">
        <v>0.5</v>
      </c>
      <c r="O182" s="205">
        <v>6</v>
      </c>
      <c r="P182" s="205">
        <v>9</v>
      </c>
      <c r="Q182" s="205">
        <v>17.5</v>
      </c>
      <c r="R182" s="205">
        <v>19.5</v>
      </c>
      <c r="S182" s="205">
        <v>20.5</v>
      </c>
      <c r="T182" s="205">
        <v>261</v>
      </c>
      <c r="U182" s="205">
        <v>25.5</v>
      </c>
      <c r="V182" s="205">
        <v>27.5</v>
      </c>
      <c r="W182" s="205">
        <v>66.5</v>
      </c>
      <c r="X182" s="205">
        <v>33.5</v>
      </c>
      <c r="Y182" s="205">
        <v>262.5</v>
      </c>
      <c r="Z182" s="205">
        <v>368.5</v>
      </c>
      <c r="AA182" s="205">
        <v>33</v>
      </c>
      <c r="AB182" s="205">
        <v>12.5</v>
      </c>
      <c r="AC182" s="205">
        <v>17</v>
      </c>
      <c r="AD182" s="205">
        <v>15</v>
      </c>
      <c r="AE182" s="205">
        <v>19.5</v>
      </c>
      <c r="AF182" s="205">
        <v>34.5</v>
      </c>
      <c r="AG182" s="205">
        <v>15</v>
      </c>
      <c r="AH182" s="205">
        <v>194</v>
      </c>
      <c r="AI182" s="205">
        <v>15.5</v>
      </c>
      <c r="AJ182" s="205">
        <v>95.5</v>
      </c>
      <c r="AK182" s="205">
        <v>32</v>
      </c>
      <c r="AL182" s="205">
        <v>40.5</v>
      </c>
      <c r="AM182" s="205">
        <v>15.5</v>
      </c>
      <c r="AN182" s="205">
        <v>10</v>
      </c>
      <c r="AO182" s="205">
        <v>27</v>
      </c>
      <c r="AP182" s="205">
        <v>26</v>
      </c>
      <c r="AQ182" s="205">
        <v>42</v>
      </c>
      <c r="AR182" s="205">
        <v>27.5</v>
      </c>
      <c r="AS182" s="205">
        <v>35.5</v>
      </c>
      <c r="AT182" s="205">
        <v>38.5</v>
      </c>
      <c r="AU182" s="205">
        <v>19.5</v>
      </c>
      <c r="AV182" s="205">
        <v>40.5</v>
      </c>
      <c r="AW182" s="205">
        <v>39</v>
      </c>
      <c r="AX182" s="205">
        <v>114</v>
      </c>
    </row>
    <row r="183" spans="1:50">
      <c r="A183" s="203" t="str">
        <f t="shared" si="4"/>
        <v>199901</v>
      </c>
      <c r="B183" s="204">
        <v>36192</v>
      </c>
      <c r="C183" s="206">
        <f t="shared" si="5"/>
        <v>3360</v>
      </c>
      <c r="D183" s="205">
        <v>84</v>
      </c>
      <c r="E183" s="205">
        <v>186.5</v>
      </c>
      <c r="F183" s="205">
        <v>64</v>
      </c>
      <c r="G183" s="205">
        <v>100.5</v>
      </c>
      <c r="H183" s="205">
        <v>26</v>
      </c>
      <c r="I183" s="205">
        <v>51.5</v>
      </c>
      <c r="J183" s="205">
        <v>28.5</v>
      </c>
      <c r="K183" s="205">
        <v>135.5</v>
      </c>
      <c r="L183" s="205">
        <v>48</v>
      </c>
      <c r="M183" s="205">
        <v>26</v>
      </c>
      <c r="N183" s="205">
        <v>8</v>
      </c>
      <c r="O183" s="205">
        <v>28</v>
      </c>
      <c r="P183" s="205">
        <v>29.5</v>
      </c>
      <c r="Q183" s="205">
        <v>50</v>
      </c>
      <c r="R183" s="205">
        <v>35.5</v>
      </c>
      <c r="S183" s="205">
        <v>41</v>
      </c>
      <c r="T183" s="205">
        <v>253</v>
      </c>
      <c r="U183" s="205">
        <v>39.5</v>
      </c>
      <c r="V183" s="205">
        <v>89</v>
      </c>
      <c r="W183" s="205">
        <v>55.5</v>
      </c>
      <c r="X183" s="205">
        <v>54.5</v>
      </c>
      <c r="Y183" s="205">
        <v>239.5</v>
      </c>
      <c r="Z183" s="205">
        <v>219</v>
      </c>
      <c r="AA183" s="205">
        <v>60</v>
      </c>
      <c r="AB183" s="205">
        <v>51</v>
      </c>
      <c r="AC183" s="205">
        <v>45.5</v>
      </c>
      <c r="AD183" s="205">
        <v>33</v>
      </c>
      <c r="AE183" s="205">
        <v>49.5</v>
      </c>
      <c r="AF183" s="205">
        <v>56.5</v>
      </c>
      <c r="AG183" s="205">
        <v>52</v>
      </c>
      <c r="AH183" s="205">
        <v>241.5</v>
      </c>
      <c r="AI183" s="205">
        <v>42</v>
      </c>
      <c r="AJ183" s="205">
        <v>124.5</v>
      </c>
      <c r="AK183" s="205">
        <v>61.5</v>
      </c>
      <c r="AL183" s="205">
        <v>49.5</v>
      </c>
      <c r="AM183" s="205">
        <v>33</v>
      </c>
      <c r="AN183" s="205">
        <v>29</v>
      </c>
      <c r="AO183" s="205">
        <v>34</v>
      </c>
      <c r="AP183" s="205">
        <v>47</v>
      </c>
      <c r="AQ183" s="205">
        <v>51.5</v>
      </c>
      <c r="AR183" s="205">
        <v>45.5</v>
      </c>
      <c r="AS183" s="205">
        <v>41</v>
      </c>
      <c r="AT183" s="205">
        <v>52</v>
      </c>
      <c r="AU183" s="205">
        <v>48</v>
      </c>
      <c r="AV183" s="205">
        <v>65</v>
      </c>
      <c r="AW183" s="205">
        <v>107</v>
      </c>
      <c r="AX183" s="205">
        <v>48</v>
      </c>
    </row>
    <row r="184" spans="1:50">
      <c r="A184" s="203" t="str">
        <f t="shared" si="4"/>
        <v>199901</v>
      </c>
      <c r="B184" s="204">
        <v>36220</v>
      </c>
      <c r="C184" s="206">
        <f t="shared" si="5"/>
        <v>5834</v>
      </c>
      <c r="D184" s="205">
        <v>86</v>
      </c>
      <c r="E184" s="205">
        <v>68</v>
      </c>
      <c r="F184" s="205">
        <v>128</v>
      </c>
      <c r="G184" s="205">
        <v>104</v>
      </c>
      <c r="H184" s="205">
        <v>119</v>
      </c>
      <c r="I184" s="205">
        <v>95.5</v>
      </c>
      <c r="J184" s="205">
        <v>107</v>
      </c>
      <c r="K184" s="205">
        <v>105</v>
      </c>
      <c r="L184" s="205">
        <v>140.5</v>
      </c>
      <c r="M184" s="205">
        <v>138.5</v>
      </c>
      <c r="N184" s="205">
        <v>72.5</v>
      </c>
      <c r="O184" s="205">
        <v>110</v>
      </c>
      <c r="P184" s="205">
        <v>79.5</v>
      </c>
      <c r="Q184" s="205">
        <v>143</v>
      </c>
      <c r="R184" s="205">
        <v>144.5</v>
      </c>
      <c r="S184" s="205">
        <v>166.5</v>
      </c>
      <c r="T184" s="205">
        <v>123.5</v>
      </c>
      <c r="U184" s="205">
        <v>45.5</v>
      </c>
      <c r="V184" s="205">
        <v>252</v>
      </c>
      <c r="W184" s="205">
        <v>165.5</v>
      </c>
      <c r="X184" s="205">
        <v>102</v>
      </c>
      <c r="Y184" s="205">
        <v>95</v>
      </c>
      <c r="Z184" s="205">
        <v>112</v>
      </c>
      <c r="AA184" s="205">
        <v>137</v>
      </c>
      <c r="AB184" s="205">
        <v>113</v>
      </c>
      <c r="AC184" s="205">
        <v>119</v>
      </c>
      <c r="AD184" s="205">
        <v>95</v>
      </c>
      <c r="AE184" s="205">
        <v>122.5</v>
      </c>
      <c r="AF184" s="205">
        <v>141</v>
      </c>
      <c r="AG184" s="205">
        <v>112</v>
      </c>
      <c r="AH184" s="205">
        <v>143</v>
      </c>
      <c r="AI184" s="205">
        <v>75.5</v>
      </c>
      <c r="AJ184" s="205">
        <v>146</v>
      </c>
      <c r="AK184" s="205">
        <v>106</v>
      </c>
      <c r="AL184" s="205">
        <v>153.5</v>
      </c>
      <c r="AM184" s="205">
        <v>76</v>
      </c>
      <c r="AN184" s="205">
        <v>93.5</v>
      </c>
      <c r="AO184" s="205">
        <v>81</v>
      </c>
      <c r="AP184" s="205">
        <v>232</v>
      </c>
      <c r="AQ184" s="205">
        <v>65</v>
      </c>
      <c r="AR184" s="205">
        <v>125</v>
      </c>
      <c r="AS184" s="205">
        <v>101</v>
      </c>
      <c r="AT184" s="205">
        <v>101</v>
      </c>
      <c r="AU184" s="205">
        <v>112.5</v>
      </c>
      <c r="AV184" s="205">
        <v>271.5</v>
      </c>
      <c r="AW184" s="205">
        <v>214</v>
      </c>
      <c r="AX184" s="205">
        <v>195</v>
      </c>
    </row>
    <row r="185" spans="1:50">
      <c r="A185" s="203" t="str">
        <f t="shared" si="4"/>
        <v>199902</v>
      </c>
      <c r="B185" s="204">
        <v>36251</v>
      </c>
      <c r="C185" s="206">
        <f t="shared" si="5"/>
        <v>5612</v>
      </c>
      <c r="D185" s="205">
        <v>32.5</v>
      </c>
      <c r="E185" s="205">
        <v>44.5</v>
      </c>
      <c r="F185" s="205">
        <v>36</v>
      </c>
      <c r="G185" s="205">
        <v>119</v>
      </c>
      <c r="H185" s="205">
        <v>145</v>
      </c>
      <c r="I185" s="205">
        <v>120</v>
      </c>
      <c r="J185" s="205">
        <v>130.5</v>
      </c>
      <c r="K185" s="205">
        <v>81</v>
      </c>
      <c r="L185" s="205">
        <v>192.5</v>
      </c>
      <c r="M185" s="205">
        <v>173</v>
      </c>
      <c r="N185" s="205">
        <v>124</v>
      </c>
      <c r="O185" s="205">
        <v>222</v>
      </c>
      <c r="P185" s="205">
        <v>86</v>
      </c>
      <c r="Q185" s="205">
        <v>200.5</v>
      </c>
      <c r="R185" s="205">
        <v>205</v>
      </c>
      <c r="S185" s="205">
        <v>217</v>
      </c>
      <c r="T185" s="205">
        <v>147</v>
      </c>
      <c r="U185" s="205">
        <v>29.5</v>
      </c>
      <c r="V185" s="205">
        <v>205.5</v>
      </c>
      <c r="W185" s="205">
        <v>122.5</v>
      </c>
      <c r="X185" s="205">
        <v>100.5</v>
      </c>
      <c r="Y185" s="205">
        <v>153.5</v>
      </c>
      <c r="Z185" s="205">
        <v>111</v>
      </c>
      <c r="AA185" s="205">
        <v>41</v>
      </c>
      <c r="AB185" s="205">
        <v>232.5</v>
      </c>
      <c r="AC185" s="205">
        <v>61.5</v>
      </c>
      <c r="AD185" s="205">
        <v>72.5</v>
      </c>
      <c r="AE185" s="205">
        <v>55.5</v>
      </c>
      <c r="AF185" s="205">
        <v>72.5</v>
      </c>
      <c r="AG185" s="205">
        <v>46.5</v>
      </c>
      <c r="AH185" s="205">
        <v>93</v>
      </c>
      <c r="AI185" s="205">
        <v>59.5</v>
      </c>
      <c r="AJ185" s="205">
        <v>89</v>
      </c>
      <c r="AK185" s="205">
        <v>110</v>
      </c>
      <c r="AL185" s="205">
        <v>126</v>
      </c>
      <c r="AM185" s="205">
        <v>56</v>
      </c>
      <c r="AN185" s="205">
        <v>141.5</v>
      </c>
      <c r="AO185" s="205">
        <v>77</v>
      </c>
      <c r="AP185" s="205">
        <v>297</v>
      </c>
      <c r="AQ185" s="205">
        <v>101</v>
      </c>
      <c r="AR185" s="205">
        <v>132</v>
      </c>
      <c r="AS185" s="205">
        <v>111.5</v>
      </c>
      <c r="AT185" s="205">
        <v>105</v>
      </c>
      <c r="AU185" s="205">
        <v>67</v>
      </c>
      <c r="AV185" s="205">
        <v>200</v>
      </c>
      <c r="AW185" s="205">
        <v>106</v>
      </c>
      <c r="AX185" s="205">
        <v>160.5</v>
      </c>
    </row>
    <row r="186" spans="1:50">
      <c r="A186" s="203" t="str">
        <f t="shared" si="4"/>
        <v>199902</v>
      </c>
      <c r="B186" s="204">
        <v>36281</v>
      </c>
      <c r="C186" s="206">
        <f t="shared" si="5"/>
        <v>6638.5</v>
      </c>
      <c r="D186" s="205">
        <v>93.5</v>
      </c>
      <c r="E186" s="205">
        <v>143.5</v>
      </c>
      <c r="F186" s="205">
        <v>201</v>
      </c>
      <c r="G186" s="205">
        <v>115</v>
      </c>
      <c r="H186" s="205">
        <v>106</v>
      </c>
      <c r="I186" s="205">
        <v>46.5</v>
      </c>
      <c r="J186" s="205">
        <v>76</v>
      </c>
      <c r="K186" s="205">
        <v>63.5</v>
      </c>
      <c r="L186" s="205">
        <v>128</v>
      </c>
      <c r="M186" s="205">
        <v>123</v>
      </c>
      <c r="N186" s="205">
        <v>63.5</v>
      </c>
      <c r="O186" s="205">
        <v>72</v>
      </c>
      <c r="P186" s="205">
        <v>101</v>
      </c>
      <c r="Q186" s="205">
        <v>63</v>
      </c>
      <c r="R186" s="205">
        <v>103.5</v>
      </c>
      <c r="S186" s="205">
        <v>124.5</v>
      </c>
      <c r="T186" s="205">
        <v>141</v>
      </c>
      <c r="U186" s="205">
        <v>51</v>
      </c>
      <c r="V186" s="205">
        <v>365.5</v>
      </c>
      <c r="W186" s="205">
        <v>260.5</v>
      </c>
      <c r="X186" s="205">
        <v>176.5</v>
      </c>
      <c r="Y186" s="205">
        <v>125</v>
      </c>
      <c r="Z186" s="205">
        <v>126.5</v>
      </c>
      <c r="AA186" s="205">
        <v>163</v>
      </c>
      <c r="AB186" s="205">
        <v>145.5</v>
      </c>
      <c r="AC186" s="205">
        <v>123</v>
      </c>
      <c r="AD186" s="205">
        <v>161</v>
      </c>
      <c r="AE186" s="205">
        <v>110</v>
      </c>
      <c r="AF186" s="205">
        <v>167</v>
      </c>
      <c r="AG186" s="205">
        <v>107.5</v>
      </c>
      <c r="AH186" s="205">
        <v>122</v>
      </c>
      <c r="AI186" s="205">
        <v>130.5</v>
      </c>
      <c r="AJ186" s="205">
        <v>143</v>
      </c>
      <c r="AK186" s="205">
        <v>163</v>
      </c>
      <c r="AL186" s="205">
        <v>196.5</v>
      </c>
      <c r="AM186" s="205">
        <v>88</v>
      </c>
      <c r="AN186" s="205">
        <v>97.5</v>
      </c>
      <c r="AO186" s="205">
        <v>128</v>
      </c>
      <c r="AP186" s="205">
        <v>333.5</v>
      </c>
      <c r="AQ186" s="205">
        <v>128.5</v>
      </c>
      <c r="AR186" s="205">
        <v>99</v>
      </c>
      <c r="AS186" s="205">
        <v>149</v>
      </c>
      <c r="AT186" s="205">
        <v>162.5</v>
      </c>
      <c r="AU186" s="205">
        <v>178.5</v>
      </c>
      <c r="AV186" s="205">
        <v>225.5</v>
      </c>
      <c r="AW186" s="205">
        <v>274.5</v>
      </c>
      <c r="AX186" s="205">
        <v>172.5</v>
      </c>
    </row>
    <row r="187" spans="1:50">
      <c r="A187" s="203" t="str">
        <f t="shared" si="4"/>
        <v>199902</v>
      </c>
      <c r="B187" s="204">
        <v>36312</v>
      </c>
      <c r="C187" s="206">
        <f t="shared" si="5"/>
        <v>14061.5</v>
      </c>
      <c r="D187" s="205">
        <v>32.5</v>
      </c>
      <c r="E187" s="205">
        <v>42</v>
      </c>
      <c r="F187" s="205">
        <v>125.5</v>
      </c>
      <c r="G187" s="205">
        <v>97</v>
      </c>
      <c r="H187" s="205">
        <v>245</v>
      </c>
      <c r="I187" s="205">
        <v>195</v>
      </c>
      <c r="J187" s="205">
        <v>228</v>
      </c>
      <c r="K187" s="205">
        <v>215.5</v>
      </c>
      <c r="L187" s="205">
        <v>204</v>
      </c>
      <c r="M187" s="205">
        <v>263</v>
      </c>
      <c r="N187" s="205">
        <v>180</v>
      </c>
      <c r="O187" s="205">
        <v>123</v>
      </c>
      <c r="P187" s="205">
        <v>183.5</v>
      </c>
      <c r="Q187" s="205">
        <v>146</v>
      </c>
      <c r="R187" s="205">
        <v>192.5</v>
      </c>
      <c r="S187" s="205">
        <v>166</v>
      </c>
      <c r="T187" s="205">
        <v>247</v>
      </c>
      <c r="U187" s="205">
        <v>146.5</v>
      </c>
      <c r="V187" s="205">
        <v>355.5</v>
      </c>
      <c r="W187" s="205">
        <v>287</v>
      </c>
      <c r="X187" s="205">
        <v>315.5</v>
      </c>
      <c r="Y187" s="205">
        <v>249</v>
      </c>
      <c r="Z187" s="205">
        <v>233</v>
      </c>
      <c r="AA187" s="205">
        <v>410</v>
      </c>
      <c r="AB187" s="205">
        <v>269</v>
      </c>
      <c r="AC187" s="205">
        <v>353</v>
      </c>
      <c r="AD187" s="205">
        <v>370</v>
      </c>
      <c r="AE187" s="205">
        <v>404.5</v>
      </c>
      <c r="AF187" s="205">
        <v>523.5</v>
      </c>
      <c r="AG187" s="205">
        <v>392.5</v>
      </c>
      <c r="AH187" s="205">
        <v>260.5</v>
      </c>
      <c r="AI187" s="205">
        <v>268.5</v>
      </c>
      <c r="AJ187" s="205">
        <v>372.5</v>
      </c>
      <c r="AK187" s="205">
        <v>411</v>
      </c>
      <c r="AL187" s="205">
        <v>430.5</v>
      </c>
      <c r="AM187" s="205">
        <v>290</v>
      </c>
      <c r="AN187" s="205">
        <v>264</v>
      </c>
      <c r="AO187" s="205">
        <v>462.5</v>
      </c>
      <c r="AP187" s="205">
        <v>563.5</v>
      </c>
      <c r="AQ187" s="205">
        <v>464</v>
      </c>
      <c r="AR187" s="205">
        <v>390</v>
      </c>
      <c r="AS187" s="205">
        <v>530.5</v>
      </c>
      <c r="AT187" s="205">
        <v>429.5</v>
      </c>
      <c r="AU187" s="205">
        <v>630.5</v>
      </c>
      <c r="AV187" s="205">
        <v>364.5</v>
      </c>
      <c r="AW187" s="205">
        <v>611.5</v>
      </c>
      <c r="AX187" s="205">
        <v>123.5</v>
      </c>
    </row>
    <row r="188" spans="1:50">
      <c r="A188" s="203" t="str">
        <f t="shared" si="4"/>
        <v>199903</v>
      </c>
      <c r="B188" s="204">
        <v>36342</v>
      </c>
      <c r="C188" s="206">
        <f t="shared" si="5"/>
        <v>9212</v>
      </c>
      <c r="D188" s="205">
        <v>154.5</v>
      </c>
      <c r="E188" s="205">
        <v>125.5</v>
      </c>
      <c r="F188" s="205">
        <v>145.5</v>
      </c>
      <c r="G188" s="205">
        <v>160</v>
      </c>
      <c r="H188" s="205">
        <v>261.5</v>
      </c>
      <c r="I188" s="205">
        <v>153.5</v>
      </c>
      <c r="J188" s="205">
        <v>257</v>
      </c>
      <c r="K188" s="205">
        <v>133.5</v>
      </c>
      <c r="L188" s="205">
        <v>135</v>
      </c>
      <c r="M188" s="205">
        <v>209</v>
      </c>
      <c r="N188" s="205">
        <v>225.5</v>
      </c>
      <c r="O188" s="205">
        <v>215</v>
      </c>
      <c r="P188" s="205">
        <v>121</v>
      </c>
      <c r="Q188" s="205">
        <v>285</v>
      </c>
      <c r="R188" s="205">
        <v>342</v>
      </c>
      <c r="S188" s="205">
        <v>309</v>
      </c>
      <c r="T188" s="205">
        <v>88</v>
      </c>
      <c r="U188" s="205">
        <v>100.5</v>
      </c>
      <c r="V188" s="205">
        <v>211.5</v>
      </c>
      <c r="W188" s="205">
        <v>160.5</v>
      </c>
      <c r="X188" s="205">
        <v>161</v>
      </c>
      <c r="Y188" s="205">
        <v>136.5</v>
      </c>
      <c r="Z188" s="205">
        <v>122.5</v>
      </c>
      <c r="AA188" s="205">
        <v>83</v>
      </c>
      <c r="AB188" s="205">
        <v>113.5</v>
      </c>
      <c r="AC188" s="205">
        <v>49.5</v>
      </c>
      <c r="AD188" s="205">
        <v>149.5</v>
      </c>
      <c r="AE188" s="205">
        <v>112.5</v>
      </c>
      <c r="AF188" s="205">
        <v>106.5</v>
      </c>
      <c r="AG188" s="205">
        <v>111</v>
      </c>
      <c r="AH188" s="205">
        <v>81.5</v>
      </c>
      <c r="AI188" s="205">
        <v>122</v>
      </c>
      <c r="AJ188" s="205">
        <v>126.5</v>
      </c>
      <c r="AK188" s="205">
        <v>206</v>
      </c>
      <c r="AL188" s="205">
        <v>185</v>
      </c>
      <c r="AM188" s="205">
        <v>90</v>
      </c>
      <c r="AN188" s="205">
        <v>156.5</v>
      </c>
      <c r="AO188" s="205">
        <v>171</v>
      </c>
      <c r="AP188" s="205">
        <v>837</v>
      </c>
      <c r="AQ188" s="205">
        <v>247</v>
      </c>
      <c r="AR188" s="205">
        <v>128.5</v>
      </c>
      <c r="AS188" s="205">
        <v>357</v>
      </c>
      <c r="AT188" s="205">
        <v>347</v>
      </c>
      <c r="AU188" s="205">
        <v>231.5</v>
      </c>
      <c r="AV188" s="205">
        <v>511.5</v>
      </c>
      <c r="AW188" s="205">
        <v>238.5</v>
      </c>
      <c r="AX188" s="205">
        <v>237</v>
      </c>
    </row>
    <row r="189" spans="1:50">
      <c r="A189" s="203" t="str">
        <f t="shared" si="4"/>
        <v>199903</v>
      </c>
      <c r="B189" s="204">
        <v>36373</v>
      </c>
      <c r="C189" s="206">
        <f t="shared" si="5"/>
        <v>9235</v>
      </c>
      <c r="D189" s="205">
        <v>103</v>
      </c>
      <c r="E189" s="205">
        <v>86.5</v>
      </c>
      <c r="F189" s="205">
        <v>104.5</v>
      </c>
      <c r="G189" s="205">
        <v>155.5</v>
      </c>
      <c r="H189" s="205">
        <v>240</v>
      </c>
      <c r="I189" s="205">
        <v>143.5</v>
      </c>
      <c r="J189" s="205">
        <v>93.5</v>
      </c>
      <c r="K189" s="205">
        <v>167</v>
      </c>
      <c r="L189" s="205">
        <v>102</v>
      </c>
      <c r="M189" s="205">
        <v>129.5</v>
      </c>
      <c r="N189" s="205">
        <v>557.5</v>
      </c>
      <c r="O189" s="205">
        <v>386</v>
      </c>
      <c r="P189" s="205">
        <v>148.5</v>
      </c>
      <c r="Q189" s="205">
        <v>186.5</v>
      </c>
      <c r="R189" s="205">
        <v>301</v>
      </c>
      <c r="S189" s="205">
        <v>140.5</v>
      </c>
      <c r="T189" s="205">
        <v>155</v>
      </c>
      <c r="U189" s="205">
        <v>111</v>
      </c>
      <c r="V189" s="205">
        <v>168.5</v>
      </c>
      <c r="W189" s="205">
        <v>213.5</v>
      </c>
      <c r="X189" s="205">
        <v>169</v>
      </c>
      <c r="Y189" s="205">
        <v>181</v>
      </c>
      <c r="Z189" s="205">
        <v>176</v>
      </c>
      <c r="AA189" s="205">
        <v>123</v>
      </c>
      <c r="AB189" s="205">
        <v>64.5</v>
      </c>
      <c r="AC189" s="205">
        <v>247.5</v>
      </c>
      <c r="AD189" s="205">
        <v>72.5</v>
      </c>
      <c r="AE189" s="205">
        <v>156</v>
      </c>
      <c r="AF189" s="205">
        <v>99.5</v>
      </c>
      <c r="AG189" s="205">
        <v>78</v>
      </c>
      <c r="AH189" s="205">
        <v>59</v>
      </c>
      <c r="AI189" s="205">
        <v>31.5</v>
      </c>
      <c r="AJ189" s="205">
        <v>78</v>
      </c>
      <c r="AK189" s="205">
        <v>172</v>
      </c>
      <c r="AL189" s="205">
        <v>324.5</v>
      </c>
      <c r="AM189" s="205">
        <v>62</v>
      </c>
      <c r="AN189" s="205">
        <v>199.5</v>
      </c>
      <c r="AO189" s="205">
        <v>184</v>
      </c>
      <c r="AP189" s="205">
        <v>516</v>
      </c>
      <c r="AQ189" s="205">
        <v>194.5</v>
      </c>
      <c r="AR189" s="205">
        <v>325</v>
      </c>
      <c r="AS189" s="205">
        <v>287.5</v>
      </c>
      <c r="AT189" s="205">
        <v>349.5</v>
      </c>
      <c r="AU189" s="205">
        <v>92</v>
      </c>
      <c r="AV189" s="205">
        <v>655.5</v>
      </c>
      <c r="AW189" s="205">
        <v>433.5</v>
      </c>
      <c r="AX189" s="205">
        <v>211</v>
      </c>
    </row>
    <row r="190" spans="1:50">
      <c r="A190" s="203" t="str">
        <f t="shared" si="4"/>
        <v>199903</v>
      </c>
      <c r="B190" s="204">
        <v>36404</v>
      </c>
      <c r="C190" s="206">
        <f t="shared" si="5"/>
        <v>12275</v>
      </c>
      <c r="D190" s="205">
        <v>107.5</v>
      </c>
      <c r="E190" s="205">
        <v>208</v>
      </c>
      <c r="F190" s="205">
        <v>150</v>
      </c>
      <c r="G190" s="205">
        <v>223.5</v>
      </c>
      <c r="H190" s="205">
        <v>280.5</v>
      </c>
      <c r="I190" s="205">
        <v>263</v>
      </c>
      <c r="J190" s="205">
        <v>285</v>
      </c>
      <c r="K190" s="205">
        <v>242.5</v>
      </c>
      <c r="L190" s="205">
        <v>110</v>
      </c>
      <c r="M190" s="205">
        <v>215.5</v>
      </c>
      <c r="N190" s="205">
        <v>155</v>
      </c>
      <c r="O190" s="205">
        <v>142</v>
      </c>
      <c r="P190" s="205">
        <v>155</v>
      </c>
      <c r="Q190" s="205">
        <v>78</v>
      </c>
      <c r="R190" s="205">
        <v>91</v>
      </c>
      <c r="S190" s="205">
        <v>86.5</v>
      </c>
      <c r="T190" s="205">
        <v>424.5</v>
      </c>
      <c r="U190" s="205">
        <v>238</v>
      </c>
      <c r="V190" s="205">
        <v>257</v>
      </c>
      <c r="W190" s="205">
        <v>484</v>
      </c>
      <c r="X190" s="205">
        <v>355</v>
      </c>
      <c r="Y190" s="205">
        <v>348.5</v>
      </c>
      <c r="Z190" s="205">
        <v>129.5</v>
      </c>
      <c r="AA190" s="205">
        <v>190</v>
      </c>
      <c r="AB190" s="205">
        <v>477.5</v>
      </c>
      <c r="AC190" s="205">
        <v>220</v>
      </c>
      <c r="AD190" s="205">
        <v>221.5</v>
      </c>
      <c r="AE190" s="205">
        <v>155.5</v>
      </c>
      <c r="AF190" s="205">
        <v>192</v>
      </c>
      <c r="AG190" s="205">
        <v>194</v>
      </c>
      <c r="AH190" s="205">
        <v>248.5</v>
      </c>
      <c r="AI190" s="205">
        <v>112.5</v>
      </c>
      <c r="AJ190" s="205">
        <v>152.5</v>
      </c>
      <c r="AK190" s="205">
        <v>313.5</v>
      </c>
      <c r="AL190" s="205">
        <v>260.5</v>
      </c>
      <c r="AM190" s="205">
        <v>168.5</v>
      </c>
      <c r="AN190" s="205">
        <v>265</v>
      </c>
      <c r="AO190" s="205">
        <v>173</v>
      </c>
      <c r="AP190" s="205">
        <v>345</v>
      </c>
      <c r="AQ190" s="205">
        <v>185</v>
      </c>
      <c r="AR190" s="205">
        <v>440</v>
      </c>
      <c r="AS190" s="205">
        <v>350</v>
      </c>
      <c r="AT190" s="205">
        <v>490</v>
      </c>
      <c r="AU190" s="205">
        <v>434</v>
      </c>
      <c r="AV190" s="205">
        <v>654.5</v>
      </c>
      <c r="AW190" s="205">
        <v>309</v>
      </c>
      <c r="AX190" s="205">
        <v>693.5</v>
      </c>
    </row>
    <row r="191" spans="1:50">
      <c r="A191" s="203" t="str">
        <f t="shared" si="4"/>
        <v>199904</v>
      </c>
      <c r="B191" s="204">
        <v>36434</v>
      </c>
      <c r="C191" s="206">
        <f t="shared" si="5"/>
        <v>4469</v>
      </c>
      <c r="D191" s="205">
        <v>80.5</v>
      </c>
      <c r="E191" s="205">
        <v>241</v>
      </c>
      <c r="F191" s="205">
        <v>80.5</v>
      </c>
      <c r="G191" s="205">
        <v>168</v>
      </c>
      <c r="H191" s="205">
        <v>105</v>
      </c>
      <c r="I191" s="205">
        <v>86.5</v>
      </c>
      <c r="J191" s="205">
        <v>78.5</v>
      </c>
      <c r="K191" s="205">
        <v>151</v>
      </c>
      <c r="L191" s="205">
        <v>119.5</v>
      </c>
      <c r="M191" s="205">
        <v>86.5</v>
      </c>
      <c r="N191" s="205">
        <v>88.5</v>
      </c>
      <c r="O191" s="205">
        <v>128</v>
      </c>
      <c r="P191" s="205">
        <v>67</v>
      </c>
      <c r="Q191" s="205">
        <v>69</v>
      </c>
      <c r="R191" s="205">
        <v>87.5</v>
      </c>
      <c r="S191" s="205">
        <v>114</v>
      </c>
      <c r="T191" s="205">
        <v>200</v>
      </c>
      <c r="U191" s="205">
        <v>112</v>
      </c>
      <c r="V191" s="205">
        <v>50.5</v>
      </c>
      <c r="W191" s="205">
        <v>81.5</v>
      </c>
      <c r="X191" s="205">
        <v>68</v>
      </c>
      <c r="Y191" s="205">
        <v>178</v>
      </c>
      <c r="Z191" s="205">
        <v>113</v>
      </c>
      <c r="AA191" s="205">
        <v>136</v>
      </c>
      <c r="AB191" s="205">
        <v>66</v>
      </c>
      <c r="AC191" s="205">
        <v>98.5</v>
      </c>
      <c r="AD191" s="205">
        <v>77.5</v>
      </c>
      <c r="AE191" s="205">
        <v>115.5</v>
      </c>
      <c r="AF191" s="205">
        <v>100.5</v>
      </c>
      <c r="AG191" s="205">
        <v>116.5</v>
      </c>
      <c r="AH191" s="205">
        <v>149.5</v>
      </c>
      <c r="AI191" s="205">
        <v>47.5</v>
      </c>
      <c r="AJ191" s="205">
        <v>75.5</v>
      </c>
      <c r="AK191" s="205">
        <v>59.5</v>
      </c>
      <c r="AL191" s="205">
        <v>37.5</v>
      </c>
      <c r="AM191" s="205">
        <v>87</v>
      </c>
      <c r="AN191" s="205">
        <v>58.5</v>
      </c>
      <c r="AO191" s="205">
        <v>76.5</v>
      </c>
      <c r="AP191" s="205">
        <v>133.5</v>
      </c>
      <c r="AQ191" s="205">
        <v>60.5</v>
      </c>
      <c r="AR191" s="205">
        <v>42</v>
      </c>
      <c r="AS191" s="205">
        <v>48</v>
      </c>
      <c r="AT191" s="205">
        <v>99</v>
      </c>
      <c r="AU191" s="205">
        <v>30</v>
      </c>
      <c r="AV191" s="205">
        <v>69.5</v>
      </c>
      <c r="AW191" s="205">
        <v>63</v>
      </c>
      <c r="AX191" s="205">
        <v>67.5</v>
      </c>
    </row>
    <row r="192" spans="1:50">
      <c r="A192" s="203" t="str">
        <f t="shared" si="4"/>
        <v>199904</v>
      </c>
      <c r="B192" s="204">
        <v>36465</v>
      </c>
      <c r="C192" s="206">
        <f t="shared" si="5"/>
        <v>4632</v>
      </c>
      <c r="D192" s="205">
        <v>75.5</v>
      </c>
      <c r="E192" s="205">
        <v>140.5</v>
      </c>
      <c r="F192" s="205">
        <v>89.5</v>
      </c>
      <c r="G192" s="205">
        <v>167.5</v>
      </c>
      <c r="H192" s="205">
        <v>45</v>
      </c>
      <c r="I192" s="205">
        <v>65.5</v>
      </c>
      <c r="J192" s="205">
        <v>61.5</v>
      </c>
      <c r="K192" s="205">
        <v>267.5</v>
      </c>
      <c r="L192" s="205">
        <v>73.5</v>
      </c>
      <c r="M192" s="205">
        <v>45</v>
      </c>
      <c r="N192" s="205">
        <v>20</v>
      </c>
      <c r="O192" s="205">
        <v>49</v>
      </c>
      <c r="P192" s="205">
        <v>47.5</v>
      </c>
      <c r="Q192" s="205">
        <v>76</v>
      </c>
      <c r="R192" s="205">
        <v>93</v>
      </c>
      <c r="S192" s="205">
        <v>110</v>
      </c>
      <c r="T192" s="205">
        <v>209</v>
      </c>
      <c r="U192" s="205">
        <v>41.5</v>
      </c>
      <c r="V192" s="205">
        <v>168</v>
      </c>
      <c r="W192" s="205">
        <v>77</v>
      </c>
      <c r="X192" s="205">
        <v>92</v>
      </c>
      <c r="Y192" s="205">
        <v>237.5</v>
      </c>
      <c r="Z192" s="205">
        <v>247</v>
      </c>
      <c r="AA192" s="205">
        <v>58</v>
      </c>
      <c r="AB192" s="205">
        <v>63</v>
      </c>
      <c r="AC192" s="205">
        <v>53.5</v>
      </c>
      <c r="AD192" s="205">
        <v>85.5</v>
      </c>
      <c r="AE192" s="205">
        <v>60</v>
      </c>
      <c r="AF192" s="205">
        <v>76.5</v>
      </c>
      <c r="AG192" s="205">
        <v>66</v>
      </c>
      <c r="AH192" s="205">
        <v>178.5</v>
      </c>
      <c r="AI192" s="205">
        <v>50.5</v>
      </c>
      <c r="AJ192" s="205">
        <v>140.5</v>
      </c>
      <c r="AK192" s="205">
        <v>58.5</v>
      </c>
      <c r="AL192" s="205">
        <v>109</v>
      </c>
      <c r="AM192" s="205">
        <v>71.5</v>
      </c>
      <c r="AN192" s="205">
        <v>162.5</v>
      </c>
      <c r="AO192" s="205">
        <v>64.5</v>
      </c>
      <c r="AP192" s="205">
        <v>242</v>
      </c>
      <c r="AQ192" s="205">
        <v>100.5</v>
      </c>
      <c r="AR192" s="205">
        <v>71.5</v>
      </c>
      <c r="AS192" s="205">
        <v>84.5</v>
      </c>
      <c r="AT192" s="205">
        <v>127.5</v>
      </c>
      <c r="AU192" s="205">
        <v>80.5</v>
      </c>
      <c r="AV192" s="205">
        <v>18.5</v>
      </c>
      <c r="AW192" s="205">
        <v>44</v>
      </c>
      <c r="AX192" s="205">
        <v>66.5</v>
      </c>
    </row>
    <row r="193" spans="1:50">
      <c r="A193" s="203" t="str">
        <f t="shared" si="4"/>
        <v>199904</v>
      </c>
      <c r="B193" s="204">
        <v>36495</v>
      </c>
      <c r="C193" s="206">
        <f t="shared" si="5"/>
        <v>2962</v>
      </c>
      <c r="D193" s="205">
        <v>110</v>
      </c>
      <c r="E193" s="205">
        <v>163.5</v>
      </c>
      <c r="F193" s="205">
        <v>53</v>
      </c>
      <c r="G193" s="205">
        <v>206.5</v>
      </c>
      <c r="H193" s="205">
        <v>19</v>
      </c>
      <c r="I193" s="205">
        <v>131.5</v>
      </c>
      <c r="J193" s="205">
        <v>32.5</v>
      </c>
      <c r="K193" s="205">
        <v>258.5</v>
      </c>
      <c r="L193" s="205">
        <v>16</v>
      </c>
      <c r="M193" s="205">
        <v>5.5</v>
      </c>
      <c r="N193" s="205">
        <v>0</v>
      </c>
      <c r="O193" s="205">
        <v>2</v>
      </c>
      <c r="P193" s="205">
        <v>0</v>
      </c>
      <c r="Q193" s="205">
        <v>16</v>
      </c>
      <c r="R193" s="205">
        <v>7</v>
      </c>
      <c r="S193" s="205">
        <v>8</v>
      </c>
      <c r="T193" s="205">
        <v>341.5</v>
      </c>
      <c r="U193" s="205">
        <v>16</v>
      </c>
      <c r="V193" s="205">
        <v>1</v>
      </c>
      <c r="W193" s="205">
        <v>2</v>
      </c>
      <c r="X193" s="205">
        <v>1</v>
      </c>
      <c r="Y193" s="205">
        <v>369.5</v>
      </c>
      <c r="Z193" s="205">
        <v>416.5</v>
      </c>
      <c r="AA193" s="205">
        <v>7</v>
      </c>
      <c r="AB193" s="205">
        <v>1.5</v>
      </c>
      <c r="AC193" s="205">
        <v>2.5</v>
      </c>
      <c r="AD193" s="205">
        <v>5</v>
      </c>
      <c r="AE193" s="205">
        <v>4.5</v>
      </c>
      <c r="AF193" s="205">
        <v>5.5</v>
      </c>
      <c r="AG193" s="205">
        <v>3</v>
      </c>
      <c r="AH193" s="205">
        <v>232.5</v>
      </c>
      <c r="AI193" s="205">
        <v>2</v>
      </c>
      <c r="AJ193" s="205">
        <v>143</v>
      </c>
      <c r="AK193" s="205">
        <v>9.5</v>
      </c>
      <c r="AL193" s="205">
        <v>33.5</v>
      </c>
      <c r="AM193" s="205">
        <v>8</v>
      </c>
      <c r="AN193" s="205">
        <v>1.5</v>
      </c>
      <c r="AO193" s="205">
        <v>25</v>
      </c>
      <c r="AP193" s="205">
        <v>8.5</v>
      </c>
      <c r="AQ193" s="205">
        <v>22</v>
      </c>
      <c r="AR193" s="205">
        <v>15</v>
      </c>
      <c r="AS193" s="205">
        <v>11</v>
      </c>
      <c r="AT193" s="205">
        <v>27.5</v>
      </c>
      <c r="AU193" s="205">
        <v>22</v>
      </c>
      <c r="AV193" s="205">
        <v>15</v>
      </c>
      <c r="AW193" s="205">
        <v>22</v>
      </c>
      <c r="AX193" s="205">
        <v>158.5</v>
      </c>
    </row>
    <row r="194" spans="1:50">
      <c r="A194" s="203" t="str">
        <f t="shared" si="4"/>
        <v>200001</v>
      </c>
      <c r="B194" s="204">
        <v>36526</v>
      </c>
      <c r="C194" s="206">
        <f t="shared" si="5"/>
        <v>3910.5</v>
      </c>
      <c r="D194" s="205">
        <v>131.5</v>
      </c>
      <c r="E194" s="205">
        <v>148</v>
      </c>
      <c r="F194" s="205">
        <v>101</v>
      </c>
      <c r="G194" s="205">
        <v>180</v>
      </c>
      <c r="H194" s="205">
        <v>44.5</v>
      </c>
      <c r="I194" s="205">
        <v>72.5</v>
      </c>
      <c r="J194" s="205">
        <v>59.5</v>
      </c>
      <c r="K194" s="205">
        <v>187</v>
      </c>
      <c r="L194" s="205">
        <v>66.5</v>
      </c>
      <c r="M194" s="205">
        <v>52</v>
      </c>
      <c r="N194" s="205">
        <v>13.5</v>
      </c>
      <c r="O194" s="205">
        <v>58</v>
      </c>
      <c r="P194" s="205">
        <v>43</v>
      </c>
      <c r="Q194" s="205">
        <v>71</v>
      </c>
      <c r="R194" s="205">
        <v>66.5</v>
      </c>
      <c r="S194" s="205">
        <v>76.5</v>
      </c>
      <c r="T194" s="205">
        <v>174</v>
      </c>
      <c r="U194" s="205">
        <v>25.5</v>
      </c>
      <c r="V194" s="205">
        <v>112</v>
      </c>
      <c r="W194" s="205">
        <v>76.5</v>
      </c>
      <c r="X194" s="205">
        <v>56.5</v>
      </c>
      <c r="Y194" s="205">
        <v>151.5</v>
      </c>
      <c r="Z194" s="205">
        <v>128.5</v>
      </c>
      <c r="AA194" s="205">
        <v>73</v>
      </c>
      <c r="AB194" s="205">
        <v>46.5</v>
      </c>
      <c r="AC194" s="205">
        <v>59</v>
      </c>
      <c r="AD194" s="205">
        <v>52.5</v>
      </c>
      <c r="AE194" s="205">
        <v>52</v>
      </c>
      <c r="AF194" s="205">
        <v>66.5</v>
      </c>
      <c r="AG194" s="205">
        <v>40.5</v>
      </c>
      <c r="AH194" s="205">
        <v>175</v>
      </c>
      <c r="AI194" s="205">
        <v>53</v>
      </c>
      <c r="AJ194" s="205">
        <v>160</v>
      </c>
      <c r="AK194" s="205">
        <v>52.5</v>
      </c>
      <c r="AL194" s="205">
        <v>82.5</v>
      </c>
      <c r="AM194" s="205">
        <v>44</v>
      </c>
      <c r="AN194" s="205">
        <v>68.5</v>
      </c>
      <c r="AO194" s="205">
        <v>73</v>
      </c>
      <c r="AP194" s="205">
        <v>88.5</v>
      </c>
      <c r="AQ194" s="205">
        <v>71</v>
      </c>
      <c r="AR194" s="205">
        <v>75.5</v>
      </c>
      <c r="AS194" s="205">
        <v>74.5</v>
      </c>
      <c r="AT194" s="205">
        <v>84</v>
      </c>
      <c r="AU194" s="205">
        <v>88</v>
      </c>
      <c r="AV194" s="205">
        <v>79</v>
      </c>
      <c r="AW194" s="205">
        <v>69</v>
      </c>
      <c r="AX194" s="205">
        <v>87</v>
      </c>
    </row>
    <row r="195" spans="1:50">
      <c r="A195" s="203" t="str">
        <f t="shared" ref="A195:A258" si="6">YEAR(B195)&amp;"0"&amp;QUOTIENT(MONTH(B195)-1,3)+1</f>
        <v>200001</v>
      </c>
      <c r="B195" s="204">
        <v>36557</v>
      </c>
      <c r="C195" s="206">
        <f t="shared" ref="C195:C258" si="7">SUM(D195:AX195)</f>
        <v>2733</v>
      </c>
      <c r="D195" s="205">
        <v>89.5</v>
      </c>
      <c r="E195" s="205">
        <v>130.5</v>
      </c>
      <c r="F195" s="205">
        <v>48.5</v>
      </c>
      <c r="G195" s="205">
        <v>135.5</v>
      </c>
      <c r="H195" s="205">
        <v>9.5</v>
      </c>
      <c r="I195" s="205">
        <v>95</v>
      </c>
      <c r="J195" s="205">
        <v>39</v>
      </c>
      <c r="K195" s="205">
        <v>130.5</v>
      </c>
      <c r="L195" s="205">
        <v>27.5</v>
      </c>
      <c r="M195" s="205">
        <v>10</v>
      </c>
      <c r="N195" s="205">
        <v>3.5</v>
      </c>
      <c r="O195" s="205">
        <v>2</v>
      </c>
      <c r="P195" s="205">
        <v>1</v>
      </c>
      <c r="Q195" s="205">
        <v>6</v>
      </c>
      <c r="R195" s="205">
        <v>4</v>
      </c>
      <c r="S195" s="205">
        <v>3</v>
      </c>
      <c r="T195" s="205">
        <v>206.5</v>
      </c>
      <c r="U195" s="205">
        <v>37.5</v>
      </c>
      <c r="V195" s="205">
        <v>27</v>
      </c>
      <c r="W195" s="205">
        <v>54</v>
      </c>
      <c r="X195" s="205">
        <v>34</v>
      </c>
      <c r="Y195" s="205">
        <v>184</v>
      </c>
      <c r="Z195" s="205">
        <v>206</v>
      </c>
      <c r="AA195" s="205">
        <v>37</v>
      </c>
      <c r="AB195" s="205">
        <v>24</v>
      </c>
      <c r="AC195" s="205">
        <v>36</v>
      </c>
      <c r="AD195" s="205">
        <v>46</v>
      </c>
      <c r="AE195" s="205">
        <v>36.5</v>
      </c>
      <c r="AF195" s="205">
        <v>28.5</v>
      </c>
      <c r="AG195" s="205">
        <v>25.5</v>
      </c>
      <c r="AH195" s="205">
        <v>247</v>
      </c>
      <c r="AI195" s="205">
        <v>16.5</v>
      </c>
      <c r="AJ195" s="205">
        <v>91</v>
      </c>
      <c r="AK195" s="205">
        <v>35</v>
      </c>
      <c r="AL195" s="205">
        <v>48.5</v>
      </c>
      <c r="AM195" s="205">
        <v>23.5</v>
      </c>
      <c r="AN195" s="205">
        <v>29</v>
      </c>
      <c r="AO195" s="205">
        <v>31.5</v>
      </c>
      <c r="AP195" s="205">
        <v>41</v>
      </c>
      <c r="AQ195" s="205">
        <v>27</v>
      </c>
      <c r="AR195" s="205">
        <v>39</v>
      </c>
      <c r="AS195" s="205">
        <v>38</v>
      </c>
      <c r="AT195" s="205">
        <v>49</v>
      </c>
      <c r="AU195" s="205">
        <v>49</v>
      </c>
      <c r="AV195" s="205">
        <v>52</v>
      </c>
      <c r="AW195" s="205">
        <v>49.5</v>
      </c>
      <c r="AX195" s="205">
        <v>149</v>
      </c>
    </row>
    <row r="196" spans="1:50">
      <c r="A196" s="203" t="str">
        <f t="shared" si="6"/>
        <v>200001</v>
      </c>
      <c r="B196" s="204">
        <v>36586</v>
      </c>
      <c r="C196" s="206">
        <f t="shared" si="7"/>
        <v>5170</v>
      </c>
      <c r="D196" s="205">
        <v>103</v>
      </c>
      <c r="E196" s="205">
        <v>108</v>
      </c>
      <c r="F196" s="205">
        <v>122.5</v>
      </c>
      <c r="G196" s="205">
        <v>115.5</v>
      </c>
      <c r="H196" s="205">
        <v>54.5</v>
      </c>
      <c r="I196" s="205">
        <v>60.5</v>
      </c>
      <c r="J196" s="205">
        <v>104</v>
      </c>
      <c r="K196" s="205">
        <v>89</v>
      </c>
      <c r="L196" s="205">
        <v>59</v>
      </c>
      <c r="M196" s="205">
        <v>60</v>
      </c>
      <c r="N196" s="205">
        <v>17</v>
      </c>
      <c r="O196" s="205">
        <v>88</v>
      </c>
      <c r="P196" s="205">
        <v>86.5</v>
      </c>
      <c r="Q196" s="205">
        <v>68.5</v>
      </c>
      <c r="R196" s="205">
        <v>85.5</v>
      </c>
      <c r="S196" s="205">
        <v>114</v>
      </c>
      <c r="T196" s="205">
        <v>210</v>
      </c>
      <c r="U196" s="205">
        <v>79.5</v>
      </c>
      <c r="V196" s="205">
        <v>178</v>
      </c>
      <c r="W196" s="205">
        <v>130</v>
      </c>
      <c r="X196" s="205">
        <v>106.5</v>
      </c>
      <c r="Y196" s="205">
        <v>198.5</v>
      </c>
      <c r="Z196" s="205">
        <v>239</v>
      </c>
      <c r="AA196" s="205">
        <v>100</v>
      </c>
      <c r="AB196" s="205">
        <v>66</v>
      </c>
      <c r="AC196" s="205">
        <v>96.5</v>
      </c>
      <c r="AD196" s="205">
        <v>93.5</v>
      </c>
      <c r="AE196" s="205">
        <v>94.5</v>
      </c>
      <c r="AF196" s="205">
        <v>95.5</v>
      </c>
      <c r="AG196" s="205">
        <v>96.5</v>
      </c>
      <c r="AH196" s="205">
        <v>181.5</v>
      </c>
      <c r="AI196" s="205">
        <v>77.5</v>
      </c>
      <c r="AJ196" s="205">
        <v>125.5</v>
      </c>
      <c r="AK196" s="205">
        <v>167</v>
      </c>
      <c r="AL196" s="205">
        <v>170.5</v>
      </c>
      <c r="AM196" s="205">
        <v>68.5</v>
      </c>
      <c r="AN196" s="205">
        <v>76.5</v>
      </c>
      <c r="AO196" s="205">
        <v>118</v>
      </c>
      <c r="AP196" s="205">
        <v>232</v>
      </c>
      <c r="AQ196" s="205">
        <v>103.5</v>
      </c>
      <c r="AR196" s="205">
        <v>90.5</v>
      </c>
      <c r="AS196" s="205">
        <v>111</v>
      </c>
      <c r="AT196" s="205">
        <v>99</v>
      </c>
      <c r="AU196" s="205">
        <v>96</v>
      </c>
      <c r="AV196" s="205">
        <v>105.5</v>
      </c>
      <c r="AW196" s="205">
        <v>109.5</v>
      </c>
      <c r="AX196" s="205">
        <v>118.5</v>
      </c>
    </row>
    <row r="197" spans="1:50">
      <c r="A197" s="203" t="str">
        <f t="shared" si="6"/>
        <v>200002</v>
      </c>
      <c r="B197" s="204">
        <v>36617</v>
      </c>
      <c r="C197" s="206">
        <f t="shared" si="7"/>
        <v>5678</v>
      </c>
      <c r="D197" s="205">
        <v>123.5</v>
      </c>
      <c r="E197" s="205">
        <v>60</v>
      </c>
      <c r="F197" s="205">
        <v>183</v>
      </c>
      <c r="G197" s="205">
        <v>152.5</v>
      </c>
      <c r="H197" s="205">
        <v>178.5</v>
      </c>
      <c r="I197" s="205">
        <v>107.5</v>
      </c>
      <c r="J197" s="205">
        <v>139</v>
      </c>
      <c r="K197" s="205">
        <v>86.5</v>
      </c>
      <c r="L197" s="205">
        <v>153</v>
      </c>
      <c r="M197" s="205">
        <v>178.5</v>
      </c>
      <c r="N197" s="205">
        <v>113.5</v>
      </c>
      <c r="O197" s="205">
        <v>150</v>
      </c>
      <c r="P197" s="205">
        <v>86.5</v>
      </c>
      <c r="Q197" s="205">
        <v>102</v>
      </c>
      <c r="R197" s="205">
        <v>151.5</v>
      </c>
      <c r="S197" s="205">
        <v>117.5</v>
      </c>
      <c r="T197" s="205">
        <v>131.5</v>
      </c>
      <c r="U197" s="205">
        <v>57</v>
      </c>
      <c r="V197" s="205">
        <v>197.5</v>
      </c>
      <c r="W197" s="205">
        <v>169.5</v>
      </c>
      <c r="X197" s="205">
        <v>150</v>
      </c>
      <c r="Y197" s="205">
        <v>142.5</v>
      </c>
      <c r="Z197" s="205">
        <v>140</v>
      </c>
      <c r="AA197" s="205">
        <v>89</v>
      </c>
      <c r="AB197" s="205">
        <v>104</v>
      </c>
      <c r="AC197" s="205">
        <v>56.5</v>
      </c>
      <c r="AD197" s="205">
        <v>95.5</v>
      </c>
      <c r="AE197" s="205">
        <v>77.5</v>
      </c>
      <c r="AF197" s="205">
        <v>88</v>
      </c>
      <c r="AG197" s="205">
        <v>65.5</v>
      </c>
      <c r="AH197" s="205">
        <v>92</v>
      </c>
      <c r="AI197" s="205">
        <v>88</v>
      </c>
      <c r="AJ197" s="205">
        <v>106.5</v>
      </c>
      <c r="AK197" s="205">
        <v>116</v>
      </c>
      <c r="AL197" s="205">
        <v>105</v>
      </c>
      <c r="AM197" s="205">
        <v>61.5</v>
      </c>
      <c r="AN197" s="205">
        <v>57.5</v>
      </c>
      <c r="AO197" s="205">
        <v>84.5</v>
      </c>
      <c r="AP197" s="205">
        <v>124.5</v>
      </c>
      <c r="AQ197" s="205">
        <v>82.5</v>
      </c>
      <c r="AR197" s="205">
        <v>112</v>
      </c>
      <c r="AS197" s="205">
        <v>98.5</v>
      </c>
      <c r="AT197" s="205">
        <v>79.5</v>
      </c>
      <c r="AU197" s="205">
        <v>76</v>
      </c>
      <c r="AV197" s="205">
        <v>198</v>
      </c>
      <c r="AW197" s="205">
        <v>155</v>
      </c>
      <c r="AX197" s="205">
        <v>394</v>
      </c>
    </row>
    <row r="198" spans="1:50">
      <c r="A198" s="203" t="str">
        <f t="shared" si="6"/>
        <v>200002</v>
      </c>
      <c r="B198" s="204">
        <v>36647</v>
      </c>
      <c r="C198" s="206">
        <f t="shared" si="7"/>
        <v>5688</v>
      </c>
      <c r="D198" s="205">
        <v>76</v>
      </c>
      <c r="E198" s="205">
        <v>85.5</v>
      </c>
      <c r="F198" s="205">
        <v>182</v>
      </c>
      <c r="G198" s="205">
        <v>89.5</v>
      </c>
      <c r="H198" s="205">
        <v>90.5</v>
      </c>
      <c r="I198" s="205">
        <v>107</v>
      </c>
      <c r="J198" s="205">
        <v>170</v>
      </c>
      <c r="K198" s="205">
        <v>62</v>
      </c>
      <c r="L198" s="205">
        <v>147.5</v>
      </c>
      <c r="M198" s="205">
        <v>152</v>
      </c>
      <c r="N198" s="205">
        <v>132.5</v>
      </c>
      <c r="O198" s="205">
        <v>118</v>
      </c>
      <c r="P198" s="205">
        <v>26</v>
      </c>
      <c r="Q198" s="205">
        <v>126</v>
      </c>
      <c r="R198" s="205">
        <v>109</v>
      </c>
      <c r="S198" s="205">
        <v>74.5</v>
      </c>
      <c r="T198" s="205">
        <v>48.5</v>
      </c>
      <c r="U198" s="205">
        <v>57</v>
      </c>
      <c r="V198" s="205">
        <v>122</v>
      </c>
      <c r="W198" s="205">
        <v>212</v>
      </c>
      <c r="X198" s="205">
        <v>115.5</v>
      </c>
      <c r="Y198" s="205">
        <v>50.5</v>
      </c>
      <c r="Z198" s="205">
        <v>68.5</v>
      </c>
      <c r="AA198" s="205">
        <v>132</v>
      </c>
      <c r="AB198" s="205">
        <v>119</v>
      </c>
      <c r="AC198" s="205">
        <v>192</v>
      </c>
      <c r="AD198" s="205">
        <v>76.5</v>
      </c>
      <c r="AE198" s="205">
        <v>90.5</v>
      </c>
      <c r="AF198" s="205">
        <v>146</v>
      </c>
      <c r="AG198" s="205">
        <v>90.5</v>
      </c>
      <c r="AH198" s="205">
        <v>115</v>
      </c>
      <c r="AI198" s="205">
        <v>84</v>
      </c>
      <c r="AJ198" s="205">
        <v>73.5</v>
      </c>
      <c r="AK198" s="205">
        <v>127</v>
      </c>
      <c r="AL198" s="205">
        <v>145.5</v>
      </c>
      <c r="AM198" s="205">
        <v>75.5</v>
      </c>
      <c r="AN198" s="205">
        <v>116.5</v>
      </c>
      <c r="AO198" s="205">
        <v>101.5</v>
      </c>
      <c r="AP198" s="205">
        <v>172</v>
      </c>
      <c r="AQ198" s="205">
        <v>101</v>
      </c>
      <c r="AR198" s="205">
        <v>173</v>
      </c>
      <c r="AS198" s="205">
        <v>148</v>
      </c>
      <c r="AT198" s="205">
        <v>147.5</v>
      </c>
      <c r="AU198" s="205">
        <v>250</v>
      </c>
      <c r="AV198" s="205">
        <v>255.5</v>
      </c>
      <c r="AW198" s="205">
        <v>267.5</v>
      </c>
      <c r="AX198" s="205">
        <v>66.5</v>
      </c>
    </row>
    <row r="199" spans="1:50">
      <c r="A199" s="203" t="str">
        <f t="shared" si="6"/>
        <v>200002</v>
      </c>
      <c r="B199" s="204">
        <v>36678</v>
      </c>
      <c r="C199" s="206">
        <f t="shared" si="7"/>
        <v>9756</v>
      </c>
      <c r="D199" s="205">
        <v>50.5</v>
      </c>
      <c r="E199" s="205">
        <v>29.5</v>
      </c>
      <c r="F199" s="205">
        <v>85.5</v>
      </c>
      <c r="G199" s="205">
        <v>101</v>
      </c>
      <c r="H199" s="205">
        <v>84.5</v>
      </c>
      <c r="I199" s="205">
        <v>84.5</v>
      </c>
      <c r="J199" s="205">
        <v>87.5</v>
      </c>
      <c r="K199" s="205">
        <v>130</v>
      </c>
      <c r="L199" s="205">
        <v>196.5</v>
      </c>
      <c r="M199" s="205">
        <v>174</v>
      </c>
      <c r="N199" s="205">
        <v>153.5</v>
      </c>
      <c r="O199" s="205">
        <v>184</v>
      </c>
      <c r="P199" s="205">
        <v>173.5</v>
      </c>
      <c r="Q199" s="205">
        <v>200.5</v>
      </c>
      <c r="R199" s="205">
        <v>232</v>
      </c>
      <c r="S199" s="205">
        <v>267</v>
      </c>
      <c r="T199" s="205">
        <v>197</v>
      </c>
      <c r="U199" s="205">
        <v>147.5</v>
      </c>
      <c r="V199" s="205">
        <v>433.5</v>
      </c>
      <c r="W199" s="205">
        <v>233.5</v>
      </c>
      <c r="X199" s="205">
        <v>236</v>
      </c>
      <c r="Y199" s="205">
        <v>186</v>
      </c>
      <c r="Z199" s="205">
        <v>144.5</v>
      </c>
      <c r="AA199" s="205">
        <v>174</v>
      </c>
      <c r="AB199" s="205">
        <v>195</v>
      </c>
      <c r="AC199" s="205">
        <v>245</v>
      </c>
      <c r="AD199" s="205">
        <v>195</v>
      </c>
      <c r="AE199" s="205">
        <v>198</v>
      </c>
      <c r="AF199" s="205">
        <v>145</v>
      </c>
      <c r="AG199" s="205">
        <v>155</v>
      </c>
      <c r="AH199" s="205">
        <v>147</v>
      </c>
      <c r="AI199" s="205">
        <v>138</v>
      </c>
      <c r="AJ199" s="205">
        <v>125</v>
      </c>
      <c r="AK199" s="205">
        <v>156</v>
      </c>
      <c r="AL199" s="205">
        <v>247.5</v>
      </c>
      <c r="AM199" s="205">
        <v>126.5</v>
      </c>
      <c r="AN199" s="205">
        <v>134</v>
      </c>
      <c r="AO199" s="205">
        <v>219</v>
      </c>
      <c r="AP199" s="205">
        <v>287.5</v>
      </c>
      <c r="AQ199" s="205">
        <v>250.5</v>
      </c>
      <c r="AR199" s="205">
        <v>320.5</v>
      </c>
      <c r="AS199" s="205">
        <v>337</v>
      </c>
      <c r="AT199" s="205">
        <v>258</v>
      </c>
      <c r="AU199" s="205">
        <v>445.5</v>
      </c>
      <c r="AV199" s="205">
        <v>538</v>
      </c>
      <c r="AW199" s="205">
        <v>720.5</v>
      </c>
      <c r="AX199" s="205">
        <v>186.5</v>
      </c>
    </row>
    <row r="200" spans="1:50">
      <c r="A200" s="203" t="str">
        <f t="shared" si="6"/>
        <v>200003</v>
      </c>
      <c r="B200" s="204">
        <v>36708</v>
      </c>
      <c r="C200" s="206">
        <f t="shared" si="7"/>
        <v>6778</v>
      </c>
      <c r="D200" s="205">
        <v>194</v>
      </c>
      <c r="E200" s="205">
        <v>263.5</v>
      </c>
      <c r="F200" s="205">
        <v>196</v>
      </c>
      <c r="G200" s="205">
        <v>133</v>
      </c>
      <c r="H200" s="205">
        <v>248.5</v>
      </c>
      <c r="I200" s="205">
        <v>226.5</v>
      </c>
      <c r="J200" s="205">
        <v>196</v>
      </c>
      <c r="K200" s="205">
        <v>175.5</v>
      </c>
      <c r="L200" s="205">
        <v>254.5</v>
      </c>
      <c r="M200" s="205">
        <v>276.5</v>
      </c>
      <c r="N200" s="205">
        <v>190</v>
      </c>
      <c r="O200" s="205">
        <v>267</v>
      </c>
      <c r="P200" s="205">
        <v>105</v>
      </c>
      <c r="Q200" s="205">
        <v>237</v>
      </c>
      <c r="R200" s="205">
        <v>373.5</v>
      </c>
      <c r="S200" s="205">
        <v>223.5</v>
      </c>
      <c r="T200" s="205">
        <v>65</v>
      </c>
      <c r="U200" s="205">
        <v>94</v>
      </c>
      <c r="V200" s="205">
        <v>205</v>
      </c>
      <c r="W200" s="205">
        <v>58.5</v>
      </c>
      <c r="X200" s="205">
        <v>74.5</v>
      </c>
      <c r="Y200" s="205">
        <v>105.5</v>
      </c>
      <c r="Z200" s="205">
        <v>60</v>
      </c>
      <c r="AA200" s="205">
        <v>60</v>
      </c>
      <c r="AB200" s="205">
        <v>47</v>
      </c>
      <c r="AC200" s="205">
        <v>65.5</v>
      </c>
      <c r="AD200" s="205">
        <v>64.5</v>
      </c>
      <c r="AE200" s="205">
        <v>42.5</v>
      </c>
      <c r="AF200" s="205">
        <v>49.5</v>
      </c>
      <c r="AG200" s="205">
        <v>14.5</v>
      </c>
      <c r="AH200" s="205">
        <v>82.5</v>
      </c>
      <c r="AI200" s="205">
        <v>57.5</v>
      </c>
      <c r="AJ200" s="205">
        <v>74.5</v>
      </c>
      <c r="AK200" s="205">
        <v>84</v>
      </c>
      <c r="AL200" s="205">
        <v>81.5</v>
      </c>
      <c r="AM200" s="205">
        <v>17</v>
      </c>
      <c r="AN200" s="205">
        <v>51</v>
      </c>
      <c r="AO200" s="205">
        <v>31.5</v>
      </c>
      <c r="AP200" s="205">
        <v>189.5</v>
      </c>
      <c r="AQ200" s="205">
        <v>149.5</v>
      </c>
      <c r="AR200" s="205">
        <v>82.5</v>
      </c>
      <c r="AS200" s="205">
        <v>112</v>
      </c>
      <c r="AT200" s="205">
        <v>113.5</v>
      </c>
      <c r="AU200" s="205">
        <v>160</v>
      </c>
      <c r="AV200" s="205">
        <v>190.5</v>
      </c>
      <c r="AW200" s="205">
        <v>367.5</v>
      </c>
      <c r="AX200" s="205">
        <v>367.5</v>
      </c>
    </row>
    <row r="201" spans="1:50">
      <c r="A201" s="203" t="str">
        <f t="shared" si="6"/>
        <v>200003</v>
      </c>
      <c r="B201" s="204">
        <v>36739</v>
      </c>
      <c r="C201" s="206">
        <f t="shared" si="7"/>
        <v>4545.5</v>
      </c>
      <c r="D201" s="205">
        <v>103.5</v>
      </c>
      <c r="E201" s="205">
        <v>26</v>
      </c>
      <c r="F201" s="205">
        <v>65</v>
      </c>
      <c r="G201" s="205">
        <v>16</v>
      </c>
      <c r="H201" s="205">
        <v>54</v>
      </c>
      <c r="I201" s="205">
        <v>49</v>
      </c>
      <c r="J201" s="205">
        <v>60</v>
      </c>
      <c r="K201" s="205">
        <v>11.5</v>
      </c>
      <c r="L201" s="205">
        <v>32.5</v>
      </c>
      <c r="M201" s="205">
        <v>195.5</v>
      </c>
      <c r="N201" s="205">
        <v>86</v>
      </c>
      <c r="O201" s="205">
        <v>193</v>
      </c>
      <c r="P201" s="205">
        <v>265</v>
      </c>
      <c r="Q201" s="205">
        <v>88.5</v>
      </c>
      <c r="R201" s="205">
        <v>162</v>
      </c>
      <c r="S201" s="205">
        <v>95.5</v>
      </c>
      <c r="T201" s="205">
        <v>39.5</v>
      </c>
      <c r="U201" s="205">
        <v>61</v>
      </c>
      <c r="V201" s="205">
        <v>194.5</v>
      </c>
      <c r="W201" s="205">
        <v>20.5</v>
      </c>
      <c r="X201" s="205">
        <v>17</v>
      </c>
      <c r="Y201" s="205">
        <v>5.5</v>
      </c>
      <c r="Z201" s="205">
        <v>73.5</v>
      </c>
      <c r="AA201" s="205">
        <v>48</v>
      </c>
      <c r="AB201" s="205">
        <v>114.5</v>
      </c>
      <c r="AC201" s="205">
        <v>17.5</v>
      </c>
      <c r="AD201" s="205">
        <v>23.5</v>
      </c>
      <c r="AE201" s="205">
        <v>6.5</v>
      </c>
      <c r="AF201" s="205">
        <v>78</v>
      </c>
      <c r="AG201" s="205">
        <v>19</v>
      </c>
      <c r="AH201" s="205">
        <v>25</v>
      </c>
      <c r="AI201" s="205">
        <v>16</v>
      </c>
      <c r="AJ201" s="205">
        <v>26.5</v>
      </c>
      <c r="AK201" s="205">
        <v>28.5</v>
      </c>
      <c r="AL201" s="205">
        <v>93.5</v>
      </c>
      <c r="AM201" s="205">
        <v>11.5</v>
      </c>
      <c r="AN201" s="205">
        <v>41</v>
      </c>
      <c r="AO201" s="205">
        <v>38</v>
      </c>
      <c r="AP201" s="205">
        <v>266.5</v>
      </c>
      <c r="AQ201" s="205">
        <v>100</v>
      </c>
      <c r="AR201" s="205">
        <v>32</v>
      </c>
      <c r="AS201" s="205">
        <v>348.5</v>
      </c>
      <c r="AT201" s="205">
        <v>209.5</v>
      </c>
      <c r="AU201" s="205">
        <v>148.5</v>
      </c>
      <c r="AV201" s="205">
        <v>267</v>
      </c>
      <c r="AW201" s="205">
        <v>392.5</v>
      </c>
      <c r="AX201" s="205">
        <v>279.5</v>
      </c>
    </row>
    <row r="202" spans="1:50">
      <c r="A202" s="203" t="str">
        <f t="shared" si="6"/>
        <v>200003</v>
      </c>
      <c r="B202" s="204">
        <v>36770</v>
      </c>
      <c r="C202" s="206">
        <f t="shared" si="7"/>
        <v>13831.5</v>
      </c>
      <c r="D202" s="205">
        <v>307</v>
      </c>
      <c r="E202" s="205">
        <v>178.5</v>
      </c>
      <c r="F202" s="205">
        <v>219</v>
      </c>
      <c r="G202" s="205">
        <v>219.5</v>
      </c>
      <c r="H202" s="205">
        <v>221</v>
      </c>
      <c r="I202" s="205">
        <v>114</v>
      </c>
      <c r="J202" s="205">
        <v>218</v>
      </c>
      <c r="K202" s="205">
        <v>284</v>
      </c>
      <c r="L202" s="205">
        <v>245.5</v>
      </c>
      <c r="M202" s="205">
        <v>327.5</v>
      </c>
      <c r="N202" s="205">
        <v>320.5</v>
      </c>
      <c r="O202" s="205">
        <v>309</v>
      </c>
      <c r="P202" s="205">
        <v>500.5</v>
      </c>
      <c r="Q202" s="205">
        <v>197.5</v>
      </c>
      <c r="R202" s="205">
        <v>164</v>
      </c>
      <c r="S202" s="205">
        <v>309.5</v>
      </c>
      <c r="T202" s="205">
        <v>287</v>
      </c>
      <c r="U202" s="205">
        <v>138</v>
      </c>
      <c r="V202" s="205">
        <v>354</v>
      </c>
      <c r="W202" s="205">
        <v>397.5</v>
      </c>
      <c r="X202" s="205">
        <v>707.5</v>
      </c>
      <c r="Y202" s="205">
        <v>414</v>
      </c>
      <c r="Z202" s="205">
        <v>352.5</v>
      </c>
      <c r="AA202" s="205">
        <v>265</v>
      </c>
      <c r="AB202" s="205">
        <v>570.5</v>
      </c>
      <c r="AC202" s="205">
        <v>280.5</v>
      </c>
      <c r="AD202" s="205">
        <v>484.5</v>
      </c>
      <c r="AE202" s="205">
        <v>261.5</v>
      </c>
      <c r="AF202" s="205">
        <v>331.5</v>
      </c>
      <c r="AG202" s="205">
        <v>230.5</v>
      </c>
      <c r="AH202" s="205">
        <v>249.5</v>
      </c>
      <c r="AI202" s="205">
        <v>113</v>
      </c>
      <c r="AJ202" s="205">
        <v>407</v>
      </c>
      <c r="AK202" s="205">
        <v>136.5</v>
      </c>
      <c r="AL202" s="205">
        <v>152.5</v>
      </c>
      <c r="AM202" s="205">
        <v>172.5</v>
      </c>
      <c r="AN202" s="205">
        <v>432.5</v>
      </c>
      <c r="AO202" s="205">
        <v>217.5</v>
      </c>
      <c r="AP202" s="205">
        <v>748</v>
      </c>
      <c r="AQ202" s="205">
        <v>197.5</v>
      </c>
      <c r="AR202" s="205">
        <v>306</v>
      </c>
      <c r="AS202" s="205">
        <v>161.5</v>
      </c>
      <c r="AT202" s="205">
        <v>171.5</v>
      </c>
      <c r="AU202" s="205">
        <v>131.5</v>
      </c>
      <c r="AV202" s="205">
        <v>509.5</v>
      </c>
      <c r="AW202" s="205">
        <v>198.5</v>
      </c>
      <c r="AX202" s="205">
        <v>317</v>
      </c>
    </row>
    <row r="203" spans="1:50">
      <c r="A203" s="203" t="str">
        <f t="shared" si="6"/>
        <v>200004</v>
      </c>
      <c r="B203" s="204">
        <v>36800</v>
      </c>
      <c r="C203" s="206">
        <f t="shared" si="7"/>
        <v>5771.5</v>
      </c>
      <c r="D203" s="205">
        <v>24.5</v>
      </c>
      <c r="E203" s="205">
        <v>56.5</v>
      </c>
      <c r="F203" s="205">
        <v>46</v>
      </c>
      <c r="G203" s="205">
        <v>114</v>
      </c>
      <c r="H203" s="205">
        <v>88</v>
      </c>
      <c r="I203" s="205">
        <v>67.5</v>
      </c>
      <c r="J203" s="205">
        <v>69.5</v>
      </c>
      <c r="K203" s="205">
        <v>137</v>
      </c>
      <c r="L203" s="205">
        <v>138.5</v>
      </c>
      <c r="M203" s="205">
        <v>125.5</v>
      </c>
      <c r="N203" s="205">
        <v>91.5</v>
      </c>
      <c r="O203" s="205">
        <v>124</v>
      </c>
      <c r="P203" s="205">
        <v>110</v>
      </c>
      <c r="Q203" s="205">
        <v>130</v>
      </c>
      <c r="R203" s="205">
        <v>142.5</v>
      </c>
      <c r="S203" s="205">
        <v>141</v>
      </c>
      <c r="T203" s="205">
        <v>173.5</v>
      </c>
      <c r="U203" s="205">
        <v>79</v>
      </c>
      <c r="V203" s="205">
        <v>227</v>
      </c>
      <c r="W203" s="205">
        <v>189</v>
      </c>
      <c r="X203" s="205">
        <v>135</v>
      </c>
      <c r="Y203" s="205">
        <v>160</v>
      </c>
      <c r="Z203" s="205">
        <v>142.5</v>
      </c>
      <c r="AA203" s="205">
        <v>145</v>
      </c>
      <c r="AB203" s="205">
        <v>239.5</v>
      </c>
      <c r="AC203" s="205">
        <v>146.5</v>
      </c>
      <c r="AD203" s="205">
        <v>128</v>
      </c>
      <c r="AE203" s="205">
        <v>126.5</v>
      </c>
      <c r="AF203" s="205">
        <v>148.5</v>
      </c>
      <c r="AG203" s="205">
        <v>121.5</v>
      </c>
      <c r="AH203" s="205">
        <v>189</v>
      </c>
      <c r="AI203" s="205">
        <v>50</v>
      </c>
      <c r="AJ203" s="205">
        <v>111</v>
      </c>
      <c r="AK203" s="205">
        <v>112</v>
      </c>
      <c r="AL203" s="205">
        <v>95.5</v>
      </c>
      <c r="AM203" s="205">
        <v>107</v>
      </c>
      <c r="AN203" s="205">
        <v>184</v>
      </c>
      <c r="AO203" s="205">
        <v>55.5</v>
      </c>
      <c r="AP203" s="205">
        <v>97.5</v>
      </c>
      <c r="AQ203" s="205">
        <v>86.5</v>
      </c>
      <c r="AR203" s="205">
        <v>102.5</v>
      </c>
      <c r="AS203" s="205">
        <v>108.5</v>
      </c>
      <c r="AT203" s="205">
        <v>113</v>
      </c>
      <c r="AU203" s="205">
        <v>131.5</v>
      </c>
      <c r="AV203" s="205">
        <v>201</v>
      </c>
      <c r="AW203" s="205">
        <v>164.5</v>
      </c>
      <c r="AX203" s="205">
        <v>95</v>
      </c>
    </row>
    <row r="204" spans="1:50">
      <c r="A204" s="203" t="str">
        <f t="shared" si="6"/>
        <v>200004</v>
      </c>
      <c r="B204" s="204">
        <v>36831</v>
      </c>
      <c r="C204" s="206">
        <f t="shared" si="7"/>
        <v>6419.5</v>
      </c>
      <c r="D204" s="205">
        <v>140</v>
      </c>
      <c r="E204" s="205">
        <v>112</v>
      </c>
      <c r="F204" s="205">
        <v>112.5</v>
      </c>
      <c r="G204" s="205">
        <v>161.5</v>
      </c>
      <c r="H204" s="205">
        <v>94</v>
      </c>
      <c r="I204" s="205">
        <v>106</v>
      </c>
      <c r="J204" s="205">
        <v>117.5</v>
      </c>
      <c r="K204" s="205">
        <v>195</v>
      </c>
      <c r="L204" s="205">
        <v>73.5</v>
      </c>
      <c r="M204" s="205">
        <v>79</v>
      </c>
      <c r="N204" s="205">
        <v>41</v>
      </c>
      <c r="O204" s="205">
        <v>112</v>
      </c>
      <c r="P204" s="205">
        <v>80</v>
      </c>
      <c r="Q204" s="205">
        <v>88.5</v>
      </c>
      <c r="R204" s="205">
        <v>106</v>
      </c>
      <c r="S204" s="205">
        <v>127</v>
      </c>
      <c r="T204" s="205">
        <v>233.5</v>
      </c>
      <c r="U204" s="205">
        <v>60</v>
      </c>
      <c r="V204" s="205">
        <v>234</v>
      </c>
      <c r="W204" s="205">
        <v>95</v>
      </c>
      <c r="X204" s="205">
        <v>74</v>
      </c>
      <c r="Y204" s="205">
        <v>290.5</v>
      </c>
      <c r="Z204" s="205">
        <v>173.5</v>
      </c>
      <c r="AA204" s="205">
        <v>155</v>
      </c>
      <c r="AB204" s="205">
        <v>56</v>
      </c>
      <c r="AC204" s="205">
        <v>98.5</v>
      </c>
      <c r="AD204" s="205">
        <v>126</v>
      </c>
      <c r="AE204" s="205">
        <v>154.5</v>
      </c>
      <c r="AF204" s="205">
        <v>172</v>
      </c>
      <c r="AG204" s="205">
        <v>149</v>
      </c>
      <c r="AH204" s="205">
        <v>263.5</v>
      </c>
      <c r="AI204" s="205">
        <v>89</v>
      </c>
      <c r="AJ204" s="205">
        <v>198.5</v>
      </c>
      <c r="AK204" s="205">
        <v>108.5</v>
      </c>
      <c r="AL204" s="205">
        <v>137.5</v>
      </c>
      <c r="AM204" s="205">
        <v>105</v>
      </c>
      <c r="AN204" s="205">
        <v>104</v>
      </c>
      <c r="AO204" s="205">
        <v>133.5</v>
      </c>
      <c r="AP204" s="205">
        <v>191</v>
      </c>
      <c r="AQ204" s="205">
        <v>143</v>
      </c>
      <c r="AR204" s="205">
        <v>78</v>
      </c>
      <c r="AS204" s="205">
        <v>148.5</v>
      </c>
      <c r="AT204" s="205">
        <v>194</v>
      </c>
      <c r="AU204" s="205">
        <v>192</v>
      </c>
      <c r="AV204" s="205">
        <v>117.5</v>
      </c>
      <c r="AW204" s="205">
        <v>106.5</v>
      </c>
      <c r="AX204" s="205">
        <v>292.5</v>
      </c>
    </row>
    <row r="205" spans="1:50">
      <c r="A205" s="203" t="str">
        <f t="shared" si="6"/>
        <v>200004</v>
      </c>
      <c r="B205" s="204">
        <v>36861</v>
      </c>
      <c r="C205" s="206">
        <f t="shared" si="7"/>
        <v>2877</v>
      </c>
      <c r="D205" s="205">
        <v>101.5</v>
      </c>
      <c r="E205" s="205">
        <v>208</v>
      </c>
      <c r="F205" s="205">
        <v>56.5</v>
      </c>
      <c r="G205" s="205">
        <v>144.5</v>
      </c>
      <c r="H205" s="205">
        <v>19</v>
      </c>
      <c r="I205" s="205">
        <v>75</v>
      </c>
      <c r="J205" s="205">
        <v>31</v>
      </c>
      <c r="K205" s="205">
        <v>153</v>
      </c>
      <c r="L205" s="205">
        <v>5.5</v>
      </c>
      <c r="M205" s="205">
        <v>3</v>
      </c>
      <c r="N205" s="205">
        <v>0.5</v>
      </c>
      <c r="O205" s="205">
        <v>3</v>
      </c>
      <c r="P205" s="205">
        <v>2</v>
      </c>
      <c r="Q205" s="205">
        <v>13.5</v>
      </c>
      <c r="R205" s="205">
        <v>6.5</v>
      </c>
      <c r="S205" s="205">
        <v>8.5</v>
      </c>
      <c r="T205" s="205">
        <v>188.5</v>
      </c>
      <c r="U205" s="205">
        <v>12</v>
      </c>
      <c r="V205" s="205">
        <v>21</v>
      </c>
      <c r="W205" s="205">
        <v>43.5</v>
      </c>
      <c r="X205" s="205">
        <v>29</v>
      </c>
      <c r="Y205" s="205">
        <v>237.5</v>
      </c>
      <c r="Z205" s="205">
        <v>247.5</v>
      </c>
      <c r="AA205" s="205">
        <v>28</v>
      </c>
      <c r="AB205" s="205">
        <v>18</v>
      </c>
      <c r="AC205" s="205">
        <v>26.5</v>
      </c>
      <c r="AD205" s="205">
        <v>28.5</v>
      </c>
      <c r="AE205" s="205">
        <v>23</v>
      </c>
      <c r="AF205" s="205">
        <v>19.5</v>
      </c>
      <c r="AG205" s="205">
        <v>18.5</v>
      </c>
      <c r="AH205" s="205">
        <v>158.5</v>
      </c>
      <c r="AI205" s="205">
        <v>30.5</v>
      </c>
      <c r="AJ205" s="205">
        <v>68.5</v>
      </c>
      <c r="AK205" s="205">
        <v>15.5</v>
      </c>
      <c r="AL205" s="205">
        <v>27.5</v>
      </c>
      <c r="AM205" s="205">
        <v>44</v>
      </c>
      <c r="AN205" s="205">
        <v>42.5</v>
      </c>
      <c r="AO205" s="205">
        <v>46.5</v>
      </c>
      <c r="AP205" s="205">
        <v>62</v>
      </c>
      <c r="AQ205" s="205">
        <v>32</v>
      </c>
      <c r="AR205" s="205">
        <v>46.5</v>
      </c>
      <c r="AS205" s="205">
        <v>24.5</v>
      </c>
      <c r="AT205" s="205">
        <v>42</v>
      </c>
      <c r="AU205" s="205">
        <v>57.5</v>
      </c>
      <c r="AV205" s="205">
        <v>80.5</v>
      </c>
      <c r="AW205" s="205">
        <v>66.5</v>
      </c>
      <c r="AX205" s="205">
        <v>260</v>
      </c>
    </row>
    <row r="206" spans="1:50">
      <c r="A206" s="203" t="str">
        <f t="shared" si="6"/>
        <v>200101</v>
      </c>
      <c r="B206" s="204">
        <v>36892</v>
      </c>
      <c r="C206" s="206">
        <f t="shared" si="7"/>
        <v>6039.5</v>
      </c>
      <c r="D206" s="205">
        <v>71</v>
      </c>
      <c r="E206" s="205">
        <v>186</v>
      </c>
      <c r="F206" s="205">
        <v>60</v>
      </c>
      <c r="G206" s="205">
        <v>112.5</v>
      </c>
      <c r="H206" s="205">
        <v>80.5</v>
      </c>
      <c r="I206" s="205">
        <v>130</v>
      </c>
      <c r="J206" s="205">
        <v>103.5</v>
      </c>
      <c r="K206" s="205">
        <v>210.5</v>
      </c>
      <c r="L206" s="205">
        <v>95.5</v>
      </c>
      <c r="M206" s="205">
        <v>80</v>
      </c>
      <c r="N206" s="205">
        <v>61</v>
      </c>
      <c r="O206" s="205">
        <v>0</v>
      </c>
      <c r="P206" s="205">
        <v>126</v>
      </c>
      <c r="Q206" s="205">
        <v>168</v>
      </c>
      <c r="R206" s="205">
        <v>126.5</v>
      </c>
      <c r="S206" s="205">
        <v>146.5</v>
      </c>
      <c r="T206" s="205">
        <v>352</v>
      </c>
      <c r="U206" s="205">
        <v>93.5</v>
      </c>
      <c r="V206" s="205">
        <v>185</v>
      </c>
      <c r="W206" s="205">
        <v>140.5</v>
      </c>
      <c r="X206" s="205">
        <v>134</v>
      </c>
      <c r="Y206" s="205">
        <v>305.5</v>
      </c>
      <c r="Z206" s="205">
        <v>427.5</v>
      </c>
      <c r="AA206" s="205">
        <v>87</v>
      </c>
      <c r="AB206" s="205">
        <v>99</v>
      </c>
      <c r="AC206" s="205">
        <v>105</v>
      </c>
      <c r="AD206" s="205">
        <v>94</v>
      </c>
      <c r="AE206" s="205">
        <v>109</v>
      </c>
      <c r="AF206" s="205">
        <v>114</v>
      </c>
      <c r="AG206" s="205">
        <v>81</v>
      </c>
      <c r="AH206" s="205">
        <v>231</v>
      </c>
      <c r="AI206" s="205">
        <v>103.5</v>
      </c>
      <c r="AJ206" s="205">
        <v>153</v>
      </c>
      <c r="AK206" s="205">
        <v>87</v>
      </c>
      <c r="AL206" s="205">
        <v>160.5</v>
      </c>
      <c r="AM206" s="205">
        <v>84.5</v>
      </c>
      <c r="AN206" s="205">
        <v>92</v>
      </c>
      <c r="AO206" s="205">
        <v>68.5</v>
      </c>
      <c r="AP206" s="205">
        <v>85.5</v>
      </c>
      <c r="AQ206" s="205">
        <v>134.5</v>
      </c>
      <c r="AR206" s="205">
        <v>127.5</v>
      </c>
      <c r="AS206" s="205">
        <v>114</v>
      </c>
      <c r="AT206" s="205">
        <v>94</v>
      </c>
      <c r="AU206" s="205">
        <v>86</v>
      </c>
      <c r="AV206" s="205">
        <v>110.5</v>
      </c>
      <c r="AW206" s="205">
        <v>104.5</v>
      </c>
      <c r="AX206" s="205">
        <v>118.5</v>
      </c>
    </row>
    <row r="207" spans="1:50">
      <c r="A207" s="203" t="str">
        <f t="shared" si="6"/>
        <v>200101</v>
      </c>
      <c r="B207" s="204">
        <v>36923</v>
      </c>
      <c r="C207" s="206">
        <f t="shared" si="7"/>
        <v>3150.5</v>
      </c>
      <c r="D207" s="205">
        <v>64</v>
      </c>
      <c r="E207" s="205">
        <v>122.5</v>
      </c>
      <c r="F207" s="205">
        <v>21.5</v>
      </c>
      <c r="G207" s="205">
        <v>59.5</v>
      </c>
      <c r="H207" s="205">
        <v>24</v>
      </c>
      <c r="I207" s="205">
        <v>50.5</v>
      </c>
      <c r="J207" s="205">
        <v>20.5</v>
      </c>
      <c r="K207" s="205">
        <v>165</v>
      </c>
      <c r="L207" s="205">
        <v>19.5</v>
      </c>
      <c r="M207" s="205">
        <v>20.5</v>
      </c>
      <c r="N207" s="205">
        <v>27</v>
      </c>
      <c r="O207" s="205">
        <v>13</v>
      </c>
      <c r="P207" s="205">
        <v>34.5</v>
      </c>
      <c r="Q207" s="205">
        <v>30</v>
      </c>
      <c r="R207" s="205">
        <v>23</v>
      </c>
      <c r="S207" s="205">
        <v>38.5</v>
      </c>
      <c r="T207" s="205">
        <v>120.5</v>
      </c>
      <c r="U207" s="205">
        <v>25</v>
      </c>
      <c r="V207" s="205">
        <v>95</v>
      </c>
      <c r="W207" s="205">
        <v>57.5</v>
      </c>
      <c r="X207" s="205">
        <v>46</v>
      </c>
      <c r="Y207" s="205">
        <v>100.5</v>
      </c>
      <c r="Z207" s="205">
        <v>119</v>
      </c>
      <c r="AA207" s="205">
        <v>78</v>
      </c>
      <c r="AB207" s="205">
        <v>32</v>
      </c>
      <c r="AC207" s="205">
        <v>63</v>
      </c>
      <c r="AD207" s="205">
        <v>50</v>
      </c>
      <c r="AE207" s="205">
        <v>65</v>
      </c>
      <c r="AF207" s="205">
        <v>79</v>
      </c>
      <c r="AG207" s="205">
        <v>65.5</v>
      </c>
      <c r="AH207" s="205">
        <v>118.5</v>
      </c>
      <c r="AI207" s="205">
        <v>79.5</v>
      </c>
      <c r="AJ207" s="205">
        <v>121</v>
      </c>
      <c r="AK207" s="205">
        <v>84.5</v>
      </c>
      <c r="AL207" s="205">
        <v>90.5</v>
      </c>
      <c r="AM207" s="205">
        <v>60</v>
      </c>
      <c r="AN207" s="205">
        <v>24.5</v>
      </c>
      <c r="AO207" s="205">
        <v>93.5</v>
      </c>
      <c r="AP207" s="205">
        <v>99.5</v>
      </c>
      <c r="AQ207" s="205">
        <v>94</v>
      </c>
      <c r="AR207" s="205">
        <v>70</v>
      </c>
      <c r="AS207" s="205">
        <v>87</v>
      </c>
      <c r="AT207" s="205">
        <v>96</v>
      </c>
      <c r="AU207" s="205">
        <v>103.5</v>
      </c>
      <c r="AV207" s="205">
        <v>78</v>
      </c>
      <c r="AW207" s="205">
        <v>83.5</v>
      </c>
      <c r="AX207" s="205">
        <v>37.5</v>
      </c>
    </row>
    <row r="208" spans="1:50">
      <c r="A208" s="203" t="str">
        <f t="shared" si="6"/>
        <v>200101</v>
      </c>
      <c r="B208" s="204">
        <v>36951</v>
      </c>
      <c r="C208" s="206">
        <f t="shared" si="7"/>
        <v>4237.5</v>
      </c>
      <c r="D208" s="205">
        <v>83</v>
      </c>
      <c r="E208" s="205">
        <v>66.5</v>
      </c>
      <c r="F208" s="205">
        <v>95.5</v>
      </c>
      <c r="G208" s="205">
        <v>92.5</v>
      </c>
      <c r="H208" s="205">
        <v>75.5</v>
      </c>
      <c r="I208" s="205">
        <v>89</v>
      </c>
      <c r="J208" s="205">
        <v>71.5</v>
      </c>
      <c r="K208" s="205">
        <v>115.5</v>
      </c>
      <c r="L208" s="205">
        <v>127</v>
      </c>
      <c r="M208" s="205">
        <v>95.5</v>
      </c>
      <c r="N208" s="205">
        <v>64.5</v>
      </c>
      <c r="O208" s="205">
        <v>94</v>
      </c>
      <c r="P208" s="205">
        <v>96</v>
      </c>
      <c r="Q208" s="205">
        <v>118</v>
      </c>
      <c r="R208" s="205">
        <v>107.5</v>
      </c>
      <c r="S208" s="205">
        <v>133.5</v>
      </c>
      <c r="T208" s="205">
        <v>185.5</v>
      </c>
      <c r="U208" s="205">
        <v>72</v>
      </c>
      <c r="V208" s="205">
        <v>102</v>
      </c>
      <c r="W208" s="205">
        <v>99</v>
      </c>
      <c r="X208" s="205">
        <v>69.5</v>
      </c>
      <c r="Y208" s="205">
        <v>141</v>
      </c>
      <c r="Z208" s="205">
        <v>153.5</v>
      </c>
      <c r="AA208" s="205">
        <v>101</v>
      </c>
      <c r="AB208" s="205">
        <v>84.5</v>
      </c>
      <c r="AC208" s="205">
        <v>72.5</v>
      </c>
      <c r="AD208" s="205">
        <v>56</v>
      </c>
      <c r="AE208" s="205">
        <v>64</v>
      </c>
      <c r="AF208" s="205">
        <v>87</v>
      </c>
      <c r="AG208" s="205">
        <v>56</v>
      </c>
      <c r="AH208" s="205">
        <v>190.5</v>
      </c>
      <c r="AI208" s="205">
        <v>45</v>
      </c>
      <c r="AJ208" s="205">
        <v>130</v>
      </c>
      <c r="AK208" s="205">
        <v>48</v>
      </c>
      <c r="AL208" s="205">
        <v>98.5</v>
      </c>
      <c r="AM208" s="205">
        <v>52.5</v>
      </c>
      <c r="AN208" s="205">
        <v>63</v>
      </c>
      <c r="AO208" s="205">
        <v>50.5</v>
      </c>
      <c r="AP208" s="205">
        <v>69.5</v>
      </c>
      <c r="AQ208" s="205">
        <v>84.5</v>
      </c>
      <c r="AR208" s="205">
        <v>81</v>
      </c>
      <c r="AS208" s="205">
        <v>58</v>
      </c>
      <c r="AT208" s="205">
        <v>42.5</v>
      </c>
      <c r="AU208" s="205">
        <v>80</v>
      </c>
      <c r="AV208" s="205">
        <v>80</v>
      </c>
      <c r="AW208" s="205">
        <v>99.5</v>
      </c>
      <c r="AX208" s="205">
        <v>96</v>
      </c>
    </row>
    <row r="209" spans="1:50">
      <c r="A209" s="203" t="str">
        <f t="shared" si="6"/>
        <v>200102</v>
      </c>
      <c r="B209" s="204">
        <v>36982</v>
      </c>
      <c r="C209" s="206">
        <f t="shared" si="7"/>
        <v>2445</v>
      </c>
      <c r="D209" s="205">
        <v>28</v>
      </c>
      <c r="E209" s="205">
        <v>31.5</v>
      </c>
      <c r="F209" s="205">
        <v>22.5</v>
      </c>
      <c r="G209" s="205">
        <v>47</v>
      </c>
      <c r="H209" s="205">
        <v>4</v>
      </c>
      <c r="I209" s="205">
        <v>8.5</v>
      </c>
      <c r="J209" s="205">
        <v>0.5</v>
      </c>
      <c r="K209" s="205">
        <v>33</v>
      </c>
      <c r="L209" s="205">
        <v>29</v>
      </c>
      <c r="M209" s="205">
        <v>28.5</v>
      </c>
      <c r="N209" s="205">
        <v>14.5</v>
      </c>
      <c r="O209" s="205">
        <v>25</v>
      </c>
      <c r="P209" s="205">
        <v>18</v>
      </c>
      <c r="Q209" s="205">
        <v>46</v>
      </c>
      <c r="R209" s="205">
        <v>40.5</v>
      </c>
      <c r="S209" s="205">
        <v>64</v>
      </c>
      <c r="T209" s="205">
        <v>42</v>
      </c>
      <c r="U209" s="205">
        <v>16</v>
      </c>
      <c r="V209" s="205">
        <v>62</v>
      </c>
      <c r="W209" s="205">
        <v>25</v>
      </c>
      <c r="X209" s="205">
        <v>25</v>
      </c>
      <c r="Y209" s="205">
        <v>45.5</v>
      </c>
      <c r="Z209" s="205">
        <v>57.5</v>
      </c>
      <c r="AA209" s="205">
        <v>29</v>
      </c>
      <c r="AB209" s="205">
        <v>73</v>
      </c>
      <c r="AC209" s="205">
        <v>42</v>
      </c>
      <c r="AD209" s="205">
        <v>36.5</v>
      </c>
      <c r="AE209" s="205">
        <v>24.5</v>
      </c>
      <c r="AF209" s="205">
        <v>27</v>
      </c>
      <c r="AG209" s="205">
        <v>22.5</v>
      </c>
      <c r="AH209" s="205">
        <v>54</v>
      </c>
      <c r="AI209" s="205">
        <v>31.5</v>
      </c>
      <c r="AJ209" s="205">
        <v>42</v>
      </c>
      <c r="AK209" s="205">
        <v>22</v>
      </c>
      <c r="AL209" s="205">
        <v>48</v>
      </c>
      <c r="AM209" s="205">
        <v>33</v>
      </c>
      <c r="AN209" s="205">
        <v>45.5</v>
      </c>
      <c r="AO209" s="205">
        <v>46.5</v>
      </c>
      <c r="AP209" s="205">
        <v>100.5</v>
      </c>
      <c r="AQ209" s="205">
        <v>53.5</v>
      </c>
      <c r="AR209" s="205">
        <v>100</v>
      </c>
      <c r="AS209" s="205">
        <v>49.5</v>
      </c>
      <c r="AT209" s="205">
        <v>94</v>
      </c>
      <c r="AU209" s="205">
        <v>71</v>
      </c>
      <c r="AV209" s="205">
        <v>278.5</v>
      </c>
      <c r="AW209" s="205">
        <v>172</v>
      </c>
      <c r="AX209" s="205">
        <v>235.5</v>
      </c>
    </row>
    <row r="210" spans="1:50">
      <c r="A210" s="203" t="str">
        <f t="shared" si="6"/>
        <v>200102</v>
      </c>
      <c r="B210" s="204">
        <v>37012</v>
      </c>
      <c r="C210" s="206">
        <f t="shared" si="7"/>
        <v>6451</v>
      </c>
      <c r="D210" s="205">
        <v>17</v>
      </c>
      <c r="E210" s="205">
        <v>81.5</v>
      </c>
      <c r="F210" s="205">
        <v>92.5</v>
      </c>
      <c r="G210" s="205">
        <v>119.5</v>
      </c>
      <c r="H210" s="205">
        <v>84.5</v>
      </c>
      <c r="I210" s="205">
        <v>44.5</v>
      </c>
      <c r="J210" s="205">
        <v>58</v>
      </c>
      <c r="K210" s="205">
        <v>40</v>
      </c>
      <c r="L210" s="205">
        <v>129</v>
      </c>
      <c r="M210" s="205">
        <v>129.5</v>
      </c>
      <c r="N210" s="205">
        <v>123.5</v>
      </c>
      <c r="O210" s="205">
        <v>157</v>
      </c>
      <c r="P210" s="205">
        <v>148</v>
      </c>
      <c r="Q210" s="205">
        <v>162</v>
      </c>
      <c r="R210" s="205">
        <v>170.5</v>
      </c>
      <c r="S210" s="205">
        <v>194.5</v>
      </c>
      <c r="T210" s="205">
        <v>105</v>
      </c>
      <c r="U210" s="205">
        <v>60</v>
      </c>
      <c r="V210" s="205">
        <v>119</v>
      </c>
      <c r="W210" s="205">
        <v>148.5</v>
      </c>
      <c r="X210" s="205">
        <v>150</v>
      </c>
      <c r="Y210" s="205">
        <v>86</v>
      </c>
      <c r="Z210" s="205">
        <v>94</v>
      </c>
      <c r="AA210" s="205">
        <v>139</v>
      </c>
      <c r="AB210" s="205">
        <v>214</v>
      </c>
      <c r="AC210" s="205">
        <v>108</v>
      </c>
      <c r="AD210" s="205">
        <v>123.5</v>
      </c>
      <c r="AE210" s="205">
        <v>95.5</v>
      </c>
      <c r="AF210" s="205">
        <v>148.5</v>
      </c>
      <c r="AG210" s="205">
        <v>102</v>
      </c>
      <c r="AH210" s="205">
        <v>120</v>
      </c>
      <c r="AI210" s="205">
        <v>163</v>
      </c>
      <c r="AJ210" s="205">
        <v>183</v>
      </c>
      <c r="AK210" s="205">
        <v>185</v>
      </c>
      <c r="AL210" s="205">
        <v>237.5</v>
      </c>
      <c r="AM210" s="205">
        <v>108.5</v>
      </c>
      <c r="AN210" s="205">
        <v>160.5</v>
      </c>
      <c r="AO210" s="205">
        <v>136.5</v>
      </c>
      <c r="AP210" s="205">
        <v>472</v>
      </c>
      <c r="AQ210" s="205">
        <v>117.5</v>
      </c>
      <c r="AR210" s="205">
        <v>164</v>
      </c>
      <c r="AS210" s="205">
        <v>66</v>
      </c>
      <c r="AT210" s="205">
        <v>50</v>
      </c>
      <c r="AU210" s="205">
        <v>42</v>
      </c>
      <c r="AV210" s="205">
        <v>240</v>
      </c>
      <c r="AW210" s="205">
        <v>82.5</v>
      </c>
      <c r="AX210" s="205">
        <v>478.5</v>
      </c>
    </row>
    <row r="211" spans="1:50">
      <c r="A211" s="203" t="str">
        <f t="shared" si="6"/>
        <v>200102</v>
      </c>
      <c r="B211" s="204">
        <v>37043</v>
      </c>
      <c r="C211" s="206">
        <f t="shared" si="7"/>
        <v>10791.5</v>
      </c>
      <c r="D211" s="205">
        <v>42</v>
      </c>
      <c r="E211" s="205">
        <v>67.5</v>
      </c>
      <c r="F211" s="205">
        <v>122.5</v>
      </c>
      <c r="G211" s="205">
        <v>123</v>
      </c>
      <c r="H211" s="205">
        <v>188.5</v>
      </c>
      <c r="I211" s="205">
        <v>206</v>
      </c>
      <c r="J211" s="205">
        <v>202</v>
      </c>
      <c r="K211" s="205">
        <v>279.5</v>
      </c>
      <c r="L211" s="205">
        <v>144.5</v>
      </c>
      <c r="M211" s="205">
        <v>141</v>
      </c>
      <c r="N211" s="205">
        <v>167</v>
      </c>
      <c r="O211" s="205">
        <v>117</v>
      </c>
      <c r="P211" s="205">
        <v>109.5</v>
      </c>
      <c r="Q211" s="205">
        <v>128</v>
      </c>
      <c r="R211" s="205">
        <v>144.5</v>
      </c>
      <c r="S211" s="205">
        <v>141</v>
      </c>
      <c r="T211" s="205">
        <v>281.5</v>
      </c>
      <c r="U211" s="205">
        <v>160.5</v>
      </c>
      <c r="V211" s="205">
        <v>200.5</v>
      </c>
      <c r="W211" s="205">
        <v>260.5</v>
      </c>
      <c r="X211" s="205">
        <v>161.5</v>
      </c>
      <c r="Y211" s="205">
        <v>245</v>
      </c>
      <c r="Z211" s="205">
        <v>296.5</v>
      </c>
      <c r="AA211" s="205">
        <v>232</v>
      </c>
      <c r="AB211" s="205">
        <v>212.5</v>
      </c>
      <c r="AC211" s="205">
        <v>188.5</v>
      </c>
      <c r="AD211" s="205">
        <v>181.5</v>
      </c>
      <c r="AE211" s="205">
        <v>135</v>
      </c>
      <c r="AF211" s="205">
        <v>215.5</v>
      </c>
      <c r="AG211" s="205">
        <v>127.5</v>
      </c>
      <c r="AH211" s="205">
        <v>197</v>
      </c>
      <c r="AI211" s="205">
        <v>239.5</v>
      </c>
      <c r="AJ211" s="205">
        <v>322</v>
      </c>
      <c r="AK211" s="205">
        <v>349</v>
      </c>
      <c r="AL211" s="205">
        <v>513.5</v>
      </c>
      <c r="AM211" s="205">
        <v>163.5</v>
      </c>
      <c r="AN211" s="205">
        <v>179.5</v>
      </c>
      <c r="AO211" s="205">
        <v>388</v>
      </c>
      <c r="AP211" s="205">
        <v>196</v>
      </c>
      <c r="AQ211" s="205">
        <v>490.5</v>
      </c>
      <c r="AR211" s="205">
        <v>325.5</v>
      </c>
      <c r="AS211" s="205">
        <v>337</v>
      </c>
      <c r="AT211" s="205">
        <v>244</v>
      </c>
      <c r="AU211" s="205">
        <v>526</v>
      </c>
      <c r="AV211" s="205">
        <v>436.5</v>
      </c>
      <c r="AW211" s="205">
        <v>510.5</v>
      </c>
      <c r="AX211" s="205">
        <v>151.5</v>
      </c>
    </row>
    <row r="212" spans="1:50">
      <c r="A212" s="203" t="str">
        <f t="shared" si="6"/>
        <v>200103</v>
      </c>
      <c r="B212" s="204">
        <v>37073</v>
      </c>
      <c r="C212" s="206">
        <f t="shared" si="7"/>
        <v>5876</v>
      </c>
      <c r="D212" s="205">
        <v>111</v>
      </c>
      <c r="E212" s="205">
        <v>216</v>
      </c>
      <c r="F212" s="205">
        <v>215.5</v>
      </c>
      <c r="G212" s="205">
        <v>257</v>
      </c>
      <c r="H212" s="205">
        <v>137</v>
      </c>
      <c r="I212" s="205">
        <v>125</v>
      </c>
      <c r="J212" s="205">
        <v>72</v>
      </c>
      <c r="K212" s="205">
        <v>28</v>
      </c>
      <c r="L212" s="205">
        <v>38</v>
      </c>
      <c r="M212" s="205">
        <v>207</v>
      </c>
      <c r="N212" s="205">
        <v>124.5</v>
      </c>
      <c r="O212" s="205">
        <v>16</v>
      </c>
      <c r="P212" s="205">
        <v>38.5</v>
      </c>
      <c r="Q212" s="205">
        <v>8</v>
      </c>
      <c r="R212" s="205">
        <v>41.5</v>
      </c>
      <c r="S212" s="205">
        <v>46.5</v>
      </c>
      <c r="T212" s="205">
        <v>108</v>
      </c>
      <c r="U212" s="205">
        <v>45</v>
      </c>
      <c r="V212" s="205">
        <v>27.5</v>
      </c>
      <c r="W212" s="205">
        <v>112.5</v>
      </c>
      <c r="X212" s="205">
        <v>29</v>
      </c>
      <c r="Y212" s="205">
        <v>66</v>
      </c>
      <c r="Z212" s="205">
        <v>75</v>
      </c>
      <c r="AA212" s="205">
        <v>92</v>
      </c>
      <c r="AB212" s="205">
        <v>55.5</v>
      </c>
      <c r="AC212" s="205">
        <v>69.5</v>
      </c>
      <c r="AD212" s="205">
        <v>94</v>
      </c>
      <c r="AE212" s="205">
        <v>34.5</v>
      </c>
      <c r="AF212" s="205">
        <v>100.5</v>
      </c>
      <c r="AG212" s="205">
        <v>37</v>
      </c>
      <c r="AH212" s="205">
        <v>105</v>
      </c>
      <c r="AI212" s="205">
        <v>54.5</v>
      </c>
      <c r="AJ212" s="205">
        <v>104.5</v>
      </c>
      <c r="AK212" s="205">
        <v>147.5</v>
      </c>
      <c r="AL212" s="205">
        <v>260.5</v>
      </c>
      <c r="AM212" s="205">
        <v>81</v>
      </c>
      <c r="AN212" s="205">
        <v>190</v>
      </c>
      <c r="AO212" s="205">
        <v>151.5</v>
      </c>
      <c r="AP212" s="205">
        <v>223.5</v>
      </c>
      <c r="AQ212" s="205">
        <v>311</v>
      </c>
      <c r="AR212" s="205">
        <v>125</v>
      </c>
      <c r="AS212" s="205">
        <v>444.5</v>
      </c>
      <c r="AT212" s="205">
        <v>280.5</v>
      </c>
      <c r="AU212" s="205">
        <v>358</v>
      </c>
      <c r="AV212" s="205">
        <v>212</v>
      </c>
      <c r="AW212" s="205">
        <v>149</v>
      </c>
      <c r="AX212" s="205">
        <v>50.5</v>
      </c>
    </row>
    <row r="213" spans="1:50">
      <c r="A213" s="203" t="str">
        <f t="shared" si="6"/>
        <v>200103</v>
      </c>
      <c r="B213" s="204">
        <v>37104</v>
      </c>
      <c r="C213" s="206">
        <f t="shared" si="7"/>
        <v>7153</v>
      </c>
      <c r="D213" s="205">
        <v>135</v>
      </c>
      <c r="E213" s="205">
        <v>70.5</v>
      </c>
      <c r="F213" s="205">
        <v>127.5</v>
      </c>
      <c r="G213" s="205">
        <v>97</v>
      </c>
      <c r="H213" s="205">
        <v>138</v>
      </c>
      <c r="I213" s="205">
        <v>176</v>
      </c>
      <c r="J213" s="205">
        <v>140</v>
      </c>
      <c r="K213" s="205">
        <v>135.5</v>
      </c>
      <c r="L213" s="205">
        <v>102</v>
      </c>
      <c r="M213" s="205">
        <v>341</v>
      </c>
      <c r="N213" s="205">
        <v>318.5</v>
      </c>
      <c r="O213" s="205">
        <v>116</v>
      </c>
      <c r="P213" s="205">
        <v>257</v>
      </c>
      <c r="Q213" s="205">
        <v>111</v>
      </c>
      <c r="R213" s="205">
        <v>136.5</v>
      </c>
      <c r="S213" s="205">
        <v>162.5</v>
      </c>
      <c r="T213" s="205">
        <v>230.5</v>
      </c>
      <c r="U213" s="205">
        <v>156</v>
      </c>
      <c r="V213" s="205">
        <v>263</v>
      </c>
      <c r="W213" s="205">
        <v>276</v>
      </c>
      <c r="X213" s="205">
        <v>378.5</v>
      </c>
      <c r="Y213" s="205">
        <v>83</v>
      </c>
      <c r="Z213" s="205">
        <v>89</v>
      </c>
      <c r="AA213" s="205">
        <v>188</v>
      </c>
      <c r="AB213" s="205">
        <v>280</v>
      </c>
      <c r="AC213" s="205">
        <v>153</v>
      </c>
      <c r="AD213" s="205">
        <v>93</v>
      </c>
      <c r="AE213" s="205">
        <v>97</v>
      </c>
      <c r="AF213" s="205">
        <v>99.5</v>
      </c>
      <c r="AG213" s="205">
        <v>39</v>
      </c>
      <c r="AH213" s="205">
        <v>146</v>
      </c>
      <c r="AI213" s="205">
        <v>101.5</v>
      </c>
      <c r="AJ213" s="205">
        <v>132</v>
      </c>
      <c r="AK213" s="205">
        <v>70</v>
      </c>
      <c r="AL213" s="205">
        <v>68.5</v>
      </c>
      <c r="AM213" s="205">
        <v>157</v>
      </c>
      <c r="AN213" s="205">
        <v>169</v>
      </c>
      <c r="AO213" s="205">
        <v>123</v>
      </c>
      <c r="AP213" s="205">
        <v>136</v>
      </c>
      <c r="AQ213" s="205">
        <v>78</v>
      </c>
      <c r="AR213" s="205">
        <v>210.5</v>
      </c>
      <c r="AS213" s="205">
        <v>179</v>
      </c>
      <c r="AT213" s="205">
        <v>99</v>
      </c>
      <c r="AU213" s="205">
        <v>42</v>
      </c>
      <c r="AV213" s="205">
        <v>200.5</v>
      </c>
      <c r="AW213" s="205">
        <v>51.5</v>
      </c>
      <c r="AX213" s="205">
        <v>200</v>
      </c>
    </row>
    <row r="214" spans="1:50">
      <c r="A214" s="203" t="str">
        <f t="shared" si="6"/>
        <v>200103</v>
      </c>
      <c r="B214" s="204">
        <v>37135</v>
      </c>
      <c r="C214" s="206">
        <f t="shared" si="7"/>
        <v>10351</v>
      </c>
      <c r="D214" s="205">
        <v>237.5</v>
      </c>
      <c r="E214" s="205">
        <v>176.5</v>
      </c>
      <c r="F214" s="205">
        <v>109.5</v>
      </c>
      <c r="G214" s="205">
        <v>130</v>
      </c>
      <c r="H214" s="205">
        <v>121.5</v>
      </c>
      <c r="I214" s="205">
        <v>94</v>
      </c>
      <c r="J214" s="205">
        <v>83.5</v>
      </c>
      <c r="K214" s="205">
        <v>192.5</v>
      </c>
      <c r="L214" s="205">
        <v>132</v>
      </c>
      <c r="M214" s="205">
        <v>179</v>
      </c>
      <c r="N214" s="205">
        <v>198</v>
      </c>
      <c r="O214" s="205">
        <v>205</v>
      </c>
      <c r="P214" s="205">
        <v>74.5</v>
      </c>
      <c r="Q214" s="205">
        <v>195.5</v>
      </c>
      <c r="R214" s="205">
        <v>204</v>
      </c>
      <c r="S214" s="205">
        <v>215.5</v>
      </c>
      <c r="T214" s="205">
        <v>206.5</v>
      </c>
      <c r="U214" s="205">
        <v>121</v>
      </c>
      <c r="V214" s="205">
        <v>437.5</v>
      </c>
      <c r="W214" s="205">
        <v>176.5</v>
      </c>
      <c r="X214" s="205">
        <v>169.5</v>
      </c>
      <c r="Y214" s="205">
        <v>237.5</v>
      </c>
      <c r="Z214" s="205">
        <v>318.5</v>
      </c>
      <c r="AA214" s="205">
        <v>109</v>
      </c>
      <c r="AB214" s="205">
        <v>269.5</v>
      </c>
      <c r="AC214" s="205">
        <v>115</v>
      </c>
      <c r="AD214" s="205">
        <v>277.5</v>
      </c>
      <c r="AE214" s="205">
        <v>161</v>
      </c>
      <c r="AF214" s="205">
        <v>130.5</v>
      </c>
      <c r="AG214" s="205">
        <v>101.5</v>
      </c>
      <c r="AH214" s="205">
        <v>292</v>
      </c>
      <c r="AI214" s="205">
        <v>122</v>
      </c>
      <c r="AJ214" s="205">
        <v>285.5</v>
      </c>
      <c r="AK214" s="205">
        <v>176.5</v>
      </c>
      <c r="AL214" s="205">
        <v>144.5</v>
      </c>
      <c r="AM214" s="205">
        <v>93</v>
      </c>
      <c r="AN214" s="205">
        <v>303</v>
      </c>
      <c r="AO214" s="205">
        <v>129</v>
      </c>
      <c r="AP214" s="205">
        <v>332.5</v>
      </c>
      <c r="AQ214" s="205">
        <v>211</v>
      </c>
      <c r="AR214" s="205">
        <v>202.5</v>
      </c>
      <c r="AS214" s="205">
        <v>237.5</v>
      </c>
      <c r="AT214" s="205">
        <v>191.5</v>
      </c>
      <c r="AU214" s="205">
        <v>187</v>
      </c>
      <c r="AV214" s="205">
        <v>538.5</v>
      </c>
      <c r="AW214" s="205">
        <v>430</v>
      </c>
      <c r="AX214" s="205">
        <v>1095.5</v>
      </c>
    </row>
    <row r="215" spans="1:50">
      <c r="A215" s="203" t="str">
        <f t="shared" si="6"/>
        <v>200104</v>
      </c>
      <c r="B215" s="204">
        <v>37165</v>
      </c>
      <c r="C215" s="206">
        <f t="shared" si="7"/>
        <v>9611.5</v>
      </c>
      <c r="D215" s="205">
        <v>86.5</v>
      </c>
      <c r="E215" s="205">
        <v>103</v>
      </c>
      <c r="F215" s="205">
        <v>106</v>
      </c>
      <c r="G215" s="205">
        <v>120.5</v>
      </c>
      <c r="H215" s="205">
        <v>176.5</v>
      </c>
      <c r="I215" s="205">
        <v>67</v>
      </c>
      <c r="J215" s="205">
        <v>162.5</v>
      </c>
      <c r="K215" s="205">
        <v>84</v>
      </c>
      <c r="L215" s="205">
        <v>307</v>
      </c>
      <c r="M215" s="205">
        <v>230</v>
      </c>
      <c r="N215" s="205">
        <v>177.5</v>
      </c>
      <c r="O215" s="205">
        <v>279</v>
      </c>
      <c r="P215" s="205">
        <v>182</v>
      </c>
      <c r="Q215" s="205">
        <v>352.5</v>
      </c>
      <c r="R215" s="205">
        <v>343</v>
      </c>
      <c r="S215" s="205">
        <v>306.5</v>
      </c>
      <c r="T215" s="205">
        <v>159.5</v>
      </c>
      <c r="U215" s="205">
        <v>92</v>
      </c>
      <c r="V215" s="205">
        <v>315.5</v>
      </c>
      <c r="W215" s="205">
        <v>182</v>
      </c>
      <c r="X215" s="205">
        <v>166</v>
      </c>
      <c r="Y215" s="205">
        <v>170</v>
      </c>
      <c r="Z215" s="205">
        <v>174</v>
      </c>
      <c r="AA215" s="205">
        <v>172</v>
      </c>
      <c r="AB215" s="205">
        <v>179</v>
      </c>
      <c r="AC215" s="205">
        <v>156</v>
      </c>
      <c r="AD215" s="205">
        <v>305</v>
      </c>
      <c r="AE215" s="205">
        <v>190</v>
      </c>
      <c r="AF215" s="205">
        <v>170.5</v>
      </c>
      <c r="AG215" s="205">
        <v>171.5</v>
      </c>
      <c r="AH215" s="205">
        <v>171.5</v>
      </c>
      <c r="AI215" s="205">
        <v>239.5</v>
      </c>
      <c r="AJ215" s="205">
        <v>191.5</v>
      </c>
      <c r="AK215" s="205">
        <v>274</v>
      </c>
      <c r="AL215" s="205">
        <v>181.5</v>
      </c>
      <c r="AM215" s="205">
        <v>188.5</v>
      </c>
      <c r="AN215" s="205">
        <v>426.5</v>
      </c>
      <c r="AO215" s="205">
        <v>197</v>
      </c>
      <c r="AP215" s="205">
        <v>580</v>
      </c>
      <c r="AQ215" s="205">
        <v>148</v>
      </c>
      <c r="AR215" s="205">
        <v>165</v>
      </c>
      <c r="AS215" s="205">
        <v>189.5</v>
      </c>
      <c r="AT215" s="205">
        <v>221.5</v>
      </c>
      <c r="AU215" s="205">
        <v>133</v>
      </c>
      <c r="AV215" s="205">
        <v>382</v>
      </c>
      <c r="AW215" s="205">
        <v>181</v>
      </c>
      <c r="AX215" s="205">
        <v>55</v>
      </c>
    </row>
    <row r="216" spans="1:50">
      <c r="A216" s="203" t="str">
        <f t="shared" si="6"/>
        <v>200104</v>
      </c>
      <c r="B216" s="204">
        <v>37196</v>
      </c>
      <c r="C216" s="206">
        <f t="shared" si="7"/>
        <v>4272</v>
      </c>
      <c r="D216" s="205">
        <v>83</v>
      </c>
      <c r="E216" s="205">
        <v>129.5</v>
      </c>
      <c r="F216" s="205">
        <v>67</v>
      </c>
      <c r="G216" s="205">
        <v>151.5</v>
      </c>
      <c r="H216" s="205">
        <v>28.5</v>
      </c>
      <c r="I216" s="205">
        <v>60.5</v>
      </c>
      <c r="J216" s="205">
        <v>38</v>
      </c>
      <c r="K216" s="205">
        <v>208.5</v>
      </c>
      <c r="L216" s="205">
        <v>84.5</v>
      </c>
      <c r="M216" s="205">
        <v>61.5</v>
      </c>
      <c r="N216" s="205">
        <v>33</v>
      </c>
      <c r="O216" s="205">
        <v>126</v>
      </c>
      <c r="P216" s="205">
        <v>59.5</v>
      </c>
      <c r="Q216" s="205">
        <v>119.5</v>
      </c>
      <c r="R216" s="205">
        <v>123.5</v>
      </c>
      <c r="S216" s="205">
        <v>139.5</v>
      </c>
      <c r="T216" s="205">
        <v>211.5</v>
      </c>
      <c r="U216" s="205">
        <v>39</v>
      </c>
      <c r="V216" s="205">
        <v>149</v>
      </c>
      <c r="W216" s="205">
        <v>49</v>
      </c>
      <c r="X216" s="205">
        <v>52</v>
      </c>
      <c r="Y216" s="205">
        <v>259</v>
      </c>
      <c r="Z216" s="205">
        <v>153</v>
      </c>
      <c r="AA216" s="205">
        <v>35</v>
      </c>
      <c r="AB216" s="205">
        <v>51</v>
      </c>
      <c r="AC216" s="205">
        <v>70.5</v>
      </c>
      <c r="AD216" s="205">
        <v>54</v>
      </c>
      <c r="AE216" s="205">
        <v>38.5</v>
      </c>
      <c r="AF216" s="205">
        <v>32.5</v>
      </c>
      <c r="AG216" s="205">
        <v>35.5</v>
      </c>
      <c r="AH216" s="205">
        <v>236.5</v>
      </c>
      <c r="AI216" s="205">
        <v>60</v>
      </c>
      <c r="AJ216" s="205">
        <v>188.5</v>
      </c>
      <c r="AK216" s="205">
        <v>66.5</v>
      </c>
      <c r="AL216" s="205">
        <v>80</v>
      </c>
      <c r="AM216" s="205">
        <v>52.5</v>
      </c>
      <c r="AN216" s="205">
        <v>45.5</v>
      </c>
      <c r="AO216" s="205">
        <v>80</v>
      </c>
      <c r="AP216" s="205">
        <v>59.5</v>
      </c>
      <c r="AQ216" s="205">
        <v>145</v>
      </c>
      <c r="AR216" s="205">
        <v>85</v>
      </c>
      <c r="AS216" s="205">
        <v>112.5</v>
      </c>
      <c r="AT216" s="205">
        <v>78</v>
      </c>
      <c r="AU216" s="205">
        <v>130</v>
      </c>
      <c r="AV216" s="205">
        <v>49</v>
      </c>
      <c r="AW216" s="205">
        <v>57</v>
      </c>
      <c r="AX216" s="205">
        <v>3.5</v>
      </c>
    </row>
    <row r="217" spans="1:50">
      <c r="A217" s="203" t="str">
        <f t="shared" si="6"/>
        <v>200104</v>
      </c>
      <c r="B217" s="204">
        <v>37226</v>
      </c>
      <c r="C217" s="206">
        <f t="shared" si="7"/>
        <v>3334</v>
      </c>
      <c r="D217" s="205">
        <v>167</v>
      </c>
      <c r="E217" s="205">
        <v>149.5</v>
      </c>
      <c r="F217" s="205">
        <v>29.5</v>
      </c>
      <c r="G217" s="205">
        <v>99.5</v>
      </c>
      <c r="H217" s="205">
        <v>34</v>
      </c>
      <c r="I217" s="205">
        <v>90</v>
      </c>
      <c r="J217" s="205">
        <v>39</v>
      </c>
      <c r="K217" s="205">
        <v>216</v>
      </c>
      <c r="L217" s="205">
        <v>35.5</v>
      </c>
      <c r="M217" s="205">
        <v>11.5</v>
      </c>
      <c r="N217" s="205">
        <v>7</v>
      </c>
      <c r="O217" s="205">
        <v>16</v>
      </c>
      <c r="P217" s="205">
        <v>17</v>
      </c>
      <c r="Q217" s="205">
        <v>43.5</v>
      </c>
      <c r="R217" s="205">
        <v>30</v>
      </c>
      <c r="S217" s="205">
        <v>42</v>
      </c>
      <c r="T217" s="205">
        <v>242.5</v>
      </c>
      <c r="U217" s="205">
        <v>46</v>
      </c>
      <c r="V217" s="205">
        <v>53</v>
      </c>
      <c r="W217" s="205">
        <v>53</v>
      </c>
      <c r="X217" s="205">
        <v>34</v>
      </c>
      <c r="Y217" s="205">
        <v>182</v>
      </c>
      <c r="Z217" s="205">
        <v>207.5</v>
      </c>
      <c r="AA217" s="205">
        <v>35</v>
      </c>
      <c r="AB217" s="205">
        <v>32.5</v>
      </c>
      <c r="AC217" s="205">
        <v>46</v>
      </c>
      <c r="AD217" s="205">
        <v>43</v>
      </c>
      <c r="AE217" s="205">
        <v>27.5</v>
      </c>
      <c r="AF217" s="205">
        <v>30</v>
      </c>
      <c r="AG217" s="205">
        <v>25</v>
      </c>
      <c r="AH217" s="205">
        <v>223.5</v>
      </c>
      <c r="AI217" s="205">
        <v>43</v>
      </c>
      <c r="AJ217" s="205">
        <v>208</v>
      </c>
      <c r="AK217" s="205">
        <v>46</v>
      </c>
      <c r="AL217" s="205">
        <v>71</v>
      </c>
      <c r="AM217" s="205">
        <v>28.5</v>
      </c>
      <c r="AN217" s="205">
        <v>38</v>
      </c>
      <c r="AO217" s="205">
        <v>37.5</v>
      </c>
      <c r="AP217" s="205">
        <v>62.5</v>
      </c>
      <c r="AQ217" s="205">
        <v>75</v>
      </c>
      <c r="AR217" s="205">
        <v>23.5</v>
      </c>
      <c r="AS217" s="205">
        <v>50</v>
      </c>
      <c r="AT217" s="205">
        <v>67.5</v>
      </c>
      <c r="AU217" s="205">
        <v>40</v>
      </c>
      <c r="AV217" s="205">
        <v>45</v>
      </c>
      <c r="AW217" s="205">
        <v>69</v>
      </c>
      <c r="AX217" s="205">
        <v>122</v>
      </c>
    </row>
    <row r="218" spans="1:50">
      <c r="A218" s="203" t="str">
        <f t="shared" si="6"/>
        <v>200201</v>
      </c>
      <c r="B218" s="204">
        <v>37257</v>
      </c>
      <c r="C218" s="206">
        <f t="shared" si="7"/>
        <v>6185</v>
      </c>
      <c r="D218" s="205">
        <v>150</v>
      </c>
      <c r="E218" s="205">
        <v>177.5</v>
      </c>
      <c r="F218" s="205">
        <v>102.5</v>
      </c>
      <c r="G218" s="205">
        <v>162.5</v>
      </c>
      <c r="H218" s="205">
        <v>147.5</v>
      </c>
      <c r="I218" s="205">
        <v>139</v>
      </c>
      <c r="J218" s="205">
        <v>106.5</v>
      </c>
      <c r="K218" s="205">
        <v>385</v>
      </c>
      <c r="L218" s="205">
        <v>128</v>
      </c>
      <c r="M218" s="205">
        <v>106.5</v>
      </c>
      <c r="N218" s="205">
        <v>105</v>
      </c>
      <c r="O218" s="205">
        <v>111</v>
      </c>
      <c r="P218" s="205">
        <v>99.5</v>
      </c>
      <c r="Q218" s="205">
        <v>116.5</v>
      </c>
      <c r="R218" s="205">
        <v>98.5</v>
      </c>
      <c r="S218" s="205">
        <v>104.5</v>
      </c>
      <c r="T218" s="205">
        <v>428</v>
      </c>
      <c r="U218" s="205">
        <v>142</v>
      </c>
      <c r="V218" s="205">
        <v>139.5</v>
      </c>
      <c r="W218" s="205">
        <v>160</v>
      </c>
      <c r="X218" s="205">
        <v>88.5</v>
      </c>
      <c r="Y218" s="205">
        <v>450.5</v>
      </c>
      <c r="Z218" s="205">
        <v>463</v>
      </c>
      <c r="AA218" s="205">
        <v>63</v>
      </c>
      <c r="AB218" s="205">
        <v>94.5</v>
      </c>
      <c r="AC218" s="205">
        <v>60</v>
      </c>
      <c r="AD218" s="205">
        <v>70</v>
      </c>
      <c r="AE218" s="205">
        <v>44.5</v>
      </c>
      <c r="AF218" s="205">
        <v>69.5</v>
      </c>
      <c r="AG218" s="205">
        <v>60.5</v>
      </c>
      <c r="AH218" s="205">
        <v>272</v>
      </c>
      <c r="AI218" s="205">
        <v>53.5</v>
      </c>
      <c r="AJ218" s="205">
        <v>235</v>
      </c>
      <c r="AK218" s="205">
        <v>56</v>
      </c>
      <c r="AL218" s="205">
        <v>121</v>
      </c>
      <c r="AM218" s="205">
        <v>42</v>
      </c>
      <c r="AN218" s="205">
        <v>117</v>
      </c>
      <c r="AO218" s="205">
        <v>43</v>
      </c>
      <c r="AP218" s="205">
        <v>119.5</v>
      </c>
      <c r="AQ218" s="205">
        <v>95.5</v>
      </c>
      <c r="AR218" s="205">
        <v>60</v>
      </c>
      <c r="AS218" s="205">
        <v>82</v>
      </c>
      <c r="AT218" s="205">
        <v>78.5</v>
      </c>
      <c r="AU218" s="205">
        <v>52.5</v>
      </c>
      <c r="AV218" s="205">
        <v>72.5</v>
      </c>
      <c r="AW218" s="205">
        <v>72.5</v>
      </c>
      <c r="AX218" s="205">
        <v>39</v>
      </c>
    </row>
    <row r="219" spans="1:50">
      <c r="A219" s="203" t="str">
        <f t="shared" si="6"/>
        <v>200201</v>
      </c>
      <c r="B219" s="204">
        <v>37288</v>
      </c>
      <c r="C219" s="206">
        <f t="shared" si="7"/>
        <v>2052.5</v>
      </c>
      <c r="D219" s="205">
        <v>60.5</v>
      </c>
      <c r="E219" s="205">
        <v>52.5</v>
      </c>
      <c r="F219" s="205">
        <v>28</v>
      </c>
      <c r="G219" s="205">
        <v>65.5</v>
      </c>
      <c r="H219" s="205">
        <v>1.5</v>
      </c>
      <c r="I219" s="205">
        <v>31</v>
      </c>
      <c r="J219" s="205">
        <v>2.5</v>
      </c>
      <c r="K219" s="205">
        <v>81</v>
      </c>
      <c r="L219" s="205">
        <v>27.5</v>
      </c>
      <c r="M219" s="205">
        <v>21</v>
      </c>
      <c r="N219" s="205">
        <v>15.5</v>
      </c>
      <c r="O219" s="205">
        <v>23</v>
      </c>
      <c r="P219" s="205">
        <v>22</v>
      </c>
      <c r="Q219" s="205">
        <v>41.5</v>
      </c>
      <c r="R219" s="205">
        <v>25</v>
      </c>
      <c r="S219" s="205">
        <v>33.5</v>
      </c>
      <c r="T219" s="205">
        <v>112</v>
      </c>
      <c r="U219" s="205">
        <v>25.5</v>
      </c>
      <c r="V219" s="205">
        <v>46.5</v>
      </c>
      <c r="W219" s="205">
        <v>38.5</v>
      </c>
      <c r="X219" s="205">
        <v>31</v>
      </c>
      <c r="Y219" s="205">
        <v>108.5</v>
      </c>
      <c r="Z219" s="205">
        <v>114</v>
      </c>
      <c r="AA219" s="205">
        <v>24</v>
      </c>
      <c r="AB219" s="205">
        <v>42.5</v>
      </c>
      <c r="AC219" s="205">
        <v>49.5</v>
      </c>
      <c r="AD219" s="205">
        <v>48</v>
      </c>
      <c r="AE219" s="205">
        <v>34</v>
      </c>
      <c r="AF219" s="205">
        <v>18.5</v>
      </c>
      <c r="AG219" s="205">
        <v>21</v>
      </c>
      <c r="AH219" s="205">
        <v>151.5</v>
      </c>
      <c r="AI219" s="205">
        <v>18.5</v>
      </c>
      <c r="AJ219" s="205">
        <v>71</v>
      </c>
      <c r="AK219" s="205">
        <v>24.5</v>
      </c>
      <c r="AL219" s="205">
        <v>25.5</v>
      </c>
      <c r="AM219" s="205">
        <v>18.5</v>
      </c>
      <c r="AN219" s="205">
        <v>24.5</v>
      </c>
      <c r="AO219" s="205">
        <v>39.5</v>
      </c>
      <c r="AP219" s="205">
        <v>34.5</v>
      </c>
      <c r="AQ219" s="205">
        <v>40.5</v>
      </c>
      <c r="AR219" s="205">
        <v>43.5</v>
      </c>
      <c r="AS219" s="205">
        <v>31</v>
      </c>
      <c r="AT219" s="205">
        <v>49</v>
      </c>
      <c r="AU219" s="205">
        <v>83</v>
      </c>
      <c r="AV219" s="205">
        <v>40</v>
      </c>
      <c r="AW219" s="205">
        <v>60</v>
      </c>
      <c r="AX219" s="205">
        <v>52.5</v>
      </c>
    </row>
    <row r="220" spans="1:50">
      <c r="A220" s="203" t="str">
        <f t="shared" si="6"/>
        <v>200201</v>
      </c>
      <c r="B220" s="204">
        <v>37316</v>
      </c>
      <c r="C220" s="206">
        <f t="shared" si="7"/>
        <v>5246</v>
      </c>
      <c r="D220" s="205">
        <v>45</v>
      </c>
      <c r="E220" s="205">
        <v>88.5</v>
      </c>
      <c r="F220" s="205">
        <v>134</v>
      </c>
      <c r="G220" s="205">
        <v>139</v>
      </c>
      <c r="H220" s="205">
        <v>66.5</v>
      </c>
      <c r="I220" s="205">
        <v>80</v>
      </c>
      <c r="J220" s="205">
        <v>73.5</v>
      </c>
      <c r="K220" s="205">
        <v>135.5</v>
      </c>
      <c r="L220" s="205">
        <v>72.5</v>
      </c>
      <c r="M220" s="205">
        <v>121.5</v>
      </c>
      <c r="N220" s="205">
        <v>40</v>
      </c>
      <c r="O220" s="205">
        <v>111</v>
      </c>
      <c r="P220" s="205">
        <v>74.5</v>
      </c>
      <c r="Q220" s="205">
        <v>89</v>
      </c>
      <c r="R220" s="205">
        <v>82</v>
      </c>
      <c r="S220" s="205">
        <v>101</v>
      </c>
      <c r="T220" s="205">
        <v>164</v>
      </c>
      <c r="U220" s="205">
        <v>72</v>
      </c>
      <c r="V220" s="205">
        <v>212</v>
      </c>
      <c r="W220" s="205">
        <v>161.5</v>
      </c>
      <c r="X220" s="205">
        <v>111</v>
      </c>
      <c r="Y220" s="205">
        <v>159.5</v>
      </c>
      <c r="Z220" s="205">
        <v>170</v>
      </c>
      <c r="AA220" s="205">
        <v>109</v>
      </c>
      <c r="AB220" s="205">
        <v>69.5</v>
      </c>
      <c r="AC220" s="205">
        <v>85</v>
      </c>
      <c r="AD220" s="205">
        <v>99</v>
      </c>
      <c r="AE220" s="205">
        <v>96</v>
      </c>
      <c r="AF220" s="205">
        <v>106</v>
      </c>
      <c r="AG220" s="205">
        <v>95</v>
      </c>
      <c r="AH220" s="205">
        <v>161</v>
      </c>
      <c r="AI220" s="205">
        <v>88.5</v>
      </c>
      <c r="AJ220" s="205">
        <v>160.5</v>
      </c>
      <c r="AK220" s="205">
        <v>179</v>
      </c>
      <c r="AL220" s="205">
        <v>182</v>
      </c>
      <c r="AM220" s="205">
        <v>59.5</v>
      </c>
      <c r="AN220" s="205">
        <v>66.5</v>
      </c>
      <c r="AO220" s="205">
        <v>93</v>
      </c>
      <c r="AP220" s="205">
        <v>245</v>
      </c>
      <c r="AQ220" s="205">
        <v>125.5</v>
      </c>
      <c r="AR220" s="205">
        <v>51</v>
      </c>
      <c r="AS220" s="205">
        <v>138</v>
      </c>
      <c r="AT220" s="205">
        <v>101.5</v>
      </c>
      <c r="AU220" s="205">
        <v>112</v>
      </c>
      <c r="AV220" s="205">
        <v>104</v>
      </c>
      <c r="AW220" s="205">
        <v>123</v>
      </c>
      <c r="AX220" s="205">
        <v>93</v>
      </c>
    </row>
    <row r="221" spans="1:50">
      <c r="A221" s="203" t="str">
        <f t="shared" si="6"/>
        <v>200202</v>
      </c>
      <c r="B221" s="204">
        <v>37347</v>
      </c>
      <c r="C221" s="206">
        <f t="shared" si="7"/>
        <v>4502.5</v>
      </c>
      <c r="D221" s="205">
        <v>30.5</v>
      </c>
      <c r="E221" s="205">
        <v>38.5</v>
      </c>
      <c r="F221" s="205">
        <v>46.5</v>
      </c>
      <c r="G221" s="205">
        <v>126</v>
      </c>
      <c r="H221" s="205">
        <v>36</v>
      </c>
      <c r="I221" s="205">
        <v>23</v>
      </c>
      <c r="J221" s="205">
        <v>25</v>
      </c>
      <c r="K221" s="205">
        <v>77</v>
      </c>
      <c r="L221" s="205">
        <v>46.5</v>
      </c>
      <c r="M221" s="205">
        <v>69</v>
      </c>
      <c r="N221" s="205">
        <v>68.5</v>
      </c>
      <c r="O221" s="205">
        <v>50</v>
      </c>
      <c r="P221" s="205">
        <v>44.5</v>
      </c>
      <c r="Q221" s="205">
        <v>54</v>
      </c>
      <c r="R221" s="205">
        <v>58</v>
      </c>
      <c r="S221" s="205">
        <v>66.5</v>
      </c>
      <c r="T221" s="205">
        <v>110</v>
      </c>
      <c r="U221" s="205">
        <v>51</v>
      </c>
      <c r="V221" s="205">
        <v>80</v>
      </c>
      <c r="W221" s="205">
        <v>165.5</v>
      </c>
      <c r="X221" s="205">
        <v>94</v>
      </c>
      <c r="Y221" s="205">
        <v>116</v>
      </c>
      <c r="Z221" s="205">
        <v>153</v>
      </c>
      <c r="AA221" s="205">
        <v>122</v>
      </c>
      <c r="AB221" s="205">
        <v>103</v>
      </c>
      <c r="AC221" s="205">
        <v>64.5</v>
      </c>
      <c r="AD221" s="205">
        <v>63.5</v>
      </c>
      <c r="AE221" s="205">
        <v>62.5</v>
      </c>
      <c r="AF221" s="205">
        <v>142.5</v>
      </c>
      <c r="AG221" s="205">
        <v>80</v>
      </c>
      <c r="AH221" s="205">
        <v>77.5</v>
      </c>
      <c r="AI221" s="205">
        <v>113.5</v>
      </c>
      <c r="AJ221" s="205">
        <v>89</v>
      </c>
      <c r="AK221" s="205">
        <v>131</v>
      </c>
      <c r="AL221" s="205">
        <v>177</v>
      </c>
      <c r="AM221" s="205">
        <v>70</v>
      </c>
      <c r="AN221" s="205">
        <v>72.5</v>
      </c>
      <c r="AO221" s="205">
        <v>99.5</v>
      </c>
      <c r="AP221" s="205">
        <v>151</v>
      </c>
      <c r="AQ221" s="205">
        <v>102</v>
      </c>
      <c r="AR221" s="205">
        <v>142</v>
      </c>
      <c r="AS221" s="205">
        <v>238</v>
      </c>
      <c r="AT221" s="205">
        <v>192.5</v>
      </c>
      <c r="AU221" s="205">
        <v>162.5</v>
      </c>
      <c r="AV221" s="205">
        <v>158</v>
      </c>
      <c r="AW221" s="205">
        <v>198</v>
      </c>
      <c r="AX221" s="205">
        <v>61.5</v>
      </c>
    </row>
    <row r="222" spans="1:50">
      <c r="A222" s="203" t="str">
        <f t="shared" si="6"/>
        <v>200202</v>
      </c>
      <c r="B222" s="204">
        <v>37377</v>
      </c>
      <c r="C222" s="206">
        <f t="shared" si="7"/>
        <v>6735</v>
      </c>
      <c r="D222" s="205">
        <v>41</v>
      </c>
      <c r="E222" s="205">
        <v>55</v>
      </c>
      <c r="F222" s="205">
        <v>98.5</v>
      </c>
      <c r="G222" s="205">
        <v>108</v>
      </c>
      <c r="H222" s="205">
        <v>115</v>
      </c>
      <c r="I222" s="205">
        <v>92.5</v>
      </c>
      <c r="J222" s="205">
        <v>113.5</v>
      </c>
      <c r="K222" s="205">
        <v>103</v>
      </c>
      <c r="L222" s="205">
        <v>146.5</v>
      </c>
      <c r="M222" s="205">
        <v>106</v>
      </c>
      <c r="N222" s="205">
        <v>115.5</v>
      </c>
      <c r="O222" s="205">
        <v>90</v>
      </c>
      <c r="P222" s="205">
        <v>60</v>
      </c>
      <c r="Q222" s="205">
        <v>86</v>
      </c>
      <c r="R222" s="205">
        <v>112.5</v>
      </c>
      <c r="S222" s="205">
        <v>141</v>
      </c>
      <c r="T222" s="205">
        <v>231</v>
      </c>
      <c r="U222" s="205">
        <v>53</v>
      </c>
      <c r="V222" s="205">
        <v>161.5</v>
      </c>
      <c r="W222" s="205">
        <v>135.5</v>
      </c>
      <c r="X222" s="205">
        <v>95</v>
      </c>
      <c r="Y222" s="205">
        <v>182.5</v>
      </c>
      <c r="Z222" s="205">
        <v>131.5</v>
      </c>
      <c r="AA222" s="205">
        <v>103</v>
      </c>
      <c r="AB222" s="205">
        <v>164</v>
      </c>
      <c r="AC222" s="205">
        <v>93</v>
      </c>
      <c r="AD222" s="205">
        <v>95.5</v>
      </c>
      <c r="AE222" s="205">
        <v>100</v>
      </c>
      <c r="AF222" s="205">
        <v>112</v>
      </c>
      <c r="AG222" s="205">
        <v>107</v>
      </c>
      <c r="AH222" s="205">
        <v>105</v>
      </c>
      <c r="AI222" s="205">
        <v>137.5</v>
      </c>
      <c r="AJ222" s="205">
        <v>150.5</v>
      </c>
      <c r="AK222" s="205">
        <v>215</v>
      </c>
      <c r="AL222" s="205">
        <v>205.5</v>
      </c>
      <c r="AM222" s="205">
        <v>112.5</v>
      </c>
      <c r="AN222" s="205">
        <v>121.5</v>
      </c>
      <c r="AO222" s="205">
        <v>188.5</v>
      </c>
      <c r="AP222" s="205">
        <v>262.5</v>
      </c>
      <c r="AQ222" s="205">
        <v>255.5</v>
      </c>
      <c r="AR222" s="205">
        <v>300</v>
      </c>
      <c r="AS222" s="205">
        <v>314.5</v>
      </c>
      <c r="AT222" s="205">
        <v>183.5</v>
      </c>
      <c r="AU222" s="205">
        <v>313.5</v>
      </c>
      <c r="AV222" s="205">
        <v>205</v>
      </c>
      <c r="AW222" s="205">
        <v>191</v>
      </c>
      <c r="AX222" s="205">
        <v>125</v>
      </c>
    </row>
    <row r="223" spans="1:50">
      <c r="A223" s="203" t="str">
        <f t="shared" si="6"/>
        <v>200202</v>
      </c>
      <c r="B223" s="204">
        <v>37408</v>
      </c>
      <c r="C223" s="206">
        <f t="shared" si="7"/>
        <v>6421.5</v>
      </c>
      <c r="D223" s="205">
        <v>64.5</v>
      </c>
      <c r="E223" s="205">
        <v>103</v>
      </c>
      <c r="F223" s="205">
        <v>68.5</v>
      </c>
      <c r="G223" s="205">
        <v>97</v>
      </c>
      <c r="H223" s="205">
        <v>132.5</v>
      </c>
      <c r="I223" s="205">
        <v>101.5</v>
      </c>
      <c r="J223" s="205">
        <v>81</v>
      </c>
      <c r="K223" s="205">
        <v>70</v>
      </c>
      <c r="L223" s="205">
        <v>118</v>
      </c>
      <c r="M223" s="205">
        <v>96.5</v>
      </c>
      <c r="N223" s="205">
        <v>122.5</v>
      </c>
      <c r="O223" s="205">
        <v>123</v>
      </c>
      <c r="P223" s="205">
        <v>75.5</v>
      </c>
      <c r="Q223" s="205">
        <v>155.5</v>
      </c>
      <c r="R223" s="205">
        <v>151.5</v>
      </c>
      <c r="S223" s="205">
        <v>242</v>
      </c>
      <c r="T223" s="205">
        <v>117.5</v>
      </c>
      <c r="U223" s="205">
        <v>70</v>
      </c>
      <c r="V223" s="205">
        <v>281</v>
      </c>
      <c r="W223" s="205">
        <v>91</v>
      </c>
      <c r="X223" s="205">
        <v>89.5</v>
      </c>
      <c r="Y223" s="205">
        <v>106</v>
      </c>
      <c r="Z223" s="205">
        <v>62</v>
      </c>
      <c r="AA223" s="205">
        <v>79</v>
      </c>
      <c r="AB223" s="205">
        <v>137.5</v>
      </c>
      <c r="AC223" s="205">
        <v>99.5</v>
      </c>
      <c r="AD223" s="205">
        <v>107</v>
      </c>
      <c r="AE223" s="205">
        <v>119</v>
      </c>
      <c r="AF223" s="205">
        <v>86.5</v>
      </c>
      <c r="AG223" s="205">
        <v>75</v>
      </c>
      <c r="AH223" s="205">
        <v>67</v>
      </c>
      <c r="AI223" s="205">
        <v>122</v>
      </c>
      <c r="AJ223" s="205">
        <v>72</v>
      </c>
      <c r="AK223" s="205">
        <v>141.5</v>
      </c>
      <c r="AL223" s="205">
        <v>184.5</v>
      </c>
      <c r="AM223" s="205">
        <v>111</v>
      </c>
      <c r="AN223" s="205">
        <v>125</v>
      </c>
      <c r="AO223" s="205">
        <v>169</v>
      </c>
      <c r="AP223" s="205">
        <v>218</v>
      </c>
      <c r="AQ223" s="205">
        <v>103.5</v>
      </c>
      <c r="AR223" s="205">
        <v>184</v>
      </c>
      <c r="AS223" s="205">
        <v>141.5</v>
      </c>
      <c r="AT223" s="205">
        <v>152</v>
      </c>
      <c r="AU223" s="205">
        <v>241</v>
      </c>
      <c r="AV223" s="205">
        <v>258.5</v>
      </c>
      <c r="AW223" s="205">
        <v>517.5</v>
      </c>
      <c r="AX223" s="205">
        <v>290.5</v>
      </c>
    </row>
    <row r="224" spans="1:50">
      <c r="A224" s="203" t="str">
        <f t="shared" si="6"/>
        <v>200203</v>
      </c>
      <c r="B224" s="204">
        <v>37438</v>
      </c>
      <c r="C224" s="206">
        <f t="shared" si="7"/>
        <v>10228.5</v>
      </c>
      <c r="D224" s="205">
        <v>128</v>
      </c>
      <c r="E224" s="205">
        <v>145.5</v>
      </c>
      <c r="F224" s="205">
        <v>382</v>
      </c>
      <c r="G224" s="205">
        <v>256</v>
      </c>
      <c r="H224" s="205">
        <v>359.5</v>
      </c>
      <c r="I224" s="205">
        <v>250</v>
      </c>
      <c r="J224" s="205">
        <v>341.5</v>
      </c>
      <c r="K224" s="205">
        <v>386.5</v>
      </c>
      <c r="L224" s="205">
        <v>124</v>
      </c>
      <c r="M224" s="205">
        <v>321</v>
      </c>
      <c r="N224" s="205">
        <v>236.5</v>
      </c>
      <c r="O224" s="205">
        <v>186</v>
      </c>
      <c r="P224" s="205">
        <v>310.5</v>
      </c>
      <c r="Q224" s="205">
        <v>106</v>
      </c>
      <c r="R224" s="205">
        <v>124</v>
      </c>
      <c r="S224" s="205">
        <v>185</v>
      </c>
      <c r="T224" s="205">
        <v>363</v>
      </c>
      <c r="U224" s="205">
        <v>214</v>
      </c>
      <c r="V224" s="205">
        <v>398.5</v>
      </c>
      <c r="W224" s="205">
        <v>220.5</v>
      </c>
      <c r="X224" s="205">
        <v>150</v>
      </c>
      <c r="Y224" s="205">
        <v>462.5</v>
      </c>
      <c r="Z224" s="205">
        <v>239</v>
      </c>
      <c r="AA224" s="205">
        <v>141</v>
      </c>
      <c r="AB224" s="205">
        <v>99.5</v>
      </c>
      <c r="AC224" s="205">
        <v>116</v>
      </c>
      <c r="AD224" s="205">
        <v>73</v>
      </c>
      <c r="AE224" s="205">
        <v>134.5</v>
      </c>
      <c r="AF224" s="205">
        <v>149</v>
      </c>
      <c r="AG224" s="205">
        <v>96.5</v>
      </c>
      <c r="AH224" s="205">
        <v>129</v>
      </c>
      <c r="AI224" s="205">
        <v>68</v>
      </c>
      <c r="AJ224" s="205">
        <v>230</v>
      </c>
      <c r="AK224" s="205">
        <v>156</v>
      </c>
      <c r="AL224" s="205">
        <v>193</v>
      </c>
      <c r="AM224" s="205">
        <v>136.5</v>
      </c>
      <c r="AN224" s="205">
        <v>230.5</v>
      </c>
      <c r="AO224" s="205">
        <v>70.5</v>
      </c>
      <c r="AP224" s="205">
        <v>199.5</v>
      </c>
      <c r="AQ224" s="205">
        <v>109.5</v>
      </c>
      <c r="AR224" s="205">
        <v>335.5</v>
      </c>
      <c r="AS224" s="205">
        <v>218</v>
      </c>
      <c r="AT224" s="205">
        <v>232.5</v>
      </c>
      <c r="AU224" s="205">
        <v>181.5</v>
      </c>
      <c r="AV224" s="205">
        <v>247.5</v>
      </c>
      <c r="AW224" s="205">
        <v>347</v>
      </c>
      <c r="AX224" s="205">
        <v>445</v>
      </c>
    </row>
    <row r="225" spans="1:50">
      <c r="A225" s="203" t="str">
        <f t="shared" si="6"/>
        <v>200203</v>
      </c>
      <c r="B225" s="204">
        <v>37469</v>
      </c>
      <c r="C225" s="206">
        <f t="shared" si="7"/>
        <v>5203</v>
      </c>
      <c r="D225" s="205">
        <v>102.5</v>
      </c>
      <c r="E225" s="205">
        <v>316.5</v>
      </c>
      <c r="F225" s="205">
        <v>354.5</v>
      </c>
      <c r="G225" s="205">
        <v>347</v>
      </c>
      <c r="H225" s="205">
        <v>72.5</v>
      </c>
      <c r="I225" s="205">
        <v>95.5</v>
      </c>
      <c r="J225" s="205">
        <v>87.5</v>
      </c>
      <c r="K225" s="205">
        <v>128</v>
      </c>
      <c r="L225" s="205">
        <v>62</v>
      </c>
      <c r="M225" s="205">
        <v>304.5</v>
      </c>
      <c r="N225" s="205">
        <v>287.5</v>
      </c>
      <c r="O225" s="205">
        <v>91</v>
      </c>
      <c r="P225" s="205">
        <v>76</v>
      </c>
      <c r="Q225" s="205">
        <v>85.5</v>
      </c>
      <c r="R225" s="205">
        <v>120</v>
      </c>
      <c r="S225" s="205">
        <v>154.5</v>
      </c>
      <c r="T225" s="205">
        <v>63.5</v>
      </c>
      <c r="U225" s="205">
        <v>35.5</v>
      </c>
      <c r="V225" s="205">
        <v>153.5</v>
      </c>
      <c r="W225" s="205">
        <v>36</v>
      </c>
      <c r="X225" s="205">
        <v>19</v>
      </c>
      <c r="Y225" s="205">
        <v>45</v>
      </c>
      <c r="Z225" s="205">
        <v>38.5</v>
      </c>
      <c r="AA225" s="205">
        <v>85</v>
      </c>
      <c r="AB225" s="205">
        <v>70</v>
      </c>
      <c r="AC225" s="205">
        <v>116.5</v>
      </c>
      <c r="AD225" s="205">
        <v>104.5</v>
      </c>
      <c r="AE225" s="205">
        <v>47.5</v>
      </c>
      <c r="AF225" s="205">
        <v>66.5</v>
      </c>
      <c r="AG225" s="205">
        <v>40</v>
      </c>
      <c r="AH225" s="205">
        <v>136</v>
      </c>
      <c r="AI225" s="205">
        <v>47</v>
      </c>
      <c r="AJ225" s="205">
        <v>56.5</v>
      </c>
      <c r="AK225" s="205">
        <v>71.5</v>
      </c>
      <c r="AL225" s="205">
        <v>70.5</v>
      </c>
      <c r="AM225" s="205">
        <v>27</v>
      </c>
      <c r="AN225" s="205">
        <v>53</v>
      </c>
      <c r="AO225" s="205">
        <v>25</v>
      </c>
      <c r="AP225" s="205">
        <v>247</v>
      </c>
      <c r="AQ225" s="205">
        <v>108.5</v>
      </c>
      <c r="AR225" s="205">
        <v>64.5</v>
      </c>
      <c r="AS225" s="205">
        <v>82.5</v>
      </c>
      <c r="AT225" s="205">
        <v>208.5</v>
      </c>
      <c r="AU225" s="205">
        <v>63</v>
      </c>
      <c r="AV225" s="205">
        <v>191</v>
      </c>
      <c r="AW225" s="205">
        <v>124</v>
      </c>
      <c r="AX225" s="205">
        <v>21.5</v>
      </c>
    </row>
    <row r="226" spans="1:50">
      <c r="A226" s="203" t="str">
        <f t="shared" si="6"/>
        <v>200203</v>
      </c>
      <c r="B226" s="204">
        <v>37500</v>
      </c>
      <c r="C226" s="206">
        <f t="shared" si="7"/>
        <v>6406.5</v>
      </c>
      <c r="D226" s="205">
        <v>87.5</v>
      </c>
      <c r="E226" s="205">
        <v>113.5</v>
      </c>
      <c r="F226" s="205">
        <v>105</v>
      </c>
      <c r="G226" s="205">
        <v>52.5</v>
      </c>
      <c r="H226" s="205">
        <v>82.5</v>
      </c>
      <c r="I226" s="205">
        <v>45</v>
      </c>
      <c r="J226" s="205">
        <v>106</v>
      </c>
      <c r="K226" s="205">
        <v>87</v>
      </c>
      <c r="L226" s="205">
        <v>214.5</v>
      </c>
      <c r="M226" s="205">
        <v>157.5</v>
      </c>
      <c r="N226" s="205">
        <v>269.5</v>
      </c>
      <c r="O226" s="205">
        <v>67</v>
      </c>
      <c r="P226" s="205">
        <v>68.5</v>
      </c>
      <c r="Q226" s="205">
        <v>316.5</v>
      </c>
      <c r="R226" s="205">
        <v>207</v>
      </c>
      <c r="S226" s="205">
        <v>283</v>
      </c>
      <c r="T226" s="205">
        <v>210.5</v>
      </c>
      <c r="U226" s="205">
        <v>106</v>
      </c>
      <c r="V226" s="205">
        <v>246.5</v>
      </c>
      <c r="W226" s="205">
        <v>102</v>
      </c>
      <c r="X226" s="205">
        <v>108</v>
      </c>
      <c r="Y226" s="205">
        <v>210.5</v>
      </c>
      <c r="Z226" s="205">
        <v>132</v>
      </c>
      <c r="AA226" s="205">
        <v>85</v>
      </c>
      <c r="AB226" s="205">
        <v>207</v>
      </c>
      <c r="AC226" s="205">
        <v>58.5</v>
      </c>
      <c r="AD226" s="205">
        <v>83.5</v>
      </c>
      <c r="AE226" s="205">
        <v>66.5</v>
      </c>
      <c r="AF226" s="205">
        <v>79.5</v>
      </c>
      <c r="AG226" s="205">
        <v>78</v>
      </c>
      <c r="AH226" s="205">
        <v>137.5</v>
      </c>
      <c r="AI226" s="205">
        <v>76</v>
      </c>
      <c r="AJ226" s="205">
        <v>89.5</v>
      </c>
      <c r="AK226" s="205">
        <v>137.5</v>
      </c>
      <c r="AL226" s="205">
        <v>170</v>
      </c>
      <c r="AM226" s="205">
        <v>71</v>
      </c>
      <c r="AN226" s="205">
        <v>93.5</v>
      </c>
      <c r="AO226" s="205">
        <v>69</v>
      </c>
      <c r="AP226" s="205">
        <v>377.5</v>
      </c>
      <c r="AQ226" s="205">
        <v>186</v>
      </c>
      <c r="AR226" s="205">
        <v>53</v>
      </c>
      <c r="AS226" s="205">
        <v>122</v>
      </c>
      <c r="AT226" s="205">
        <v>64.5</v>
      </c>
      <c r="AU226" s="205">
        <v>55.5</v>
      </c>
      <c r="AV226" s="205">
        <v>128.5</v>
      </c>
      <c r="AW226" s="205">
        <v>28.5</v>
      </c>
      <c r="AX226" s="205">
        <v>511</v>
      </c>
    </row>
    <row r="227" spans="1:50">
      <c r="A227" s="203" t="str">
        <f t="shared" si="6"/>
        <v>200204</v>
      </c>
      <c r="B227" s="204">
        <v>37530</v>
      </c>
      <c r="C227" s="206">
        <f t="shared" si="7"/>
        <v>6529.5</v>
      </c>
      <c r="D227" s="205">
        <v>149</v>
      </c>
      <c r="E227" s="205">
        <v>107</v>
      </c>
      <c r="F227" s="205">
        <v>152.5</v>
      </c>
      <c r="G227" s="205">
        <v>197.5</v>
      </c>
      <c r="H227" s="205">
        <v>149.5</v>
      </c>
      <c r="I227" s="205">
        <v>182</v>
      </c>
      <c r="J227" s="205">
        <v>167.5</v>
      </c>
      <c r="K227" s="205">
        <v>254</v>
      </c>
      <c r="L227" s="205">
        <v>134</v>
      </c>
      <c r="M227" s="205">
        <v>179.5</v>
      </c>
      <c r="N227" s="205">
        <v>158.5</v>
      </c>
      <c r="O227" s="205">
        <v>190</v>
      </c>
      <c r="P227" s="205">
        <v>131</v>
      </c>
      <c r="Q227" s="205">
        <v>202.5</v>
      </c>
      <c r="R227" s="205">
        <v>194</v>
      </c>
      <c r="S227" s="205">
        <v>207.5</v>
      </c>
      <c r="T227" s="205">
        <v>207</v>
      </c>
      <c r="U227" s="205">
        <v>127</v>
      </c>
      <c r="V227" s="205">
        <v>289</v>
      </c>
      <c r="W227" s="205">
        <v>152</v>
      </c>
      <c r="X227" s="205">
        <v>163.5</v>
      </c>
      <c r="Y227" s="205">
        <v>254</v>
      </c>
      <c r="Z227" s="205">
        <v>228</v>
      </c>
      <c r="AA227" s="205">
        <v>123</v>
      </c>
      <c r="AB227" s="205">
        <v>136</v>
      </c>
      <c r="AC227" s="205">
        <v>112.5</v>
      </c>
      <c r="AD227" s="205">
        <v>63</v>
      </c>
      <c r="AE227" s="205">
        <v>119</v>
      </c>
      <c r="AF227" s="205">
        <v>96</v>
      </c>
      <c r="AG227" s="205">
        <v>76</v>
      </c>
      <c r="AH227" s="205">
        <v>129.5</v>
      </c>
      <c r="AI227" s="205">
        <v>33</v>
      </c>
      <c r="AJ227" s="205">
        <v>158</v>
      </c>
      <c r="AK227" s="205">
        <v>54</v>
      </c>
      <c r="AL227" s="205">
        <v>77</v>
      </c>
      <c r="AM227" s="205">
        <v>19.5</v>
      </c>
      <c r="AN227" s="205">
        <v>140</v>
      </c>
      <c r="AO227" s="205">
        <v>26.5</v>
      </c>
      <c r="AP227" s="205">
        <v>65</v>
      </c>
      <c r="AQ227" s="205">
        <v>109.5</v>
      </c>
      <c r="AR227" s="205">
        <v>67.5</v>
      </c>
      <c r="AS227" s="205">
        <v>88.5</v>
      </c>
      <c r="AT227" s="205">
        <v>132.5</v>
      </c>
      <c r="AU227" s="205">
        <v>72.5</v>
      </c>
      <c r="AV227" s="205">
        <v>117</v>
      </c>
      <c r="AW227" s="205">
        <v>136.5</v>
      </c>
      <c r="AX227" s="205">
        <v>201</v>
      </c>
    </row>
    <row r="228" spans="1:50">
      <c r="A228" s="203" t="str">
        <f t="shared" si="6"/>
        <v>200204</v>
      </c>
      <c r="B228" s="204">
        <v>37561</v>
      </c>
      <c r="C228" s="206">
        <f t="shared" si="7"/>
        <v>4699.5</v>
      </c>
      <c r="D228" s="205">
        <v>165</v>
      </c>
      <c r="E228" s="205">
        <v>185</v>
      </c>
      <c r="F228" s="205">
        <v>125</v>
      </c>
      <c r="G228" s="205">
        <v>292.5</v>
      </c>
      <c r="H228" s="205">
        <v>61.5</v>
      </c>
      <c r="I228" s="205">
        <v>146</v>
      </c>
      <c r="J228" s="205">
        <v>59.5</v>
      </c>
      <c r="K228" s="205">
        <v>405</v>
      </c>
      <c r="L228" s="205">
        <v>29.5</v>
      </c>
      <c r="M228" s="205">
        <v>30</v>
      </c>
      <c r="N228" s="205">
        <v>20</v>
      </c>
      <c r="O228" s="205">
        <v>28</v>
      </c>
      <c r="P228" s="205">
        <v>17.5</v>
      </c>
      <c r="Q228" s="205">
        <v>22</v>
      </c>
      <c r="R228" s="205">
        <v>27.5</v>
      </c>
      <c r="S228" s="205">
        <v>28</v>
      </c>
      <c r="T228" s="205">
        <v>432</v>
      </c>
      <c r="U228" s="205">
        <v>44.5</v>
      </c>
      <c r="V228" s="205">
        <v>25</v>
      </c>
      <c r="W228" s="205">
        <v>54.5</v>
      </c>
      <c r="X228" s="205">
        <v>44</v>
      </c>
      <c r="Y228" s="205">
        <v>511</v>
      </c>
      <c r="Z228" s="205">
        <v>400</v>
      </c>
      <c r="AA228" s="205">
        <v>49</v>
      </c>
      <c r="AB228" s="205">
        <v>34</v>
      </c>
      <c r="AC228" s="205">
        <v>57</v>
      </c>
      <c r="AD228" s="205">
        <v>54</v>
      </c>
      <c r="AE228" s="205">
        <v>66.5</v>
      </c>
      <c r="AF228" s="205">
        <v>39.5</v>
      </c>
      <c r="AG228" s="205">
        <v>51.5</v>
      </c>
      <c r="AH228" s="205">
        <v>166</v>
      </c>
      <c r="AI228" s="205">
        <v>17.5</v>
      </c>
      <c r="AJ228" s="205">
        <v>177</v>
      </c>
      <c r="AK228" s="205">
        <v>37</v>
      </c>
      <c r="AL228" s="205">
        <v>42.5</v>
      </c>
      <c r="AM228" s="205">
        <v>29.5</v>
      </c>
      <c r="AN228" s="205">
        <v>36.5</v>
      </c>
      <c r="AO228" s="205">
        <v>24</v>
      </c>
      <c r="AP228" s="205">
        <v>50</v>
      </c>
      <c r="AQ228" s="205">
        <v>37</v>
      </c>
      <c r="AR228" s="205">
        <v>45.5</v>
      </c>
      <c r="AS228" s="205">
        <v>81.5</v>
      </c>
      <c r="AT228" s="205">
        <v>133.5</v>
      </c>
      <c r="AU228" s="205">
        <v>109</v>
      </c>
      <c r="AV228" s="205">
        <v>80</v>
      </c>
      <c r="AW228" s="205">
        <v>100</v>
      </c>
      <c r="AX228" s="205">
        <v>28.5</v>
      </c>
    </row>
    <row r="229" spans="1:50">
      <c r="A229" s="203" t="str">
        <f t="shared" si="6"/>
        <v>200204</v>
      </c>
      <c r="B229" s="204">
        <v>37591</v>
      </c>
      <c r="C229" s="206">
        <f t="shared" si="7"/>
        <v>4651.5</v>
      </c>
      <c r="D229" s="205">
        <v>77.5</v>
      </c>
      <c r="E229" s="205">
        <v>143</v>
      </c>
      <c r="F229" s="205">
        <v>23.5</v>
      </c>
      <c r="G229" s="205">
        <v>83</v>
      </c>
      <c r="H229" s="205">
        <v>16</v>
      </c>
      <c r="I229" s="205">
        <v>29.5</v>
      </c>
      <c r="J229" s="205">
        <v>24</v>
      </c>
      <c r="K229" s="205">
        <v>171</v>
      </c>
      <c r="L229" s="205">
        <v>77</v>
      </c>
      <c r="M229" s="205">
        <v>58.5</v>
      </c>
      <c r="N229" s="205">
        <v>64</v>
      </c>
      <c r="O229" s="205">
        <v>68</v>
      </c>
      <c r="P229" s="205">
        <v>71</v>
      </c>
      <c r="Q229" s="205">
        <v>95</v>
      </c>
      <c r="R229" s="205">
        <v>94.5</v>
      </c>
      <c r="S229" s="205">
        <v>91.5</v>
      </c>
      <c r="T229" s="205">
        <v>269</v>
      </c>
      <c r="U229" s="205">
        <v>34.5</v>
      </c>
      <c r="V229" s="205">
        <v>98.5</v>
      </c>
      <c r="W229" s="205">
        <v>80.5</v>
      </c>
      <c r="X229" s="205">
        <v>89</v>
      </c>
      <c r="Y229" s="205">
        <v>187</v>
      </c>
      <c r="Z229" s="205">
        <v>237.5</v>
      </c>
      <c r="AA229" s="205">
        <v>77</v>
      </c>
      <c r="AB229" s="205">
        <v>93.5</v>
      </c>
      <c r="AC229" s="205">
        <v>78</v>
      </c>
      <c r="AD229" s="205">
        <v>84.5</v>
      </c>
      <c r="AE229" s="205">
        <v>64</v>
      </c>
      <c r="AF229" s="205">
        <v>59</v>
      </c>
      <c r="AG229" s="205">
        <v>43</v>
      </c>
      <c r="AH229" s="205">
        <v>244.5</v>
      </c>
      <c r="AI229" s="205">
        <v>52.5</v>
      </c>
      <c r="AJ229" s="205">
        <v>150.5</v>
      </c>
      <c r="AK229" s="205">
        <v>69.5</v>
      </c>
      <c r="AL229" s="205">
        <v>97.5</v>
      </c>
      <c r="AM229" s="205">
        <v>68.5</v>
      </c>
      <c r="AN229" s="205">
        <v>90</v>
      </c>
      <c r="AO229" s="205">
        <v>83</v>
      </c>
      <c r="AP229" s="205">
        <v>88.5</v>
      </c>
      <c r="AQ229" s="205">
        <v>98.5</v>
      </c>
      <c r="AR229" s="205">
        <v>128</v>
      </c>
      <c r="AS229" s="205">
        <v>85.5</v>
      </c>
      <c r="AT229" s="205">
        <v>85.5</v>
      </c>
      <c r="AU229" s="205">
        <v>97.5</v>
      </c>
      <c r="AV229" s="205">
        <v>187.5</v>
      </c>
      <c r="AW229" s="205">
        <v>184</v>
      </c>
      <c r="AX229" s="205">
        <v>158.5</v>
      </c>
    </row>
    <row r="230" spans="1:50">
      <c r="A230" s="203" t="str">
        <f t="shared" si="6"/>
        <v>200301</v>
      </c>
      <c r="B230" s="204">
        <v>37622</v>
      </c>
      <c r="C230" s="206">
        <f t="shared" si="7"/>
        <v>4583.5</v>
      </c>
      <c r="D230" s="205">
        <v>104</v>
      </c>
      <c r="E230" s="205">
        <v>123.5</v>
      </c>
      <c r="F230" s="205">
        <v>100</v>
      </c>
      <c r="G230" s="205">
        <v>149</v>
      </c>
      <c r="H230" s="205">
        <v>74</v>
      </c>
      <c r="I230" s="205">
        <v>114.5</v>
      </c>
      <c r="J230" s="205">
        <v>83.5</v>
      </c>
      <c r="K230" s="205">
        <v>173</v>
      </c>
      <c r="L230" s="205">
        <v>76.5</v>
      </c>
      <c r="M230" s="205">
        <v>55</v>
      </c>
      <c r="N230" s="205">
        <v>22.5</v>
      </c>
      <c r="O230" s="205">
        <v>57</v>
      </c>
      <c r="P230" s="205">
        <v>94</v>
      </c>
      <c r="Q230" s="205">
        <v>115.5</v>
      </c>
      <c r="R230" s="205">
        <v>101</v>
      </c>
      <c r="S230" s="205">
        <v>119</v>
      </c>
      <c r="T230" s="205">
        <v>303</v>
      </c>
      <c r="U230" s="205">
        <v>69.5</v>
      </c>
      <c r="V230" s="205">
        <v>146</v>
      </c>
      <c r="W230" s="205">
        <v>103</v>
      </c>
      <c r="X230" s="205">
        <v>95</v>
      </c>
      <c r="Y230" s="205">
        <v>243</v>
      </c>
      <c r="Z230" s="205">
        <v>283</v>
      </c>
      <c r="AA230" s="205">
        <v>102</v>
      </c>
      <c r="AB230" s="205">
        <v>95.5</v>
      </c>
      <c r="AC230" s="205">
        <v>107.5</v>
      </c>
      <c r="AD230" s="205">
        <v>86</v>
      </c>
      <c r="AE230" s="205">
        <v>83</v>
      </c>
      <c r="AF230" s="205">
        <v>97.5</v>
      </c>
      <c r="AG230" s="205">
        <v>55</v>
      </c>
      <c r="AH230" s="205">
        <v>131</v>
      </c>
      <c r="AI230" s="205">
        <v>28</v>
      </c>
      <c r="AJ230" s="205">
        <v>179.5</v>
      </c>
      <c r="AK230" s="205">
        <v>45.5</v>
      </c>
      <c r="AL230" s="205">
        <v>92.5</v>
      </c>
      <c r="AM230" s="205">
        <v>36.5</v>
      </c>
      <c r="AN230" s="205">
        <v>63</v>
      </c>
      <c r="AO230" s="205">
        <v>52.5</v>
      </c>
      <c r="AP230" s="205">
        <v>74</v>
      </c>
      <c r="AQ230" s="205">
        <v>50</v>
      </c>
      <c r="AR230" s="205">
        <v>19.5</v>
      </c>
      <c r="AS230" s="205">
        <v>56.5</v>
      </c>
      <c r="AT230" s="205">
        <v>75</v>
      </c>
      <c r="AU230" s="205">
        <v>52</v>
      </c>
      <c r="AV230" s="205">
        <v>34.5</v>
      </c>
      <c r="AW230" s="205">
        <v>102</v>
      </c>
      <c r="AX230" s="205">
        <v>60.5</v>
      </c>
    </row>
    <row r="231" spans="1:50">
      <c r="A231" s="203" t="str">
        <f t="shared" si="6"/>
        <v>200301</v>
      </c>
      <c r="B231" s="204">
        <v>37653</v>
      </c>
      <c r="C231" s="206">
        <f t="shared" si="7"/>
        <v>2602.5</v>
      </c>
      <c r="D231" s="205">
        <v>59.5</v>
      </c>
      <c r="E231" s="205">
        <v>65.5</v>
      </c>
      <c r="F231" s="205">
        <v>32.5</v>
      </c>
      <c r="G231" s="205">
        <v>61.5</v>
      </c>
      <c r="H231" s="205">
        <v>18</v>
      </c>
      <c r="I231" s="205">
        <v>20</v>
      </c>
      <c r="J231" s="205">
        <v>15</v>
      </c>
      <c r="K231" s="205">
        <v>47</v>
      </c>
      <c r="L231" s="205">
        <v>46.5</v>
      </c>
      <c r="M231" s="205">
        <v>25</v>
      </c>
      <c r="N231" s="205">
        <v>9.5</v>
      </c>
      <c r="O231" s="205">
        <v>30</v>
      </c>
      <c r="P231" s="205">
        <v>27.5</v>
      </c>
      <c r="Q231" s="205">
        <v>61.5</v>
      </c>
      <c r="R231" s="205">
        <v>53.5</v>
      </c>
      <c r="S231" s="205">
        <v>56.5</v>
      </c>
      <c r="T231" s="205">
        <v>72.5</v>
      </c>
      <c r="U231" s="205">
        <v>28</v>
      </c>
      <c r="V231" s="205">
        <v>60.5</v>
      </c>
      <c r="W231" s="205">
        <v>58</v>
      </c>
      <c r="X231" s="205">
        <v>60.5</v>
      </c>
      <c r="Y231" s="205">
        <v>94.5</v>
      </c>
      <c r="Z231" s="205">
        <v>97</v>
      </c>
      <c r="AA231" s="205">
        <v>69</v>
      </c>
      <c r="AB231" s="205">
        <v>55</v>
      </c>
      <c r="AC231" s="205">
        <v>68</v>
      </c>
      <c r="AD231" s="205">
        <v>69</v>
      </c>
      <c r="AE231" s="205">
        <v>61</v>
      </c>
      <c r="AF231" s="205">
        <v>64</v>
      </c>
      <c r="AG231" s="205">
        <v>56.5</v>
      </c>
      <c r="AH231" s="205">
        <v>106.5</v>
      </c>
      <c r="AI231" s="205">
        <v>41.5</v>
      </c>
      <c r="AJ231" s="205">
        <v>100</v>
      </c>
      <c r="AK231" s="205">
        <v>57.5</v>
      </c>
      <c r="AL231" s="205">
        <v>84.5</v>
      </c>
      <c r="AM231" s="205">
        <v>46.5</v>
      </c>
      <c r="AN231" s="205">
        <v>40.5</v>
      </c>
      <c r="AO231" s="205">
        <v>61.5</v>
      </c>
      <c r="AP231" s="205">
        <v>67</v>
      </c>
      <c r="AQ231" s="205">
        <v>74.5</v>
      </c>
      <c r="AR231" s="205">
        <v>25</v>
      </c>
      <c r="AS231" s="205">
        <v>74.5</v>
      </c>
      <c r="AT231" s="205">
        <v>42.5</v>
      </c>
      <c r="AU231" s="205">
        <v>58</v>
      </c>
      <c r="AV231" s="205">
        <v>66.5</v>
      </c>
      <c r="AW231" s="205">
        <v>86.5</v>
      </c>
      <c r="AX231" s="205">
        <v>27</v>
      </c>
    </row>
    <row r="232" spans="1:50">
      <c r="A232" s="203" t="str">
        <f t="shared" si="6"/>
        <v>200301</v>
      </c>
      <c r="B232" s="204">
        <v>37681</v>
      </c>
      <c r="C232" s="206">
        <f t="shared" si="7"/>
        <v>5667.5</v>
      </c>
      <c r="D232" s="205">
        <v>65</v>
      </c>
      <c r="E232" s="205">
        <v>101.5</v>
      </c>
      <c r="F232" s="205">
        <v>60.5</v>
      </c>
      <c r="G232" s="205">
        <v>99.5</v>
      </c>
      <c r="H232" s="205">
        <v>123.5</v>
      </c>
      <c r="I232" s="205">
        <v>107.5</v>
      </c>
      <c r="J232" s="205">
        <v>118.5</v>
      </c>
      <c r="K232" s="205">
        <v>106.5</v>
      </c>
      <c r="L232" s="205">
        <v>137.5</v>
      </c>
      <c r="M232" s="205">
        <v>106</v>
      </c>
      <c r="N232" s="205">
        <v>61</v>
      </c>
      <c r="O232" s="205">
        <v>111</v>
      </c>
      <c r="P232" s="205">
        <v>106.5</v>
      </c>
      <c r="Q232" s="205">
        <v>161</v>
      </c>
      <c r="R232" s="205">
        <v>159.5</v>
      </c>
      <c r="S232" s="205">
        <v>246</v>
      </c>
      <c r="T232" s="205">
        <v>140</v>
      </c>
      <c r="U232" s="205">
        <v>63.5</v>
      </c>
      <c r="V232" s="205">
        <v>215.5</v>
      </c>
      <c r="W232" s="205">
        <v>106</v>
      </c>
      <c r="X232" s="205">
        <v>110.5</v>
      </c>
      <c r="Y232" s="205">
        <v>141</v>
      </c>
      <c r="Z232" s="205">
        <v>173.5</v>
      </c>
      <c r="AA232" s="205">
        <v>122</v>
      </c>
      <c r="AB232" s="205">
        <v>139</v>
      </c>
      <c r="AC232" s="205">
        <v>122.5</v>
      </c>
      <c r="AD232" s="205">
        <v>94.5</v>
      </c>
      <c r="AE232" s="205">
        <v>117</v>
      </c>
      <c r="AF232" s="205">
        <v>111</v>
      </c>
      <c r="AG232" s="205">
        <v>96</v>
      </c>
      <c r="AH232" s="205">
        <v>140</v>
      </c>
      <c r="AI232" s="205">
        <v>85</v>
      </c>
      <c r="AJ232" s="205">
        <v>158</v>
      </c>
      <c r="AK232" s="205">
        <v>93.5</v>
      </c>
      <c r="AL232" s="205">
        <v>171</v>
      </c>
      <c r="AM232" s="205">
        <v>89</v>
      </c>
      <c r="AN232" s="205">
        <v>82.5</v>
      </c>
      <c r="AO232" s="205">
        <v>113</v>
      </c>
      <c r="AP232" s="205">
        <v>152.5</v>
      </c>
      <c r="AQ232" s="205">
        <v>103</v>
      </c>
      <c r="AR232" s="205">
        <v>115</v>
      </c>
      <c r="AS232" s="205">
        <v>109.5</v>
      </c>
      <c r="AT232" s="205">
        <v>81</v>
      </c>
      <c r="AU232" s="205">
        <v>122</v>
      </c>
      <c r="AV232" s="205">
        <v>199.5</v>
      </c>
      <c r="AW232" s="205">
        <v>160</v>
      </c>
      <c r="AX232" s="205">
        <v>70</v>
      </c>
    </row>
    <row r="233" spans="1:50">
      <c r="A233" s="203" t="str">
        <f t="shared" si="6"/>
        <v>200302</v>
      </c>
      <c r="B233" s="204">
        <v>37712</v>
      </c>
      <c r="C233" s="206">
        <f t="shared" si="7"/>
        <v>7439.5</v>
      </c>
      <c r="D233" s="205">
        <v>61</v>
      </c>
      <c r="E233" s="205">
        <v>97.5</v>
      </c>
      <c r="F233" s="205">
        <v>105</v>
      </c>
      <c r="G233" s="205">
        <v>163</v>
      </c>
      <c r="H233" s="205">
        <v>75</v>
      </c>
      <c r="I233" s="205">
        <v>81.5</v>
      </c>
      <c r="J233" s="205">
        <v>72</v>
      </c>
      <c r="K233" s="205">
        <v>174</v>
      </c>
      <c r="L233" s="205">
        <v>136</v>
      </c>
      <c r="M233" s="205">
        <v>129</v>
      </c>
      <c r="N233" s="205">
        <v>106</v>
      </c>
      <c r="O233" s="205">
        <v>104</v>
      </c>
      <c r="P233" s="205">
        <v>110.5</v>
      </c>
      <c r="Q233" s="205">
        <v>122.5</v>
      </c>
      <c r="R233" s="205">
        <v>121</v>
      </c>
      <c r="S233" s="205">
        <v>146</v>
      </c>
      <c r="T233" s="205">
        <v>267</v>
      </c>
      <c r="U233" s="205">
        <v>74</v>
      </c>
      <c r="V233" s="205">
        <v>240.5</v>
      </c>
      <c r="W233" s="205">
        <v>286.5</v>
      </c>
      <c r="X233" s="205">
        <v>193</v>
      </c>
      <c r="Y233" s="205">
        <v>228.5</v>
      </c>
      <c r="Z233" s="205">
        <v>221</v>
      </c>
      <c r="AA233" s="205">
        <v>144</v>
      </c>
      <c r="AB233" s="205">
        <v>109</v>
      </c>
      <c r="AC233" s="205">
        <v>148.5</v>
      </c>
      <c r="AD233" s="205">
        <v>165.5</v>
      </c>
      <c r="AE233" s="205">
        <v>148.5</v>
      </c>
      <c r="AF233" s="205">
        <v>188</v>
      </c>
      <c r="AG233" s="205">
        <v>159</v>
      </c>
      <c r="AH233" s="205">
        <v>160</v>
      </c>
      <c r="AI233" s="205">
        <v>129</v>
      </c>
      <c r="AJ233" s="205">
        <v>223</v>
      </c>
      <c r="AK233" s="205">
        <v>205.5</v>
      </c>
      <c r="AL233" s="205">
        <v>225.5</v>
      </c>
      <c r="AM233" s="205">
        <v>95</v>
      </c>
      <c r="AN233" s="205">
        <v>114</v>
      </c>
      <c r="AO233" s="205">
        <v>155</v>
      </c>
      <c r="AP233" s="205">
        <v>230.5</v>
      </c>
      <c r="AQ233" s="205">
        <v>144.5</v>
      </c>
      <c r="AR233" s="205">
        <v>132</v>
      </c>
      <c r="AS233" s="205">
        <v>230.5</v>
      </c>
      <c r="AT233" s="205">
        <v>241.5</v>
      </c>
      <c r="AU233" s="205">
        <v>246.5</v>
      </c>
      <c r="AV233" s="205">
        <v>233.5</v>
      </c>
      <c r="AW233" s="205">
        <v>184</v>
      </c>
      <c r="AX233" s="205">
        <v>112.5</v>
      </c>
    </row>
    <row r="234" spans="1:50">
      <c r="A234" s="203" t="str">
        <f t="shared" si="6"/>
        <v>200302</v>
      </c>
      <c r="B234" s="204">
        <v>37742</v>
      </c>
      <c r="C234" s="206">
        <f t="shared" si="7"/>
        <v>6587.5</v>
      </c>
      <c r="D234" s="205">
        <v>31</v>
      </c>
      <c r="E234" s="205">
        <v>56.5</v>
      </c>
      <c r="F234" s="205">
        <v>38</v>
      </c>
      <c r="G234" s="205">
        <v>38.5</v>
      </c>
      <c r="H234" s="205">
        <v>48</v>
      </c>
      <c r="I234" s="205">
        <v>39</v>
      </c>
      <c r="J234" s="205">
        <v>39</v>
      </c>
      <c r="K234" s="205">
        <v>66.5</v>
      </c>
      <c r="L234" s="205">
        <v>129.5</v>
      </c>
      <c r="M234" s="205">
        <v>110</v>
      </c>
      <c r="N234" s="205">
        <v>80.5</v>
      </c>
      <c r="O234" s="205">
        <v>151</v>
      </c>
      <c r="P234" s="205">
        <v>130</v>
      </c>
      <c r="Q234" s="205">
        <v>89</v>
      </c>
      <c r="R234" s="205">
        <v>172.5</v>
      </c>
      <c r="S234" s="205">
        <v>179.5</v>
      </c>
      <c r="T234" s="205">
        <v>68.5</v>
      </c>
      <c r="U234" s="205">
        <v>42.5</v>
      </c>
      <c r="V234" s="205">
        <v>251</v>
      </c>
      <c r="W234" s="205">
        <v>135.5</v>
      </c>
      <c r="X234" s="205">
        <v>114</v>
      </c>
      <c r="Y234" s="205">
        <v>70</v>
      </c>
      <c r="Z234" s="205">
        <v>53.5</v>
      </c>
      <c r="AA234" s="205">
        <v>116</v>
      </c>
      <c r="AB234" s="205">
        <v>228</v>
      </c>
      <c r="AC234" s="205">
        <v>113.5</v>
      </c>
      <c r="AD234" s="205">
        <v>88</v>
      </c>
      <c r="AE234" s="205">
        <v>105.5</v>
      </c>
      <c r="AF234" s="205">
        <v>118.5</v>
      </c>
      <c r="AG234" s="205">
        <v>97</v>
      </c>
      <c r="AH234" s="205">
        <v>137.5</v>
      </c>
      <c r="AI234" s="205">
        <v>126.5</v>
      </c>
      <c r="AJ234" s="205">
        <v>212</v>
      </c>
      <c r="AK234" s="205">
        <v>189</v>
      </c>
      <c r="AL234" s="205">
        <v>174</v>
      </c>
      <c r="AM234" s="205">
        <v>124.5</v>
      </c>
      <c r="AN234" s="205">
        <v>281</v>
      </c>
      <c r="AO234" s="205">
        <v>169.5</v>
      </c>
      <c r="AP234" s="205">
        <v>471</v>
      </c>
      <c r="AQ234" s="205">
        <v>110.5</v>
      </c>
      <c r="AR234" s="205">
        <v>251.5</v>
      </c>
      <c r="AS234" s="205">
        <v>181</v>
      </c>
      <c r="AT234" s="205">
        <v>115.5</v>
      </c>
      <c r="AU234" s="205">
        <v>176</v>
      </c>
      <c r="AV234" s="205">
        <v>580</v>
      </c>
      <c r="AW234" s="205">
        <v>157.5</v>
      </c>
      <c r="AX234" s="205">
        <v>130.5</v>
      </c>
    </row>
    <row r="235" spans="1:50">
      <c r="A235" s="203" t="str">
        <f t="shared" si="6"/>
        <v>200302</v>
      </c>
      <c r="B235" s="204">
        <v>37773</v>
      </c>
      <c r="C235" s="206">
        <f t="shared" si="7"/>
        <v>8294.5</v>
      </c>
      <c r="D235" s="205">
        <v>68.5</v>
      </c>
      <c r="E235" s="205">
        <v>117</v>
      </c>
      <c r="F235" s="205">
        <v>84.5</v>
      </c>
      <c r="G235" s="205">
        <v>94</v>
      </c>
      <c r="H235" s="205">
        <v>106.5</v>
      </c>
      <c r="I235" s="205">
        <v>85.5</v>
      </c>
      <c r="J235" s="205">
        <v>110</v>
      </c>
      <c r="K235" s="205">
        <v>123</v>
      </c>
      <c r="L235" s="205">
        <v>137.5</v>
      </c>
      <c r="M235" s="205">
        <v>115.5</v>
      </c>
      <c r="N235" s="205">
        <v>91.5</v>
      </c>
      <c r="O235" s="205">
        <v>80</v>
      </c>
      <c r="P235" s="205">
        <v>59</v>
      </c>
      <c r="Q235" s="205">
        <v>38</v>
      </c>
      <c r="R235" s="205">
        <v>85</v>
      </c>
      <c r="S235" s="205">
        <v>78</v>
      </c>
      <c r="T235" s="205">
        <v>176.5</v>
      </c>
      <c r="U235" s="205">
        <v>79</v>
      </c>
      <c r="V235" s="205">
        <v>126.5</v>
      </c>
      <c r="W235" s="205">
        <v>222.5</v>
      </c>
      <c r="X235" s="205">
        <v>162</v>
      </c>
      <c r="Y235" s="205">
        <v>136</v>
      </c>
      <c r="Z235" s="205">
        <v>202.5</v>
      </c>
      <c r="AA235" s="205">
        <v>274</v>
      </c>
      <c r="AB235" s="205">
        <v>182</v>
      </c>
      <c r="AC235" s="205">
        <v>170</v>
      </c>
      <c r="AD235" s="205">
        <v>190.5</v>
      </c>
      <c r="AE235" s="205">
        <v>145.5</v>
      </c>
      <c r="AF235" s="205">
        <v>262</v>
      </c>
      <c r="AG235" s="205">
        <v>216</v>
      </c>
      <c r="AH235" s="205">
        <v>126.5</v>
      </c>
      <c r="AI235" s="205">
        <v>111</v>
      </c>
      <c r="AJ235" s="205">
        <v>93.5</v>
      </c>
      <c r="AK235" s="205">
        <v>202</v>
      </c>
      <c r="AL235" s="205">
        <v>204</v>
      </c>
      <c r="AM235" s="205">
        <v>98</v>
      </c>
      <c r="AN235" s="205">
        <v>189.5</v>
      </c>
      <c r="AO235" s="205">
        <v>138.5</v>
      </c>
      <c r="AP235" s="205">
        <v>310.5</v>
      </c>
      <c r="AQ235" s="205">
        <v>200.5</v>
      </c>
      <c r="AR235" s="205">
        <v>241.5</v>
      </c>
      <c r="AS235" s="205">
        <v>257.5</v>
      </c>
      <c r="AT235" s="205">
        <v>264</v>
      </c>
      <c r="AU235" s="205">
        <v>364</v>
      </c>
      <c r="AV235" s="205">
        <v>701.5</v>
      </c>
      <c r="AW235" s="205">
        <v>551.5</v>
      </c>
      <c r="AX235" s="205">
        <v>222</v>
      </c>
    </row>
    <row r="236" spans="1:50">
      <c r="A236" s="203" t="str">
        <f t="shared" si="6"/>
        <v>200303</v>
      </c>
      <c r="B236" s="204">
        <v>37803</v>
      </c>
      <c r="C236" s="206">
        <f t="shared" si="7"/>
        <v>11816</v>
      </c>
      <c r="D236" s="205">
        <v>29</v>
      </c>
      <c r="E236" s="205">
        <v>71.5</v>
      </c>
      <c r="F236" s="205">
        <v>188</v>
      </c>
      <c r="G236" s="205">
        <v>195</v>
      </c>
      <c r="H236" s="205">
        <v>286.5</v>
      </c>
      <c r="I236" s="205">
        <v>186</v>
      </c>
      <c r="J236" s="205">
        <v>157</v>
      </c>
      <c r="K236" s="205">
        <v>248</v>
      </c>
      <c r="L236" s="205">
        <v>134</v>
      </c>
      <c r="M236" s="205">
        <v>216</v>
      </c>
      <c r="N236" s="205">
        <v>218</v>
      </c>
      <c r="O236" s="205">
        <v>135</v>
      </c>
      <c r="P236" s="205">
        <v>188</v>
      </c>
      <c r="Q236" s="205">
        <v>143.5</v>
      </c>
      <c r="R236" s="205">
        <v>187.5</v>
      </c>
      <c r="S236" s="205">
        <v>242.5</v>
      </c>
      <c r="T236" s="205">
        <v>201.5</v>
      </c>
      <c r="U236" s="205">
        <v>89</v>
      </c>
      <c r="V236" s="205">
        <v>704.5</v>
      </c>
      <c r="W236" s="205">
        <v>451</v>
      </c>
      <c r="X236" s="205">
        <v>379.5</v>
      </c>
      <c r="Y236" s="205">
        <v>226.5</v>
      </c>
      <c r="Z236" s="205">
        <v>270.5</v>
      </c>
      <c r="AA236" s="205">
        <v>274</v>
      </c>
      <c r="AB236" s="205">
        <v>234.5</v>
      </c>
      <c r="AC236" s="205">
        <v>150</v>
      </c>
      <c r="AD236" s="205">
        <v>103</v>
      </c>
      <c r="AE236" s="205">
        <v>167</v>
      </c>
      <c r="AF236" s="205">
        <v>256</v>
      </c>
      <c r="AG236" s="205">
        <v>193.5</v>
      </c>
      <c r="AH236" s="205">
        <v>234</v>
      </c>
      <c r="AI236" s="205">
        <v>235.5</v>
      </c>
      <c r="AJ236" s="205">
        <v>443</v>
      </c>
      <c r="AK236" s="205">
        <v>466</v>
      </c>
      <c r="AL236" s="205">
        <v>732.5</v>
      </c>
      <c r="AM236" s="205">
        <v>150</v>
      </c>
      <c r="AN236" s="205">
        <v>140.5</v>
      </c>
      <c r="AO236" s="205">
        <v>270</v>
      </c>
      <c r="AP236" s="205">
        <v>273.5</v>
      </c>
      <c r="AQ236" s="205">
        <v>444.5</v>
      </c>
      <c r="AR236" s="205">
        <v>219.5</v>
      </c>
      <c r="AS236" s="205">
        <v>415</v>
      </c>
      <c r="AT236" s="205">
        <v>243</v>
      </c>
      <c r="AU236" s="205">
        <v>589</v>
      </c>
      <c r="AV236" s="205">
        <v>135.5</v>
      </c>
      <c r="AW236" s="205">
        <v>285</v>
      </c>
      <c r="AX236" s="205">
        <v>13.5</v>
      </c>
    </row>
    <row r="237" spans="1:50">
      <c r="A237" s="203" t="str">
        <f t="shared" si="6"/>
        <v>200303</v>
      </c>
      <c r="B237" s="204">
        <v>37834</v>
      </c>
      <c r="C237" s="206">
        <f t="shared" si="7"/>
        <v>12855.5</v>
      </c>
      <c r="D237" s="205">
        <v>90.5</v>
      </c>
      <c r="E237" s="205">
        <v>167</v>
      </c>
      <c r="F237" s="205">
        <v>250.5</v>
      </c>
      <c r="G237" s="205">
        <v>218</v>
      </c>
      <c r="H237" s="205">
        <v>211</v>
      </c>
      <c r="I237" s="205">
        <v>160</v>
      </c>
      <c r="J237" s="205">
        <v>237</v>
      </c>
      <c r="K237" s="205">
        <v>182.5</v>
      </c>
      <c r="L237" s="205">
        <v>216</v>
      </c>
      <c r="M237" s="205">
        <v>221.5</v>
      </c>
      <c r="N237" s="205">
        <v>148.5</v>
      </c>
      <c r="O237" s="205">
        <v>280</v>
      </c>
      <c r="P237" s="205">
        <v>311</v>
      </c>
      <c r="Q237" s="205">
        <v>318.5</v>
      </c>
      <c r="R237" s="205">
        <v>370</v>
      </c>
      <c r="S237" s="205">
        <v>420</v>
      </c>
      <c r="T237" s="205">
        <v>283</v>
      </c>
      <c r="U237" s="205">
        <v>127</v>
      </c>
      <c r="V237" s="205">
        <v>834.5</v>
      </c>
      <c r="W237" s="205">
        <v>298.5</v>
      </c>
      <c r="X237" s="205">
        <v>324.5</v>
      </c>
      <c r="Y237" s="205">
        <v>236</v>
      </c>
      <c r="Z237" s="205">
        <v>166</v>
      </c>
      <c r="AA237" s="205">
        <v>355</v>
      </c>
      <c r="AB237" s="205">
        <v>265</v>
      </c>
      <c r="AC237" s="205">
        <v>210</v>
      </c>
      <c r="AD237" s="205">
        <v>278</v>
      </c>
      <c r="AE237" s="205">
        <v>266</v>
      </c>
      <c r="AF237" s="205">
        <v>298.5</v>
      </c>
      <c r="AG237" s="205">
        <v>325.5</v>
      </c>
      <c r="AH237" s="205">
        <v>189.5</v>
      </c>
      <c r="AI237" s="205">
        <v>163.5</v>
      </c>
      <c r="AJ237" s="205">
        <v>207</v>
      </c>
      <c r="AK237" s="205">
        <v>184.5</v>
      </c>
      <c r="AL237" s="205">
        <v>383.5</v>
      </c>
      <c r="AM237" s="205">
        <v>319</v>
      </c>
      <c r="AN237" s="205">
        <v>409</v>
      </c>
      <c r="AO237" s="205">
        <v>169</v>
      </c>
      <c r="AP237" s="205">
        <v>513.5</v>
      </c>
      <c r="AQ237" s="205">
        <v>232</v>
      </c>
      <c r="AR237" s="205">
        <v>423</v>
      </c>
      <c r="AS237" s="205">
        <v>282.5</v>
      </c>
      <c r="AT237" s="205">
        <v>283.5</v>
      </c>
      <c r="AU237" s="205">
        <v>362.5</v>
      </c>
      <c r="AV237" s="205">
        <v>233</v>
      </c>
      <c r="AW237" s="205">
        <v>186</v>
      </c>
      <c r="AX237" s="205">
        <v>245</v>
      </c>
    </row>
    <row r="238" spans="1:50">
      <c r="A238" s="203" t="str">
        <f t="shared" si="6"/>
        <v>200303</v>
      </c>
      <c r="B238" s="204">
        <v>37865</v>
      </c>
      <c r="C238" s="206">
        <f t="shared" si="7"/>
        <v>6475.5</v>
      </c>
      <c r="D238" s="205">
        <v>110.5</v>
      </c>
      <c r="E238" s="205">
        <v>148</v>
      </c>
      <c r="F238" s="205">
        <v>120.5</v>
      </c>
      <c r="G238" s="205">
        <v>117</v>
      </c>
      <c r="H238" s="205">
        <v>98</v>
      </c>
      <c r="I238" s="205">
        <v>83.5</v>
      </c>
      <c r="J238" s="205">
        <v>167.5</v>
      </c>
      <c r="K238" s="205">
        <v>73.5</v>
      </c>
      <c r="L238" s="205">
        <v>102.5</v>
      </c>
      <c r="M238" s="205">
        <v>177</v>
      </c>
      <c r="N238" s="205">
        <v>160</v>
      </c>
      <c r="O238" s="205">
        <v>162</v>
      </c>
      <c r="P238" s="205">
        <v>151.5</v>
      </c>
      <c r="Q238" s="205">
        <v>138</v>
      </c>
      <c r="R238" s="205">
        <v>150</v>
      </c>
      <c r="S238" s="205">
        <v>139.5</v>
      </c>
      <c r="T238" s="205">
        <v>159</v>
      </c>
      <c r="U238" s="205">
        <v>99.5</v>
      </c>
      <c r="V238" s="205">
        <v>217</v>
      </c>
      <c r="W238" s="205">
        <v>271</v>
      </c>
      <c r="X238" s="205">
        <v>150</v>
      </c>
      <c r="Y238" s="205">
        <v>98.5</v>
      </c>
      <c r="Z238" s="205">
        <v>77.5</v>
      </c>
      <c r="AA238" s="205">
        <v>184</v>
      </c>
      <c r="AB238" s="205">
        <v>141.5</v>
      </c>
      <c r="AC238" s="205">
        <v>176.5</v>
      </c>
      <c r="AD238" s="205">
        <v>196</v>
      </c>
      <c r="AE238" s="205">
        <v>150.5</v>
      </c>
      <c r="AF238" s="205">
        <v>137.5</v>
      </c>
      <c r="AG238" s="205">
        <v>117.5</v>
      </c>
      <c r="AH238" s="205">
        <v>107</v>
      </c>
      <c r="AI238" s="205">
        <v>70.5</v>
      </c>
      <c r="AJ238" s="205">
        <v>168</v>
      </c>
      <c r="AK238" s="205">
        <v>94.5</v>
      </c>
      <c r="AL238" s="205">
        <v>50</v>
      </c>
      <c r="AM238" s="205">
        <v>71</v>
      </c>
      <c r="AN238" s="205">
        <v>314</v>
      </c>
      <c r="AO238" s="205">
        <v>49.5</v>
      </c>
      <c r="AP238" s="205">
        <v>303.5</v>
      </c>
      <c r="AQ238" s="205">
        <v>69.5</v>
      </c>
      <c r="AR238" s="205">
        <v>220</v>
      </c>
      <c r="AS238" s="205">
        <v>66.5</v>
      </c>
      <c r="AT238" s="205">
        <v>120</v>
      </c>
      <c r="AU238" s="205">
        <v>30.5</v>
      </c>
      <c r="AV238" s="205">
        <v>208</v>
      </c>
      <c r="AW238" s="205">
        <v>39</v>
      </c>
      <c r="AX238" s="205">
        <v>219</v>
      </c>
    </row>
    <row r="239" spans="1:50">
      <c r="A239" s="203" t="str">
        <f t="shared" si="6"/>
        <v>200304</v>
      </c>
      <c r="B239" s="204">
        <v>37895</v>
      </c>
      <c r="C239" s="206">
        <f t="shared" si="7"/>
        <v>3935</v>
      </c>
      <c r="D239" s="205">
        <v>149.5</v>
      </c>
      <c r="E239" s="205">
        <v>107</v>
      </c>
      <c r="F239" s="205">
        <v>62.5</v>
      </c>
      <c r="G239" s="205">
        <v>179</v>
      </c>
      <c r="H239" s="205">
        <v>56.5</v>
      </c>
      <c r="I239" s="205">
        <v>38</v>
      </c>
      <c r="J239" s="205">
        <v>65.5</v>
      </c>
      <c r="K239" s="205">
        <v>153.5</v>
      </c>
      <c r="L239" s="205">
        <v>117.5</v>
      </c>
      <c r="M239" s="205">
        <v>97</v>
      </c>
      <c r="N239" s="205">
        <v>70</v>
      </c>
      <c r="O239" s="205">
        <v>81</v>
      </c>
      <c r="P239" s="205">
        <v>69.5</v>
      </c>
      <c r="Q239" s="205">
        <v>125.5</v>
      </c>
      <c r="R239" s="205">
        <v>171.5</v>
      </c>
      <c r="S239" s="205">
        <v>163.5</v>
      </c>
      <c r="T239" s="205">
        <v>121</v>
      </c>
      <c r="U239" s="205">
        <v>35.5</v>
      </c>
      <c r="V239" s="205">
        <v>139.5</v>
      </c>
      <c r="W239" s="205">
        <v>76</v>
      </c>
      <c r="X239" s="205">
        <v>93</v>
      </c>
      <c r="Y239" s="205">
        <v>105.5</v>
      </c>
      <c r="Z239" s="205">
        <v>86.5</v>
      </c>
      <c r="AA239" s="205">
        <v>71</v>
      </c>
      <c r="AB239" s="205">
        <v>93</v>
      </c>
      <c r="AC239" s="205">
        <v>90</v>
      </c>
      <c r="AD239" s="205">
        <v>90.5</v>
      </c>
      <c r="AE239" s="205">
        <v>96</v>
      </c>
      <c r="AF239" s="205">
        <v>53</v>
      </c>
      <c r="AG239" s="205">
        <v>54</v>
      </c>
      <c r="AH239" s="205">
        <v>50</v>
      </c>
      <c r="AI239" s="205">
        <v>27.5</v>
      </c>
      <c r="AJ239" s="205">
        <v>49</v>
      </c>
      <c r="AK239" s="205">
        <v>1.5</v>
      </c>
      <c r="AL239" s="205">
        <v>4.5</v>
      </c>
      <c r="AM239" s="205">
        <v>55</v>
      </c>
      <c r="AN239" s="205">
        <v>162</v>
      </c>
      <c r="AO239" s="205">
        <v>29</v>
      </c>
      <c r="AP239" s="205">
        <v>175.5</v>
      </c>
      <c r="AQ239" s="205">
        <v>11</v>
      </c>
      <c r="AR239" s="205">
        <v>78.5</v>
      </c>
      <c r="AS239" s="205">
        <v>6.5</v>
      </c>
      <c r="AT239" s="205">
        <v>13</v>
      </c>
      <c r="AU239" s="205">
        <v>23</v>
      </c>
      <c r="AV239" s="205">
        <v>114.5</v>
      </c>
      <c r="AW239" s="205">
        <v>45.5</v>
      </c>
      <c r="AX239" s="205">
        <v>177.5</v>
      </c>
    </row>
    <row r="240" spans="1:50">
      <c r="A240" s="203" t="str">
        <f t="shared" si="6"/>
        <v>200304</v>
      </c>
      <c r="B240" s="204">
        <v>37926</v>
      </c>
      <c r="C240" s="206">
        <f t="shared" si="7"/>
        <v>8240.5</v>
      </c>
      <c r="D240" s="205">
        <v>64</v>
      </c>
      <c r="E240" s="205">
        <v>111</v>
      </c>
      <c r="F240" s="205">
        <v>103.5</v>
      </c>
      <c r="G240" s="205">
        <v>117.5</v>
      </c>
      <c r="H240" s="205">
        <v>150</v>
      </c>
      <c r="I240" s="205">
        <v>135.5</v>
      </c>
      <c r="J240" s="205">
        <v>145.5</v>
      </c>
      <c r="K240" s="205">
        <v>164</v>
      </c>
      <c r="L240" s="205">
        <v>164.5</v>
      </c>
      <c r="M240" s="205">
        <v>192.5</v>
      </c>
      <c r="N240" s="205">
        <v>111.5</v>
      </c>
      <c r="O240" s="205">
        <v>175</v>
      </c>
      <c r="P240" s="205">
        <v>154.5</v>
      </c>
      <c r="Q240" s="205">
        <v>228</v>
      </c>
      <c r="R240" s="205">
        <v>229.5</v>
      </c>
      <c r="S240" s="205">
        <v>277.5</v>
      </c>
      <c r="T240" s="205">
        <v>269.5</v>
      </c>
      <c r="U240" s="205">
        <v>114.5</v>
      </c>
      <c r="V240" s="205">
        <v>335.5</v>
      </c>
      <c r="W240" s="205">
        <v>205.5</v>
      </c>
      <c r="X240" s="205">
        <v>190</v>
      </c>
      <c r="Y240" s="205">
        <v>198.5</v>
      </c>
      <c r="Z240" s="205">
        <v>181</v>
      </c>
      <c r="AA240" s="205">
        <v>194</v>
      </c>
      <c r="AB240" s="205">
        <v>202</v>
      </c>
      <c r="AC240" s="205">
        <v>164</v>
      </c>
      <c r="AD240" s="205">
        <v>258</v>
      </c>
      <c r="AE240" s="205">
        <v>170.5</v>
      </c>
      <c r="AF240" s="205">
        <v>191</v>
      </c>
      <c r="AG240" s="205">
        <v>145.5</v>
      </c>
      <c r="AH240" s="205">
        <v>149.5</v>
      </c>
      <c r="AI240" s="205">
        <v>142</v>
      </c>
      <c r="AJ240" s="205">
        <v>181.5</v>
      </c>
      <c r="AK240" s="205">
        <v>131</v>
      </c>
      <c r="AL240" s="205">
        <v>125.5</v>
      </c>
      <c r="AM240" s="205">
        <v>141.5</v>
      </c>
      <c r="AN240" s="205">
        <v>230.5</v>
      </c>
      <c r="AO240" s="205">
        <v>155.5</v>
      </c>
      <c r="AP240" s="205">
        <v>279.5</v>
      </c>
      <c r="AQ240" s="205">
        <v>124.5</v>
      </c>
      <c r="AR240" s="205">
        <v>209</v>
      </c>
      <c r="AS240" s="205">
        <v>176</v>
      </c>
      <c r="AT240" s="205">
        <v>166</v>
      </c>
      <c r="AU240" s="205">
        <v>193.5</v>
      </c>
      <c r="AV240" s="205">
        <v>165</v>
      </c>
      <c r="AW240" s="205">
        <v>206.5</v>
      </c>
      <c r="AX240" s="205">
        <v>120</v>
      </c>
    </row>
    <row r="241" spans="1:50">
      <c r="A241" s="203" t="str">
        <f t="shared" si="6"/>
        <v>200304</v>
      </c>
      <c r="B241" s="204">
        <v>37956</v>
      </c>
      <c r="C241" s="206">
        <f t="shared" si="7"/>
        <v>3328.5</v>
      </c>
      <c r="D241" s="205">
        <v>83.5</v>
      </c>
      <c r="E241" s="205">
        <v>145</v>
      </c>
      <c r="F241" s="205">
        <v>67</v>
      </c>
      <c r="G241" s="205">
        <v>141</v>
      </c>
      <c r="H241" s="205">
        <v>32</v>
      </c>
      <c r="I241" s="205">
        <v>83.5</v>
      </c>
      <c r="J241" s="205">
        <v>41.5</v>
      </c>
      <c r="K241" s="205">
        <v>176.5</v>
      </c>
      <c r="L241" s="205">
        <v>41</v>
      </c>
      <c r="M241" s="205">
        <v>24.5</v>
      </c>
      <c r="N241" s="205">
        <v>25.5</v>
      </c>
      <c r="O241" s="205">
        <v>41</v>
      </c>
      <c r="P241" s="205">
        <v>23.5</v>
      </c>
      <c r="Q241" s="205">
        <v>53.5</v>
      </c>
      <c r="R241" s="205">
        <v>53</v>
      </c>
      <c r="S241" s="205">
        <v>64.5</v>
      </c>
      <c r="T241" s="205">
        <v>270</v>
      </c>
      <c r="U241" s="205">
        <v>70.5</v>
      </c>
      <c r="V241" s="205">
        <v>39.5</v>
      </c>
      <c r="W241" s="205">
        <v>71.5</v>
      </c>
      <c r="X241" s="205">
        <v>33</v>
      </c>
      <c r="Y241" s="205">
        <v>295</v>
      </c>
      <c r="Z241" s="205">
        <v>262</v>
      </c>
      <c r="AA241" s="205">
        <v>45</v>
      </c>
      <c r="AB241" s="205">
        <v>16.5</v>
      </c>
      <c r="AC241" s="205">
        <v>25.5</v>
      </c>
      <c r="AD241" s="205">
        <v>40.5</v>
      </c>
      <c r="AE241" s="205">
        <v>18</v>
      </c>
      <c r="AF241" s="205">
        <v>36.5</v>
      </c>
      <c r="AG241" s="205">
        <v>22.5</v>
      </c>
      <c r="AH241" s="205">
        <v>213.5</v>
      </c>
      <c r="AI241" s="205">
        <v>30</v>
      </c>
      <c r="AJ241" s="205">
        <v>209</v>
      </c>
      <c r="AK241" s="205">
        <v>39</v>
      </c>
      <c r="AL241" s="205">
        <v>52</v>
      </c>
      <c r="AM241" s="205">
        <v>25.5</v>
      </c>
      <c r="AN241" s="205">
        <v>33.5</v>
      </c>
      <c r="AO241" s="205">
        <v>37</v>
      </c>
      <c r="AP241" s="205">
        <v>53</v>
      </c>
      <c r="AQ241" s="205">
        <v>36</v>
      </c>
      <c r="AR241" s="205">
        <v>28.5</v>
      </c>
      <c r="AS241" s="205">
        <v>36.5</v>
      </c>
      <c r="AT241" s="205">
        <v>33</v>
      </c>
      <c r="AU241" s="205">
        <v>39</v>
      </c>
      <c r="AV241" s="205">
        <v>29</v>
      </c>
      <c r="AW241" s="205">
        <v>31.5</v>
      </c>
      <c r="AX241" s="205">
        <v>60</v>
      </c>
    </row>
    <row r="242" spans="1:50">
      <c r="A242" s="203" t="str">
        <f t="shared" si="6"/>
        <v>200401</v>
      </c>
      <c r="B242" s="204">
        <v>37987</v>
      </c>
      <c r="C242" s="206">
        <f t="shared" si="7"/>
        <v>2606</v>
      </c>
      <c r="D242" s="205">
        <v>139</v>
      </c>
      <c r="E242" s="205">
        <v>127</v>
      </c>
      <c r="F242" s="205">
        <v>52</v>
      </c>
      <c r="G242" s="205">
        <v>141</v>
      </c>
      <c r="H242" s="205">
        <v>23.5</v>
      </c>
      <c r="I242" s="205">
        <v>111.5</v>
      </c>
      <c r="J242" s="205">
        <v>41</v>
      </c>
      <c r="K242" s="205">
        <v>203</v>
      </c>
      <c r="L242" s="205">
        <v>9.5</v>
      </c>
      <c r="M242" s="205">
        <v>3</v>
      </c>
      <c r="N242" s="205">
        <v>0</v>
      </c>
      <c r="O242" s="205">
        <v>2</v>
      </c>
      <c r="P242" s="205">
        <v>15</v>
      </c>
      <c r="Q242" s="205">
        <v>9</v>
      </c>
      <c r="R242" s="205">
        <v>3.5</v>
      </c>
      <c r="S242" s="205">
        <v>9.5</v>
      </c>
      <c r="T242" s="205">
        <v>214.5</v>
      </c>
      <c r="U242" s="205">
        <v>28</v>
      </c>
      <c r="V242" s="205">
        <v>27</v>
      </c>
      <c r="W242" s="205">
        <v>16.5</v>
      </c>
      <c r="X242" s="205">
        <v>18.5</v>
      </c>
      <c r="Y242" s="205">
        <v>247.5</v>
      </c>
      <c r="Z242" s="205">
        <v>245.5</v>
      </c>
      <c r="AA242" s="205">
        <v>19</v>
      </c>
      <c r="AB242" s="205">
        <v>21</v>
      </c>
      <c r="AC242" s="205">
        <v>26</v>
      </c>
      <c r="AD242" s="205">
        <v>21</v>
      </c>
      <c r="AE242" s="205">
        <v>19</v>
      </c>
      <c r="AF242" s="205">
        <v>16.5</v>
      </c>
      <c r="AG242" s="205">
        <v>8.5</v>
      </c>
      <c r="AH242" s="205">
        <v>161.5</v>
      </c>
      <c r="AI242" s="205">
        <v>2.5</v>
      </c>
      <c r="AJ242" s="205">
        <v>132</v>
      </c>
      <c r="AK242" s="205">
        <v>3.5</v>
      </c>
      <c r="AL242" s="205">
        <v>23.5</v>
      </c>
      <c r="AM242" s="205">
        <v>8</v>
      </c>
      <c r="AN242" s="205">
        <v>9.5</v>
      </c>
      <c r="AO242" s="205">
        <v>25.5</v>
      </c>
      <c r="AP242" s="205">
        <v>12</v>
      </c>
      <c r="AQ242" s="205">
        <v>55</v>
      </c>
      <c r="AR242" s="205">
        <v>31.5</v>
      </c>
      <c r="AS242" s="205">
        <v>26.5</v>
      </c>
      <c r="AT242" s="205">
        <v>40</v>
      </c>
      <c r="AU242" s="205">
        <v>35</v>
      </c>
      <c r="AV242" s="205">
        <v>33</v>
      </c>
      <c r="AW242" s="205">
        <v>49</v>
      </c>
      <c r="AX242" s="205">
        <v>140</v>
      </c>
    </row>
    <row r="243" spans="1:50">
      <c r="A243" s="203" t="str">
        <f t="shared" si="6"/>
        <v>200401</v>
      </c>
      <c r="B243" s="204">
        <v>38018</v>
      </c>
      <c r="C243" s="206">
        <f t="shared" si="7"/>
        <v>3335</v>
      </c>
      <c r="D243" s="205">
        <v>158.5</v>
      </c>
      <c r="E243" s="205">
        <v>121</v>
      </c>
      <c r="F243" s="205">
        <v>49</v>
      </c>
      <c r="G243" s="205">
        <v>88.5</v>
      </c>
      <c r="H243" s="205">
        <v>35</v>
      </c>
      <c r="I243" s="205">
        <v>74</v>
      </c>
      <c r="J243" s="205">
        <v>37.5</v>
      </c>
      <c r="K243" s="205">
        <v>110</v>
      </c>
      <c r="L243" s="205">
        <v>20.5</v>
      </c>
      <c r="M243" s="205">
        <v>15.5</v>
      </c>
      <c r="N243" s="205">
        <v>15.5</v>
      </c>
      <c r="O243" s="205">
        <v>8</v>
      </c>
      <c r="P243" s="205">
        <v>27</v>
      </c>
      <c r="Q243" s="205">
        <v>18</v>
      </c>
      <c r="R243" s="205">
        <v>20</v>
      </c>
      <c r="S243" s="205">
        <v>25.5</v>
      </c>
      <c r="T243" s="205">
        <v>266.5</v>
      </c>
      <c r="U243" s="205">
        <v>63</v>
      </c>
      <c r="V243" s="205">
        <v>93.5</v>
      </c>
      <c r="W243" s="205">
        <v>72.5</v>
      </c>
      <c r="X243" s="205">
        <v>40.5</v>
      </c>
      <c r="Y243" s="205">
        <v>243</v>
      </c>
      <c r="Z243" s="205">
        <v>259.5</v>
      </c>
      <c r="AA243" s="205">
        <v>57</v>
      </c>
      <c r="AB243" s="205">
        <v>34.5</v>
      </c>
      <c r="AC243" s="205">
        <v>52.5</v>
      </c>
      <c r="AD243" s="205">
        <v>68</v>
      </c>
      <c r="AE243" s="205">
        <v>47.5</v>
      </c>
      <c r="AF243" s="205">
        <v>54.5</v>
      </c>
      <c r="AG243" s="205">
        <v>48.5</v>
      </c>
      <c r="AH243" s="205">
        <v>92</v>
      </c>
      <c r="AI243" s="205">
        <v>45</v>
      </c>
      <c r="AJ243" s="205">
        <v>86.5</v>
      </c>
      <c r="AK243" s="205">
        <v>41.5</v>
      </c>
      <c r="AL243" s="205">
        <v>78.5</v>
      </c>
      <c r="AM243" s="205">
        <v>33.5</v>
      </c>
      <c r="AN243" s="205">
        <v>36</v>
      </c>
      <c r="AO243" s="205">
        <v>70.5</v>
      </c>
      <c r="AP243" s="205">
        <v>82.5</v>
      </c>
      <c r="AQ243" s="205">
        <v>66</v>
      </c>
      <c r="AR243" s="205">
        <v>28</v>
      </c>
      <c r="AS243" s="205">
        <v>135</v>
      </c>
      <c r="AT243" s="205">
        <v>81.5</v>
      </c>
      <c r="AU243" s="205">
        <v>84</v>
      </c>
      <c r="AV243" s="205">
        <v>14</v>
      </c>
      <c r="AW243" s="205">
        <v>36</v>
      </c>
      <c r="AX243" s="205">
        <v>100</v>
      </c>
    </row>
    <row r="244" spans="1:50">
      <c r="A244" s="203" t="str">
        <f t="shared" si="6"/>
        <v>200401</v>
      </c>
      <c r="B244" s="204">
        <v>38047</v>
      </c>
      <c r="C244" s="206">
        <f t="shared" si="7"/>
        <v>4267</v>
      </c>
      <c r="D244" s="205">
        <v>42.5</v>
      </c>
      <c r="E244" s="205">
        <v>85</v>
      </c>
      <c r="F244" s="205">
        <v>50.5</v>
      </c>
      <c r="G244" s="205">
        <v>64</v>
      </c>
      <c r="H244" s="205">
        <v>12.5</v>
      </c>
      <c r="I244" s="205">
        <v>17</v>
      </c>
      <c r="J244" s="205">
        <v>13</v>
      </c>
      <c r="K244" s="205">
        <v>84</v>
      </c>
      <c r="L244" s="205">
        <v>112.5</v>
      </c>
      <c r="M244" s="205">
        <v>77</v>
      </c>
      <c r="N244" s="205">
        <v>42</v>
      </c>
      <c r="O244" s="205">
        <v>101</v>
      </c>
      <c r="P244" s="205">
        <v>70.5</v>
      </c>
      <c r="Q244" s="205">
        <v>121.5</v>
      </c>
      <c r="R244" s="205">
        <v>129.5</v>
      </c>
      <c r="S244" s="205">
        <v>162.5</v>
      </c>
      <c r="T244" s="205">
        <v>117.5</v>
      </c>
      <c r="U244" s="205">
        <v>19.5</v>
      </c>
      <c r="V244" s="205">
        <v>147.5</v>
      </c>
      <c r="W244" s="205">
        <v>64</v>
      </c>
      <c r="X244" s="205">
        <v>71.5</v>
      </c>
      <c r="Y244" s="205">
        <v>132.5</v>
      </c>
      <c r="Z244" s="205">
        <v>113</v>
      </c>
      <c r="AA244" s="205">
        <v>88</v>
      </c>
      <c r="AB244" s="205">
        <v>75</v>
      </c>
      <c r="AC244" s="205">
        <v>82</v>
      </c>
      <c r="AD244" s="205">
        <v>73</v>
      </c>
      <c r="AE244" s="205">
        <v>75.5</v>
      </c>
      <c r="AF244" s="205">
        <v>74</v>
      </c>
      <c r="AG244" s="205">
        <v>64</v>
      </c>
      <c r="AH244" s="205">
        <v>152.5</v>
      </c>
      <c r="AI244" s="205">
        <v>65.5</v>
      </c>
      <c r="AJ244" s="205">
        <v>118.5</v>
      </c>
      <c r="AK244" s="205">
        <v>67.5</v>
      </c>
      <c r="AL244" s="205">
        <v>116</v>
      </c>
      <c r="AM244" s="205">
        <v>72</v>
      </c>
      <c r="AN244" s="205">
        <v>131</v>
      </c>
      <c r="AO244" s="205">
        <v>75</v>
      </c>
      <c r="AP244" s="205">
        <v>182.5</v>
      </c>
      <c r="AQ244" s="205">
        <v>97</v>
      </c>
      <c r="AR244" s="205">
        <v>83.5</v>
      </c>
      <c r="AS244" s="205">
        <v>100</v>
      </c>
      <c r="AT244" s="205">
        <v>109</v>
      </c>
      <c r="AU244" s="205">
        <v>113</v>
      </c>
      <c r="AV244" s="205">
        <v>159.5</v>
      </c>
      <c r="AW244" s="205">
        <v>136.5</v>
      </c>
      <c r="AX244" s="205">
        <v>106</v>
      </c>
    </row>
    <row r="245" spans="1:50">
      <c r="A245" s="203" t="str">
        <f t="shared" si="6"/>
        <v>200402</v>
      </c>
      <c r="B245" s="204">
        <v>38078</v>
      </c>
      <c r="C245" s="206">
        <f t="shared" si="7"/>
        <v>5176.5</v>
      </c>
      <c r="D245" s="205">
        <v>28.5</v>
      </c>
      <c r="E245" s="205">
        <v>84.5</v>
      </c>
      <c r="F245" s="205">
        <v>94</v>
      </c>
      <c r="G245" s="205">
        <v>130.5</v>
      </c>
      <c r="H245" s="205">
        <v>108.5</v>
      </c>
      <c r="I245" s="205">
        <v>98</v>
      </c>
      <c r="J245" s="205">
        <v>108.5</v>
      </c>
      <c r="K245" s="205">
        <v>111.5</v>
      </c>
      <c r="L245" s="205">
        <v>104</v>
      </c>
      <c r="M245" s="205">
        <v>113.5</v>
      </c>
      <c r="N245" s="205">
        <v>32.5</v>
      </c>
      <c r="O245" s="205">
        <v>49</v>
      </c>
      <c r="P245" s="205">
        <v>69</v>
      </c>
      <c r="Q245" s="205">
        <v>76</v>
      </c>
      <c r="R245" s="205">
        <v>69.5</v>
      </c>
      <c r="S245" s="205">
        <v>96.5</v>
      </c>
      <c r="T245" s="205">
        <v>115</v>
      </c>
      <c r="U245" s="205">
        <v>52</v>
      </c>
      <c r="V245" s="205">
        <v>230</v>
      </c>
      <c r="W245" s="205">
        <v>185</v>
      </c>
      <c r="X245" s="205">
        <v>88.5</v>
      </c>
      <c r="Y245" s="205">
        <v>171</v>
      </c>
      <c r="Z245" s="205">
        <v>147.5</v>
      </c>
      <c r="AA245" s="205">
        <v>117</v>
      </c>
      <c r="AB245" s="205">
        <v>36.5</v>
      </c>
      <c r="AC245" s="205">
        <v>78</v>
      </c>
      <c r="AD245" s="205">
        <v>49.5</v>
      </c>
      <c r="AE245" s="205">
        <v>125</v>
      </c>
      <c r="AF245" s="205">
        <v>137.5</v>
      </c>
      <c r="AG245" s="205">
        <v>171.5</v>
      </c>
      <c r="AH245" s="205">
        <v>51</v>
      </c>
      <c r="AI245" s="205">
        <v>65.5</v>
      </c>
      <c r="AJ245" s="205">
        <v>94</v>
      </c>
      <c r="AK245" s="205">
        <v>180.5</v>
      </c>
      <c r="AL245" s="205">
        <v>233.5</v>
      </c>
      <c r="AM245" s="205">
        <v>58</v>
      </c>
      <c r="AN245" s="205">
        <v>70</v>
      </c>
      <c r="AO245" s="205">
        <v>106</v>
      </c>
      <c r="AP245" s="205">
        <v>330.5</v>
      </c>
      <c r="AQ245" s="205">
        <v>68.5</v>
      </c>
      <c r="AR245" s="205">
        <v>78</v>
      </c>
      <c r="AS245" s="205">
        <v>125.5</v>
      </c>
      <c r="AT245" s="205">
        <v>158</v>
      </c>
      <c r="AU245" s="205">
        <v>139</v>
      </c>
      <c r="AV245" s="205">
        <v>136</v>
      </c>
      <c r="AW245" s="205">
        <v>140.5</v>
      </c>
      <c r="AX245" s="205">
        <v>64</v>
      </c>
    </row>
    <row r="246" spans="1:50">
      <c r="A246" s="203" t="str">
        <f t="shared" si="6"/>
        <v>200402</v>
      </c>
      <c r="B246" s="204">
        <v>38108</v>
      </c>
      <c r="C246" s="206">
        <f t="shared" si="7"/>
        <v>10817.5</v>
      </c>
      <c r="D246" s="205">
        <v>76</v>
      </c>
      <c r="E246" s="205">
        <v>102</v>
      </c>
      <c r="F246" s="205">
        <v>109.5</v>
      </c>
      <c r="G246" s="205">
        <v>233.5</v>
      </c>
      <c r="H246" s="205">
        <v>142</v>
      </c>
      <c r="I246" s="205">
        <v>118.5</v>
      </c>
      <c r="J246" s="205">
        <v>133</v>
      </c>
      <c r="K246" s="205">
        <v>192.5</v>
      </c>
      <c r="L246" s="205">
        <v>181</v>
      </c>
      <c r="M246" s="205">
        <v>197</v>
      </c>
      <c r="N246" s="205">
        <v>197</v>
      </c>
      <c r="O246" s="205">
        <v>132</v>
      </c>
      <c r="P246" s="205">
        <v>132.5</v>
      </c>
      <c r="Q246" s="205">
        <v>132</v>
      </c>
      <c r="R246" s="205">
        <v>149</v>
      </c>
      <c r="S246" s="205">
        <v>155</v>
      </c>
      <c r="T246" s="205">
        <v>313.5</v>
      </c>
      <c r="U246" s="205">
        <v>156.5</v>
      </c>
      <c r="V246" s="205">
        <v>258.5</v>
      </c>
      <c r="W246" s="205">
        <v>296.5</v>
      </c>
      <c r="X246" s="205">
        <v>227.5</v>
      </c>
      <c r="Y246" s="205">
        <v>322.5</v>
      </c>
      <c r="Z246" s="205">
        <v>340</v>
      </c>
      <c r="AA246" s="205">
        <v>273</v>
      </c>
      <c r="AB246" s="205">
        <v>256</v>
      </c>
      <c r="AC246" s="205">
        <v>285</v>
      </c>
      <c r="AD246" s="205">
        <v>256</v>
      </c>
      <c r="AE246" s="205">
        <v>281.5</v>
      </c>
      <c r="AF246" s="205">
        <v>254.5</v>
      </c>
      <c r="AG246" s="205">
        <v>219</v>
      </c>
      <c r="AH246" s="205">
        <v>246</v>
      </c>
      <c r="AI246" s="205">
        <v>240.5</v>
      </c>
      <c r="AJ246" s="205">
        <v>299</v>
      </c>
      <c r="AK246" s="205">
        <v>417.5</v>
      </c>
      <c r="AL246" s="205">
        <v>356.5</v>
      </c>
      <c r="AM246" s="205">
        <v>145</v>
      </c>
      <c r="AN246" s="205">
        <v>196</v>
      </c>
      <c r="AO246" s="205">
        <v>274</v>
      </c>
      <c r="AP246" s="205">
        <v>286.5</v>
      </c>
      <c r="AQ246" s="205">
        <v>268.5</v>
      </c>
      <c r="AR246" s="205">
        <v>190.5</v>
      </c>
      <c r="AS246" s="205">
        <v>403</v>
      </c>
      <c r="AT246" s="205">
        <v>321</v>
      </c>
      <c r="AU246" s="205">
        <v>372</v>
      </c>
      <c r="AV246" s="205">
        <v>222</v>
      </c>
      <c r="AW246" s="205">
        <v>352</v>
      </c>
      <c r="AX246" s="205">
        <v>105</v>
      </c>
    </row>
    <row r="247" spans="1:50">
      <c r="A247" s="203" t="str">
        <f t="shared" si="6"/>
        <v>200402</v>
      </c>
      <c r="B247" s="204">
        <v>38139</v>
      </c>
      <c r="C247" s="206">
        <f t="shared" si="7"/>
        <v>8320.5</v>
      </c>
      <c r="D247" s="205">
        <v>58</v>
      </c>
      <c r="E247" s="205">
        <v>38</v>
      </c>
      <c r="F247" s="205">
        <v>141</v>
      </c>
      <c r="G247" s="205">
        <v>154</v>
      </c>
      <c r="H247" s="205">
        <v>136.5</v>
      </c>
      <c r="I247" s="205">
        <v>113.5</v>
      </c>
      <c r="J247" s="205">
        <v>75</v>
      </c>
      <c r="K247" s="205">
        <v>132.5</v>
      </c>
      <c r="L247" s="205">
        <v>89.5</v>
      </c>
      <c r="M247" s="205">
        <v>111.5</v>
      </c>
      <c r="N247" s="205">
        <v>74.5</v>
      </c>
      <c r="O247" s="205">
        <v>104</v>
      </c>
      <c r="P247" s="205">
        <v>116</v>
      </c>
      <c r="Q247" s="205">
        <v>190.5</v>
      </c>
      <c r="R247" s="205">
        <v>112.5</v>
      </c>
      <c r="S247" s="205">
        <v>185</v>
      </c>
      <c r="T247" s="205">
        <v>205.5</v>
      </c>
      <c r="U247" s="205">
        <v>121</v>
      </c>
      <c r="V247" s="205">
        <v>641</v>
      </c>
      <c r="W247" s="205">
        <v>202</v>
      </c>
      <c r="X247" s="205">
        <v>186.5</v>
      </c>
      <c r="Y247" s="205">
        <v>166.5</v>
      </c>
      <c r="Z247" s="205">
        <v>173</v>
      </c>
      <c r="AA247" s="205">
        <v>155</v>
      </c>
      <c r="AB247" s="205">
        <v>187</v>
      </c>
      <c r="AC247" s="205">
        <v>107.5</v>
      </c>
      <c r="AD247" s="205">
        <v>172</v>
      </c>
      <c r="AE247" s="205">
        <v>133.5</v>
      </c>
      <c r="AF247" s="205">
        <v>161</v>
      </c>
      <c r="AG247" s="205">
        <v>181.5</v>
      </c>
      <c r="AH247" s="205">
        <v>107</v>
      </c>
      <c r="AI247" s="205">
        <v>205.5</v>
      </c>
      <c r="AJ247" s="205">
        <v>83.5</v>
      </c>
      <c r="AK247" s="205">
        <v>199</v>
      </c>
      <c r="AL247" s="205">
        <v>209.5</v>
      </c>
      <c r="AM247" s="205">
        <v>208.5</v>
      </c>
      <c r="AN247" s="205">
        <v>254</v>
      </c>
      <c r="AO247" s="205">
        <v>339</v>
      </c>
      <c r="AP247" s="205">
        <v>379</v>
      </c>
      <c r="AQ247" s="205">
        <v>225</v>
      </c>
      <c r="AR247" s="205">
        <v>150.5</v>
      </c>
      <c r="AS247" s="205">
        <v>248</v>
      </c>
      <c r="AT247" s="205">
        <v>86</v>
      </c>
      <c r="AU247" s="205">
        <v>121</v>
      </c>
      <c r="AV247" s="205">
        <v>289.5</v>
      </c>
      <c r="AW247" s="205">
        <v>197</v>
      </c>
      <c r="AX247" s="205">
        <v>393.5</v>
      </c>
    </row>
    <row r="248" spans="1:50">
      <c r="A248" s="203" t="str">
        <f t="shared" si="6"/>
        <v>200403</v>
      </c>
      <c r="B248" s="204">
        <v>38169</v>
      </c>
      <c r="C248" s="206">
        <f t="shared" si="7"/>
        <v>4958.5</v>
      </c>
      <c r="D248" s="205">
        <v>70.5</v>
      </c>
      <c r="E248" s="205">
        <v>122.5</v>
      </c>
      <c r="F248" s="205">
        <v>230.5</v>
      </c>
      <c r="G248" s="205">
        <v>122</v>
      </c>
      <c r="H248" s="205">
        <v>156</v>
      </c>
      <c r="I248" s="205">
        <v>226.5</v>
      </c>
      <c r="J248" s="205">
        <v>178</v>
      </c>
      <c r="K248" s="205">
        <v>222.5</v>
      </c>
      <c r="L248" s="205">
        <v>78</v>
      </c>
      <c r="M248" s="205">
        <v>142.5</v>
      </c>
      <c r="N248" s="205">
        <v>45.5</v>
      </c>
      <c r="O248" s="205">
        <v>41</v>
      </c>
      <c r="P248" s="205">
        <v>41.5</v>
      </c>
      <c r="Q248" s="205">
        <v>20</v>
      </c>
      <c r="R248" s="205">
        <v>23.5</v>
      </c>
      <c r="S248" s="205">
        <v>57.5</v>
      </c>
      <c r="T248" s="205">
        <v>214.5</v>
      </c>
      <c r="U248" s="205">
        <v>60</v>
      </c>
      <c r="V248" s="205">
        <v>174</v>
      </c>
      <c r="W248" s="205">
        <v>90</v>
      </c>
      <c r="X248" s="205">
        <v>64</v>
      </c>
      <c r="Y248" s="205">
        <v>78.5</v>
      </c>
      <c r="Z248" s="205">
        <v>254.5</v>
      </c>
      <c r="AA248" s="205">
        <v>140</v>
      </c>
      <c r="AB248" s="205">
        <v>92.5</v>
      </c>
      <c r="AC248" s="205">
        <v>39.5</v>
      </c>
      <c r="AD248" s="205">
        <v>35</v>
      </c>
      <c r="AE248" s="205">
        <v>42</v>
      </c>
      <c r="AF248" s="205">
        <v>50</v>
      </c>
      <c r="AG248" s="205">
        <v>18.5</v>
      </c>
      <c r="AH248" s="205">
        <v>72</v>
      </c>
      <c r="AI248" s="205">
        <v>40.5</v>
      </c>
      <c r="AJ248" s="205">
        <v>122.5</v>
      </c>
      <c r="AK248" s="205">
        <v>82</v>
      </c>
      <c r="AL248" s="205">
        <v>60</v>
      </c>
      <c r="AM248" s="205">
        <v>113</v>
      </c>
      <c r="AN248" s="205">
        <v>133.5</v>
      </c>
      <c r="AO248" s="205">
        <v>36.5</v>
      </c>
      <c r="AP248" s="205">
        <v>218.5</v>
      </c>
      <c r="AQ248" s="205">
        <v>53</v>
      </c>
      <c r="AR248" s="205">
        <v>83.5</v>
      </c>
      <c r="AS248" s="205">
        <v>176</v>
      </c>
      <c r="AT248" s="205">
        <v>82.5</v>
      </c>
      <c r="AU248" s="205">
        <v>95.5</v>
      </c>
      <c r="AV248" s="205">
        <v>159</v>
      </c>
      <c r="AW248" s="205">
        <v>107</v>
      </c>
      <c r="AX248" s="205">
        <v>192.5</v>
      </c>
    </row>
    <row r="249" spans="1:50">
      <c r="A249" s="203" t="str">
        <f t="shared" si="6"/>
        <v>200403</v>
      </c>
      <c r="B249" s="204">
        <v>38200</v>
      </c>
      <c r="C249" s="206">
        <f t="shared" si="7"/>
        <v>8878</v>
      </c>
      <c r="D249" s="205">
        <v>128</v>
      </c>
      <c r="E249" s="205">
        <v>101.5</v>
      </c>
      <c r="F249" s="205">
        <v>222</v>
      </c>
      <c r="G249" s="205">
        <v>179.5</v>
      </c>
      <c r="H249" s="205">
        <v>71.5</v>
      </c>
      <c r="I249" s="205">
        <v>127</v>
      </c>
      <c r="J249" s="205">
        <v>87</v>
      </c>
      <c r="K249" s="205">
        <v>178</v>
      </c>
      <c r="L249" s="205">
        <v>70.5</v>
      </c>
      <c r="M249" s="205">
        <v>95</v>
      </c>
      <c r="N249" s="205">
        <v>128</v>
      </c>
      <c r="O249" s="205">
        <v>73</v>
      </c>
      <c r="P249" s="205">
        <v>271.5</v>
      </c>
      <c r="Q249" s="205">
        <v>75.5</v>
      </c>
      <c r="R249" s="205">
        <v>79.5</v>
      </c>
      <c r="S249" s="205">
        <v>91.5</v>
      </c>
      <c r="T249" s="205">
        <v>50</v>
      </c>
      <c r="U249" s="205">
        <v>60</v>
      </c>
      <c r="V249" s="205">
        <v>233.5</v>
      </c>
      <c r="W249" s="205">
        <v>180</v>
      </c>
      <c r="X249" s="205">
        <v>114</v>
      </c>
      <c r="Y249" s="205">
        <v>81.5</v>
      </c>
      <c r="Z249" s="205">
        <v>85</v>
      </c>
      <c r="AA249" s="205">
        <v>234</v>
      </c>
      <c r="AB249" s="205">
        <v>135</v>
      </c>
      <c r="AC249" s="205">
        <v>199</v>
      </c>
      <c r="AD249" s="205">
        <v>189</v>
      </c>
      <c r="AE249" s="205">
        <v>106.5</v>
      </c>
      <c r="AF249" s="205">
        <v>249.5</v>
      </c>
      <c r="AG249" s="205">
        <v>169</v>
      </c>
      <c r="AH249" s="205">
        <v>149</v>
      </c>
      <c r="AI249" s="205">
        <v>256.5</v>
      </c>
      <c r="AJ249" s="205">
        <v>157.5</v>
      </c>
      <c r="AK249" s="205">
        <v>257.5</v>
      </c>
      <c r="AL249" s="205">
        <v>406.5</v>
      </c>
      <c r="AM249" s="205">
        <v>229.5</v>
      </c>
      <c r="AN249" s="205">
        <v>605</v>
      </c>
      <c r="AO249" s="205">
        <v>282.5</v>
      </c>
      <c r="AP249" s="205">
        <v>576</v>
      </c>
      <c r="AQ249" s="205">
        <v>154.5</v>
      </c>
      <c r="AR249" s="205">
        <v>318.5</v>
      </c>
      <c r="AS249" s="205">
        <v>198.5</v>
      </c>
      <c r="AT249" s="205">
        <v>133</v>
      </c>
      <c r="AU249" s="205">
        <v>169.5</v>
      </c>
      <c r="AV249" s="205">
        <v>467</v>
      </c>
      <c r="AW249" s="205">
        <v>292</v>
      </c>
      <c r="AX249" s="205">
        <v>160</v>
      </c>
    </row>
    <row r="250" spans="1:50">
      <c r="A250" s="203" t="str">
        <f t="shared" si="6"/>
        <v>200403</v>
      </c>
      <c r="B250" s="204">
        <v>38231</v>
      </c>
      <c r="C250" s="206">
        <f t="shared" si="7"/>
        <v>12244.5</v>
      </c>
      <c r="D250" s="205">
        <v>126.5</v>
      </c>
      <c r="E250" s="205">
        <v>271.5</v>
      </c>
      <c r="F250" s="205">
        <v>284</v>
      </c>
      <c r="G250" s="205">
        <v>215.5</v>
      </c>
      <c r="H250" s="205">
        <v>85</v>
      </c>
      <c r="I250" s="205">
        <v>85.5</v>
      </c>
      <c r="J250" s="205">
        <v>80</v>
      </c>
      <c r="K250" s="205">
        <v>109</v>
      </c>
      <c r="L250" s="205">
        <v>114</v>
      </c>
      <c r="M250" s="205">
        <v>270</v>
      </c>
      <c r="N250" s="205">
        <v>199</v>
      </c>
      <c r="O250" s="205">
        <v>142</v>
      </c>
      <c r="P250" s="205">
        <v>155</v>
      </c>
      <c r="Q250" s="205">
        <v>266</v>
      </c>
      <c r="R250" s="205">
        <v>195</v>
      </c>
      <c r="S250" s="205">
        <v>176.5</v>
      </c>
      <c r="T250" s="205">
        <v>255.5</v>
      </c>
      <c r="U250" s="205">
        <v>200.5</v>
      </c>
      <c r="V250" s="205">
        <v>289</v>
      </c>
      <c r="W250" s="205">
        <v>268</v>
      </c>
      <c r="X250" s="205">
        <v>450.5</v>
      </c>
      <c r="Y250" s="205">
        <v>269.5</v>
      </c>
      <c r="Z250" s="205">
        <v>342.5</v>
      </c>
      <c r="AA250" s="205">
        <v>146</v>
      </c>
      <c r="AB250" s="205">
        <v>583.5</v>
      </c>
      <c r="AC250" s="205">
        <v>224.5</v>
      </c>
      <c r="AD250" s="205">
        <v>196</v>
      </c>
      <c r="AE250" s="205">
        <v>202.5</v>
      </c>
      <c r="AF250" s="205">
        <v>210.5</v>
      </c>
      <c r="AG250" s="205">
        <v>151.5</v>
      </c>
      <c r="AH250" s="205">
        <v>326.5</v>
      </c>
      <c r="AI250" s="205">
        <v>162.5</v>
      </c>
      <c r="AJ250" s="205">
        <v>329</v>
      </c>
      <c r="AK250" s="205">
        <v>299</v>
      </c>
      <c r="AL250" s="205">
        <v>401</v>
      </c>
      <c r="AM250" s="205">
        <v>195</v>
      </c>
      <c r="AN250" s="205">
        <v>391.5</v>
      </c>
      <c r="AO250" s="205">
        <v>130</v>
      </c>
      <c r="AP250" s="205">
        <v>501.5</v>
      </c>
      <c r="AQ250" s="205">
        <v>304.5</v>
      </c>
      <c r="AR250" s="205">
        <v>505.5</v>
      </c>
      <c r="AS250" s="205">
        <v>277</v>
      </c>
      <c r="AT250" s="205">
        <v>273</v>
      </c>
      <c r="AU250" s="205">
        <v>328</v>
      </c>
      <c r="AV250" s="205">
        <v>551.5</v>
      </c>
      <c r="AW250" s="205">
        <v>329.5</v>
      </c>
      <c r="AX250" s="205">
        <v>375</v>
      </c>
    </row>
    <row r="251" spans="1:50">
      <c r="A251" s="203" t="str">
        <f t="shared" si="6"/>
        <v>200404</v>
      </c>
      <c r="B251" s="204">
        <v>38261</v>
      </c>
      <c r="C251" s="206">
        <f t="shared" si="7"/>
        <v>16451.5</v>
      </c>
      <c r="D251" s="205">
        <v>46</v>
      </c>
      <c r="E251" s="205">
        <v>44</v>
      </c>
      <c r="F251" s="205">
        <v>115</v>
      </c>
      <c r="G251" s="205">
        <v>108</v>
      </c>
      <c r="H251" s="205">
        <v>293.5</v>
      </c>
      <c r="I251" s="205">
        <v>237</v>
      </c>
      <c r="J251" s="205">
        <v>407.5</v>
      </c>
      <c r="K251" s="205">
        <v>237.5</v>
      </c>
      <c r="L251" s="205">
        <v>489.5</v>
      </c>
      <c r="M251" s="205">
        <v>490</v>
      </c>
      <c r="N251" s="205">
        <v>392.5</v>
      </c>
      <c r="O251" s="205">
        <v>673</v>
      </c>
      <c r="P251" s="205">
        <v>586</v>
      </c>
      <c r="Q251" s="205">
        <v>532</v>
      </c>
      <c r="R251" s="205">
        <v>780</v>
      </c>
      <c r="S251" s="205">
        <v>761.5</v>
      </c>
      <c r="T251" s="205">
        <v>305.5</v>
      </c>
      <c r="U251" s="205">
        <v>319</v>
      </c>
      <c r="V251" s="205">
        <v>957</v>
      </c>
      <c r="W251" s="205">
        <v>346.5</v>
      </c>
      <c r="X251" s="205">
        <v>489.5</v>
      </c>
      <c r="Y251" s="205">
        <v>193.5</v>
      </c>
      <c r="Z251" s="205">
        <v>246</v>
      </c>
      <c r="AA251" s="205">
        <v>319</v>
      </c>
      <c r="AB251" s="205">
        <v>506</v>
      </c>
      <c r="AC251" s="205">
        <v>232</v>
      </c>
      <c r="AD251" s="205">
        <v>278.5</v>
      </c>
      <c r="AE251" s="205">
        <v>356</v>
      </c>
      <c r="AF251" s="205">
        <v>276</v>
      </c>
      <c r="AG251" s="205">
        <v>261.5</v>
      </c>
      <c r="AH251" s="205">
        <v>335.5</v>
      </c>
      <c r="AI251" s="205">
        <v>242</v>
      </c>
      <c r="AJ251" s="205">
        <v>293</v>
      </c>
      <c r="AK251" s="205">
        <v>209</v>
      </c>
      <c r="AL251" s="205">
        <v>187.5</v>
      </c>
      <c r="AM251" s="205">
        <v>397.5</v>
      </c>
      <c r="AN251" s="205">
        <v>483</v>
      </c>
      <c r="AO251" s="205">
        <v>246.5</v>
      </c>
      <c r="AP251" s="205">
        <v>367.5</v>
      </c>
      <c r="AQ251" s="205">
        <v>256.5</v>
      </c>
      <c r="AR251" s="205">
        <v>519.5</v>
      </c>
      <c r="AS251" s="205">
        <v>158</v>
      </c>
      <c r="AT251" s="205">
        <v>187</v>
      </c>
      <c r="AU251" s="205">
        <v>172</v>
      </c>
      <c r="AV251" s="205">
        <v>615.5</v>
      </c>
      <c r="AW251" s="205">
        <v>351</v>
      </c>
      <c r="AX251" s="205">
        <v>151.5</v>
      </c>
    </row>
    <row r="252" spans="1:50">
      <c r="A252" s="203" t="str">
        <f t="shared" si="6"/>
        <v>200404</v>
      </c>
      <c r="B252" s="204">
        <v>38292</v>
      </c>
      <c r="C252" s="206">
        <f t="shared" si="7"/>
        <v>4647</v>
      </c>
      <c r="D252" s="205">
        <v>85</v>
      </c>
      <c r="E252" s="205">
        <v>99</v>
      </c>
      <c r="F252" s="205">
        <v>68.5</v>
      </c>
      <c r="G252" s="205">
        <v>152</v>
      </c>
      <c r="H252" s="205">
        <v>105.5</v>
      </c>
      <c r="I252" s="205">
        <v>57</v>
      </c>
      <c r="J252" s="205">
        <v>66.5</v>
      </c>
      <c r="K252" s="205">
        <v>144</v>
      </c>
      <c r="L252" s="205">
        <v>72</v>
      </c>
      <c r="M252" s="205">
        <v>81.5</v>
      </c>
      <c r="N252" s="205">
        <v>38</v>
      </c>
      <c r="O252" s="205">
        <v>80</v>
      </c>
      <c r="P252" s="205">
        <v>50.5</v>
      </c>
      <c r="Q252" s="205">
        <v>154.5</v>
      </c>
      <c r="R252" s="205">
        <v>108.5</v>
      </c>
      <c r="S252" s="205">
        <v>123.5</v>
      </c>
      <c r="T252" s="205">
        <v>155.5</v>
      </c>
      <c r="U252" s="205">
        <v>25.5</v>
      </c>
      <c r="V252" s="205">
        <v>184</v>
      </c>
      <c r="W252" s="205">
        <v>81</v>
      </c>
      <c r="X252" s="205">
        <v>94.5</v>
      </c>
      <c r="Y252" s="205">
        <v>185</v>
      </c>
      <c r="Z252" s="205">
        <v>161</v>
      </c>
      <c r="AA252" s="205">
        <v>103</v>
      </c>
      <c r="AB252" s="205">
        <v>87</v>
      </c>
      <c r="AC252" s="205">
        <v>114</v>
      </c>
      <c r="AD252" s="205">
        <v>124.5</v>
      </c>
      <c r="AE252" s="205">
        <v>117.5</v>
      </c>
      <c r="AF252" s="205">
        <v>63</v>
      </c>
      <c r="AG252" s="205">
        <v>76</v>
      </c>
      <c r="AH252" s="205">
        <v>89.5</v>
      </c>
      <c r="AI252" s="205">
        <v>42</v>
      </c>
      <c r="AJ252" s="205">
        <v>75.5</v>
      </c>
      <c r="AK252" s="205">
        <v>34</v>
      </c>
      <c r="AL252" s="205">
        <v>39</v>
      </c>
      <c r="AM252" s="205">
        <v>62</v>
      </c>
      <c r="AN252" s="205">
        <v>155.5</v>
      </c>
      <c r="AO252" s="205">
        <v>80.5</v>
      </c>
      <c r="AP252" s="205">
        <v>270.5</v>
      </c>
      <c r="AQ252" s="205">
        <v>58.5</v>
      </c>
      <c r="AR252" s="205">
        <v>56.5</v>
      </c>
      <c r="AS252" s="205">
        <v>37</v>
      </c>
      <c r="AT252" s="205">
        <v>35</v>
      </c>
      <c r="AU252" s="205">
        <v>61.5</v>
      </c>
      <c r="AV252" s="205">
        <v>254.5</v>
      </c>
      <c r="AW252" s="205">
        <v>169.5</v>
      </c>
      <c r="AX252" s="205">
        <v>68.5</v>
      </c>
    </row>
    <row r="253" spans="1:50">
      <c r="A253" s="203" t="str">
        <f t="shared" si="6"/>
        <v>200404</v>
      </c>
      <c r="B253" s="204">
        <v>38322</v>
      </c>
      <c r="C253" s="206">
        <f t="shared" si="7"/>
        <v>5755</v>
      </c>
      <c r="D253" s="205">
        <v>172</v>
      </c>
      <c r="E253" s="205">
        <v>239.5</v>
      </c>
      <c r="F253" s="205">
        <v>100.5</v>
      </c>
      <c r="G253" s="205">
        <v>195.5</v>
      </c>
      <c r="H253" s="205">
        <v>63.5</v>
      </c>
      <c r="I253" s="205">
        <v>71.5</v>
      </c>
      <c r="J253" s="205">
        <v>65.5</v>
      </c>
      <c r="K253" s="205">
        <v>193</v>
      </c>
      <c r="L253" s="205">
        <v>65.5</v>
      </c>
      <c r="M253" s="205">
        <v>62</v>
      </c>
      <c r="N253" s="205">
        <v>31.5</v>
      </c>
      <c r="O253" s="205">
        <v>74</v>
      </c>
      <c r="P253" s="205">
        <v>79</v>
      </c>
      <c r="Q253" s="205">
        <v>75.5</v>
      </c>
      <c r="R253" s="205">
        <v>79.5</v>
      </c>
      <c r="S253" s="205">
        <v>87.5</v>
      </c>
      <c r="T253" s="205">
        <v>214</v>
      </c>
      <c r="U253" s="205">
        <v>62</v>
      </c>
      <c r="V253" s="205">
        <v>156.5</v>
      </c>
      <c r="W253" s="205">
        <v>101</v>
      </c>
      <c r="X253" s="205">
        <v>102</v>
      </c>
      <c r="Y253" s="205">
        <v>238</v>
      </c>
      <c r="Z253" s="205">
        <v>210.5</v>
      </c>
      <c r="AA253" s="205">
        <v>92</v>
      </c>
      <c r="AB253" s="205">
        <v>70.5</v>
      </c>
      <c r="AC253" s="205">
        <v>70.5</v>
      </c>
      <c r="AD253" s="205">
        <v>168</v>
      </c>
      <c r="AE253" s="205">
        <v>88</v>
      </c>
      <c r="AF253" s="205">
        <v>105.5</v>
      </c>
      <c r="AG253" s="205">
        <v>79</v>
      </c>
      <c r="AH253" s="205">
        <v>288.5</v>
      </c>
      <c r="AI253" s="205">
        <v>112</v>
      </c>
      <c r="AJ253" s="205">
        <v>211</v>
      </c>
      <c r="AK253" s="205">
        <v>111</v>
      </c>
      <c r="AL253" s="205">
        <v>112.5</v>
      </c>
      <c r="AM253" s="205">
        <v>82.5</v>
      </c>
      <c r="AN253" s="205">
        <v>163.5</v>
      </c>
      <c r="AO253" s="205">
        <v>120</v>
      </c>
      <c r="AP253" s="205">
        <v>190</v>
      </c>
      <c r="AQ253" s="205">
        <v>134.5</v>
      </c>
      <c r="AR253" s="205">
        <v>100.5</v>
      </c>
      <c r="AS253" s="205">
        <v>103</v>
      </c>
      <c r="AT253" s="205">
        <v>112</v>
      </c>
      <c r="AU253" s="205">
        <v>114</v>
      </c>
      <c r="AV253" s="205">
        <v>162.5</v>
      </c>
      <c r="AW253" s="205">
        <v>154.5</v>
      </c>
      <c r="AX253" s="205">
        <v>70</v>
      </c>
    </row>
    <row r="254" spans="1:50">
      <c r="A254" s="203" t="str">
        <f t="shared" si="6"/>
        <v>200501</v>
      </c>
      <c r="B254" s="204">
        <v>38353</v>
      </c>
      <c r="C254" s="206">
        <f t="shared" si="7"/>
        <v>3842.5</v>
      </c>
      <c r="D254" s="205">
        <v>153.5</v>
      </c>
      <c r="E254" s="205">
        <v>278</v>
      </c>
      <c r="F254" s="205">
        <v>47.5</v>
      </c>
      <c r="G254" s="205">
        <v>187.5</v>
      </c>
      <c r="H254" s="205">
        <v>62</v>
      </c>
      <c r="I254" s="205">
        <v>151</v>
      </c>
      <c r="J254" s="205">
        <v>97.5</v>
      </c>
      <c r="K254" s="205">
        <v>166.5</v>
      </c>
      <c r="L254" s="205">
        <v>116</v>
      </c>
      <c r="M254" s="205">
        <v>51</v>
      </c>
      <c r="N254" s="205">
        <v>55</v>
      </c>
      <c r="O254" s="205">
        <v>74</v>
      </c>
      <c r="P254" s="205">
        <v>41.5</v>
      </c>
      <c r="Q254" s="205">
        <v>103.5</v>
      </c>
      <c r="R254" s="205">
        <v>77</v>
      </c>
      <c r="S254" s="205">
        <v>44.5</v>
      </c>
      <c r="T254" s="205">
        <v>322</v>
      </c>
      <c r="U254" s="205">
        <v>85.5</v>
      </c>
      <c r="V254" s="205">
        <v>36.5</v>
      </c>
      <c r="W254" s="205">
        <v>14</v>
      </c>
      <c r="X254" s="205">
        <v>10.5</v>
      </c>
      <c r="Y254" s="205">
        <v>264.5</v>
      </c>
      <c r="Z254" s="205">
        <v>385</v>
      </c>
      <c r="AA254" s="205">
        <v>37</v>
      </c>
      <c r="AB254" s="205">
        <v>11.5</v>
      </c>
      <c r="AC254" s="205">
        <v>26</v>
      </c>
      <c r="AD254" s="205">
        <v>14</v>
      </c>
      <c r="AE254" s="205">
        <v>19</v>
      </c>
      <c r="AF254" s="205">
        <v>38.5</v>
      </c>
      <c r="AG254" s="205">
        <v>10.5</v>
      </c>
      <c r="AH254" s="205">
        <v>156.5</v>
      </c>
      <c r="AI254" s="205">
        <v>9.5</v>
      </c>
      <c r="AJ254" s="205">
        <v>124</v>
      </c>
      <c r="AK254" s="205">
        <v>12</v>
      </c>
      <c r="AL254" s="205">
        <v>68</v>
      </c>
      <c r="AM254" s="205">
        <v>10</v>
      </c>
      <c r="AN254" s="205">
        <v>10.5</v>
      </c>
      <c r="AO254" s="205">
        <v>25</v>
      </c>
      <c r="AP254" s="205">
        <v>22</v>
      </c>
      <c r="AQ254" s="205">
        <v>47</v>
      </c>
      <c r="AR254" s="205">
        <v>29.5</v>
      </c>
      <c r="AS254" s="205">
        <v>39</v>
      </c>
      <c r="AT254" s="205">
        <v>64</v>
      </c>
      <c r="AU254" s="205">
        <v>48</v>
      </c>
      <c r="AV254" s="205">
        <v>68</v>
      </c>
      <c r="AW254" s="205">
        <v>59.5</v>
      </c>
      <c r="AX254" s="205">
        <v>69.5</v>
      </c>
    </row>
    <row r="255" spans="1:50">
      <c r="A255" s="203" t="str">
        <f t="shared" si="6"/>
        <v>200501</v>
      </c>
      <c r="B255" s="204">
        <v>38384</v>
      </c>
      <c r="C255" s="206">
        <f t="shared" si="7"/>
        <v>4536.5</v>
      </c>
      <c r="D255" s="205">
        <v>120.5</v>
      </c>
      <c r="E255" s="205">
        <v>184.5</v>
      </c>
      <c r="F255" s="205">
        <v>54</v>
      </c>
      <c r="G255" s="205">
        <v>96.5</v>
      </c>
      <c r="H255" s="205">
        <v>56</v>
      </c>
      <c r="I255" s="205">
        <v>65</v>
      </c>
      <c r="J255" s="205">
        <v>74.5</v>
      </c>
      <c r="K255" s="205">
        <v>122.5</v>
      </c>
      <c r="L255" s="205">
        <v>46</v>
      </c>
      <c r="M255" s="205">
        <v>51.5</v>
      </c>
      <c r="N255" s="205">
        <v>28.5</v>
      </c>
      <c r="O255" s="205">
        <v>42</v>
      </c>
      <c r="P255" s="205">
        <v>41.5</v>
      </c>
      <c r="Q255" s="205">
        <v>53.5</v>
      </c>
      <c r="R255" s="205">
        <v>48</v>
      </c>
      <c r="S255" s="205">
        <v>55.5</v>
      </c>
      <c r="T255" s="205">
        <v>263.5</v>
      </c>
      <c r="U255" s="205">
        <v>40</v>
      </c>
      <c r="V255" s="205">
        <v>81.5</v>
      </c>
      <c r="W255" s="205">
        <v>83</v>
      </c>
      <c r="X255" s="205">
        <v>67.5</v>
      </c>
      <c r="Y255" s="205">
        <v>199</v>
      </c>
      <c r="Z255" s="205">
        <v>208.5</v>
      </c>
      <c r="AA255" s="205">
        <v>68</v>
      </c>
      <c r="AB255" s="205">
        <v>65</v>
      </c>
      <c r="AC255" s="205">
        <v>56.5</v>
      </c>
      <c r="AD255" s="205">
        <v>57.5</v>
      </c>
      <c r="AE255" s="205">
        <v>45</v>
      </c>
      <c r="AF255" s="205">
        <v>55</v>
      </c>
      <c r="AG255" s="205">
        <v>37.5</v>
      </c>
      <c r="AH255" s="205">
        <v>237.5</v>
      </c>
      <c r="AI255" s="205">
        <v>76.5</v>
      </c>
      <c r="AJ255" s="205">
        <v>100</v>
      </c>
      <c r="AK255" s="205">
        <v>77</v>
      </c>
      <c r="AL255" s="205">
        <v>104</v>
      </c>
      <c r="AM255" s="205">
        <v>60.5</v>
      </c>
      <c r="AN255" s="205">
        <v>83</v>
      </c>
      <c r="AO255" s="205">
        <v>90.5</v>
      </c>
      <c r="AP255" s="205">
        <v>126</v>
      </c>
      <c r="AQ255" s="205">
        <v>91</v>
      </c>
      <c r="AR255" s="205">
        <v>110</v>
      </c>
      <c r="AS255" s="205">
        <v>99.5</v>
      </c>
      <c r="AT255" s="205">
        <v>113</v>
      </c>
      <c r="AU255" s="205">
        <v>99.5</v>
      </c>
      <c r="AV255" s="205">
        <v>179</v>
      </c>
      <c r="AW255" s="205">
        <v>250</v>
      </c>
      <c r="AX255" s="205">
        <v>172</v>
      </c>
    </row>
    <row r="256" spans="1:50">
      <c r="A256" s="203" t="str">
        <f t="shared" si="6"/>
        <v>200501</v>
      </c>
      <c r="B256" s="204">
        <v>38412</v>
      </c>
      <c r="C256" s="206">
        <f t="shared" si="7"/>
        <v>5066</v>
      </c>
      <c r="D256" s="205">
        <v>124</v>
      </c>
      <c r="E256" s="205">
        <v>181</v>
      </c>
      <c r="F256" s="205">
        <v>68</v>
      </c>
      <c r="G256" s="205">
        <v>124</v>
      </c>
      <c r="H256" s="205">
        <v>59</v>
      </c>
      <c r="I256" s="205">
        <v>77</v>
      </c>
      <c r="J256" s="205">
        <v>85</v>
      </c>
      <c r="K256" s="205">
        <v>141.5</v>
      </c>
      <c r="L256" s="205">
        <v>99</v>
      </c>
      <c r="M256" s="205">
        <v>70.5</v>
      </c>
      <c r="N256" s="205">
        <v>50.5</v>
      </c>
      <c r="O256" s="205">
        <v>54</v>
      </c>
      <c r="P256" s="205">
        <v>63.5</v>
      </c>
      <c r="Q256" s="205">
        <v>81</v>
      </c>
      <c r="R256" s="205">
        <v>71</v>
      </c>
      <c r="S256" s="205">
        <v>96.5</v>
      </c>
      <c r="T256" s="205">
        <v>247</v>
      </c>
      <c r="U256" s="205">
        <v>55</v>
      </c>
      <c r="V256" s="205">
        <v>212</v>
      </c>
      <c r="W256" s="205">
        <v>153</v>
      </c>
      <c r="X256" s="205">
        <v>131.5</v>
      </c>
      <c r="Y256" s="205">
        <v>179.5</v>
      </c>
      <c r="Z256" s="205">
        <v>192</v>
      </c>
      <c r="AA256" s="205">
        <v>103</v>
      </c>
      <c r="AB256" s="205">
        <v>69</v>
      </c>
      <c r="AC256" s="205">
        <v>63.5</v>
      </c>
      <c r="AD256" s="205">
        <v>66.5</v>
      </c>
      <c r="AE256" s="205">
        <v>75</v>
      </c>
      <c r="AF256" s="205">
        <v>84</v>
      </c>
      <c r="AG256" s="205">
        <v>82</v>
      </c>
      <c r="AH256" s="205">
        <v>175</v>
      </c>
      <c r="AI256" s="205">
        <v>56</v>
      </c>
      <c r="AJ256" s="205">
        <v>144.5</v>
      </c>
      <c r="AK256" s="205">
        <v>118</v>
      </c>
      <c r="AL256" s="205">
        <v>143</v>
      </c>
      <c r="AM256" s="205">
        <v>59.5</v>
      </c>
      <c r="AN256" s="205">
        <v>47</v>
      </c>
      <c r="AO256" s="205">
        <v>96.5</v>
      </c>
      <c r="AP256" s="205">
        <v>141.5</v>
      </c>
      <c r="AQ256" s="205">
        <v>93</v>
      </c>
      <c r="AR256" s="205">
        <v>53</v>
      </c>
      <c r="AS256" s="205">
        <v>145.5</v>
      </c>
      <c r="AT256" s="205">
        <v>133</v>
      </c>
      <c r="AU256" s="205">
        <v>128</v>
      </c>
      <c r="AV256" s="205">
        <v>61</v>
      </c>
      <c r="AW256" s="205">
        <v>143.5</v>
      </c>
      <c r="AX256" s="205">
        <v>169.5</v>
      </c>
    </row>
    <row r="257" spans="1:50">
      <c r="A257" s="203" t="str">
        <f t="shared" si="6"/>
        <v>200502</v>
      </c>
      <c r="B257" s="204">
        <v>38443</v>
      </c>
      <c r="C257" s="206">
        <f t="shared" si="7"/>
        <v>2795.5</v>
      </c>
      <c r="D257" s="205">
        <v>55</v>
      </c>
      <c r="E257" s="205">
        <v>68.5</v>
      </c>
      <c r="F257" s="205">
        <v>67</v>
      </c>
      <c r="G257" s="205">
        <v>67.5</v>
      </c>
      <c r="H257" s="205">
        <v>34</v>
      </c>
      <c r="I257" s="205">
        <v>39</v>
      </c>
      <c r="J257" s="205">
        <v>34.5</v>
      </c>
      <c r="K257" s="205">
        <v>53</v>
      </c>
      <c r="L257" s="205">
        <v>61.5</v>
      </c>
      <c r="M257" s="205">
        <v>85</v>
      </c>
      <c r="N257" s="205">
        <v>39.5</v>
      </c>
      <c r="O257" s="205">
        <v>70</v>
      </c>
      <c r="P257" s="205">
        <v>52.5</v>
      </c>
      <c r="Q257" s="205">
        <v>95</v>
      </c>
      <c r="R257" s="205">
        <v>81</v>
      </c>
      <c r="S257" s="205">
        <v>103.5</v>
      </c>
      <c r="T257" s="205">
        <v>66.5</v>
      </c>
      <c r="U257" s="205">
        <v>14</v>
      </c>
      <c r="V257" s="205">
        <v>106</v>
      </c>
      <c r="W257" s="205">
        <v>57.5</v>
      </c>
      <c r="X257" s="205">
        <v>57</v>
      </c>
      <c r="Y257" s="205">
        <v>77</v>
      </c>
      <c r="Z257" s="205">
        <v>61.5</v>
      </c>
      <c r="AA257" s="205">
        <v>38</v>
      </c>
      <c r="AB257" s="205">
        <v>54.5</v>
      </c>
      <c r="AC257" s="205">
        <v>49.5</v>
      </c>
      <c r="AD257" s="205">
        <v>59</v>
      </c>
      <c r="AE257" s="205">
        <v>47</v>
      </c>
      <c r="AF257" s="205">
        <v>33.5</v>
      </c>
      <c r="AG257" s="205">
        <v>31.5</v>
      </c>
      <c r="AH257" s="205">
        <v>42</v>
      </c>
      <c r="AI257" s="205">
        <v>32</v>
      </c>
      <c r="AJ257" s="205">
        <v>41.5</v>
      </c>
      <c r="AK257" s="205">
        <v>59</v>
      </c>
      <c r="AL257" s="205">
        <v>75.5</v>
      </c>
      <c r="AM257" s="205">
        <v>28.5</v>
      </c>
      <c r="AN257" s="205">
        <v>34</v>
      </c>
      <c r="AO257" s="205">
        <v>53.5</v>
      </c>
      <c r="AP257" s="205">
        <v>95</v>
      </c>
      <c r="AQ257" s="205">
        <v>36</v>
      </c>
      <c r="AR257" s="205">
        <v>23.5</v>
      </c>
      <c r="AS257" s="205">
        <v>78.5</v>
      </c>
      <c r="AT257" s="205">
        <v>131</v>
      </c>
      <c r="AU257" s="205">
        <v>92</v>
      </c>
      <c r="AV257" s="205">
        <v>67</v>
      </c>
      <c r="AW257" s="205">
        <v>49</v>
      </c>
      <c r="AX257" s="205">
        <v>98.5</v>
      </c>
    </row>
    <row r="258" spans="1:50">
      <c r="A258" s="203" t="str">
        <f t="shared" si="6"/>
        <v>200502</v>
      </c>
      <c r="B258" s="204">
        <v>38473</v>
      </c>
      <c r="C258" s="206">
        <f t="shared" si="7"/>
        <v>4564</v>
      </c>
      <c r="D258" s="205">
        <v>62</v>
      </c>
      <c r="E258" s="205">
        <v>51</v>
      </c>
      <c r="F258" s="205">
        <v>117</v>
      </c>
      <c r="G258" s="205">
        <v>84</v>
      </c>
      <c r="H258" s="205">
        <v>71.5</v>
      </c>
      <c r="I258" s="205">
        <v>50.5</v>
      </c>
      <c r="J258" s="205">
        <v>61</v>
      </c>
      <c r="K258" s="205">
        <v>49.5</v>
      </c>
      <c r="L258" s="205">
        <v>65</v>
      </c>
      <c r="M258" s="205">
        <v>142</v>
      </c>
      <c r="N258" s="205">
        <v>40</v>
      </c>
      <c r="O258" s="205">
        <v>111</v>
      </c>
      <c r="P258" s="205">
        <v>39.5</v>
      </c>
      <c r="Q258" s="205">
        <v>97</v>
      </c>
      <c r="R258" s="205">
        <v>180.5</v>
      </c>
      <c r="S258" s="205">
        <v>121</v>
      </c>
      <c r="T258" s="205">
        <v>72.5</v>
      </c>
      <c r="U258" s="205">
        <v>28.5</v>
      </c>
      <c r="V258" s="205">
        <v>115.5</v>
      </c>
      <c r="W258" s="205">
        <v>145</v>
      </c>
      <c r="X258" s="205">
        <v>111.5</v>
      </c>
      <c r="Y258" s="205">
        <v>126</v>
      </c>
      <c r="Z258" s="205">
        <v>93</v>
      </c>
      <c r="AA258" s="205">
        <v>107</v>
      </c>
      <c r="AB258" s="205">
        <v>93</v>
      </c>
      <c r="AC258" s="205">
        <v>64</v>
      </c>
      <c r="AD258" s="205">
        <v>66.5</v>
      </c>
      <c r="AE258" s="205">
        <v>73.5</v>
      </c>
      <c r="AF258" s="205">
        <v>94.5</v>
      </c>
      <c r="AG258" s="205">
        <v>51.5</v>
      </c>
      <c r="AH258" s="205">
        <v>69.5</v>
      </c>
      <c r="AI258" s="205">
        <v>50</v>
      </c>
      <c r="AJ258" s="205">
        <v>54.5</v>
      </c>
      <c r="AK258" s="205">
        <v>108.5</v>
      </c>
      <c r="AL258" s="205">
        <v>117.5</v>
      </c>
      <c r="AM258" s="205">
        <v>27.5</v>
      </c>
      <c r="AN258" s="205">
        <v>46</v>
      </c>
      <c r="AO258" s="205">
        <v>97</v>
      </c>
      <c r="AP258" s="205">
        <v>256</v>
      </c>
      <c r="AQ258" s="205">
        <v>62.5</v>
      </c>
      <c r="AR258" s="205">
        <v>82</v>
      </c>
      <c r="AS258" s="205">
        <v>162.5</v>
      </c>
      <c r="AT258" s="205">
        <v>144</v>
      </c>
      <c r="AU258" s="205">
        <v>135</v>
      </c>
      <c r="AV258" s="205">
        <v>163</v>
      </c>
      <c r="AW258" s="205">
        <v>228.5</v>
      </c>
      <c r="AX258" s="205">
        <v>175.5</v>
      </c>
    </row>
    <row r="259" spans="1:50">
      <c r="A259" s="203" t="str">
        <f t="shared" ref="A259:A322" si="8">YEAR(B259)&amp;"0"&amp;QUOTIENT(MONTH(B259)-1,3)+1</f>
        <v>200502</v>
      </c>
      <c r="B259" s="204">
        <v>38504</v>
      </c>
      <c r="C259" s="206">
        <f t="shared" ref="C259:C322" si="9">SUM(D259:AX259)</f>
        <v>4966.5</v>
      </c>
      <c r="D259" s="205">
        <v>51</v>
      </c>
      <c r="E259" s="205">
        <v>38</v>
      </c>
      <c r="F259" s="205">
        <v>98.5</v>
      </c>
      <c r="G259" s="205">
        <v>112.5</v>
      </c>
      <c r="H259" s="205">
        <v>91.5</v>
      </c>
      <c r="I259" s="205">
        <v>69.5</v>
      </c>
      <c r="J259" s="205">
        <v>64</v>
      </c>
      <c r="K259" s="205">
        <v>169.5</v>
      </c>
      <c r="L259" s="205">
        <v>50</v>
      </c>
      <c r="M259" s="205">
        <v>45.5</v>
      </c>
      <c r="N259" s="205">
        <v>75.5</v>
      </c>
      <c r="O259" s="205">
        <v>131</v>
      </c>
      <c r="P259" s="205">
        <v>88.5</v>
      </c>
      <c r="Q259" s="205">
        <v>168.5</v>
      </c>
      <c r="R259" s="205">
        <v>170.5</v>
      </c>
      <c r="S259" s="205">
        <v>179.5</v>
      </c>
      <c r="T259" s="205">
        <v>182</v>
      </c>
      <c r="U259" s="205">
        <v>79.5</v>
      </c>
      <c r="V259" s="205">
        <v>146</v>
      </c>
      <c r="W259" s="205">
        <v>90</v>
      </c>
      <c r="X259" s="205">
        <v>57.5</v>
      </c>
      <c r="Y259" s="205">
        <v>147.5</v>
      </c>
      <c r="Z259" s="205">
        <v>109</v>
      </c>
      <c r="AA259" s="205">
        <v>93</v>
      </c>
      <c r="AB259" s="205">
        <v>71</v>
      </c>
      <c r="AC259" s="205">
        <v>88.5</v>
      </c>
      <c r="AD259" s="205">
        <v>70</v>
      </c>
      <c r="AE259" s="205">
        <v>69.5</v>
      </c>
      <c r="AF259" s="205">
        <v>73</v>
      </c>
      <c r="AG259" s="205">
        <v>66</v>
      </c>
      <c r="AH259" s="205">
        <v>87</v>
      </c>
      <c r="AI259" s="205">
        <v>24</v>
      </c>
      <c r="AJ259" s="205">
        <v>26</v>
      </c>
      <c r="AK259" s="205">
        <v>74.5</v>
      </c>
      <c r="AL259" s="205">
        <v>54.5</v>
      </c>
      <c r="AM259" s="205">
        <v>22</v>
      </c>
      <c r="AN259" s="205">
        <v>41.5</v>
      </c>
      <c r="AO259" s="205">
        <v>25</v>
      </c>
      <c r="AP259" s="205">
        <v>74</v>
      </c>
      <c r="AQ259" s="205">
        <v>15</v>
      </c>
      <c r="AR259" s="205">
        <v>42</v>
      </c>
      <c r="AS259" s="205">
        <v>63</v>
      </c>
      <c r="AT259" s="205">
        <v>54.5</v>
      </c>
      <c r="AU259" s="205">
        <v>92.5</v>
      </c>
      <c r="AV259" s="205">
        <v>248.5</v>
      </c>
      <c r="AW259" s="205">
        <v>216</v>
      </c>
      <c r="AX259" s="205">
        <v>860.5</v>
      </c>
    </row>
    <row r="260" spans="1:50">
      <c r="A260" s="203" t="str">
        <f t="shared" si="8"/>
        <v>200503</v>
      </c>
      <c r="B260" s="204">
        <v>38534</v>
      </c>
      <c r="C260" s="206">
        <f t="shared" si="9"/>
        <v>11436</v>
      </c>
      <c r="D260" s="205">
        <v>119</v>
      </c>
      <c r="E260" s="205">
        <v>129.5</v>
      </c>
      <c r="F260" s="205">
        <v>273</v>
      </c>
      <c r="G260" s="205">
        <v>189.5</v>
      </c>
      <c r="H260" s="205">
        <v>237.5</v>
      </c>
      <c r="I260" s="205">
        <v>123</v>
      </c>
      <c r="J260" s="205">
        <v>117</v>
      </c>
      <c r="K260" s="205">
        <v>103.5</v>
      </c>
      <c r="L260" s="205">
        <v>210</v>
      </c>
      <c r="M260" s="205">
        <v>322</v>
      </c>
      <c r="N260" s="205">
        <v>367.5</v>
      </c>
      <c r="O260" s="205">
        <v>216</v>
      </c>
      <c r="P260" s="205">
        <v>175.5</v>
      </c>
      <c r="Q260" s="205">
        <v>180</v>
      </c>
      <c r="R260" s="205">
        <v>247.5</v>
      </c>
      <c r="S260" s="205">
        <v>197</v>
      </c>
      <c r="T260" s="205">
        <v>311</v>
      </c>
      <c r="U260" s="205">
        <v>148.5</v>
      </c>
      <c r="V260" s="205">
        <v>364.5</v>
      </c>
      <c r="W260" s="205">
        <v>276</v>
      </c>
      <c r="X260" s="205">
        <v>138.5</v>
      </c>
      <c r="Y260" s="205">
        <v>295</v>
      </c>
      <c r="Z260" s="205">
        <v>348</v>
      </c>
      <c r="AA260" s="205">
        <v>257</v>
      </c>
      <c r="AB260" s="205">
        <v>140</v>
      </c>
      <c r="AC260" s="205">
        <v>157</v>
      </c>
      <c r="AD260" s="205">
        <v>171.5</v>
      </c>
      <c r="AE260" s="205">
        <v>196</v>
      </c>
      <c r="AF260" s="205">
        <v>198.5</v>
      </c>
      <c r="AG260" s="205">
        <v>164</v>
      </c>
      <c r="AH260" s="205">
        <v>231.5</v>
      </c>
      <c r="AI260" s="205">
        <v>214.5</v>
      </c>
      <c r="AJ260" s="205">
        <v>333.5</v>
      </c>
      <c r="AK260" s="205">
        <v>413</v>
      </c>
      <c r="AL260" s="205">
        <v>477</v>
      </c>
      <c r="AM260" s="205">
        <v>215.5</v>
      </c>
      <c r="AN260" s="205">
        <v>140.5</v>
      </c>
      <c r="AO260" s="205">
        <v>460.5</v>
      </c>
      <c r="AP260" s="205">
        <v>248.5</v>
      </c>
      <c r="AQ260" s="205">
        <v>301</v>
      </c>
      <c r="AR260" s="205">
        <v>367.5</v>
      </c>
      <c r="AS260" s="205">
        <v>350.5</v>
      </c>
      <c r="AT260" s="205">
        <v>309.5</v>
      </c>
      <c r="AU260" s="205">
        <v>365</v>
      </c>
      <c r="AV260" s="205">
        <v>315</v>
      </c>
      <c r="AW260" s="205">
        <v>313.5</v>
      </c>
      <c r="AX260" s="205">
        <v>6.5</v>
      </c>
    </row>
    <row r="261" spans="1:50">
      <c r="A261" s="203" t="str">
        <f t="shared" si="8"/>
        <v>200503</v>
      </c>
      <c r="B261" s="204">
        <v>38565</v>
      </c>
      <c r="C261" s="206">
        <f t="shared" si="9"/>
        <v>6734</v>
      </c>
      <c r="D261" s="205">
        <v>114</v>
      </c>
      <c r="E261" s="205">
        <v>94</v>
      </c>
      <c r="F261" s="205">
        <v>176.5</v>
      </c>
      <c r="G261" s="205">
        <v>172.5</v>
      </c>
      <c r="H261" s="205">
        <v>182</v>
      </c>
      <c r="I261" s="205">
        <v>232.5</v>
      </c>
      <c r="J261" s="205">
        <v>249</v>
      </c>
      <c r="K261" s="205">
        <v>193</v>
      </c>
      <c r="L261" s="205">
        <v>219.5</v>
      </c>
      <c r="M261" s="205">
        <v>222</v>
      </c>
      <c r="N261" s="205">
        <v>257</v>
      </c>
      <c r="O261" s="205">
        <v>262</v>
      </c>
      <c r="P261" s="205">
        <v>84</v>
      </c>
      <c r="Q261" s="205">
        <v>253</v>
      </c>
      <c r="R261" s="205">
        <v>189.5</v>
      </c>
      <c r="S261" s="205">
        <v>238.5</v>
      </c>
      <c r="T261" s="205">
        <v>266.5</v>
      </c>
      <c r="U261" s="205">
        <v>167.5</v>
      </c>
      <c r="V261" s="205">
        <v>273.5</v>
      </c>
      <c r="W261" s="205">
        <v>207</v>
      </c>
      <c r="X261" s="205">
        <v>84.5</v>
      </c>
      <c r="Y261" s="205">
        <v>182</v>
      </c>
      <c r="Z261" s="205">
        <v>197</v>
      </c>
      <c r="AA261" s="205">
        <v>153</v>
      </c>
      <c r="AB261" s="205">
        <v>31</v>
      </c>
      <c r="AC261" s="205">
        <v>39</v>
      </c>
      <c r="AD261" s="205">
        <v>56.5</v>
      </c>
      <c r="AE261" s="205">
        <v>79</v>
      </c>
      <c r="AF261" s="205">
        <v>102</v>
      </c>
      <c r="AG261" s="205">
        <v>64.5</v>
      </c>
      <c r="AH261" s="205">
        <v>94</v>
      </c>
      <c r="AI261" s="205">
        <v>55.5</v>
      </c>
      <c r="AJ261" s="205">
        <v>73</v>
      </c>
      <c r="AK261" s="205">
        <v>80</v>
      </c>
      <c r="AL261" s="205">
        <v>49.5</v>
      </c>
      <c r="AM261" s="205">
        <v>36</v>
      </c>
      <c r="AN261" s="205">
        <v>85</v>
      </c>
      <c r="AO261" s="205">
        <v>43.5</v>
      </c>
      <c r="AP261" s="205">
        <v>203.5</v>
      </c>
      <c r="AQ261" s="205">
        <v>73.5</v>
      </c>
      <c r="AR261" s="205">
        <v>109.5</v>
      </c>
      <c r="AS261" s="205">
        <v>79</v>
      </c>
      <c r="AT261" s="205">
        <v>186.5</v>
      </c>
      <c r="AU261" s="205">
        <v>73</v>
      </c>
      <c r="AV261" s="205">
        <v>183</v>
      </c>
      <c r="AW261" s="205">
        <v>155.5</v>
      </c>
      <c r="AX261" s="205">
        <v>112</v>
      </c>
    </row>
    <row r="262" spans="1:50">
      <c r="A262" s="203" t="str">
        <f t="shared" si="8"/>
        <v>200503</v>
      </c>
      <c r="B262" s="204">
        <v>38596</v>
      </c>
      <c r="C262" s="206">
        <f t="shared" si="9"/>
        <v>7071.5</v>
      </c>
      <c r="D262" s="205">
        <v>126</v>
      </c>
      <c r="E262" s="205">
        <v>126.5</v>
      </c>
      <c r="F262" s="205">
        <v>183</v>
      </c>
      <c r="G262" s="205">
        <v>93</v>
      </c>
      <c r="H262" s="205">
        <v>72</v>
      </c>
      <c r="I262" s="205">
        <v>70.5</v>
      </c>
      <c r="J262" s="205">
        <v>127.5</v>
      </c>
      <c r="K262" s="205">
        <v>76.5</v>
      </c>
      <c r="L262" s="205">
        <v>39</v>
      </c>
      <c r="M262" s="205">
        <v>120.5</v>
      </c>
      <c r="N262" s="205">
        <v>93</v>
      </c>
      <c r="O262" s="205">
        <v>169</v>
      </c>
      <c r="P262" s="205">
        <v>85</v>
      </c>
      <c r="Q262" s="205">
        <v>56</v>
      </c>
      <c r="R262" s="205">
        <v>177.5</v>
      </c>
      <c r="S262" s="205">
        <v>153</v>
      </c>
      <c r="T262" s="205">
        <v>190</v>
      </c>
      <c r="U262" s="205">
        <v>88</v>
      </c>
      <c r="V262" s="205">
        <v>125</v>
      </c>
      <c r="W262" s="205">
        <v>126.5</v>
      </c>
      <c r="X262" s="205">
        <v>69.5</v>
      </c>
      <c r="Y262" s="205">
        <v>103</v>
      </c>
      <c r="Z262" s="205">
        <v>121.5</v>
      </c>
      <c r="AA262" s="205">
        <v>113</v>
      </c>
      <c r="AB262" s="205">
        <v>217</v>
      </c>
      <c r="AC262" s="205">
        <v>123.5</v>
      </c>
      <c r="AD262" s="205">
        <v>100</v>
      </c>
      <c r="AE262" s="205">
        <v>97.5</v>
      </c>
      <c r="AF262" s="205">
        <v>91.5</v>
      </c>
      <c r="AG262" s="205">
        <v>56.5</v>
      </c>
      <c r="AH262" s="205">
        <v>122.5</v>
      </c>
      <c r="AI262" s="205">
        <v>91</v>
      </c>
      <c r="AJ262" s="205">
        <v>116.5</v>
      </c>
      <c r="AK262" s="205">
        <v>194</v>
      </c>
      <c r="AL262" s="205">
        <v>310.5</v>
      </c>
      <c r="AM262" s="205">
        <v>144.5</v>
      </c>
      <c r="AN262" s="205">
        <v>313.5</v>
      </c>
      <c r="AO262" s="205">
        <v>84</v>
      </c>
      <c r="AP262" s="205">
        <v>355</v>
      </c>
      <c r="AQ262" s="205">
        <v>115</v>
      </c>
      <c r="AR262" s="205">
        <v>415.5</v>
      </c>
      <c r="AS262" s="205">
        <v>170.5</v>
      </c>
      <c r="AT262" s="205">
        <v>100.5</v>
      </c>
      <c r="AU262" s="205">
        <v>147</v>
      </c>
      <c r="AV262" s="205">
        <v>698.5</v>
      </c>
      <c r="AW262" s="205">
        <v>238.5</v>
      </c>
      <c r="AX262" s="205">
        <v>64</v>
      </c>
    </row>
    <row r="263" spans="1:50">
      <c r="A263" s="203" t="str">
        <f t="shared" si="8"/>
        <v>200504</v>
      </c>
      <c r="B263" s="204">
        <v>38626</v>
      </c>
      <c r="C263" s="206">
        <f t="shared" si="9"/>
        <v>5499</v>
      </c>
      <c r="D263" s="205">
        <v>72</v>
      </c>
      <c r="E263" s="205">
        <v>113.5</v>
      </c>
      <c r="F263" s="205">
        <v>80</v>
      </c>
      <c r="G263" s="205">
        <v>242.5</v>
      </c>
      <c r="H263" s="205">
        <v>63.5</v>
      </c>
      <c r="I263" s="205">
        <v>83.5</v>
      </c>
      <c r="J263" s="205">
        <v>40.5</v>
      </c>
      <c r="K263" s="205">
        <v>212.5</v>
      </c>
      <c r="L263" s="205">
        <v>172.5</v>
      </c>
      <c r="M263" s="205">
        <v>148.5</v>
      </c>
      <c r="N263" s="205">
        <v>71</v>
      </c>
      <c r="O263" s="205">
        <v>156</v>
      </c>
      <c r="P263" s="205">
        <v>115</v>
      </c>
      <c r="Q263" s="205">
        <v>183.5</v>
      </c>
      <c r="R263" s="205">
        <v>201.5</v>
      </c>
      <c r="S263" s="205">
        <v>167.5</v>
      </c>
      <c r="T263" s="205">
        <v>207</v>
      </c>
      <c r="U263" s="205">
        <v>39</v>
      </c>
      <c r="V263" s="205">
        <v>206</v>
      </c>
      <c r="W263" s="205">
        <v>92</v>
      </c>
      <c r="X263" s="205">
        <v>92.5</v>
      </c>
      <c r="Y263" s="205">
        <v>186</v>
      </c>
      <c r="Z263" s="205">
        <v>131</v>
      </c>
      <c r="AA263" s="205">
        <v>126</v>
      </c>
      <c r="AB263" s="205">
        <v>147.5</v>
      </c>
      <c r="AC263" s="205">
        <v>185</v>
      </c>
      <c r="AD263" s="205">
        <v>255.5</v>
      </c>
      <c r="AE263" s="205">
        <v>145</v>
      </c>
      <c r="AF263" s="205">
        <v>107.5</v>
      </c>
      <c r="AG263" s="205">
        <v>77.5</v>
      </c>
      <c r="AH263" s="205">
        <v>163.5</v>
      </c>
      <c r="AI263" s="205">
        <v>80.5</v>
      </c>
      <c r="AJ263" s="205">
        <v>117.5</v>
      </c>
      <c r="AK263" s="205">
        <v>73.5</v>
      </c>
      <c r="AL263" s="205">
        <v>38</v>
      </c>
      <c r="AM263" s="205">
        <v>88</v>
      </c>
      <c r="AN263" s="205">
        <v>126</v>
      </c>
      <c r="AO263" s="205">
        <v>111.5</v>
      </c>
      <c r="AP263" s="205">
        <v>102</v>
      </c>
      <c r="AQ263" s="205">
        <v>18.5</v>
      </c>
      <c r="AR263" s="205">
        <v>57.5</v>
      </c>
      <c r="AS263" s="205">
        <v>15.5</v>
      </c>
      <c r="AT263" s="205">
        <v>24</v>
      </c>
      <c r="AU263" s="205">
        <v>41</v>
      </c>
      <c r="AV263" s="205">
        <v>149</v>
      </c>
      <c r="AW263" s="205">
        <v>112</v>
      </c>
      <c r="AX263" s="205">
        <v>60</v>
      </c>
    </row>
    <row r="264" spans="1:50">
      <c r="A264" s="203" t="str">
        <f t="shared" si="8"/>
        <v>200504</v>
      </c>
      <c r="B264" s="204">
        <v>38657</v>
      </c>
      <c r="C264" s="206">
        <f t="shared" si="9"/>
        <v>4089</v>
      </c>
      <c r="D264" s="205">
        <v>150.5</v>
      </c>
      <c r="E264" s="205">
        <v>207.5</v>
      </c>
      <c r="F264" s="205">
        <v>113</v>
      </c>
      <c r="G264" s="205">
        <v>226</v>
      </c>
      <c r="H264" s="205">
        <v>33</v>
      </c>
      <c r="I264" s="205">
        <v>79.5</v>
      </c>
      <c r="J264" s="205">
        <v>41</v>
      </c>
      <c r="K264" s="205">
        <v>231</v>
      </c>
      <c r="L264" s="205">
        <v>59</v>
      </c>
      <c r="M264" s="205">
        <v>68.5</v>
      </c>
      <c r="N264" s="205">
        <v>32</v>
      </c>
      <c r="O264" s="205">
        <v>24</v>
      </c>
      <c r="P264" s="205">
        <v>26</v>
      </c>
      <c r="Q264" s="205">
        <v>40</v>
      </c>
      <c r="R264" s="205">
        <v>34.5</v>
      </c>
      <c r="S264" s="205">
        <v>50</v>
      </c>
      <c r="T264" s="205">
        <v>174.5</v>
      </c>
      <c r="U264" s="205">
        <v>34.5</v>
      </c>
      <c r="V264" s="205">
        <v>41</v>
      </c>
      <c r="W264" s="205">
        <v>108.5</v>
      </c>
      <c r="X264" s="205">
        <v>47</v>
      </c>
      <c r="Y264" s="205">
        <v>198.5</v>
      </c>
      <c r="Z264" s="205">
        <v>200.5</v>
      </c>
      <c r="AA264" s="205">
        <v>43</v>
      </c>
      <c r="AB264" s="205">
        <v>24.5</v>
      </c>
      <c r="AC264" s="205">
        <v>27.5</v>
      </c>
      <c r="AD264" s="205">
        <v>60</v>
      </c>
      <c r="AE264" s="205">
        <v>31.5</v>
      </c>
      <c r="AF264" s="205">
        <v>37</v>
      </c>
      <c r="AG264" s="205">
        <v>24.5</v>
      </c>
      <c r="AH264" s="205">
        <v>232</v>
      </c>
      <c r="AI264" s="205">
        <v>36.5</v>
      </c>
      <c r="AJ264" s="205">
        <v>147</v>
      </c>
      <c r="AK264" s="205">
        <v>78</v>
      </c>
      <c r="AL264" s="205">
        <v>115.5</v>
      </c>
      <c r="AM264" s="205">
        <v>45.5</v>
      </c>
      <c r="AN264" s="205">
        <v>59.5</v>
      </c>
      <c r="AO264" s="205">
        <v>64</v>
      </c>
      <c r="AP264" s="205">
        <v>108.5</v>
      </c>
      <c r="AQ264" s="205">
        <v>109</v>
      </c>
      <c r="AR264" s="205">
        <v>129</v>
      </c>
      <c r="AS264" s="205">
        <v>119</v>
      </c>
      <c r="AT264" s="205">
        <v>54.5</v>
      </c>
      <c r="AU264" s="205">
        <v>72.5</v>
      </c>
      <c r="AV264" s="205">
        <v>70.5</v>
      </c>
      <c r="AW264" s="205">
        <v>132</v>
      </c>
      <c r="AX264" s="205">
        <v>48</v>
      </c>
    </row>
    <row r="265" spans="1:50">
      <c r="A265" s="203" t="str">
        <f t="shared" si="8"/>
        <v>200504</v>
      </c>
      <c r="B265" s="204">
        <v>38687</v>
      </c>
      <c r="C265" s="206">
        <f t="shared" si="9"/>
        <v>4509</v>
      </c>
      <c r="D265" s="205">
        <v>89</v>
      </c>
      <c r="E265" s="205">
        <v>154.5</v>
      </c>
      <c r="F265" s="205">
        <v>99</v>
      </c>
      <c r="G265" s="205">
        <v>225.5</v>
      </c>
      <c r="H265" s="205">
        <v>66.5</v>
      </c>
      <c r="I265" s="205">
        <v>155</v>
      </c>
      <c r="J265" s="205">
        <v>76.5</v>
      </c>
      <c r="K265" s="205">
        <v>294</v>
      </c>
      <c r="L265" s="205">
        <v>9.5</v>
      </c>
      <c r="M265" s="205">
        <v>6</v>
      </c>
      <c r="N265" s="205">
        <v>4.5</v>
      </c>
      <c r="O265" s="205">
        <v>3</v>
      </c>
      <c r="P265" s="205">
        <v>5.5</v>
      </c>
      <c r="Q265" s="205">
        <v>3.5</v>
      </c>
      <c r="R265" s="205">
        <v>3.5</v>
      </c>
      <c r="S265" s="205">
        <v>4.5</v>
      </c>
      <c r="T265" s="205">
        <v>474</v>
      </c>
      <c r="U265" s="205">
        <v>88</v>
      </c>
      <c r="V265" s="205">
        <v>0</v>
      </c>
      <c r="W265" s="205">
        <v>98.5</v>
      </c>
      <c r="X265" s="205">
        <v>33</v>
      </c>
      <c r="Y265" s="205">
        <v>587</v>
      </c>
      <c r="Z265" s="205">
        <v>684</v>
      </c>
      <c r="AA265" s="205">
        <v>32</v>
      </c>
      <c r="AB265" s="205">
        <v>4</v>
      </c>
      <c r="AC265" s="205">
        <v>31</v>
      </c>
      <c r="AD265" s="205">
        <v>9</v>
      </c>
      <c r="AE265" s="205">
        <v>31</v>
      </c>
      <c r="AF265" s="205">
        <v>39.5</v>
      </c>
      <c r="AG265" s="205">
        <v>21</v>
      </c>
      <c r="AH265" s="205">
        <v>392</v>
      </c>
      <c r="AI265" s="205">
        <v>6.5</v>
      </c>
      <c r="AJ265" s="205">
        <v>195</v>
      </c>
      <c r="AK265" s="205">
        <v>35</v>
      </c>
      <c r="AL265" s="205">
        <v>60</v>
      </c>
      <c r="AM265" s="205">
        <v>34.5</v>
      </c>
      <c r="AN265" s="205">
        <v>12</v>
      </c>
      <c r="AO265" s="205">
        <v>28</v>
      </c>
      <c r="AP265" s="205">
        <v>13.5</v>
      </c>
      <c r="AQ265" s="205">
        <v>58.5</v>
      </c>
      <c r="AR265" s="205">
        <v>0</v>
      </c>
      <c r="AS265" s="205">
        <v>34</v>
      </c>
      <c r="AT265" s="205">
        <v>58.5</v>
      </c>
      <c r="AU265" s="205">
        <v>31</v>
      </c>
      <c r="AV265" s="205">
        <v>17</v>
      </c>
      <c r="AW265" s="205">
        <v>90</v>
      </c>
      <c r="AX265" s="205">
        <v>111.5</v>
      </c>
    </row>
    <row r="266" spans="1:50">
      <c r="A266" s="203" t="str">
        <f t="shared" si="8"/>
        <v>200601</v>
      </c>
      <c r="B266" s="204">
        <v>38718</v>
      </c>
      <c r="C266" s="206">
        <f t="shared" si="9"/>
        <v>3399</v>
      </c>
      <c r="D266" s="205">
        <v>132</v>
      </c>
      <c r="E266" s="205">
        <v>155</v>
      </c>
      <c r="F266" s="205">
        <v>25</v>
      </c>
      <c r="G266" s="205">
        <v>81</v>
      </c>
      <c r="H266" s="205">
        <v>15.5</v>
      </c>
      <c r="I266" s="205">
        <v>50</v>
      </c>
      <c r="J266" s="205">
        <v>33.5</v>
      </c>
      <c r="K266" s="205">
        <v>84.5</v>
      </c>
      <c r="L266" s="205">
        <v>57</v>
      </c>
      <c r="M266" s="205">
        <v>27</v>
      </c>
      <c r="N266" s="205">
        <v>18.5</v>
      </c>
      <c r="O266" s="205">
        <v>48</v>
      </c>
      <c r="P266" s="205">
        <v>25</v>
      </c>
      <c r="Q266" s="205">
        <v>107</v>
      </c>
      <c r="R266" s="205">
        <v>67</v>
      </c>
      <c r="S266" s="205">
        <v>78</v>
      </c>
      <c r="T266" s="205">
        <v>207</v>
      </c>
      <c r="U266" s="205">
        <v>57.5</v>
      </c>
      <c r="V266" s="205">
        <v>82.5</v>
      </c>
      <c r="W266" s="205">
        <v>75</v>
      </c>
      <c r="X266" s="205">
        <v>49.5</v>
      </c>
      <c r="Y266" s="205">
        <v>178.5</v>
      </c>
      <c r="Z266" s="205">
        <v>169.5</v>
      </c>
      <c r="AA266" s="205">
        <v>54</v>
      </c>
      <c r="AB266" s="205">
        <v>43.5</v>
      </c>
      <c r="AC266" s="205">
        <v>36.5</v>
      </c>
      <c r="AD266" s="205">
        <v>37.5</v>
      </c>
      <c r="AE266" s="205">
        <v>32.5</v>
      </c>
      <c r="AF266" s="205">
        <v>40.5</v>
      </c>
      <c r="AG266" s="205">
        <v>24</v>
      </c>
      <c r="AH266" s="205">
        <v>165</v>
      </c>
      <c r="AI266" s="205">
        <v>36.5</v>
      </c>
      <c r="AJ266" s="205">
        <v>107.5</v>
      </c>
      <c r="AK266" s="205">
        <v>36</v>
      </c>
      <c r="AL266" s="205">
        <v>45</v>
      </c>
      <c r="AM266" s="205">
        <v>46.5</v>
      </c>
      <c r="AN266" s="205">
        <v>70</v>
      </c>
      <c r="AO266" s="205">
        <v>38</v>
      </c>
      <c r="AP266" s="205">
        <v>81.5</v>
      </c>
      <c r="AQ266" s="205">
        <v>46</v>
      </c>
      <c r="AR266" s="205">
        <v>56</v>
      </c>
      <c r="AS266" s="205">
        <v>38.5</v>
      </c>
      <c r="AT266" s="205">
        <v>59.5</v>
      </c>
      <c r="AU266" s="205">
        <v>61</v>
      </c>
      <c r="AV266" s="205">
        <v>118.5</v>
      </c>
      <c r="AW266" s="205">
        <v>110</v>
      </c>
      <c r="AX266" s="205">
        <v>191.5</v>
      </c>
    </row>
    <row r="267" spans="1:50">
      <c r="A267" s="203" t="str">
        <f t="shared" si="8"/>
        <v>200601</v>
      </c>
      <c r="B267" s="204">
        <v>38749</v>
      </c>
      <c r="C267" s="206">
        <f t="shared" si="9"/>
        <v>5254.5</v>
      </c>
      <c r="D267" s="205">
        <v>89</v>
      </c>
      <c r="E267" s="205">
        <v>108</v>
      </c>
      <c r="F267" s="205">
        <v>60</v>
      </c>
      <c r="G267" s="205">
        <v>121</v>
      </c>
      <c r="H267" s="205">
        <v>62.5</v>
      </c>
      <c r="I267" s="205">
        <v>72</v>
      </c>
      <c r="J267" s="205">
        <v>70</v>
      </c>
      <c r="K267" s="205">
        <v>92</v>
      </c>
      <c r="L267" s="205">
        <v>79.5</v>
      </c>
      <c r="M267" s="205">
        <v>72.5</v>
      </c>
      <c r="N267" s="205">
        <v>62</v>
      </c>
      <c r="O267" s="205">
        <v>91</v>
      </c>
      <c r="P267" s="205">
        <v>119</v>
      </c>
      <c r="Q267" s="205">
        <v>112</v>
      </c>
      <c r="R267" s="205">
        <v>113</v>
      </c>
      <c r="S267" s="205">
        <v>129.5</v>
      </c>
      <c r="T267" s="205">
        <v>152.5</v>
      </c>
      <c r="U267" s="205">
        <v>55</v>
      </c>
      <c r="V267" s="205">
        <v>206.5</v>
      </c>
      <c r="W267" s="205">
        <v>118</v>
      </c>
      <c r="X267" s="205">
        <v>124.5</v>
      </c>
      <c r="Y267" s="205">
        <v>162</v>
      </c>
      <c r="Z267" s="205">
        <v>142.5</v>
      </c>
      <c r="AA267" s="205">
        <v>113</v>
      </c>
      <c r="AB267" s="205">
        <v>144</v>
      </c>
      <c r="AC267" s="205">
        <v>106.5</v>
      </c>
      <c r="AD267" s="205">
        <v>135</v>
      </c>
      <c r="AE267" s="205">
        <v>102</v>
      </c>
      <c r="AF267" s="205">
        <v>99.5</v>
      </c>
      <c r="AG267" s="205">
        <v>100</v>
      </c>
      <c r="AH267" s="205">
        <v>159.5</v>
      </c>
      <c r="AI267" s="205">
        <v>64</v>
      </c>
      <c r="AJ267" s="205">
        <v>126.5</v>
      </c>
      <c r="AK267" s="205">
        <v>81.5</v>
      </c>
      <c r="AL267" s="205">
        <v>100</v>
      </c>
      <c r="AM267" s="205">
        <v>62</v>
      </c>
      <c r="AN267" s="205">
        <v>133</v>
      </c>
      <c r="AO267" s="205">
        <v>74</v>
      </c>
      <c r="AP267" s="205">
        <v>277</v>
      </c>
      <c r="AQ267" s="205">
        <v>93</v>
      </c>
      <c r="AR267" s="205">
        <v>125.5</v>
      </c>
      <c r="AS267" s="205">
        <v>106.5</v>
      </c>
      <c r="AT267" s="205">
        <v>127</v>
      </c>
      <c r="AU267" s="205">
        <v>117.5</v>
      </c>
      <c r="AV267" s="205">
        <v>123.5</v>
      </c>
      <c r="AW267" s="205">
        <v>168.5</v>
      </c>
      <c r="AX267" s="205">
        <v>101.5</v>
      </c>
    </row>
    <row r="268" spans="1:50">
      <c r="A268" s="203" t="str">
        <f t="shared" si="8"/>
        <v>200601</v>
      </c>
      <c r="B268" s="204">
        <v>38777</v>
      </c>
      <c r="C268" s="206">
        <f t="shared" si="9"/>
        <v>5112.5</v>
      </c>
      <c r="D268" s="205">
        <v>116.5</v>
      </c>
      <c r="E268" s="205">
        <v>48</v>
      </c>
      <c r="F268" s="205">
        <v>109</v>
      </c>
      <c r="G268" s="205">
        <v>119</v>
      </c>
      <c r="H268" s="205">
        <v>70.5</v>
      </c>
      <c r="I268" s="205">
        <v>104.5</v>
      </c>
      <c r="J268" s="205">
        <v>80</v>
      </c>
      <c r="K268" s="205">
        <v>157.5</v>
      </c>
      <c r="L268" s="205">
        <v>65</v>
      </c>
      <c r="M268" s="205">
        <v>52</v>
      </c>
      <c r="N268" s="205">
        <v>34</v>
      </c>
      <c r="O268" s="205">
        <v>53</v>
      </c>
      <c r="P268" s="205">
        <v>63</v>
      </c>
      <c r="Q268" s="205">
        <v>81.5</v>
      </c>
      <c r="R268" s="205">
        <v>79.5</v>
      </c>
      <c r="S268" s="205">
        <v>100.5</v>
      </c>
      <c r="T268" s="205">
        <v>240.5</v>
      </c>
      <c r="U268" s="205">
        <v>79.5</v>
      </c>
      <c r="V268" s="205">
        <v>128</v>
      </c>
      <c r="W268" s="205">
        <v>128</v>
      </c>
      <c r="X268" s="205">
        <v>117.5</v>
      </c>
      <c r="Y268" s="205">
        <v>217</v>
      </c>
      <c r="Z268" s="205">
        <v>241</v>
      </c>
      <c r="AA268" s="205">
        <v>139</v>
      </c>
      <c r="AB268" s="205">
        <v>82.5</v>
      </c>
      <c r="AC268" s="205">
        <v>94</v>
      </c>
      <c r="AD268" s="205">
        <v>111</v>
      </c>
      <c r="AE268" s="205">
        <v>114</v>
      </c>
      <c r="AF268" s="205">
        <v>120</v>
      </c>
      <c r="AG268" s="205">
        <v>125</v>
      </c>
      <c r="AH268" s="205">
        <v>188</v>
      </c>
      <c r="AI268" s="205">
        <v>81.5</v>
      </c>
      <c r="AJ268" s="205">
        <v>175</v>
      </c>
      <c r="AK268" s="205">
        <v>103.5</v>
      </c>
      <c r="AL268" s="205">
        <v>99</v>
      </c>
      <c r="AM268" s="205">
        <v>72.5</v>
      </c>
      <c r="AN268" s="205">
        <v>104.5</v>
      </c>
      <c r="AO268" s="205">
        <v>87.5</v>
      </c>
      <c r="AP268" s="205">
        <v>106</v>
      </c>
      <c r="AQ268" s="205">
        <v>102</v>
      </c>
      <c r="AR268" s="205">
        <v>73</v>
      </c>
      <c r="AS268" s="205">
        <v>83</v>
      </c>
      <c r="AT268" s="205">
        <v>94.5</v>
      </c>
      <c r="AU268" s="205">
        <v>101.5</v>
      </c>
      <c r="AV268" s="205">
        <v>110.5</v>
      </c>
      <c r="AW268" s="205">
        <v>147</v>
      </c>
      <c r="AX268" s="205">
        <v>113</v>
      </c>
    </row>
    <row r="269" spans="1:50">
      <c r="A269" s="203" t="str">
        <f t="shared" si="8"/>
        <v>200602</v>
      </c>
      <c r="B269" s="204">
        <v>38808</v>
      </c>
      <c r="C269" s="206">
        <f t="shared" si="9"/>
        <v>7145.5</v>
      </c>
      <c r="D269" s="205">
        <v>95</v>
      </c>
      <c r="E269" s="205">
        <v>62</v>
      </c>
      <c r="F269" s="205">
        <v>119</v>
      </c>
      <c r="G269" s="205">
        <v>134.5</v>
      </c>
      <c r="H269" s="205">
        <v>76</v>
      </c>
      <c r="I269" s="205">
        <v>64.5</v>
      </c>
      <c r="J269" s="205">
        <v>56.5</v>
      </c>
      <c r="K269" s="205">
        <v>82</v>
      </c>
      <c r="L269" s="205">
        <v>81</v>
      </c>
      <c r="M269" s="205">
        <v>86.5</v>
      </c>
      <c r="N269" s="205">
        <v>55</v>
      </c>
      <c r="O269" s="205">
        <v>123</v>
      </c>
      <c r="P269" s="205">
        <v>68.5</v>
      </c>
      <c r="Q269" s="205">
        <v>113.5</v>
      </c>
      <c r="R269" s="205">
        <v>123</v>
      </c>
      <c r="S269" s="205">
        <v>145.5</v>
      </c>
      <c r="T269" s="205">
        <v>187.5</v>
      </c>
      <c r="U269" s="205">
        <v>65.5</v>
      </c>
      <c r="V269" s="205">
        <v>220</v>
      </c>
      <c r="W269" s="205">
        <v>174</v>
      </c>
      <c r="X269" s="205">
        <v>104.5</v>
      </c>
      <c r="Y269" s="205">
        <v>192</v>
      </c>
      <c r="Z269" s="205">
        <v>119.5</v>
      </c>
      <c r="AA269" s="205">
        <v>136</v>
      </c>
      <c r="AB269" s="205">
        <v>131.5</v>
      </c>
      <c r="AC269" s="205">
        <v>109</v>
      </c>
      <c r="AD269" s="205">
        <v>162</v>
      </c>
      <c r="AE269" s="205">
        <v>143</v>
      </c>
      <c r="AF269" s="205">
        <v>135</v>
      </c>
      <c r="AG269" s="205">
        <v>117</v>
      </c>
      <c r="AH269" s="205">
        <v>91.5</v>
      </c>
      <c r="AI269" s="205">
        <v>113</v>
      </c>
      <c r="AJ269" s="205">
        <v>124.5</v>
      </c>
      <c r="AK269" s="205">
        <v>270.5</v>
      </c>
      <c r="AL269" s="205">
        <v>236</v>
      </c>
      <c r="AM269" s="205">
        <v>93.5</v>
      </c>
      <c r="AN269" s="205">
        <v>255.5</v>
      </c>
      <c r="AO269" s="205">
        <v>148.5</v>
      </c>
      <c r="AP269" s="205">
        <v>406</v>
      </c>
      <c r="AQ269" s="205">
        <v>199.5</v>
      </c>
      <c r="AR269" s="205">
        <v>158.5</v>
      </c>
      <c r="AS269" s="205">
        <v>345</v>
      </c>
      <c r="AT269" s="205">
        <v>278</v>
      </c>
      <c r="AU269" s="205">
        <v>215.5</v>
      </c>
      <c r="AV269" s="205">
        <v>223</v>
      </c>
      <c r="AW269" s="205">
        <v>200</v>
      </c>
      <c r="AX269" s="205">
        <v>305</v>
      </c>
    </row>
    <row r="270" spans="1:50">
      <c r="A270" s="203" t="str">
        <f t="shared" si="8"/>
        <v>200602</v>
      </c>
      <c r="B270" s="204">
        <v>38838</v>
      </c>
      <c r="C270" s="206">
        <f t="shared" si="9"/>
        <v>8182.5</v>
      </c>
      <c r="D270" s="205">
        <v>45</v>
      </c>
      <c r="E270" s="205">
        <v>56</v>
      </c>
      <c r="F270" s="205">
        <v>111</v>
      </c>
      <c r="G270" s="205">
        <v>112.5</v>
      </c>
      <c r="H270" s="205">
        <v>102</v>
      </c>
      <c r="I270" s="205">
        <v>47.5</v>
      </c>
      <c r="J270" s="205">
        <v>62</v>
      </c>
      <c r="K270" s="205">
        <v>132</v>
      </c>
      <c r="L270" s="205">
        <v>117.5</v>
      </c>
      <c r="M270" s="205">
        <v>112.5</v>
      </c>
      <c r="N270" s="205">
        <v>74</v>
      </c>
      <c r="O270" s="205">
        <v>141</v>
      </c>
      <c r="P270" s="205">
        <v>50</v>
      </c>
      <c r="Q270" s="205">
        <v>100.5</v>
      </c>
      <c r="R270" s="205">
        <v>99</v>
      </c>
      <c r="S270" s="205">
        <v>154</v>
      </c>
      <c r="T270" s="205">
        <v>175.5</v>
      </c>
      <c r="U270" s="205">
        <v>79.5</v>
      </c>
      <c r="V270" s="205">
        <v>264</v>
      </c>
      <c r="W270" s="205">
        <v>289.5</v>
      </c>
      <c r="X270" s="205">
        <v>205</v>
      </c>
      <c r="Y270" s="205">
        <v>160</v>
      </c>
      <c r="Z270" s="205">
        <v>171</v>
      </c>
      <c r="AA270" s="205">
        <v>168</v>
      </c>
      <c r="AB270" s="205">
        <v>183.5</v>
      </c>
      <c r="AC270" s="205">
        <v>129</v>
      </c>
      <c r="AD270" s="205">
        <v>122</v>
      </c>
      <c r="AE270" s="205">
        <v>146</v>
      </c>
      <c r="AF270" s="205">
        <v>160.5</v>
      </c>
      <c r="AG270" s="205">
        <v>252</v>
      </c>
      <c r="AH270" s="205">
        <v>100.5</v>
      </c>
      <c r="AI270" s="205">
        <v>91</v>
      </c>
      <c r="AJ270" s="205">
        <v>188</v>
      </c>
      <c r="AK270" s="205">
        <v>333.5</v>
      </c>
      <c r="AL270" s="205">
        <v>283</v>
      </c>
      <c r="AM270" s="205">
        <v>128</v>
      </c>
      <c r="AN270" s="205">
        <v>142</v>
      </c>
      <c r="AO270" s="205">
        <v>160.5</v>
      </c>
      <c r="AP270" s="205">
        <v>637.5</v>
      </c>
      <c r="AQ270" s="205">
        <v>183.5</v>
      </c>
      <c r="AR270" s="205">
        <v>172.5</v>
      </c>
      <c r="AS270" s="205">
        <v>338</v>
      </c>
      <c r="AT270" s="205">
        <v>389.5</v>
      </c>
      <c r="AU270" s="205">
        <v>213.5</v>
      </c>
      <c r="AV270" s="205">
        <v>239</v>
      </c>
      <c r="AW270" s="205">
        <v>227</v>
      </c>
      <c r="AX270" s="205">
        <v>333.5</v>
      </c>
    </row>
    <row r="271" spans="1:50">
      <c r="A271" s="203" t="str">
        <f t="shared" si="8"/>
        <v>200602</v>
      </c>
      <c r="B271" s="204">
        <v>38869</v>
      </c>
      <c r="C271" s="206">
        <f t="shared" si="9"/>
        <v>9445</v>
      </c>
      <c r="D271" s="205">
        <v>77</v>
      </c>
      <c r="E271" s="205">
        <v>55</v>
      </c>
      <c r="F271" s="205">
        <v>75</v>
      </c>
      <c r="G271" s="205">
        <v>75.5</v>
      </c>
      <c r="H271" s="205">
        <v>154.5</v>
      </c>
      <c r="I271" s="205">
        <v>57.5</v>
      </c>
      <c r="J271" s="205">
        <v>120</v>
      </c>
      <c r="K271" s="205">
        <v>70</v>
      </c>
      <c r="L271" s="205">
        <v>161.5</v>
      </c>
      <c r="M271" s="205">
        <v>212</v>
      </c>
      <c r="N271" s="205">
        <v>140</v>
      </c>
      <c r="O271" s="205">
        <v>135</v>
      </c>
      <c r="P271" s="205">
        <v>94</v>
      </c>
      <c r="Q271" s="205">
        <v>124.5</v>
      </c>
      <c r="R271" s="205">
        <v>138.5</v>
      </c>
      <c r="S271" s="205">
        <v>128</v>
      </c>
      <c r="T271" s="205">
        <v>82</v>
      </c>
      <c r="U271" s="205">
        <v>57</v>
      </c>
      <c r="V271" s="205">
        <v>297</v>
      </c>
      <c r="W271" s="205">
        <v>185.5</v>
      </c>
      <c r="X271" s="205">
        <v>221</v>
      </c>
      <c r="Y271" s="205">
        <v>58.5</v>
      </c>
      <c r="Z271" s="205">
        <v>32</v>
      </c>
      <c r="AA271" s="205">
        <v>208</v>
      </c>
      <c r="AB271" s="205">
        <v>122</v>
      </c>
      <c r="AC271" s="205">
        <v>199</v>
      </c>
      <c r="AD271" s="205">
        <v>188</v>
      </c>
      <c r="AE271" s="205">
        <v>169.5</v>
      </c>
      <c r="AF271" s="205">
        <v>183</v>
      </c>
      <c r="AG271" s="205">
        <v>182</v>
      </c>
      <c r="AH271" s="205">
        <v>75</v>
      </c>
      <c r="AI271" s="205">
        <v>243</v>
      </c>
      <c r="AJ271" s="205">
        <v>145</v>
      </c>
      <c r="AK271" s="205">
        <v>295</v>
      </c>
      <c r="AL271" s="205">
        <v>509</v>
      </c>
      <c r="AM271" s="205">
        <v>175.5</v>
      </c>
      <c r="AN271" s="205">
        <v>152.5</v>
      </c>
      <c r="AO271" s="205">
        <v>287.5</v>
      </c>
      <c r="AP271" s="205">
        <v>344</v>
      </c>
      <c r="AQ271" s="205">
        <v>320</v>
      </c>
      <c r="AR271" s="205">
        <v>320.5</v>
      </c>
      <c r="AS271" s="205">
        <v>332</v>
      </c>
      <c r="AT271" s="205">
        <v>368</v>
      </c>
      <c r="AU271" s="205">
        <v>642</v>
      </c>
      <c r="AV271" s="205">
        <v>457</v>
      </c>
      <c r="AW271" s="205">
        <v>443</v>
      </c>
      <c r="AX271" s="205">
        <v>333.5</v>
      </c>
    </row>
    <row r="272" spans="1:50">
      <c r="A272" s="203" t="str">
        <f t="shared" si="8"/>
        <v>200603</v>
      </c>
      <c r="B272" s="204">
        <v>38899</v>
      </c>
      <c r="C272" s="206">
        <f t="shared" si="9"/>
        <v>15582</v>
      </c>
      <c r="D272" s="205">
        <v>106.5</v>
      </c>
      <c r="E272" s="205">
        <v>109</v>
      </c>
      <c r="F272" s="205">
        <v>147.5</v>
      </c>
      <c r="G272" s="205">
        <v>230</v>
      </c>
      <c r="H272" s="205">
        <v>324.5</v>
      </c>
      <c r="I272" s="205">
        <v>271</v>
      </c>
      <c r="J272" s="205">
        <v>308</v>
      </c>
      <c r="K272" s="205">
        <v>466</v>
      </c>
      <c r="L272" s="205">
        <v>334.5</v>
      </c>
      <c r="M272" s="205">
        <v>345</v>
      </c>
      <c r="N272" s="205">
        <v>376</v>
      </c>
      <c r="O272" s="205">
        <v>179</v>
      </c>
      <c r="P272" s="205">
        <v>192</v>
      </c>
      <c r="Q272" s="205">
        <v>115.5</v>
      </c>
      <c r="R272" s="205">
        <v>165</v>
      </c>
      <c r="S272" s="205">
        <v>163</v>
      </c>
      <c r="T272" s="205">
        <v>565.5</v>
      </c>
      <c r="U272" s="205">
        <v>298</v>
      </c>
      <c r="V272" s="205">
        <v>228</v>
      </c>
      <c r="W272" s="205">
        <v>379</v>
      </c>
      <c r="X272" s="205">
        <v>275</v>
      </c>
      <c r="Y272" s="205">
        <v>503.5</v>
      </c>
      <c r="Z272" s="205">
        <v>637</v>
      </c>
      <c r="AA272" s="205">
        <v>505</v>
      </c>
      <c r="AB272" s="205">
        <v>210</v>
      </c>
      <c r="AC272" s="205">
        <v>300.5</v>
      </c>
      <c r="AD272" s="205">
        <v>218.5</v>
      </c>
      <c r="AE272" s="205">
        <v>305</v>
      </c>
      <c r="AF272" s="205">
        <v>379</v>
      </c>
      <c r="AG272" s="205">
        <v>306.5</v>
      </c>
      <c r="AH272" s="205">
        <v>340</v>
      </c>
      <c r="AI272" s="205">
        <v>285</v>
      </c>
      <c r="AJ272" s="205">
        <v>562</v>
      </c>
      <c r="AK272" s="205">
        <v>311.5</v>
      </c>
      <c r="AL272" s="205">
        <v>420</v>
      </c>
      <c r="AM272" s="205">
        <v>249</v>
      </c>
      <c r="AN272" s="205">
        <v>156.5</v>
      </c>
      <c r="AO272" s="205">
        <v>271.5</v>
      </c>
      <c r="AP272" s="205">
        <v>474.5</v>
      </c>
      <c r="AQ272" s="205">
        <v>405.5</v>
      </c>
      <c r="AR272" s="205">
        <v>428.5</v>
      </c>
      <c r="AS272" s="205">
        <v>376</v>
      </c>
      <c r="AT272" s="205">
        <v>482.5</v>
      </c>
      <c r="AU272" s="205">
        <v>789</v>
      </c>
      <c r="AV272" s="205">
        <v>540.5</v>
      </c>
      <c r="AW272" s="205">
        <v>433</v>
      </c>
      <c r="AX272" s="205">
        <v>114</v>
      </c>
    </row>
    <row r="273" spans="1:50">
      <c r="A273" s="203" t="str">
        <f t="shared" si="8"/>
        <v>200603</v>
      </c>
      <c r="B273" s="204">
        <v>38930</v>
      </c>
      <c r="C273" s="206">
        <f t="shared" si="9"/>
        <v>5715.5</v>
      </c>
      <c r="D273" s="205">
        <v>36.5</v>
      </c>
      <c r="E273" s="205">
        <v>82</v>
      </c>
      <c r="F273" s="205">
        <v>55.5</v>
      </c>
      <c r="G273" s="205">
        <v>79.5</v>
      </c>
      <c r="H273" s="205">
        <v>40.5</v>
      </c>
      <c r="I273" s="205">
        <v>163</v>
      </c>
      <c r="J273" s="205">
        <v>69</v>
      </c>
      <c r="K273" s="205">
        <v>78</v>
      </c>
      <c r="L273" s="205">
        <v>46</v>
      </c>
      <c r="M273" s="205">
        <v>93</v>
      </c>
      <c r="N273" s="205">
        <v>136.5</v>
      </c>
      <c r="O273" s="205">
        <v>145</v>
      </c>
      <c r="P273" s="205">
        <v>96.5</v>
      </c>
      <c r="Q273" s="205">
        <v>168.5</v>
      </c>
      <c r="R273" s="205">
        <v>126</v>
      </c>
      <c r="S273" s="205">
        <v>184.5</v>
      </c>
      <c r="T273" s="205">
        <v>113</v>
      </c>
      <c r="U273" s="205">
        <v>14</v>
      </c>
      <c r="V273" s="205">
        <v>184.5</v>
      </c>
      <c r="W273" s="205">
        <v>51</v>
      </c>
      <c r="X273" s="205">
        <v>89</v>
      </c>
      <c r="Y273" s="205">
        <v>48</v>
      </c>
      <c r="Z273" s="205">
        <v>45</v>
      </c>
      <c r="AA273" s="205">
        <v>68</v>
      </c>
      <c r="AB273" s="205">
        <v>16.5</v>
      </c>
      <c r="AC273" s="205">
        <v>22</v>
      </c>
      <c r="AD273" s="205">
        <v>85.5</v>
      </c>
      <c r="AE273" s="205">
        <v>44.5</v>
      </c>
      <c r="AF273" s="205">
        <v>84</v>
      </c>
      <c r="AG273" s="205">
        <v>70</v>
      </c>
      <c r="AH273" s="205">
        <v>14.5</v>
      </c>
      <c r="AI273" s="205">
        <v>57.5</v>
      </c>
      <c r="AJ273" s="205">
        <v>22.5</v>
      </c>
      <c r="AK273" s="205">
        <v>150</v>
      </c>
      <c r="AL273" s="205">
        <v>194.5</v>
      </c>
      <c r="AM273" s="205">
        <v>91</v>
      </c>
      <c r="AN273" s="205">
        <v>118</v>
      </c>
      <c r="AO273" s="205">
        <v>72.5</v>
      </c>
      <c r="AP273" s="205">
        <v>157.5</v>
      </c>
      <c r="AQ273" s="205">
        <v>256</v>
      </c>
      <c r="AR273" s="205">
        <v>320</v>
      </c>
      <c r="AS273" s="205">
        <v>224</v>
      </c>
      <c r="AT273" s="205">
        <v>447</v>
      </c>
      <c r="AU273" s="205">
        <v>427.5</v>
      </c>
      <c r="AV273" s="205">
        <v>276.5</v>
      </c>
      <c r="AW273" s="205">
        <v>209.5</v>
      </c>
      <c r="AX273" s="205">
        <v>142</v>
      </c>
    </row>
    <row r="274" spans="1:50">
      <c r="A274" s="203" t="str">
        <f t="shared" si="8"/>
        <v>200603</v>
      </c>
      <c r="B274" s="204">
        <v>38961</v>
      </c>
      <c r="C274" s="206">
        <f t="shared" si="9"/>
        <v>7382</v>
      </c>
      <c r="D274" s="205">
        <v>57.5</v>
      </c>
      <c r="E274" s="205">
        <v>94.5</v>
      </c>
      <c r="F274" s="205">
        <v>87</v>
      </c>
      <c r="G274" s="205">
        <v>63</v>
      </c>
      <c r="H274" s="205">
        <v>215</v>
      </c>
      <c r="I274" s="205">
        <v>162.5</v>
      </c>
      <c r="J274" s="205">
        <v>207</v>
      </c>
      <c r="K274" s="205">
        <v>92</v>
      </c>
      <c r="L274" s="205">
        <v>162.5</v>
      </c>
      <c r="M274" s="205">
        <v>168</v>
      </c>
      <c r="N274" s="205">
        <v>169.5</v>
      </c>
      <c r="O274" s="205">
        <v>209</v>
      </c>
      <c r="P274" s="205">
        <v>131</v>
      </c>
      <c r="Q274" s="205">
        <v>158.5</v>
      </c>
      <c r="R274" s="205">
        <v>175.5</v>
      </c>
      <c r="S274" s="205">
        <v>174</v>
      </c>
      <c r="T274" s="205">
        <v>227.5</v>
      </c>
      <c r="U274" s="205">
        <v>176</v>
      </c>
      <c r="V274" s="205">
        <v>186</v>
      </c>
      <c r="W274" s="205">
        <v>220.5</v>
      </c>
      <c r="X274" s="205">
        <v>167</v>
      </c>
      <c r="Y274" s="205">
        <v>255</v>
      </c>
      <c r="Z274" s="205">
        <v>244.5</v>
      </c>
      <c r="AA274" s="205">
        <v>119</v>
      </c>
      <c r="AB274" s="205">
        <v>142.5</v>
      </c>
      <c r="AC274" s="205">
        <v>108.5</v>
      </c>
      <c r="AD274" s="205">
        <v>124</v>
      </c>
      <c r="AE274" s="205">
        <v>87</v>
      </c>
      <c r="AF274" s="205">
        <v>108.5</v>
      </c>
      <c r="AG274" s="205">
        <v>102.5</v>
      </c>
      <c r="AH274" s="205">
        <v>182</v>
      </c>
      <c r="AI274" s="205">
        <v>124</v>
      </c>
      <c r="AJ274" s="205">
        <v>98.5</v>
      </c>
      <c r="AK274" s="205">
        <v>227.5</v>
      </c>
      <c r="AL274" s="205">
        <v>176</v>
      </c>
      <c r="AM274" s="205">
        <v>102</v>
      </c>
      <c r="AN274" s="205">
        <v>117.5</v>
      </c>
      <c r="AO274" s="205">
        <v>96</v>
      </c>
      <c r="AP274" s="205">
        <v>550.5</v>
      </c>
      <c r="AQ274" s="205">
        <v>236.5</v>
      </c>
      <c r="AR274" s="205">
        <v>134</v>
      </c>
      <c r="AS274" s="205">
        <v>221.5</v>
      </c>
      <c r="AT274" s="205">
        <v>100.5</v>
      </c>
      <c r="AU274" s="205">
        <v>93.5</v>
      </c>
      <c r="AV274" s="205">
        <v>77.5</v>
      </c>
      <c r="AW274" s="205">
        <v>114</v>
      </c>
      <c r="AX274" s="205">
        <v>135.5</v>
      </c>
    </row>
    <row r="275" spans="1:50">
      <c r="A275" s="203" t="str">
        <f t="shared" si="8"/>
        <v>200604</v>
      </c>
      <c r="B275" s="204">
        <v>38991</v>
      </c>
      <c r="C275" s="206">
        <f t="shared" si="9"/>
        <v>5728</v>
      </c>
      <c r="D275" s="205">
        <v>90.5</v>
      </c>
      <c r="E275" s="205">
        <v>229.5</v>
      </c>
      <c r="F275" s="205">
        <v>146.5</v>
      </c>
      <c r="G275" s="205">
        <v>117.5</v>
      </c>
      <c r="H275" s="205">
        <v>305</v>
      </c>
      <c r="I275" s="205">
        <v>261</v>
      </c>
      <c r="J275" s="205">
        <v>266.5</v>
      </c>
      <c r="K275" s="205">
        <v>181.5</v>
      </c>
      <c r="L275" s="205">
        <v>240</v>
      </c>
      <c r="M275" s="205">
        <v>278</v>
      </c>
      <c r="N275" s="205">
        <v>204.5</v>
      </c>
      <c r="O275" s="205">
        <v>288</v>
      </c>
      <c r="P275" s="205">
        <v>106.5</v>
      </c>
      <c r="Q275" s="205">
        <v>335</v>
      </c>
      <c r="R275" s="205">
        <v>318</v>
      </c>
      <c r="S275" s="205">
        <v>271.5</v>
      </c>
      <c r="T275" s="205">
        <v>164.5</v>
      </c>
      <c r="U275" s="205">
        <v>137.5</v>
      </c>
      <c r="V275" s="205">
        <v>119</v>
      </c>
      <c r="W275" s="205">
        <v>118.5</v>
      </c>
      <c r="X275" s="205">
        <v>89</v>
      </c>
      <c r="Y275" s="205">
        <v>136.5</v>
      </c>
      <c r="Z275" s="205">
        <v>79.5</v>
      </c>
      <c r="AA275" s="205">
        <v>90</v>
      </c>
      <c r="AB275" s="205">
        <v>136.5</v>
      </c>
      <c r="AC275" s="205">
        <v>71.5</v>
      </c>
      <c r="AD275" s="205">
        <v>62</v>
      </c>
      <c r="AE275" s="205">
        <v>73</v>
      </c>
      <c r="AF275" s="205">
        <v>91.5</v>
      </c>
      <c r="AG275" s="205">
        <v>50</v>
      </c>
      <c r="AH275" s="205">
        <v>124</v>
      </c>
      <c r="AI275" s="205">
        <v>42</v>
      </c>
      <c r="AJ275" s="205">
        <v>94.5</v>
      </c>
      <c r="AK275" s="205">
        <v>29</v>
      </c>
      <c r="AL275" s="205">
        <v>5.5</v>
      </c>
      <c r="AM275" s="205">
        <v>51</v>
      </c>
      <c r="AN275" s="205">
        <v>76</v>
      </c>
      <c r="AO275" s="205">
        <v>38.5</v>
      </c>
      <c r="AP275" s="205">
        <v>31</v>
      </c>
      <c r="AQ275" s="205">
        <v>28</v>
      </c>
      <c r="AR275" s="205">
        <v>15</v>
      </c>
      <c r="AS275" s="205">
        <v>28</v>
      </c>
      <c r="AT275" s="205">
        <v>25.5</v>
      </c>
      <c r="AU275" s="205">
        <v>11</v>
      </c>
      <c r="AV275" s="205">
        <v>12.5</v>
      </c>
      <c r="AW275" s="205">
        <v>19</v>
      </c>
      <c r="AX275" s="205">
        <v>39</v>
      </c>
    </row>
    <row r="276" spans="1:50">
      <c r="A276" s="203" t="str">
        <f t="shared" si="8"/>
        <v>200604</v>
      </c>
      <c r="B276" s="204">
        <v>39022</v>
      </c>
      <c r="C276" s="206">
        <f t="shared" si="9"/>
        <v>5321</v>
      </c>
      <c r="D276" s="205">
        <v>182</v>
      </c>
      <c r="E276" s="205">
        <v>185.5</v>
      </c>
      <c r="F276" s="205">
        <v>136</v>
      </c>
      <c r="G276" s="205">
        <v>198.5</v>
      </c>
      <c r="H276" s="205">
        <v>143</v>
      </c>
      <c r="I276" s="205">
        <v>124</v>
      </c>
      <c r="J276" s="205">
        <v>116</v>
      </c>
      <c r="K276" s="205">
        <v>253</v>
      </c>
      <c r="L276" s="205">
        <v>128.5</v>
      </c>
      <c r="M276" s="205">
        <v>96.5</v>
      </c>
      <c r="N276" s="205">
        <v>94.5</v>
      </c>
      <c r="O276" s="205">
        <v>101</v>
      </c>
      <c r="P276" s="205">
        <v>82.5</v>
      </c>
      <c r="Q276" s="205">
        <v>109.5</v>
      </c>
      <c r="R276" s="205">
        <v>135</v>
      </c>
      <c r="S276" s="205">
        <v>141.5</v>
      </c>
      <c r="T276" s="205">
        <v>232</v>
      </c>
      <c r="U276" s="205">
        <v>54.5</v>
      </c>
      <c r="V276" s="205">
        <v>79</v>
      </c>
      <c r="W276" s="205">
        <v>69.5</v>
      </c>
      <c r="X276" s="205">
        <v>59</v>
      </c>
      <c r="Y276" s="205">
        <v>258</v>
      </c>
      <c r="Z276" s="205">
        <v>151</v>
      </c>
      <c r="AA276" s="205">
        <v>84</v>
      </c>
      <c r="AB276" s="205">
        <v>55</v>
      </c>
      <c r="AC276" s="205">
        <v>71.5</v>
      </c>
      <c r="AD276" s="205">
        <v>85</v>
      </c>
      <c r="AE276" s="205">
        <v>80.5</v>
      </c>
      <c r="AF276" s="205">
        <v>71.5</v>
      </c>
      <c r="AG276" s="205">
        <v>61.5</v>
      </c>
      <c r="AH276" s="205">
        <v>90</v>
      </c>
      <c r="AI276" s="205">
        <v>62</v>
      </c>
      <c r="AJ276" s="205">
        <v>138.5</v>
      </c>
      <c r="AK276" s="205">
        <v>67.5</v>
      </c>
      <c r="AL276" s="205">
        <v>93</v>
      </c>
      <c r="AM276" s="205">
        <v>61.5</v>
      </c>
      <c r="AN276" s="205">
        <v>114.5</v>
      </c>
      <c r="AO276" s="205">
        <v>118</v>
      </c>
      <c r="AP276" s="205">
        <v>82</v>
      </c>
      <c r="AQ276" s="205">
        <v>107</v>
      </c>
      <c r="AR276" s="205">
        <v>131</v>
      </c>
      <c r="AS276" s="205">
        <v>114.5</v>
      </c>
      <c r="AT276" s="205">
        <v>114.5</v>
      </c>
      <c r="AU276" s="205">
        <v>81</v>
      </c>
      <c r="AV276" s="205">
        <v>102</v>
      </c>
      <c r="AW276" s="205">
        <v>88.5</v>
      </c>
      <c r="AX276" s="205">
        <v>116.5</v>
      </c>
    </row>
    <row r="277" spans="1:50">
      <c r="A277" s="203" t="str">
        <f t="shared" si="8"/>
        <v>200604</v>
      </c>
      <c r="B277" s="204">
        <v>39052</v>
      </c>
      <c r="C277" s="206">
        <f t="shared" si="9"/>
        <v>5679.5</v>
      </c>
      <c r="D277" s="205">
        <v>118</v>
      </c>
      <c r="E277" s="205">
        <v>238</v>
      </c>
      <c r="F277" s="205">
        <v>71</v>
      </c>
      <c r="G277" s="205">
        <v>145</v>
      </c>
      <c r="H277" s="205">
        <v>90.5</v>
      </c>
      <c r="I277" s="205">
        <v>148.5</v>
      </c>
      <c r="J277" s="205">
        <v>101</v>
      </c>
      <c r="K277" s="205">
        <v>326</v>
      </c>
      <c r="L277" s="205">
        <v>198.5</v>
      </c>
      <c r="M277" s="205">
        <v>152.5</v>
      </c>
      <c r="N277" s="205">
        <v>114.5</v>
      </c>
      <c r="O277" s="205">
        <v>190</v>
      </c>
      <c r="P277" s="205">
        <v>83.5</v>
      </c>
      <c r="Q277" s="205">
        <v>200</v>
      </c>
      <c r="R277" s="205">
        <v>200.5</v>
      </c>
      <c r="S277" s="205">
        <v>186</v>
      </c>
      <c r="T277" s="205">
        <v>235.5</v>
      </c>
      <c r="U277" s="205">
        <v>81.5</v>
      </c>
      <c r="V277" s="205">
        <v>92.5</v>
      </c>
      <c r="W277" s="205">
        <v>87</v>
      </c>
      <c r="X277" s="205">
        <v>110.5</v>
      </c>
      <c r="Y277" s="205">
        <v>278</v>
      </c>
      <c r="Z277" s="205">
        <v>218.5</v>
      </c>
      <c r="AA277" s="205">
        <v>106</v>
      </c>
      <c r="AB277" s="205">
        <v>118</v>
      </c>
      <c r="AC277" s="205">
        <v>116</v>
      </c>
      <c r="AD277" s="205">
        <v>90</v>
      </c>
      <c r="AE277" s="205">
        <v>102.5</v>
      </c>
      <c r="AF277" s="205">
        <v>109.5</v>
      </c>
      <c r="AG277" s="205">
        <v>89</v>
      </c>
      <c r="AH277" s="205">
        <v>95</v>
      </c>
      <c r="AI277" s="205">
        <v>54.5</v>
      </c>
      <c r="AJ277" s="205">
        <v>103</v>
      </c>
      <c r="AK277" s="205">
        <v>54</v>
      </c>
      <c r="AL277" s="205">
        <v>63.5</v>
      </c>
      <c r="AM277" s="205">
        <v>79.5</v>
      </c>
      <c r="AN277" s="205">
        <v>55</v>
      </c>
      <c r="AO277" s="205">
        <v>76.5</v>
      </c>
      <c r="AP277" s="205">
        <v>65</v>
      </c>
      <c r="AQ277" s="205">
        <v>41</v>
      </c>
      <c r="AR277" s="205">
        <v>55</v>
      </c>
      <c r="AS277" s="205">
        <v>24.5</v>
      </c>
      <c r="AT277" s="205">
        <v>48.5</v>
      </c>
      <c r="AU277" s="205">
        <v>47.5</v>
      </c>
      <c r="AV277" s="205">
        <v>155</v>
      </c>
      <c r="AW277" s="205">
        <v>121</v>
      </c>
      <c r="AX277" s="205">
        <v>143</v>
      </c>
    </row>
    <row r="278" spans="1:50">
      <c r="A278" s="203" t="str">
        <f t="shared" si="8"/>
        <v>200701</v>
      </c>
      <c r="B278" s="204">
        <v>39083</v>
      </c>
      <c r="C278" s="206">
        <f t="shared" si="9"/>
        <v>2604</v>
      </c>
      <c r="D278" s="205">
        <v>112</v>
      </c>
      <c r="E278" s="205">
        <v>164.5</v>
      </c>
      <c r="F278" s="205">
        <v>62</v>
      </c>
      <c r="G278" s="205">
        <v>115</v>
      </c>
      <c r="H278" s="205">
        <v>51</v>
      </c>
      <c r="I278" s="205">
        <v>99</v>
      </c>
      <c r="J278" s="205">
        <v>40.5</v>
      </c>
      <c r="K278" s="205">
        <v>104.5</v>
      </c>
      <c r="L278" s="205">
        <v>46.5</v>
      </c>
      <c r="M278" s="205">
        <v>36</v>
      </c>
      <c r="N278" s="205">
        <v>21.5</v>
      </c>
      <c r="O278" s="205">
        <v>38</v>
      </c>
      <c r="P278" s="205">
        <v>34</v>
      </c>
      <c r="Q278" s="205">
        <v>42.5</v>
      </c>
      <c r="R278" s="205">
        <v>42</v>
      </c>
      <c r="S278" s="205">
        <v>51</v>
      </c>
      <c r="T278" s="205">
        <v>120</v>
      </c>
      <c r="U278" s="205">
        <v>37</v>
      </c>
      <c r="V278" s="205">
        <v>51</v>
      </c>
      <c r="W278" s="205">
        <v>41</v>
      </c>
      <c r="X278" s="205">
        <v>36.5</v>
      </c>
      <c r="Y278" s="205">
        <v>125.5</v>
      </c>
      <c r="Z278" s="205">
        <v>134</v>
      </c>
      <c r="AA278" s="205">
        <v>22</v>
      </c>
      <c r="AB278" s="205">
        <v>31.5</v>
      </c>
      <c r="AC278" s="205">
        <v>26.5</v>
      </c>
      <c r="AD278" s="205">
        <v>9</v>
      </c>
      <c r="AE278" s="205">
        <v>19.5</v>
      </c>
      <c r="AF278" s="205">
        <v>22.5</v>
      </c>
      <c r="AG278" s="205">
        <v>21</v>
      </c>
      <c r="AH278" s="205">
        <v>137</v>
      </c>
      <c r="AI278" s="205">
        <v>24.5</v>
      </c>
      <c r="AJ278" s="205">
        <v>132.5</v>
      </c>
      <c r="AK278" s="205">
        <v>22</v>
      </c>
      <c r="AL278" s="205">
        <v>29</v>
      </c>
      <c r="AM278" s="205">
        <v>27.5</v>
      </c>
      <c r="AN278" s="205">
        <v>5</v>
      </c>
      <c r="AO278" s="205">
        <v>26</v>
      </c>
      <c r="AP278" s="205">
        <v>15.5</v>
      </c>
      <c r="AQ278" s="205">
        <v>47.5</v>
      </c>
      <c r="AR278" s="205">
        <v>12</v>
      </c>
      <c r="AS278" s="205">
        <v>25.5</v>
      </c>
      <c r="AT278" s="205">
        <v>31</v>
      </c>
      <c r="AU278" s="205">
        <v>33.5</v>
      </c>
      <c r="AV278" s="205">
        <v>28.5</v>
      </c>
      <c r="AW278" s="205">
        <v>65.5</v>
      </c>
      <c r="AX278" s="205">
        <v>184.5</v>
      </c>
    </row>
    <row r="279" spans="1:50">
      <c r="A279" s="203" t="str">
        <f t="shared" si="8"/>
        <v>200701</v>
      </c>
      <c r="B279" s="204">
        <v>39114</v>
      </c>
      <c r="C279" s="206">
        <f t="shared" si="9"/>
        <v>3215</v>
      </c>
      <c r="D279" s="205">
        <v>111.5</v>
      </c>
      <c r="E279" s="205">
        <v>64.5</v>
      </c>
      <c r="F279" s="205">
        <v>63.5</v>
      </c>
      <c r="G279" s="205">
        <v>55</v>
      </c>
      <c r="H279" s="205">
        <v>35.5</v>
      </c>
      <c r="I279" s="205">
        <v>66.5</v>
      </c>
      <c r="J279" s="205">
        <v>36</v>
      </c>
      <c r="K279" s="205">
        <v>72</v>
      </c>
      <c r="L279" s="205">
        <v>47</v>
      </c>
      <c r="M279" s="205">
        <v>21.5</v>
      </c>
      <c r="N279" s="205">
        <v>9.5</v>
      </c>
      <c r="O279" s="205">
        <v>43</v>
      </c>
      <c r="P279" s="205">
        <v>32</v>
      </c>
      <c r="Q279" s="205">
        <v>77</v>
      </c>
      <c r="R279" s="205">
        <v>57</v>
      </c>
      <c r="S279" s="205">
        <v>64.5</v>
      </c>
      <c r="T279" s="205">
        <v>147</v>
      </c>
      <c r="U279" s="205">
        <v>35.5</v>
      </c>
      <c r="V279" s="205">
        <v>87</v>
      </c>
      <c r="W279" s="205">
        <v>87.5</v>
      </c>
      <c r="X279" s="205">
        <v>62</v>
      </c>
      <c r="Y279" s="205">
        <v>134.5</v>
      </c>
      <c r="Z279" s="205">
        <v>134.5</v>
      </c>
      <c r="AA279" s="205">
        <v>75</v>
      </c>
      <c r="AB279" s="205">
        <v>62</v>
      </c>
      <c r="AC279" s="205">
        <v>57.5</v>
      </c>
      <c r="AD279" s="205">
        <v>35.5</v>
      </c>
      <c r="AE279" s="205">
        <v>42</v>
      </c>
      <c r="AF279" s="205">
        <v>71.5</v>
      </c>
      <c r="AG279" s="205">
        <v>40.5</v>
      </c>
      <c r="AH279" s="205">
        <v>135.5</v>
      </c>
      <c r="AI279" s="205">
        <v>54</v>
      </c>
      <c r="AJ279" s="205">
        <v>86</v>
      </c>
      <c r="AK279" s="205">
        <v>71</v>
      </c>
      <c r="AL279" s="205">
        <v>80</v>
      </c>
      <c r="AM279" s="205">
        <v>37</v>
      </c>
      <c r="AN279" s="205">
        <v>36.5</v>
      </c>
      <c r="AO279" s="205">
        <v>60</v>
      </c>
      <c r="AP279" s="205">
        <v>143.5</v>
      </c>
      <c r="AQ279" s="205">
        <v>61.5</v>
      </c>
      <c r="AR279" s="205">
        <v>50</v>
      </c>
      <c r="AS279" s="205">
        <v>48.5</v>
      </c>
      <c r="AT279" s="205">
        <v>105.5</v>
      </c>
      <c r="AU279" s="205">
        <v>76</v>
      </c>
      <c r="AV279" s="205">
        <v>72</v>
      </c>
      <c r="AW279" s="205">
        <v>102.5</v>
      </c>
      <c r="AX279" s="205">
        <v>67.5</v>
      </c>
    </row>
    <row r="280" spans="1:50">
      <c r="A280" s="203" t="str">
        <f t="shared" si="8"/>
        <v>200701</v>
      </c>
      <c r="B280" s="204">
        <v>39142</v>
      </c>
      <c r="C280" s="206">
        <f t="shared" si="9"/>
        <v>4055.5</v>
      </c>
      <c r="D280" s="205">
        <v>91</v>
      </c>
      <c r="E280" s="205">
        <v>76.5</v>
      </c>
      <c r="F280" s="205">
        <v>99</v>
      </c>
      <c r="G280" s="205">
        <v>129</v>
      </c>
      <c r="H280" s="205">
        <v>39</v>
      </c>
      <c r="I280" s="205">
        <v>60</v>
      </c>
      <c r="J280" s="205">
        <v>24.5</v>
      </c>
      <c r="K280" s="205">
        <v>131.5</v>
      </c>
      <c r="L280" s="205">
        <v>66</v>
      </c>
      <c r="M280" s="205">
        <v>36.5</v>
      </c>
      <c r="N280" s="205">
        <v>25</v>
      </c>
      <c r="O280" s="205">
        <v>42</v>
      </c>
      <c r="P280" s="205">
        <v>35</v>
      </c>
      <c r="Q280" s="205">
        <v>52</v>
      </c>
      <c r="R280" s="205">
        <v>77</v>
      </c>
      <c r="S280" s="205">
        <v>75.5</v>
      </c>
      <c r="T280" s="205">
        <v>168.5</v>
      </c>
      <c r="U280" s="205">
        <v>70</v>
      </c>
      <c r="V280" s="205">
        <v>240</v>
      </c>
      <c r="W280" s="205">
        <v>99.5</v>
      </c>
      <c r="X280" s="205">
        <v>86.5</v>
      </c>
      <c r="Y280" s="205">
        <v>176</v>
      </c>
      <c r="Z280" s="205">
        <v>187.5</v>
      </c>
      <c r="AA280" s="205">
        <v>79</v>
      </c>
      <c r="AB280" s="205">
        <v>27.5</v>
      </c>
      <c r="AC280" s="205">
        <v>50</v>
      </c>
      <c r="AD280" s="205">
        <v>48</v>
      </c>
      <c r="AE280" s="205">
        <v>79</v>
      </c>
      <c r="AF280" s="205">
        <v>81</v>
      </c>
      <c r="AG280" s="205">
        <v>81</v>
      </c>
      <c r="AH280" s="205">
        <v>102.5</v>
      </c>
      <c r="AI280" s="205">
        <v>46.5</v>
      </c>
      <c r="AJ280" s="205">
        <v>107</v>
      </c>
      <c r="AK280" s="205">
        <v>98</v>
      </c>
      <c r="AL280" s="205">
        <v>100.5</v>
      </c>
      <c r="AM280" s="205">
        <v>43</v>
      </c>
      <c r="AN280" s="205">
        <v>28</v>
      </c>
      <c r="AO280" s="205">
        <v>55.5</v>
      </c>
      <c r="AP280" s="205">
        <v>116</v>
      </c>
      <c r="AQ280" s="205">
        <v>81.5</v>
      </c>
      <c r="AR280" s="205">
        <v>58.5</v>
      </c>
      <c r="AS280" s="205">
        <v>113</v>
      </c>
      <c r="AT280" s="205">
        <v>113.5</v>
      </c>
      <c r="AU280" s="205">
        <v>104.5</v>
      </c>
      <c r="AV280" s="205">
        <v>104.5</v>
      </c>
      <c r="AW280" s="205">
        <v>133.5</v>
      </c>
      <c r="AX280" s="205">
        <v>116.5</v>
      </c>
    </row>
    <row r="281" spans="1:50">
      <c r="A281" s="203" t="str">
        <f t="shared" si="8"/>
        <v>200702</v>
      </c>
      <c r="B281" s="204">
        <v>39173</v>
      </c>
      <c r="C281" s="206">
        <f t="shared" si="9"/>
        <v>3531</v>
      </c>
      <c r="D281" s="205">
        <v>57.5</v>
      </c>
      <c r="E281" s="205">
        <v>89</v>
      </c>
      <c r="F281" s="205">
        <v>96</v>
      </c>
      <c r="G281" s="205">
        <v>86</v>
      </c>
      <c r="H281" s="205">
        <v>59</v>
      </c>
      <c r="I281" s="205">
        <v>67.5</v>
      </c>
      <c r="J281" s="205">
        <v>49.5</v>
      </c>
      <c r="K281" s="205">
        <v>83.5</v>
      </c>
      <c r="L281" s="205">
        <v>87</v>
      </c>
      <c r="M281" s="205">
        <v>112.5</v>
      </c>
      <c r="N281" s="205">
        <v>65.5</v>
      </c>
      <c r="O281" s="205">
        <v>114</v>
      </c>
      <c r="P281" s="205">
        <v>52.5</v>
      </c>
      <c r="Q281" s="205">
        <v>121</v>
      </c>
      <c r="R281" s="205">
        <v>134</v>
      </c>
      <c r="S281" s="205">
        <v>125.5</v>
      </c>
      <c r="T281" s="205">
        <v>50.5</v>
      </c>
      <c r="U281" s="205">
        <v>28</v>
      </c>
      <c r="V281" s="205">
        <v>126</v>
      </c>
      <c r="W281" s="205">
        <v>13</v>
      </c>
      <c r="X281" s="205">
        <v>29.5</v>
      </c>
      <c r="Y281" s="205">
        <v>65</v>
      </c>
      <c r="Z281" s="205">
        <v>66.5</v>
      </c>
      <c r="AA281" s="205">
        <v>29</v>
      </c>
      <c r="AB281" s="205">
        <v>34</v>
      </c>
      <c r="AC281" s="205">
        <v>42</v>
      </c>
      <c r="AD281" s="205">
        <v>36</v>
      </c>
      <c r="AE281" s="205">
        <v>41</v>
      </c>
      <c r="AF281" s="205">
        <v>17.5</v>
      </c>
      <c r="AG281" s="205">
        <v>25</v>
      </c>
      <c r="AH281" s="205">
        <v>64</v>
      </c>
      <c r="AI281" s="205">
        <v>24.5</v>
      </c>
      <c r="AJ281" s="205">
        <v>49.5</v>
      </c>
      <c r="AK281" s="205">
        <v>91</v>
      </c>
      <c r="AL281" s="205">
        <v>75.5</v>
      </c>
      <c r="AM281" s="205">
        <v>41.5</v>
      </c>
      <c r="AN281" s="205">
        <v>38</v>
      </c>
      <c r="AO281" s="205">
        <v>56</v>
      </c>
      <c r="AP281" s="205">
        <v>71</v>
      </c>
      <c r="AQ281" s="205">
        <v>74.5</v>
      </c>
      <c r="AR281" s="205">
        <v>102.5</v>
      </c>
      <c r="AS281" s="205">
        <v>83</v>
      </c>
      <c r="AT281" s="205">
        <v>116.5</v>
      </c>
      <c r="AU281" s="205">
        <v>108.5</v>
      </c>
      <c r="AV281" s="205">
        <v>152.5</v>
      </c>
      <c r="AW281" s="205">
        <v>154.5</v>
      </c>
      <c r="AX281" s="205">
        <v>225</v>
      </c>
    </row>
    <row r="282" spans="1:50">
      <c r="A282" s="203" t="str">
        <f t="shared" si="8"/>
        <v>200702</v>
      </c>
      <c r="B282" s="204">
        <v>39203</v>
      </c>
      <c r="C282" s="206">
        <f t="shared" si="9"/>
        <v>5984</v>
      </c>
      <c r="D282" s="205">
        <v>87</v>
      </c>
      <c r="E282" s="205">
        <v>64</v>
      </c>
      <c r="F282" s="205">
        <v>114</v>
      </c>
      <c r="G282" s="205">
        <v>95</v>
      </c>
      <c r="H282" s="205">
        <v>113.5</v>
      </c>
      <c r="I282" s="205">
        <v>76.5</v>
      </c>
      <c r="J282" s="205">
        <v>129</v>
      </c>
      <c r="K282" s="205">
        <v>56</v>
      </c>
      <c r="L282" s="205">
        <v>141.5</v>
      </c>
      <c r="M282" s="205">
        <v>139.5</v>
      </c>
      <c r="N282" s="205">
        <v>115</v>
      </c>
      <c r="O282" s="205">
        <v>119</v>
      </c>
      <c r="P282" s="205">
        <v>70</v>
      </c>
      <c r="Q282" s="205">
        <v>130.5</v>
      </c>
      <c r="R282" s="205">
        <v>115.5</v>
      </c>
      <c r="S282" s="205">
        <v>178.5</v>
      </c>
      <c r="T282" s="205">
        <v>141.5</v>
      </c>
      <c r="U282" s="205">
        <v>85.5</v>
      </c>
      <c r="V282" s="205">
        <v>221</v>
      </c>
      <c r="W282" s="205">
        <v>154.5</v>
      </c>
      <c r="X282" s="205">
        <v>128</v>
      </c>
      <c r="Y282" s="205">
        <v>120</v>
      </c>
      <c r="Z282" s="205">
        <v>136.5</v>
      </c>
      <c r="AA282" s="205">
        <v>157</v>
      </c>
      <c r="AB282" s="205">
        <v>125</v>
      </c>
      <c r="AC282" s="205">
        <v>145.5</v>
      </c>
      <c r="AD282" s="205">
        <v>146</v>
      </c>
      <c r="AE282" s="205">
        <v>163</v>
      </c>
      <c r="AF282" s="205">
        <v>156</v>
      </c>
      <c r="AG282" s="205">
        <v>183.5</v>
      </c>
      <c r="AH282" s="205">
        <v>106.5</v>
      </c>
      <c r="AI282" s="205">
        <v>108</v>
      </c>
      <c r="AJ282" s="205">
        <v>85.5</v>
      </c>
      <c r="AK282" s="205">
        <v>198.5</v>
      </c>
      <c r="AL282" s="205">
        <v>174</v>
      </c>
      <c r="AM282" s="205">
        <v>79.5</v>
      </c>
      <c r="AN282" s="205">
        <v>78</v>
      </c>
      <c r="AO282" s="205">
        <v>87</v>
      </c>
      <c r="AP282" s="205">
        <v>147</v>
      </c>
      <c r="AQ282" s="205">
        <v>64.5</v>
      </c>
      <c r="AR282" s="205">
        <v>93</v>
      </c>
      <c r="AS282" s="205">
        <v>132</v>
      </c>
      <c r="AT282" s="205">
        <v>185.5</v>
      </c>
      <c r="AU282" s="205">
        <v>141</v>
      </c>
      <c r="AV282" s="205">
        <v>173.5</v>
      </c>
      <c r="AW282" s="205">
        <v>221.5</v>
      </c>
      <c r="AX282" s="205">
        <v>101.5</v>
      </c>
    </row>
    <row r="283" spans="1:50">
      <c r="A283" s="203" t="str">
        <f t="shared" si="8"/>
        <v>200702</v>
      </c>
      <c r="B283" s="204">
        <v>39234</v>
      </c>
      <c r="C283" s="206">
        <f t="shared" si="9"/>
        <v>7086.5</v>
      </c>
      <c r="D283" s="205">
        <v>38</v>
      </c>
      <c r="E283" s="205">
        <v>60</v>
      </c>
      <c r="F283" s="205">
        <v>124.5</v>
      </c>
      <c r="G283" s="205">
        <v>111.5</v>
      </c>
      <c r="H283" s="205">
        <v>159</v>
      </c>
      <c r="I283" s="205">
        <v>182</v>
      </c>
      <c r="J283" s="205">
        <v>183</v>
      </c>
      <c r="K283" s="205">
        <v>229</v>
      </c>
      <c r="L283" s="205">
        <v>135.5</v>
      </c>
      <c r="M283" s="205">
        <v>115</v>
      </c>
      <c r="N283" s="205">
        <v>98</v>
      </c>
      <c r="O283" s="205">
        <v>55</v>
      </c>
      <c r="P283" s="205">
        <v>72.5</v>
      </c>
      <c r="Q283" s="205">
        <v>66</v>
      </c>
      <c r="R283" s="205">
        <v>80</v>
      </c>
      <c r="S283" s="205">
        <v>70</v>
      </c>
      <c r="T283" s="205">
        <v>196</v>
      </c>
      <c r="U283" s="205">
        <v>141</v>
      </c>
      <c r="V283" s="205">
        <v>206.5</v>
      </c>
      <c r="W283" s="205">
        <v>257</v>
      </c>
      <c r="X283" s="205">
        <v>210</v>
      </c>
      <c r="Y283" s="205">
        <v>228</v>
      </c>
      <c r="Z283" s="205">
        <v>242</v>
      </c>
      <c r="AA283" s="205">
        <v>208</v>
      </c>
      <c r="AB283" s="205">
        <v>199</v>
      </c>
      <c r="AC283" s="205">
        <v>112.5</v>
      </c>
      <c r="AD283" s="205">
        <v>119.5</v>
      </c>
      <c r="AE283" s="205">
        <v>119.5</v>
      </c>
      <c r="AF283" s="205">
        <v>159</v>
      </c>
      <c r="AG283" s="205">
        <v>165.5</v>
      </c>
      <c r="AH283" s="205">
        <v>157</v>
      </c>
      <c r="AI283" s="205">
        <v>106</v>
      </c>
      <c r="AJ283" s="205">
        <v>188</v>
      </c>
      <c r="AK283" s="205">
        <v>69.5</v>
      </c>
      <c r="AL283" s="205">
        <v>77.5</v>
      </c>
      <c r="AM283" s="205">
        <v>75</v>
      </c>
      <c r="AN283" s="205">
        <v>90.5</v>
      </c>
      <c r="AO283" s="205">
        <v>68.5</v>
      </c>
      <c r="AP283" s="205">
        <v>84.5</v>
      </c>
      <c r="AQ283" s="205">
        <v>40.5</v>
      </c>
      <c r="AR283" s="205">
        <v>72.5</v>
      </c>
      <c r="AS283" s="205">
        <v>123</v>
      </c>
      <c r="AT283" s="205">
        <v>101</v>
      </c>
      <c r="AU283" s="205">
        <v>184</v>
      </c>
      <c r="AV283" s="205">
        <v>352</v>
      </c>
      <c r="AW283" s="205">
        <v>482.5</v>
      </c>
      <c r="AX283" s="205">
        <v>472</v>
      </c>
    </row>
    <row r="284" spans="1:50">
      <c r="A284" s="203" t="str">
        <f t="shared" si="8"/>
        <v>200703</v>
      </c>
      <c r="B284" s="204">
        <v>39264</v>
      </c>
      <c r="C284" s="206">
        <f t="shared" si="9"/>
        <v>14165</v>
      </c>
      <c r="D284" s="205">
        <v>45</v>
      </c>
      <c r="E284" s="205">
        <v>33</v>
      </c>
      <c r="F284" s="205">
        <v>114</v>
      </c>
      <c r="G284" s="205">
        <v>107.5</v>
      </c>
      <c r="H284" s="205">
        <v>303</v>
      </c>
      <c r="I284" s="205">
        <v>134.5</v>
      </c>
      <c r="J284" s="205">
        <v>309.5</v>
      </c>
      <c r="K284" s="205">
        <v>135</v>
      </c>
      <c r="L284" s="205">
        <v>238</v>
      </c>
      <c r="M284" s="205">
        <v>259</v>
      </c>
      <c r="N284" s="205">
        <v>352.5</v>
      </c>
      <c r="O284" s="205">
        <v>256</v>
      </c>
      <c r="P284" s="205">
        <v>286</v>
      </c>
      <c r="Q284" s="205">
        <v>220</v>
      </c>
      <c r="R284" s="205">
        <v>253</v>
      </c>
      <c r="S284" s="205">
        <v>357.5</v>
      </c>
      <c r="T284" s="205">
        <v>117</v>
      </c>
      <c r="U284" s="205">
        <v>70</v>
      </c>
      <c r="V284" s="205">
        <v>503.5</v>
      </c>
      <c r="W284" s="205">
        <v>429.5</v>
      </c>
      <c r="X284" s="205">
        <v>339.5</v>
      </c>
      <c r="Y284" s="205">
        <v>105.5</v>
      </c>
      <c r="Z284" s="205">
        <v>185.5</v>
      </c>
      <c r="AA284" s="205">
        <v>279</v>
      </c>
      <c r="AB284" s="205">
        <v>291</v>
      </c>
      <c r="AC284" s="205">
        <v>254.5</v>
      </c>
      <c r="AD284" s="205">
        <v>219.5</v>
      </c>
      <c r="AE284" s="205">
        <v>206</v>
      </c>
      <c r="AF284" s="205">
        <v>250</v>
      </c>
      <c r="AG284" s="205">
        <v>155.5</v>
      </c>
      <c r="AH284" s="205">
        <v>252.5</v>
      </c>
      <c r="AI284" s="205">
        <v>218</v>
      </c>
      <c r="AJ284" s="205">
        <v>308.5</v>
      </c>
      <c r="AK284" s="205">
        <v>235.5</v>
      </c>
      <c r="AL284" s="205">
        <v>334</v>
      </c>
      <c r="AM284" s="205">
        <v>244.5</v>
      </c>
      <c r="AN284" s="205">
        <v>296.5</v>
      </c>
      <c r="AO284" s="205">
        <v>389</v>
      </c>
      <c r="AP284" s="205">
        <v>705.5</v>
      </c>
      <c r="AQ284" s="205">
        <v>381</v>
      </c>
      <c r="AR284" s="205">
        <v>598</v>
      </c>
      <c r="AS284" s="205">
        <v>593.5</v>
      </c>
      <c r="AT284" s="205">
        <v>350</v>
      </c>
      <c r="AU284" s="205">
        <v>674.5</v>
      </c>
      <c r="AV284" s="205">
        <v>779</v>
      </c>
      <c r="AW284" s="205">
        <v>766.5</v>
      </c>
      <c r="AX284" s="205">
        <v>229</v>
      </c>
    </row>
    <row r="285" spans="1:50">
      <c r="A285" s="203" t="str">
        <f t="shared" si="8"/>
        <v>200703</v>
      </c>
      <c r="B285" s="204">
        <v>39295</v>
      </c>
      <c r="C285" s="206">
        <f t="shared" si="9"/>
        <v>5846.5</v>
      </c>
      <c r="D285" s="205">
        <v>65.5</v>
      </c>
      <c r="E285" s="205">
        <v>63</v>
      </c>
      <c r="F285" s="205">
        <v>172</v>
      </c>
      <c r="G285" s="205">
        <v>121.5</v>
      </c>
      <c r="H285" s="205">
        <v>135</v>
      </c>
      <c r="I285" s="205">
        <v>130</v>
      </c>
      <c r="J285" s="205">
        <v>161</v>
      </c>
      <c r="K285" s="205">
        <v>286.5</v>
      </c>
      <c r="L285" s="205">
        <v>68</v>
      </c>
      <c r="M285" s="205">
        <v>151.5</v>
      </c>
      <c r="N285" s="205">
        <v>100.5</v>
      </c>
      <c r="O285" s="205">
        <v>52</v>
      </c>
      <c r="P285" s="205">
        <v>61.5</v>
      </c>
      <c r="Q285" s="205">
        <v>8</v>
      </c>
      <c r="R285" s="205">
        <v>9.5</v>
      </c>
      <c r="S285" s="205">
        <v>26</v>
      </c>
      <c r="T285" s="205">
        <v>122.5</v>
      </c>
      <c r="U285" s="205">
        <v>129.5</v>
      </c>
      <c r="V285" s="205">
        <v>58</v>
      </c>
      <c r="W285" s="205">
        <v>63</v>
      </c>
      <c r="X285" s="205">
        <v>60</v>
      </c>
      <c r="Y285" s="205">
        <v>230</v>
      </c>
      <c r="Z285" s="205">
        <v>157</v>
      </c>
      <c r="AA285" s="205">
        <v>85</v>
      </c>
      <c r="AB285" s="205">
        <v>100.5</v>
      </c>
      <c r="AC285" s="205">
        <v>94</v>
      </c>
      <c r="AD285" s="205">
        <v>41</v>
      </c>
      <c r="AE285" s="205">
        <v>62</v>
      </c>
      <c r="AF285" s="205">
        <v>119</v>
      </c>
      <c r="AG285" s="205">
        <v>44.5</v>
      </c>
      <c r="AH285" s="205">
        <v>206.5</v>
      </c>
      <c r="AI285" s="205">
        <v>25</v>
      </c>
      <c r="AJ285" s="205">
        <v>205</v>
      </c>
      <c r="AK285" s="205">
        <v>53</v>
      </c>
      <c r="AL285" s="205">
        <v>201.5</v>
      </c>
      <c r="AM285" s="205">
        <v>18</v>
      </c>
      <c r="AN285" s="205">
        <v>44.5</v>
      </c>
      <c r="AO285" s="205">
        <v>32.5</v>
      </c>
      <c r="AP285" s="205">
        <v>111</v>
      </c>
      <c r="AQ285" s="205">
        <v>178.5</v>
      </c>
      <c r="AR285" s="205">
        <v>181</v>
      </c>
      <c r="AS285" s="205">
        <v>213.5</v>
      </c>
      <c r="AT285" s="205">
        <v>100.5</v>
      </c>
      <c r="AU285" s="205">
        <v>175.5</v>
      </c>
      <c r="AV285" s="205">
        <v>312.5</v>
      </c>
      <c r="AW285" s="205">
        <v>216.5</v>
      </c>
      <c r="AX285" s="205">
        <v>594</v>
      </c>
    </row>
    <row r="286" spans="1:50">
      <c r="A286" s="203" t="str">
        <f t="shared" si="8"/>
        <v>200703</v>
      </c>
      <c r="B286" s="204">
        <v>39326</v>
      </c>
      <c r="C286" s="206">
        <f t="shared" si="9"/>
        <v>7571.5</v>
      </c>
      <c r="D286" s="205">
        <v>193.5</v>
      </c>
      <c r="E286" s="205">
        <v>175.5</v>
      </c>
      <c r="F286" s="205">
        <v>303.5</v>
      </c>
      <c r="G286" s="205">
        <v>240</v>
      </c>
      <c r="H286" s="205">
        <v>190.5</v>
      </c>
      <c r="I286" s="205">
        <v>163</v>
      </c>
      <c r="J286" s="205">
        <v>141.5</v>
      </c>
      <c r="K286" s="205">
        <v>54</v>
      </c>
      <c r="L286" s="205">
        <v>223.5</v>
      </c>
      <c r="M286" s="205">
        <v>226.5</v>
      </c>
      <c r="N286" s="205">
        <v>369.5</v>
      </c>
      <c r="O286" s="205">
        <v>288</v>
      </c>
      <c r="P286" s="205">
        <v>234.5</v>
      </c>
      <c r="Q286" s="205">
        <v>227</v>
      </c>
      <c r="R286" s="205">
        <v>319.5</v>
      </c>
      <c r="S286" s="205">
        <v>249.5</v>
      </c>
      <c r="T286" s="205">
        <v>126</v>
      </c>
      <c r="U286" s="205">
        <v>85.5</v>
      </c>
      <c r="V286" s="205">
        <v>335.5</v>
      </c>
      <c r="W286" s="205">
        <v>261.5</v>
      </c>
      <c r="X286" s="205">
        <v>119</v>
      </c>
      <c r="Y286" s="205">
        <v>91</v>
      </c>
      <c r="Z286" s="205">
        <v>84.5</v>
      </c>
      <c r="AA286" s="205">
        <v>190</v>
      </c>
      <c r="AB286" s="205">
        <v>248.5</v>
      </c>
      <c r="AC286" s="205">
        <v>95.5</v>
      </c>
      <c r="AD286" s="205">
        <v>59</v>
      </c>
      <c r="AE286" s="205">
        <v>58.5</v>
      </c>
      <c r="AF286" s="205">
        <v>128.5</v>
      </c>
      <c r="AG286" s="205">
        <v>30</v>
      </c>
      <c r="AH286" s="205">
        <v>74</v>
      </c>
      <c r="AI286" s="205">
        <v>55.5</v>
      </c>
      <c r="AJ286" s="205">
        <v>91.5</v>
      </c>
      <c r="AK286" s="205">
        <v>57</v>
      </c>
      <c r="AL286" s="205">
        <v>70.5</v>
      </c>
      <c r="AM286" s="205">
        <v>60.5</v>
      </c>
      <c r="AN286" s="205">
        <v>76</v>
      </c>
      <c r="AO286" s="205">
        <v>68.5</v>
      </c>
      <c r="AP286" s="205">
        <v>273</v>
      </c>
      <c r="AQ286" s="205">
        <v>72</v>
      </c>
      <c r="AR286" s="205">
        <v>94</v>
      </c>
      <c r="AS286" s="205">
        <v>95.5</v>
      </c>
      <c r="AT286" s="205">
        <v>83</v>
      </c>
      <c r="AU286" s="205">
        <v>80.5</v>
      </c>
      <c r="AV286" s="205">
        <v>304.5</v>
      </c>
      <c r="AW286" s="205">
        <v>62.5</v>
      </c>
      <c r="AX286" s="205">
        <v>440.5</v>
      </c>
    </row>
    <row r="287" spans="1:50">
      <c r="A287" s="203" t="str">
        <f t="shared" si="8"/>
        <v>200704</v>
      </c>
      <c r="B287" s="204">
        <v>39356</v>
      </c>
      <c r="C287" s="206">
        <f t="shared" si="9"/>
        <v>4838.5</v>
      </c>
      <c r="D287" s="205">
        <v>66.5</v>
      </c>
      <c r="E287" s="205">
        <v>61</v>
      </c>
      <c r="F287" s="205">
        <v>68</v>
      </c>
      <c r="G287" s="205">
        <v>165.5</v>
      </c>
      <c r="H287" s="205">
        <v>160.5</v>
      </c>
      <c r="I287" s="205">
        <v>92</v>
      </c>
      <c r="J287" s="205">
        <v>118</v>
      </c>
      <c r="K287" s="205">
        <v>136</v>
      </c>
      <c r="L287" s="205">
        <v>181.5</v>
      </c>
      <c r="M287" s="205">
        <v>135</v>
      </c>
      <c r="N287" s="205">
        <v>113</v>
      </c>
      <c r="O287" s="205">
        <v>120</v>
      </c>
      <c r="P287" s="205">
        <v>105</v>
      </c>
      <c r="Q287" s="205">
        <v>142</v>
      </c>
      <c r="R287" s="205">
        <v>135.5</v>
      </c>
      <c r="S287" s="205">
        <v>156</v>
      </c>
      <c r="T287" s="205">
        <v>147</v>
      </c>
      <c r="U287" s="205">
        <v>116</v>
      </c>
      <c r="V287" s="205">
        <v>123</v>
      </c>
      <c r="W287" s="205">
        <v>87</v>
      </c>
      <c r="X287" s="205">
        <v>90.5</v>
      </c>
      <c r="Y287" s="205">
        <v>100.5</v>
      </c>
      <c r="Z287" s="205">
        <v>134</v>
      </c>
      <c r="AA287" s="205">
        <v>102</v>
      </c>
      <c r="AB287" s="205">
        <v>87.5</v>
      </c>
      <c r="AC287" s="205">
        <v>103</v>
      </c>
      <c r="AD287" s="205">
        <v>107.5</v>
      </c>
      <c r="AE287" s="205">
        <v>72</v>
      </c>
      <c r="AF287" s="205">
        <v>92</v>
      </c>
      <c r="AG287" s="205">
        <v>79.5</v>
      </c>
      <c r="AH287" s="205">
        <v>128</v>
      </c>
      <c r="AI287" s="205">
        <v>28</v>
      </c>
      <c r="AJ287" s="205">
        <v>119</v>
      </c>
      <c r="AK287" s="205">
        <v>56</v>
      </c>
      <c r="AL287" s="205">
        <v>43.5</v>
      </c>
      <c r="AM287" s="205">
        <v>57.5</v>
      </c>
      <c r="AN287" s="205">
        <v>89.5</v>
      </c>
      <c r="AO287" s="205">
        <v>112</v>
      </c>
      <c r="AP287" s="205">
        <v>106.5</v>
      </c>
      <c r="AQ287" s="205">
        <v>88</v>
      </c>
      <c r="AR287" s="205">
        <v>75.5</v>
      </c>
      <c r="AS287" s="205">
        <v>103.5</v>
      </c>
      <c r="AT287" s="205">
        <v>160.5</v>
      </c>
      <c r="AU287" s="205">
        <v>134.5</v>
      </c>
      <c r="AV287" s="205">
        <v>39</v>
      </c>
      <c r="AW287" s="205">
        <v>22.5</v>
      </c>
      <c r="AX287" s="205">
        <v>78</v>
      </c>
    </row>
    <row r="288" spans="1:50">
      <c r="A288" s="203" t="str">
        <f t="shared" si="8"/>
        <v>200704</v>
      </c>
      <c r="B288" s="204">
        <v>39387</v>
      </c>
      <c r="C288" s="206">
        <f t="shared" si="9"/>
        <v>2480.5</v>
      </c>
      <c r="D288" s="205">
        <v>75</v>
      </c>
      <c r="E288" s="205">
        <v>317</v>
      </c>
      <c r="F288" s="205">
        <v>81</v>
      </c>
      <c r="G288" s="205">
        <v>154</v>
      </c>
      <c r="H288" s="205">
        <v>44</v>
      </c>
      <c r="I288" s="205">
        <v>78</v>
      </c>
      <c r="J288" s="205">
        <v>36</v>
      </c>
      <c r="K288" s="205">
        <v>149.5</v>
      </c>
      <c r="L288" s="205">
        <v>46</v>
      </c>
      <c r="M288" s="205">
        <v>27</v>
      </c>
      <c r="N288" s="205">
        <v>7</v>
      </c>
      <c r="O288" s="205">
        <v>39</v>
      </c>
      <c r="P288" s="205">
        <v>13</v>
      </c>
      <c r="Q288" s="205">
        <v>33.5</v>
      </c>
      <c r="R288" s="205">
        <v>37</v>
      </c>
      <c r="S288" s="205">
        <v>41.5</v>
      </c>
      <c r="T288" s="205">
        <v>159.5</v>
      </c>
      <c r="U288" s="205">
        <v>25.5</v>
      </c>
      <c r="V288" s="205">
        <v>10</v>
      </c>
      <c r="W288" s="205">
        <v>20.5</v>
      </c>
      <c r="X288" s="205">
        <v>18</v>
      </c>
      <c r="Y288" s="205">
        <v>158.5</v>
      </c>
      <c r="Z288" s="205">
        <v>175</v>
      </c>
      <c r="AA288" s="205">
        <v>16</v>
      </c>
      <c r="AB288" s="205">
        <v>23</v>
      </c>
      <c r="AC288" s="205">
        <v>21</v>
      </c>
      <c r="AD288" s="205">
        <v>20</v>
      </c>
      <c r="AE288" s="205">
        <v>13.5</v>
      </c>
      <c r="AF288" s="205">
        <v>23.5</v>
      </c>
      <c r="AG288" s="205">
        <v>15</v>
      </c>
      <c r="AH288" s="205">
        <v>74</v>
      </c>
      <c r="AI288" s="205">
        <v>13.5</v>
      </c>
      <c r="AJ288" s="205">
        <v>35</v>
      </c>
      <c r="AK288" s="205">
        <v>15</v>
      </c>
      <c r="AL288" s="205">
        <v>26</v>
      </c>
      <c r="AM288" s="205">
        <v>16.5</v>
      </c>
      <c r="AN288" s="205">
        <v>16.5</v>
      </c>
      <c r="AO288" s="205">
        <v>12</v>
      </c>
      <c r="AP288" s="205">
        <v>13.5</v>
      </c>
      <c r="AQ288" s="205">
        <v>13</v>
      </c>
      <c r="AR288" s="205">
        <v>34.5</v>
      </c>
      <c r="AS288" s="205">
        <v>12</v>
      </c>
      <c r="AT288" s="205">
        <v>27.5</v>
      </c>
      <c r="AU288" s="205">
        <v>31</v>
      </c>
      <c r="AV288" s="205">
        <v>65.5</v>
      </c>
      <c r="AW288" s="205">
        <v>93.5</v>
      </c>
      <c r="AX288" s="205">
        <v>104</v>
      </c>
    </row>
    <row r="289" spans="1:50">
      <c r="A289" s="203" t="str">
        <f t="shared" si="8"/>
        <v>200704</v>
      </c>
      <c r="B289" s="204">
        <v>39417</v>
      </c>
      <c r="C289" s="206">
        <f t="shared" si="9"/>
        <v>5038</v>
      </c>
      <c r="D289" s="205">
        <v>86</v>
      </c>
      <c r="E289" s="205">
        <v>125</v>
      </c>
      <c r="F289" s="205">
        <v>100.5</v>
      </c>
      <c r="G289" s="205">
        <v>175</v>
      </c>
      <c r="H289" s="205">
        <v>53.5</v>
      </c>
      <c r="I289" s="205">
        <v>98.5</v>
      </c>
      <c r="J289" s="205">
        <v>50.5</v>
      </c>
      <c r="K289" s="205">
        <v>311</v>
      </c>
      <c r="L289" s="205">
        <v>86.5</v>
      </c>
      <c r="M289" s="205">
        <v>60.5</v>
      </c>
      <c r="N289" s="205">
        <v>33.5</v>
      </c>
      <c r="O289" s="205">
        <v>61</v>
      </c>
      <c r="P289" s="205">
        <v>56.5</v>
      </c>
      <c r="Q289" s="205">
        <v>70.5</v>
      </c>
      <c r="R289" s="205">
        <v>72</v>
      </c>
      <c r="S289" s="205">
        <v>69</v>
      </c>
      <c r="T289" s="205">
        <v>274</v>
      </c>
      <c r="U289" s="205">
        <v>63.5</v>
      </c>
      <c r="V289" s="205">
        <v>91</v>
      </c>
      <c r="W289" s="205">
        <v>94</v>
      </c>
      <c r="X289" s="205">
        <v>90</v>
      </c>
      <c r="Y289" s="205">
        <v>286</v>
      </c>
      <c r="Z289" s="205">
        <v>363</v>
      </c>
      <c r="AA289" s="205">
        <v>107</v>
      </c>
      <c r="AB289" s="205">
        <v>80.5</v>
      </c>
      <c r="AC289" s="205">
        <v>107.5</v>
      </c>
      <c r="AD289" s="205">
        <v>71.5</v>
      </c>
      <c r="AE289" s="205">
        <v>86.5</v>
      </c>
      <c r="AF289" s="205">
        <v>92</v>
      </c>
      <c r="AG289" s="205">
        <v>81</v>
      </c>
      <c r="AH289" s="205">
        <v>157</v>
      </c>
      <c r="AI289" s="205">
        <v>69.5</v>
      </c>
      <c r="AJ289" s="205">
        <v>84.5</v>
      </c>
      <c r="AK289" s="205">
        <v>81</v>
      </c>
      <c r="AL289" s="205">
        <v>120</v>
      </c>
      <c r="AM289" s="205">
        <v>94.5</v>
      </c>
      <c r="AN289" s="205">
        <v>61.5</v>
      </c>
      <c r="AO289" s="205">
        <v>84.5</v>
      </c>
      <c r="AP289" s="205">
        <v>72</v>
      </c>
      <c r="AQ289" s="205">
        <v>92.5</v>
      </c>
      <c r="AR289" s="205">
        <v>102.5</v>
      </c>
      <c r="AS289" s="205">
        <v>81.5</v>
      </c>
      <c r="AT289" s="205">
        <v>89.5</v>
      </c>
      <c r="AU289" s="205">
        <v>67</v>
      </c>
      <c r="AV289" s="205">
        <v>81</v>
      </c>
      <c r="AW289" s="205">
        <v>98.5</v>
      </c>
      <c r="AX289" s="205">
        <v>204</v>
      </c>
    </row>
    <row r="290" spans="1:50">
      <c r="A290" s="203" t="str">
        <f t="shared" si="8"/>
        <v>200801</v>
      </c>
      <c r="B290" s="204">
        <v>39448</v>
      </c>
      <c r="C290" s="206">
        <f t="shared" si="9"/>
        <v>3276</v>
      </c>
      <c r="D290" s="205">
        <v>111</v>
      </c>
      <c r="E290" s="205">
        <v>115.5</v>
      </c>
      <c r="F290" s="205">
        <v>31</v>
      </c>
      <c r="G290" s="205">
        <v>77</v>
      </c>
      <c r="H290" s="205">
        <v>10</v>
      </c>
      <c r="I290" s="205">
        <v>73</v>
      </c>
      <c r="J290" s="205">
        <v>23</v>
      </c>
      <c r="K290" s="205">
        <v>116</v>
      </c>
      <c r="L290" s="205">
        <v>18.5</v>
      </c>
      <c r="M290" s="205">
        <v>16.5</v>
      </c>
      <c r="N290" s="205">
        <v>12.5</v>
      </c>
      <c r="O290" s="205">
        <v>12</v>
      </c>
      <c r="P290" s="205">
        <v>14</v>
      </c>
      <c r="Q290" s="205">
        <v>24</v>
      </c>
      <c r="R290" s="205">
        <v>17.5</v>
      </c>
      <c r="S290" s="205">
        <v>17.5</v>
      </c>
      <c r="T290" s="205">
        <v>130</v>
      </c>
      <c r="U290" s="205">
        <v>27</v>
      </c>
      <c r="V290" s="205">
        <v>39</v>
      </c>
      <c r="W290" s="205">
        <v>28</v>
      </c>
      <c r="X290" s="205">
        <v>26.5</v>
      </c>
      <c r="Y290" s="205">
        <v>133.5</v>
      </c>
      <c r="Z290" s="205">
        <v>174.5</v>
      </c>
      <c r="AA290" s="205">
        <v>50</v>
      </c>
      <c r="AB290" s="205">
        <v>34.5</v>
      </c>
      <c r="AC290" s="205">
        <v>54</v>
      </c>
      <c r="AD290" s="205">
        <v>57</v>
      </c>
      <c r="AE290" s="205">
        <v>51</v>
      </c>
      <c r="AF290" s="205">
        <v>47</v>
      </c>
      <c r="AG290" s="205">
        <v>38</v>
      </c>
      <c r="AH290" s="205">
        <v>215</v>
      </c>
      <c r="AI290" s="205">
        <v>65.5</v>
      </c>
      <c r="AJ290" s="205">
        <v>150</v>
      </c>
      <c r="AK290" s="205">
        <v>75</v>
      </c>
      <c r="AL290" s="205">
        <v>118.5</v>
      </c>
      <c r="AM290" s="205">
        <v>79</v>
      </c>
      <c r="AN290" s="205">
        <v>59.5</v>
      </c>
      <c r="AO290" s="205">
        <v>97</v>
      </c>
      <c r="AP290" s="205">
        <v>110.5</v>
      </c>
      <c r="AQ290" s="205">
        <v>70</v>
      </c>
      <c r="AR290" s="205">
        <v>103</v>
      </c>
      <c r="AS290" s="205">
        <v>65</v>
      </c>
      <c r="AT290" s="205">
        <v>144.5</v>
      </c>
      <c r="AU290" s="205">
        <v>136.5</v>
      </c>
      <c r="AV290" s="205">
        <v>70</v>
      </c>
      <c r="AW290" s="205">
        <v>68</v>
      </c>
      <c r="AX290" s="205">
        <v>70</v>
      </c>
    </row>
    <row r="291" spans="1:50">
      <c r="A291" s="203" t="str">
        <f t="shared" si="8"/>
        <v>200801</v>
      </c>
      <c r="B291" s="204">
        <v>39479</v>
      </c>
      <c r="C291" s="206">
        <f t="shared" si="9"/>
        <v>3153</v>
      </c>
      <c r="D291" s="205">
        <v>111</v>
      </c>
      <c r="E291" s="205">
        <v>83.5</v>
      </c>
      <c r="F291" s="205">
        <v>24.5</v>
      </c>
      <c r="G291" s="205">
        <v>76.5</v>
      </c>
      <c r="H291" s="205">
        <v>21.5</v>
      </c>
      <c r="I291" s="205">
        <v>61.5</v>
      </c>
      <c r="J291" s="205">
        <v>37.5</v>
      </c>
      <c r="K291" s="205">
        <v>119.5</v>
      </c>
      <c r="L291" s="205">
        <v>54</v>
      </c>
      <c r="M291" s="205">
        <v>30</v>
      </c>
      <c r="N291" s="205">
        <v>24</v>
      </c>
      <c r="O291" s="205">
        <v>30</v>
      </c>
      <c r="P291" s="205">
        <v>38</v>
      </c>
      <c r="Q291" s="205">
        <v>66</v>
      </c>
      <c r="R291" s="205">
        <v>57</v>
      </c>
      <c r="S291" s="205">
        <v>51.5</v>
      </c>
      <c r="T291" s="205">
        <v>144.5</v>
      </c>
      <c r="U291" s="205">
        <v>57</v>
      </c>
      <c r="V291" s="205">
        <v>66.5</v>
      </c>
      <c r="W291" s="205">
        <v>53.5</v>
      </c>
      <c r="X291" s="205">
        <v>52</v>
      </c>
      <c r="Y291" s="205">
        <v>176.5</v>
      </c>
      <c r="Z291" s="205">
        <v>195.5</v>
      </c>
      <c r="AA291" s="205">
        <v>63</v>
      </c>
      <c r="AB291" s="205">
        <v>47</v>
      </c>
      <c r="AC291" s="205">
        <v>67.5</v>
      </c>
      <c r="AD291" s="205">
        <v>54</v>
      </c>
      <c r="AE291" s="205">
        <v>60.5</v>
      </c>
      <c r="AF291" s="205">
        <v>61</v>
      </c>
      <c r="AG291" s="205">
        <v>45</v>
      </c>
      <c r="AH291" s="205">
        <v>215</v>
      </c>
      <c r="AI291" s="205">
        <v>29.5</v>
      </c>
      <c r="AJ291" s="205">
        <v>165.5</v>
      </c>
      <c r="AK291" s="205">
        <v>39</v>
      </c>
      <c r="AL291" s="205">
        <v>57</v>
      </c>
      <c r="AM291" s="205">
        <v>34.5</v>
      </c>
      <c r="AN291" s="205">
        <v>28</v>
      </c>
      <c r="AO291" s="205">
        <v>53.5</v>
      </c>
      <c r="AP291" s="205">
        <v>47.5</v>
      </c>
      <c r="AQ291" s="205">
        <v>52</v>
      </c>
      <c r="AR291" s="205">
        <v>38</v>
      </c>
      <c r="AS291" s="205">
        <v>42</v>
      </c>
      <c r="AT291" s="205">
        <v>60.5</v>
      </c>
      <c r="AU291" s="205">
        <v>43.5</v>
      </c>
      <c r="AV291" s="205">
        <v>43</v>
      </c>
      <c r="AW291" s="205">
        <v>52</v>
      </c>
      <c r="AX291" s="205">
        <v>123</v>
      </c>
    </row>
    <row r="292" spans="1:50">
      <c r="A292" s="203" t="str">
        <f t="shared" si="8"/>
        <v>200801</v>
      </c>
      <c r="B292" s="204">
        <v>39508</v>
      </c>
      <c r="C292" s="206">
        <f t="shared" si="9"/>
        <v>5318</v>
      </c>
      <c r="D292" s="205">
        <v>32</v>
      </c>
      <c r="E292" s="205">
        <v>17</v>
      </c>
      <c r="F292" s="205">
        <v>53</v>
      </c>
      <c r="G292" s="205">
        <v>67</v>
      </c>
      <c r="H292" s="205">
        <v>40</v>
      </c>
      <c r="I292" s="205">
        <v>41.5</v>
      </c>
      <c r="J292" s="205">
        <v>55</v>
      </c>
      <c r="K292" s="205">
        <v>52.5</v>
      </c>
      <c r="L292" s="205">
        <v>63.5</v>
      </c>
      <c r="M292" s="205">
        <v>79</v>
      </c>
      <c r="N292" s="205">
        <v>50</v>
      </c>
      <c r="O292" s="205">
        <v>65</v>
      </c>
      <c r="P292" s="205">
        <v>50.5</v>
      </c>
      <c r="Q292" s="205">
        <v>127.5</v>
      </c>
      <c r="R292" s="205">
        <v>119.5</v>
      </c>
      <c r="S292" s="205">
        <v>165</v>
      </c>
      <c r="T292" s="205">
        <v>117.5</v>
      </c>
      <c r="U292" s="205">
        <v>42</v>
      </c>
      <c r="V292" s="205">
        <v>228.5</v>
      </c>
      <c r="W292" s="205">
        <v>127</v>
      </c>
      <c r="X292" s="205">
        <v>152</v>
      </c>
      <c r="Y292" s="205">
        <v>143.5</v>
      </c>
      <c r="Z292" s="205">
        <v>152.5</v>
      </c>
      <c r="AA292" s="205">
        <v>126.5</v>
      </c>
      <c r="AB292" s="205">
        <v>121.5</v>
      </c>
      <c r="AC292" s="205">
        <v>102.5</v>
      </c>
      <c r="AD292" s="205">
        <v>112</v>
      </c>
      <c r="AE292" s="205">
        <v>95</v>
      </c>
      <c r="AF292" s="205">
        <v>123.5</v>
      </c>
      <c r="AG292" s="205">
        <v>89</v>
      </c>
      <c r="AH292" s="205">
        <v>174</v>
      </c>
      <c r="AI292" s="205">
        <v>108</v>
      </c>
      <c r="AJ292" s="205">
        <v>149.5</v>
      </c>
      <c r="AK292" s="205">
        <v>138.5</v>
      </c>
      <c r="AL292" s="205">
        <v>200</v>
      </c>
      <c r="AM292" s="205">
        <v>127</v>
      </c>
      <c r="AN292" s="205">
        <v>187</v>
      </c>
      <c r="AO292" s="205">
        <v>112</v>
      </c>
      <c r="AP292" s="205">
        <v>211.5</v>
      </c>
      <c r="AQ292" s="205">
        <v>162</v>
      </c>
      <c r="AR292" s="205">
        <v>99</v>
      </c>
      <c r="AS292" s="205">
        <v>156</v>
      </c>
      <c r="AT292" s="205">
        <v>111</v>
      </c>
      <c r="AU292" s="205">
        <v>90.5</v>
      </c>
      <c r="AV292" s="205">
        <v>129</v>
      </c>
      <c r="AW292" s="205">
        <v>106.5</v>
      </c>
      <c r="AX292" s="205">
        <v>245.5</v>
      </c>
    </row>
    <row r="293" spans="1:50">
      <c r="A293" s="203" t="str">
        <f t="shared" si="8"/>
        <v>200802</v>
      </c>
      <c r="B293" s="204">
        <v>39539</v>
      </c>
      <c r="C293" s="206">
        <f t="shared" si="9"/>
        <v>6390.5</v>
      </c>
      <c r="D293" s="205">
        <v>6</v>
      </c>
      <c r="E293" s="205">
        <v>21</v>
      </c>
      <c r="F293" s="205">
        <v>38</v>
      </c>
      <c r="G293" s="205">
        <v>42.5</v>
      </c>
      <c r="H293" s="205">
        <v>127.5</v>
      </c>
      <c r="I293" s="205">
        <v>53.5</v>
      </c>
      <c r="J293" s="205">
        <v>107.5</v>
      </c>
      <c r="K293" s="205">
        <v>57</v>
      </c>
      <c r="L293" s="205">
        <v>176.5</v>
      </c>
      <c r="M293" s="205">
        <v>185.5</v>
      </c>
      <c r="N293" s="205">
        <v>155</v>
      </c>
      <c r="O293" s="205">
        <v>198.5</v>
      </c>
      <c r="P293" s="205">
        <v>138.5</v>
      </c>
      <c r="Q293" s="205">
        <v>198</v>
      </c>
      <c r="R293" s="205">
        <v>240</v>
      </c>
      <c r="S293" s="205">
        <v>232</v>
      </c>
      <c r="T293" s="205">
        <v>96</v>
      </c>
      <c r="U293" s="205">
        <v>63</v>
      </c>
      <c r="V293" s="205">
        <v>221</v>
      </c>
      <c r="W293" s="205">
        <v>168</v>
      </c>
      <c r="X293" s="205">
        <v>198.5</v>
      </c>
      <c r="Y293" s="205">
        <v>121.5</v>
      </c>
      <c r="Z293" s="205">
        <v>127</v>
      </c>
      <c r="AA293" s="205">
        <v>172.5</v>
      </c>
      <c r="AB293" s="205">
        <v>221.5</v>
      </c>
      <c r="AC293" s="205">
        <v>134.5</v>
      </c>
      <c r="AD293" s="205">
        <v>129</v>
      </c>
      <c r="AE293" s="205">
        <v>143.5</v>
      </c>
      <c r="AF293" s="205">
        <v>178</v>
      </c>
      <c r="AG293" s="205">
        <v>127.5</v>
      </c>
      <c r="AH293" s="205">
        <v>173</v>
      </c>
      <c r="AI293" s="205">
        <v>134</v>
      </c>
      <c r="AJ293" s="205">
        <v>140.5</v>
      </c>
      <c r="AK293" s="205">
        <v>128</v>
      </c>
      <c r="AL293" s="205">
        <v>180.5</v>
      </c>
      <c r="AM293" s="205">
        <v>98</v>
      </c>
      <c r="AN293" s="205">
        <v>138.5</v>
      </c>
      <c r="AO293" s="205">
        <v>119</v>
      </c>
      <c r="AP293" s="205">
        <v>219</v>
      </c>
      <c r="AQ293" s="205">
        <v>120</v>
      </c>
      <c r="AR293" s="205">
        <v>151</v>
      </c>
      <c r="AS293" s="205">
        <v>138.5</v>
      </c>
      <c r="AT293" s="205">
        <v>119</v>
      </c>
      <c r="AU293" s="205">
        <v>115.5</v>
      </c>
      <c r="AV293" s="205">
        <v>121.5</v>
      </c>
      <c r="AW293" s="205">
        <v>147</v>
      </c>
      <c r="AX293" s="205">
        <v>69</v>
      </c>
    </row>
    <row r="294" spans="1:50">
      <c r="A294" s="203" t="str">
        <f t="shared" si="8"/>
        <v>200802</v>
      </c>
      <c r="B294" s="204">
        <v>39569</v>
      </c>
      <c r="C294" s="206">
        <f t="shared" si="9"/>
        <v>8327</v>
      </c>
      <c r="D294" s="205">
        <v>65.5</v>
      </c>
      <c r="E294" s="205">
        <v>50.5</v>
      </c>
      <c r="F294" s="205">
        <v>71</v>
      </c>
      <c r="G294" s="205">
        <v>93.5</v>
      </c>
      <c r="H294" s="205">
        <v>149.5</v>
      </c>
      <c r="I294" s="205">
        <v>45.5</v>
      </c>
      <c r="J294" s="205">
        <v>106.5</v>
      </c>
      <c r="K294" s="205">
        <v>74</v>
      </c>
      <c r="L294" s="205">
        <v>164</v>
      </c>
      <c r="M294" s="205">
        <v>190</v>
      </c>
      <c r="N294" s="205">
        <v>188</v>
      </c>
      <c r="O294" s="205">
        <v>197.5</v>
      </c>
      <c r="P294" s="205">
        <v>138</v>
      </c>
      <c r="Q294" s="205">
        <v>236.5</v>
      </c>
      <c r="R294" s="205">
        <v>255</v>
      </c>
      <c r="S294" s="205">
        <v>307.5</v>
      </c>
      <c r="T294" s="205">
        <v>108</v>
      </c>
      <c r="U294" s="205">
        <v>89</v>
      </c>
      <c r="V294" s="205">
        <v>250.5</v>
      </c>
      <c r="W294" s="205">
        <v>215</v>
      </c>
      <c r="X294" s="205">
        <v>211.5</v>
      </c>
      <c r="Y294" s="205">
        <v>120</v>
      </c>
      <c r="Z294" s="205">
        <v>162.5</v>
      </c>
      <c r="AA294" s="205">
        <v>197</v>
      </c>
      <c r="AB294" s="205">
        <v>238.5</v>
      </c>
      <c r="AC294" s="205">
        <v>213</v>
      </c>
      <c r="AD294" s="205">
        <v>237</v>
      </c>
      <c r="AE294" s="205">
        <v>218.5</v>
      </c>
      <c r="AF294" s="205">
        <v>198.5</v>
      </c>
      <c r="AG294" s="205">
        <v>173</v>
      </c>
      <c r="AH294" s="205">
        <v>145</v>
      </c>
      <c r="AI294" s="205">
        <v>152.5</v>
      </c>
      <c r="AJ294" s="205">
        <v>124.5</v>
      </c>
      <c r="AK294" s="205">
        <v>190</v>
      </c>
      <c r="AL294" s="205">
        <v>186.5</v>
      </c>
      <c r="AM294" s="205">
        <v>150</v>
      </c>
      <c r="AN294" s="205">
        <v>198</v>
      </c>
      <c r="AO294" s="205">
        <v>170.5</v>
      </c>
      <c r="AP294" s="205">
        <v>463.5</v>
      </c>
      <c r="AQ294" s="205">
        <v>163.5</v>
      </c>
      <c r="AR294" s="205">
        <v>148.5</v>
      </c>
      <c r="AS294" s="205">
        <v>196.5</v>
      </c>
      <c r="AT294" s="205">
        <v>214.5</v>
      </c>
      <c r="AU294" s="205">
        <v>209.5</v>
      </c>
      <c r="AV294" s="205">
        <v>253</v>
      </c>
      <c r="AW294" s="205">
        <v>278</v>
      </c>
      <c r="AX294" s="205">
        <v>118.5</v>
      </c>
    </row>
    <row r="295" spans="1:50">
      <c r="A295" s="203" t="str">
        <f t="shared" si="8"/>
        <v>200802</v>
      </c>
      <c r="B295" s="204">
        <v>39600</v>
      </c>
      <c r="C295" s="206">
        <f t="shared" si="9"/>
        <v>11074</v>
      </c>
      <c r="D295" s="205">
        <v>40</v>
      </c>
      <c r="E295" s="205">
        <v>95</v>
      </c>
      <c r="F295" s="205">
        <v>50</v>
      </c>
      <c r="G295" s="205">
        <v>68</v>
      </c>
      <c r="H295" s="205">
        <v>101.5</v>
      </c>
      <c r="I295" s="205">
        <v>52.5</v>
      </c>
      <c r="J295" s="205">
        <v>66.5</v>
      </c>
      <c r="K295" s="205">
        <v>54</v>
      </c>
      <c r="L295" s="205">
        <v>131</v>
      </c>
      <c r="M295" s="205">
        <v>146</v>
      </c>
      <c r="N295" s="205">
        <v>225</v>
      </c>
      <c r="O295" s="205">
        <v>192</v>
      </c>
      <c r="P295" s="205">
        <v>191.5</v>
      </c>
      <c r="Q295" s="205">
        <v>237</v>
      </c>
      <c r="R295" s="205">
        <v>225.5</v>
      </c>
      <c r="S295" s="205">
        <v>221</v>
      </c>
      <c r="T295" s="205">
        <v>154.5</v>
      </c>
      <c r="U295" s="205">
        <v>120</v>
      </c>
      <c r="V295" s="205">
        <v>322.5</v>
      </c>
      <c r="W295" s="205">
        <v>287.5</v>
      </c>
      <c r="X295" s="205">
        <v>228.5</v>
      </c>
      <c r="Y295" s="205">
        <v>139</v>
      </c>
      <c r="Z295" s="205">
        <v>135</v>
      </c>
      <c r="AA295" s="205">
        <v>317.5</v>
      </c>
      <c r="AB295" s="205">
        <v>274</v>
      </c>
      <c r="AC295" s="205">
        <v>144.5</v>
      </c>
      <c r="AD295" s="205">
        <v>180</v>
      </c>
      <c r="AE295" s="205">
        <v>190.5</v>
      </c>
      <c r="AF295" s="205">
        <v>189.5</v>
      </c>
      <c r="AG295" s="205">
        <v>137.5</v>
      </c>
      <c r="AH295" s="205">
        <v>220.5</v>
      </c>
      <c r="AI295" s="205">
        <v>75</v>
      </c>
      <c r="AJ295" s="205">
        <v>209.5</v>
      </c>
      <c r="AK295" s="205">
        <v>133</v>
      </c>
      <c r="AL295" s="205">
        <v>342</v>
      </c>
      <c r="AM295" s="205">
        <v>153</v>
      </c>
      <c r="AN295" s="205">
        <v>261.5</v>
      </c>
      <c r="AO295" s="205">
        <v>190.5</v>
      </c>
      <c r="AP295" s="205">
        <v>367.5</v>
      </c>
      <c r="AQ295" s="205">
        <v>386</v>
      </c>
      <c r="AR295" s="205">
        <v>473.5</v>
      </c>
      <c r="AS295" s="205">
        <v>622.5</v>
      </c>
      <c r="AT295" s="205">
        <v>441</v>
      </c>
      <c r="AU295" s="205">
        <v>776</v>
      </c>
      <c r="AV295" s="205">
        <v>722.5</v>
      </c>
      <c r="AW295" s="205">
        <v>630.5</v>
      </c>
      <c r="AX295" s="205">
        <v>152.5</v>
      </c>
    </row>
    <row r="296" spans="1:50">
      <c r="A296" s="203" t="str">
        <f t="shared" si="8"/>
        <v>200803</v>
      </c>
      <c r="B296" s="204">
        <v>39630</v>
      </c>
      <c r="C296" s="206">
        <f t="shared" si="9"/>
        <v>3981</v>
      </c>
      <c r="D296" s="205">
        <v>63.5</v>
      </c>
      <c r="E296" s="205">
        <v>125.5</v>
      </c>
      <c r="F296" s="205">
        <v>176.5</v>
      </c>
      <c r="G296" s="205">
        <v>130.5</v>
      </c>
      <c r="H296" s="205">
        <v>73.5</v>
      </c>
      <c r="I296" s="205">
        <v>193.5</v>
      </c>
      <c r="J296" s="205">
        <v>68.5</v>
      </c>
      <c r="K296" s="205">
        <v>101.5</v>
      </c>
      <c r="L296" s="205">
        <v>27</v>
      </c>
      <c r="M296" s="205">
        <v>32</v>
      </c>
      <c r="N296" s="205">
        <v>169.5</v>
      </c>
      <c r="O296" s="205">
        <v>85</v>
      </c>
      <c r="P296" s="205">
        <v>73</v>
      </c>
      <c r="Q296" s="205">
        <v>18</v>
      </c>
      <c r="R296" s="205">
        <v>48</v>
      </c>
      <c r="S296" s="205">
        <v>40</v>
      </c>
      <c r="T296" s="205">
        <v>240.5</v>
      </c>
      <c r="U296" s="205">
        <v>63</v>
      </c>
      <c r="V296" s="205">
        <v>128.5</v>
      </c>
      <c r="W296" s="205">
        <v>102.5</v>
      </c>
      <c r="X296" s="205">
        <v>33.5</v>
      </c>
      <c r="Y296" s="205">
        <v>90</v>
      </c>
      <c r="Z296" s="205">
        <v>137.5</v>
      </c>
      <c r="AA296" s="205">
        <v>115.5</v>
      </c>
      <c r="AB296" s="205">
        <v>72.5</v>
      </c>
      <c r="AC296" s="205">
        <v>91</v>
      </c>
      <c r="AD296" s="205">
        <v>54.5</v>
      </c>
      <c r="AE296" s="205">
        <v>123.5</v>
      </c>
      <c r="AF296" s="205">
        <v>98.5</v>
      </c>
      <c r="AG296" s="205">
        <v>64.5</v>
      </c>
      <c r="AH296" s="205">
        <v>129.5</v>
      </c>
      <c r="AI296" s="205">
        <v>51.5</v>
      </c>
      <c r="AJ296" s="205">
        <v>39.5</v>
      </c>
      <c r="AK296" s="205">
        <v>41</v>
      </c>
      <c r="AL296" s="205">
        <v>64</v>
      </c>
      <c r="AM296" s="205">
        <v>13.5</v>
      </c>
      <c r="AN296" s="205">
        <v>114.5</v>
      </c>
      <c r="AO296" s="205">
        <v>22.5</v>
      </c>
      <c r="AP296" s="205">
        <v>40.5</v>
      </c>
      <c r="AQ296" s="205">
        <v>48</v>
      </c>
      <c r="AR296" s="205">
        <v>36.5</v>
      </c>
      <c r="AS296" s="205">
        <v>44.5</v>
      </c>
      <c r="AT296" s="205">
        <v>100</v>
      </c>
      <c r="AU296" s="205">
        <v>204</v>
      </c>
      <c r="AV296" s="205">
        <v>31</v>
      </c>
      <c r="AW296" s="205">
        <v>77</v>
      </c>
      <c r="AX296" s="205">
        <v>82.5</v>
      </c>
    </row>
    <row r="297" spans="1:50">
      <c r="A297" s="203" t="str">
        <f t="shared" si="8"/>
        <v>200803</v>
      </c>
      <c r="B297" s="204">
        <v>39661</v>
      </c>
      <c r="C297" s="206">
        <f t="shared" si="9"/>
        <v>9712.5</v>
      </c>
      <c r="D297" s="205">
        <v>56</v>
      </c>
      <c r="E297" s="205">
        <v>164.5</v>
      </c>
      <c r="F297" s="205">
        <v>242.5</v>
      </c>
      <c r="G297" s="205">
        <v>184</v>
      </c>
      <c r="H297" s="205">
        <v>444</v>
      </c>
      <c r="I297" s="205">
        <v>244</v>
      </c>
      <c r="J297" s="205">
        <v>309.5</v>
      </c>
      <c r="K297" s="205">
        <v>201</v>
      </c>
      <c r="L297" s="205">
        <v>183</v>
      </c>
      <c r="M297" s="205">
        <v>516.5</v>
      </c>
      <c r="N297" s="205">
        <v>279</v>
      </c>
      <c r="O297" s="205">
        <v>439</v>
      </c>
      <c r="P297" s="205">
        <v>159.5</v>
      </c>
      <c r="Q297" s="205">
        <v>186</v>
      </c>
      <c r="R297" s="205">
        <v>387.5</v>
      </c>
      <c r="S297" s="205">
        <v>191</v>
      </c>
      <c r="T297" s="205">
        <v>262</v>
      </c>
      <c r="U297" s="205">
        <v>177.5</v>
      </c>
      <c r="V297" s="205">
        <v>291.5</v>
      </c>
      <c r="W297" s="205">
        <v>218.5</v>
      </c>
      <c r="X297" s="205">
        <v>339.5</v>
      </c>
      <c r="Y297" s="205">
        <v>179</v>
      </c>
      <c r="Z297" s="205">
        <v>146.5</v>
      </c>
      <c r="AA297" s="205">
        <v>117</v>
      </c>
      <c r="AB297" s="205">
        <v>154.5</v>
      </c>
      <c r="AC297" s="205">
        <v>162.5</v>
      </c>
      <c r="AD297" s="205">
        <v>70</v>
      </c>
      <c r="AE297" s="205">
        <v>82</v>
      </c>
      <c r="AF297" s="205">
        <v>87.5</v>
      </c>
      <c r="AG297" s="205">
        <v>67.5</v>
      </c>
      <c r="AH297" s="205">
        <v>166</v>
      </c>
      <c r="AI297" s="205">
        <v>68.5</v>
      </c>
      <c r="AJ297" s="205">
        <v>104.5</v>
      </c>
      <c r="AK297" s="205">
        <v>113.5</v>
      </c>
      <c r="AL297" s="205">
        <v>194</v>
      </c>
      <c r="AM297" s="205">
        <v>51</v>
      </c>
      <c r="AN297" s="205">
        <v>162.5</v>
      </c>
      <c r="AO297" s="205">
        <v>69.5</v>
      </c>
      <c r="AP297" s="205">
        <v>167.5</v>
      </c>
      <c r="AQ297" s="205">
        <v>419</v>
      </c>
      <c r="AR297" s="205">
        <v>122.5</v>
      </c>
      <c r="AS297" s="205">
        <v>295</v>
      </c>
      <c r="AT297" s="205">
        <v>126</v>
      </c>
      <c r="AU297" s="205">
        <v>226.5</v>
      </c>
      <c r="AV297" s="205">
        <v>494</v>
      </c>
      <c r="AW297" s="205">
        <v>250.5</v>
      </c>
      <c r="AX297" s="205">
        <v>139.5</v>
      </c>
    </row>
    <row r="298" spans="1:50">
      <c r="A298" s="203" t="str">
        <f t="shared" si="8"/>
        <v>200803</v>
      </c>
      <c r="B298" s="204">
        <v>39692</v>
      </c>
      <c r="C298" s="206">
        <f t="shared" si="9"/>
        <v>7910.5</v>
      </c>
      <c r="D298" s="205">
        <v>30.5</v>
      </c>
      <c r="E298" s="205">
        <v>38.5</v>
      </c>
      <c r="F298" s="205">
        <v>82.5</v>
      </c>
      <c r="G298" s="205">
        <v>59.5</v>
      </c>
      <c r="H298" s="205">
        <v>95.5</v>
      </c>
      <c r="I298" s="205">
        <v>61</v>
      </c>
      <c r="J298" s="205">
        <v>81</v>
      </c>
      <c r="K298" s="205">
        <v>93.5</v>
      </c>
      <c r="L298" s="205">
        <v>126</v>
      </c>
      <c r="M298" s="205">
        <v>169</v>
      </c>
      <c r="N298" s="205">
        <v>171</v>
      </c>
      <c r="O298" s="205">
        <v>107</v>
      </c>
      <c r="P298" s="205">
        <v>151.5</v>
      </c>
      <c r="Q298" s="205">
        <v>240.5</v>
      </c>
      <c r="R298" s="205">
        <v>158.5</v>
      </c>
      <c r="S298" s="205">
        <v>286.5</v>
      </c>
      <c r="T298" s="205">
        <v>185</v>
      </c>
      <c r="U298" s="205">
        <v>75.5</v>
      </c>
      <c r="V298" s="205">
        <v>146</v>
      </c>
      <c r="W298" s="205">
        <v>220.5</v>
      </c>
      <c r="X298" s="205">
        <v>171</v>
      </c>
      <c r="Y298" s="205">
        <v>138</v>
      </c>
      <c r="Z298" s="205">
        <v>147</v>
      </c>
      <c r="AA298" s="205">
        <v>164.5</v>
      </c>
      <c r="AB298" s="205">
        <v>320.5</v>
      </c>
      <c r="AC298" s="205">
        <v>163.5</v>
      </c>
      <c r="AD298" s="205">
        <v>122</v>
      </c>
      <c r="AE298" s="205">
        <v>130.5</v>
      </c>
      <c r="AF298" s="205">
        <v>207</v>
      </c>
      <c r="AG298" s="205">
        <v>136</v>
      </c>
      <c r="AH298" s="205">
        <v>103.5</v>
      </c>
      <c r="AI298" s="205">
        <v>123.5</v>
      </c>
      <c r="AJ298" s="205">
        <v>63.5</v>
      </c>
      <c r="AK298" s="205">
        <v>120</v>
      </c>
      <c r="AL298" s="205">
        <v>189</v>
      </c>
      <c r="AM298" s="205">
        <v>172.5</v>
      </c>
      <c r="AN298" s="205">
        <v>98.5</v>
      </c>
      <c r="AO298" s="205">
        <v>209</v>
      </c>
      <c r="AP298" s="205">
        <v>176.5</v>
      </c>
      <c r="AQ298" s="205">
        <v>174</v>
      </c>
      <c r="AR298" s="205">
        <v>263</v>
      </c>
      <c r="AS298" s="205">
        <v>115.5</v>
      </c>
      <c r="AT298" s="205">
        <v>280</v>
      </c>
      <c r="AU298" s="205">
        <v>294.5</v>
      </c>
      <c r="AV298" s="205">
        <v>553.5</v>
      </c>
      <c r="AW298" s="205">
        <v>427.5</v>
      </c>
      <c r="AX298" s="205">
        <v>267.5</v>
      </c>
    </row>
    <row r="299" spans="1:50">
      <c r="A299" s="203" t="str">
        <f t="shared" si="8"/>
        <v>200804</v>
      </c>
      <c r="B299" s="204">
        <v>39722</v>
      </c>
      <c r="C299" s="206">
        <f t="shared" si="9"/>
        <v>5114.5</v>
      </c>
      <c r="D299" s="205">
        <v>99.5</v>
      </c>
      <c r="E299" s="205">
        <v>74.5</v>
      </c>
      <c r="F299" s="205">
        <v>97</v>
      </c>
      <c r="G299" s="205">
        <v>105</v>
      </c>
      <c r="H299" s="205">
        <v>191</v>
      </c>
      <c r="I299" s="205">
        <v>84.5</v>
      </c>
      <c r="J299" s="205">
        <v>94</v>
      </c>
      <c r="K299" s="205">
        <v>217</v>
      </c>
      <c r="L299" s="205">
        <v>122</v>
      </c>
      <c r="M299" s="205">
        <v>114</v>
      </c>
      <c r="N299" s="205">
        <v>63.5</v>
      </c>
      <c r="O299" s="205">
        <v>88.5</v>
      </c>
      <c r="P299" s="205">
        <v>55</v>
      </c>
      <c r="Q299" s="205">
        <v>160.5</v>
      </c>
      <c r="R299" s="205">
        <v>204.5</v>
      </c>
      <c r="S299" s="205">
        <v>246</v>
      </c>
      <c r="T299" s="205">
        <v>137</v>
      </c>
      <c r="U299" s="205">
        <v>30</v>
      </c>
      <c r="V299" s="205">
        <v>136</v>
      </c>
      <c r="W299" s="205">
        <v>124.5</v>
      </c>
      <c r="X299" s="205">
        <v>101.5</v>
      </c>
      <c r="Y299" s="205">
        <v>168</v>
      </c>
      <c r="Z299" s="205">
        <v>126</v>
      </c>
      <c r="AA299" s="205">
        <v>97</v>
      </c>
      <c r="AB299" s="205">
        <v>123.5</v>
      </c>
      <c r="AC299" s="205">
        <v>71.5</v>
      </c>
      <c r="AD299" s="205">
        <v>90.5</v>
      </c>
      <c r="AE299" s="205">
        <v>62</v>
      </c>
      <c r="AF299" s="205">
        <v>123</v>
      </c>
      <c r="AG299" s="205">
        <v>63.5</v>
      </c>
      <c r="AH299" s="205">
        <v>43.5</v>
      </c>
      <c r="AI299" s="205">
        <v>79.5</v>
      </c>
      <c r="AJ299" s="205">
        <v>48</v>
      </c>
      <c r="AK299" s="205">
        <v>50</v>
      </c>
      <c r="AL299" s="205">
        <v>21.5</v>
      </c>
      <c r="AM299" s="205">
        <v>98</v>
      </c>
      <c r="AN299" s="205">
        <v>104.5</v>
      </c>
      <c r="AO299" s="205">
        <v>117.5</v>
      </c>
      <c r="AP299" s="205">
        <v>291</v>
      </c>
      <c r="AQ299" s="205">
        <v>16.5</v>
      </c>
      <c r="AR299" s="205">
        <v>110.5</v>
      </c>
      <c r="AS299" s="205">
        <v>25</v>
      </c>
      <c r="AT299" s="205">
        <v>27.5</v>
      </c>
      <c r="AU299" s="205">
        <v>62</v>
      </c>
      <c r="AV299" s="205">
        <v>217.5</v>
      </c>
      <c r="AW299" s="205">
        <v>117</v>
      </c>
      <c r="AX299" s="205">
        <v>214.5</v>
      </c>
    </row>
    <row r="300" spans="1:50">
      <c r="A300" s="203" t="str">
        <f t="shared" si="8"/>
        <v>200804</v>
      </c>
      <c r="B300" s="204">
        <v>39753</v>
      </c>
      <c r="C300" s="206">
        <f t="shared" si="9"/>
        <v>4555</v>
      </c>
      <c r="D300" s="205">
        <v>86</v>
      </c>
      <c r="E300" s="205">
        <v>117.5</v>
      </c>
      <c r="F300" s="205">
        <v>92</v>
      </c>
      <c r="G300" s="205">
        <v>190.5</v>
      </c>
      <c r="H300" s="205">
        <v>60</v>
      </c>
      <c r="I300" s="205">
        <v>134.5</v>
      </c>
      <c r="J300" s="205">
        <v>72</v>
      </c>
      <c r="K300" s="205">
        <v>280</v>
      </c>
      <c r="L300" s="205">
        <v>64.5</v>
      </c>
      <c r="M300" s="205">
        <v>75</v>
      </c>
      <c r="N300" s="205">
        <v>53</v>
      </c>
      <c r="O300" s="205">
        <v>61</v>
      </c>
      <c r="P300" s="205">
        <v>38</v>
      </c>
      <c r="Q300" s="205">
        <v>72</v>
      </c>
      <c r="R300" s="205">
        <v>74</v>
      </c>
      <c r="S300" s="205">
        <v>80.5</v>
      </c>
      <c r="T300" s="205">
        <v>240.5</v>
      </c>
      <c r="U300" s="205">
        <v>42.5</v>
      </c>
      <c r="V300" s="205">
        <v>59</v>
      </c>
      <c r="W300" s="205">
        <v>52</v>
      </c>
      <c r="X300" s="205">
        <v>41</v>
      </c>
      <c r="Y300" s="205">
        <v>231</v>
      </c>
      <c r="Z300" s="205">
        <v>235.5</v>
      </c>
      <c r="AA300" s="205">
        <v>65.5</v>
      </c>
      <c r="AB300" s="205">
        <v>77.5</v>
      </c>
      <c r="AC300" s="205">
        <v>54.5</v>
      </c>
      <c r="AD300" s="205">
        <v>91</v>
      </c>
      <c r="AE300" s="205">
        <v>50</v>
      </c>
      <c r="AF300" s="205">
        <v>66.5</v>
      </c>
      <c r="AG300" s="205">
        <v>56</v>
      </c>
      <c r="AH300" s="205">
        <v>160</v>
      </c>
      <c r="AI300" s="205">
        <v>50</v>
      </c>
      <c r="AJ300" s="205">
        <v>127.5</v>
      </c>
      <c r="AK300" s="205">
        <v>62.5</v>
      </c>
      <c r="AL300" s="205">
        <v>81</v>
      </c>
      <c r="AM300" s="205">
        <v>79</v>
      </c>
      <c r="AN300" s="205">
        <v>74</v>
      </c>
      <c r="AO300" s="205">
        <v>92.5</v>
      </c>
      <c r="AP300" s="205">
        <v>111</v>
      </c>
      <c r="AQ300" s="205">
        <v>91</v>
      </c>
      <c r="AR300" s="205">
        <v>81.5</v>
      </c>
      <c r="AS300" s="205">
        <v>41.5</v>
      </c>
      <c r="AT300" s="205">
        <v>111</v>
      </c>
      <c r="AU300" s="205">
        <v>88.5</v>
      </c>
      <c r="AV300" s="205">
        <v>126</v>
      </c>
      <c r="AW300" s="205">
        <v>146</v>
      </c>
      <c r="AX300" s="205">
        <v>119</v>
      </c>
    </row>
    <row r="301" spans="1:50">
      <c r="A301" s="203" t="str">
        <f t="shared" si="8"/>
        <v>200804</v>
      </c>
      <c r="B301" s="204">
        <v>39783</v>
      </c>
      <c r="C301" s="206">
        <f t="shared" si="9"/>
        <v>3657.5</v>
      </c>
      <c r="D301" s="205">
        <v>142</v>
      </c>
      <c r="E301" s="205">
        <v>182</v>
      </c>
      <c r="F301" s="205">
        <v>62.5</v>
      </c>
      <c r="G301" s="205">
        <v>162</v>
      </c>
      <c r="H301" s="205">
        <v>35</v>
      </c>
      <c r="I301" s="205">
        <v>113</v>
      </c>
      <c r="J301" s="205">
        <v>61.5</v>
      </c>
      <c r="K301" s="205">
        <v>164</v>
      </c>
      <c r="L301" s="205">
        <v>51</v>
      </c>
      <c r="M301" s="205">
        <v>43</v>
      </c>
      <c r="N301" s="205">
        <v>34.5</v>
      </c>
      <c r="O301" s="205">
        <v>62.5</v>
      </c>
      <c r="P301" s="205">
        <v>48</v>
      </c>
      <c r="Q301" s="205">
        <v>73</v>
      </c>
      <c r="R301" s="205">
        <v>70.5</v>
      </c>
      <c r="S301" s="205">
        <v>80.5</v>
      </c>
      <c r="T301" s="205">
        <v>245</v>
      </c>
      <c r="U301" s="205">
        <v>68</v>
      </c>
      <c r="V301" s="205">
        <v>66.5</v>
      </c>
      <c r="W301" s="205">
        <v>35.5</v>
      </c>
      <c r="X301" s="205">
        <v>24</v>
      </c>
      <c r="Y301" s="205">
        <v>219</v>
      </c>
      <c r="Z301" s="205">
        <v>225</v>
      </c>
      <c r="AA301" s="205">
        <v>54</v>
      </c>
      <c r="AB301" s="205">
        <v>17.5</v>
      </c>
      <c r="AC301" s="205">
        <v>41.5</v>
      </c>
      <c r="AD301" s="205">
        <v>50</v>
      </c>
      <c r="AE301" s="205">
        <v>55.5</v>
      </c>
      <c r="AF301" s="205">
        <v>50.5</v>
      </c>
      <c r="AG301" s="205">
        <v>43.5</v>
      </c>
      <c r="AH301" s="205">
        <v>155</v>
      </c>
      <c r="AI301" s="205">
        <v>14</v>
      </c>
      <c r="AJ301" s="205">
        <v>155</v>
      </c>
      <c r="AK301" s="205">
        <v>58</v>
      </c>
      <c r="AL301" s="205">
        <v>57</v>
      </c>
      <c r="AM301" s="205">
        <v>31</v>
      </c>
      <c r="AN301" s="205">
        <v>19</v>
      </c>
      <c r="AO301" s="205">
        <v>61.5</v>
      </c>
      <c r="AP301" s="205">
        <v>24.5</v>
      </c>
      <c r="AQ301" s="205">
        <v>78.5</v>
      </c>
      <c r="AR301" s="205">
        <v>28.5</v>
      </c>
      <c r="AS301" s="205">
        <v>83.5</v>
      </c>
      <c r="AT301" s="205">
        <v>105</v>
      </c>
      <c r="AU301" s="205">
        <v>106</v>
      </c>
      <c r="AV301" s="205">
        <v>35.5</v>
      </c>
      <c r="AW301" s="205">
        <v>45.5</v>
      </c>
      <c r="AX301" s="205">
        <v>19.5</v>
      </c>
    </row>
    <row r="302" spans="1:50">
      <c r="A302" s="203" t="str">
        <f t="shared" si="8"/>
        <v>200901</v>
      </c>
      <c r="B302" s="204">
        <v>39814</v>
      </c>
      <c r="C302" s="206">
        <f t="shared" si="9"/>
        <v>5200</v>
      </c>
      <c r="D302" s="205">
        <v>103</v>
      </c>
      <c r="E302" s="205">
        <v>127.5</v>
      </c>
      <c r="F302" s="205">
        <v>74.5</v>
      </c>
      <c r="G302" s="205">
        <v>182</v>
      </c>
      <c r="H302" s="205">
        <v>96.5</v>
      </c>
      <c r="I302" s="205">
        <v>89.5</v>
      </c>
      <c r="J302" s="205">
        <v>104</v>
      </c>
      <c r="K302" s="205">
        <v>216.5</v>
      </c>
      <c r="L302" s="205">
        <v>104.5</v>
      </c>
      <c r="M302" s="205">
        <v>108</v>
      </c>
      <c r="N302" s="205">
        <v>67</v>
      </c>
      <c r="O302" s="205">
        <v>120.5</v>
      </c>
      <c r="P302" s="205">
        <v>88</v>
      </c>
      <c r="Q302" s="205">
        <v>117.5</v>
      </c>
      <c r="R302" s="205">
        <v>142</v>
      </c>
      <c r="S302" s="205">
        <v>150</v>
      </c>
      <c r="T302" s="205">
        <v>233.5</v>
      </c>
      <c r="U302" s="205">
        <v>55</v>
      </c>
      <c r="V302" s="205">
        <v>129</v>
      </c>
      <c r="W302" s="205">
        <v>98</v>
      </c>
      <c r="X302" s="205">
        <v>109.5</v>
      </c>
      <c r="Y302" s="205">
        <v>278</v>
      </c>
      <c r="Z302" s="205">
        <v>302</v>
      </c>
      <c r="AA302" s="205">
        <v>89.5</v>
      </c>
      <c r="AB302" s="205">
        <v>141</v>
      </c>
      <c r="AC302" s="205">
        <v>91</v>
      </c>
      <c r="AD302" s="205">
        <v>103.5</v>
      </c>
      <c r="AE302" s="205">
        <v>73</v>
      </c>
      <c r="AF302" s="205">
        <v>89.5</v>
      </c>
      <c r="AG302" s="205">
        <v>53.5</v>
      </c>
      <c r="AH302" s="205">
        <v>320.5</v>
      </c>
      <c r="AI302" s="205">
        <v>38</v>
      </c>
      <c r="AJ302" s="205">
        <v>243</v>
      </c>
      <c r="AK302" s="205">
        <v>33.5</v>
      </c>
      <c r="AL302" s="205">
        <v>96</v>
      </c>
      <c r="AM302" s="205">
        <v>64</v>
      </c>
      <c r="AN302" s="205">
        <v>52.5</v>
      </c>
      <c r="AO302" s="205">
        <v>65</v>
      </c>
      <c r="AP302" s="205">
        <v>78.5</v>
      </c>
      <c r="AQ302" s="205">
        <v>62.5</v>
      </c>
      <c r="AR302" s="205">
        <v>68.5</v>
      </c>
      <c r="AS302" s="205">
        <v>35.5</v>
      </c>
      <c r="AT302" s="205">
        <v>56.5</v>
      </c>
      <c r="AU302" s="205">
        <v>54.5</v>
      </c>
      <c r="AV302" s="205">
        <v>96.5</v>
      </c>
      <c r="AW302" s="205">
        <v>65.5</v>
      </c>
      <c r="AX302" s="205">
        <v>32.5</v>
      </c>
    </row>
    <row r="303" spans="1:50">
      <c r="A303" s="203" t="str">
        <f t="shared" si="8"/>
        <v>200901</v>
      </c>
      <c r="B303" s="204">
        <v>39845</v>
      </c>
      <c r="C303" s="206">
        <f t="shared" si="9"/>
        <v>4518</v>
      </c>
      <c r="D303" s="205">
        <v>143</v>
      </c>
      <c r="E303" s="205">
        <v>135.5</v>
      </c>
      <c r="F303" s="205">
        <v>82</v>
      </c>
      <c r="G303" s="205">
        <v>133.5</v>
      </c>
      <c r="H303" s="205">
        <v>37.5</v>
      </c>
      <c r="I303" s="205">
        <v>65.5</v>
      </c>
      <c r="J303" s="205">
        <v>39.5</v>
      </c>
      <c r="K303" s="205">
        <v>124.5</v>
      </c>
      <c r="L303" s="205">
        <v>56</v>
      </c>
      <c r="M303" s="205">
        <v>44.5</v>
      </c>
      <c r="N303" s="205">
        <v>9</v>
      </c>
      <c r="O303" s="205">
        <v>28.5</v>
      </c>
      <c r="P303" s="205">
        <v>69.5</v>
      </c>
      <c r="Q303" s="205">
        <v>41.5</v>
      </c>
      <c r="R303" s="205">
        <v>46.5</v>
      </c>
      <c r="S303" s="205">
        <v>68.5</v>
      </c>
      <c r="T303" s="205">
        <v>101</v>
      </c>
      <c r="U303" s="205">
        <v>52.5</v>
      </c>
      <c r="V303" s="205">
        <v>154.5</v>
      </c>
      <c r="W303" s="205">
        <v>106.5</v>
      </c>
      <c r="X303" s="205">
        <v>74</v>
      </c>
      <c r="Y303" s="205">
        <v>128.5</v>
      </c>
      <c r="Z303" s="205">
        <v>124.5</v>
      </c>
      <c r="AA303" s="205">
        <v>111.5</v>
      </c>
      <c r="AB303" s="205">
        <v>74</v>
      </c>
      <c r="AC303" s="205">
        <v>84</v>
      </c>
      <c r="AD303" s="205">
        <v>82</v>
      </c>
      <c r="AE303" s="205">
        <v>95</v>
      </c>
      <c r="AF303" s="205">
        <v>128</v>
      </c>
      <c r="AG303" s="205">
        <v>121</v>
      </c>
      <c r="AH303" s="205">
        <v>123.5</v>
      </c>
      <c r="AI303" s="205">
        <v>109</v>
      </c>
      <c r="AJ303" s="205">
        <v>101</v>
      </c>
      <c r="AK303" s="205">
        <v>120.5</v>
      </c>
      <c r="AL303" s="205">
        <v>108</v>
      </c>
      <c r="AM303" s="205">
        <v>87</v>
      </c>
      <c r="AN303" s="205">
        <v>89</v>
      </c>
      <c r="AO303" s="205">
        <v>107</v>
      </c>
      <c r="AP303" s="205">
        <v>176</v>
      </c>
      <c r="AQ303" s="205">
        <v>86</v>
      </c>
      <c r="AR303" s="205">
        <v>80</v>
      </c>
      <c r="AS303" s="205">
        <v>87</v>
      </c>
      <c r="AT303" s="205">
        <v>156</v>
      </c>
      <c r="AU303" s="205">
        <v>133.5</v>
      </c>
      <c r="AV303" s="205">
        <v>167.5</v>
      </c>
      <c r="AW303" s="205">
        <v>188</v>
      </c>
      <c r="AX303" s="205">
        <v>37</v>
      </c>
    </row>
    <row r="304" spans="1:50">
      <c r="A304" s="203" t="str">
        <f t="shared" si="8"/>
        <v>200901</v>
      </c>
      <c r="B304" s="204">
        <v>39873</v>
      </c>
      <c r="C304" s="206">
        <f t="shared" si="9"/>
        <v>5431</v>
      </c>
      <c r="D304" s="205">
        <v>79</v>
      </c>
      <c r="E304" s="205">
        <v>77</v>
      </c>
      <c r="F304" s="205">
        <v>116.5</v>
      </c>
      <c r="G304" s="205">
        <v>118.5</v>
      </c>
      <c r="H304" s="205">
        <v>41.5</v>
      </c>
      <c r="I304" s="205">
        <v>44.5</v>
      </c>
      <c r="J304" s="205">
        <v>41</v>
      </c>
      <c r="K304" s="205">
        <v>140</v>
      </c>
      <c r="L304" s="205">
        <v>105.5</v>
      </c>
      <c r="M304" s="205">
        <v>84</v>
      </c>
      <c r="N304" s="205">
        <v>54</v>
      </c>
      <c r="O304" s="205">
        <v>62.5</v>
      </c>
      <c r="P304" s="205">
        <v>68.5</v>
      </c>
      <c r="Q304" s="205">
        <v>85</v>
      </c>
      <c r="R304" s="205">
        <v>98.5</v>
      </c>
      <c r="S304" s="205">
        <v>104</v>
      </c>
      <c r="T304" s="205">
        <v>139</v>
      </c>
      <c r="U304" s="205">
        <v>75</v>
      </c>
      <c r="V304" s="205">
        <v>301</v>
      </c>
      <c r="W304" s="205">
        <v>174.5</v>
      </c>
      <c r="X304" s="205">
        <v>115</v>
      </c>
      <c r="Y304" s="205">
        <v>160</v>
      </c>
      <c r="Z304" s="205">
        <v>200</v>
      </c>
      <c r="AA304" s="205">
        <v>129</v>
      </c>
      <c r="AB304" s="205">
        <v>103</v>
      </c>
      <c r="AC304" s="205">
        <v>121.5</v>
      </c>
      <c r="AD304" s="205">
        <v>118.5</v>
      </c>
      <c r="AE304" s="205">
        <v>147.5</v>
      </c>
      <c r="AF304" s="205">
        <v>113</v>
      </c>
      <c r="AG304" s="205">
        <v>119</v>
      </c>
      <c r="AH304" s="205">
        <v>105.5</v>
      </c>
      <c r="AI304" s="205">
        <v>58.5</v>
      </c>
      <c r="AJ304" s="205">
        <v>91</v>
      </c>
      <c r="AK304" s="205">
        <v>91</v>
      </c>
      <c r="AL304" s="205">
        <v>130.5</v>
      </c>
      <c r="AM304" s="205">
        <v>55.5</v>
      </c>
      <c r="AN304" s="205">
        <v>62.5</v>
      </c>
      <c r="AO304" s="205">
        <v>88.5</v>
      </c>
      <c r="AP304" s="205">
        <v>240</v>
      </c>
      <c r="AQ304" s="205">
        <v>46</v>
      </c>
      <c r="AR304" s="205">
        <v>57</v>
      </c>
      <c r="AS304" s="205">
        <v>112.5</v>
      </c>
      <c r="AT304" s="205">
        <v>181</v>
      </c>
      <c r="AU304" s="205">
        <v>144.5</v>
      </c>
      <c r="AV304" s="205">
        <v>220</v>
      </c>
      <c r="AW304" s="205">
        <v>245.5</v>
      </c>
      <c r="AX304" s="205">
        <v>165.5</v>
      </c>
    </row>
    <row r="305" spans="1:50">
      <c r="A305" s="203" t="str">
        <f t="shared" si="8"/>
        <v>200902</v>
      </c>
      <c r="B305" s="204">
        <v>39904</v>
      </c>
      <c r="C305" s="206">
        <f t="shared" si="9"/>
        <v>5237</v>
      </c>
      <c r="D305" s="205">
        <v>58</v>
      </c>
      <c r="E305" s="205">
        <v>113.5</v>
      </c>
      <c r="F305" s="205">
        <v>105.5</v>
      </c>
      <c r="G305" s="205">
        <v>110</v>
      </c>
      <c r="H305" s="205">
        <v>180.5</v>
      </c>
      <c r="I305" s="205">
        <v>88.5</v>
      </c>
      <c r="J305" s="205">
        <v>141</v>
      </c>
      <c r="K305" s="205">
        <v>78</v>
      </c>
      <c r="L305" s="205">
        <v>176</v>
      </c>
      <c r="M305" s="205">
        <v>191.5</v>
      </c>
      <c r="N305" s="205">
        <v>93</v>
      </c>
      <c r="O305" s="205">
        <v>110.5</v>
      </c>
      <c r="P305" s="205">
        <v>78</v>
      </c>
      <c r="Q305" s="205">
        <v>107</v>
      </c>
      <c r="R305" s="205">
        <v>162.5</v>
      </c>
      <c r="S305" s="205">
        <v>163</v>
      </c>
      <c r="T305" s="205">
        <v>94.5</v>
      </c>
      <c r="U305" s="205">
        <v>81.5</v>
      </c>
      <c r="V305" s="205">
        <v>176</v>
      </c>
      <c r="W305" s="205">
        <v>161.5</v>
      </c>
      <c r="X305" s="205">
        <v>125.5</v>
      </c>
      <c r="Y305" s="205">
        <v>113.5</v>
      </c>
      <c r="Z305" s="205">
        <v>107</v>
      </c>
      <c r="AA305" s="205">
        <v>98.5</v>
      </c>
      <c r="AB305" s="205">
        <v>118.5</v>
      </c>
      <c r="AC305" s="205">
        <v>109.5</v>
      </c>
      <c r="AD305" s="205">
        <v>98</v>
      </c>
      <c r="AE305" s="205">
        <v>98.5</v>
      </c>
      <c r="AF305" s="205">
        <v>87.5</v>
      </c>
      <c r="AG305" s="205">
        <v>70</v>
      </c>
      <c r="AH305" s="205">
        <v>98</v>
      </c>
      <c r="AI305" s="205">
        <v>76.5</v>
      </c>
      <c r="AJ305" s="205">
        <v>127</v>
      </c>
      <c r="AK305" s="205">
        <v>84.5</v>
      </c>
      <c r="AL305" s="205">
        <v>166</v>
      </c>
      <c r="AM305" s="205">
        <v>44.5</v>
      </c>
      <c r="AN305" s="205">
        <v>59</v>
      </c>
      <c r="AO305" s="205">
        <v>54.5</v>
      </c>
      <c r="AP305" s="205">
        <v>126</v>
      </c>
      <c r="AQ305" s="205">
        <v>99.5</v>
      </c>
      <c r="AR305" s="205">
        <v>61.5</v>
      </c>
      <c r="AS305" s="205">
        <v>121.5</v>
      </c>
      <c r="AT305" s="205">
        <v>102.5</v>
      </c>
      <c r="AU305" s="205">
        <v>80</v>
      </c>
      <c r="AV305" s="205">
        <v>147.5</v>
      </c>
      <c r="AW305" s="205">
        <v>159.5</v>
      </c>
      <c r="AX305" s="205">
        <v>132.5</v>
      </c>
    </row>
    <row r="306" spans="1:50">
      <c r="A306" s="203" t="str">
        <f t="shared" si="8"/>
        <v>200902</v>
      </c>
      <c r="B306" s="204">
        <v>39934</v>
      </c>
      <c r="C306" s="206">
        <f t="shared" si="9"/>
        <v>4224.5</v>
      </c>
      <c r="D306" s="205">
        <v>42.5</v>
      </c>
      <c r="E306" s="205">
        <v>48.5</v>
      </c>
      <c r="F306" s="205">
        <v>43.5</v>
      </c>
      <c r="G306" s="205">
        <v>76</v>
      </c>
      <c r="H306" s="205">
        <v>80.5</v>
      </c>
      <c r="I306" s="205">
        <v>19.5</v>
      </c>
      <c r="J306" s="205">
        <v>14</v>
      </c>
      <c r="K306" s="205">
        <v>50.5</v>
      </c>
      <c r="L306" s="205">
        <v>98</v>
      </c>
      <c r="M306" s="205">
        <v>93.5</v>
      </c>
      <c r="N306" s="205">
        <v>66</v>
      </c>
      <c r="O306" s="205">
        <v>150</v>
      </c>
      <c r="P306" s="205">
        <v>128</v>
      </c>
      <c r="Q306" s="205">
        <v>156</v>
      </c>
      <c r="R306" s="205">
        <v>242</v>
      </c>
      <c r="S306" s="205">
        <v>256</v>
      </c>
      <c r="T306" s="205">
        <v>80</v>
      </c>
      <c r="U306" s="205">
        <v>51.5</v>
      </c>
      <c r="V306" s="205">
        <v>219.5</v>
      </c>
      <c r="W306" s="205">
        <v>157.5</v>
      </c>
      <c r="X306" s="205">
        <v>188</v>
      </c>
      <c r="Y306" s="205">
        <v>94</v>
      </c>
      <c r="Z306" s="205">
        <v>93</v>
      </c>
      <c r="AA306" s="205">
        <v>79.5</v>
      </c>
      <c r="AB306" s="205">
        <v>174</v>
      </c>
      <c r="AC306" s="205">
        <v>72.5</v>
      </c>
      <c r="AD306" s="205">
        <v>48</v>
      </c>
      <c r="AE306" s="205">
        <v>78.5</v>
      </c>
      <c r="AF306" s="205">
        <v>107</v>
      </c>
      <c r="AG306" s="205">
        <v>70.5</v>
      </c>
      <c r="AH306" s="205">
        <v>56</v>
      </c>
      <c r="AI306" s="205">
        <v>30</v>
      </c>
      <c r="AJ306" s="205">
        <v>47.5</v>
      </c>
      <c r="AK306" s="205">
        <v>48.5</v>
      </c>
      <c r="AL306" s="205">
        <v>76</v>
      </c>
      <c r="AM306" s="205">
        <v>58.5</v>
      </c>
      <c r="AN306" s="205">
        <v>66</v>
      </c>
      <c r="AO306" s="205">
        <v>37</v>
      </c>
      <c r="AP306" s="205">
        <v>48.5</v>
      </c>
      <c r="AQ306" s="205">
        <v>45.5</v>
      </c>
      <c r="AR306" s="205">
        <v>37</v>
      </c>
      <c r="AS306" s="205">
        <v>68</v>
      </c>
      <c r="AT306" s="205">
        <v>101.5</v>
      </c>
      <c r="AU306" s="205">
        <v>69</v>
      </c>
      <c r="AV306" s="205">
        <v>96</v>
      </c>
      <c r="AW306" s="205">
        <v>76.5</v>
      </c>
      <c r="AX306" s="205">
        <v>185</v>
      </c>
    </row>
    <row r="307" spans="1:50">
      <c r="A307" s="203" t="str">
        <f t="shared" si="8"/>
        <v>200902</v>
      </c>
      <c r="B307" s="204">
        <v>39965</v>
      </c>
      <c r="C307" s="206">
        <f t="shared" si="9"/>
        <v>7983</v>
      </c>
      <c r="D307" s="205">
        <v>50</v>
      </c>
      <c r="E307" s="205">
        <v>76</v>
      </c>
      <c r="F307" s="205">
        <v>71</v>
      </c>
      <c r="G307" s="205">
        <v>113</v>
      </c>
      <c r="H307" s="205">
        <v>128</v>
      </c>
      <c r="I307" s="205">
        <v>85.5</v>
      </c>
      <c r="J307" s="205">
        <v>82.5</v>
      </c>
      <c r="K307" s="205">
        <v>68</v>
      </c>
      <c r="L307" s="205">
        <v>120</v>
      </c>
      <c r="M307" s="205">
        <v>129</v>
      </c>
      <c r="N307" s="205">
        <v>120.5</v>
      </c>
      <c r="O307" s="205">
        <v>164.5</v>
      </c>
      <c r="P307" s="205">
        <v>74.5</v>
      </c>
      <c r="Q307" s="205">
        <v>195.5</v>
      </c>
      <c r="R307" s="205">
        <v>226</v>
      </c>
      <c r="S307" s="205">
        <v>218</v>
      </c>
      <c r="T307" s="205">
        <v>101</v>
      </c>
      <c r="U307" s="205">
        <v>92.5</v>
      </c>
      <c r="V307" s="205">
        <v>255.5</v>
      </c>
      <c r="W307" s="205">
        <v>257.5</v>
      </c>
      <c r="X307" s="205">
        <v>240</v>
      </c>
      <c r="Y307" s="205">
        <v>136</v>
      </c>
      <c r="Z307" s="205">
        <v>130.5</v>
      </c>
      <c r="AA307" s="205">
        <v>169.5</v>
      </c>
      <c r="AB307" s="205">
        <v>165</v>
      </c>
      <c r="AC307" s="205">
        <v>117.5</v>
      </c>
      <c r="AD307" s="205">
        <v>159.5</v>
      </c>
      <c r="AE307" s="205">
        <v>121.5</v>
      </c>
      <c r="AF307" s="205">
        <v>134</v>
      </c>
      <c r="AG307" s="205">
        <v>129</v>
      </c>
      <c r="AH307" s="205">
        <v>154.5</v>
      </c>
      <c r="AI307" s="205">
        <v>73.5</v>
      </c>
      <c r="AJ307" s="205">
        <v>218</v>
      </c>
      <c r="AK307" s="205">
        <v>233</v>
      </c>
      <c r="AL307" s="205">
        <v>212</v>
      </c>
      <c r="AM307" s="205">
        <v>64</v>
      </c>
      <c r="AN307" s="205">
        <v>126</v>
      </c>
      <c r="AO307" s="205">
        <v>168.5</v>
      </c>
      <c r="AP307" s="205">
        <v>244</v>
      </c>
      <c r="AQ307" s="205">
        <v>219</v>
      </c>
      <c r="AR307" s="205">
        <v>342.5</v>
      </c>
      <c r="AS307" s="205">
        <v>305</v>
      </c>
      <c r="AT307" s="205">
        <v>305</v>
      </c>
      <c r="AU307" s="205">
        <v>246</v>
      </c>
      <c r="AV307" s="205">
        <v>250</v>
      </c>
      <c r="AW307" s="205">
        <v>289</v>
      </c>
      <c r="AX307" s="205">
        <v>402</v>
      </c>
    </row>
    <row r="308" spans="1:50">
      <c r="A308" s="203" t="str">
        <f t="shared" si="8"/>
        <v>200903</v>
      </c>
      <c r="B308" s="204">
        <v>39995</v>
      </c>
      <c r="C308" s="206">
        <f t="shared" si="9"/>
        <v>11944.5</v>
      </c>
      <c r="D308" s="205">
        <v>187.5</v>
      </c>
      <c r="E308" s="205">
        <v>258.5</v>
      </c>
      <c r="F308" s="205">
        <v>295.5</v>
      </c>
      <c r="G308" s="205">
        <v>327.5</v>
      </c>
      <c r="H308" s="205">
        <v>130.5</v>
      </c>
      <c r="I308" s="205">
        <v>206</v>
      </c>
      <c r="J308" s="205">
        <v>106.5</v>
      </c>
      <c r="K308" s="205">
        <v>255</v>
      </c>
      <c r="L308" s="205">
        <v>68.5</v>
      </c>
      <c r="M308" s="205">
        <v>212</v>
      </c>
      <c r="N308" s="205">
        <v>159.5</v>
      </c>
      <c r="O308" s="205">
        <v>159</v>
      </c>
      <c r="P308" s="205">
        <v>122.5</v>
      </c>
      <c r="Q308" s="205">
        <v>99</v>
      </c>
      <c r="R308" s="205">
        <v>78.5</v>
      </c>
      <c r="S308" s="205">
        <v>112.5</v>
      </c>
      <c r="T308" s="205">
        <v>375.5</v>
      </c>
      <c r="U308" s="205">
        <v>164.5</v>
      </c>
      <c r="V308" s="205">
        <v>395</v>
      </c>
      <c r="W308" s="205">
        <v>303</v>
      </c>
      <c r="X308" s="205">
        <v>254</v>
      </c>
      <c r="Y308" s="205">
        <v>447</v>
      </c>
      <c r="Z308" s="205">
        <v>197.5</v>
      </c>
      <c r="AA308" s="205">
        <v>266</v>
      </c>
      <c r="AB308" s="205">
        <v>182</v>
      </c>
      <c r="AC308" s="205">
        <v>198</v>
      </c>
      <c r="AD308" s="205">
        <v>143</v>
      </c>
      <c r="AE308" s="205">
        <v>162</v>
      </c>
      <c r="AF308" s="205">
        <v>309</v>
      </c>
      <c r="AG308" s="205">
        <v>213.5</v>
      </c>
      <c r="AH308" s="205">
        <v>239</v>
      </c>
      <c r="AI308" s="205">
        <v>259</v>
      </c>
      <c r="AJ308" s="205">
        <v>318</v>
      </c>
      <c r="AK308" s="205">
        <v>512</v>
      </c>
      <c r="AL308" s="205">
        <v>758</v>
      </c>
      <c r="AM308" s="205">
        <v>190</v>
      </c>
      <c r="AN308" s="205">
        <v>142.5</v>
      </c>
      <c r="AO308" s="205">
        <v>329.5</v>
      </c>
      <c r="AP308" s="205">
        <v>291.5</v>
      </c>
      <c r="AQ308" s="205">
        <v>619.5</v>
      </c>
      <c r="AR308" s="205">
        <v>229</v>
      </c>
      <c r="AS308" s="205">
        <v>537.5</v>
      </c>
      <c r="AT308" s="205">
        <v>414.5</v>
      </c>
      <c r="AU308" s="205">
        <v>429</v>
      </c>
      <c r="AV308" s="205">
        <v>95</v>
      </c>
      <c r="AW308" s="205">
        <v>130</v>
      </c>
      <c r="AX308" s="205">
        <v>62</v>
      </c>
    </row>
    <row r="309" spans="1:50">
      <c r="A309" s="203" t="str">
        <f t="shared" si="8"/>
        <v>200903</v>
      </c>
      <c r="B309" s="204">
        <v>40026</v>
      </c>
      <c r="C309" s="206">
        <f t="shared" si="9"/>
        <v>6488</v>
      </c>
      <c r="D309" s="205">
        <v>63</v>
      </c>
      <c r="E309" s="205">
        <v>118</v>
      </c>
      <c r="F309" s="205">
        <v>128.5</v>
      </c>
      <c r="G309" s="205">
        <v>107.5</v>
      </c>
      <c r="H309" s="205">
        <v>199.5</v>
      </c>
      <c r="I309" s="205">
        <v>97.5</v>
      </c>
      <c r="J309" s="205">
        <v>211.5</v>
      </c>
      <c r="K309" s="205">
        <v>142</v>
      </c>
      <c r="L309" s="205">
        <v>213.5</v>
      </c>
      <c r="M309" s="205">
        <v>137</v>
      </c>
      <c r="N309" s="205">
        <v>152.5</v>
      </c>
      <c r="O309" s="205">
        <v>125</v>
      </c>
      <c r="P309" s="205">
        <v>77.5</v>
      </c>
      <c r="Q309" s="205">
        <v>249</v>
      </c>
      <c r="R309" s="205">
        <v>242</v>
      </c>
      <c r="S309" s="205">
        <v>226</v>
      </c>
      <c r="T309" s="205">
        <v>192</v>
      </c>
      <c r="U309" s="205">
        <v>101</v>
      </c>
      <c r="V309" s="205">
        <v>183.5</v>
      </c>
      <c r="W309" s="205">
        <v>171.5</v>
      </c>
      <c r="X309" s="205">
        <v>128</v>
      </c>
      <c r="Y309" s="205">
        <v>126</v>
      </c>
      <c r="Z309" s="205">
        <v>215</v>
      </c>
      <c r="AA309" s="205">
        <v>90.5</v>
      </c>
      <c r="AB309" s="205">
        <v>87</v>
      </c>
      <c r="AC309" s="205">
        <v>107.5</v>
      </c>
      <c r="AD309" s="205">
        <v>75</v>
      </c>
      <c r="AE309" s="205">
        <v>41.5</v>
      </c>
      <c r="AF309" s="205">
        <v>106.5</v>
      </c>
      <c r="AG309" s="205">
        <v>100</v>
      </c>
      <c r="AH309" s="205">
        <v>105</v>
      </c>
      <c r="AI309" s="205">
        <v>159</v>
      </c>
      <c r="AJ309" s="205">
        <v>45</v>
      </c>
      <c r="AK309" s="205">
        <v>60</v>
      </c>
      <c r="AL309" s="205">
        <v>121.5</v>
      </c>
      <c r="AM309" s="205">
        <v>149</v>
      </c>
      <c r="AN309" s="205">
        <v>383.5</v>
      </c>
      <c r="AO309" s="205">
        <v>139</v>
      </c>
      <c r="AP309" s="205">
        <v>228</v>
      </c>
      <c r="AQ309" s="205">
        <v>94</v>
      </c>
      <c r="AR309" s="205">
        <v>107.5</v>
      </c>
      <c r="AS309" s="205">
        <v>113</v>
      </c>
      <c r="AT309" s="205">
        <v>74</v>
      </c>
      <c r="AU309" s="205">
        <v>66.5</v>
      </c>
      <c r="AV309" s="205">
        <v>307.5</v>
      </c>
      <c r="AW309" s="205">
        <v>22.5</v>
      </c>
      <c r="AX309" s="205">
        <v>98</v>
      </c>
    </row>
    <row r="310" spans="1:50">
      <c r="A310" s="203" t="str">
        <f t="shared" si="8"/>
        <v>200903</v>
      </c>
      <c r="B310" s="204">
        <v>40057</v>
      </c>
      <c r="C310" s="206">
        <f t="shared" si="9"/>
        <v>2494.5</v>
      </c>
      <c r="D310" s="205">
        <v>35.5</v>
      </c>
      <c r="E310" s="205">
        <v>109</v>
      </c>
      <c r="F310" s="205">
        <v>54</v>
      </c>
      <c r="G310" s="205">
        <v>73</v>
      </c>
      <c r="H310" s="205">
        <v>12</v>
      </c>
      <c r="I310" s="205">
        <v>29</v>
      </c>
      <c r="J310" s="205">
        <v>9</v>
      </c>
      <c r="K310" s="205">
        <v>66</v>
      </c>
      <c r="L310" s="205">
        <v>8.5</v>
      </c>
      <c r="M310" s="205">
        <v>33.5</v>
      </c>
      <c r="N310" s="205">
        <v>20.5</v>
      </c>
      <c r="O310" s="205">
        <v>15</v>
      </c>
      <c r="P310" s="205">
        <v>43</v>
      </c>
      <c r="Q310" s="205">
        <v>46</v>
      </c>
      <c r="R310" s="205">
        <v>53</v>
      </c>
      <c r="S310" s="205">
        <v>41.5</v>
      </c>
      <c r="T310" s="205">
        <v>105.5</v>
      </c>
      <c r="U310" s="205">
        <v>33</v>
      </c>
      <c r="V310" s="205">
        <v>87</v>
      </c>
      <c r="W310" s="205">
        <v>67.5</v>
      </c>
      <c r="X310" s="205">
        <v>51.5</v>
      </c>
      <c r="Y310" s="205">
        <v>69.5</v>
      </c>
      <c r="Z310" s="205">
        <v>72</v>
      </c>
      <c r="AA310" s="205">
        <v>42.5</v>
      </c>
      <c r="AB310" s="205">
        <v>25</v>
      </c>
      <c r="AC310" s="205">
        <v>36.5</v>
      </c>
      <c r="AD310" s="205">
        <v>58.5</v>
      </c>
      <c r="AE310" s="205">
        <v>51</v>
      </c>
      <c r="AF310" s="205">
        <v>53.5</v>
      </c>
      <c r="AG310" s="205">
        <v>31.5</v>
      </c>
      <c r="AH310" s="205">
        <v>70.5</v>
      </c>
      <c r="AI310" s="205">
        <v>56.5</v>
      </c>
      <c r="AJ310" s="205">
        <v>56.5</v>
      </c>
      <c r="AK310" s="205">
        <v>43</v>
      </c>
      <c r="AL310" s="205">
        <v>32.5</v>
      </c>
      <c r="AM310" s="205">
        <v>28.5</v>
      </c>
      <c r="AN310" s="205">
        <v>94.5</v>
      </c>
      <c r="AO310" s="205">
        <v>82</v>
      </c>
      <c r="AP310" s="205">
        <v>76</v>
      </c>
      <c r="AQ310" s="205">
        <v>83.5</v>
      </c>
      <c r="AR310" s="205">
        <v>43.5</v>
      </c>
      <c r="AS310" s="205">
        <v>45</v>
      </c>
      <c r="AT310" s="205">
        <v>51</v>
      </c>
      <c r="AU310" s="205">
        <v>34</v>
      </c>
      <c r="AV310" s="205">
        <v>205.5</v>
      </c>
      <c r="AW310" s="205">
        <v>36</v>
      </c>
      <c r="AX310" s="205">
        <v>23</v>
      </c>
    </row>
    <row r="311" spans="1:50">
      <c r="A311" s="203" t="str">
        <f t="shared" si="8"/>
        <v>200904</v>
      </c>
      <c r="B311" s="204">
        <v>40087</v>
      </c>
      <c r="C311" s="206">
        <f t="shared" si="9"/>
        <v>7461.5</v>
      </c>
      <c r="D311" s="205">
        <v>125</v>
      </c>
      <c r="E311" s="205">
        <v>151</v>
      </c>
      <c r="F311" s="205">
        <v>118.5</v>
      </c>
      <c r="G311" s="205">
        <v>198</v>
      </c>
      <c r="H311" s="205">
        <v>186.5</v>
      </c>
      <c r="I311" s="205">
        <v>101</v>
      </c>
      <c r="J311" s="205">
        <v>140</v>
      </c>
      <c r="K311" s="205">
        <v>172.5</v>
      </c>
      <c r="L311" s="205">
        <v>227.5</v>
      </c>
      <c r="M311" s="205">
        <v>183</v>
      </c>
      <c r="N311" s="205">
        <v>134</v>
      </c>
      <c r="O311" s="205">
        <v>234</v>
      </c>
      <c r="P311" s="205">
        <v>130.5</v>
      </c>
      <c r="Q311" s="205">
        <v>288.5</v>
      </c>
      <c r="R311" s="205">
        <v>276.5</v>
      </c>
      <c r="S311" s="205">
        <v>297</v>
      </c>
      <c r="T311" s="205">
        <v>145.5</v>
      </c>
      <c r="U311" s="205">
        <v>117.5</v>
      </c>
      <c r="V311" s="205">
        <v>196.5</v>
      </c>
      <c r="W311" s="205">
        <v>163.5</v>
      </c>
      <c r="X311" s="205">
        <v>211.5</v>
      </c>
      <c r="Y311" s="205">
        <v>180.5</v>
      </c>
      <c r="Z311" s="205">
        <v>132.5</v>
      </c>
      <c r="AA311" s="205">
        <v>140.5</v>
      </c>
      <c r="AB311" s="205">
        <v>256</v>
      </c>
      <c r="AC311" s="205">
        <v>173.5</v>
      </c>
      <c r="AD311" s="205">
        <v>180</v>
      </c>
      <c r="AE311" s="205">
        <v>120</v>
      </c>
      <c r="AF311" s="205">
        <v>131</v>
      </c>
      <c r="AG311" s="205">
        <v>112.5</v>
      </c>
      <c r="AH311" s="205">
        <v>137</v>
      </c>
      <c r="AI311" s="205">
        <v>57</v>
      </c>
      <c r="AJ311" s="205">
        <v>89</v>
      </c>
      <c r="AK311" s="205">
        <v>57</v>
      </c>
      <c r="AL311" s="205">
        <v>69</v>
      </c>
      <c r="AM311" s="205">
        <v>106</v>
      </c>
      <c r="AN311" s="205">
        <v>205.5</v>
      </c>
      <c r="AO311" s="205">
        <v>69</v>
      </c>
      <c r="AP311" s="205">
        <v>158</v>
      </c>
      <c r="AQ311" s="205">
        <v>105</v>
      </c>
      <c r="AR311" s="205">
        <v>141.5</v>
      </c>
      <c r="AS311" s="205">
        <v>132.5</v>
      </c>
      <c r="AT311" s="205">
        <v>150</v>
      </c>
      <c r="AU311" s="205">
        <v>129.5</v>
      </c>
      <c r="AV311" s="205">
        <v>198</v>
      </c>
      <c r="AW311" s="205">
        <v>77</v>
      </c>
      <c r="AX311" s="205">
        <v>356</v>
      </c>
    </row>
    <row r="312" spans="1:50">
      <c r="A312" s="203" t="str">
        <f t="shared" si="8"/>
        <v>200904</v>
      </c>
      <c r="B312" s="204">
        <v>40118</v>
      </c>
      <c r="C312" s="206">
        <f t="shared" si="9"/>
        <v>7930</v>
      </c>
      <c r="D312" s="205">
        <v>154</v>
      </c>
      <c r="E312" s="205">
        <v>116</v>
      </c>
      <c r="F312" s="205">
        <v>113</v>
      </c>
      <c r="G312" s="205">
        <v>168.5</v>
      </c>
      <c r="H312" s="205">
        <v>134.5</v>
      </c>
      <c r="I312" s="205">
        <v>98</v>
      </c>
      <c r="J312" s="205">
        <v>119.5</v>
      </c>
      <c r="K312" s="205">
        <v>169</v>
      </c>
      <c r="L312" s="205">
        <v>187.5</v>
      </c>
      <c r="M312" s="205">
        <v>125</v>
      </c>
      <c r="N312" s="205">
        <v>73.5</v>
      </c>
      <c r="O312" s="205">
        <v>90</v>
      </c>
      <c r="P312" s="205">
        <v>102.5</v>
      </c>
      <c r="Q312" s="205">
        <v>152.5</v>
      </c>
      <c r="R312" s="205">
        <v>151.5</v>
      </c>
      <c r="S312" s="205">
        <v>180</v>
      </c>
      <c r="T312" s="205">
        <v>333.5</v>
      </c>
      <c r="U312" s="205">
        <v>89</v>
      </c>
      <c r="V312" s="205">
        <v>188</v>
      </c>
      <c r="W312" s="205">
        <v>159</v>
      </c>
      <c r="X312" s="205">
        <v>200.5</v>
      </c>
      <c r="Y312" s="205">
        <v>224</v>
      </c>
      <c r="Z312" s="205">
        <v>162</v>
      </c>
      <c r="AA312" s="205">
        <v>162</v>
      </c>
      <c r="AB312" s="205">
        <v>146.5</v>
      </c>
      <c r="AC312" s="205">
        <v>127.5</v>
      </c>
      <c r="AD312" s="205">
        <v>390</v>
      </c>
      <c r="AE312" s="205">
        <v>130.5</v>
      </c>
      <c r="AF312" s="205">
        <v>156.5</v>
      </c>
      <c r="AG312" s="205">
        <v>148</v>
      </c>
      <c r="AH312" s="205">
        <v>292.5</v>
      </c>
      <c r="AI312" s="205">
        <v>127</v>
      </c>
      <c r="AJ312" s="205">
        <v>180.5</v>
      </c>
      <c r="AK312" s="205">
        <v>164.5</v>
      </c>
      <c r="AL312" s="205">
        <v>186.5</v>
      </c>
      <c r="AM312" s="205">
        <v>116.5</v>
      </c>
      <c r="AN312" s="205">
        <v>264.5</v>
      </c>
      <c r="AO312" s="205">
        <v>131</v>
      </c>
      <c r="AP312" s="205">
        <v>349</v>
      </c>
      <c r="AQ312" s="205">
        <v>181.5</v>
      </c>
      <c r="AR312" s="205">
        <v>103</v>
      </c>
      <c r="AS312" s="205">
        <v>112.5</v>
      </c>
      <c r="AT312" s="205">
        <v>140.5</v>
      </c>
      <c r="AU312" s="205">
        <v>112</v>
      </c>
      <c r="AV312" s="205">
        <v>377.5</v>
      </c>
      <c r="AW312" s="205">
        <v>193.5</v>
      </c>
      <c r="AX312" s="205">
        <v>145.5</v>
      </c>
    </row>
    <row r="313" spans="1:50">
      <c r="A313" s="203" t="str">
        <f t="shared" si="8"/>
        <v>200904</v>
      </c>
      <c r="B313" s="204">
        <v>40148</v>
      </c>
      <c r="C313" s="206">
        <f t="shared" si="9"/>
        <v>4185</v>
      </c>
      <c r="D313" s="205">
        <v>106.5</v>
      </c>
      <c r="E313" s="205">
        <v>129</v>
      </c>
      <c r="F313" s="205">
        <v>72</v>
      </c>
      <c r="G313" s="205">
        <v>121.5</v>
      </c>
      <c r="H313" s="205">
        <v>76</v>
      </c>
      <c r="I313" s="205">
        <v>77.5</v>
      </c>
      <c r="J313" s="205">
        <v>71</v>
      </c>
      <c r="K313" s="205">
        <v>310.5</v>
      </c>
      <c r="L313" s="205">
        <v>95.5</v>
      </c>
      <c r="M313" s="205">
        <v>53</v>
      </c>
      <c r="N313" s="205">
        <v>36.5</v>
      </c>
      <c r="O313" s="205">
        <v>51.5</v>
      </c>
      <c r="P313" s="205">
        <v>40.5</v>
      </c>
      <c r="Q313" s="205">
        <v>99</v>
      </c>
      <c r="R313" s="205">
        <v>82.5</v>
      </c>
      <c r="S313" s="205">
        <v>77.5</v>
      </c>
      <c r="T313" s="205">
        <v>323</v>
      </c>
      <c r="U313" s="205">
        <v>62</v>
      </c>
      <c r="V313" s="205">
        <v>65</v>
      </c>
      <c r="W313" s="205">
        <v>84</v>
      </c>
      <c r="X313" s="205">
        <v>58</v>
      </c>
      <c r="Y313" s="205">
        <v>335</v>
      </c>
      <c r="Z313" s="205">
        <v>331</v>
      </c>
      <c r="AA313" s="205">
        <v>42.5</v>
      </c>
      <c r="AB313" s="205">
        <v>52</v>
      </c>
      <c r="AC313" s="205">
        <v>48</v>
      </c>
      <c r="AD313" s="205">
        <v>59.5</v>
      </c>
      <c r="AE313" s="205">
        <v>46</v>
      </c>
      <c r="AF313" s="205">
        <v>42</v>
      </c>
      <c r="AG313" s="205">
        <v>29</v>
      </c>
      <c r="AH313" s="205">
        <v>149.5</v>
      </c>
      <c r="AI313" s="205">
        <v>30</v>
      </c>
      <c r="AJ313" s="205">
        <v>98.5</v>
      </c>
      <c r="AK313" s="205">
        <v>39</v>
      </c>
      <c r="AL313" s="205">
        <v>60.5</v>
      </c>
      <c r="AM313" s="205">
        <v>23</v>
      </c>
      <c r="AN313" s="205">
        <v>55</v>
      </c>
      <c r="AO313" s="205">
        <v>31.5</v>
      </c>
      <c r="AP313" s="205">
        <v>47</v>
      </c>
      <c r="AQ313" s="205">
        <v>50</v>
      </c>
      <c r="AR313" s="205">
        <v>23.5</v>
      </c>
      <c r="AS313" s="205">
        <v>34.5</v>
      </c>
      <c r="AT313" s="205">
        <v>68.5</v>
      </c>
      <c r="AU313" s="205">
        <v>67</v>
      </c>
      <c r="AV313" s="205">
        <v>58</v>
      </c>
      <c r="AW313" s="205">
        <v>47</v>
      </c>
      <c r="AX313" s="205">
        <v>225.5</v>
      </c>
    </row>
    <row r="314" spans="1:50">
      <c r="A314" s="203" t="str">
        <f t="shared" si="8"/>
        <v>201001</v>
      </c>
      <c r="B314" s="204">
        <v>40179</v>
      </c>
      <c r="C314" s="206">
        <f t="shared" si="9"/>
        <v>3047.5</v>
      </c>
      <c r="D314" s="205">
        <v>112</v>
      </c>
      <c r="E314" s="205">
        <v>175.5</v>
      </c>
      <c r="F314" s="205">
        <v>76</v>
      </c>
      <c r="G314" s="205">
        <v>164.5</v>
      </c>
      <c r="H314" s="205">
        <v>4</v>
      </c>
      <c r="I314" s="205">
        <v>55.5</v>
      </c>
      <c r="J314" s="205">
        <v>14.5</v>
      </c>
      <c r="K314" s="205">
        <v>184</v>
      </c>
      <c r="L314" s="205">
        <v>6</v>
      </c>
      <c r="M314" s="205">
        <v>1.5</v>
      </c>
      <c r="N314" s="205">
        <v>0</v>
      </c>
      <c r="O314" s="205">
        <v>5.5</v>
      </c>
      <c r="P314" s="205">
        <v>10.5</v>
      </c>
      <c r="Q314" s="205">
        <v>14</v>
      </c>
      <c r="R314" s="205">
        <v>9</v>
      </c>
      <c r="S314" s="205">
        <v>12</v>
      </c>
      <c r="T314" s="205">
        <v>308.5</v>
      </c>
      <c r="U314" s="205">
        <v>36.5</v>
      </c>
      <c r="V314" s="205">
        <v>45</v>
      </c>
      <c r="W314" s="205">
        <v>57</v>
      </c>
      <c r="X314" s="205">
        <v>11.5</v>
      </c>
      <c r="Y314" s="205">
        <v>305</v>
      </c>
      <c r="Z314" s="205">
        <v>317</v>
      </c>
      <c r="AA314" s="205">
        <v>0</v>
      </c>
      <c r="AB314" s="205">
        <v>12.5</v>
      </c>
      <c r="AC314" s="205">
        <v>42</v>
      </c>
      <c r="AD314" s="205">
        <v>38</v>
      </c>
      <c r="AE314" s="205">
        <v>46</v>
      </c>
      <c r="AF314" s="205">
        <v>33</v>
      </c>
      <c r="AG314" s="205">
        <v>43</v>
      </c>
      <c r="AH314" s="205">
        <v>151</v>
      </c>
      <c r="AI314" s="205">
        <v>12</v>
      </c>
      <c r="AJ314" s="205">
        <v>103.5</v>
      </c>
      <c r="AK314" s="205">
        <v>21.5</v>
      </c>
      <c r="AL314" s="205">
        <v>45.5</v>
      </c>
      <c r="AM314" s="205">
        <v>17</v>
      </c>
      <c r="AN314" s="205">
        <v>15.5</v>
      </c>
      <c r="AO314" s="205">
        <v>41.5</v>
      </c>
      <c r="AP314" s="205">
        <v>30</v>
      </c>
      <c r="AQ314" s="205">
        <v>50.5</v>
      </c>
      <c r="AR314" s="205">
        <v>11</v>
      </c>
      <c r="AS314" s="205">
        <v>64</v>
      </c>
      <c r="AT314" s="205">
        <v>61.5</v>
      </c>
      <c r="AU314" s="205">
        <v>47.5</v>
      </c>
      <c r="AV314" s="205">
        <v>45.5</v>
      </c>
      <c r="AW314" s="205">
        <v>100.5</v>
      </c>
      <c r="AX314" s="205">
        <v>90</v>
      </c>
    </row>
    <row r="315" spans="1:50">
      <c r="A315" s="203" t="str">
        <f t="shared" si="8"/>
        <v>201001</v>
      </c>
      <c r="B315" s="204">
        <v>40210</v>
      </c>
      <c r="C315" s="206">
        <f t="shared" si="9"/>
        <v>5756</v>
      </c>
      <c r="D315" s="205">
        <v>59.5</v>
      </c>
      <c r="E315" s="205">
        <v>77.5</v>
      </c>
      <c r="F315" s="205">
        <v>21</v>
      </c>
      <c r="G315" s="205">
        <v>84</v>
      </c>
      <c r="H315" s="205">
        <v>24.5</v>
      </c>
      <c r="I315" s="205">
        <v>46.5</v>
      </c>
      <c r="J315" s="205">
        <v>37</v>
      </c>
      <c r="K315" s="205">
        <v>204</v>
      </c>
      <c r="L315" s="205">
        <v>98.5</v>
      </c>
      <c r="M315" s="205">
        <v>68.5</v>
      </c>
      <c r="N315" s="205">
        <v>54.5</v>
      </c>
      <c r="O315" s="205">
        <v>77.5</v>
      </c>
      <c r="P315" s="205">
        <v>70</v>
      </c>
      <c r="Q315" s="205">
        <v>113</v>
      </c>
      <c r="R315" s="205">
        <v>115</v>
      </c>
      <c r="S315" s="205">
        <v>138</v>
      </c>
      <c r="T315" s="205">
        <v>338.5</v>
      </c>
      <c r="U315" s="205">
        <v>89</v>
      </c>
      <c r="V315" s="205">
        <v>232.5</v>
      </c>
      <c r="W315" s="205">
        <v>169.5</v>
      </c>
      <c r="X315" s="205">
        <v>137</v>
      </c>
      <c r="Y315" s="205">
        <v>210</v>
      </c>
      <c r="Z315" s="205">
        <v>215.5</v>
      </c>
      <c r="AA315" s="205">
        <v>136.5</v>
      </c>
      <c r="AB315" s="205">
        <v>101.5</v>
      </c>
      <c r="AC315" s="205">
        <v>122.5</v>
      </c>
      <c r="AD315" s="205">
        <v>104.5</v>
      </c>
      <c r="AE315" s="205">
        <v>132</v>
      </c>
      <c r="AF315" s="205">
        <v>140</v>
      </c>
      <c r="AG315" s="205">
        <v>135</v>
      </c>
      <c r="AH315" s="205">
        <v>131.5</v>
      </c>
      <c r="AI315" s="205">
        <v>71</v>
      </c>
      <c r="AJ315" s="205">
        <v>137.5</v>
      </c>
      <c r="AK315" s="205">
        <v>108.5</v>
      </c>
      <c r="AL315" s="205">
        <v>114</v>
      </c>
      <c r="AM315" s="205">
        <v>77</v>
      </c>
      <c r="AN315" s="205">
        <v>69</v>
      </c>
      <c r="AO315" s="205">
        <v>106</v>
      </c>
      <c r="AP315" s="205">
        <v>192.5</v>
      </c>
      <c r="AQ315" s="205">
        <v>70</v>
      </c>
      <c r="AR315" s="205">
        <v>98.5</v>
      </c>
      <c r="AS315" s="205">
        <v>83</v>
      </c>
      <c r="AT315" s="205">
        <v>119</v>
      </c>
      <c r="AU315" s="205">
        <v>192</v>
      </c>
      <c r="AV315" s="205">
        <v>148</v>
      </c>
      <c r="AW315" s="205">
        <v>209</v>
      </c>
      <c r="AX315" s="205">
        <v>276.5</v>
      </c>
    </row>
    <row r="316" spans="1:50">
      <c r="A316" s="203" t="str">
        <f t="shared" si="8"/>
        <v>201001</v>
      </c>
      <c r="B316" s="204">
        <v>40238</v>
      </c>
      <c r="C316" s="206">
        <f t="shared" si="9"/>
        <v>7692.5</v>
      </c>
      <c r="D316" s="205">
        <v>79.5</v>
      </c>
      <c r="E316" s="205">
        <v>111</v>
      </c>
      <c r="F316" s="205">
        <v>104.5</v>
      </c>
      <c r="G316" s="205">
        <v>126</v>
      </c>
      <c r="H316" s="205">
        <v>89.5</v>
      </c>
      <c r="I316" s="205">
        <v>69.5</v>
      </c>
      <c r="J316" s="205">
        <v>85</v>
      </c>
      <c r="K316" s="205">
        <v>150.5</v>
      </c>
      <c r="L316" s="205">
        <v>115</v>
      </c>
      <c r="M316" s="205">
        <v>123</v>
      </c>
      <c r="N316" s="205">
        <v>117.5</v>
      </c>
      <c r="O316" s="205">
        <v>110</v>
      </c>
      <c r="P316" s="205">
        <v>149</v>
      </c>
      <c r="Q316" s="205">
        <v>152.5</v>
      </c>
      <c r="R316" s="205">
        <v>143.5</v>
      </c>
      <c r="S316" s="205">
        <v>211</v>
      </c>
      <c r="T316" s="205">
        <v>230</v>
      </c>
      <c r="U316" s="205">
        <v>74.5</v>
      </c>
      <c r="V316" s="205">
        <v>381.5</v>
      </c>
      <c r="W316" s="205">
        <v>190.5</v>
      </c>
      <c r="X316" s="205">
        <v>211</v>
      </c>
      <c r="Y316" s="205">
        <v>222</v>
      </c>
      <c r="Z316" s="205">
        <v>219</v>
      </c>
      <c r="AA316" s="205">
        <v>180</v>
      </c>
      <c r="AB316" s="205">
        <v>162.5</v>
      </c>
      <c r="AC316" s="205">
        <v>169</v>
      </c>
      <c r="AD316" s="205">
        <v>180.5</v>
      </c>
      <c r="AE316" s="205">
        <v>153.5</v>
      </c>
      <c r="AF316" s="205">
        <v>166.5</v>
      </c>
      <c r="AG316" s="205">
        <v>177.5</v>
      </c>
      <c r="AH316" s="205">
        <v>184</v>
      </c>
      <c r="AI316" s="205">
        <v>141</v>
      </c>
      <c r="AJ316" s="205">
        <v>188</v>
      </c>
      <c r="AK316" s="205">
        <v>182.5</v>
      </c>
      <c r="AL316" s="205">
        <v>237</v>
      </c>
      <c r="AM316" s="205">
        <v>143</v>
      </c>
      <c r="AN316" s="205">
        <v>150.5</v>
      </c>
      <c r="AO316" s="205">
        <v>198.5</v>
      </c>
      <c r="AP316" s="205">
        <v>246.5</v>
      </c>
      <c r="AQ316" s="205">
        <v>155</v>
      </c>
      <c r="AR316" s="205">
        <v>133</v>
      </c>
      <c r="AS316" s="205">
        <v>161</v>
      </c>
      <c r="AT316" s="205">
        <v>160.5</v>
      </c>
      <c r="AU316" s="205">
        <v>176.5</v>
      </c>
      <c r="AV316" s="205">
        <v>252.5</v>
      </c>
      <c r="AW316" s="205">
        <v>286.5</v>
      </c>
      <c r="AX316" s="205">
        <v>41.5</v>
      </c>
    </row>
    <row r="317" spans="1:50">
      <c r="A317" s="203" t="str">
        <f t="shared" si="8"/>
        <v>201002</v>
      </c>
      <c r="B317" s="204">
        <v>40269</v>
      </c>
      <c r="C317" s="206">
        <f t="shared" si="9"/>
        <v>8945</v>
      </c>
      <c r="D317" s="205">
        <v>67.5</v>
      </c>
      <c r="E317" s="205">
        <v>57.5</v>
      </c>
      <c r="F317" s="205">
        <v>74</v>
      </c>
      <c r="G317" s="205">
        <v>150.5</v>
      </c>
      <c r="H317" s="205">
        <v>163.5</v>
      </c>
      <c r="I317" s="205">
        <v>77</v>
      </c>
      <c r="J317" s="205">
        <v>162.5</v>
      </c>
      <c r="K317" s="205">
        <v>110.5</v>
      </c>
      <c r="L317" s="205">
        <v>230.5</v>
      </c>
      <c r="M317" s="205">
        <v>205.5</v>
      </c>
      <c r="N317" s="205">
        <v>123</v>
      </c>
      <c r="O317" s="205">
        <v>145</v>
      </c>
      <c r="P317" s="205">
        <v>141.5</v>
      </c>
      <c r="Q317" s="205">
        <v>184.5</v>
      </c>
      <c r="R317" s="205">
        <v>214</v>
      </c>
      <c r="S317" s="205">
        <v>234</v>
      </c>
      <c r="T317" s="205">
        <v>216</v>
      </c>
      <c r="U317" s="205">
        <v>74.5</v>
      </c>
      <c r="V317" s="205">
        <v>386</v>
      </c>
      <c r="W317" s="205">
        <v>275</v>
      </c>
      <c r="X317" s="205">
        <v>183.5</v>
      </c>
      <c r="Y317" s="205">
        <v>221</v>
      </c>
      <c r="Z317" s="205">
        <v>200</v>
      </c>
      <c r="AA317" s="205">
        <v>211.5</v>
      </c>
      <c r="AB317" s="205">
        <v>230</v>
      </c>
      <c r="AC317" s="205">
        <v>144</v>
      </c>
      <c r="AD317" s="205">
        <v>126.5</v>
      </c>
      <c r="AE317" s="205">
        <v>143</v>
      </c>
      <c r="AF317" s="205">
        <v>191.5</v>
      </c>
      <c r="AG317" s="205">
        <v>159</v>
      </c>
      <c r="AH317" s="205">
        <v>150</v>
      </c>
      <c r="AI317" s="205">
        <v>147</v>
      </c>
      <c r="AJ317" s="205">
        <v>163</v>
      </c>
      <c r="AK317" s="205">
        <v>236</v>
      </c>
      <c r="AL317" s="205">
        <v>273</v>
      </c>
      <c r="AM317" s="205">
        <v>102.5</v>
      </c>
      <c r="AN317" s="205">
        <v>189.5</v>
      </c>
      <c r="AO317" s="205">
        <v>191.5</v>
      </c>
      <c r="AP317" s="205">
        <v>491</v>
      </c>
      <c r="AQ317" s="205">
        <v>199.5</v>
      </c>
      <c r="AR317" s="205">
        <v>235.5</v>
      </c>
      <c r="AS317" s="205">
        <v>240.5</v>
      </c>
      <c r="AT317" s="205">
        <v>211</v>
      </c>
      <c r="AU317" s="205">
        <v>225.5</v>
      </c>
      <c r="AV317" s="205">
        <v>335</v>
      </c>
      <c r="AW317" s="205">
        <v>233</v>
      </c>
      <c r="AX317" s="205">
        <v>219</v>
      </c>
    </row>
    <row r="318" spans="1:50">
      <c r="A318" s="203" t="str">
        <f t="shared" si="8"/>
        <v>201002</v>
      </c>
      <c r="B318" s="204">
        <v>40299</v>
      </c>
      <c r="C318" s="206">
        <f t="shared" si="9"/>
        <v>7848</v>
      </c>
      <c r="D318" s="205">
        <v>44.5</v>
      </c>
      <c r="E318" s="205">
        <v>100.5</v>
      </c>
      <c r="F318" s="205">
        <v>131.5</v>
      </c>
      <c r="G318" s="205">
        <v>149</v>
      </c>
      <c r="H318" s="205">
        <v>182</v>
      </c>
      <c r="I318" s="205">
        <v>79.5</v>
      </c>
      <c r="J318" s="205">
        <v>139.5</v>
      </c>
      <c r="K318" s="205">
        <v>136.5</v>
      </c>
      <c r="L318" s="205">
        <v>125</v>
      </c>
      <c r="M318" s="205">
        <v>186.5</v>
      </c>
      <c r="N318" s="205">
        <v>127</v>
      </c>
      <c r="O318" s="205">
        <v>86</v>
      </c>
      <c r="P318" s="205">
        <v>115.5</v>
      </c>
      <c r="Q318" s="205">
        <v>81.5</v>
      </c>
      <c r="R318" s="205">
        <v>114</v>
      </c>
      <c r="S318" s="205">
        <v>102.5</v>
      </c>
      <c r="T318" s="205">
        <v>121</v>
      </c>
      <c r="U318" s="205">
        <v>60</v>
      </c>
      <c r="V318" s="205">
        <v>188</v>
      </c>
      <c r="W318" s="205">
        <v>281.5</v>
      </c>
      <c r="X318" s="205">
        <v>167</v>
      </c>
      <c r="Y318" s="205">
        <v>153.5</v>
      </c>
      <c r="Z318" s="205">
        <v>152.5</v>
      </c>
      <c r="AA318" s="205">
        <v>165</v>
      </c>
      <c r="AB318" s="205">
        <v>209.5</v>
      </c>
      <c r="AC318" s="205">
        <v>163</v>
      </c>
      <c r="AD318" s="205">
        <v>130.5</v>
      </c>
      <c r="AE318" s="205">
        <v>162</v>
      </c>
      <c r="AF318" s="205">
        <v>203</v>
      </c>
      <c r="AG318" s="205">
        <v>177.5</v>
      </c>
      <c r="AH318" s="205">
        <v>153.5</v>
      </c>
      <c r="AI318" s="205">
        <v>155.5</v>
      </c>
      <c r="AJ318" s="205">
        <v>151.5</v>
      </c>
      <c r="AK318" s="205">
        <v>212.5</v>
      </c>
      <c r="AL318" s="205">
        <v>194</v>
      </c>
      <c r="AM318" s="205">
        <v>90</v>
      </c>
      <c r="AN318" s="205">
        <v>117</v>
      </c>
      <c r="AO318" s="205">
        <v>140.5</v>
      </c>
      <c r="AP318" s="205">
        <v>395.5</v>
      </c>
      <c r="AQ318" s="205">
        <v>105</v>
      </c>
      <c r="AR318" s="205">
        <v>146.5</v>
      </c>
      <c r="AS318" s="205">
        <v>213</v>
      </c>
      <c r="AT318" s="205">
        <v>231.5</v>
      </c>
      <c r="AU318" s="205">
        <v>284.5</v>
      </c>
      <c r="AV318" s="205">
        <v>233</v>
      </c>
      <c r="AW318" s="205">
        <v>215</v>
      </c>
      <c r="AX318" s="205">
        <v>574.5</v>
      </c>
    </row>
    <row r="319" spans="1:50">
      <c r="A319" s="203" t="str">
        <f t="shared" si="8"/>
        <v>201002</v>
      </c>
      <c r="B319" s="204">
        <v>40330</v>
      </c>
      <c r="C319" s="206">
        <f t="shared" si="9"/>
        <v>11034.5</v>
      </c>
      <c r="D319" s="205">
        <v>73</v>
      </c>
      <c r="E319" s="205">
        <v>107</v>
      </c>
      <c r="F319" s="205">
        <v>188</v>
      </c>
      <c r="G319" s="205">
        <v>158.5</v>
      </c>
      <c r="H319" s="205">
        <v>146.5</v>
      </c>
      <c r="I319" s="205">
        <v>220.5</v>
      </c>
      <c r="J319" s="205">
        <v>192</v>
      </c>
      <c r="K319" s="205">
        <v>148.5</v>
      </c>
      <c r="L319" s="205">
        <v>160</v>
      </c>
      <c r="M319" s="205">
        <v>179.5</v>
      </c>
      <c r="N319" s="205">
        <v>214</v>
      </c>
      <c r="O319" s="205">
        <v>133.5</v>
      </c>
      <c r="P319" s="205">
        <v>111</v>
      </c>
      <c r="Q319" s="205">
        <v>93.5</v>
      </c>
      <c r="R319" s="205">
        <v>108</v>
      </c>
      <c r="S319" s="205">
        <v>141</v>
      </c>
      <c r="T319" s="205">
        <v>238.5</v>
      </c>
      <c r="U319" s="205">
        <v>96</v>
      </c>
      <c r="V319" s="205">
        <v>285</v>
      </c>
      <c r="W319" s="205">
        <v>325.5</v>
      </c>
      <c r="X319" s="205">
        <v>259</v>
      </c>
      <c r="Y319" s="205">
        <v>240.5</v>
      </c>
      <c r="Z319" s="205">
        <v>144.5</v>
      </c>
      <c r="AA319" s="205">
        <v>217</v>
      </c>
      <c r="AB319" s="205">
        <v>174</v>
      </c>
      <c r="AC319" s="205">
        <v>201</v>
      </c>
      <c r="AD319" s="205">
        <v>178.5</v>
      </c>
      <c r="AE319" s="205">
        <v>222.5</v>
      </c>
      <c r="AF319" s="205">
        <v>227</v>
      </c>
      <c r="AG319" s="205">
        <v>327</v>
      </c>
      <c r="AH319" s="205">
        <v>150.5</v>
      </c>
      <c r="AI319" s="205">
        <v>141.5</v>
      </c>
      <c r="AJ319" s="205">
        <v>100.5</v>
      </c>
      <c r="AK319" s="205">
        <v>269</v>
      </c>
      <c r="AL319" s="205">
        <v>384.5</v>
      </c>
      <c r="AM319" s="205">
        <v>178</v>
      </c>
      <c r="AN319" s="205">
        <v>261</v>
      </c>
      <c r="AO319" s="205">
        <v>178</v>
      </c>
      <c r="AP319" s="205">
        <v>502</v>
      </c>
      <c r="AQ319" s="205">
        <v>203</v>
      </c>
      <c r="AR319" s="205">
        <v>251.5</v>
      </c>
      <c r="AS319" s="205">
        <v>315.5</v>
      </c>
      <c r="AT319" s="205">
        <v>364</v>
      </c>
      <c r="AU319" s="205">
        <v>401</v>
      </c>
      <c r="AV319" s="205">
        <v>778.5</v>
      </c>
      <c r="AW319" s="205">
        <v>825</v>
      </c>
      <c r="AX319" s="205">
        <v>220.5</v>
      </c>
    </row>
    <row r="320" spans="1:50">
      <c r="A320" s="203" t="str">
        <f t="shared" si="8"/>
        <v>201003</v>
      </c>
      <c r="B320" s="204">
        <v>40360</v>
      </c>
      <c r="C320" s="206">
        <f t="shared" si="9"/>
        <v>11190</v>
      </c>
      <c r="D320" s="205">
        <v>143.5</v>
      </c>
      <c r="E320" s="205">
        <v>177.5</v>
      </c>
      <c r="F320" s="205">
        <v>217</v>
      </c>
      <c r="G320" s="205">
        <v>189.5</v>
      </c>
      <c r="H320" s="205">
        <v>134</v>
      </c>
      <c r="I320" s="205">
        <v>185</v>
      </c>
      <c r="J320" s="205">
        <v>192</v>
      </c>
      <c r="K320" s="205">
        <v>109.5</v>
      </c>
      <c r="L320" s="205">
        <v>106.5</v>
      </c>
      <c r="M320" s="205">
        <v>237.5</v>
      </c>
      <c r="N320" s="205">
        <v>226.5</v>
      </c>
      <c r="O320" s="205">
        <v>76.5</v>
      </c>
      <c r="P320" s="205">
        <v>138.5</v>
      </c>
      <c r="Q320" s="205">
        <v>62.5</v>
      </c>
      <c r="R320" s="205">
        <v>70</v>
      </c>
      <c r="S320" s="205">
        <v>110</v>
      </c>
      <c r="T320" s="205">
        <v>167</v>
      </c>
      <c r="U320" s="205">
        <v>167</v>
      </c>
      <c r="V320" s="205">
        <v>270</v>
      </c>
      <c r="W320" s="205">
        <v>385.5</v>
      </c>
      <c r="X320" s="205">
        <v>208.5</v>
      </c>
      <c r="Y320" s="205">
        <v>223.5</v>
      </c>
      <c r="Z320" s="205">
        <v>203</v>
      </c>
      <c r="AA320" s="205">
        <v>290.5</v>
      </c>
      <c r="AB320" s="205">
        <v>167.5</v>
      </c>
      <c r="AC320" s="205">
        <v>260.5</v>
      </c>
      <c r="AD320" s="205">
        <v>340</v>
      </c>
      <c r="AE320" s="205">
        <v>221.5</v>
      </c>
      <c r="AF320" s="205">
        <v>425</v>
      </c>
      <c r="AG320" s="205">
        <v>312</v>
      </c>
      <c r="AH320" s="205">
        <v>139.5</v>
      </c>
      <c r="AI320" s="205">
        <v>164.5</v>
      </c>
      <c r="AJ320" s="205">
        <v>286</v>
      </c>
      <c r="AK320" s="205">
        <v>316</v>
      </c>
      <c r="AL320" s="205">
        <v>461.5</v>
      </c>
      <c r="AM320" s="205">
        <v>84.5</v>
      </c>
      <c r="AN320" s="205">
        <v>252</v>
      </c>
      <c r="AO320" s="205">
        <v>268</v>
      </c>
      <c r="AP320" s="205">
        <v>444.5</v>
      </c>
      <c r="AQ320" s="205">
        <v>453.5</v>
      </c>
      <c r="AR320" s="205">
        <v>192.5</v>
      </c>
      <c r="AS320" s="205">
        <v>424</v>
      </c>
      <c r="AT320" s="205">
        <v>214</v>
      </c>
      <c r="AU320" s="205">
        <v>362</v>
      </c>
      <c r="AV320" s="205">
        <v>295</v>
      </c>
      <c r="AW320" s="205">
        <v>466.5</v>
      </c>
      <c r="AX320" s="205">
        <v>348.5</v>
      </c>
    </row>
    <row r="321" spans="1:50">
      <c r="A321" s="203" t="str">
        <f t="shared" si="8"/>
        <v>201003</v>
      </c>
      <c r="B321" s="204">
        <v>40391</v>
      </c>
      <c r="C321" s="206">
        <f t="shared" si="9"/>
        <v>4200.5</v>
      </c>
      <c r="D321" s="205">
        <v>213.5</v>
      </c>
      <c r="E321" s="205">
        <v>149</v>
      </c>
      <c r="F321" s="205">
        <v>249.5</v>
      </c>
      <c r="G321" s="205">
        <v>191</v>
      </c>
      <c r="H321" s="205">
        <v>37.5</v>
      </c>
      <c r="I321" s="205">
        <v>134.5</v>
      </c>
      <c r="J321" s="205">
        <v>53</v>
      </c>
      <c r="K321" s="205">
        <v>54.5</v>
      </c>
      <c r="L321" s="205">
        <v>11</v>
      </c>
      <c r="M321" s="205">
        <v>112</v>
      </c>
      <c r="N321" s="205">
        <v>125</v>
      </c>
      <c r="O321" s="205">
        <v>26</v>
      </c>
      <c r="P321" s="205">
        <v>79.5</v>
      </c>
      <c r="Q321" s="205">
        <v>24.5</v>
      </c>
      <c r="R321" s="205">
        <v>27</v>
      </c>
      <c r="S321" s="205">
        <v>56.5</v>
      </c>
      <c r="T321" s="205">
        <v>121.5</v>
      </c>
      <c r="U321" s="205">
        <v>139.5</v>
      </c>
      <c r="V321" s="205">
        <v>96.5</v>
      </c>
      <c r="W321" s="205">
        <v>115.5</v>
      </c>
      <c r="X321" s="205">
        <v>63.5</v>
      </c>
      <c r="Y321" s="205">
        <v>55</v>
      </c>
      <c r="Z321" s="205">
        <v>93</v>
      </c>
      <c r="AA321" s="205">
        <v>120</v>
      </c>
      <c r="AB321" s="205">
        <v>60</v>
      </c>
      <c r="AC321" s="205">
        <v>58</v>
      </c>
      <c r="AD321" s="205">
        <v>28.5</v>
      </c>
      <c r="AE321" s="205">
        <v>37.5</v>
      </c>
      <c r="AF321" s="205">
        <v>175</v>
      </c>
      <c r="AG321" s="205">
        <v>39.5</v>
      </c>
      <c r="AH321" s="205">
        <v>28</v>
      </c>
      <c r="AI321" s="205">
        <v>66.5</v>
      </c>
      <c r="AJ321" s="205">
        <v>68.5</v>
      </c>
      <c r="AK321" s="205">
        <v>5.5</v>
      </c>
      <c r="AL321" s="205">
        <v>57</v>
      </c>
      <c r="AM321" s="205">
        <v>28.5</v>
      </c>
      <c r="AN321" s="205">
        <v>27</v>
      </c>
      <c r="AO321" s="205">
        <v>4.5</v>
      </c>
      <c r="AP321" s="205">
        <v>115.5</v>
      </c>
      <c r="AQ321" s="205">
        <v>69.5</v>
      </c>
      <c r="AR321" s="205">
        <v>22.5</v>
      </c>
      <c r="AS321" s="205">
        <v>93.5</v>
      </c>
      <c r="AT321" s="205">
        <v>110.5</v>
      </c>
      <c r="AU321" s="205">
        <v>58</v>
      </c>
      <c r="AV321" s="205">
        <v>225.5</v>
      </c>
      <c r="AW321" s="205">
        <v>191.5</v>
      </c>
      <c r="AX321" s="205">
        <v>281.5</v>
      </c>
    </row>
    <row r="322" spans="1:50">
      <c r="A322" s="203" t="str">
        <f t="shared" si="8"/>
        <v>201003</v>
      </c>
      <c r="B322" s="204">
        <v>40422</v>
      </c>
      <c r="C322" s="206">
        <f t="shared" si="9"/>
        <v>9007</v>
      </c>
      <c r="D322" s="205">
        <v>92</v>
      </c>
      <c r="E322" s="205">
        <v>138</v>
      </c>
      <c r="F322" s="205">
        <v>172</v>
      </c>
      <c r="G322" s="205">
        <v>168.5</v>
      </c>
      <c r="H322" s="205">
        <v>248</v>
      </c>
      <c r="I322" s="205">
        <v>231.5</v>
      </c>
      <c r="J322" s="205">
        <v>307</v>
      </c>
      <c r="K322" s="205">
        <v>334.5</v>
      </c>
      <c r="L322" s="205">
        <v>296</v>
      </c>
      <c r="M322" s="205">
        <v>258.5</v>
      </c>
      <c r="N322" s="205">
        <v>195</v>
      </c>
      <c r="O322" s="205">
        <v>277.5</v>
      </c>
      <c r="P322" s="205">
        <v>172</v>
      </c>
      <c r="Q322" s="205">
        <v>386</v>
      </c>
      <c r="R322" s="205">
        <v>428</v>
      </c>
      <c r="S322" s="205">
        <v>374</v>
      </c>
      <c r="T322" s="205">
        <v>259</v>
      </c>
      <c r="U322" s="205">
        <v>126</v>
      </c>
      <c r="V322" s="205">
        <v>390.5</v>
      </c>
      <c r="W322" s="205">
        <v>261</v>
      </c>
      <c r="X322" s="205">
        <v>190.5</v>
      </c>
      <c r="Y322" s="205">
        <v>297</v>
      </c>
      <c r="Z322" s="205">
        <v>326.5</v>
      </c>
      <c r="AA322" s="205">
        <v>199</v>
      </c>
      <c r="AB322" s="205">
        <v>202</v>
      </c>
      <c r="AC322" s="205">
        <v>153.5</v>
      </c>
      <c r="AD322" s="205">
        <v>75</v>
      </c>
      <c r="AE322" s="205">
        <v>161</v>
      </c>
      <c r="AF322" s="205">
        <v>219</v>
      </c>
      <c r="AG322" s="205">
        <v>91</v>
      </c>
      <c r="AH322" s="205">
        <v>158.5</v>
      </c>
      <c r="AI322" s="205">
        <v>143.5</v>
      </c>
      <c r="AJ322" s="205">
        <v>123.5</v>
      </c>
      <c r="AK322" s="205">
        <v>65</v>
      </c>
      <c r="AL322" s="205">
        <v>102</v>
      </c>
      <c r="AM322" s="205">
        <v>61</v>
      </c>
      <c r="AN322" s="205">
        <v>106</v>
      </c>
      <c r="AO322" s="205">
        <v>96.5</v>
      </c>
      <c r="AP322" s="205">
        <v>128</v>
      </c>
      <c r="AQ322" s="205">
        <v>138.5</v>
      </c>
      <c r="AR322" s="205">
        <v>66.5</v>
      </c>
      <c r="AS322" s="205">
        <v>128.5</v>
      </c>
      <c r="AT322" s="205">
        <v>140</v>
      </c>
      <c r="AU322" s="205">
        <v>118</v>
      </c>
      <c r="AV322" s="205">
        <v>85</v>
      </c>
      <c r="AW322" s="205">
        <v>124</v>
      </c>
      <c r="AX322" s="205">
        <v>193</v>
      </c>
    </row>
    <row r="323" spans="1:50">
      <c r="A323" s="203" t="str">
        <f t="shared" ref="A323:A386" si="10">YEAR(B323)&amp;"0"&amp;QUOTIENT(MONTH(B323)-1,3)+1</f>
        <v>201004</v>
      </c>
      <c r="B323" s="204">
        <v>40452</v>
      </c>
      <c r="C323" s="206">
        <f t="shared" ref="C323:C386" si="11">SUM(D323:AX323)</f>
        <v>7280</v>
      </c>
      <c r="D323" s="205">
        <v>130.5</v>
      </c>
      <c r="E323" s="205">
        <v>97.5</v>
      </c>
      <c r="F323" s="205">
        <v>76</v>
      </c>
      <c r="G323" s="205">
        <v>134.5</v>
      </c>
      <c r="H323" s="205">
        <v>124.5</v>
      </c>
      <c r="I323" s="205">
        <v>61</v>
      </c>
      <c r="J323" s="205">
        <v>122</v>
      </c>
      <c r="K323" s="205">
        <v>134</v>
      </c>
      <c r="L323" s="205">
        <v>189</v>
      </c>
      <c r="M323" s="205">
        <v>159</v>
      </c>
      <c r="N323" s="205">
        <v>160.5</v>
      </c>
      <c r="O323" s="205">
        <v>177.5</v>
      </c>
      <c r="P323" s="205">
        <v>185.5</v>
      </c>
      <c r="Q323" s="205">
        <v>194.5</v>
      </c>
      <c r="R323" s="205">
        <v>211</v>
      </c>
      <c r="S323" s="205">
        <v>208.5</v>
      </c>
      <c r="T323" s="205">
        <v>175</v>
      </c>
      <c r="U323" s="205">
        <v>75.5</v>
      </c>
      <c r="V323" s="205">
        <v>283.5</v>
      </c>
      <c r="W323" s="205">
        <v>177.5</v>
      </c>
      <c r="X323" s="205">
        <v>179.5</v>
      </c>
      <c r="Y323" s="205">
        <v>226</v>
      </c>
      <c r="Z323" s="205">
        <v>196</v>
      </c>
      <c r="AA323" s="205">
        <v>160</v>
      </c>
      <c r="AB323" s="205">
        <v>196</v>
      </c>
      <c r="AC323" s="205">
        <v>158.5</v>
      </c>
      <c r="AD323" s="205">
        <v>214</v>
      </c>
      <c r="AE323" s="205">
        <v>172</v>
      </c>
      <c r="AF323" s="205">
        <v>160</v>
      </c>
      <c r="AG323" s="205">
        <v>105.5</v>
      </c>
      <c r="AH323" s="205">
        <v>184.5</v>
      </c>
      <c r="AI323" s="205">
        <v>99</v>
      </c>
      <c r="AJ323" s="205">
        <v>170</v>
      </c>
      <c r="AK323" s="205">
        <v>62</v>
      </c>
      <c r="AL323" s="205">
        <v>73</v>
      </c>
      <c r="AM323" s="205">
        <v>124.5</v>
      </c>
      <c r="AN323" s="205">
        <v>180.5</v>
      </c>
      <c r="AO323" s="205">
        <v>79</v>
      </c>
      <c r="AP323" s="205">
        <v>314.5</v>
      </c>
      <c r="AQ323" s="205">
        <v>78.5</v>
      </c>
      <c r="AR323" s="205">
        <v>82.5</v>
      </c>
      <c r="AS323" s="205">
        <v>60</v>
      </c>
      <c r="AT323" s="205">
        <v>108.5</v>
      </c>
      <c r="AU323" s="205">
        <v>85</v>
      </c>
      <c r="AV323" s="205">
        <v>269.5</v>
      </c>
      <c r="AW323" s="205">
        <v>96.5</v>
      </c>
      <c r="AX323" s="205">
        <v>368</v>
      </c>
    </row>
    <row r="324" spans="1:50">
      <c r="A324" s="203" t="str">
        <f t="shared" si="10"/>
        <v>201004</v>
      </c>
      <c r="B324" s="204">
        <v>40483</v>
      </c>
      <c r="C324" s="206">
        <f t="shared" si="11"/>
        <v>3727</v>
      </c>
      <c r="D324" s="205">
        <v>194.5</v>
      </c>
      <c r="E324" s="205">
        <v>156.5</v>
      </c>
      <c r="F324" s="205">
        <v>74.5</v>
      </c>
      <c r="G324" s="205">
        <v>186.5</v>
      </c>
      <c r="H324" s="205">
        <v>40</v>
      </c>
      <c r="I324" s="205">
        <v>69.5</v>
      </c>
      <c r="J324" s="205">
        <v>72</v>
      </c>
      <c r="K324" s="205">
        <v>196</v>
      </c>
      <c r="L324" s="205">
        <v>75.5</v>
      </c>
      <c r="M324" s="205">
        <v>74</v>
      </c>
      <c r="N324" s="205">
        <v>60</v>
      </c>
      <c r="O324" s="205">
        <v>85.5</v>
      </c>
      <c r="P324" s="205">
        <v>68.5</v>
      </c>
      <c r="Q324" s="205">
        <v>107</v>
      </c>
      <c r="R324" s="205">
        <v>94.5</v>
      </c>
      <c r="S324" s="205">
        <v>96</v>
      </c>
      <c r="T324" s="205">
        <v>264</v>
      </c>
      <c r="U324" s="205">
        <v>44.5</v>
      </c>
      <c r="V324" s="205">
        <v>93.5</v>
      </c>
      <c r="W324" s="205">
        <v>61</v>
      </c>
      <c r="X324" s="205">
        <v>43</v>
      </c>
      <c r="Y324" s="205">
        <v>281.5</v>
      </c>
      <c r="Z324" s="205">
        <v>196</v>
      </c>
      <c r="AA324" s="205">
        <v>18.5</v>
      </c>
      <c r="AB324" s="205">
        <v>36</v>
      </c>
      <c r="AC324" s="205">
        <v>24.5</v>
      </c>
      <c r="AD324" s="205">
        <v>32.5</v>
      </c>
      <c r="AE324" s="205">
        <v>32.5</v>
      </c>
      <c r="AF324" s="205">
        <v>15</v>
      </c>
      <c r="AG324" s="205">
        <v>18</v>
      </c>
      <c r="AH324" s="205">
        <v>153.5</v>
      </c>
      <c r="AI324" s="205">
        <v>20</v>
      </c>
      <c r="AJ324" s="205">
        <v>95.5</v>
      </c>
      <c r="AK324" s="205">
        <v>26.5</v>
      </c>
      <c r="AL324" s="205">
        <v>18.5</v>
      </c>
      <c r="AM324" s="205">
        <v>23</v>
      </c>
      <c r="AN324" s="205">
        <v>20.5</v>
      </c>
      <c r="AO324" s="205">
        <v>43</v>
      </c>
      <c r="AP324" s="205">
        <v>62</v>
      </c>
      <c r="AQ324" s="205">
        <v>58</v>
      </c>
      <c r="AR324" s="205">
        <v>14</v>
      </c>
      <c r="AS324" s="205">
        <v>29</v>
      </c>
      <c r="AT324" s="205">
        <v>31</v>
      </c>
      <c r="AU324" s="205">
        <v>29</v>
      </c>
      <c r="AV324" s="205">
        <v>54</v>
      </c>
      <c r="AW324" s="205">
        <v>44.5</v>
      </c>
      <c r="AX324" s="205">
        <v>194</v>
      </c>
    </row>
    <row r="325" spans="1:50">
      <c r="A325" s="203" t="str">
        <f t="shared" si="10"/>
        <v>201004</v>
      </c>
      <c r="B325" s="204">
        <v>40513</v>
      </c>
      <c r="C325" s="206">
        <f t="shared" si="11"/>
        <v>7075.5</v>
      </c>
      <c r="D325" s="205">
        <v>115</v>
      </c>
      <c r="E325" s="205">
        <v>222.5</v>
      </c>
      <c r="F325" s="205">
        <v>250</v>
      </c>
      <c r="G325" s="205">
        <v>188</v>
      </c>
      <c r="H325" s="205">
        <v>250</v>
      </c>
      <c r="I325" s="205">
        <v>188.5</v>
      </c>
      <c r="J325" s="205">
        <v>142</v>
      </c>
      <c r="K325" s="205">
        <v>309.5</v>
      </c>
      <c r="L325" s="205">
        <v>117.5</v>
      </c>
      <c r="M325" s="205">
        <v>112.5</v>
      </c>
      <c r="N325" s="205">
        <v>87.5</v>
      </c>
      <c r="O325" s="205">
        <v>136</v>
      </c>
      <c r="P325" s="205">
        <v>78.5</v>
      </c>
      <c r="Q325" s="205">
        <v>111.5</v>
      </c>
      <c r="R325" s="205">
        <v>145.5</v>
      </c>
      <c r="S325" s="205">
        <v>172</v>
      </c>
      <c r="T325" s="205">
        <v>347.5</v>
      </c>
      <c r="U325" s="205">
        <v>75</v>
      </c>
      <c r="V325" s="205">
        <v>194</v>
      </c>
      <c r="W325" s="205">
        <v>141</v>
      </c>
      <c r="X325" s="205">
        <v>76</v>
      </c>
      <c r="Y325" s="205">
        <v>423.5</v>
      </c>
      <c r="Z325" s="205">
        <v>454</v>
      </c>
      <c r="AA325" s="205">
        <v>102.5</v>
      </c>
      <c r="AB325" s="205">
        <v>72</v>
      </c>
      <c r="AC325" s="205">
        <v>91</v>
      </c>
      <c r="AD325" s="205">
        <v>129.5</v>
      </c>
      <c r="AE325" s="205">
        <v>84.5</v>
      </c>
      <c r="AF325" s="205">
        <v>106</v>
      </c>
      <c r="AG325" s="205">
        <v>48</v>
      </c>
      <c r="AH325" s="205">
        <v>246</v>
      </c>
      <c r="AI325" s="205">
        <v>54.5</v>
      </c>
      <c r="AJ325" s="205">
        <v>269.5</v>
      </c>
      <c r="AK325" s="205">
        <v>81</v>
      </c>
      <c r="AL325" s="205">
        <v>123.5</v>
      </c>
      <c r="AM325" s="205">
        <v>59</v>
      </c>
      <c r="AN325" s="205">
        <v>117.5</v>
      </c>
      <c r="AO325" s="205">
        <v>94</v>
      </c>
      <c r="AP325" s="205">
        <v>171</v>
      </c>
      <c r="AQ325" s="205">
        <v>148</v>
      </c>
      <c r="AR325" s="205">
        <v>44</v>
      </c>
      <c r="AS325" s="205">
        <v>129</v>
      </c>
      <c r="AT325" s="205">
        <v>146</v>
      </c>
      <c r="AU325" s="205">
        <v>93.5</v>
      </c>
      <c r="AV325" s="205">
        <v>89.5</v>
      </c>
      <c r="AW325" s="205">
        <v>150</v>
      </c>
      <c r="AX325" s="205">
        <v>88.5</v>
      </c>
    </row>
    <row r="326" spans="1:50">
      <c r="A326" s="203" t="str">
        <f t="shared" si="10"/>
        <v>201101</v>
      </c>
      <c r="B326" s="204">
        <v>40544</v>
      </c>
      <c r="C326" s="206">
        <f t="shared" si="11"/>
        <v>2687</v>
      </c>
      <c r="D326" s="205">
        <v>120</v>
      </c>
      <c r="E326" s="205">
        <v>209</v>
      </c>
      <c r="F326" s="205">
        <v>20</v>
      </c>
      <c r="G326" s="205">
        <v>96</v>
      </c>
      <c r="H326" s="205">
        <v>8.5</v>
      </c>
      <c r="I326" s="205">
        <v>85</v>
      </c>
      <c r="J326" s="205">
        <v>24.5</v>
      </c>
      <c r="K326" s="205">
        <v>168</v>
      </c>
      <c r="L326" s="205">
        <v>9</v>
      </c>
      <c r="M326" s="205">
        <v>2</v>
      </c>
      <c r="N326" s="205">
        <v>0</v>
      </c>
      <c r="O326" s="205">
        <v>0</v>
      </c>
      <c r="P326" s="205">
        <v>0</v>
      </c>
      <c r="Q326" s="205">
        <v>5.5</v>
      </c>
      <c r="R326" s="205">
        <v>3.5</v>
      </c>
      <c r="S326" s="205">
        <v>0</v>
      </c>
      <c r="T326" s="205">
        <v>346.5</v>
      </c>
      <c r="U326" s="205">
        <v>48.5</v>
      </c>
      <c r="V326" s="205">
        <v>0</v>
      </c>
      <c r="W326" s="205">
        <v>25</v>
      </c>
      <c r="X326" s="205">
        <v>9.5</v>
      </c>
      <c r="Y326" s="205">
        <v>312</v>
      </c>
      <c r="Z326" s="205">
        <v>445</v>
      </c>
      <c r="AA326" s="205">
        <v>8</v>
      </c>
      <c r="AB326" s="205">
        <v>0</v>
      </c>
      <c r="AC326" s="205">
        <v>1.5</v>
      </c>
      <c r="AD326" s="205">
        <v>5</v>
      </c>
      <c r="AE326" s="205">
        <v>0.5</v>
      </c>
      <c r="AF326" s="205">
        <v>10</v>
      </c>
      <c r="AG326" s="205">
        <v>3</v>
      </c>
      <c r="AH326" s="205">
        <v>252</v>
      </c>
      <c r="AI326" s="205">
        <v>0.5</v>
      </c>
      <c r="AJ326" s="205">
        <v>183</v>
      </c>
      <c r="AK326" s="205">
        <v>3.5</v>
      </c>
      <c r="AL326" s="205">
        <v>31.5</v>
      </c>
      <c r="AM326" s="205">
        <v>1.5</v>
      </c>
      <c r="AN326" s="205">
        <v>0.5</v>
      </c>
      <c r="AO326" s="205">
        <v>5.5</v>
      </c>
      <c r="AP326" s="205">
        <v>0</v>
      </c>
      <c r="AQ326" s="205">
        <v>106</v>
      </c>
      <c r="AR326" s="205">
        <v>1</v>
      </c>
      <c r="AS326" s="205">
        <v>17</v>
      </c>
      <c r="AT326" s="205">
        <v>8.5</v>
      </c>
      <c r="AU326" s="205">
        <v>2.5</v>
      </c>
      <c r="AV326" s="205">
        <v>3</v>
      </c>
      <c r="AW326" s="205">
        <v>8.5</v>
      </c>
      <c r="AX326" s="205">
        <v>97</v>
      </c>
    </row>
    <row r="327" spans="1:50">
      <c r="A327" s="203" t="str">
        <f t="shared" si="10"/>
        <v>201101</v>
      </c>
      <c r="B327" s="204">
        <v>40575</v>
      </c>
      <c r="C327" s="206">
        <f t="shared" si="11"/>
        <v>3825.5</v>
      </c>
      <c r="D327" s="205">
        <v>69.5</v>
      </c>
      <c r="E327" s="205">
        <v>38.5</v>
      </c>
      <c r="F327" s="205">
        <v>28.5</v>
      </c>
      <c r="G327" s="205">
        <v>79</v>
      </c>
      <c r="H327" s="205">
        <v>52</v>
      </c>
      <c r="I327" s="205">
        <v>52</v>
      </c>
      <c r="J327" s="205">
        <v>57</v>
      </c>
      <c r="K327" s="205">
        <v>100</v>
      </c>
      <c r="L327" s="205">
        <v>89</v>
      </c>
      <c r="M327" s="205">
        <v>75</v>
      </c>
      <c r="N327" s="205">
        <v>35.5</v>
      </c>
      <c r="O327" s="205">
        <v>82.5</v>
      </c>
      <c r="P327" s="205">
        <v>74.5</v>
      </c>
      <c r="Q327" s="205">
        <v>133</v>
      </c>
      <c r="R327" s="205">
        <v>151</v>
      </c>
      <c r="S327" s="205">
        <v>138.5</v>
      </c>
      <c r="T327" s="205">
        <v>139.5</v>
      </c>
      <c r="U327" s="205">
        <v>50.5</v>
      </c>
      <c r="V327" s="205">
        <v>186</v>
      </c>
      <c r="W327" s="205">
        <v>106.5</v>
      </c>
      <c r="X327" s="205">
        <v>114</v>
      </c>
      <c r="Y327" s="205">
        <v>109</v>
      </c>
      <c r="Z327" s="205">
        <v>111.5</v>
      </c>
      <c r="AA327" s="205">
        <v>97</v>
      </c>
      <c r="AB327" s="205">
        <v>67.5</v>
      </c>
      <c r="AC327" s="205">
        <v>100.5</v>
      </c>
      <c r="AD327" s="205">
        <v>64.5</v>
      </c>
      <c r="AE327" s="205">
        <v>113.5</v>
      </c>
      <c r="AF327" s="205">
        <v>80.5</v>
      </c>
      <c r="AG327" s="205">
        <v>79</v>
      </c>
      <c r="AH327" s="205">
        <v>102</v>
      </c>
      <c r="AI327" s="205">
        <v>42.5</v>
      </c>
      <c r="AJ327" s="205">
        <v>109</v>
      </c>
      <c r="AK327" s="205">
        <v>73</v>
      </c>
      <c r="AL327" s="205">
        <v>111.5</v>
      </c>
      <c r="AM327" s="205">
        <v>58.5</v>
      </c>
      <c r="AN327" s="205">
        <v>58</v>
      </c>
      <c r="AO327" s="205">
        <v>54.5</v>
      </c>
      <c r="AP327" s="205">
        <v>80</v>
      </c>
      <c r="AQ327" s="205">
        <v>48</v>
      </c>
      <c r="AR327" s="205">
        <v>33</v>
      </c>
      <c r="AS327" s="205">
        <v>45</v>
      </c>
      <c r="AT327" s="205">
        <v>35.5</v>
      </c>
      <c r="AU327" s="205">
        <v>39.5</v>
      </c>
      <c r="AV327" s="205">
        <v>54.5</v>
      </c>
      <c r="AW327" s="205">
        <v>84.5</v>
      </c>
      <c r="AX327" s="205">
        <v>121.5</v>
      </c>
    </row>
    <row r="328" spans="1:50">
      <c r="A328" s="203" t="str">
        <f t="shared" si="10"/>
        <v>201101</v>
      </c>
      <c r="B328" s="204">
        <v>40603</v>
      </c>
      <c r="C328" s="206">
        <f t="shared" si="11"/>
        <v>2982.5</v>
      </c>
      <c r="D328" s="205">
        <v>60.5</v>
      </c>
      <c r="E328" s="205">
        <v>90.5</v>
      </c>
      <c r="F328" s="205">
        <v>21.5</v>
      </c>
      <c r="G328" s="205">
        <v>84.5</v>
      </c>
      <c r="H328" s="205">
        <v>43.5</v>
      </c>
      <c r="I328" s="205">
        <v>72</v>
      </c>
      <c r="J328" s="205">
        <v>40</v>
      </c>
      <c r="K328" s="205">
        <v>103</v>
      </c>
      <c r="L328" s="205">
        <v>81</v>
      </c>
      <c r="M328" s="205">
        <v>56.5</v>
      </c>
      <c r="N328" s="205">
        <v>34</v>
      </c>
      <c r="O328" s="205">
        <v>67.5</v>
      </c>
      <c r="P328" s="205">
        <v>43.5</v>
      </c>
      <c r="Q328" s="205">
        <v>74</v>
      </c>
      <c r="R328" s="205">
        <v>74</v>
      </c>
      <c r="S328" s="205">
        <v>86.5</v>
      </c>
      <c r="T328" s="205">
        <v>153.5</v>
      </c>
      <c r="U328" s="205">
        <v>43.5</v>
      </c>
      <c r="V328" s="205">
        <v>68.5</v>
      </c>
      <c r="W328" s="205">
        <v>34.5</v>
      </c>
      <c r="X328" s="205">
        <v>43</v>
      </c>
      <c r="Y328" s="205">
        <v>126</v>
      </c>
      <c r="Z328" s="205">
        <v>146.5</v>
      </c>
      <c r="AA328" s="205">
        <v>69.5</v>
      </c>
      <c r="AB328" s="205">
        <v>45</v>
      </c>
      <c r="AC328" s="205">
        <v>76.5</v>
      </c>
      <c r="AD328" s="205">
        <v>48.5</v>
      </c>
      <c r="AE328" s="205">
        <v>75.5</v>
      </c>
      <c r="AF328" s="205">
        <v>60</v>
      </c>
      <c r="AG328" s="205">
        <v>53</v>
      </c>
      <c r="AH328" s="205">
        <v>147</v>
      </c>
      <c r="AI328" s="205">
        <v>26</v>
      </c>
      <c r="AJ328" s="205">
        <v>114</v>
      </c>
      <c r="AK328" s="205">
        <v>43.5</v>
      </c>
      <c r="AL328" s="205">
        <v>48</v>
      </c>
      <c r="AM328" s="205">
        <v>45.5</v>
      </c>
      <c r="AN328" s="205">
        <v>33</v>
      </c>
      <c r="AO328" s="205">
        <v>48</v>
      </c>
      <c r="AP328" s="205">
        <v>37.5</v>
      </c>
      <c r="AQ328" s="205">
        <v>60</v>
      </c>
      <c r="AR328" s="205">
        <v>26</v>
      </c>
      <c r="AS328" s="205">
        <v>61</v>
      </c>
      <c r="AT328" s="205">
        <v>61</v>
      </c>
      <c r="AU328" s="205">
        <v>50.5</v>
      </c>
      <c r="AV328" s="205">
        <v>32.5</v>
      </c>
      <c r="AW328" s="205">
        <v>33</v>
      </c>
      <c r="AX328" s="205">
        <v>40</v>
      </c>
    </row>
    <row r="329" spans="1:50">
      <c r="A329" s="203" t="str">
        <f t="shared" si="10"/>
        <v>201102</v>
      </c>
      <c r="B329" s="204">
        <v>40634</v>
      </c>
      <c r="C329" s="206">
        <f t="shared" si="11"/>
        <v>4156</v>
      </c>
      <c r="D329" s="205">
        <v>69.5</v>
      </c>
      <c r="E329" s="205">
        <v>99</v>
      </c>
      <c r="F329" s="205">
        <v>146.5</v>
      </c>
      <c r="G329" s="205">
        <v>152.5</v>
      </c>
      <c r="H329" s="205">
        <v>55</v>
      </c>
      <c r="I329" s="205">
        <v>39.5</v>
      </c>
      <c r="J329" s="205">
        <v>68</v>
      </c>
      <c r="K329" s="205">
        <v>118.5</v>
      </c>
      <c r="L329" s="205">
        <v>128</v>
      </c>
      <c r="M329" s="205">
        <v>88.5</v>
      </c>
      <c r="N329" s="205">
        <v>29</v>
      </c>
      <c r="O329" s="205">
        <v>44.5</v>
      </c>
      <c r="P329" s="205">
        <v>40</v>
      </c>
      <c r="Q329" s="205">
        <v>53</v>
      </c>
      <c r="R329" s="205">
        <v>96</v>
      </c>
      <c r="S329" s="205">
        <v>77</v>
      </c>
      <c r="T329" s="205">
        <v>171</v>
      </c>
      <c r="U329" s="205">
        <v>93.5</v>
      </c>
      <c r="V329" s="205">
        <v>174.5</v>
      </c>
      <c r="W329" s="205">
        <v>131</v>
      </c>
      <c r="X329" s="205">
        <v>111.5</v>
      </c>
      <c r="Y329" s="205">
        <v>132.5</v>
      </c>
      <c r="Z329" s="205">
        <v>145</v>
      </c>
      <c r="AA329" s="205">
        <v>120</v>
      </c>
      <c r="AB329" s="205">
        <v>44</v>
      </c>
      <c r="AC329" s="205">
        <v>103.5</v>
      </c>
      <c r="AD329" s="205">
        <v>91.5</v>
      </c>
      <c r="AE329" s="205">
        <v>92</v>
      </c>
      <c r="AF329" s="205">
        <v>107</v>
      </c>
      <c r="AG329" s="205">
        <v>112</v>
      </c>
      <c r="AH329" s="205">
        <v>101</v>
      </c>
      <c r="AI329" s="205">
        <v>61</v>
      </c>
      <c r="AJ329" s="205">
        <v>105.5</v>
      </c>
      <c r="AK329" s="205">
        <v>90</v>
      </c>
      <c r="AL329" s="205">
        <v>91.5</v>
      </c>
      <c r="AM329" s="205">
        <v>50.5</v>
      </c>
      <c r="AN329" s="205">
        <v>64</v>
      </c>
      <c r="AO329" s="205">
        <v>62</v>
      </c>
      <c r="AP329" s="205">
        <v>180</v>
      </c>
      <c r="AQ329" s="205">
        <v>37.5</v>
      </c>
      <c r="AR329" s="205">
        <v>16.5</v>
      </c>
      <c r="AS329" s="205">
        <v>63</v>
      </c>
      <c r="AT329" s="205">
        <v>81</v>
      </c>
      <c r="AU329" s="205">
        <v>67</v>
      </c>
      <c r="AV329" s="205">
        <v>21</v>
      </c>
      <c r="AW329" s="205">
        <v>41</v>
      </c>
      <c r="AX329" s="205">
        <v>90</v>
      </c>
    </row>
    <row r="330" spans="1:50">
      <c r="A330" s="203" t="str">
        <f t="shared" si="10"/>
        <v>201102</v>
      </c>
      <c r="B330" s="204">
        <v>40664</v>
      </c>
      <c r="C330" s="206">
        <f t="shared" si="11"/>
        <v>12258</v>
      </c>
      <c r="D330" s="205">
        <v>56.5</v>
      </c>
      <c r="E330" s="205">
        <v>76.5</v>
      </c>
      <c r="F330" s="205">
        <v>137.5</v>
      </c>
      <c r="G330" s="205">
        <v>190</v>
      </c>
      <c r="H330" s="205">
        <v>222.5</v>
      </c>
      <c r="I330" s="205">
        <v>102.5</v>
      </c>
      <c r="J330" s="205">
        <v>85</v>
      </c>
      <c r="K330" s="205">
        <v>96.5</v>
      </c>
      <c r="L330" s="205">
        <v>185</v>
      </c>
      <c r="M330" s="205">
        <v>182.5</v>
      </c>
      <c r="N330" s="205">
        <v>190.5</v>
      </c>
      <c r="O330" s="205">
        <v>287.5</v>
      </c>
      <c r="P330" s="205">
        <v>301</v>
      </c>
      <c r="Q330" s="205">
        <v>197.5</v>
      </c>
      <c r="R330" s="205">
        <v>213.5</v>
      </c>
      <c r="S330" s="205">
        <v>251.5</v>
      </c>
      <c r="T330" s="205">
        <v>241.5</v>
      </c>
      <c r="U330" s="205">
        <v>182.5</v>
      </c>
      <c r="V330" s="205">
        <v>336.5</v>
      </c>
      <c r="W330" s="205">
        <v>349</v>
      </c>
      <c r="X330" s="205">
        <v>330.5</v>
      </c>
      <c r="Y330" s="205">
        <v>280</v>
      </c>
      <c r="Z330" s="205">
        <v>365.5</v>
      </c>
      <c r="AA330" s="205">
        <v>483</v>
      </c>
      <c r="AB330" s="205">
        <v>259</v>
      </c>
      <c r="AC330" s="205">
        <v>292.5</v>
      </c>
      <c r="AD330" s="205">
        <v>340</v>
      </c>
      <c r="AE330" s="205">
        <v>307.5</v>
      </c>
      <c r="AF330" s="205">
        <v>415</v>
      </c>
      <c r="AG330" s="205">
        <v>280</v>
      </c>
      <c r="AH330" s="205">
        <v>366.5</v>
      </c>
      <c r="AI330" s="205">
        <v>303</v>
      </c>
      <c r="AJ330" s="205">
        <v>375.5</v>
      </c>
      <c r="AK330" s="205">
        <v>337</v>
      </c>
      <c r="AL330" s="205">
        <v>411.5</v>
      </c>
      <c r="AM330" s="205">
        <v>301</v>
      </c>
      <c r="AN330" s="205">
        <v>342.5</v>
      </c>
      <c r="AO330" s="205">
        <v>299</v>
      </c>
      <c r="AP330" s="205">
        <v>360</v>
      </c>
      <c r="AQ330" s="205">
        <v>277.5</v>
      </c>
      <c r="AR330" s="205">
        <v>197</v>
      </c>
      <c r="AS330" s="205">
        <v>272</v>
      </c>
      <c r="AT330" s="205">
        <v>211.5</v>
      </c>
      <c r="AU330" s="205">
        <v>125.5</v>
      </c>
      <c r="AV330" s="205">
        <v>293.5</v>
      </c>
      <c r="AW330" s="205">
        <v>247</v>
      </c>
      <c r="AX330" s="205">
        <v>299.5</v>
      </c>
    </row>
    <row r="331" spans="1:50">
      <c r="A331" s="203" t="str">
        <f t="shared" si="10"/>
        <v>201102</v>
      </c>
      <c r="B331" s="204">
        <v>40695</v>
      </c>
      <c r="C331" s="206">
        <f t="shared" si="11"/>
        <v>11596</v>
      </c>
      <c r="D331" s="205">
        <v>43</v>
      </c>
      <c r="E331" s="205">
        <v>92</v>
      </c>
      <c r="F331" s="205">
        <v>190</v>
      </c>
      <c r="G331" s="205">
        <v>226</v>
      </c>
      <c r="H331" s="205">
        <v>135</v>
      </c>
      <c r="I331" s="205">
        <v>169</v>
      </c>
      <c r="J331" s="205">
        <v>75</v>
      </c>
      <c r="K331" s="205">
        <v>191</v>
      </c>
      <c r="L331" s="205">
        <v>103</v>
      </c>
      <c r="M331" s="205">
        <v>150.5</v>
      </c>
      <c r="N331" s="205">
        <v>45</v>
      </c>
      <c r="O331" s="205">
        <v>113</v>
      </c>
      <c r="P331" s="205">
        <v>76.5</v>
      </c>
      <c r="Q331" s="205">
        <v>135</v>
      </c>
      <c r="R331" s="205">
        <v>116.5</v>
      </c>
      <c r="S331" s="205">
        <v>199</v>
      </c>
      <c r="T331" s="205">
        <v>173.5</v>
      </c>
      <c r="U331" s="205">
        <v>71</v>
      </c>
      <c r="V331" s="205">
        <v>269.5</v>
      </c>
      <c r="W331" s="205">
        <v>200</v>
      </c>
      <c r="X331" s="205">
        <v>171</v>
      </c>
      <c r="Y331" s="205">
        <v>142</v>
      </c>
      <c r="Z331" s="205">
        <v>73.5</v>
      </c>
      <c r="AA331" s="205">
        <v>178</v>
      </c>
      <c r="AB331" s="205">
        <v>273</v>
      </c>
      <c r="AC331" s="205">
        <v>236</v>
      </c>
      <c r="AD331" s="205">
        <v>281</v>
      </c>
      <c r="AE331" s="205">
        <v>200.5</v>
      </c>
      <c r="AF331" s="205">
        <v>145.5</v>
      </c>
      <c r="AG331" s="205">
        <v>182</v>
      </c>
      <c r="AH331" s="205">
        <v>174</v>
      </c>
      <c r="AI331" s="205">
        <v>121.5</v>
      </c>
      <c r="AJ331" s="205">
        <v>141</v>
      </c>
      <c r="AK331" s="205">
        <v>201</v>
      </c>
      <c r="AL331" s="205">
        <v>296.5</v>
      </c>
      <c r="AM331" s="205">
        <v>179</v>
      </c>
      <c r="AN331" s="205">
        <v>298</v>
      </c>
      <c r="AO331" s="205">
        <v>284.5</v>
      </c>
      <c r="AP331" s="205">
        <v>420.5</v>
      </c>
      <c r="AQ331" s="205">
        <v>409</v>
      </c>
      <c r="AR331" s="205">
        <v>557.5</v>
      </c>
      <c r="AS331" s="205">
        <v>441</v>
      </c>
      <c r="AT331" s="205">
        <v>788.5</v>
      </c>
      <c r="AU331" s="205">
        <v>928.5</v>
      </c>
      <c r="AV331" s="205">
        <v>744</v>
      </c>
      <c r="AW331" s="205">
        <v>732</v>
      </c>
      <c r="AX331" s="205">
        <v>223.5</v>
      </c>
    </row>
    <row r="332" spans="1:50">
      <c r="A332" s="203" t="str">
        <f t="shared" si="10"/>
        <v>201103</v>
      </c>
      <c r="B332" s="204">
        <v>40725</v>
      </c>
      <c r="C332" s="206">
        <f t="shared" si="11"/>
        <v>8419.5</v>
      </c>
      <c r="D332" s="205">
        <v>129</v>
      </c>
      <c r="E332" s="205">
        <v>52</v>
      </c>
      <c r="F332" s="205">
        <v>79.5</v>
      </c>
      <c r="G332" s="205">
        <v>91</v>
      </c>
      <c r="H332" s="205">
        <v>96.5</v>
      </c>
      <c r="I332" s="205">
        <v>144</v>
      </c>
      <c r="J332" s="205">
        <v>148.5</v>
      </c>
      <c r="K332" s="205">
        <v>332</v>
      </c>
      <c r="L332" s="205">
        <v>252.5</v>
      </c>
      <c r="M332" s="205">
        <v>362.5</v>
      </c>
      <c r="N332" s="205">
        <v>196.5</v>
      </c>
      <c r="O332" s="205">
        <v>93</v>
      </c>
      <c r="P332" s="205">
        <v>192</v>
      </c>
      <c r="Q332" s="205">
        <v>28</v>
      </c>
      <c r="R332" s="205">
        <v>54.5</v>
      </c>
      <c r="S332" s="205">
        <v>71</v>
      </c>
      <c r="T332" s="205">
        <v>209.5</v>
      </c>
      <c r="U332" s="205">
        <v>84</v>
      </c>
      <c r="V332" s="205">
        <v>229.5</v>
      </c>
      <c r="W332" s="205">
        <v>230.5</v>
      </c>
      <c r="X332" s="205">
        <v>262</v>
      </c>
      <c r="Y332" s="205">
        <v>128</v>
      </c>
      <c r="Z332" s="205">
        <v>199</v>
      </c>
      <c r="AA332" s="205">
        <v>227</v>
      </c>
      <c r="AB332" s="205">
        <v>183.5</v>
      </c>
      <c r="AC332" s="205">
        <v>139.5</v>
      </c>
      <c r="AD332" s="205">
        <v>226.5</v>
      </c>
      <c r="AE332" s="205">
        <v>145</v>
      </c>
      <c r="AF332" s="205">
        <v>137.5</v>
      </c>
      <c r="AG332" s="205">
        <v>162.5</v>
      </c>
      <c r="AH332" s="205">
        <v>114.5</v>
      </c>
      <c r="AI332" s="205">
        <v>185</v>
      </c>
      <c r="AJ332" s="205">
        <v>238.5</v>
      </c>
      <c r="AK332" s="205">
        <v>161.5</v>
      </c>
      <c r="AL332" s="205">
        <v>188.5</v>
      </c>
      <c r="AM332" s="205">
        <v>217</v>
      </c>
      <c r="AN332" s="205">
        <v>318.5</v>
      </c>
      <c r="AO332" s="205">
        <v>172</v>
      </c>
      <c r="AP332" s="205">
        <v>381</v>
      </c>
      <c r="AQ332" s="205">
        <v>172</v>
      </c>
      <c r="AR332" s="205">
        <v>155</v>
      </c>
      <c r="AS332" s="205">
        <v>295.5</v>
      </c>
      <c r="AT332" s="205">
        <v>162.5</v>
      </c>
      <c r="AU332" s="205">
        <v>253</v>
      </c>
      <c r="AV332" s="205">
        <v>233</v>
      </c>
      <c r="AW332" s="205">
        <v>174.5</v>
      </c>
      <c r="AX332" s="205">
        <v>111</v>
      </c>
    </row>
    <row r="333" spans="1:50">
      <c r="A333" s="203" t="str">
        <f t="shared" si="10"/>
        <v>201103</v>
      </c>
      <c r="B333" s="204">
        <v>40756</v>
      </c>
      <c r="C333" s="206">
        <f t="shared" si="11"/>
        <v>7552</v>
      </c>
      <c r="D333" s="205">
        <v>109</v>
      </c>
      <c r="E333" s="205">
        <v>112</v>
      </c>
      <c r="F333" s="205">
        <v>157.5</v>
      </c>
      <c r="G333" s="205">
        <v>125</v>
      </c>
      <c r="H333" s="205">
        <v>51</v>
      </c>
      <c r="I333" s="205">
        <v>30</v>
      </c>
      <c r="J333" s="205">
        <v>106.5</v>
      </c>
      <c r="K333" s="205">
        <v>51</v>
      </c>
      <c r="L333" s="205">
        <v>128</v>
      </c>
      <c r="M333" s="205">
        <v>169.5</v>
      </c>
      <c r="N333" s="205">
        <v>209.5</v>
      </c>
      <c r="O333" s="205">
        <v>229.5</v>
      </c>
      <c r="P333" s="205">
        <v>175.5</v>
      </c>
      <c r="Q333" s="205">
        <v>143</v>
      </c>
      <c r="R333" s="205">
        <v>244</v>
      </c>
      <c r="S333" s="205">
        <v>165</v>
      </c>
      <c r="T333" s="205">
        <v>247</v>
      </c>
      <c r="U333" s="205">
        <v>119.5</v>
      </c>
      <c r="V333" s="205">
        <v>341.5</v>
      </c>
      <c r="W333" s="205">
        <v>117.5</v>
      </c>
      <c r="X333" s="205">
        <v>116</v>
      </c>
      <c r="Y333" s="205">
        <v>191.5</v>
      </c>
      <c r="Z333" s="205">
        <v>251</v>
      </c>
      <c r="AA333" s="205">
        <v>80</v>
      </c>
      <c r="AB333" s="205">
        <v>91.5</v>
      </c>
      <c r="AC333" s="205">
        <v>49.5</v>
      </c>
      <c r="AD333" s="205">
        <v>56.5</v>
      </c>
      <c r="AE333" s="205">
        <v>189</v>
      </c>
      <c r="AF333" s="205">
        <v>62</v>
      </c>
      <c r="AG333" s="205">
        <v>74.5</v>
      </c>
      <c r="AH333" s="205">
        <v>149.5</v>
      </c>
      <c r="AI333" s="205">
        <v>77</v>
      </c>
      <c r="AJ333" s="205">
        <v>75</v>
      </c>
      <c r="AK333" s="205">
        <v>106.5</v>
      </c>
      <c r="AL333" s="205">
        <v>245.5</v>
      </c>
      <c r="AM333" s="205">
        <v>108</v>
      </c>
      <c r="AN333" s="205">
        <v>42</v>
      </c>
      <c r="AO333" s="205">
        <v>76.5</v>
      </c>
      <c r="AP333" s="205">
        <v>66</v>
      </c>
      <c r="AQ333" s="205">
        <v>322</v>
      </c>
      <c r="AR333" s="205">
        <v>158.5</v>
      </c>
      <c r="AS333" s="205">
        <v>365.5</v>
      </c>
      <c r="AT333" s="205">
        <v>335.5</v>
      </c>
      <c r="AU333" s="205">
        <v>384.5</v>
      </c>
      <c r="AV333" s="205">
        <v>191</v>
      </c>
      <c r="AW333" s="205">
        <v>184.5</v>
      </c>
      <c r="AX333" s="205">
        <v>471.5</v>
      </c>
    </row>
    <row r="334" spans="1:50">
      <c r="A334" s="203" t="str">
        <f t="shared" si="10"/>
        <v>201103</v>
      </c>
      <c r="B334" s="204">
        <v>40787</v>
      </c>
      <c r="C334" s="206">
        <f t="shared" si="11"/>
        <v>14976.5</v>
      </c>
      <c r="D334" s="205">
        <v>257.5</v>
      </c>
      <c r="E334" s="205">
        <v>345</v>
      </c>
      <c r="F334" s="205">
        <v>269</v>
      </c>
      <c r="G334" s="205">
        <v>366</v>
      </c>
      <c r="H334" s="205">
        <v>362.5</v>
      </c>
      <c r="I334" s="205">
        <v>252.5</v>
      </c>
      <c r="J334" s="205">
        <v>325.5</v>
      </c>
      <c r="K334" s="205">
        <v>250</v>
      </c>
      <c r="L334" s="205">
        <v>263.5</v>
      </c>
      <c r="M334" s="205">
        <v>298.5</v>
      </c>
      <c r="N334" s="205">
        <v>450</v>
      </c>
      <c r="O334" s="205">
        <v>244.5</v>
      </c>
      <c r="P334" s="205">
        <v>358.5</v>
      </c>
      <c r="Q334" s="205">
        <v>153</v>
      </c>
      <c r="R334" s="205">
        <v>235</v>
      </c>
      <c r="S334" s="205">
        <v>212.5</v>
      </c>
      <c r="T334" s="205">
        <v>276</v>
      </c>
      <c r="U334" s="205">
        <v>135.5</v>
      </c>
      <c r="V334" s="205">
        <v>389</v>
      </c>
      <c r="W334" s="205">
        <v>305.5</v>
      </c>
      <c r="X334" s="205">
        <v>388.5</v>
      </c>
      <c r="Y334" s="205">
        <v>376</v>
      </c>
      <c r="Z334" s="205">
        <v>312</v>
      </c>
      <c r="AA334" s="205">
        <v>236</v>
      </c>
      <c r="AB334" s="205">
        <v>571</v>
      </c>
      <c r="AC334" s="205">
        <v>289.5</v>
      </c>
      <c r="AD334" s="205">
        <v>311.5</v>
      </c>
      <c r="AE334" s="205">
        <v>242</v>
      </c>
      <c r="AF334" s="205">
        <v>345</v>
      </c>
      <c r="AG334" s="205">
        <v>425</v>
      </c>
      <c r="AH334" s="205">
        <v>462</v>
      </c>
      <c r="AI334" s="205">
        <v>455</v>
      </c>
      <c r="AJ334" s="205">
        <v>282</v>
      </c>
      <c r="AK334" s="205">
        <v>187.5</v>
      </c>
      <c r="AL334" s="205">
        <v>169</v>
      </c>
      <c r="AM334" s="205">
        <v>451.5</v>
      </c>
      <c r="AN334" s="205">
        <v>1008</v>
      </c>
      <c r="AO334" s="205">
        <v>381.5</v>
      </c>
      <c r="AP334" s="205">
        <v>651.5</v>
      </c>
      <c r="AQ334" s="205">
        <v>85.5</v>
      </c>
      <c r="AR334" s="205">
        <v>462</v>
      </c>
      <c r="AS334" s="205">
        <v>56</v>
      </c>
      <c r="AT334" s="205">
        <v>118</v>
      </c>
      <c r="AU334" s="205">
        <v>75.5</v>
      </c>
      <c r="AV334" s="205">
        <v>536</v>
      </c>
      <c r="AW334" s="205">
        <v>278</v>
      </c>
      <c r="AX334" s="205">
        <v>71.5</v>
      </c>
    </row>
    <row r="335" spans="1:50">
      <c r="A335" s="203" t="str">
        <f t="shared" si="10"/>
        <v>201104</v>
      </c>
      <c r="B335" s="204">
        <v>40817</v>
      </c>
      <c r="C335" s="206">
        <f t="shared" si="11"/>
        <v>6363</v>
      </c>
      <c r="D335" s="205">
        <v>146</v>
      </c>
      <c r="E335" s="205">
        <v>96.5</v>
      </c>
      <c r="F335" s="205">
        <v>98</v>
      </c>
      <c r="G335" s="205">
        <v>117</v>
      </c>
      <c r="H335" s="205">
        <v>107</v>
      </c>
      <c r="I335" s="205">
        <v>70.5</v>
      </c>
      <c r="J335" s="205">
        <v>95</v>
      </c>
      <c r="K335" s="205">
        <v>117</v>
      </c>
      <c r="L335" s="205">
        <v>165.5</v>
      </c>
      <c r="M335" s="205">
        <v>129.5</v>
      </c>
      <c r="N335" s="205">
        <v>63</v>
      </c>
      <c r="O335" s="205">
        <v>110.5</v>
      </c>
      <c r="P335" s="205">
        <v>83.5</v>
      </c>
      <c r="Q335" s="205">
        <v>193.5</v>
      </c>
      <c r="R335" s="205">
        <v>119.5</v>
      </c>
      <c r="S335" s="205">
        <v>149</v>
      </c>
      <c r="T335" s="205">
        <v>130</v>
      </c>
      <c r="U335" s="205">
        <v>53.5</v>
      </c>
      <c r="V335" s="205">
        <v>197</v>
      </c>
      <c r="W335" s="205">
        <v>148</v>
      </c>
      <c r="X335" s="205">
        <v>133</v>
      </c>
      <c r="Y335" s="205">
        <v>89</v>
      </c>
      <c r="Z335" s="205">
        <v>115.5</v>
      </c>
      <c r="AA335" s="205">
        <v>139</v>
      </c>
      <c r="AB335" s="205">
        <v>137.5</v>
      </c>
      <c r="AC335" s="205">
        <v>97.5</v>
      </c>
      <c r="AD335" s="205">
        <v>197</v>
      </c>
      <c r="AE335" s="205">
        <v>146.5</v>
      </c>
      <c r="AF335" s="205">
        <v>205.5</v>
      </c>
      <c r="AG335" s="205">
        <v>162.5</v>
      </c>
      <c r="AH335" s="205">
        <v>94</v>
      </c>
      <c r="AI335" s="205">
        <v>64</v>
      </c>
      <c r="AJ335" s="205">
        <v>74.5</v>
      </c>
      <c r="AK335" s="205">
        <v>164</v>
      </c>
      <c r="AL335" s="205">
        <v>120</v>
      </c>
      <c r="AM335" s="205">
        <v>116</v>
      </c>
      <c r="AN335" s="205">
        <v>262</v>
      </c>
      <c r="AO335" s="205">
        <v>120.5</v>
      </c>
      <c r="AP335" s="205">
        <v>206.5</v>
      </c>
      <c r="AQ335" s="205">
        <v>127</v>
      </c>
      <c r="AR335" s="205">
        <v>155.5</v>
      </c>
      <c r="AS335" s="205">
        <v>194</v>
      </c>
      <c r="AT335" s="205">
        <v>124</v>
      </c>
      <c r="AU335" s="205">
        <v>107</v>
      </c>
      <c r="AV335" s="205">
        <v>290</v>
      </c>
      <c r="AW335" s="205">
        <v>119.5</v>
      </c>
      <c r="AX335" s="205">
        <v>212</v>
      </c>
    </row>
    <row r="336" spans="1:50">
      <c r="A336" s="203" t="str">
        <f t="shared" si="10"/>
        <v>201104</v>
      </c>
      <c r="B336" s="204">
        <v>40848</v>
      </c>
      <c r="C336" s="206">
        <f t="shared" si="11"/>
        <v>5348</v>
      </c>
      <c r="D336" s="205">
        <v>86</v>
      </c>
      <c r="E336" s="205">
        <v>148.5</v>
      </c>
      <c r="F336" s="205">
        <v>35</v>
      </c>
      <c r="G336" s="205">
        <v>156</v>
      </c>
      <c r="H336" s="205">
        <v>35</v>
      </c>
      <c r="I336" s="205">
        <v>55</v>
      </c>
      <c r="J336" s="205">
        <v>37</v>
      </c>
      <c r="K336" s="205">
        <v>137</v>
      </c>
      <c r="L336" s="205">
        <v>63.5</v>
      </c>
      <c r="M336" s="205">
        <v>87</v>
      </c>
      <c r="N336" s="205">
        <v>53</v>
      </c>
      <c r="O336" s="205">
        <v>52.5</v>
      </c>
      <c r="P336" s="205">
        <v>50</v>
      </c>
      <c r="Q336" s="205">
        <v>90</v>
      </c>
      <c r="R336" s="205">
        <v>112.5</v>
      </c>
      <c r="S336" s="205">
        <v>155.5</v>
      </c>
      <c r="T336" s="205">
        <v>280</v>
      </c>
      <c r="U336" s="205">
        <v>65.5</v>
      </c>
      <c r="V336" s="205">
        <v>284</v>
      </c>
      <c r="W336" s="205">
        <v>90.5</v>
      </c>
      <c r="X336" s="205">
        <v>82.5</v>
      </c>
      <c r="Y336" s="205">
        <v>217</v>
      </c>
      <c r="Z336" s="205">
        <v>171.5</v>
      </c>
      <c r="AA336" s="205">
        <v>75</v>
      </c>
      <c r="AB336" s="205">
        <v>54.5</v>
      </c>
      <c r="AC336" s="205">
        <v>72</v>
      </c>
      <c r="AD336" s="205">
        <v>97</v>
      </c>
      <c r="AE336" s="205">
        <v>90</v>
      </c>
      <c r="AF336" s="205">
        <v>73</v>
      </c>
      <c r="AG336" s="205">
        <v>85.5</v>
      </c>
      <c r="AH336" s="205">
        <v>93.5</v>
      </c>
      <c r="AI336" s="205">
        <v>62.5</v>
      </c>
      <c r="AJ336" s="205">
        <v>63.5</v>
      </c>
      <c r="AK336" s="205">
        <v>92</v>
      </c>
      <c r="AL336" s="205">
        <v>111.5</v>
      </c>
      <c r="AM336" s="205">
        <v>50</v>
      </c>
      <c r="AN336" s="205">
        <v>106.5</v>
      </c>
      <c r="AO336" s="205">
        <v>93</v>
      </c>
      <c r="AP336" s="205">
        <v>254</v>
      </c>
      <c r="AQ336" s="205">
        <v>166.5</v>
      </c>
      <c r="AR336" s="205">
        <v>136.5</v>
      </c>
      <c r="AS336" s="205">
        <v>171.5</v>
      </c>
      <c r="AT336" s="205">
        <v>214</v>
      </c>
      <c r="AU336" s="205">
        <v>88.5</v>
      </c>
      <c r="AV336" s="205">
        <v>128.5</v>
      </c>
      <c r="AW336" s="205">
        <v>110.5</v>
      </c>
      <c r="AX336" s="205">
        <v>314</v>
      </c>
    </row>
    <row r="337" spans="1:50">
      <c r="A337" s="203" t="str">
        <f t="shared" si="10"/>
        <v>201104</v>
      </c>
      <c r="B337" s="204">
        <v>40878</v>
      </c>
      <c r="C337" s="206">
        <f t="shared" si="11"/>
        <v>3557</v>
      </c>
      <c r="D337" s="205">
        <v>107</v>
      </c>
      <c r="E337" s="205">
        <v>211</v>
      </c>
      <c r="F337" s="205">
        <v>46</v>
      </c>
      <c r="G337" s="205">
        <v>151</v>
      </c>
      <c r="H337" s="205">
        <v>45.5</v>
      </c>
      <c r="I337" s="205">
        <v>72.5</v>
      </c>
      <c r="J337" s="205">
        <v>29.5</v>
      </c>
      <c r="K337" s="205">
        <v>194</v>
      </c>
      <c r="L337" s="205">
        <v>30.5</v>
      </c>
      <c r="M337" s="205">
        <v>17.5</v>
      </c>
      <c r="N337" s="205">
        <v>34</v>
      </c>
      <c r="O337" s="205">
        <v>56.5</v>
      </c>
      <c r="P337" s="205">
        <v>28.5</v>
      </c>
      <c r="Q337" s="205">
        <v>53</v>
      </c>
      <c r="R337" s="205">
        <v>59.5</v>
      </c>
      <c r="S337" s="205">
        <v>51.5</v>
      </c>
      <c r="T337" s="205">
        <v>300.5</v>
      </c>
      <c r="U337" s="205">
        <v>11</v>
      </c>
      <c r="V337" s="205">
        <v>22</v>
      </c>
      <c r="W337" s="205">
        <v>41</v>
      </c>
      <c r="X337" s="205">
        <v>24</v>
      </c>
      <c r="Y337" s="205">
        <v>364</v>
      </c>
      <c r="Z337" s="205">
        <v>334</v>
      </c>
      <c r="AA337" s="205">
        <v>6.5</v>
      </c>
      <c r="AB337" s="205">
        <v>25</v>
      </c>
      <c r="AC337" s="205">
        <v>14.5</v>
      </c>
      <c r="AD337" s="205">
        <v>31.5</v>
      </c>
      <c r="AE337" s="205">
        <v>12</v>
      </c>
      <c r="AF337" s="205">
        <v>9.5</v>
      </c>
      <c r="AG337" s="205">
        <v>5.5</v>
      </c>
      <c r="AH337" s="205">
        <v>319.5</v>
      </c>
      <c r="AI337" s="205">
        <v>18.5</v>
      </c>
      <c r="AJ337" s="205">
        <v>214</v>
      </c>
      <c r="AK337" s="205">
        <v>42.5</v>
      </c>
      <c r="AL337" s="205">
        <v>66</v>
      </c>
      <c r="AM337" s="205">
        <v>25.5</v>
      </c>
      <c r="AN337" s="205">
        <v>29.5</v>
      </c>
      <c r="AO337" s="205">
        <v>36</v>
      </c>
      <c r="AP337" s="205">
        <v>49</v>
      </c>
      <c r="AQ337" s="205">
        <v>38</v>
      </c>
      <c r="AR337" s="205">
        <v>61</v>
      </c>
      <c r="AS337" s="205">
        <v>24</v>
      </c>
      <c r="AT337" s="205">
        <v>29</v>
      </c>
      <c r="AU337" s="205">
        <v>32.5</v>
      </c>
      <c r="AV337" s="205">
        <v>63</v>
      </c>
      <c r="AW337" s="205">
        <v>50</v>
      </c>
      <c r="AX337" s="205">
        <v>70.5</v>
      </c>
    </row>
    <row r="338" spans="1:50">
      <c r="A338" s="203" t="str">
        <f t="shared" si="10"/>
        <v>201201</v>
      </c>
      <c r="B338" s="204">
        <v>40909</v>
      </c>
      <c r="C338" s="206">
        <f t="shared" si="11"/>
        <v>3026.5</v>
      </c>
      <c r="D338" s="205">
        <v>71.5</v>
      </c>
      <c r="E338" s="205">
        <v>143</v>
      </c>
      <c r="F338" s="205">
        <v>24</v>
      </c>
      <c r="G338" s="205">
        <v>67.5</v>
      </c>
      <c r="H338" s="205">
        <v>22.5</v>
      </c>
      <c r="I338" s="205">
        <v>68.5</v>
      </c>
      <c r="J338" s="205">
        <v>43.5</v>
      </c>
      <c r="K338" s="205">
        <v>112</v>
      </c>
      <c r="L338" s="205">
        <v>27.5</v>
      </c>
      <c r="M338" s="205">
        <v>22</v>
      </c>
      <c r="N338" s="205">
        <v>26</v>
      </c>
      <c r="O338" s="205">
        <v>49.5</v>
      </c>
      <c r="P338" s="205">
        <v>16</v>
      </c>
      <c r="Q338" s="205">
        <v>47</v>
      </c>
      <c r="R338" s="205">
        <v>50</v>
      </c>
      <c r="S338" s="205">
        <v>24.5</v>
      </c>
      <c r="T338" s="205">
        <v>285.5</v>
      </c>
      <c r="U338" s="205">
        <v>34.5</v>
      </c>
      <c r="V338" s="205">
        <v>43</v>
      </c>
      <c r="W338" s="205">
        <v>29</v>
      </c>
      <c r="X338" s="205">
        <v>35</v>
      </c>
      <c r="Y338" s="205">
        <v>252.5</v>
      </c>
      <c r="Z338" s="205">
        <v>280.5</v>
      </c>
      <c r="AA338" s="205">
        <v>44.5</v>
      </c>
      <c r="AB338" s="205">
        <v>39.5</v>
      </c>
      <c r="AC338" s="205">
        <v>40</v>
      </c>
      <c r="AD338" s="205">
        <v>34</v>
      </c>
      <c r="AE338" s="205">
        <v>34</v>
      </c>
      <c r="AF338" s="205">
        <v>31</v>
      </c>
      <c r="AG338" s="205">
        <v>27.5</v>
      </c>
      <c r="AH338" s="205">
        <v>299.5</v>
      </c>
      <c r="AI338" s="205">
        <v>15</v>
      </c>
      <c r="AJ338" s="205">
        <v>171.5</v>
      </c>
      <c r="AK338" s="205">
        <v>12.5</v>
      </c>
      <c r="AL338" s="205">
        <v>22.5</v>
      </c>
      <c r="AM338" s="205">
        <v>22</v>
      </c>
      <c r="AN338" s="205">
        <v>50</v>
      </c>
      <c r="AO338" s="205">
        <v>26</v>
      </c>
      <c r="AP338" s="205">
        <v>31.5</v>
      </c>
      <c r="AQ338" s="205">
        <v>29.5</v>
      </c>
      <c r="AR338" s="205">
        <v>28</v>
      </c>
      <c r="AS338" s="205">
        <v>19</v>
      </c>
      <c r="AT338" s="205">
        <v>24</v>
      </c>
      <c r="AU338" s="205">
        <v>25.5</v>
      </c>
      <c r="AV338" s="205">
        <v>53</v>
      </c>
      <c r="AW338" s="205">
        <v>52.5</v>
      </c>
      <c r="AX338" s="205">
        <v>119</v>
      </c>
    </row>
    <row r="339" spans="1:50">
      <c r="A339" s="203" t="str">
        <f t="shared" si="10"/>
        <v>201201</v>
      </c>
      <c r="B339" s="204">
        <v>40940</v>
      </c>
      <c r="C339" s="206">
        <f t="shared" si="11"/>
        <v>5353</v>
      </c>
      <c r="D339" s="205">
        <v>57</v>
      </c>
      <c r="E339" s="205">
        <v>114.5</v>
      </c>
      <c r="F339" s="205">
        <v>47.5</v>
      </c>
      <c r="G339" s="205">
        <v>65.5</v>
      </c>
      <c r="H339" s="205">
        <v>44</v>
      </c>
      <c r="I339" s="205">
        <v>79</v>
      </c>
      <c r="J339" s="205">
        <v>54</v>
      </c>
      <c r="K339" s="205">
        <v>179</v>
      </c>
      <c r="L339" s="205">
        <v>72</v>
      </c>
      <c r="M339" s="205">
        <v>70.5</v>
      </c>
      <c r="N339" s="205">
        <v>36.5</v>
      </c>
      <c r="O339" s="205">
        <v>70.5</v>
      </c>
      <c r="P339" s="205">
        <v>89.5</v>
      </c>
      <c r="Q339" s="205">
        <v>103.5</v>
      </c>
      <c r="R339" s="205">
        <v>94</v>
      </c>
      <c r="S339" s="205">
        <v>129</v>
      </c>
      <c r="T339" s="205">
        <v>226.5</v>
      </c>
      <c r="U339" s="205">
        <v>39</v>
      </c>
      <c r="V339" s="205">
        <v>248</v>
      </c>
      <c r="W339" s="205">
        <v>115</v>
      </c>
      <c r="X339" s="205">
        <v>109.5</v>
      </c>
      <c r="Y339" s="205">
        <v>189</v>
      </c>
      <c r="Z339" s="205">
        <v>208.5</v>
      </c>
      <c r="AA339" s="205">
        <v>121</v>
      </c>
      <c r="AB339" s="205">
        <v>100.5</v>
      </c>
      <c r="AC339" s="205">
        <v>109</v>
      </c>
      <c r="AD339" s="205">
        <v>99</v>
      </c>
      <c r="AE339" s="205">
        <v>96.5</v>
      </c>
      <c r="AF339" s="205">
        <v>115</v>
      </c>
      <c r="AG339" s="205">
        <v>76.5</v>
      </c>
      <c r="AH339" s="205">
        <v>265.5</v>
      </c>
      <c r="AI339" s="205">
        <v>68.5</v>
      </c>
      <c r="AJ339" s="205">
        <v>96</v>
      </c>
      <c r="AK339" s="205">
        <v>97.5</v>
      </c>
      <c r="AL339" s="205">
        <v>124</v>
      </c>
      <c r="AM339" s="205">
        <v>85.5</v>
      </c>
      <c r="AN339" s="205">
        <v>78.5</v>
      </c>
      <c r="AO339" s="205">
        <v>115</v>
      </c>
      <c r="AP339" s="205">
        <v>156.5</v>
      </c>
      <c r="AQ339" s="205">
        <v>155</v>
      </c>
      <c r="AR339" s="205">
        <v>147</v>
      </c>
      <c r="AS339" s="205">
        <v>129</v>
      </c>
      <c r="AT339" s="205">
        <v>136</v>
      </c>
      <c r="AU339" s="205">
        <v>129</v>
      </c>
      <c r="AV339" s="205">
        <v>156</v>
      </c>
      <c r="AW339" s="205">
        <v>145.5</v>
      </c>
      <c r="AX339" s="205">
        <v>109.5</v>
      </c>
    </row>
    <row r="340" spans="1:50">
      <c r="A340" s="203" t="str">
        <f t="shared" si="10"/>
        <v>201201</v>
      </c>
      <c r="B340" s="204">
        <v>40969</v>
      </c>
      <c r="C340" s="206">
        <f t="shared" si="11"/>
        <v>7055</v>
      </c>
      <c r="D340" s="205">
        <v>44.5</v>
      </c>
      <c r="E340" s="205">
        <v>101.5</v>
      </c>
      <c r="F340" s="205">
        <v>107.5</v>
      </c>
      <c r="G340" s="205">
        <v>185</v>
      </c>
      <c r="H340" s="205">
        <v>123.5</v>
      </c>
      <c r="I340" s="205">
        <v>100</v>
      </c>
      <c r="J340" s="205">
        <v>147.5</v>
      </c>
      <c r="K340" s="205">
        <v>182</v>
      </c>
      <c r="L340" s="205">
        <v>165.5</v>
      </c>
      <c r="M340" s="205">
        <v>145</v>
      </c>
      <c r="N340" s="205">
        <v>86.5</v>
      </c>
      <c r="O340" s="205">
        <v>111</v>
      </c>
      <c r="P340" s="205">
        <v>133.5</v>
      </c>
      <c r="Q340" s="205">
        <v>134</v>
      </c>
      <c r="R340" s="205">
        <v>144.5</v>
      </c>
      <c r="S340" s="205">
        <v>217</v>
      </c>
      <c r="T340" s="205">
        <v>214.5</v>
      </c>
      <c r="U340" s="205">
        <v>107.5</v>
      </c>
      <c r="V340" s="205">
        <v>290</v>
      </c>
      <c r="W340" s="205">
        <v>202.5</v>
      </c>
      <c r="X340" s="205">
        <v>147.5</v>
      </c>
      <c r="Y340" s="205">
        <v>214.5</v>
      </c>
      <c r="Z340" s="205">
        <v>208</v>
      </c>
      <c r="AA340" s="205">
        <v>161.5</v>
      </c>
      <c r="AB340" s="205">
        <v>147</v>
      </c>
      <c r="AC340" s="205">
        <v>180.5</v>
      </c>
      <c r="AD340" s="205">
        <v>139</v>
      </c>
      <c r="AE340" s="205">
        <v>152</v>
      </c>
      <c r="AF340" s="205">
        <v>142</v>
      </c>
      <c r="AG340" s="205">
        <v>108</v>
      </c>
      <c r="AH340" s="205">
        <v>229.5</v>
      </c>
      <c r="AI340" s="205">
        <v>117</v>
      </c>
      <c r="AJ340" s="205">
        <v>172</v>
      </c>
      <c r="AK340" s="205">
        <v>128.5</v>
      </c>
      <c r="AL340" s="205">
        <v>143</v>
      </c>
      <c r="AM340" s="205">
        <v>93.5</v>
      </c>
      <c r="AN340" s="205">
        <v>88.5</v>
      </c>
      <c r="AO340" s="205">
        <v>125.5</v>
      </c>
      <c r="AP340" s="205">
        <v>199</v>
      </c>
      <c r="AQ340" s="205">
        <v>125</v>
      </c>
      <c r="AR340" s="205">
        <v>101.5</v>
      </c>
      <c r="AS340" s="205">
        <v>150.5</v>
      </c>
      <c r="AT340" s="205">
        <v>187.5</v>
      </c>
      <c r="AU340" s="205">
        <v>200</v>
      </c>
      <c r="AV340" s="205">
        <v>182</v>
      </c>
      <c r="AW340" s="205">
        <v>188</v>
      </c>
      <c r="AX340" s="205">
        <v>81</v>
      </c>
    </row>
    <row r="341" spans="1:50">
      <c r="A341" s="203" t="str">
        <f t="shared" si="10"/>
        <v>201202</v>
      </c>
      <c r="B341" s="204">
        <v>41000</v>
      </c>
      <c r="C341" s="206">
        <f t="shared" si="11"/>
        <v>5732</v>
      </c>
      <c r="D341" s="205">
        <v>34.5</v>
      </c>
      <c r="E341" s="205">
        <v>70</v>
      </c>
      <c r="F341" s="205">
        <v>109.5</v>
      </c>
      <c r="G341" s="205">
        <v>113</v>
      </c>
      <c r="H341" s="205">
        <v>57</v>
      </c>
      <c r="I341" s="205">
        <v>54</v>
      </c>
      <c r="J341" s="205">
        <v>43.5</v>
      </c>
      <c r="K341" s="205">
        <v>94</v>
      </c>
      <c r="L341" s="205">
        <v>98</v>
      </c>
      <c r="M341" s="205">
        <v>107</v>
      </c>
      <c r="N341" s="205">
        <v>82</v>
      </c>
      <c r="O341" s="205">
        <v>107</v>
      </c>
      <c r="P341" s="205">
        <v>74.5</v>
      </c>
      <c r="Q341" s="205">
        <v>111</v>
      </c>
      <c r="R341" s="205">
        <v>118.5</v>
      </c>
      <c r="S341" s="205">
        <v>202</v>
      </c>
      <c r="T341" s="205">
        <v>107</v>
      </c>
      <c r="U341" s="205">
        <v>44.5</v>
      </c>
      <c r="V341" s="205">
        <v>225</v>
      </c>
      <c r="W341" s="205">
        <v>222</v>
      </c>
      <c r="X341" s="205">
        <v>144</v>
      </c>
      <c r="Y341" s="205">
        <v>112</v>
      </c>
      <c r="Z341" s="205">
        <v>80.5</v>
      </c>
      <c r="AA341" s="205">
        <v>132</v>
      </c>
      <c r="AB341" s="205">
        <v>138.5</v>
      </c>
      <c r="AC341" s="205">
        <v>87.5</v>
      </c>
      <c r="AD341" s="205">
        <v>62</v>
      </c>
      <c r="AE341" s="205">
        <v>92.5</v>
      </c>
      <c r="AF341" s="205">
        <v>118</v>
      </c>
      <c r="AG341" s="205">
        <v>130</v>
      </c>
      <c r="AH341" s="205">
        <v>83</v>
      </c>
      <c r="AI341" s="205">
        <v>63.5</v>
      </c>
      <c r="AJ341" s="205">
        <v>78.5</v>
      </c>
      <c r="AK341" s="205">
        <v>154.5</v>
      </c>
      <c r="AL341" s="205">
        <v>187</v>
      </c>
      <c r="AM341" s="205">
        <v>63.5</v>
      </c>
      <c r="AN341" s="205">
        <v>83.5</v>
      </c>
      <c r="AO341" s="205">
        <v>82.5</v>
      </c>
      <c r="AP341" s="205">
        <v>295.5</v>
      </c>
      <c r="AQ341" s="205">
        <v>74.5</v>
      </c>
      <c r="AR341" s="205">
        <v>129</v>
      </c>
      <c r="AS341" s="205">
        <v>142</v>
      </c>
      <c r="AT341" s="205">
        <v>144</v>
      </c>
      <c r="AU341" s="205">
        <v>99</v>
      </c>
      <c r="AV341" s="205">
        <v>228.5</v>
      </c>
      <c r="AW341" s="205">
        <v>296</v>
      </c>
      <c r="AX341" s="205">
        <v>356.5</v>
      </c>
    </row>
    <row r="342" spans="1:50">
      <c r="A342" s="203" t="str">
        <f t="shared" si="10"/>
        <v>201202</v>
      </c>
      <c r="B342" s="204">
        <v>41030</v>
      </c>
      <c r="C342" s="206">
        <f t="shared" si="11"/>
        <v>4950.5</v>
      </c>
      <c r="D342" s="205">
        <v>83.5</v>
      </c>
      <c r="E342" s="205">
        <v>58.5</v>
      </c>
      <c r="F342" s="205">
        <v>90.5</v>
      </c>
      <c r="G342" s="205">
        <v>106.5</v>
      </c>
      <c r="H342" s="205">
        <v>224</v>
      </c>
      <c r="I342" s="205">
        <v>124.5</v>
      </c>
      <c r="J342" s="205">
        <v>142.5</v>
      </c>
      <c r="K342" s="205">
        <v>130</v>
      </c>
      <c r="L342" s="205">
        <v>346.5</v>
      </c>
      <c r="M342" s="205">
        <v>316.5</v>
      </c>
      <c r="N342" s="205">
        <v>162.5</v>
      </c>
      <c r="O342" s="205">
        <v>195</v>
      </c>
      <c r="P342" s="205">
        <v>39.5</v>
      </c>
      <c r="Q342" s="205">
        <v>169</v>
      </c>
      <c r="R342" s="205">
        <v>231</v>
      </c>
      <c r="S342" s="205">
        <v>237.5</v>
      </c>
      <c r="T342" s="205">
        <v>97</v>
      </c>
      <c r="U342" s="205">
        <v>38</v>
      </c>
      <c r="V342" s="205">
        <v>235</v>
      </c>
      <c r="W342" s="205">
        <v>69.5</v>
      </c>
      <c r="X342" s="205">
        <v>55.5</v>
      </c>
      <c r="Y342" s="205">
        <v>107</v>
      </c>
      <c r="Z342" s="205">
        <v>100.5</v>
      </c>
      <c r="AA342" s="205">
        <v>46.5</v>
      </c>
      <c r="AB342" s="205">
        <v>71.5</v>
      </c>
      <c r="AC342" s="205">
        <v>37.5</v>
      </c>
      <c r="AD342" s="205">
        <v>38</v>
      </c>
      <c r="AE342" s="205">
        <v>25</v>
      </c>
      <c r="AF342" s="205">
        <v>44.5</v>
      </c>
      <c r="AG342" s="205">
        <v>25</v>
      </c>
      <c r="AH342" s="205">
        <v>101.5</v>
      </c>
      <c r="AI342" s="205">
        <v>45</v>
      </c>
      <c r="AJ342" s="205">
        <v>64.5</v>
      </c>
      <c r="AK342" s="205">
        <v>49.5</v>
      </c>
      <c r="AL342" s="205">
        <v>74</v>
      </c>
      <c r="AM342" s="205">
        <v>37</v>
      </c>
      <c r="AN342" s="205">
        <v>64</v>
      </c>
      <c r="AO342" s="205">
        <v>38.5</v>
      </c>
      <c r="AP342" s="205">
        <v>89.5</v>
      </c>
      <c r="AQ342" s="205">
        <v>43.5</v>
      </c>
      <c r="AR342" s="205">
        <v>92.5</v>
      </c>
      <c r="AS342" s="205">
        <v>49.5</v>
      </c>
      <c r="AT342" s="205">
        <v>52.5</v>
      </c>
      <c r="AU342" s="205">
        <v>59</v>
      </c>
      <c r="AV342" s="205">
        <v>129</v>
      </c>
      <c r="AW342" s="205">
        <v>83.5</v>
      </c>
      <c r="AX342" s="205">
        <v>229.5</v>
      </c>
    </row>
    <row r="343" spans="1:50">
      <c r="A343" s="203" t="str">
        <f t="shared" si="10"/>
        <v>201202</v>
      </c>
      <c r="B343" s="204">
        <v>41061</v>
      </c>
      <c r="C343" s="206">
        <f t="shared" si="11"/>
        <v>12395.5</v>
      </c>
      <c r="D343" s="205">
        <v>51.5</v>
      </c>
      <c r="E343" s="205">
        <v>21</v>
      </c>
      <c r="F343" s="205">
        <v>42.5</v>
      </c>
      <c r="G343" s="205">
        <v>34.5</v>
      </c>
      <c r="H343" s="205">
        <v>207</v>
      </c>
      <c r="I343" s="205">
        <v>55</v>
      </c>
      <c r="J343" s="205">
        <v>138.5</v>
      </c>
      <c r="K343" s="205">
        <v>37.5</v>
      </c>
      <c r="L343" s="205">
        <v>183.5</v>
      </c>
      <c r="M343" s="205">
        <v>166.5</v>
      </c>
      <c r="N343" s="205">
        <v>158.5</v>
      </c>
      <c r="O343" s="205">
        <v>160</v>
      </c>
      <c r="P343" s="205">
        <v>168</v>
      </c>
      <c r="Q343" s="205">
        <v>192.5</v>
      </c>
      <c r="R343" s="205">
        <v>185</v>
      </c>
      <c r="S343" s="205">
        <v>233.5</v>
      </c>
      <c r="T343" s="205">
        <v>101</v>
      </c>
      <c r="U343" s="205">
        <v>75</v>
      </c>
      <c r="V343" s="205">
        <v>321.5</v>
      </c>
      <c r="W343" s="205">
        <v>260.5</v>
      </c>
      <c r="X343" s="205">
        <v>200</v>
      </c>
      <c r="Y343" s="205">
        <v>112.5</v>
      </c>
      <c r="Z343" s="205">
        <v>125.5</v>
      </c>
      <c r="AA343" s="205">
        <v>272</v>
      </c>
      <c r="AB343" s="205">
        <v>284.5</v>
      </c>
      <c r="AC343" s="205">
        <v>257.5</v>
      </c>
      <c r="AD343" s="205">
        <v>340.5</v>
      </c>
      <c r="AE343" s="205">
        <v>291</v>
      </c>
      <c r="AF343" s="205">
        <v>236.5</v>
      </c>
      <c r="AG343" s="205">
        <v>204.5</v>
      </c>
      <c r="AH343" s="205">
        <v>123.5</v>
      </c>
      <c r="AI343" s="205">
        <v>215</v>
      </c>
      <c r="AJ343" s="205">
        <v>109</v>
      </c>
      <c r="AK343" s="205">
        <v>196.5</v>
      </c>
      <c r="AL343" s="205">
        <v>212</v>
      </c>
      <c r="AM343" s="205">
        <v>188</v>
      </c>
      <c r="AN343" s="205">
        <v>389</v>
      </c>
      <c r="AO343" s="205">
        <v>280</v>
      </c>
      <c r="AP343" s="205">
        <v>734</v>
      </c>
      <c r="AQ343" s="205">
        <v>288.5</v>
      </c>
      <c r="AR343" s="205">
        <v>630.5</v>
      </c>
      <c r="AS343" s="205">
        <v>391.5</v>
      </c>
      <c r="AT343" s="205">
        <v>637</v>
      </c>
      <c r="AU343" s="205">
        <v>698.5</v>
      </c>
      <c r="AV343" s="205">
        <v>955</v>
      </c>
      <c r="AW343" s="205">
        <v>858</v>
      </c>
      <c r="AX343" s="205">
        <v>372</v>
      </c>
    </row>
    <row r="344" spans="1:50">
      <c r="A344" s="203" t="str">
        <f t="shared" si="10"/>
        <v>201203</v>
      </c>
      <c r="B344" s="204">
        <v>41091</v>
      </c>
      <c r="C344" s="206">
        <f t="shared" si="11"/>
        <v>10606</v>
      </c>
      <c r="D344" s="205">
        <v>81.5</v>
      </c>
      <c r="E344" s="205">
        <v>243</v>
      </c>
      <c r="F344" s="205">
        <v>135</v>
      </c>
      <c r="G344" s="205">
        <v>207.5</v>
      </c>
      <c r="H344" s="205">
        <v>164</v>
      </c>
      <c r="I344" s="205">
        <v>84</v>
      </c>
      <c r="J344" s="205">
        <v>147.5</v>
      </c>
      <c r="K344" s="205">
        <v>163.5</v>
      </c>
      <c r="L344" s="205">
        <v>113</v>
      </c>
      <c r="M344" s="205">
        <v>161</v>
      </c>
      <c r="N344" s="205">
        <v>166.5</v>
      </c>
      <c r="O344" s="205">
        <v>82.5</v>
      </c>
      <c r="P344" s="205">
        <v>88</v>
      </c>
      <c r="Q344" s="205">
        <v>94</v>
      </c>
      <c r="R344" s="205">
        <v>130</v>
      </c>
      <c r="S344" s="205">
        <v>146</v>
      </c>
      <c r="T344" s="205">
        <v>218</v>
      </c>
      <c r="U344" s="205">
        <v>220</v>
      </c>
      <c r="V344" s="205">
        <v>196</v>
      </c>
      <c r="W344" s="205">
        <v>304.5</v>
      </c>
      <c r="X344" s="205">
        <v>224</v>
      </c>
      <c r="Y344" s="205">
        <v>228</v>
      </c>
      <c r="Z344" s="205">
        <v>282.5</v>
      </c>
      <c r="AA344" s="205">
        <v>228</v>
      </c>
      <c r="AB344" s="205">
        <v>199.5</v>
      </c>
      <c r="AC344" s="205">
        <v>156.5</v>
      </c>
      <c r="AD344" s="205">
        <v>168.5</v>
      </c>
      <c r="AE344" s="205">
        <v>193.5</v>
      </c>
      <c r="AF344" s="205">
        <v>333.5</v>
      </c>
      <c r="AG344" s="205">
        <v>231</v>
      </c>
      <c r="AH344" s="205">
        <v>116</v>
      </c>
      <c r="AI344" s="205">
        <v>205.5</v>
      </c>
      <c r="AJ344" s="205">
        <v>155</v>
      </c>
      <c r="AK344" s="205">
        <v>359.5</v>
      </c>
      <c r="AL344" s="205">
        <v>377.5</v>
      </c>
      <c r="AM344" s="205">
        <v>165.5</v>
      </c>
      <c r="AN344" s="205">
        <v>127.5</v>
      </c>
      <c r="AO344" s="205">
        <v>199.5</v>
      </c>
      <c r="AP344" s="205">
        <v>260</v>
      </c>
      <c r="AQ344" s="205">
        <v>464</v>
      </c>
      <c r="AR344" s="205">
        <v>516.5</v>
      </c>
      <c r="AS344" s="205">
        <v>649</v>
      </c>
      <c r="AT344" s="205">
        <v>222.5</v>
      </c>
      <c r="AU344" s="205">
        <v>488.5</v>
      </c>
      <c r="AV344" s="205">
        <v>395</v>
      </c>
      <c r="AW344" s="205">
        <v>418</v>
      </c>
      <c r="AX344" s="205">
        <v>96</v>
      </c>
    </row>
    <row r="345" spans="1:50">
      <c r="A345" s="203" t="str">
        <f t="shared" si="10"/>
        <v>201203</v>
      </c>
      <c r="B345" s="204">
        <v>41122</v>
      </c>
      <c r="C345" s="206">
        <f t="shared" si="11"/>
        <v>5943.5</v>
      </c>
      <c r="D345" s="205">
        <v>121</v>
      </c>
      <c r="E345" s="205">
        <v>47.5</v>
      </c>
      <c r="F345" s="205">
        <v>52.5</v>
      </c>
      <c r="G345" s="205">
        <v>79</v>
      </c>
      <c r="H345" s="205">
        <v>24.5</v>
      </c>
      <c r="I345" s="205">
        <v>91</v>
      </c>
      <c r="J345" s="205">
        <v>17</v>
      </c>
      <c r="K345" s="205">
        <v>28</v>
      </c>
      <c r="L345" s="205">
        <v>44.5</v>
      </c>
      <c r="M345" s="205">
        <v>176.5</v>
      </c>
      <c r="N345" s="205">
        <v>31.5</v>
      </c>
      <c r="O345" s="205">
        <v>31</v>
      </c>
      <c r="P345" s="205">
        <v>78.5</v>
      </c>
      <c r="Q345" s="205">
        <v>108</v>
      </c>
      <c r="R345" s="205">
        <v>25</v>
      </c>
      <c r="S345" s="205">
        <v>18</v>
      </c>
      <c r="T345" s="205">
        <v>102</v>
      </c>
      <c r="U345" s="205">
        <v>152.5</v>
      </c>
      <c r="V345" s="205">
        <v>173</v>
      </c>
      <c r="W345" s="205">
        <v>110.5</v>
      </c>
      <c r="X345" s="205">
        <v>142.5</v>
      </c>
      <c r="Y345" s="205">
        <v>135.5</v>
      </c>
      <c r="Z345" s="205">
        <v>76.5</v>
      </c>
      <c r="AA345" s="205">
        <v>157.5</v>
      </c>
      <c r="AB345" s="205">
        <v>97.5</v>
      </c>
      <c r="AC345" s="205">
        <v>170</v>
      </c>
      <c r="AD345" s="205">
        <v>32.5</v>
      </c>
      <c r="AE345" s="205">
        <v>141</v>
      </c>
      <c r="AF345" s="205">
        <v>112</v>
      </c>
      <c r="AG345" s="205">
        <v>33.5</v>
      </c>
      <c r="AH345" s="205">
        <v>119.5</v>
      </c>
      <c r="AI345" s="205">
        <v>47</v>
      </c>
      <c r="AJ345" s="205">
        <v>147</v>
      </c>
      <c r="AK345" s="205">
        <v>122</v>
      </c>
      <c r="AL345" s="205">
        <v>126</v>
      </c>
      <c r="AM345" s="205">
        <v>40.5</v>
      </c>
      <c r="AN345" s="205">
        <v>138</v>
      </c>
      <c r="AO345" s="205">
        <v>91</v>
      </c>
      <c r="AP345" s="205">
        <v>344.5</v>
      </c>
      <c r="AQ345" s="205">
        <v>188.5</v>
      </c>
      <c r="AR345" s="205">
        <v>191</v>
      </c>
      <c r="AS345" s="205">
        <v>147</v>
      </c>
      <c r="AT345" s="205">
        <v>118.5</v>
      </c>
      <c r="AU345" s="205">
        <v>142.5</v>
      </c>
      <c r="AV345" s="205">
        <v>358.5</v>
      </c>
      <c r="AW345" s="205">
        <v>338</v>
      </c>
      <c r="AX345" s="205">
        <v>674</v>
      </c>
    </row>
    <row r="346" spans="1:50">
      <c r="A346" s="203" t="str">
        <f t="shared" si="10"/>
        <v>201203</v>
      </c>
      <c r="B346" s="204">
        <v>41153</v>
      </c>
      <c r="C346" s="206">
        <f t="shared" si="11"/>
        <v>9673</v>
      </c>
      <c r="D346" s="205">
        <v>191</v>
      </c>
      <c r="E346" s="205">
        <v>76</v>
      </c>
      <c r="F346" s="205">
        <v>89.5</v>
      </c>
      <c r="G346" s="205">
        <v>159</v>
      </c>
      <c r="H346" s="205">
        <v>130</v>
      </c>
      <c r="I346" s="205">
        <v>124</v>
      </c>
      <c r="J346" s="205">
        <v>175</v>
      </c>
      <c r="K346" s="205">
        <v>224</v>
      </c>
      <c r="L346" s="205">
        <v>181.5</v>
      </c>
      <c r="M346" s="205">
        <v>223.5</v>
      </c>
      <c r="N346" s="205">
        <v>201</v>
      </c>
      <c r="O346" s="205">
        <v>187</v>
      </c>
      <c r="P346" s="205">
        <v>143</v>
      </c>
      <c r="Q346" s="205">
        <v>143.5</v>
      </c>
      <c r="R346" s="205">
        <v>214.5</v>
      </c>
      <c r="S346" s="205">
        <v>342</v>
      </c>
      <c r="T346" s="205">
        <v>161</v>
      </c>
      <c r="U346" s="205">
        <v>104.5</v>
      </c>
      <c r="V346" s="205">
        <v>287.5</v>
      </c>
      <c r="W346" s="205">
        <v>257</v>
      </c>
      <c r="X346" s="205">
        <v>233.5</v>
      </c>
      <c r="Y346" s="205">
        <v>310.5</v>
      </c>
      <c r="Z346" s="205">
        <v>347</v>
      </c>
      <c r="AA346" s="205">
        <v>155</v>
      </c>
      <c r="AB346" s="205">
        <v>346</v>
      </c>
      <c r="AC346" s="205">
        <v>289</v>
      </c>
      <c r="AD346" s="205">
        <v>302</v>
      </c>
      <c r="AE346" s="205">
        <v>202</v>
      </c>
      <c r="AF346" s="205">
        <v>140.5</v>
      </c>
      <c r="AG346" s="205">
        <v>143.5</v>
      </c>
      <c r="AH346" s="205">
        <v>261</v>
      </c>
      <c r="AI346" s="205">
        <v>120</v>
      </c>
      <c r="AJ346" s="205">
        <v>197.5</v>
      </c>
      <c r="AK346" s="205">
        <v>70</v>
      </c>
      <c r="AL346" s="205">
        <v>125</v>
      </c>
      <c r="AM346" s="205">
        <v>165.5</v>
      </c>
      <c r="AN346" s="205">
        <v>314.5</v>
      </c>
      <c r="AO346" s="205">
        <v>100.5</v>
      </c>
      <c r="AP346" s="205">
        <v>533.5</v>
      </c>
      <c r="AQ346" s="205">
        <v>129</v>
      </c>
      <c r="AR346" s="205">
        <v>234</v>
      </c>
      <c r="AS346" s="205">
        <v>61.5</v>
      </c>
      <c r="AT346" s="205">
        <v>212.5</v>
      </c>
      <c r="AU346" s="205">
        <v>111</v>
      </c>
      <c r="AV346" s="205">
        <v>434</v>
      </c>
      <c r="AW346" s="205">
        <v>248.5</v>
      </c>
      <c r="AX346" s="205">
        <v>271.5</v>
      </c>
    </row>
    <row r="347" spans="1:50">
      <c r="A347" s="203" t="str">
        <f t="shared" si="10"/>
        <v>201204</v>
      </c>
      <c r="B347" s="204">
        <v>41183</v>
      </c>
      <c r="C347" s="206">
        <f t="shared" si="11"/>
        <v>5052</v>
      </c>
      <c r="D347" s="205">
        <v>115</v>
      </c>
      <c r="E347" s="205">
        <v>115</v>
      </c>
      <c r="F347" s="205">
        <v>100.5</v>
      </c>
      <c r="G347" s="205">
        <v>191.5</v>
      </c>
      <c r="H347" s="205">
        <v>82.5</v>
      </c>
      <c r="I347" s="205">
        <v>58.5</v>
      </c>
      <c r="J347" s="205">
        <v>62</v>
      </c>
      <c r="K347" s="205">
        <v>193</v>
      </c>
      <c r="L347" s="205">
        <v>132</v>
      </c>
      <c r="M347" s="205">
        <v>135</v>
      </c>
      <c r="N347" s="205">
        <v>68</v>
      </c>
      <c r="O347" s="205">
        <v>65.5</v>
      </c>
      <c r="P347" s="205">
        <v>59</v>
      </c>
      <c r="Q347" s="205">
        <v>268</v>
      </c>
      <c r="R347" s="205">
        <v>154.5</v>
      </c>
      <c r="S347" s="205">
        <v>167</v>
      </c>
      <c r="T347" s="205">
        <v>158</v>
      </c>
      <c r="U347" s="205">
        <v>37.5</v>
      </c>
      <c r="V347" s="205">
        <v>104</v>
      </c>
      <c r="W347" s="205">
        <v>77</v>
      </c>
      <c r="X347" s="205">
        <v>102.5</v>
      </c>
      <c r="Y347" s="205">
        <v>211</v>
      </c>
      <c r="Z347" s="205">
        <v>183</v>
      </c>
      <c r="AA347" s="205">
        <v>65</v>
      </c>
      <c r="AB347" s="205">
        <v>98</v>
      </c>
      <c r="AC347" s="205">
        <v>93</v>
      </c>
      <c r="AD347" s="205">
        <v>198</v>
      </c>
      <c r="AE347" s="205">
        <v>79</v>
      </c>
      <c r="AF347" s="205">
        <v>88</v>
      </c>
      <c r="AG347" s="205">
        <v>88</v>
      </c>
      <c r="AH347" s="205">
        <v>177</v>
      </c>
      <c r="AI347" s="205">
        <v>64.5</v>
      </c>
      <c r="AJ347" s="205">
        <v>83.5</v>
      </c>
      <c r="AK347" s="205">
        <v>83.5</v>
      </c>
      <c r="AL347" s="205">
        <v>67.5</v>
      </c>
      <c r="AM347" s="205">
        <v>54</v>
      </c>
      <c r="AN347" s="205">
        <v>177</v>
      </c>
      <c r="AO347" s="205">
        <v>98</v>
      </c>
      <c r="AP347" s="205">
        <v>91</v>
      </c>
      <c r="AQ347" s="205">
        <v>47.5</v>
      </c>
      <c r="AR347" s="205">
        <v>72.5</v>
      </c>
      <c r="AS347" s="205">
        <v>53.5</v>
      </c>
      <c r="AT347" s="205">
        <v>108.5</v>
      </c>
      <c r="AU347" s="205">
        <v>97</v>
      </c>
      <c r="AV347" s="205">
        <v>96</v>
      </c>
      <c r="AW347" s="205">
        <v>35.5</v>
      </c>
      <c r="AX347" s="205">
        <v>96.5</v>
      </c>
    </row>
    <row r="348" spans="1:50">
      <c r="A348" s="203" t="str">
        <f t="shared" si="10"/>
        <v>201204</v>
      </c>
      <c r="B348" s="204">
        <v>41214</v>
      </c>
      <c r="C348" s="206">
        <f t="shared" si="11"/>
        <v>6339</v>
      </c>
      <c r="D348" s="205">
        <v>219</v>
      </c>
      <c r="E348" s="205">
        <v>205</v>
      </c>
      <c r="F348" s="205">
        <v>137</v>
      </c>
      <c r="G348" s="205">
        <v>364.5</v>
      </c>
      <c r="H348" s="205">
        <v>58</v>
      </c>
      <c r="I348" s="205">
        <v>68.5</v>
      </c>
      <c r="J348" s="205">
        <v>46</v>
      </c>
      <c r="K348" s="205">
        <v>283.5</v>
      </c>
      <c r="L348" s="205">
        <v>61</v>
      </c>
      <c r="M348" s="205">
        <v>86</v>
      </c>
      <c r="N348" s="205">
        <v>38.5</v>
      </c>
      <c r="O348" s="205">
        <v>69.5</v>
      </c>
      <c r="P348" s="205">
        <v>59.5</v>
      </c>
      <c r="Q348" s="205">
        <v>168.5</v>
      </c>
      <c r="R348" s="205">
        <v>154</v>
      </c>
      <c r="S348" s="205">
        <v>179</v>
      </c>
      <c r="T348" s="205">
        <v>247</v>
      </c>
      <c r="U348" s="205">
        <v>45.5</v>
      </c>
      <c r="V348" s="205">
        <v>219</v>
      </c>
      <c r="W348" s="205">
        <v>101</v>
      </c>
      <c r="X348" s="205">
        <v>78</v>
      </c>
      <c r="Y348" s="205">
        <v>433.5</v>
      </c>
      <c r="Z348" s="205">
        <v>284.5</v>
      </c>
      <c r="AA348" s="205">
        <v>116</v>
      </c>
      <c r="AB348" s="205">
        <v>98.5</v>
      </c>
      <c r="AC348" s="205">
        <v>90</v>
      </c>
      <c r="AD348" s="205">
        <v>116.5</v>
      </c>
      <c r="AE348" s="205">
        <v>122.5</v>
      </c>
      <c r="AF348" s="205">
        <v>120</v>
      </c>
      <c r="AG348" s="205">
        <v>102.5</v>
      </c>
      <c r="AH348" s="205">
        <v>187</v>
      </c>
      <c r="AI348" s="205">
        <v>68.5</v>
      </c>
      <c r="AJ348" s="205">
        <v>144.5</v>
      </c>
      <c r="AK348" s="205">
        <v>120</v>
      </c>
      <c r="AL348" s="205">
        <v>109.5</v>
      </c>
      <c r="AM348" s="205">
        <v>45.5</v>
      </c>
      <c r="AN348" s="205">
        <v>64</v>
      </c>
      <c r="AO348" s="205">
        <v>90</v>
      </c>
      <c r="AP348" s="205">
        <v>136.5</v>
      </c>
      <c r="AQ348" s="205">
        <v>125</v>
      </c>
      <c r="AR348" s="205">
        <v>57</v>
      </c>
      <c r="AS348" s="205">
        <v>132.5</v>
      </c>
      <c r="AT348" s="205">
        <v>168</v>
      </c>
      <c r="AU348" s="205">
        <v>70.5</v>
      </c>
      <c r="AV348" s="205">
        <v>111.5</v>
      </c>
      <c r="AW348" s="205">
        <v>122.5</v>
      </c>
      <c r="AX348" s="205">
        <v>214.5</v>
      </c>
    </row>
    <row r="349" spans="1:50">
      <c r="A349" s="203" t="str">
        <f t="shared" si="10"/>
        <v>201204</v>
      </c>
      <c r="B349" s="204">
        <v>41244</v>
      </c>
      <c r="C349" s="206">
        <f t="shared" si="11"/>
        <v>5428</v>
      </c>
      <c r="D349" s="205">
        <v>209</v>
      </c>
      <c r="E349" s="205">
        <v>100.5</v>
      </c>
      <c r="F349" s="205">
        <v>93.5</v>
      </c>
      <c r="G349" s="205">
        <v>169</v>
      </c>
      <c r="H349" s="205">
        <v>42.5</v>
      </c>
      <c r="I349" s="205">
        <v>84.5</v>
      </c>
      <c r="J349" s="205">
        <v>53.5</v>
      </c>
      <c r="K349" s="205">
        <v>183.5</v>
      </c>
      <c r="L349" s="205">
        <v>60.5</v>
      </c>
      <c r="M349" s="205">
        <v>58.5</v>
      </c>
      <c r="N349" s="205">
        <v>16.5</v>
      </c>
      <c r="O349" s="205">
        <v>46.5</v>
      </c>
      <c r="P349" s="205">
        <v>54.5</v>
      </c>
      <c r="Q349" s="205">
        <v>75</v>
      </c>
      <c r="R349" s="205">
        <v>69</v>
      </c>
      <c r="S349" s="205">
        <v>102</v>
      </c>
      <c r="T349" s="205">
        <v>405</v>
      </c>
      <c r="U349" s="205">
        <v>57</v>
      </c>
      <c r="V349" s="205">
        <v>146.5</v>
      </c>
      <c r="W349" s="205">
        <v>123</v>
      </c>
      <c r="X349" s="205">
        <v>95.5</v>
      </c>
      <c r="Y349" s="205">
        <v>369.5</v>
      </c>
      <c r="Z349" s="205">
        <v>315.5</v>
      </c>
      <c r="AA349" s="205">
        <v>83.5</v>
      </c>
      <c r="AB349" s="205">
        <v>93</v>
      </c>
      <c r="AC349" s="205">
        <v>87</v>
      </c>
      <c r="AD349" s="205">
        <v>107</v>
      </c>
      <c r="AE349" s="205">
        <v>90.5</v>
      </c>
      <c r="AF349" s="205">
        <v>81</v>
      </c>
      <c r="AG349" s="205">
        <v>84.5</v>
      </c>
      <c r="AH349" s="205">
        <v>318</v>
      </c>
      <c r="AI349" s="205">
        <v>76.5</v>
      </c>
      <c r="AJ349" s="205">
        <v>142.5</v>
      </c>
      <c r="AK349" s="205">
        <v>84</v>
      </c>
      <c r="AL349" s="205">
        <v>124.5</v>
      </c>
      <c r="AM349" s="205">
        <v>60</v>
      </c>
      <c r="AN349" s="205">
        <v>64.5</v>
      </c>
      <c r="AO349" s="205">
        <v>122.5</v>
      </c>
      <c r="AP349" s="205">
        <v>113.5</v>
      </c>
      <c r="AQ349" s="205">
        <v>98.5</v>
      </c>
      <c r="AR349" s="205">
        <v>64</v>
      </c>
      <c r="AS349" s="205">
        <v>74</v>
      </c>
      <c r="AT349" s="205">
        <v>124.5</v>
      </c>
      <c r="AU349" s="205">
        <v>89</v>
      </c>
      <c r="AV349" s="205">
        <v>93</v>
      </c>
      <c r="AW349" s="205">
        <v>109</v>
      </c>
      <c r="AX349" s="205">
        <v>113</v>
      </c>
    </row>
    <row r="350" spans="1:50">
      <c r="A350" s="203" t="str">
        <f t="shared" si="10"/>
        <v>201301</v>
      </c>
      <c r="B350" s="204">
        <v>41275</v>
      </c>
      <c r="C350" s="206">
        <f t="shared" si="11"/>
        <v>3476</v>
      </c>
      <c r="D350" s="205">
        <v>101.5</v>
      </c>
      <c r="E350" s="205">
        <v>127</v>
      </c>
      <c r="F350" s="205">
        <v>61.5</v>
      </c>
      <c r="G350" s="205">
        <v>138</v>
      </c>
      <c r="H350" s="205">
        <v>37</v>
      </c>
      <c r="I350" s="205">
        <v>76.5</v>
      </c>
      <c r="J350" s="205">
        <v>59.5</v>
      </c>
      <c r="K350" s="205">
        <v>148.5</v>
      </c>
      <c r="L350" s="205">
        <v>44</v>
      </c>
      <c r="M350" s="205">
        <v>32.5</v>
      </c>
      <c r="N350" s="205">
        <v>27</v>
      </c>
      <c r="O350" s="205">
        <v>41.5</v>
      </c>
      <c r="P350" s="205">
        <v>37</v>
      </c>
      <c r="Q350" s="205">
        <v>77</v>
      </c>
      <c r="R350" s="205">
        <v>70</v>
      </c>
      <c r="S350" s="205">
        <v>73.5</v>
      </c>
      <c r="T350" s="205">
        <v>256</v>
      </c>
      <c r="U350" s="205">
        <v>48.5</v>
      </c>
      <c r="V350" s="205">
        <v>80.5</v>
      </c>
      <c r="W350" s="205">
        <v>72.5</v>
      </c>
      <c r="X350" s="205">
        <v>51.5</v>
      </c>
      <c r="Y350" s="205">
        <v>243.5</v>
      </c>
      <c r="Z350" s="205">
        <v>256</v>
      </c>
      <c r="AA350" s="205">
        <v>42.5</v>
      </c>
      <c r="AB350" s="205">
        <v>48</v>
      </c>
      <c r="AC350" s="205">
        <v>46.5</v>
      </c>
      <c r="AD350" s="205">
        <v>39</v>
      </c>
      <c r="AE350" s="205">
        <v>38.5</v>
      </c>
      <c r="AF350" s="205">
        <v>41</v>
      </c>
      <c r="AG350" s="205">
        <v>29.5</v>
      </c>
      <c r="AH350" s="205">
        <v>142</v>
      </c>
      <c r="AI350" s="205">
        <v>35.5</v>
      </c>
      <c r="AJ350" s="205">
        <v>102.5</v>
      </c>
      <c r="AK350" s="205">
        <v>43.5</v>
      </c>
      <c r="AL350" s="205">
        <v>63.5</v>
      </c>
      <c r="AM350" s="205">
        <v>48</v>
      </c>
      <c r="AN350" s="205">
        <v>51</v>
      </c>
      <c r="AO350" s="205">
        <v>48</v>
      </c>
      <c r="AP350" s="205">
        <v>39</v>
      </c>
      <c r="AQ350" s="205">
        <v>57.5</v>
      </c>
      <c r="AR350" s="205">
        <v>49.5</v>
      </c>
      <c r="AS350" s="205">
        <v>24.5</v>
      </c>
      <c r="AT350" s="205">
        <v>37.5</v>
      </c>
      <c r="AU350" s="205">
        <v>45</v>
      </c>
      <c r="AV350" s="205">
        <v>73.5</v>
      </c>
      <c r="AW350" s="205">
        <v>70</v>
      </c>
      <c r="AX350" s="205">
        <v>100</v>
      </c>
    </row>
    <row r="351" spans="1:50">
      <c r="A351" s="203" t="str">
        <f t="shared" si="10"/>
        <v>201301</v>
      </c>
      <c r="B351" s="204">
        <v>41306</v>
      </c>
      <c r="C351" s="206">
        <f t="shared" si="11"/>
        <v>4167.5</v>
      </c>
      <c r="D351" s="205">
        <v>117</v>
      </c>
      <c r="E351" s="205">
        <v>147.5</v>
      </c>
      <c r="F351" s="205">
        <v>41</v>
      </c>
      <c r="G351" s="205">
        <v>92.5</v>
      </c>
      <c r="H351" s="205">
        <v>18.5</v>
      </c>
      <c r="I351" s="205">
        <v>72</v>
      </c>
      <c r="J351" s="205">
        <v>36.5</v>
      </c>
      <c r="K351" s="205">
        <v>93.5</v>
      </c>
      <c r="L351" s="205">
        <v>39</v>
      </c>
      <c r="M351" s="205">
        <v>20</v>
      </c>
      <c r="N351" s="205">
        <v>22.5</v>
      </c>
      <c r="O351" s="205">
        <v>18.5</v>
      </c>
      <c r="P351" s="205">
        <v>44.5</v>
      </c>
      <c r="Q351" s="205">
        <v>46.5</v>
      </c>
      <c r="R351" s="205">
        <v>30</v>
      </c>
      <c r="S351" s="205">
        <v>56.5</v>
      </c>
      <c r="T351" s="205">
        <v>158.5</v>
      </c>
      <c r="U351" s="205">
        <v>46.5</v>
      </c>
      <c r="V351" s="205">
        <v>120</v>
      </c>
      <c r="W351" s="205">
        <v>89</v>
      </c>
      <c r="X351" s="205">
        <v>68.5</v>
      </c>
      <c r="Y351" s="205">
        <v>152</v>
      </c>
      <c r="Z351" s="205">
        <v>163</v>
      </c>
      <c r="AA351" s="205">
        <v>102.5</v>
      </c>
      <c r="AB351" s="205">
        <v>57</v>
      </c>
      <c r="AC351" s="205">
        <v>99</v>
      </c>
      <c r="AD351" s="205">
        <v>101</v>
      </c>
      <c r="AE351" s="205">
        <v>92.5</v>
      </c>
      <c r="AF351" s="205">
        <v>96</v>
      </c>
      <c r="AG351" s="205">
        <v>76.5</v>
      </c>
      <c r="AH351" s="205">
        <v>119.5</v>
      </c>
      <c r="AI351" s="205">
        <v>46</v>
      </c>
      <c r="AJ351" s="205">
        <v>77</v>
      </c>
      <c r="AK351" s="205">
        <v>93.5</v>
      </c>
      <c r="AL351" s="205">
        <v>107</v>
      </c>
      <c r="AM351" s="205">
        <v>58.5</v>
      </c>
      <c r="AN351" s="205">
        <v>61.5</v>
      </c>
      <c r="AO351" s="205">
        <v>98</v>
      </c>
      <c r="AP351" s="205">
        <v>132.5</v>
      </c>
      <c r="AQ351" s="205">
        <v>81.5</v>
      </c>
      <c r="AR351" s="205">
        <v>69.5</v>
      </c>
      <c r="AS351" s="205">
        <v>160.5</v>
      </c>
      <c r="AT351" s="205">
        <v>148.5</v>
      </c>
      <c r="AU351" s="205">
        <v>166.5</v>
      </c>
      <c r="AV351" s="205">
        <v>155</v>
      </c>
      <c r="AW351" s="205">
        <v>199.5</v>
      </c>
      <c r="AX351" s="205">
        <v>75</v>
      </c>
    </row>
    <row r="352" spans="1:50">
      <c r="A352" s="203" t="str">
        <f t="shared" si="10"/>
        <v>201301</v>
      </c>
      <c r="B352" s="204">
        <v>41334</v>
      </c>
      <c r="C352" s="206">
        <f t="shared" si="11"/>
        <v>3059.5</v>
      </c>
      <c r="D352" s="205">
        <v>108</v>
      </c>
      <c r="E352" s="205">
        <v>73</v>
      </c>
      <c r="F352" s="205">
        <v>70.5</v>
      </c>
      <c r="G352" s="205">
        <v>75</v>
      </c>
      <c r="H352" s="205">
        <v>3</v>
      </c>
      <c r="I352" s="205">
        <v>27</v>
      </c>
      <c r="J352" s="205">
        <v>2</v>
      </c>
      <c r="K352" s="205">
        <v>93.5</v>
      </c>
      <c r="L352" s="205">
        <v>67</v>
      </c>
      <c r="M352" s="205">
        <v>15</v>
      </c>
      <c r="N352" s="205">
        <v>7.5</v>
      </c>
      <c r="O352" s="205">
        <v>38</v>
      </c>
      <c r="P352" s="205">
        <v>30</v>
      </c>
      <c r="Q352" s="205">
        <v>35.5</v>
      </c>
      <c r="R352" s="205">
        <v>44.5</v>
      </c>
      <c r="S352" s="205">
        <v>26.5</v>
      </c>
      <c r="T352" s="205">
        <v>85.5</v>
      </c>
      <c r="U352" s="205">
        <v>19.5</v>
      </c>
      <c r="V352" s="205">
        <v>101.5</v>
      </c>
      <c r="W352" s="205">
        <v>35</v>
      </c>
      <c r="X352" s="205">
        <v>54</v>
      </c>
      <c r="Y352" s="205">
        <v>110</v>
      </c>
      <c r="Z352" s="205">
        <v>79.5</v>
      </c>
      <c r="AA352" s="205">
        <v>85</v>
      </c>
      <c r="AB352" s="205">
        <v>53.5</v>
      </c>
      <c r="AC352" s="205">
        <v>114.5</v>
      </c>
      <c r="AD352" s="205">
        <v>100.5</v>
      </c>
      <c r="AE352" s="205">
        <v>92</v>
      </c>
      <c r="AF352" s="205">
        <v>65.5</v>
      </c>
      <c r="AG352" s="205">
        <v>48.5</v>
      </c>
      <c r="AH352" s="205">
        <v>57</v>
      </c>
      <c r="AI352" s="205">
        <v>66</v>
      </c>
      <c r="AJ352" s="205">
        <v>69.5</v>
      </c>
      <c r="AK352" s="205">
        <v>90</v>
      </c>
      <c r="AL352" s="205">
        <v>89</v>
      </c>
      <c r="AM352" s="205">
        <v>60</v>
      </c>
      <c r="AN352" s="205">
        <v>31</v>
      </c>
      <c r="AO352" s="205">
        <v>100</v>
      </c>
      <c r="AP352" s="205">
        <v>82.5</v>
      </c>
      <c r="AQ352" s="205">
        <v>56.5</v>
      </c>
      <c r="AR352" s="205">
        <v>44.5</v>
      </c>
      <c r="AS352" s="205">
        <v>81</v>
      </c>
      <c r="AT352" s="205">
        <v>91.5</v>
      </c>
      <c r="AU352" s="205">
        <v>110</v>
      </c>
      <c r="AV352" s="205">
        <v>49.5</v>
      </c>
      <c r="AW352" s="205">
        <v>80.5</v>
      </c>
      <c r="AX352" s="205">
        <v>140.5</v>
      </c>
    </row>
    <row r="353" spans="1:50">
      <c r="A353" s="203" t="str">
        <f t="shared" si="10"/>
        <v>201302</v>
      </c>
      <c r="B353" s="204">
        <v>41365</v>
      </c>
      <c r="C353" s="206">
        <f t="shared" si="11"/>
        <v>6502.5</v>
      </c>
      <c r="D353" s="205">
        <v>115</v>
      </c>
      <c r="E353" s="205">
        <v>119</v>
      </c>
      <c r="F353" s="205">
        <v>100</v>
      </c>
      <c r="G353" s="205">
        <v>131.5</v>
      </c>
      <c r="H353" s="205">
        <v>118.5</v>
      </c>
      <c r="I353" s="205">
        <v>43</v>
      </c>
      <c r="J353" s="205">
        <v>88.5</v>
      </c>
      <c r="K353" s="205">
        <v>142</v>
      </c>
      <c r="L353" s="205">
        <v>139.5</v>
      </c>
      <c r="M353" s="205">
        <v>203.5</v>
      </c>
      <c r="N353" s="205">
        <v>120</v>
      </c>
      <c r="O353" s="205">
        <v>181</v>
      </c>
      <c r="P353" s="205">
        <v>108</v>
      </c>
      <c r="Q353" s="205">
        <v>138</v>
      </c>
      <c r="R353" s="205">
        <v>283</v>
      </c>
      <c r="S353" s="205">
        <v>281</v>
      </c>
      <c r="T353" s="205">
        <v>143.5</v>
      </c>
      <c r="U353" s="205">
        <v>75</v>
      </c>
      <c r="V353" s="205">
        <v>269</v>
      </c>
      <c r="W353" s="205">
        <v>202.5</v>
      </c>
      <c r="X353" s="205">
        <v>130.5</v>
      </c>
      <c r="Y353" s="205">
        <v>209</v>
      </c>
      <c r="Z353" s="205">
        <v>158.5</v>
      </c>
      <c r="AA353" s="205">
        <v>110.5</v>
      </c>
      <c r="AB353" s="205">
        <v>160</v>
      </c>
      <c r="AC353" s="205">
        <v>108.5</v>
      </c>
      <c r="AD353" s="205">
        <v>65</v>
      </c>
      <c r="AE353" s="205">
        <v>108</v>
      </c>
      <c r="AF353" s="205">
        <v>109.5</v>
      </c>
      <c r="AG353" s="205">
        <v>87</v>
      </c>
      <c r="AH353" s="205">
        <v>80.5</v>
      </c>
      <c r="AI353" s="205">
        <v>58</v>
      </c>
      <c r="AJ353" s="205">
        <v>154</v>
      </c>
      <c r="AK353" s="205">
        <v>100.5</v>
      </c>
      <c r="AL353" s="205">
        <v>153.5</v>
      </c>
      <c r="AM353" s="205">
        <v>52.5</v>
      </c>
      <c r="AN353" s="205">
        <v>148</v>
      </c>
      <c r="AO353" s="205">
        <v>70</v>
      </c>
      <c r="AP353" s="205">
        <v>243</v>
      </c>
      <c r="AQ353" s="205">
        <v>108</v>
      </c>
      <c r="AR353" s="205">
        <v>100.5</v>
      </c>
      <c r="AS353" s="205">
        <v>146.5</v>
      </c>
      <c r="AT353" s="205">
        <v>148.5</v>
      </c>
      <c r="AU353" s="205">
        <v>164</v>
      </c>
      <c r="AV353" s="205">
        <v>204</v>
      </c>
      <c r="AW353" s="205">
        <v>120.5</v>
      </c>
      <c r="AX353" s="205">
        <v>202.5</v>
      </c>
    </row>
    <row r="354" spans="1:50">
      <c r="A354" s="203" t="str">
        <f t="shared" si="10"/>
        <v>201302</v>
      </c>
      <c r="B354" s="204">
        <v>41395</v>
      </c>
      <c r="C354" s="206">
        <f t="shared" si="11"/>
        <v>3613.5</v>
      </c>
      <c r="D354" s="205">
        <v>61.5</v>
      </c>
      <c r="E354" s="205">
        <v>36.5</v>
      </c>
      <c r="F354" s="205">
        <v>47.5</v>
      </c>
      <c r="G354" s="205">
        <v>73.5</v>
      </c>
      <c r="H354" s="205">
        <v>27.5</v>
      </c>
      <c r="I354" s="205">
        <v>53</v>
      </c>
      <c r="J354" s="205">
        <v>33.5</v>
      </c>
      <c r="K354" s="205">
        <v>50</v>
      </c>
      <c r="L354" s="205">
        <v>100.5</v>
      </c>
      <c r="M354" s="205">
        <v>92</v>
      </c>
      <c r="N354" s="205">
        <v>31</v>
      </c>
      <c r="O354" s="205">
        <v>52</v>
      </c>
      <c r="P354" s="205">
        <v>16</v>
      </c>
      <c r="Q354" s="205">
        <v>72.5</v>
      </c>
      <c r="R354" s="205">
        <v>56</v>
      </c>
      <c r="S354" s="205">
        <v>75.5</v>
      </c>
      <c r="T354" s="205">
        <v>46.5</v>
      </c>
      <c r="U354" s="205">
        <v>33</v>
      </c>
      <c r="V354" s="205">
        <v>181</v>
      </c>
      <c r="W354" s="205">
        <v>150.5</v>
      </c>
      <c r="X354" s="205">
        <v>63.5</v>
      </c>
      <c r="Y354" s="205">
        <v>92</v>
      </c>
      <c r="Z354" s="205">
        <v>76.5</v>
      </c>
      <c r="AA354" s="205">
        <v>51.5</v>
      </c>
      <c r="AB354" s="205">
        <v>75.5</v>
      </c>
      <c r="AC354" s="205">
        <v>41</v>
      </c>
      <c r="AD354" s="205">
        <v>28.5</v>
      </c>
      <c r="AE354" s="205">
        <v>44</v>
      </c>
      <c r="AF354" s="205">
        <v>38</v>
      </c>
      <c r="AG354" s="205">
        <v>67</v>
      </c>
      <c r="AH354" s="205">
        <v>39.5</v>
      </c>
      <c r="AI354" s="205">
        <v>22</v>
      </c>
      <c r="AJ354" s="205">
        <v>51.5</v>
      </c>
      <c r="AK354" s="205">
        <v>125.5</v>
      </c>
      <c r="AL354" s="205">
        <v>143.5</v>
      </c>
      <c r="AM354" s="205">
        <v>11</v>
      </c>
      <c r="AN354" s="205">
        <v>40</v>
      </c>
      <c r="AO354" s="205">
        <v>53.5</v>
      </c>
      <c r="AP354" s="205">
        <v>177.5</v>
      </c>
      <c r="AQ354" s="205">
        <v>37</v>
      </c>
      <c r="AR354" s="205">
        <v>20</v>
      </c>
      <c r="AS354" s="205">
        <v>122</v>
      </c>
      <c r="AT354" s="205">
        <v>126</v>
      </c>
      <c r="AU354" s="205">
        <v>53.5</v>
      </c>
      <c r="AV354" s="205">
        <v>67</v>
      </c>
      <c r="AW354" s="205">
        <v>54.5</v>
      </c>
      <c r="AX354" s="205">
        <v>602.5</v>
      </c>
    </row>
    <row r="355" spans="1:50">
      <c r="A355" s="203" t="str">
        <f t="shared" si="10"/>
        <v>201302</v>
      </c>
      <c r="B355" s="204">
        <v>41426</v>
      </c>
      <c r="C355" s="206">
        <f t="shared" si="11"/>
        <v>9405.5</v>
      </c>
      <c r="D355" s="205">
        <v>62</v>
      </c>
      <c r="E355" s="205">
        <v>9</v>
      </c>
      <c r="F355" s="205">
        <v>50.5</v>
      </c>
      <c r="G355" s="205">
        <v>19</v>
      </c>
      <c r="H355" s="205">
        <v>92</v>
      </c>
      <c r="I355" s="205">
        <v>70</v>
      </c>
      <c r="J355" s="205">
        <v>76</v>
      </c>
      <c r="K355" s="205">
        <v>93.5</v>
      </c>
      <c r="L355" s="205">
        <v>118.5</v>
      </c>
      <c r="M355" s="205">
        <v>176</v>
      </c>
      <c r="N355" s="205">
        <v>109.5</v>
      </c>
      <c r="O355" s="205">
        <v>108</v>
      </c>
      <c r="P355" s="205">
        <v>89.5</v>
      </c>
      <c r="Q355" s="205">
        <v>168.5</v>
      </c>
      <c r="R355" s="205">
        <v>159</v>
      </c>
      <c r="S355" s="205">
        <v>183</v>
      </c>
      <c r="T355" s="205">
        <v>251</v>
      </c>
      <c r="U355" s="205">
        <v>126.5</v>
      </c>
      <c r="V355" s="205">
        <v>163.5</v>
      </c>
      <c r="W355" s="205">
        <v>139.5</v>
      </c>
      <c r="X355" s="205">
        <v>148.5</v>
      </c>
      <c r="Y355" s="205">
        <v>151</v>
      </c>
      <c r="Z355" s="205">
        <v>147.5</v>
      </c>
      <c r="AA355" s="205">
        <v>211</v>
      </c>
      <c r="AB355" s="205">
        <v>227.5</v>
      </c>
      <c r="AC355" s="205">
        <v>261</v>
      </c>
      <c r="AD355" s="205">
        <v>210.5</v>
      </c>
      <c r="AE355" s="205">
        <v>266</v>
      </c>
      <c r="AF355" s="205">
        <v>173.5</v>
      </c>
      <c r="AG355" s="205">
        <v>233.5</v>
      </c>
      <c r="AH355" s="205">
        <v>105.5</v>
      </c>
      <c r="AI355" s="205">
        <v>315</v>
      </c>
      <c r="AJ355" s="205">
        <v>178</v>
      </c>
      <c r="AK355" s="205">
        <v>329.5</v>
      </c>
      <c r="AL355" s="205">
        <v>357</v>
      </c>
      <c r="AM355" s="205">
        <v>332</v>
      </c>
      <c r="AN355" s="205">
        <v>195.5</v>
      </c>
      <c r="AO355" s="205">
        <v>318</v>
      </c>
      <c r="AP355" s="205">
        <v>306.5</v>
      </c>
      <c r="AQ355" s="205">
        <v>268.5</v>
      </c>
      <c r="AR355" s="205">
        <v>339.5</v>
      </c>
      <c r="AS355" s="205">
        <v>305</v>
      </c>
      <c r="AT355" s="205">
        <v>224</v>
      </c>
      <c r="AU355" s="205">
        <v>308</v>
      </c>
      <c r="AV355" s="205">
        <v>698</v>
      </c>
      <c r="AW355" s="205">
        <v>426</v>
      </c>
      <c r="AX355" s="205">
        <v>105</v>
      </c>
    </row>
    <row r="356" spans="1:50">
      <c r="A356" s="203" t="str">
        <f t="shared" si="10"/>
        <v>201303</v>
      </c>
      <c r="B356" s="204">
        <v>41456</v>
      </c>
      <c r="C356" s="206">
        <f t="shared" si="11"/>
        <v>7983</v>
      </c>
      <c r="D356" s="205">
        <v>54.5</v>
      </c>
      <c r="E356" s="205">
        <v>144</v>
      </c>
      <c r="F356" s="205">
        <v>461</v>
      </c>
      <c r="G356" s="205">
        <v>543</v>
      </c>
      <c r="H356" s="205">
        <v>257.5</v>
      </c>
      <c r="I356" s="205">
        <v>386</v>
      </c>
      <c r="J356" s="205">
        <v>285.5</v>
      </c>
      <c r="K356" s="205">
        <v>413</v>
      </c>
      <c r="L356" s="205">
        <v>138.5</v>
      </c>
      <c r="M356" s="205">
        <v>246.5</v>
      </c>
      <c r="N356" s="205">
        <v>88.5</v>
      </c>
      <c r="O356" s="205">
        <v>111</v>
      </c>
      <c r="P356" s="205">
        <v>33</v>
      </c>
      <c r="Q356" s="205">
        <v>45</v>
      </c>
      <c r="R356" s="205">
        <v>115.5</v>
      </c>
      <c r="S356" s="205">
        <v>80</v>
      </c>
      <c r="T356" s="205">
        <v>341</v>
      </c>
      <c r="U356" s="205">
        <v>99</v>
      </c>
      <c r="V356" s="205">
        <v>128</v>
      </c>
      <c r="W356" s="205">
        <v>264</v>
      </c>
      <c r="X356" s="205">
        <v>186.5</v>
      </c>
      <c r="Y356" s="205">
        <v>360.5</v>
      </c>
      <c r="Z356" s="205">
        <v>409</v>
      </c>
      <c r="AA356" s="205">
        <v>104</v>
      </c>
      <c r="AB356" s="205">
        <v>55</v>
      </c>
      <c r="AC356" s="205">
        <v>70.5</v>
      </c>
      <c r="AD356" s="205">
        <v>50.5</v>
      </c>
      <c r="AE356" s="205">
        <v>50</v>
      </c>
      <c r="AF356" s="205">
        <v>140</v>
      </c>
      <c r="AG356" s="205">
        <v>43.5</v>
      </c>
      <c r="AH356" s="205">
        <v>129</v>
      </c>
      <c r="AI356" s="205">
        <v>158.5</v>
      </c>
      <c r="AJ356" s="205">
        <v>262</v>
      </c>
      <c r="AK356" s="205">
        <v>175.5</v>
      </c>
      <c r="AL356" s="205">
        <v>508</v>
      </c>
      <c r="AM356" s="205">
        <v>84</v>
      </c>
      <c r="AN356" s="205">
        <v>117</v>
      </c>
      <c r="AO356" s="205">
        <v>150</v>
      </c>
      <c r="AP356" s="205">
        <v>113.5</v>
      </c>
      <c r="AQ356" s="205">
        <v>134</v>
      </c>
      <c r="AR356" s="205">
        <v>99</v>
      </c>
      <c r="AS356" s="205">
        <v>141</v>
      </c>
      <c r="AT356" s="205">
        <v>10.5</v>
      </c>
      <c r="AU356" s="205">
        <v>118.5</v>
      </c>
      <c r="AV356" s="205">
        <v>57.5</v>
      </c>
      <c r="AW356" s="205">
        <v>16.5</v>
      </c>
      <c r="AX356" s="205">
        <v>4.5</v>
      </c>
    </row>
    <row r="357" spans="1:50">
      <c r="A357" s="203" t="str">
        <f t="shared" si="10"/>
        <v>201303</v>
      </c>
      <c r="B357" s="204">
        <v>41487</v>
      </c>
      <c r="C357" s="206">
        <f t="shared" si="11"/>
        <v>8572.5</v>
      </c>
      <c r="D357" s="205">
        <v>183.5</v>
      </c>
      <c r="E357" s="205">
        <v>308</v>
      </c>
      <c r="F357" s="205">
        <v>225</v>
      </c>
      <c r="G357" s="205">
        <v>236</v>
      </c>
      <c r="H357" s="205">
        <v>88.5</v>
      </c>
      <c r="I357" s="205">
        <v>125</v>
      </c>
      <c r="J357" s="205">
        <v>103.5</v>
      </c>
      <c r="K357" s="205">
        <v>264.5</v>
      </c>
      <c r="L357" s="205">
        <v>105</v>
      </c>
      <c r="M357" s="205">
        <v>161.5</v>
      </c>
      <c r="N357" s="205">
        <v>183.5</v>
      </c>
      <c r="O357" s="205">
        <v>80.5</v>
      </c>
      <c r="P357" s="205">
        <v>39</v>
      </c>
      <c r="Q357" s="205">
        <v>43.5</v>
      </c>
      <c r="R357" s="205">
        <v>99</v>
      </c>
      <c r="S357" s="205">
        <v>79.5</v>
      </c>
      <c r="T357" s="205">
        <v>404</v>
      </c>
      <c r="U357" s="205">
        <v>234.5</v>
      </c>
      <c r="V357" s="205">
        <v>89.5</v>
      </c>
      <c r="W357" s="205">
        <v>178</v>
      </c>
      <c r="X357" s="205">
        <v>136</v>
      </c>
      <c r="Y357" s="205">
        <v>300</v>
      </c>
      <c r="Z357" s="205">
        <v>233.5</v>
      </c>
      <c r="AA357" s="205">
        <v>120.5</v>
      </c>
      <c r="AB357" s="205">
        <v>80</v>
      </c>
      <c r="AC357" s="205">
        <v>197</v>
      </c>
      <c r="AD357" s="205">
        <v>53</v>
      </c>
      <c r="AE357" s="205">
        <v>128</v>
      </c>
      <c r="AF357" s="205">
        <v>102</v>
      </c>
      <c r="AG357" s="205">
        <v>128</v>
      </c>
      <c r="AH357" s="205">
        <v>264</v>
      </c>
      <c r="AI357" s="205">
        <v>108.5</v>
      </c>
      <c r="AJ357" s="205">
        <v>248.5</v>
      </c>
      <c r="AK357" s="205">
        <v>238</v>
      </c>
      <c r="AL357" s="205">
        <v>325</v>
      </c>
      <c r="AM357" s="205">
        <v>142.5</v>
      </c>
      <c r="AN357" s="205">
        <v>105.5</v>
      </c>
      <c r="AO357" s="205">
        <v>118.5</v>
      </c>
      <c r="AP357" s="205">
        <v>85.5</v>
      </c>
      <c r="AQ357" s="205">
        <v>501.5</v>
      </c>
      <c r="AR357" s="205">
        <v>87.5</v>
      </c>
      <c r="AS357" s="205">
        <v>486.5</v>
      </c>
      <c r="AT357" s="205">
        <v>198.5</v>
      </c>
      <c r="AU357" s="205">
        <v>571</v>
      </c>
      <c r="AV357" s="205">
        <v>77</v>
      </c>
      <c r="AW357" s="205">
        <v>93</v>
      </c>
      <c r="AX357" s="205">
        <v>212</v>
      </c>
    </row>
    <row r="358" spans="1:50">
      <c r="A358" s="203" t="str">
        <f t="shared" si="10"/>
        <v>201303</v>
      </c>
      <c r="B358" s="204">
        <v>41518</v>
      </c>
      <c r="C358" s="206">
        <f t="shared" si="11"/>
        <v>12048</v>
      </c>
      <c r="D358" s="205">
        <v>173</v>
      </c>
      <c r="E358" s="205">
        <v>238.5</v>
      </c>
      <c r="F358" s="205">
        <v>202.5</v>
      </c>
      <c r="G358" s="205">
        <v>257</v>
      </c>
      <c r="H358" s="205">
        <v>210.5</v>
      </c>
      <c r="I358" s="205">
        <v>95.5</v>
      </c>
      <c r="J358" s="205">
        <v>174.5</v>
      </c>
      <c r="K358" s="205">
        <v>165</v>
      </c>
      <c r="L358" s="205">
        <v>203.5</v>
      </c>
      <c r="M358" s="205">
        <v>226</v>
      </c>
      <c r="N358" s="205">
        <v>178</v>
      </c>
      <c r="O358" s="205">
        <v>241</v>
      </c>
      <c r="P358" s="205">
        <v>205.5</v>
      </c>
      <c r="Q358" s="205">
        <v>226</v>
      </c>
      <c r="R358" s="205">
        <v>231.5</v>
      </c>
      <c r="S358" s="205">
        <v>192</v>
      </c>
      <c r="T358" s="205">
        <v>287.5</v>
      </c>
      <c r="U358" s="205">
        <v>221</v>
      </c>
      <c r="V358" s="205">
        <v>227</v>
      </c>
      <c r="W358" s="205">
        <v>334</v>
      </c>
      <c r="X358" s="205">
        <v>280</v>
      </c>
      <c r="Y358" s="205">
        <v>413.5</v>
      </c>
      <c r="Z358" s="205">
        <v>359</v>
      </c>
      <c r="AA358" s="205">
        <v>421.5</v>
      </c>
      <c r="AB358" s="205">
        <v>248</v>
      </c>
      <c r="AC358" s="205">
        <v>248.5</v>
      </c>
      <c r="AD358" s="205">
        <v>346.5</v>
      </c>
      <c r="AE358" s="205">
        <v>258.5</v>
      </c>
      <c r="AF358" s="205">
        <v>358</v>
      </c>
      <c r="AG358" s="205">
        <v>268</v>
      </c>
      <c r="AH358" s="205">
        <v>394.5</v>
      </c>
      <c r="AI358" s="205">
        <v>222.5</v>
      </c>
      <c r="AJ358" s="205">
        <v>262</v>
      </c>
      <c r="AK358" s="205">
        <v>224.5</v>
      </c>
      <c r="AL358" s="205">
        <v>173.5</v>
      </c>
      <c r="AM358" s="205">
        <v>361</v>
      </c>
      <c r="AN358" s="205">
        <v>695.5</v>
      </c>
      <c r="AO358" s="205">
        <v>219.5</v>
      </c>
      <c r="AP358" s="205">
        <v>377.5</v>
      </c>
      <c r="AQ358" s="205">
        <v>133</v>
      </c>
      <c r="AR358" s="205">
        <v>262</v>
      </c>
      <c r="AS358" s="205">
        <v>135</v>
      </c>
      <c r="AT358" s="205">
        <v>160</v>
      </c>
      <c r="AU358" s="205">
        <v>199</v>
      </c>
      <c r="AV358" s="205">
        <v>216</v>
      </c>
      <c r="AW358" s="205">
        <v>343.5</v>
      </c>
      <c r="AX358" s="205">
        <v>178</v>
      </c>
    </row>
    <row r="359" spans="1:50">
      <c r="A359" s="203" t="str">
        <f t="shared" si="10"/>
        <v>201304</v>
      </c>
      <c r="B359" s="204">
        <v>41548</v>
      </c>
      <c r="C359" s="206">
        <f t="shared" si="11"/>
        <v>12407.5</v>
      </c>
      <c r="D359" s="205">
        <v>131</v>
      </c>
      <c r="E359" s="205">
        <v>204.5</v>
      </c>
      <c r="F359" s="205">
        <v>252.5</v>
      </c>
      <c r="G359" s="205">
        <v>271</v>
      </c>
      <c r="H359" s="205">
        <v>179.5</v>
      </c>
      <c r="I359" s="205">
        <v>179.5</v>
      </c>
      <c r="J359" s="205">
        <v>257</v>
      </c>
      <c r="K359" s="205">
        <v>176</v>
      </c>
      <c r="L359" s="205">
        <v>330</v>
      </c>
      <c r="M359" s="205">
        <v>247.5</v>
      </c>
      <c r="N359" s="205">
        <v>200.5</v>
      </c>
      <c r="O359" s="205">
        <v>332</v>
      </c>
      <c r="P359" s="205">
        <v>266.5</v>
      </c>
      <c r="Q359" s="205">
        <v>518.5</v>
      </c>
      <c r="R359" s="205">
        <v>440</v>
      </c>
      <c r="S359" s="205">
        <v>394</v>
      </c>
      <c r="T359" s="205">
        <v>291</v>
      </c>
      <c r="U359" s="205">
        <v>148</v>
      </c>
      <c r="V359" s="205">
        <v>298</v>
      </c>
      <c r="W359" s="205">
        <v>252.5</v>
      </c>
      <c r="X359" s="205">
        <v>236</v>
      </c>
      <c r="Y359" s="205">
        <v>324</v>
      </c>
      <c r="Z359" s="205">
        <v>212</v>
      </c>
      <c r="AA359" s="205">
        <v>210</v>
      </c>
      <c r="AB359" s="205">
        <v>306.5</v>
      </c>
      <c r="AC359" s="205">
        <v>204.5</v>
      </c>
      <c r="AD359" s="205">
        <v>255.5</v>
      </c>
      <c r="AE359" s="205">
        <v>210.5</v>
      </c>
      <c r="AF359" s="205">
        <v>217.5</v>
      </c>
      <c r="AG359" s="205">
        <v>187.5</v>
      </c>
      <c r="AH359" s="205">
        <v>320</v>
      </c>
      <c r="AI359" s="205">
        <v>192</v>
      </c>
      <c r="AJ359" s="205">
        <v>280.5</v>
      </c>
      <c r="AK359" s="205">
        <v>295</v>
      </c>
      <c r="AL359" s="205">
        <v>203</v>
      </c>
      <c r="AM359" s="205">
        <v>242.5</v>
      </c>
      <c r="AN359" s="205">
        <v>337</v>
      </c>
      <c r="AO359" s="205">
        <v>319.5</v>
      </c>
      <c r="AP359" s="205">
        <v>579.5</v>
      </c>
      <c r="AQ359" s="205">
        <v>227.5</v>
      </c>
      <c r="AR359" s="205">
        <v>370</v>
      </c>
      <c r="AS359" s="205">
        <v>239</v>
      </c>
      <c r="AT359" s="205">
        <v>249.5</v>
      </c>
      <c r="AU359" s="205">
        <v>109</v>
      </c>
      <c r="AV359" s="205">
        <v>356</v>
      </c>
      <c r="AW359" s="205">
        <v>154</v>
      </c>
      <c r="AX359" s="205">
        <v>200</v>
      </c>
    </row>
    <row r="360" spans="1:50">
      <c r="A360" s="203" t="str">
        <f t="shared" si="10"/>
        <v>201304</v>
      </c>
      <c r="B360" s="204">
        <v>41579</v>
      </c>
      <c r="C360" s="206">
        <f t="shared" si="11"/>
        <v>4917.5</v>
      </c>
      <c r="D360" s="205">
        <v>116</v>
      </c>
      <c r="E360" s="205">
        <v>136</v>
      </c>
      <c r="F360" s="205">
        <v>82.5</v>
      </c>
      <c r="G360" s="205">
        <v>342.5</v>
      </c>
      <c r="H360" s="205">
        <v>14</v>
      </c>
      <c r="I360" s="205">
        <v>85</v>
      </c>
      <c r="J360" s="205">
        <v>15</v>
      </c>
      <c r="K360" s="205">
        <v>416</v>
      </c>
      <c r="L360" s="205">
        <v>18</v>
      </c>
      <c r="M360" s="205">
        <v>31.5</v>
      </c>
      <c r="N360" s="205">
        <v>8</v>
      </c>
      <c r="O360" s="205">
        <v>27.5</v>
      </c>
      <c r="P360" s="205">
        <v>32</v>
      </c>
      <c r="Q360" s="205">
        <v>25</v>
      </c>
      <c r="R360" s="205">
        <v>26</v>
      </c>
      <c r="S360" s="205">
        <v>21</v>
      </c>
      <c r="T360" s="205">
        <v>309.5</v>
      </c>
      <c r="U360" s="205">
        <v>29.5</v>
      </c>
      <c r="V360" s="205">
        <v>104.5</v>
      </c>
      <c r="W360" s="205">
        <v>91</v>
      </c>
      <c r="X360" s="205">
        <v>51</v>
      </c>
      <c r="Y360" s="205">
        <v>598.5</v>
      </c>
      <c r="Z360" s="205">
        <v>315.5</v>
      </c>
      <c r="AA360" s="205">
        <v>77</v>
      </c>
      <c r="AB360" s="205">
        <v>34.5</v>
      </c>
      <c r="AC360" s="205">
        <v>73.5</v>
      </c>
      <c r="AD360" s="205">
        <v>49.5</v>
      </c>
      <c r="AE360" s="205">
        <v>80.5</v>
      </c>
      <c r="AF360" s="205">
        <v>50</v>
      </c>
      <c r="AG360" s="205">
        <v>65</v>
      </c>
      <c r="AH360" s="205">
        <v>171</v>
      </c>
      <c r="AI360" s="205">
        <v>53.5</v>
      </c>
      <c r="AJ360" s="205">
        <v>148</v>
      </c>
      <c r="AK360" s="205">
        <v>58.5</v>
      </c>
      <c r="AL360" s="205">
        <v>79</v>
      </c>
      <c r="AM360" s="205">
        <v>62</v>
      </c>
      <c r="AN360" s="205">
        <v>58</v>
      </c>
      <c r="AO360" s="205">
        <v>64</v>
      </c>
      <c r="AP360" s="205">
        <v>94.5</v>
      </c>
      <c r="AQ360" s="205">
        <v>119.5</v>
      </c>
      <c r="AR360" s="205">
        <v>10.5</v>
      </c>
      <c r="AS360" s="205">
        <v>112.5</v>
      </c>
      <c r="AT360" s="205">
        <v>210.5</v>
      </c>
      <c r="AU360" s="205">
        <v>80</v>
      </c>
      <c r="AV360" s="205">
        <v>35</v>
      </c>
      <c r="AW360" s="205">
        <v>114.5</v>
      </c>
      <c r="AX360" s="205">
        <v>121</v>
      </c>
    </row>
    <row r="361" spans="1:50">
      <c r="A361" s="203" t="str">
        <f t="shared" si="10"/>
        <v>201304</v>
      </c>
      <c r="B361" s="204">
        <v>41609</v>
      </c>
      <c r="C361" s="206">
        <f t="shared" si="11"/>
        <v>4586</v>
      </c>
      <c r="D361" s="205">
        <v>124</v>
      </c>
      <c r="E361" s="205">
        <v>121</v>
      </c>
      <c r="F361" s="205">
        <v>48.5</v>
      </c>
      <c r="G361" s="205">
        <v>194</v>
      </c>
      <c r="H361" s="205">
        <v>65</v>
      </c>
      <c r="I361" s="205">
        <v>134.5</v>
      </c>
      <c r="J361" s="205">
        <v>70.5</v>
      </c>
      <c r="K361" s="205">
        <v>271.5</v>
      </c>
      <c r="L361" s="205">
        <v>34.5</v>
      </c>
      <c r="M361" s="205">
        <v>52.5</v>
      </c>
      <c r="N361" s="205">
        <v>22.5</v>
      </c>
      <c r="O361" s="205">
        <v>56.5</v>
      </c>
      <c r="P361" s="205">
        <v>38</v>
      </c>
      <c r="Q361" s="205">
        <v>50.5</v>
      </c>
      <c r="R361" s="205">
        <v>59.5</v>
      </c>
      <c r="S361" s="205">
        <v>54</v>
      </c>
      <c r="T361" s="205">
        <v>288.5</v>
      </c>
      <c r="U361" s="205">
        <v>56.5</v>
      </c>
      <c r="V361" s="205">
        <v>59.5</v>
      </c>
      <c r="W361" s="205">
        <v>67</v>
      </c>
      <c r="X361" s="205">
        <v>57.5</v>
      </c>
      <c r="Y361" s="205">
        <v>364</v>
      </c>
      <c r="Z361" s="205">
        <v>315.5</v>
      </c>
      <c r="AA361" s="205">
        <v>52.5</v>
      </c>
      <c r="AB361" s="205">
        <v>48</v>
      </c>
      <c r="AC361" s="205">
        <v>41</v>
      </c>
      <c r="AD361" s="205">
        <v>70</v>
      </c>
      <c r="AE361" s="205">
        <v>49.5</v>
      </c>
      <c r="AF361" s="205">
        <v>59.5</v>
      </c>
      <c r="AG361" s="205">
        <v>63.5</v>
      </c>
      <c r="AH361" s="205">
        <v>225.5</v>
      </c>
      <c r="AI361" s="205">
        <v>63.5</v>
      </c>
      <c r="AJ361" s="205">
        <v>201.5</v>
      </c>
      <c r="AK361" s="205">
        <v>46.5</v>
      </c>
      <c r="AL361" s="205">
        <v>65</v>
      </c>
      <c r="AM361" s="205">
        <v>83</v>
      </c>
      <c r="AN361" s="205">
        <v>109</v>
      </c>
      <c r="AO361" s="205">
        <v>63.5</v>
      </c>
      <c r="AP361" s="205">
        <v>95.5</v>
      </c>
      <c r="AQ361" s="205">
        <v>77</v>
      </c>
      <c r="AR361" s="205">
        <v>53</v>
      </c>
      <c r="AS361" s="205">
        <v>58.5</v>
      </c>
      <c r="AT361" s="205">
        <v>78.5</v>
      </c>
      <c r="AU361" s="205">
        <v>50.5</v>
      </c>
      <c r="AV361" s="205">
        <v>91</v>
      </c>
      <c r="AW361" s="205">
        <v>105</v>
      </c>
      <c r="AX361" s="205">
        <v>130</v>
      </c>
    </row>
    <row r="362" spans="1:50">
      <c r="A362" s="203" t="str">
        <f t="shared" si="10"/>
        <v>201401</v>
      </c>
      <c r="B362" s="204">
        <v>41640</v>
      </c>
      <c r="C362" s="206">
        <f t="shared" si="11"/>
        <v>2940</v>
      </c>
      <c r="D362" s="205">
        <v>111.5</v>
      </c>
      <c r="E362" s="205">
        <v>168</v>
      </c>
      <c r="F362" s="205">
        <v>65</v>
      </c>
      <c r="G362" s="205">
        <v>143</v>
      </c>
      <c r="H362" s="205">
        <v>18</v>
      </c>
      <c r="I362" s="205">
        <v>67.5</v>
      </c>
      <c r="J362" s="205">
        <v>16</v>
      </c>
      <c r="K362" s="205">
        <v>129.5</v>
      </c>
      <c r="L362" s="205">
        <v>24</v>
      </c>
      <c r="M362" s="205">
        <v>9</v>
      </c>
      <c r="N362" s="205">
        <v>4</v>
      </c>
      <c r="O362" s="205">
        <v>11</v>
      </c>
      <c r="P362" s="205">
        <v>20</v>
      </c>
      <c r="Q362" s="205">
        <v>44</v>
      </c>
      <c r="R362" s="205">
        <v>24.5</v>
      </c>
      <c r="S362" s="205">
        <v>38.5</v>
      </c>
      <c r="T362" s="205">
        <v>195.5</v>
      </c>
      <c r="U362" s="205">
        <v>32.5</v>
      </c>
      <c r="V362" s="205">
        <v>66.5</v>
      </c>
      <c r="W362" s="205">
        <v>48</v>
      </c>
      <c r="X362" s="205">
        <v>38.5</v>
      </c>
      <c r="Y362" s="205">
        <v>155</v>
      </c>
      <c r="Z362" s="205">
        <v>144</v>
      </c>
      <c r="AA362" s="205">
        <v>63.5</v>
      </c>
      <c r="AB362" s="205">
        <v>34.5</v>
      </c>
      <c r="AC362" s="205">
        <v>59.5</v>
      </c>
      <c r="AD362" s="205">
        <v>54</v>
      </c>
      <c r="AE362" s="205">
        <v>52</v>
      </c>
      <c r="AF362" s="205">
        <v>42.5</v>
      </c>
      <c r="AG362" s="205">
        <v>29.5</v>
      </c>
      <c r="AH362" s="205">
        <v>187</v>
      </c>
      <c r="AI362" s="205">
        <v>22.5</v>
      </c>
      <c r="AJ362" s="205">
        <v>209.5</v>
      </c>
      <c r="AK362" s="205">
        <v>45</v>
      </c>
      <c r="AL362" s="205">
        <v>86.5</v>
      </c>
      <c r="AM362" s="205">
        <v>41</v>
      </c>
      <c r="AN362" s="205">
        <v>26</v>
      </c>
      <c r="AO362" s="205">
        <v>33.5</v>
      </c>
      <c r="AP362" s="205">
        <v>38.5</v>
      </c>
      <c r="AQ362" s="205">
        <v>57.5</v>
      </c>
      <c r="AR362" s="205">
        <v>23.5</v>
      </c>
      <c r="AS362" s="205">
        <v>46.5</v>
      </c>
      <c r="AT362" s="205">
        <v>30</v>
      </c>
      <c r="AU362" s="205">
        <v>36</v>
      </c>
      <c r="AV362" s="205">
        <v>22.5</v>
      </c>
      <c r="AW362" s="205">
        <v>59.5</v>
      </c>
      <c r="AX362" s="205">
        <v>66</v>
      </c>
    </row>
    <row r="363" spans="1:50">
      <c r="A363" s="203" t="str">
        <f t="shared" si="10"/>
        <v>201401</v>
      </c>
      <c r="B363" s="204">
        <v>41671</v>
      </c>
      <c r="C363" s="206">
        <f t="shared" si="11"/>
        <v>5013</v>
      </c>
      <c r="D363" s="205">
        <v>89</v>
      </c>
      <c r="E363" s="205">
        <v>88.5</v>
      </c>
      <c r="F363" s="205">
        <v>46</v>
      </c>
      <c r="G363" s="205">
        <v>93.5</v>
      </c>
      <c r="H363" s="205">
        <v>78.5</v>
      </c>
      <c r="I363" s="205">
        <v>100.5</v>
      </c>
      <c r="J363" s="205">
        <v>133.5</v>
      </c>
      <c r="K363" s="205">
        <v>73.5</v>
      </c>
      <c r="L363" s="205">
        <v>189.5</v>
      </c>
      <c r="M363" s="205">
        <v>97</v>
      </c>
      <c r="N363" s="205">
        <v>158</v>
      </c>
      <c r="O363" s="205">
        <v>111.5</v>
      </c>
      <c r="P363" s="205">
        <v>142</v>
      </c>
      <c r="Q363" s="205">
        <v>148.5</v>
      </c>
      <c r="R363" s="205">
        <v>157.5</v>
      </c>
      <c r="S363" s="205">
        <v>127.5</v>
      </c>
      <c r="T363" s="205">
        <v>120</v>
      </c>
      <c r="U363" s="205">
        <v>79</v>
      </c>
      <c r="V363" s="205">
        <v>205</v>
      </c>
      <c r="W363" s="205">
        <v>112.5</v>
      </c>
      <c r="X363" s="205">
        <v>132.5</v>
      </c>
      <c r="Y363" s="205">
        <v>95.5</v>
      </c>
      <c r="Z363" s="205">
        <v>63.5</v>
      </c>
      <c r="AA363" s="205">
        <v>74</v>
      </c>
      <c r="AB363" s="205">
        <v>71</v>
      </c>
      <c r="AC363" s="205">
        <v>50.5</v>
      </c>
      <c r="AD363" s="205">
        <v>74.5</v>
      </c>
      <c r="AE363" s="205">
        <v>55</v>
      </c>
      <c r="AF363" s="205">
        <v>55</v>
      </c>
      <c r="AG363" s="205">
        <v>40</v>
      </c>
      <c r="AH363" s="205">
        <v>113.5</v>
      </c>
      <c r="AI363" s="205">
        <v>46</v>
      </c>
      <c r="AJ363" s="205">
        <v>108</v>
      </c>
      <c r="AK363" s="205">
        <v>42</v>
      </c>
      <c r="AL363" s="205">
        <v>100.5</v>
      </c>
      <c r="AM363" s="205">
        <v>63.5</v>
      </c>
      <c r="AN363" s="205">
        <v>106</v>
      </c>
      <c r="AO363" s="205">
        <v>54.5</v>
      </c>
      <c r="AP363" s="205">
        <v>132.5</v>
      </c>
      <c r="AQ363" s="205">
        <v>83</v>
      </c>
      <c r="AR363" s="205">
        <v>174.5</v>
      </c>
      <c r="AS363" s="205">
        <v>104.5</v>
      </c>
      <c r="AT363" s="205">
        <v>106</v>
      </c>
      <c r="AU363" s="205">
        <v>120.5</v>
      </c>
      <c r="AV363" s="205">
        <v>213</v>
      </c>
      <c r="AW363" s="205">
        <v>155.5</v>
      </c>
      <c r="AX363" s="205">
        <v>227</v>
      </c>
    </row>
    <row r="364" spans="1:50">
      <c r="A364" s="203" t="str">
        <f t="shared" si="10"/>
        <v>201401</v>
      </c>
      <c r="B364" s="204">
        <v>41699</v>
      </c>
      <c r="C364" s="206">
        <f t="shared" si="11"/>
        <v>6919</v>
      </c>
      <c r="D364" s="205">
        <v>64</v>
      </c>
      <c r="E364" s="205">
        <v>145.5</v>
      </c>
      <c r="F364" s="205">
        <v>136.5</v>
      </c>
      <c r="G364" s="205">
        <v>150</v>
      </c>
      <c r="H364" s="205">
        <v>162.5</v>
      </c>
      <c r="I364" s="205">
        <v>154.5</v>
      </c>
      <c r="J364" s="205">
        <v>157.5</v>
      </c>
      <c r="K364" s="205">
        <v>151.5</v>
      </c>
      <c r="L364" s="205">
        <v>91</v>
      </c>
      <c r="M364" s="205">
        <v>113</v>
      </c>
      <c r="N364" s="205">
        <v>41.5</v>
      </c>
      <c r="O364" s="205">
        <v>80</v>
      </c>
      <c r="P364" s="205">
        <v>110.5</v>
      </c>
      <c r="Q364" s="205">
        <v>106</v>
      </c>
      <c r="R364" s="205">
        <v>113.5</v>
      </c>
      <c r="S364" s="205">
        <v>128</v>
      </c>
      <c r="T364" s="205">
        <v>269</v>
      </c>
      <c r="U364" s="205">
        <v>84.5</v>
      </c>
      <c r="V364" s="205">
        <v>368.5</v>
      </c>
      <c r="W364" s="205">
        <v>162.5</v>
      </c>
      <c r="X364" s="205">
        <v>153</v>
      </c>
      <c r="Y364" s="205">
        <v>296.5</v>
      </c>
      <c r="Z364" s="205">
        <v>249.5</v>
      </c>
      <c r="AA364" s="205">
        <v>146</v>
      </c>
      <c r="AB364" s="205">
        <v>96.5</v>
      </c>
      <c r="AC364" s="205">
        <v>150</v>
      </c>
      <c r="AD364" s="205">
        <v>142</v>
      </c>
      <c r="AE364" s="205">
        <v>153</v>
      </c>
      <c r="AF364" s="205">
        <v>147.5</v>
      </c>
      <c r="AG364" s="205">
        <v>162</v>
      </c>
      <c r="AH364" s="205">
        <v>183.5</v>
      </c>
      <c r="AI364" s="205">
        <v>93</v>
      </c>
      <c r="AJ364" s="205">
        <v>187</v>
      </c>
      <c r="AK364" s="205">
        <v>159.5</v>
      </c>
      <c r="AL364" s="205">
        <v>162.5</v>
      </c>
      <c r="AM364" s="205">
        <v>71.5</v>
      </c>
      <c r="AN364" s="205">
        <v>88</v>
      </c>
      <c r="AO364" s="205">
        <v>138.5</v>
      </c>
      <c r="AP364" s="205">
        <v>259</v>
      </c>
      <c r="AQ364" s="205">
        <v>102.5</v>
      </c>
      <c r="AR364" s="205">
        <v>66</v>
      </c>
      <c r="AS364" s="205">
        <v>137.5</v>
      </c>
      <c r="AT364" s="205">
        <v>154.5</v>
      </c>
      <c r="AU364" s="205">
        <v>130</v>
      </c>
      <c r="AV364" s="205">
        <v>126</v>
      </c>
      <c r="AW364" s="205">
        <v>189</v>
      </c>
      <c r="AX364" s="205">
        <v>185</v>
      </c>
    </row>
    <row r="365" spans="1:50">
      <c r="A365" s="203" t="str">
        <f t="shared" si="10"/>
        <v>201402</v>
      </c>
      <c r="B365" s="204">
        <v>41730</v>
      </c>
      <c r="C365" s="206">
        <f t="shared" si="11"/>
        <v>4301</v>
      </c>
      <c r="D365" s="205">
        <v>24</v>
      </c>
      <c r="E365" s="205">
        <v>14</v>
      </c>
      <c r="F365" s="205">
        <v>72.5</v>
      </c>
      <c r="G365" s="205">
        <v>20</v>
      </c>
      <c r="H365" s="205">
        <v>69</v>
      </c>
      <c r="I365" s="205">
        <v>34</v>
      </c>
      <c r="J365" s="205">
        <v>73.5</v>
      </c>
      <c r="K365" s="205">
        <v>48</v>
      </c>
      <c r="L365" s="205">
        <v>152</v>
      </c>
      <c r="M365" s="205">
        <v>135.5</v>
      </c>
      <c r="N365" s="205">
        <v>28</v>
      </c>
      <c r="O365" s="205">
        <v>87</v>
      </c>
      <c r="P365" s="205">
        <v>61</v>
      </c>
      <c r="Q365" s="205">
        <v>101</v>
      </c>
      <c r="R365" s="205">
        <v>155</v>
      </c>
      <c r="S365" s="205">
        <v>154.5</v>
      </c>
      <c r="T365" s="205">
        <v>90</v>
      </c>
      <c r="U365" s="205">
        <v>30.5</v>
      </c>
      <c r="V365" s="205">
        <v>209</v>
      </c>
      <c r="W365" s="205">
        <v>100</v>
      </c>
      <c r="X365" s="205">
        <v>128</v>
      </c>
      <c r="Y365" s="205">
        <v>88</v>
      </c>
      <c r="Z365" s="205">
        <v>108.5</v>
      </c>
      <c r="AA365" s="205">
        <v>74.5</v>
      </c>
      <c r="AB365" s="205">
        <v>147</v>
      </c>
      <c r="AC365" s="205">
        <v>59</v>
      </c>
      <c r="AD365" s="205">
        <v>76.5</v>
      </c>
      <c r="AE365" s="205">
        <v>72.5</v>
      </c>
      <c r="AF365" s="205">
        <v>84.5</v>
      </c>
      <c r="AG365" s="205">
        <v>72.5</v>
      </c>
      <c r="AH365" s="205">
        <v>76</v>
      </c>
      <c r="AI365" s="205">
        <v>53</v>
      </c>
      <c r="AJ365" s="205">
        <v>82.5</v>
      </c>
      <c r="AK365" s="205">
        <v>79.5</v>
      </c>
      <c r="AL365" s="205">
        <v>92.5</v>
      </c>
      <c r="AM365" s="205">
        <v>55.5</v>
      </c>
      <c r="AN365" s="205">
        <v>139</v>
      </c>
      <c r="AO365" s="205">
        <v>89</v>
      </c>
      <c r="AP365" s="205">
        <v>214</v>
      </c>
      <c r="AQ365" s="205">
        <v>61</v>
      </c>
      <c r="AR365" s="205">
        <v>113</v>
      </c>
      <c r="AS365" s="205">
        <v>81</v>
      </c>
      <c r="AT365" s="205">
        <v>114</v>
      </c>
      <c r="AU365" s="205">
        <v>69</v>
      </c>
      <c r="AV365" s="205">
        <v>197.5</v>
      </c>
      <c r="AW365" s="205">
        <v>114.5</v>
      </c>
      <c r="AX365" s="205">
        <v>100.5</v>
      </c>
    </row>
    <row r="366" spans="1:50">
      <c r="A366" s="203" t="str">
        <f t="shared" si="10"/>
        <v>201402</v>
      </c>
      <c r="B366" s="204">
        <v>41760</v>
      </c>
      <c r="C366" s="206">
        <f t="shared" si="11"/>
        <v>5090.5</v>
      </c>
      <c r="D366" s="205">
        <v>60</v>
      </c>
      <c r="E366" s="205">
        <v>46</v>
      </c>
      <c r="F366" s="205">
        <v>59.5</v>
      </c>
      <c r="G366" s="205">
        <v>120</v>
      </c>
      <c r="H366" s="205">
        <v>83.5</v>
      </c>
      <c r="I366" s="205">
        <v>74.5</v>
      </c>
      <c r="J366" s="205">
        <v>69.5</v>
      </c>
      <c r="K366" s="205">
        <v>90</v>
      </c>
      <c r="L366" s="205">
        <v>144.5</v>
      </c>
      <c r="M366" s="205">
        <v>74.5</v>
      </c>
      <c r="N366" s="205">
        <v>91.5</v>
      </c>
      <c r="O366" s="205">
        <v>70.5</v>
      </c>
      <c r="P366" s="205">
        <v>39.5</v>
      </c>
      <c r="Q366" s="205">
        <v>104.5</v>
      </c>
      <c r="R366" s="205">
        <v>135.5</v>
      </c>
      <c r="S366" s="205">
        <v>127.5</v>
      </c>
      <c r="T366" s="205">
        <v>67</v>
      </c>
      <c r="U366" s="205">
        <v>63</v>
      </c>
      <c r="V366" s="205">
        <v>175</v>
      </c>
      <c r="W366" s="205">
        <v>144</v>
      </c>
      <c r="X366" s="205">
        <v>154.5</v>
      </c>
      <c r="Y366" s="205">
        <v>91.5</v>
      </c>
      <c r="Z366" s="205">
        <v>102.5</v>
      </c>
      <c r="AA366" s="205">
        <v>88.5</v>
      </c>
      <c r="AB366" s="205">
        <v>98.5</v>
      </c>
      <c r="AC366" s="205">
        <v>76.5</v>
      </c>
      <c r="AD366" s="205">
        <v>71.5</v>
      </c>
      <c r="AE366" s="205">
        <v>81</v>
      </c>
      <c r="AF366" s="205">
        <v>78</v>
      </c>
      <c r="AG366" s="205">
        <v>85</v>
      </c>
      <c r="AH366" s="205">
        <v>77</v>
      </c>
      <c r="AI366" s="205">
        <v>77</v>
      </c>
      <c r="AJ366" s="205">
        <v>68</v>
      </c>
      <c r="AK366" s="205">
        <v>114.5</v>
      </c>
      <c r="AL366" s="205">
        <v>170</v>
      </c>
      <c r="AM366" s="205">
        <v>57.5</v>
      </c>
      <c r="AN366" s="205">
        <v>67</v>
      </c>
      <c r="AO366" s="205">
        <v>95.5</v>
      </c>
      <c r="AP366" s="205">
        <v>202</v>
      </c>
      <c r="AQ366" s="205">
        <v>94</v>
      </c>
      <c r="AR366" s="205">
        <v>85</v>
      </c>
      <c r="AS366" s="205">
        <v>163.5</v>
      </c>
      <c r="AT366" s="205">
        <v>113.5</v>
      </c>
      <c r="AU366" s="205">
        <v>135</v>
      </c>
      <c r="AV366" s="205">
        <v>223.5</v>
      </c>
      <c r="AW366" s="205">
        <v>225.5</v>
      </c>
      <c r="AX366" s="205">
        <v>354.5</v>
      </c>
    </row>
    <row r="367" spans="1:50">
      <c r="A367" s="203" t="str">
        <f t="shared" si="10"/>
        <v>201402</v>
      </c>
      <c r="B367" s="204">
        <v>41791</v>
      </c>
      <c r="C367" s="206">
        <f t="shared" si="11"/>
        <v>8615</v>
      </c>
      <c r="D367" s="205">
        <v>99</v>
      </c>
      <c r="E367" s="205">
        <v>122</v>
      </c>
      <c r="F367" s="205">
        <v>58.5</v>
      </c>
      <c r="G367" s="205">
        <v>120.5</v>
      </c>
      <c r="H367" s="205">
        <v>242</v>
      </c>
      <c r="I367" s="205">
        <v>83.5</v>
      </c>
      <c r="J367" s="205">
        <v>195.5</v>
      </c>
      <c r="K367" s="205">
        <v>63</v>
      </c>
      <c r="L367" s="205">
        <v>207.5</v>
      </c>
      <c r="M367" s="205">
        <v>456.5</v>
      </c>
      <c r="N367" s="205">
        <v>328</v>
      </c>
      <c r="O367" s="205">
        <v>350</v>
      </c>
      <c r="P367" s="205">
        <v>103.5</v>
      </c>
      <c r="Q367" s="205">
        <v>303.5</v>
      </c>
      <c r="R367" s="205">
        <v>311</v>
      </c>
      <c r="S367" s="205">
        <v>348.5</v>
      </c>
      <c r="T367" s="205">
        <v>105.5</v>
      </c>
      <c r="U367" s="205">
        <v>111.5</v>
      </c>
      <c r="V367" s="205">
        <v>97</v>
      </c>
      <c r="W367" s="205">
        <v>87.5</v>
      </c>
      <c r="X367" s="205">
        <v>72</v>
      </c>
      <c r="Y367" s="205">
        <v>152.5</v>
      </c>
      <c r="Z367" s="205">
        <v>109</v>
      </c>
      <c r="AA367" s="205">
        <v>47</v>
      </c>
      <c r="AB367" s="205">
        <v>84</v>
      </c>
      <c r="AC367" s="205">
        <v>77.5</v>
      </c>
      <c r="AD367" s="205">
        <v>71</v>
      </c>
      <c r="AE367" s="205">
        <v>74.5</v>
      </c>
      <c r="AF367" s="205">
        <v>61</v>
      </c>
      <c r="AG367" s="205">
        <v>45.5</v>
      </c>
      <c r="AH367" s="205">
        <v>155.5</v>
      </c>
      <c r="AI367" s="205">
        <v>57.5</v>
      </c>
      <c r="AJ367" s="205">
        <v>118.5</v>
      </c>
      <c r="AK367" s="205">
        <v>119</v>
      </c>
      <c r="AL367" s="205">
        <v>120.5</v>
      </c>
      <c r="AM367" s="205">
        <v>45</v>
      </c>
      <c r="AN367" s="205">
        <v>168.5</v>
      </c>
      <c r="AO367" s="205">
        <v>205</v>
      </c>
      <c r="AP367" s="205">
        <v>297</v>
      </c>
      <c r="AQ367" s="205">
        <v>101</v>
      </c>
      <c r="AR367" s="205">
        <v>358.5</v>
      </c>
      <c r="AS367" s="205">
        <v>134.5</v>
      </c>
      <c r="AT367" s="205">
        <v>226.5</v>
      </c>
      <c r="AU367" s="205">
        <v>258.5</v>
      </c>
      <c r="AV367" s="205">
        <v>592</v>
      </c>
      <c r="AW367" s="205">
        <v>672</v>
      </c>
      <c r="AX367" s="205">
        <v>397.5</v>
      </c>
    </row>
    <row r="368" spans="1:50">
      <c r="A368" s="203" t="str">
        <f t="shared" si="10"/>
        <v>201403</v>
      </c>
      <c r="B368" s="204">
        <v>41821</v>
      </c>
      <c r="C368" s="206">
        <f t="shared" si="11"/>
        <v>8538</v>
      </c>
      <c r="D368" s="205">
        <v>76.5</v>
      </c>
      <c r="E368" s="205">
        <v>107</v>
      </c>
      <c r="F368" s="205">
        <v>184.5</v>
      </c>
      <c r="G368" s="205">
        <v>126</v>
      </c>
      <c r="H368" s="205">
        <v>123</v>
      </c>
      <c r="I368" s="205">
        <v>168</v>
      </c>
      <c r="J368" s="205">
        <v>196</v>
      </c>
      <c r="K368" s="205">
        <v>314.5</v>
      </c>
      <c r="L368" s="205">
        <v>140.5</v>
      </c>
      <c r="M368" s="205">
        <v>194.5</v>
      </c>
      <c r="N368" s="205">
        <v>147.5</v>
      </c>
      <c r="O368" s="205">
        <v>143</v>
      </c>
      <c r="P368" s="205">
        <v>74</v>
      </c>
      <c r="Q368" s="205">
        <v>90.5</v>
      </c>
      <c r="R368" s="205">
        <v>105.5</v>
      </c>
      <c r="S368" s="205">
        <v>68.5</v>
      </c>
      <c r="T368" s="205">
        <v>183</v>
      </c>
      <c r="U368" s="205">
        <v>68.5</v>
      </c>
      <c r="V368" s="205">
        <v>160</v>
      </c>
      <c r="W368" s="205">
        <v>122</v>
      </c>
      <c r="X368" s="205">
        <v>106</v>
      </c>
      <c r="Y368" s="205">
        <v>116.5</v>
      </c>
      <c r="Z368" s="205">
        <v>220.5</v>
      </c>
      <c r="AA368" s="205">
        <v>115.5</v>
      </c>
      <c r="AB368" s="205">
        <v>153.5</v>
      </c>
      <c r="AC368" s="205">
        <v>134</v>
      </c>
      <c r="AD368" s="205">
        <v>104</v>
      </c>
      <c r="AE368" s="205">
        <v>79</v>
      </c>
      <c r="AF368" s="205">
        <v>98</v>
      </c>
      <c r="AG368" s="205">
        <v>69.5</v>
      </c>
      <c r="AH368" s="205">
        <v>118</v>
      </c>
      <c r="AI368" s="205">
        <v>149.5</v>
      </c>
      <c r="AJ368" s="205">
        <v>155.5</v>
      </c>
      <c r="AK368" s="205">
        <v>283</v>
      </c>
      <c r="AL368" s="205">
        <v>364.5</v>
      </c>
      <c r="AM368" s="205">
        <v>80</v>
      </c>
      <c r="AN368" s="205">
        <v>111.5</v>
      </c>
      <c r="AO368" s="205">
        <v>178</v>
      </c>
      <c r="AP368" s="205">
        <v>195</v>
      </c>
      <c r="AQ368" s="205">
        <v>373</v>
      </c>
      <c r="AR368" s="205">
        <v>130.5</v>
      </c>
      <c r="AS368" s="205">
        <v>479</v>
      </c>
      <c r="AT368" s="205">
        <v>417.5</v>
      </c>
      <c r="AU368" s="205">
        <v>358</v>
      </c>
      <c r="AV368" s="205">
        <v>298.5</v>
      </c>
      <c r="AW368" s="205">
        <v>363</v>
      </c>
      <c r="AX368" s="205">
        <v>494</v>
      </c>
    </row>
    <row r="369" spans="1:50">
      <c r="A369" s="203" t="str">
        <f t="shared" si="10"/>
        <v>201403</v>
      </c>
      <c r="B369" s="204">
        <v>41852</v>
      </c>
      <c r="C369" s="206">
        <f t="shared" si="11"/>
        <v>15854.5</v>
      </c>
      <c r="D369" s="205">
        <v>217.5</v>
      </c>
      <c r="E369" s="205">
        <v>274</v>
      </c>
      <c r="F369" s="205">
        <v>277.5</v>
      </c>
      <c r="G369" s="205">
        <v>342</v>
      </c>
      <c r="H369" s="205">
        <v>133</v>
      </c>
      <c r="I369" s="205">
        <v>157.5</v>
      </c>
      <c r="J369" s="205">
        <v>138.5</v>
      </c>
      <c r="K369" s="205">
        <v>163.5</v>
      </c>
      <c r="L369" s="205">
        <v>105</v>
      </c>
      <c r="M369" s="205">
        <v>145.5</v>
      </c>
      <c r="N369" s="205">
        <v>230.5</v>
      </c>
      <c r="O369" s="205">
        <v>100.5</v>
      </c>
      <c r="P369" s="205">
        <v>163</v>
      </c>
      <c r="Q369" s="205">
        <v>71.5</v>
      </c>
      <c r="R369" s="205">
        <v>105</v>
      </c>
      <c r="S369" s="205">
        <v>125.5</v>
      </c>
      <c r="T369" s="205">
        <v>443.5</v>
      </c>
      <c r="U369" s="205">
        <v>155</v>
      </c>
      <c r="V369" s="205">
        <v>160.5</v>
      </c>
      <c r="W369" s="205">
        <v>367</v>
      </c>
      <c r="X369" s="205">
        <v>179</v>
      </c>
      <c r="Y369" s="205">
        <v>497.5</v>
      </c>
      <c r="Z369" s="205">
        <v>340.5</v>
      </c>
      <c r="AA369" s="205">
        <v>426.5</v>
      </c>
      <c r="AB369" s="205">
        <v>417</v>
      </c>
      <c r="AC369" s="205">
        <v>357.5</v>
      </c>
      <c r="AD369" s="205">
        <v>449.5</v>
      </c>
      <c r="AE369" s="205">
        <v>341</v>
      </c>
      <c r="AF369" s="205">
        <v>487</v>
      </c>
      <c r="AG369" s="205">
        <v>354</v>
      </c>
      <c r="AH369" s="205">
        <v>354.5</v>
      </c>
      <c r="AI369" s="205">
        <v>263.5</v>
      </c>
      <c r="AJ369" s="205">
        <v>294.5</v>
      </c>
      <c r="AK369" s="205">
        <v>337.5</v>
      </c>
      <c r="AL369" s="205">
        <v>299</v>
      </c>
      <c r="AM369" s="205">
        <v>433</v>
      </c>
      <c r="AN369" s="205">
        <v>1065.5</v>
      </c>
      <c r="AO369" s="205">
        <v>268</v>
      </c>
      <c r="AP369" s="205">
        <v>1561</v>
      </c>
      <c r="AQ369" s="205">
        <v>462.5</v>
      </c>
      <c r="AR369" s="205">
        <v>294</v>
      </c>
      <c r="AS369" s="205">
        <v>671</v>
      </c>
      <c r="AT369" s="205">
        <v>483</v>
      </c>
      <c r="AU369" s="205">
        <v>213</v>
      </c>
      <c r="AV369" s="205">
        <v>455</v>
      </c>
      <c r="AW369" s="205">
        <v>445</v>
      </c>
      <c r="AX369" s="205">
        <v>229</v>
      </c>
    </row>
    <row r="370" spans="1:50">
      <c r="A370" s="203" t="str">
        <f t="shared" si="10"/>
        <v>201403</v>
      </c>
      <c r="B370" s="204">
        <v>41883</v>
      </c>
      <c r="C370" s="206">
        <f t="shared" si="11"/>
        <v>5179.5</v>
      </c>
      <c r="D370" s="205">
        <v>146</v>
      </c>
      <c r="E370" s="205">
        <v>70</v>
      </c>
      <c r="F370" s="205">
        <v>90.5</v>
      </c>
      <c r="G370" s="205">
        <v>108</v>
      </c>
      <c r="H370" s="205">
        <v>112</v>
      </c>
      <c r="I370" s="205">
        <v>27</v>
      </c>
      <c r="J370" s="205">
        <v>31</v>
      </c>
      <c r="K370" s="205">
        <v>103</v>
      </c>
      <c r="L370" s="205">
        <v>55</v>
      </c>
      <c r="M370" s="205">
        <v>164.5</v>
      </c>
      <c r="N370" s="205">
        <v>70</v>
      </c>
      <c r="O370" s="205">
        <v>71</v>
      </c>
      <c r="P370" s="205">
        <v>86.5</v>
      </c>
      <c r="Q370" s="205">
        <v>60.5</v>
      </c>
      <c r="R370" s="205">
        <v>155.5</v>
      </c>
      <c r="S370" s="205">
        <v>88.5</v>
      </c>
      <c r="T370" s="205">
        <v>107.5</v>
      </c>
      <c r="U370" s="205">
        <v>35.5</v>
      </c>
      <c r="V370" s="205">
        <v>232</v>
      </c>
      <c r="W370" s="205">
        <v>132</v>
      </c>
      <c r="X370" s="205">
        <v>195</v>
      </c>
      <c r="Y370" s="205">
        <v>80</v>
      </c>
      <c r="Z370" s="205">
        <v>78.5</v>
      </c>
      <c r="AA370" s="205">
        <v>112</v>
      </c>
      <c r="AB370" s="205">
        <v>100</v>
      </c>
      <c r="AC370" s="205">
        <v>86</v>
      </c>
      <c r="AD370" s="205">
        <v>89</v>
      </c>
      <c r="AE370" s="205">
        <v>94.5</v>
      </c>
      <c r="AF370" s="205">
        <v>65</v>
      </c>
      <c r="AG370" s="205">
        <v>127</v>
      </c>
      <c r="AH370" s="205">
        <v>70.5</v>
      </c>
      <c r="AI370" s="205">
        <v>60.5</v>
      </c>
      <c r="AJ370" s="205">
        <v>51</v>
      </c>
      <c r="AK370" s="205">
        <v>117</v>
      </c>
      <c r="AL370" s="205">
        <v>72.5</v>
      </c>
      <c r="AM370" s="205">
        <v>64</v>
      </c>
      <c r="AN370" s="205">
        <v>163</v>
      </c>
      <c r="AO370" s="205">
        <v>33</v>
      </c>
      <c r="AP370" s="205">
        <v>319</v>
      </c>
      <c r="AQ370" s="205">
        <v>107</v>
      </c>
      <c r="AR370" s="205">
        <v>58.5</v>
      </c>
      <c r="AS370" s="205">
        <v>170</v>
      </c>
      <c r="AT370" s="205">
        <v>159.5</v>
      </c>
      <c r="AU370" s="205">
        <v>107</v>
      </c>
      <c r="AV370" s="205">
        <v>264</v>
      </c>
      <c r="AW370" s="205">
        <v>294.5</v>
      </c>
      <c r="AX370" s="205">
        <v>95.5</v>
      </c>
    </row>
    <row r="371" spans="1:50">
      <c r="A371" s="203" t="str">
        <f t="shared" si="10"/>
        <v>201404</v>
      </c>
      <c r="B371" s="204">
        <v>41913</v>
      </c>
      <c r="C371" s="206">
        <f t="shared" si="11"/>
        <v>9761.5</v>
      </c>
      <c r="D371" s="205">
        <v>124</v>
      </c>
      <c r="E371" s="205">
        <v>146.5</v>
      </c>
      <c r="F371" s="205">
        <v>125</v>
      </c>
      <c r="G371" s="205">
        <v>220.5</v>
      </c>
      <c r="H371" s="205">
        <v>256.5</v>
      </c>
      <c r="I371" s="205">
        <v>157.5</v>
      </c>
      <c r="J371" s="205">
        <v>251.5</v>
      </c>
      <c r="K371" s="205">
        <v>229</v>
      </c>
      <c r="L371" s="205">
        <v>245.5</v>
      </c>
      <c r="M371" s="205">
        <v>273.5</v>
      </c>
      <c r="N371" s="205">
        <v>224</v>
      </c>
      <c r="O371" s="205">
        <v>300.5</v>
      </c>
      <c r="P371" s="205">
        <v>306</v>
      </c>
      <c r="Q371" s="205">
        <v>285</v>
      </c>
      <c r="R371" s="205">
        <v>384.5</v>
      </c>
      <c r="S371" s="205">
        <v>476</v>
      </c>
      <c r="T371" s="205">
        <v>201</v>
      </c>
      <c r="U371" s="205">
        <v>98</v>
      </c>
      <c r="V371" s="205">
        <v>490.5</v>
      </c>
      <c r="W371" s="205">
        <v>213</v>
      </c>
      <c r="X371" s="205">
        <v>167.5</v>
      </c>
      <c r="Y371" s="205">
        <v>249.5</v>
      </c>
      <c r="Z371" s="205">
        <v>195</v>
      </c>
      <c r="AA371" s="205">
        <v>139</v>
      </c>
      <c r="AB371" s="205">
        <v>237</v>
      </c>
      <c r="AC371" s="205">
        <v>123</v>
      </c>
      <c r="AD371" s="205">
        <v>102.5</v>
      </c>
      <c r="AE371" s="205">
        <v>122</v>
      </c>
      <c r="AF371" s="205">
        <v>105</v>
      </c>
      <c r="AG371" s="205">
        <v>118</v>
      </c>
      <c r="AH371" s="205">
        <v>229.5</v>
      </c>
      <c r="AI371" s="205">
        <v>189</v>
      </c>
      <c r="AJ371" s="205">
        <v>251.5</v>
      </c>
      <c r="AK371" s="205">
        <v>143.5</v>
      </c>
      <c r="AL371" s="205">
        <v>65</v>
      </c>
      <c r="AM371" s="205">
        <v>201</v>
      </c>
      <c r="AN371" s="205">
        <v>427</v>
      </c>
      <c r="AO371" s="205">
        <v>159.5</v>
      </c>
      <c r="AP371" s="205">
        <v>259</v>
      </c>
      <c r="AQ371" s="205">
        <v>144.5</v>
      </c>
      <c r="AR371" s="205">
        <v>223</v>
      </c>
      <c r="AS371" s="205">
        <v>85</v>
      </c>
      <c r="AT371" s="205">
        <v>129.5</v>
      </c>
      <c r="AU371" s="205">
        <v>142</v>
      </c>
      <c r="AV371" s="205">
        <v>196</v>
      </c>
      <c r="AW371" s="205">
        <v>81</v>
      </c>
      <c r="AX371" s="205">
        <v>269</v>
      </c>
    </row>
    <row r="372" spans="1:50">
      <c r="A372" s="203" t="str">
        <f t="shared" si="10"/>
        <v>201404</v>
      </c>
      <c r="B372" s="204">
        <v>41944</v>
      </c>
      <c r="C372" s="206">
        <f t="shared" si="11"/>
        <v>4129</v>
      </c>
      <c r="D372" s="205">
        <v>64</v>
      </c>
      <c r="E372" s="205">
        <v>63.5</v>
      </c>
      <c r="F372" s="205">
        <v>67.5</v>
      </c>
      <c r="G372" s="205">
        <v>99</v>
      </c>
      <c r="H372" s="205">
        <v>70.5</v>
      </c>
      <c r="I372" s="205">
        <v>85</v>
      </c>
      <c r="J372" s="205">
        <v>53.5</v>
      </c>
      <c r="K372" s="205">
        <v>174.5</v>
      </c>
      <c r="L372" s="205">
        <v>55.5</v>
      </c>
      <c r="M372" s="205">
        <v>58.5</v>
      </c>
      <c r="N372" s="205">
        <v>57</v>
      </c>
      <c r="O372" s="205">
        <v>74</v>
      </c>
      <c r="P372" s="205">
        <v>34</v>
      </c>
      <c r="Q372" s="205">
        <v>85</v>
      </c>
      <c r="R372" s="205">
        <v>98.5</v>
      </c>
      <c r="S372" s="205">
        <v>90</v>
      </c>
      <c r="T372" s="205">
        <v>211.5</v>
      </c>
      <c r="U372" s="205">
        <v>51.5</v>
      </c>
      <c r="V372" s="205">
        <v>87.5</v>
      </c>
      <c r="W372" s="205">
        <v>116.5</v>
      </c>
      <c r="X372" s="205">
        <v>96.5</v>
      </c>
      <c r="Y372" s="205">
        <v>196</v>
      </c>
      <c r="Z372" s="205">
        <v>195.5</v>
      </c>
      <c r="AA372" s="205">
        <v>80</v>
      </c>
      <c r="AB372" s="205">
        <v>111</v>
      </c>
      <c r="AC372" s="205">
        <v>69.5</v>
      </c>
      <c r="AD372" s="205">
        <v>71.5</v>
      </c>
      <c r="AE372" s="205">
        <v>74.5</v>
      </c>
      <c r="AF372" s="205">
        <v>60</v>
      </c>
      <c r="AG372" s="205">
        <v>53</v>
      </c>
      <c r="AH372" s="205">
        <v>128.5</v>
      </c>
      <c r="AI372" s="205">
        <v>81</v>
      </c>
      <c r="AJ372" s="205">
        <v>128</v>
      </c>
      <c r="AK372" s="205">
        <v>63.5</v>
      </c>
      <c r="AL372" s="205">
        <v>83.5</v>
      </c>
      <c r="AM372" s="205">
        <v>60.5</v>
      </c>
      <c r="AN372" s="205">
        <v>48</v>
      </c>
      <c r="AO372" s="205">
        <v>74</v>
      </c>
      <c r="AP372" s="205">
        <v>72.5</v>
      </c>
      <c r="AQ372" s="205">
        <v>106</v>
      </c>
      <c r="AR372" s="205">
        <v>55</v>
      </c>
      <c r="AS372" s="205">
        <v>113</v>
      </c>
      <c r="AT372" s="205">
        <v>61</v>
      </c>
      <c r="AU372" s="205">
        <v>62.5</v>
      </c>
      <c r="AV372" s="205">
        <v>105.5</v>
      </c>
      <c r="AW372" s="205">
        <v>132.5</v>
      </c>
      <c r="AX372" s="205">
        <v>49.5</v>
      </c>
    </row>
    <row r="373" spans="1:50">
      <c r="A373" s="203" t="str">
        <f t="shared" si="10"/>
        <v>201404</v>
      </c>
      <c r="B373" s="204">
        <v>41974</v>
      </c>
      <c r="C373" s="206">
        <f t="shared" si="11"/>
        <v>6275.5</v>
      </c>
      <c r="D373" s="205">
        <v>128</v>
      </c>
      <c r="E373" s="205">
        <v>238.5</v>
      </c>
      <c r="F373" s="205">
        <v>97</v>
      </c>
      <c r="G373" s="205">
        <v>195</v>
      </c>
      <c r="H373" s="205">
        <v>68</v>
      </c>
      <c r="I373" s="205">
        <v>227</v>
      </c>
      <c r="J373" s="205">
        <v>49.5</v>
      </c>
      <c r="K373" s="205">
        <v>444</v>
      </c>
      <c r="L373" s="205">
        <v>61</v>
      </c>
      <c r="M373" s="205">
        <v>41.5</v>
      </c>
      <c r="N373" s="205">
        <v>15.5</v>
      </c>
      <c r="O373" s="205">
        <v>45.5</v>
      </c>
      <c r="P373" s="205">
        <v>50</v>
      </c>
      <c r="Q373" s="205">
        <v>95.5</v>
      </c>
      <c r="R373" s="205">
        <v>62</v>
      </c>
      <c r="S373" s="205">
        <v>87</v>
      </c>
      <c r="T373" s="205">
        <v>541.5</v>
      </c>
      <c r="U373" s="205">
        <v>92.5</v>
      </c>
      <c r="V373" s="205">
        <v>122.5</v>
      </c>
      <c r="W373" s="205">
        <v>114</v>
      </c>
      <c r="X373" s="205">
        <v>83</v>
      </c>
      <c r="Y373" s="205">
        <v>616</v>
      </c>
      <c r="Z373" s="205">
        <v>656.5</v>
      </c>
      <c r="AA373" s="205">
        <v>98.5</v>
      </c>
      <c r="AB373" s="205">
        <v>39</v>
      </c>
      <c r="AC373" s="205">
        <v>77.5</v>
      </c>
      <c r="AD373" s="205">
        <v>103.5</v>
      </c>
      <c r="AE373" s="205">
        <v>79.5</v>
      </c>
      <c r="AF373" s="205">
        <v>93.5</v>
      </c>
      <c r="AG373" s="205">
        <v>66</v>
      </c>
      <c r="AH373" s="205">
        <v>196.5</v>
      </c>
      <c r="AI373" s="205">
        <v>50</v>
      </c>
      <c r="AJ373" s="205">
        <v>164.5</v>
      </c>
      <c r="AK373" s="205">
        <v>69</v>
      </c>
      <c r="AL373" s="205">
        <v>98.5</v>
      </c>
      <c r="AM373" s="205">
        <v>56</v>
      </c>
      <c r="AN373" s="205">
        <v>124.5</v>
      </c>
      <c r="AO373" s="205">
        <v>89</v>
      </c>
      <c r="AP373" s="205">
        <v>109</v>
      </c>
      <c r="AQ373" s="205">
        <v>73.5</v>
      </c>
      <c r="AR373" s="205">
        <v>31.5</v>
      </c>
      <c r="AS373" s="205">
        <v>67</v>
      </c>
      <c r="AT373" s="205">
        <v>138.5</v>
      </c>
      <c r="AU373" s="205">
        <v>62.5</v>
      </c>
      <c r="AV373" s="205">
        <v>38</v>
      </c>
      <c r="AW373" s="205">
        <v>102</v>
      </c>
      <c r="AX373" s="205">
        <v>117</v>
      </c>
    </row>
    <row r="374" spans="1:50">
      <c r="A374" s="203" t="str">
        <f t="shared" si="10"/>
        <v>201501</v>
      </c>
      <c r="B374" s="204">
        <v>42005</v>
      </c>
      <c r="C374" s="206">
        <f t="shared" si="11"/>
        <v>5133</v>
      </c>
      <c r="D374" s="205">
        <v>143.5</v>
      </c>
      <c r="E374" s="205">
        <v>133.5</v>
      </c>
      <c r="F374" s="205">
        <v>25.5</v>
      </c>
      <c r="G374" s="205">
        <v>69</v>
      </c>
      <c r="H374" s="205">
        <v>41.5</v>
      </c>
      <c r="I374" s="205">
        <v>67</v>
      </c>
      <c r="J374" s="205">
        <v>56.5</v>
      </c>
      <c r="K374" s="205">
        <v>114.5</v>
      </c>
      <c r="L374" s="205">
        <v>75</v>
      </c>
      <c r="M374" s="205">
        <v>55.5</v>
      </c>
      <c r="N374" s="205">
        <v>24.5</v>
      </c>
      <c r="O374" s="205">
        <v>50.5</v>
      </c>
      <c r="P374" s="205">
        <v>64.5</v>
      </c>
      <c r="Q374" s="205">
        <v>91.5</v>
      </c>
      <c r="R374" s="205">
        <v>92.5</v>
      </c>
      <c r="S374" s="205">
        <v>106.5</v>
      </c>
      <c r="T374" s="205">
        <v>264.5</v>
      </c>
      <c r="U374" s="205">
        <v>76.5</v>
      </c>
      <c r="V374" s="205">
        <v>173.5</v>
      </c>
      <c r="W374" s="205">
        <v>98.5</v>
      </c>
      <c r="X374" s="205">
        <v>116</v>
      </c>
      <c r="Y374" s="205">
        <v>223</v>
      </c>
      <c r="Z374" s="205">
        <v>329.5</v>
      </c>
      <c r="AA374" s="205">
        <v>127</v>
      </c>
      <c r="AB374" s="205">
        <v>105</v>
      </c>
      <c r="AC374" s="205">
        <v>94</v>
      </c>
      <c r="AD374" s="205">
        <v>95.5</v>
      </c>
      <c r="AE374" s="205">
        <v>93</v>
      </c>
      <c r="AF374" s="205">
        <v>120.5</v>
      </c>
      <c r="AG374" s="205">
        <v>83</v>
      </c>
      <c r="AH374" s="205">
        <v>285</v>
      </c>
      <c r="AI374" s="205">
        <v>69.5</v>
      </c>
      <c r="AJ374" s="205">
        <v>173</v>
      </c>
      <c r="AK374" s="205">
        <v>95.5</v>
      </c>
      <c r="AL374" s="205">
        <v>139</v>
      </c>
      <c r="AM374" s="205">
        <v>75</v>
      </c>
      <c r="AN374" s="205">
        <v>80</v>
      </c>
      <c r="AO374" s="205">
        <v>91</v>
      </c>
      <c r="AP374" s="205">
        <v>123</v>
      </c>
      <c r="AQ374" s="205">
        <v>83.5</v>
      </c>
      <c r="AR374" s="205">
        <v>100.5</v>
      </c>
      <c r="AS374" s="205">
        <v>86.5</v>
      </c>
      <c r="AT374" s="205">
        <v>119</v>
      </c>
      <c r="AU374" s="205">
        <v>99.5</v>
      </c>
      <c r="AV374" s="205">
        <v>123.5</v>
      </c>
      <c r="AW374" s="205">
        <v>156.5</v>
      </c>
      <c r="AX374" s="205">
        <v>22</v>
      </c>
    </row>
    <row r="375" spans="1:50">
      <c r="A375" s="203" t="str">
        <f t="shared" si="10"/>
        <v>201501</v>
      </c>
      <c r="B375" s="204">
        <v>42036</v>
      </c>
      <c r="C375" s="206">
        <f t="shared" si="11"/>
        <v>2563</v>
      </c>
      <c r="D375" s="205">
        <v>59.5</v>
      </c>
      <c r="E375" s="205">
        <v>45</v>
      </c>
      <c r="F375" s="205">
        <v>47.5</v>
      </c>
      <c r="G375" s="205">
        <v>70</v>
      </c>
      <c r="H375" s="205">
        <v>30</v>
      </c>
      <c r="I375" s="205">
        <v>53.5</v>
      </c>
      <c r="J375" s="205">
        <v>36.5</v>
      </c>
      <c r="K375" s="205">
        <v>92.5</v>
      </c>
      <c r="L375" s="205">
        <v>56</v>
      </c>
      <c r="M375" s="205">
        <v>42</v>
      </c>
      <c r="N375" s="205">
        <v>5.5</v>
      </c>
      <c r="O375" s="205">
        <v>36.5</v>
      </c>
      <c r="P375" s="205">
        <v>20.5</v>
      </c>
      <c r="Q375" s="205">
        <v>62</v>
      </c>
      <c r="R375" s="205">
        <v>62</v>
      </c>
      <c r="S375" s="205">
        <v>53</v>
      </c>
      <c r="T375" s="205">
        <v>145</v>
      </c>
      <c r="U375" s="205">
        <v>42</v>
      </c>
      <c r="V375" s="205">
        <v>79.5</v>
      </c>
      <c r="W375" s="205">
        <v>36</v>
      </c>
      <c r="X375" s="205">
        <v>35</v>
      </c>
      <c r="Y375" s="205">
        <v>150.5</v>
      </c>
      <c r="Z375" s="205">
        <v>196.5</v>
      </c>
      <c r="AA375" s="205">
        <v>34.5</v>
      </c>
      <c r="AB375" s="205">
        <v>42.5</v>
      </c>
      <c r="AC375" s="205">
        <v>43.5</v>
      </c>
      <c r="AD375" s="205">
        <v>27</v>
      </c>
      <c r="AE375" s="205">
        <v>25.5</v>
      </c>
      <c r="AF375" s="205">
        <v>43.5</v>
      </c>
      <c r="AG375" s="205">
        <v>23</v>
      </c>
      <c r="AH375" s="205">
        <v>105.5</v>
      </c>
      <c r="AI375" s="205">
        <v>14.5</v>
      </c>
      <c r="AJ375" s="205">
        <v>84.5</v>
      </c>
      <c r="AK375" s="205">
        <v>24</v>
      </c>
      <c r="AL375" s="205">
        <v>81.5</v>
      </c>
      <c r="AM375" s="205">
        <v>22.5</v>
      </c>
      <c r="AN375" s="205">
        <v>23.5</v>
      </c>
      <c r="AO375" s="205">
        <v>33</v>
      </c>
      <c r="AP375" s="205">
        <v>72.5</v>
      </c>
      <c r="AQ375" s="205">
        <v>42.5</v>
      </c>
      <c r="AR375" s="205">
        <v>37</v>
      </c>
      <c r="AS375" s="205">
        <v>40.5</v>
      </c>
      <c r="AT375" s="205">
        <v>40</v>
      </c>
      <c r="AU375" s="205">
        <v>33.5</v>
      </c>
      <c r="AV375" s="205">
        <v>86</v>
      </c>
      <c r="AW375" s="205">
        <v>79</v>
      </c>
      <c r="AX375" s="205">
        <v>47</v>
      </c>
    </row>
    <row r="376" spans="1:50">
      <c r="A376" s="203" t="str">
        <f t="shared" si="10"/>
        <v>201501</v>
      </c>
      <c r="B376" s="204">
        <v>42064</v>
      </c>
      <c r="C376" s="206">
        <f t="shared" si="11"/>
        <v>6071.5</v>
      </c>
      <c r="D376" s="205">
        <v>125.5</v>
      </c>
      <c r="E376" s="205">
        <v>56.5</v>
      </c>
      <c r="F376" s="205">
        <v>129</v>
      </c>
      <c r="G376" s="205">
        <v>103.5</v>
      </c>
      <c r="H376" s="205">
        <v>184.5</v>
      </c>
      <c r="I376" s="205">
        <v>112</v>
      </c>
      <c r="J376" s="205">
        <v>100.5</v>
      </c>
      <c r="K376" s="205">
        <v>117</v>
      </c>
      <c r="L376" s="205">
        <v>95.5</v>
      </c>
      <c r="M376" s="205">
        <v>79</v>
      </c>
      <c r="N376" s="205">
        <v>40.5</v>
      </c>
      <c r="O376" s="205">
        <v>61.5</v>
      </c>
      <c r="P376" s="205">
        <v>69.5</v>
      </c>
      <c r="Q376" s="205">
        <v>103</v>
      </c>
      <c r="R376" s="205">
        <v>94</v>
      </c>
      <c r="S376" s="205">
        <v>113</v>
      </c>
      <c r="T376" s="205">
        <v>184.5</v>
      </c>
      <c r="U376" s="205">
        <v>59.5</v>
      </c>
      <c r="V376" s="205">
        <v>146</v>
      </c>
      <c r="W376" s="205">
        <v>164.5</v>
      </c>
      <c r="X376" s="205">
        <v>139</v>
      </c>
      <c r="Y376" s="205">
        <v>172.5</v>
      </c>
      <c r="Z376" s="205">
        <v>201.5</v>
      </c>
      <c r="AA376" s="205">
        <v>161</v>
      </c>
      <c r="AB376" s="205">
        <v>157</v>
      </c>
      <c r="AC376" s="205">
        <v>179.5</v>
      </c>
      <c r="AD376" s="205">
        <v>174</v>
      </c>
      <c r="AE376" s="205">
        <v>174.5</v>
      </c>
      <c r="AF376" s="205">
        <v>159</v>
      </c>
      <c r="AG376" s="205">
        <v>145</v>
      </c>
      <c r="AH376" s="205">
        <v>147</v>
      </c>
      <c r="AI376" s="205">
        <v>100</v>
      </c>
      <c r="AJ376" s="205">
        <v>111.5</v>
      </c>
      <c r="AK376" s="205">
        <v>106.5</v>
      </c>
      <c r="AL376" s="205">
        <v>96</v>
      </c>
      <c r="AM376" s="205">
        <v>95.5</v>
      </c>
      <c r="AN376" s="205">
        <v>153</v>
      </c>
      <c r="AO376" s="205">
        <v>174</v>
      </c>
      <c r="AP376" s="205">
        <v>254</v>
      </c>
      <c r="AQ376" s="205">
        <v>94.5</v>
      </c>
      <c r="AR376" s="205">
        <v>110.5</v>
      </c>
      <c r="AS376" s="205">
        <v>137.5</v>
      </c>
      <c r="AT376" s="205">
        <v>182</v>
      </c>
      <c r="AU376" s="205">
        <v>186</v>
      </c>
      <c r="AV376" s="205">
        <v>120.5</v>
      </c>
      <c r="AW376" s="205">
        <v>105.5</v>
      </c>
      <c r="AX376" s="205">
        <v>95.5</v>
      </c>
    </row>
    <row r="377" spans="1:50">
      <c r="A377" s="203" t="str">
        <f t="shared" si="10"/>
        <v>201502</v>
      </c>
      <c r="B377" s="204">
        <v>42095</v>
      </c>
      <c r="C377" s="206">
        <f t="shared" si="11"/>
        <v>6984.5</v>
      </c>
      <c r="D377" s="205">
        <v>90</v>
      </c>
      <c r="E377" s="205">
        <v>81</v>
      </c>
      <c r="F377" s="205">
        <v>95.5</v>
      </c>
      <c r="G377" s="205">
        <v>130.5</v>
      </c>
      <c r="H377" s="205">
        <v>100.5</v>
      </c>
      <c r="I377" s="205">
        <v>89.5</v>
      </c>
      <c r="J377" s="205">
        <v>110</v>
      </c>
      <c r="K377" s="205">
        <v>145</v>
      </c>
      <c r="L377" s="205">
        <v>89</v>
      </c>
      <c r="M377" s="205">
        <v>96</v>
      </c>
      <c r="N377" s="205">
        <v>72.5</v>
      </c>
      <c r="O377" s="205">
        <v>72.5</v>
      </c>
      <c r="P377" s="205">
        <v>113.5</v>
      </c>
      <c r="Q377" s="205">
        <v>118.5</v>
      </c>
      <c r="R377" s="205">
        <v>129</v>
      </c>
      <c r="S377" s="205">
        <v>121</v>
      </c>
      <c r="T377" s="205">
        <v>185.5</v>
      </c>
      <c r="U377" s="205">
        <v>73</v>
      </c>
      <c r="V377" s="205">
        <v>242</v>
      </c>
      <c r="W377" s="205">
        <v>175</v>
      </c>
      <c r="X377" s="205">
        <v>148.5</v>
      </c>
      <c r="Y377" s="205">
        <v>198.5</v>
      </c>
      <c r="Z377" s="205">
        <v>195</v>
      </c>
      <c r="AA377" s="205">
        <v>158.5</v>
      </c>
      <c r="AB377" s="205">
        <v>109</v>
      </c>
      <c r="AC377" s="205">
        <v>111</v>
      </c>
      <c r="AD377" s="205">
        <v>107</v>
      </c>
      <c r="AE377" s="205">
        <v>107</v>
      </c>
      <c r="AF377" s="205">
        <v>163.5</v>
      </c>
      <c r="AG377" s="205">
        <v>115</v>
      </c>
      <c r="AH377" s="205">
        <v>148.5</v>
      </c>
      <c r="AI377" s="205">
        <v>144</v>
      </c>
      <c r="AJ377" s="205">
        <v>184.5</v>
      </c>
      <c r="AK377" s="205">
        <v>198</v>
      </c>
      <c r="AL377" s="205">
        <v>231.5</v>
      </c>
      <c r="AM377" s="205">
        <v>124</v>
      </c>
      <c r="AN377" s="205">
        <v>122</v>
      </c>
      <c r="AO377" s="205">
        <v>137.5</v>
      </c>
      <c r="AP377" s="205">
        <v>270</v>
      </c>
      <c r="AQ377" s="205">
        <v>239.5</v>
      </c>
      <c r="AR377" s="205">
        <v>150</v>
      </c>
      <c r="AS377" s="205">
        <v>256</v>
      </c>
      <c r="AT377" s="205">
        <v>248.5</v>
      </c>
      <c r="AU377" s="205">
        <v>150.5</v>
      </c>
      <c r="AV377" s="205">
        <v>338.5</v>
      </c>
      <c r="AW377" s="205">
        <v>199</v>
      </c>
      <c r="AX377" s="205">
        <v>100</v>
      </c>
    </row>
    <row r="378" spans="1:50">
      <c r="A378" s="203" t="str">
        <f t="shared" si="10"/>
        <v>201502</v>
      </c>
      <c r="B378" s="204">
        <v>42125</v>
      </c>
      <c r="C378" s="206">
        <f t="shared" si="11"/>
        <v>4648</v>
      </c>
      <c r="D378" s="205">
        <v>37</v>
      </c>
      <c r="E378" s="205">
        <v>69.5</v>
      </c>
      <c r="F378" s="205">
        <v>61</v>
      </c>
      <c r="G378" s="205">
        <v>65.5</v>
      </c>
      <c r="H378" s="205">
        <v>45</v>
      </c>
      <c r="I378" s="205">
        <v>40</v>
      </c>
      <c r="J378" s="205">
        <v>50</v>
      </c>
      <c r="K378" s="205">
        <v>63</v>
      </c>
      <c r="L378" s="205">
        <v>112.5</v>
      </c>
      <c r="M378" s="205">
        <v>90.5</v>
      </c>
      <c r="N378" s="205">
        <v>20.5</v>
      </c>
      <c r="O378" s="205">
        <v>56.5</v>
      </c>
      <c r="P378" s="205">
        <v>46.5</v>
      </c>
      <c r="Q378" s="205">
        <v>72.5</v>
      </c>
      <c r="R378" s="205">
        <v>88</v>
      </c>
      <c r="S378" s="205">
        <v>69.5</v>
      </c>
      <c r="T378" s="205">
        <v>85.5</v>
      </c>
      <c r="U378" s="205">
        <v>71.5</v>
      </c>
      <c r="V378" s="205">
        <v>212</v>
      </c>
      <c r="W378" s="205">
        <v>132.5</v>
      </c>
      <c r="X378" s="205">
        <v>98</v>
      </c>
      <c r="Y378" s="205">
        <v>120</v>
      </c>
      <c r="Z378" s="205">
        <v>90</v>
      </c>
      <c r="AA378" s="205">
        <v>116</v>
      </c>
      <c r="AB378" s="205">
        <v>48</v>
      </c>
      <c r="AC378" s="205">
        <v>99</v>
      </c>
      <c r="AD378" s="205">
        <v>77</v>
      </c>
      <c r="AE378" s="205">
        <v>104</v>
      </c>
      <c r="AF378" s="205">
        <v>128</v>
      </c>
      <c r="AG378" s="205">
        <v>100</v>
      </c>
      <c r="AH378" s="205">
        <v>84.5</v>
      </c>
      <c r="AI378" s="205">
        <v>74</v>
      </c>
      <c r="AJ378" s="205">
        <v>65</v>
      </c>
      <c r="AK378" s="205">
        <v>101</v>
      </c>
      <c r="AL378" s="205">
        <v>189</v>
      </c>
      <c r="AM378" s="205">
        <v>70</v>
      </c>
      <c r="AN378" s="205">
        <v>54</v>
      </c>
      <c r="AO378" s="205">
        <v>120.5</v>
      </c>
      <c r="AP378" s="205">
        <v>185.5</v>
      </c>
      <c r="AQ378" s="205">
        <v>120.5</v>
      </c>
      <c r="AR378" s="205">
        <v>118.5</v>
      </c>
      <c r="AS378" s="205">
        <v>150</v>
      </c>
      <c r="AT378" s="205">
        <v>168.5</v>
      </c>
      <c r="AU378" s="205">
        <v>131</v>
      </c>
      <c r="AV378" s="205">
        <v>115</v>
      </c>
      <c r="AW378" s="205">
        <v>234.5</v>
      </c>
      <c r="AX378" s="205">
        <v>197.5</v>
      </c>
    </row>
    <row r="379" spans="1:50">
      <c r="A379" s="203" t="str">
        <f t="shared" si="10"/>
        <v>201502</v>
      </c>
      <c r="B379" s="204">
        <v>42156</v>
      </c>
      <c r="C379" s="206">
        <f t="shared" si="11"/>
        <v>10826.5</v>
      </c>
      <c r="D379" s="205">
        <v>66.5</v>
      </c>
      <c r="E379" s="205">
        <v>57.5</v>
      </c>
      <c r="F379" s="205">
        <v>74</v>
      </c>
      <c r="G379" s="205">
        <v>114.5</v>
      </c>
      <c r="H379" s="205">
        <v>130.5</v>
      </c>
      <c r="I379" s="205">
        <v>76</v>
      </c>
      <c r="J379" s="205">
        <v>107.5</v>
      </c>
      <c r="K379" s="205">
        <v>50</v>
      </c>
      <c r="L379" s="205">
        <v>118</v>
      </c>
      <c r="M379" s="205">
        <v>153.5</v>
      </c>
      <c r="N379" s="205">
        <v>211</v>
      </c>
      <c r="O379" s="205">
        <v>181</v>
      </c>
      <c r="P379" s="205">
        <v>117</v>
      </c>
      <c r="Q379" s="205">
        <v>161.5</v>
      </c>
      <c r="R379" s="205">
        <v>195.5</v>
      </c>
      <c r="S379" s="205">
        <v>145.5</v>
      </c>
      <c r="T379" s="205">
        <v>114</v>
      </c>
      <c r="U379" s="205">
        <v>162</v>
      </c>
      <c r="V379" s="205">
        <v>206.5</v>
      </c>
      <c r="W379" s="205">
        <v>275.5</v>
      </c>
      <c r="X379" s="205">
        <v>196</v>
      </c>
      <c r="Y379" s="205">
        <v>107.5</v>
      </c>
      <c r="Z379" s="205">
        <v>156</v>
      </c>
      <c r="AA379" s="205">
        <v>272</v>
      </c>
      <c r="AB379" s="205">
        <v>288.5</v>
      </c>
      <c r="AC379" s="205">
        <v>192.5</v>
      </c>
      <c r="AD379" s="205">
        <v>119.5</v>
      </c>
      <c r="AE379" s="205">
        <v>196</v>
      </c>
      <c r="AF379" s="205">
        <v>263</v>
      </c>
      <c r="AG379" s="205">
        <v>151</v>
      </c>
      <c r="AH379" s="205">
        <v>165</v>
      </c>
      <c r="AI379" s="205">
        <v>207.5</v>
      </c>
      <c r="AJ379" s="205">
        <v>154</v>
      </c>
      <c r="AK379" s="205">
        <v>237.5</v>
      </c>
      <c r="AL379" s="205">
        <v>350.5</v>
      </c>
      <c r="AM379" s="205">
        <v>139.5</v>
      </c>
      <c r="AN379" s="205">
        <v>150</v>
      </c>
      <c r="AO379" s="205">
        <v>259</v>
      </c>
      <c r="AP379" s="205">
        <v>314.5</v>
      </c>
      <c r="AQ379" s="205">
        <v>222.5</v>
      </c>
      <c r="AR379" s="205">
        <v>385.5</v>
      </c>
      <c r="AS379" s="205">
        <v>319</v>
      </c>
      <c r="AT379" s="205">
        <v>456.5</v>
      </c>
      <c r="AU379" s="205">
        <v>628</v>
      </c>
      <c r="AV379" s="205">
        <v>839.5</v>
      </c>
      <c r="AW379" s="205">
        <v>1300.5</v>
      </c>
      <c r="AX379" s="205">
        <v>38</v>
      </c>
    </row>
    <row r="380" spans="1:50">
      <c r="A380" s="203" t="str">
        <f t="shared" si="10"/>
        <v>201503</v>
      </c>
      <c r="B380" s="204">
        <v>42186</v>
      </c>
      <c r="C380" s="206">
        <f t="shared" si="11"/>
        <v>11800</v>
      </c>
      <c r="D380" s="205">
        <v>64</v>
      </c>
      <c r="E380" s="205">
        <v>65</v>
      </c>
      <c r="F380" s="205">
        <v>114</v>
      </c>
      <c r="G380" s="205">
        <v>199</v>
      </c>
      <c r="H380" s="205">
        <v>54.5</v>
      </c>
      <c r="I380" s="205">
        <v>78</v>
      </c>
      <c r="J380" s="205">
        <v>140</v>
      </c>
      <c r="K380" s="205">
        <v>167</v>
      </c>
      <c r="L380" s="205">
        <v>164.5</v>
      </c>
      <c r="M380" s="205">
        <v>349</v>
      </c>
      <c r="N380" s="205">
        <v>184.5</v>
      </c>
      <c r="O380" s="205">
        <v>218.5</v>
      </c>
      <c r="P380" s="205">
        <v>205</v>
      </c>
      <c r="Q380" s="205">
        <v>255</v>
      </c>
      <c r="R380" s="205">
        <v>234.5</v>
      </c>
      <c r="S380" s="205">
        <v>325.5</v>
      </c>
      <c r="T380" s="205">
        <v>184.5</v>
      </c>
      <c r="U380" s="205">
        <v>106</v>
      </c>
      <c r="V380" s="205">
        <v>457</v>
      </c>
      <c r="W380" s="205">
        <v>296</v>
      </c>
      <c r="X380" s="205">
        <v>227.5</v>
      </c>
      <c r="Y380" s="205">
        <v>159</v>
      </c>
      <c r="Z380" s="205">
        <v>155</v>
      </c>
      <c r="AA380" s="205">
        <v>286</v>
      </c>
      <c r="AB380" s="205">
        <v>271.5</v>
      </c>
      <c r="AC380" s="205">
        <v>265.5</v>
      </c>
      <c r="AD380" s="205">
        <v>391.5</v>
      </c>
      <c r="AE380" s="205">
        <v>358</v>
      </c>
      <c r="AF380" s="205">
        <v>416.5</v>
      </c>
      <c r="AG380" s="205">
        <v>434</v>
      </c>
      <c r="AH380" s="205">
        <v>114</v>
      </c>
      <c r="AI380" s="205">
        <v>215</v>
      </c>
      <c r="AJ380" s="205">
        <v>133.5</v>
      </c>
      <c r="AK380" s="205">
        <v>110</v>
      </c>
      <c r="AL380" s="205">
        <v>201</v>
      </c>
      <c r="AM380" s="205">
        <v>214.5</v>
      </c>
      <c r="AN380" s="205">
        <v>401</v>
      </c>
      <c r="AO380" s="205">
        <v>234</v>
      </c>
      <c r="AP380" s="205">
        <v>478.5</v>
      </c>
      <c r="AQ380" s="205">
        <v>266</v>
      </c>
      <c r="AR380" s="205">
        <v>173</v>
      </c>
      <c r="AS380" s="205">
        <v>276.5</v>
      </c>
      <c r="AT380" s="205">
        <v>310</v>
      </c>
      <c r="AU380" s="205">
        <v>375.5</v>
      </c>
      <c r="AV380" s="205">
        <v>573</v>
      </c>
      <c r="AW380" s="205">
        <v>529.5</v>
      </c>
      <c r="AX380" s="205">
        <v>369</v>
      </c>
    </row>
    <row r="381" spans="1:50">
      <c r="A381" s="203" t="str">
        <f t="shared" si="10"/>
        <v>201503</v>
      </c>
      <c r="B381" s="204">
        <v>42217</v>
      </c>
      <c r="C381" s="206">
        <f t="shared" si="11"/>
        <v>9240.5</v>
      </c>
      <c r="D381" s="205">
        <v>131.5</v>
      </c>
      <c r="E381" s="205">
        <v>72</v>
      </c>
      <c r="F381" s="205">
        <v>134</v>
      </c>
      <c r="G381" s="205">
        <v>146</v>
      </c>
      <c r="H381" s="205">
        <v>219.5</v>
      </c>
      <c r="I381" s="205">
        <v>101.5</v>
      </c>
      <c r="J381" s="205">
        <v>165.5</v>
      </c>
      <c r="K381" s="205">
        <v>114.5</v>
      </c>
      <c r="L381" s="205">
        <v>44.5</v>
      </c>
      <c r="M381" s="205">
        <v>101.5</v>
      </c>
      <c r="N381" s="205">
        <v>281.5</v>
      </c>
      <c r="O381" s="205">
        <v>122.5</v>
      </c>
      <c r="P381" s="205">
        <v>126</v>
      </c>
      <c r="Q381" s="205">
        <v>105</v>
      </c>
      <c r="R381" s="205">
        <v>103.5</v>
      </c>
      <c r="S381" s="205">
        <v>118</v>
      </c>
      <c r="T381" s="205">
        <v>165.5</v>
      </c>
      <c r="U381" s="205">
        <v>144.5</v>
      </c>
      <c r="V381" s="205">
        <v>204</v>
      </c>
      <c r="W381" s="205">
        <v>388.5</v>
      </c>
      <c r="X381" s="205">
        <v>296.5</v>
      </c>
      <c r="Y381" s="205">
        <v>123.5</v>
      </c>
      <c r="Z381" s="205">
        <v>114</v>
      </c>
      <c r="AA381" s="205">
        <v>239</v>
      </c>
      <c r="AB381" s="205">
        <v>462.5</v>
      </c>
      <c r="AC381" s="205">
        <v>175</v>
      </c>
      <c r="AD381" s="205">
        <v>118</v>
      </c>
      <c r="AE381" s="205">
        <v>185.5</v>
      </c>
      <c r="AF381" s="205">
        <v>241.5</v>
      </c>
      <c r="AG381" s="205">
        <v>136.5</v>
      </c>
      <c r="AH381" s="205">
        <v>131.5</v>
      </c>
      <c r="AI381" s="205">
        <v>101</v>
      </c>
      <c r="AJ381" s="205">
        <v>106</v>
      </c>
      <c r="AK381" s="205">
        <v>215.5</v>
      </c>
      <c r="AL381" s="205">
        <v>285</v>
      </c>
      <c r="AM381" s="205">
        <v>141.5</v>
      </c>
      <c r="AN381" s="205">
        <v>290</v>
      </c>
      <c r="AO381" s="205">
        <v>193.5</v>
      </c>
      <c r="AP381" s="205">
        <v>325.5</v>
      </c>
      <c r="AQ381" s="205">
        <v>319.5</v>
      </c>
      <c r="AR381" s="205">
        <v>144</v>
      </c>
      <c r="AS381" s="205">
        <v>309.5</v>
      </c>
      <c r="AT381" s="205">
        <v>412.5</v>
      </c>
      <c r="AU381" s="205">
        <v>246</v>
      </c>
      <c r="AV381" s="205">
        <v>274.5</v>
      </c>
      <c r="AW381" s="205">
        <v>385.5</v>
      </c>
      <c r="AX381" s="205">
        <v>278</v>
      </c>
    </row>
    <row r="382" spans="1:50">
      <c r="A382" s="203" t="str">
        <f t="shared" si="10"/>
        <v>201503</v>
      </c>
      <c r="B382" s="204">
        <v>42248</v>
      </c>
      <c r="C382" s="206">
        <f t="shared" si="11"/>
        <v>10816.5</v>
      </c>
      <c r="D382" s="205">
        <v>198</v>
      </c>
      <c r="E382" s="205">
        <v>65</v>
      </c>
      <c r="F382" s="205">
        <v>102.5</v>
      </c>
      <c r="G382" s="205">
        <v>146.5</v>
      </c>
      <c r="H382" s="205">
        <v>441</v>
      </c>
      <c r="I382" s="205">
        <v>201.5</v>
      </c>
      <c r="J382" s="205">
        <v>328.5</v>
      </c>
      <c r="K382" s="205">
        <v>145.5</v>
      </c>
      <c r="L382" s="205">
        <v>232</v>
      </c>
      <c r="M382" s="205">
        <v>423.5</v>
      </c>
      <c r="N382" s="205">
        <v>232</v>
      </c>
      <c r="O382" s="205">
        <v>319.5</v>
      </c>
      <c r="P382" s="205">
        <v>202</v>
      </c>
      <c r="Q382" s="205">
        <v>403.5</v>
      </c>
      <c r="R382" s="205">
        <v>503.5</v>
      </c>
      <c r="S382" s="205">
        <v>483</v>
      </c>
      <c r="T382" s="205">
        <v>200</v>
      </c>
      <c r="U382" s="205">
        <v>174</v>
      </c>
      <c r="V382" s="205">
        <v>615</v>
      </c>
      <c r="W382" s="205">
        <v>316.5</v>
      </c>
      <c r="X382" s="205">
        <v>262</v>
      </c>
      <c r="Y382" s="205">
        <v>272</v>
      </c>
      <c r="Z382" s="205">
        <v>226.5</v>
      </c>
      <c r="AA382" s="205">
        <v>205.5</v>
      </c>
      <c r="AB382" s="205">
        <v>263.5</v>
      </c>
      <c r="AC382" s="205">
        <v>131</v>
      </c>
      <c r="AD382" s="205">
        <v>172.5</v>
      </c>
      <c r="AE382" s="205">
        <v>163</v>
      </c>
      <c r="AF382" s="205">
        <v>190.5</v>
      </c>
      <c r="AG382" s="205">
        <v>163</v>
      </c>
      <c r="AH382" s="205">
        <v>181</v>
      </c>
      <c r="AI382" s="205">
        <v>130</v>
      </c>
      <c r="AJ382" s="205">
        <v>231</v>
      </c>
      <c r="AK382" s="205">
        <v>159.5</v>
      </c>
      <c r="AL382" s="205">
        <v>129.5</v>
      </c>
      <c r="AM382" s="205">
        <v>110</v>
      </c>
      <c r="AN382" s="205">
        <v>232.5</v>
      </c>
      <c r="AO382" s="205">
        <v>153</v>
      </c>
      <c r="AP382" s="205">
        <v>376</v>
      </c>
      <c r="AQ382" s="205">
        <v>146</v>
      </c>
      <c r="AR382" s="205">
        <v>180</v>
      </c>
      <c r="AS382" s="205">
        <v>158</v>
      </c>
      <c r="AT382" s="205">
        <v>180</v>
      </c>
      <c r="AU382" s="205">
        <v>149.5</v>
      </c>
      <c r="AV382" s="205">
        <v>244.5</v>
      </c>
      <c r="AW382" s="205">
        <v>227</v>
      </c>
      <c r="AX382" s="205">
        <v>46.5</v>
      </c>
    </row>
    <row r="383" spans="1:50">
      <c r="A383" s="203" t="str">
        <f t="shared" si="10"/>
        <v>201504</v>
      </c>
      <c r="B383" s="204">
        <v>42278</v>
      </c>
      <c r="C383" s="206">
        <f t="shared" si="11"/>
        <v>2650.5</v>
      </c>
      <c r="D383" s="205">
        <v>98</v>
      </c>
      <c r="E383" s="205">
        <v>76.5</v>
      </c>
      <c r="F383" s="205">
        <v>103</v>
      </c>
      <c r="G383" s="205">
        <v>155.5</v>
      </c>
      <c r="H383" s="205">
        <v>8</v>
      </c>
      <c r="I383" s="205">
        <v>30.5</v>
      </c>
      <c r="J383" s="205">
        <v>9</v>
      </c>
      <c r="K383" s="205">
        <v>106</v>
      </c>
      <c r="L383" s="205">
        <v>31.5</v>
      </c>
      <c r="M383" s="205">
        <v>49.5</v>
      </c>
      <c r="N383" s="205">
        <v>16.5</v>
      </c>
      <c r="O383" s="205">
        <v>29</v>
      </c>
      <c r="P383" s="205">
        <v>24.5</v>
      </c>
      <c r="Q383" s="205">
        <v>62</v>
      </c>
      <c r="R383" s="205">
        <v>57</v>
      </c>
      <c r="S383" s="205">
        <v>54</v>
      </c>
      <c r="T383" s="205">
        <v>88.5</v>
      </c>
      <c r="U383" s="205">
        <v>29</v>
      </c>
      <c r="V383" s="205">
        <v>109.5</v>
      </c>
      <c r="W383" s="205">
        <v>79.5</v>
      </c>
      <c r="X383" s="205">
        <v>64.5</v>
      </c>
      <c r="Y383" s="205">
        <v>77.5</v>
      </c>
      <c r="Z383" s="205">
        <v>100.5</v>
      </c>
      <c r="AA383" s="205">
        <v>36</v>
      </c>
      <c r="AB383" s="205">
        <v>26</v>
      </c>
      <c r="AC383" s="205">
        <v>49</v>
      </c>
      <c r="AD383" s="205">
        <v>34.5</v>
      </c>
      <c r="AE383" s="205">
        <v>40.5</v>
      </c>
      <c r="AF383" s="205">
        <v>38.5</v>
      </c>
      <c r="AG383" s="205">
        <v>38.5</v>
      </c>
      <c r="AH383" s="205">
        <v>39</v>
      </c>
      <c r="AI383" s="205">
        <v>34</v>
      </c>
      <c r="AJ383" s="205">
        <v>56.5</v>
      </c>
      <c r="AK383" s="205">
        <v>94</v>
      </c>
      <c r="AL383" s="205">
        <v>100</v>
      </c>
      <c r="AM383" s="205">
        <v>23</v>
      </c>
      <c r="AN383" s="205">
        <v>11</v>
      </c>
      <c r="AO383" s="205">
        <v>51</v>
      </c>
      <c r="AP383" s="205">
        <v>54</v>
      </c>
      <c r="AQ383" s="205">
        <v>83</v>
      </c>
      <c r="AR383" s="205">
        <v>28</v>
      </c>
      <c r="AS383" s="205">
        <v>100</v>
      </c>
      <c r="AT383" s="205">
        <v>59</v>
      </c>
      <c r="AU383" s="205">
        <v>64.5</v>
      </c>
      <c r="AV383" s="205">
        <v>19</v>
      </c>
      <c r="AW383" s="205">
        <v>48.5</v>
      </c>
      <c r="AX383" s="205">
        <v>63.5</v>
      </c>
    </row>
    <row r="384" spans="1:50">
      <c r="A384" s="203" t="str">
        <f t="shared" si="10"/>
        <v>201504</v>
      </c>
      <c r="B384" s="204">
        <v>42309</v>
      </c>
      <c r="C384" s="206">
        <f t="shared" si="11"/>
        <v>6983.5</v>
      </c>
      <c r="D384" s="205">
        <v>137</v>
      </c>
      <c r="E384" s="205">
        <v>147.5</v>
      </c>
      <c r="F384" s="205">
        <v>122.5</v>
      </c>
      <c r="G384" s="205">
        <v>166.5</v>
      </c>
      <c r="H384" s="205">
        <v>144.5</v>
      </c>
      <c r="I384" s="205">
        <v>87</v>
      </c>
      <c r="J384" s="205">
        <v>125.5</v>
      </c>
      <c r="K384" s="205">
        <v>187</v>
      </c>
      <c r="L384" s="205">
        <v>173</v>
      </c>
      <c r="M384" s="205">
        <v>149.5</v>
      </c>
      <c r="N384" s="205">
        <v>132.5</v>
      </c>
      <c r="O384" s="205">
        <v>107.5</v>
      </c>
      <c r="P384" s="205">
        <v>87</v>
      </c>
      <c r="Q384" s="205">
        <v>129</v>
      </c>
      <c r="R384" s="205">
        <v>139.5</v>
      </c>
      <c r="S384" s="205">
        <v>137</v>
      </c>
      <c r="T384" s="205">
        <v>222.5</v>
      </c>
      <c r="U384" s="205">
        <v>81</v>
      </c>
      <c r="V384" s="205">
        <v>196.5</v>
      </c>
      <c r="W384" s="205">
        <v>169</v>
      </c>
      <c r="X384" s="205">
        <v>137</v>
      </c>
      <c r="Y384" s="205">
        <v>225.5</v>
      </c>
      <c r="Z384" s="205">
        <v>208</v>
      </c>
      <c r="AA384" s="205">
        <v>192.5</v>
      </c>
      <c r="AB384" s="205">
        <v>141.5</v>
      </c>
      <c r="AC384" s="205">
        <v>116</v>
      </c>
      <c r="AD384" s="205">
        <v>142</v>
      </c>
      <c r="AE384" s="205">
        <v>111.5</v>
      </c>
      <c r="AF384" s="205">
        <v>177</v>
      </c>
      <c r="AG384" s="205">
        <v>86.5</v>
      </c>
      <c r="AH384" s="205">
        <v>152.5</v>
      </c>
      <c r="AI384" s="205">
        <v>152.5</v>
      </c>
      <c r="AJ384" s="205">
        <v>227</v>
      </c>
      <c r="AK384" s="205">
        <v>192.5</v>
      </c>
      <c r="AL384" s="205">
        <v>130.5</v>
      </c>
      <c r="AM384" s="205">
        <v>83.5</v>
      </c>
      <c r="AN384" s="205">
        <v>184</v>
      </c>
      <c r="AO384" s="205">
        <v>107</v>
      </c>
      <c r="AP384" s="205">
        <v>198</v>
      </c>
      <c r="AQ384" s="205">
        <v>140.5</v>
      </c>
      <c r="AR384" s="205">
        <v>112</v>
      </c>
      <c r="AS384" s="205">
        <v>145.5</v>
      </c>
      <c r="AT384" s="205">
        <v>112.5</v>
      </c>
      <c r="AU384" s="205">
        <v>136.5</v>
      </c>
      <c r="AV384" s="205">
        <v>252</v>
      </c>
      <c r="AW384" s="205">
        <v>183</v>
      </c>
      <c r="AX384" s="205">
        <v>95</v>
      </c>
    </row>
    <row r="385" spans="1:50">
      <c r="A385" s="203" t="str">
        <f t="shared" si="10"/>
        <v>201504</v>
      </c>
      <c r="B385" s="204">
        <v>42339</v>
      </c>
      <c r="C385" s="206">
        <f t="shared" si="11"/>
        <v>5828</v>
      </c>
      <c r="D385" s="205">
        <v>124</v>
      </c>
      <c r="E385" s="205">
        <v>134.5</v>
      </c>
      <c r="F385" s="205">
        <v>85.5</v>
      </c>
      <c r="G385" s="205">
        <v>124</v>
      </c>
      <c r="H385" s="205">
        <v>45</v>
      </c>
      <c r="I385" s="205">
        <v>90.5</v>
      </c>
      <c r="J385" s="205">
        <v>54.5</v>
      </c>
      <c r="K385" s="205">
        <v>165.5</v>
      </c>
      <c r="L385" s="205">
        <v>35</v>
      </c>
      <c r="M385" s="205">
        <v>61.5</v>
      </c>
      <c r="N385" s="205">
        <v>10.5</v>
      </c>
      <c r="O385" s="205">
        <v>41.5</v>
      </c>
      <c r="P385" s="205">
        <v>38.5</v>
      </c>
      <c r="Q385" s="205">
        <v>52</v>
      </c>
      <c r="R385" s="205">
        <v>82.5</v>
      </c>
      <c r="S385" s="205">
        <v>110</v>
      </c>
      <c r="T385" s="205">
        <v>300.5</v>
      </c>
      <c r="U385" s="205">
        <v>38.5</v>
      </c>
      <c r="V385" s="205">
        <v>163</v>
      </c>
      <c r="W385" s="205">
        <v>135</v>
      </c>
      <c r="X385" s="205">
        <v>83</v>
      </c>
      <c r="Y385" s="205">
        <v>335</v>
      </c>
      <c r="Z385" s="205">
        <v>327</v>
      </c>
      <c r="AA385" s="205">
        <v>111.5</v>
      </c>
      <c r="AB385" s="205">
        <v>64</v>
      </c>
      <c r="AC385" s="205">
        <v>56</v>
      </c>
      <c r="AD385" s="205">
        <v>79</v>
      </c>
      <c r="AE385" s="205">
        <v>90</v>
      </c>
      <c r="AF385" s="205">
        <v>101</v>
      </c>
      <c r="AG385" s="205">
        <v>102.5</v>
      </c>
      <c r="AH385" s="205">
        <v>196.5</v>
      </c>
      <c r="AI385" s="205">
        <v>91.5</v>
      </c>
      <c r="AJ385" s="205">
        <v>179.5</v>
      </c>
      <c r="AK385" s="205">
        <v>107</v>
      </c>
      <c r="AL385" s="205">
        <v>127.5</v>
      </c>
      <c r="AM385" s="205">
        <v>110.5</v>
      </c>
      <c r="AN385" s="205">
        <v>284.5</v>
      </c>
      <c r="AO385" s="205">
        <v>133</v>
      </c>
      <c r="AP385" s="205">
        <v>315</v>
      </c>
      <c r="AQ385" s="205">
        <v>109.5</v>
      </c>
      <c r="AR385" s="205">
        <v>138.5</v>
      </c>
      <c r="AS385" s="205">
        <v>104</v>
      </c>
      <c r="AT385" s="205">
        <v>103.5</v>
      </c>
      <c r="AU385" s="205">
        <v>91.5</v>
      </c>
      <c r="AV385" s="205">
        <v>207</v>
      </c>
      <c r="AW385" s="205">
        <v>215</v>
      </c>
      <c r="AX385" s="205">
        <v>73</v>
      </c>
    </row>
    <row r="386" spans="1:50">
      <c r="A386" s="203" t="str">
        <f t="shared" si="10"/>
        <v>201601</v>
      </c>
      <c r="B386" s="204">
        <v>42370</v>
      </c>
      <c r="C386" s="206">
        <f t="shared" si="11"/>
        <v>4750.5</v>
      </c>
      <c r="D386" s="205">
        <v>74</v>
      </c>
      <c r="E386" s="205">
        <v>148.5</v>
      </c>
      <c r="F386" s="205">
        <v>31.5</v>
      </c>
      <c r="G386" s="205">
        <v>95</v>
      </c>
      <c r="H386" s="205">
        <v>67.5</v>
      </c>
      <c r="I386" s="205">
        <v>113.5</v>
      </c>
      <c r="J386" s="205">
        <v>80.5</v>
      </c>
      <c r="K386" s="205">
        <v>269</v>
      </c>
      <c r="L386" s="205">
        <v>70.5</v>
      </c>
      <c r="M386" s="205">
        <v>40.5</v>
      </c>
      <c r="N386" s="205">
        <v>76.5</v>
      </c>
      <c r="O386" s="205">
        <v>61</v>
      </c>
      <c r="P386" s="205">
        <v>56.5</v>
      </c>
      <c r="Q386" s="205">
        <v>80</v>
      </c>
      <c r="R386" s="205">
        <v>85</v>
      </c>
      <c r="S386" s="205">
        <v>73.5</v>
      </c>
      <c r="T386" s="205">
        <v>288.5</v>
      </c>
      <c r="U386" s="205">
        <v>53</v>
      </c>
      <c r="V386" s="205">
        <v>115</v>
      </c>
      <c r="W386" s="205">
        <v>67.5</v>
      </c>
      <c r="X386" s="205">
        <v>55</v>
      </c>
      <c r="Y386" s="205">
        <v>240.5</v>
      </c>
      <c r="Z386" s="205">
        <v>272.5</v>
      </c>
      <c r="AA386" s="205">
        <v>71</v>
      </c>
      <c r="AB386" s="205">
        <v>65.5</v>
      </c>
      <c r="AC386" s="205">
        <v>71.5</v>
      </c>
      <c r="AD386" s="205">
        <v>75.5</v>
      </c>
      <c r="AE386" s="205">
        <v>66.5</v>
      </c>
      <c r="AF386" s="205">
        <v>77</v>
      </c>
      <c r="AG386" s="205">
        <v>46.5</v>
      </c>
      <c r="AH386" s="205">
        <v>183.5</v>
      </c>
      <c r="AI386" s="205">
        <v>49.5</v>
      </c>
      <c r="AJ386" s="205">
        <v>180</v>
      </c>
      <c r="AK386" s="205">
        <v>66.5</v>
      </c>
      <c r="AL386" s="205">
        <v>101.5</v>
      </c>
      <c r="AM386" s="205">
        <v>47</v>
      </c>
      <c r="AN386" s="205">
        <v>49.5</v>
      </c>
      <c r="AO386" s="205">
        <v>57.5</v>
      </c>
      <c r="AP386" s="205">
        <v>73.5</v>
      </c>
      <c r="AQ386" s="205">
        <v>92</v>
      </c>
      <c r="AR386" s="205">
        <v>69.5</v>
      </c>
      <c r="AS386" s="205">
        <v>82</v>
      </c>
      <c r="AT386" s="205">
        <v>96.5</v>
      </c>
      <c r="AU386" s="205">
        <v>70.5</v>
      </c>
      <c r="AV386" s="205">
        <v>111.5</v>
      </c>
      <c r="AW386" s="205">
        <v>159</v>
      </c>
      <c r="AX386" s="205">
        <v>272.5</v>
      </c>
    </row>
    <row r="387" spans="1:50">
      <c r="A387" s="203" t="str">
        <f t="shared" ref="A387:A450" si="12">YEAR(B387)&amp;"0"&amp;QUOTIENT(MONTH(B387)-1,3)+1</f>
        <v>201601</v>
      </c>
      <c r="B387" s="204">
        <v>42401</v>
      </c>
      <c r="C387" s="206">
        <f t="shared" ref="C387:C450" si="13">SUM(D387:AX387)</f>
        <v>4556.5</v>
      </c>
      <c r="D387" s="205">
        <v>109.5</v>
      </c>
      <c r="E387" s="205">
        <v>77</v>
      </c>
      <c r="F387" s="205">
        <v>66</v>
      </c>
      <c r="G387" s="205">
        <v>209</v>
      </c>
      <c r="H387" s="205">
        <v>17.5</v>
      </c>
      <c r="I387" s="205">
        <v>35.5</v>
      </c>
      <c r="J387" s="205">
        <v>22</v>
      </c>
      <c r="K387" s="205">
        <v>130</v>
      </c>
      <c r="L387" s="205">
        <v>26</v>
      </c>
      <c r="M387" s="205">
        <v>34.5</v>
      </c>
      <c r="N387" s="205">
        <v>13.5</v>
      </c>
      <c r="O387" s="205">
        <v>41</v>
      </c>
      <c r="P387" s="205">
        <v>50</v>
      </c>
      <c r="Q387" s="205">
        <v>60</v>
      </c>
      <c r="R387" s="205">
        <v>57</v>
      </c>
      <c r="S387" s="205">
        <v>101.5</v>
      </c>
      <c r="T387" s="205">
        <v>214</v>
      </c>
      <c r="U387" s="205">
        <v>41</v>
      </c>
      <c r="V387" s="205">
        <v>157.5</v>
      </c>
      <c r="W387" s="205">
        <v>90.5</v>
      </c>
      <c r="X387" s="205">
        <v>64.5</v>
      </c>
      <c r="Y387" s="205">
        <v>281.5</v>
      </c>
      <c r="Z387" s="205">
        <v>193.5</v>
      </c>
      <c r="AA387" s="205">
        <v>95</v>
      </c>
      <c r="AB387" s="205">
        <v>48.5</v>
      </c>
      <c r="AC387" s="205">
        <v>88.5</v>
      </c>
      <c r="AD387" s="205">
        <v>135.5</v>
      </c>
      <c r="AE387" s="205">
        <v>81</v>
      </c>
      <c r="AF387" s="205">
        <v>99</v>
      </c>
      <c r="AG387" s="205">
        <v>106.5</v>
      </c>
      <c r="AH387" s="205">
        <v>167.5</v>
      </c>
      <c r="AI387" s="205">
        <v>51</v>
      </c>
      <c r="AJ387" s="205">
        <v>167.5</v>
      </c>
      <c r="AK387" s="205">
        <v>95</v>
      </c>
      <c r="AL387" s="205">
        <v>113</v>
      </c>
      <c r="AM387" s="205">
        <v>45</v>
      </c>
      <c r="AN387" s="205">
        <v>100.5</v>
      </c>
      <c r="AO387" s="205">
        <v>93</v>
      </c>
      <c r="AP387" s="205">
        <v>219</v>
      </c>
      <c r="AQ387" s="205">
        <v>98.5</v>
      </c>
      <c r="AR387" s="205">
        <v>59</v>
      </c>
      <c r="AS387" s="205">
        <v>75.5</v>
      </c>
      <c r="AT387" s="205">
        <v>77</v>
      </c>
      <c r="AU387" s="205">
        <v>74</v>
      </c>
      <c r="AV387" s="205">
        <v>102</v>
      </c>
      <c r="AW387" s="205">
        <v>115</v>
      </c>
      <c r="AX387" s="205">
        <v>157.5</v>
      </c>
    </row>
    <row r="388" spans="1:50">
      <c r="A388" s="203" t="str">
        <f t="shared" si="12"/>
        <v>201601</v>
      </c>
      <c r="B388" s="204">
        <v>42430</v>
      </c>
      <c r="C388" s="206">
        <f t="shared" si="13"/>
        <v>3915.5</v>
      </c>
      <c r="D388" s="205">
        <v>60.5</v>
      </c>
      <c r="E388" s="205">
        <v>54</v>
      </c>
      <c r="F388" s="205">
        <v>35.5</v>
      </c>
      <c r="G388" s="205">
        <v>96</v>
      </c>
      <c r="H388" s="205">
        <v>8.5</v>
      </c>
      <c r="I388" s="205">
        <v>26</v>
      </c>
      <c r="J388" s="205">
        <v>13.5</v>
      </c>
      <c r="K388" s="205">
        <v>41.5</v>
      </c>
      <c r="L388" s="205">
        <v>51.5</v>
      </c>
      <c r="M388" s="205">
        <v>57</v>
      </c>
      <c r="N388" s="205">
        <v>45</v>
      </c>
      <c r="O388" s="205">
        <v>56.5</v>
      </c>
      <c r="P388" s="205">
        <v>79.5</v>
      </c>
      <c r="Q388" s="205">
        <v>140</v>
      </c>
      <c r="R388" s="205">
        <v>103</v>
      </c>
      <c r="S388" s="205">
        <v>206.5</v>
      </c>
      <c r="T388" s="205">
        <v>65.5</v>
      </c>
      <c r="U388" s="205">
        <v>19.5</v>
      </c>
      <c r="V388" s="205">
        <v>230.5</v>
      </c>
      <c r="W388" s="205">
        <v>107</v>
      </c>
      <c r="X388" s="205">
        <v>111</v>
      </c>
      <c r="Y388" s="205">
        <v>56.5</v>
      </c>
      <c r="Z388" s="205">
        <v>66.5</v>
      </c>
      <c r="AA388" s="205">
        <v>70</v>
      </c>
      <c r="AB388" s="205">
        <v>82.5</v>
      </c>
      <c r="AC388" s="205">
        <v>82</v>
      </c>
      <c r="AD388" s="205">
        <v>72.5</v>
      </c>
      <c r="AE388" s="205">
        <v>91</v>
      </c>
      <c r="AF388" s="205">
        <v>69</v>
      </c>
      <c r="AG388" s="205">
        <v>86.5</v>
      </c>
      <c r="AH388" s="205">
        <v>70</v>
      </c>
      <c r="AI388" s="205">
        <v>56.5</v>
      </c>
      <c r="AJ388" s="205">
        <v>62</v>
      </c>
      <c r="AK388" s="205">
        <v>67</v>
      </c>
      <c r="AL388" s="205">
        <v>86</v>
      </c>
      <c r="AM388" s="205">
        <v>72.5</v>
      </c>
      <c r="AN388" s="205">
        <v>83</v>
      </c>
      <c r="AO388" s="205">
        <v>78</v>
      </c>
      <c r="AP388" s="205">
        <v>149</v>
      </c>
      <c r="AQ388" s="205">
        <v>77.5</v>
      </c>
      <c r="AR388" s="205">
        <v>64.5</v>
      </c>
      <c r="AS388" s="205">
        <v>76.5</v>
      </c>
      <c r="AT388" s="205">
        <v>82</v>
      </c>
      <c r="AU388" s="205">
        <v>60</v>
      </c>
      <c r="AV388" s="205">
        <v>156</v>
      </c>
      <c r="AW388" s="205">
        <v>222</v>
      </c>
      <c r="AX388" s="205">
        <v>168.5</v>
      </c>
    </row>
    <row r="389" spans="1:50">
      <c r="A389" s="203" t="str">
        <f t="shared" si="12"/>
        <v>201602</v>
      </c>
      <c r="B389" s="204">
        <v>42461</v>
      </c>
      <c r="C389" s="206">
        <f t="shared" si="13"/>
        <v>8039</v>
      </c>
      <c r="D389" s="205">
        <v>58.5</v>
      </c>
      <c r="E389" s="205">
        <v>93</v>
      </c>
      <c r="F389" s="205">
        <v>124.5</v>
      </c>
      <c r="G389" s="205">
        <v>149</v>
      </c>
      <c r="H389" s="205">
        <v>180</v>
      </c>
      <c r="I389" s="205">
        <v>100</v>
      </c>
      <c r="J389" s="205">
        <v>158</v>
      </c>
      <c r="K389" s="205">
        <v>120.5</v>
      </c>
      <c r="L389" s="205">
        <v>108</v>
      </c>
      <c r="M389" s="205">
        <v>135</v>
      </c>
      <c r="N389" s="205">
        <v>74</v>
      </c>
      <c r="O389" s="205">
        <v>101</v>
      </c>
      <c r="P389" s="205">
        <v>93.5</v>
      </c>
      <c r="Q389" s="205">
        <v>91</v>
      </c>
      <c r="R389" s="205">
        <v>120</v>
      </c>
      <c r="S389" s="205">
        <v>154</v>
      </c>
      <c r="T389" s="205">
        <v>162.5</v>
      </c>
      <c r="U389" s="205">
        <v>108.5</v>
      </c>
      <c r="V389" s="205">
        <v>361</v>
      </c>
      <c r="W389" s="205">
        <v>256</v>
      </c>
      <c r="X389" s="205">
        <v>200</v>
      </c>
      <c r="Y389" s="205">
        <v>201</v>
      </c>
      <c r="Z389" s="205">
        <v>178.5</v>
      </c>
      <c r="AA389" s="205">
        <v>191</v>
      </c>
      <c r="AB389" s="205">
        <v>223.5</v>
      </c>
      <c r="AC389" s="205">
        <v>142.5</v>
      </c>
      <c r="AD389" s="205">
        <v>155.5</v>
      </c>
      <c r="AE389" s="205">
        <v>127.5</v>
      </c>
      <c r="AF389" s="205">
        <v>180.5</v>
      </c>
      <c r="AG389" s="205">
        <v>108.5</v>
      </c>
      <c r="AH389" s="205">
        <v>112.5</v>
      </c>
      <c r="AI389" s="205">
        <v>146</v>
      </c>
      <c r="AJ389" s="205">
        <v>146.5</v>
      </c>
      <c r="AK389" s="205">
        <v>274</v>
      </c>
      <c r="AL389" s="205">
        <v>362.5</v>
      </c>
      <c r="AM389" s="205">
        <v>84.5</v>
      </c>
      <c r="AN389" s="205">
        <v>125.5</v>
      </c>
      <c r="AO389" s="205">
        <v>160.5</v>
      </c>
      <c r="AP389" s="205">
        <v>313.5</v>
      </c>
      <c r="AQ389" s="205">
        <v>196</v>
      </c>
      <c r="AR389" s="205">
        <v>135</v>
      </c>
      <c r="AS389" s="205">
        <v>246.5</v>
      </c>
      <c r="AT389" s="205">
        <v>208</v>
      </c>
      <c r="AU389" s="205">
        <v>178.5</v>
      </c>
      <c r="AV389" s="205">
        <v>240</v>
      </c>
      <c r="AW389" s="205">
        <v>302.5</v>
      </c>
      <c r="AX389" s="205">
        <v>350.5</v>
      </c>
    </row>
    <row r="390" spans="1:50">
      <c r="A390" s="203" t="str">
        <f t="shared" si="12"/>
        <v>201602</v>
      </c>
      <c r="B390" s="204">
        <v>42491</v>
      </c>
      <c r="C390" s="206">
        <f t="shared" si="13"/>
        <v>6564</v>
      </c>
      <c r="D390" s="205">
        <v>40.5</v>
      </c>
      <c r="E390" s="205">
        <v>53.5</v>
      </c>
      <c r="F390" s="205">
        <v>101</v>
      </c>
      <c r="G390" s="205">
        <v>146</v>
      </c>
      <c r="H390" s="205">
        <v>87.5</v>
      </c>
      <c r="I390" s="205">
        <v>69</v>
      </c>
      <c r="J390" s="205">
        <v>55.5</v>
      </c>
      <c r="K390" s="205">
        <v>90</v>
      </c>
      <c r="L390" s="205">
        <v>92</v>
      </c>
      <c r="M390" s="205">
        <v>88</v>
      </c>
      <c r="N390" s="205">
        <v>41</v>
      </c>
      <c r="O390" s="205">
        <v>58.5</v>
      </c>
      <c r="P390" s="205">
        <v>54</v>
      </c>
      <c r="Q390" s="205">
        <v>160</v>
      </c>
      <c r="R390" s="205">
        <v>137.5</v>
      </c>
      <c r="S390" s="205">
        <v>129</v>
      </c>
      <c r="T390" s="205">
        <v>74.5</v>
      </c>
      <c r="U390" s="205">
        <v>34.5</v>
      </c>
      <c r="V390" s="205">
        <v>267.5</v>
      </c>
      <c r="W390" s="205">
        <v>186</v>
      </c>
      <c r="X390" s="205">
        <v>145</v>
      </c>
      <c r="Y390" s="205">
        <v>81.5</v>
      </c>
      <c r="Z390" s="205">
        <v>81</v>
      </c>
      <c r="AA390" s="205">
        <v>134.5</v>
      </c>
      <c r="AB390" s="205">
        <v>142.5</v>
      </c>
      <c r="AC390" s="205">
        <v>119.5</v>
      </c>
      <c r="AD390" s="205">
        <v>161.5</v>
      </c>
      <c r="AE390" s="205">
        <v>136.5</v>
      </c>
      <c r="AF390" s="205">
        <v>147.5</v>
      </c>
      <c r="AG390" s="205">
        <v>159</v>
      </c>
      <c r="AH390" s="205">
        <v>94</v>
      </c>
      <c r="AI390" s="205">
        <v>115</v>
      </c>
      <c r="AJ390" s="205">
        <v>92</v>
      </c>
      <c r="AK390" s="205">
        <v>184</v>
      </c>
      <c r="AL390" s="205">
        <v>241</v>
      </c>
      <c r="AM390" s="205">
        <v>84.5</v>
      </c>
      <c r="AN390" s="205">
        <v>143.5</v>
      </c>
      <c r="AO390" s="205">
        <v>117.5</v>
      </c>
      <c r="AP390" s="205">
        <v>313.5</v>
      </c>
      <c r="AQ390" s="205">
        <v>191.5</v>
      </c>
      <c r="AR390" s="205">
        <v>149</v>
      </c>
      <c r="AS390" s="205">
        <v>275.5</v>
      </c>
      <c r="AT390" s="205">
        <v>287.5</v>
      </c>
      <c r="AU390" s="205">
        <v>273</v>
      </c>
      <c r="AV390" s="205">
        <v>256.5</v>
      </c>
      <c r="AW390" s="205">
        <v>342.5</v>
      </c>
      <c r="AX390" s="205">
        <v>129.5</v>
      </c>
    </row>
    <row r="391" spans="1:50">
      <c r="A391" s="203" t="str">
        <f t="shared" si="12"/>
        <v>201602</v>
      </c>
      <c r="B391" s="204">
        <v>42522</v>
      </c>
      <c r="C391" s="206">
        <f t="shared" si="13"/>
        <v>12956</v>
      </c>
      <c r="D391" s="205">
        <v>112.5</v>
      </c>
      <c r="E391" s="205">
        <v>72.5</v>
      </c>
      <c r="F391" s="205">
        <v>141.5</v>
      </c>
      <c r="G391" s="205">
        <v>113.5</v>
      </c>
      <c r="H391" s="205">
        <v>157.5</v>
      </c>
      <c r="I391" s="205">
        <v>98</v>
      </c>
      <c r="J391" s="205">
        <v>107</v>
      </c>
      <c r="K391" s="205">
        <v>73.5</v>
      </c>
      <c r="L391" s="205">
        <v>103.5</v>
      </c>
      <c r="M391" s="205">
        <v>111</v>
      </c>
      <c r="N391" s="205">
        <v>188</v>
      </c>
      <c r="O391" s="205">
        <v>97.5</v>
      </c>
      <c r="P391" s="205">
        <v>66.5</v>
      </c>
      <c r="Q391" s="205">
        <v>134.5</v>
      </c>
      <c r="R391" s="205">
        <v>174.5</v>
      </c>
      <c r="S391" s="205">
        <v>175.5</v>
      </c>
      <c r="T391" s="205">
        <v>148</v>
      </c>
      <c r="U391" s="205">
        <v>103</v>
      </c>
      <c r="V391" s="205">
        <v>267.5</v>
      </c>
      <c r="W391" s="205">
        <v>271</v>
      </c>
      <c r="X391" s="205">
        <v>218.5</v>
      </c>
      <c r="Y391" s="205">
        <v>200</v>
      </c>
      <c r="Z391" s="205">
        <v>152.5</v>
      </c>
      <c r="AA391" s="205">
        <v>321.5</v>
      </c>
      <c r="AB391" s="205">
        <v>305</v>
      </c>
      <c r="AC391" s="205">
        <v>242</v>
      </c>
      <c r="AD391" s="205">
        <v>236</v>
      </c>
      <c r="AE391" s="205">
        <v>325</v>
      </c>
      <c r="AF391" s="205">
        <v>284</v>
      </c>
      <c r="AG391" s="205">
        <v>309</v>
      </c>
      <c r="AH391" s="205">
        <v>160</v>
      </c>
      <c r="AI391" s="205">
        <v>403</v>
      </c>
      <c r="AJ391" s="205">
        <v>166</v>
      </c>
      <c r="AK391" s="205">
        <v>509.5</v>
      </c>
      <c r="AL391" s="205">
        <v>426.5</v>
      </c>
      <c r="AM391" s="205">
        <v>348.5</v>
      </c>
      <c r="AN391" s="205">
        <v>230.5</v>
      </c>
      <c r="AO391" s="205">
        <v>394</v>
      </c>
      <c r="AP391" s="205">
        <v>492</v>
      </c>
      <c r="AQ391" s="205">
        <v>394.5</v>
      </c>
      <c r="AR391" s="205">
        <v>579</v>
      </c>
      <c r="AS391" s="205">
        <v>578.5</v>
      </c>
      <c r="AT391" s="205">
        <v>620</v>
      </c>
      <c r="AU391" s="205">
        <v>643.5</v>
      </c>
      <c r="AV391" s="205">
        <v>607</v>
      </c>
      <c r="AW391" s="205">
        <v>774</v>
      </c>
      <c r="AX391" s="205">
        <v>319.5</v>
      </c>
    </row>
    <row r="392" spans="1:50">
      <c r="A392" s="203" t="str">
        <f t="shared" si="12"/>
        <v>201603</v>
      </c>
      <c r="B392" s="204">
        <v>42552</v>
      </c>
      <c r="C392" s="206">
        <f t="shared" si="13"/>
        <v>6931</v>
      </c>
      <c r="D392" s="205">
        <v>118.5</v>
      </c>
      <c r="E392" s="205">
        <v>132.5</v>
      </c>
      <c r="F392" s="205">
        <v>101</v>
      </c>
      <c r="G392" s="205">
        <v>102</v>
      </c>
      <c r="H392" s="205">
        <v>56</v>
      </c>
      <c r="I392" s="205">
        <v>167</v>
      </c>
      <c r="J392" s="205">
        <v>47</v>
      </c>
      <c r="K392" s="205">
        <v>194.5</v>
      </c>
      <c r="L392" s="205">
        <v>79.5</v>
      </c>
      <c r="M392" s="205">
        <v>81</v>
      </c>
      <c r="N392" s="205">
        <v>108</v>
      </c>
      <c r="O392" s="205">
        <v>52</v>
      </c>
      <c r="P392" s="205">
        <v>75.5</v>
      </c>
      <c r="Q392" s="205">
        <v>94.5</v>
      </c>
      <c r="R392" s="205">
        <v>81.5</v>
      </c>
      <c r="S392" s="205">
        <v>290</v>
      </c>
      <c r="T392" s="205">
        <v>320.5</v>
      </c>
      <c r="U392" s="205">
        <v>79</v>
      </c>
      <c r="V392" s="205">
        <v>78</v>
      </c>
      <c r="W392" s="205">
        <v>184.5</v>
      </c>
      <c r="X392" s="205">
        <v>170</v>
      </c>
      <c r="Y392" s="205">
        <v>160</v>
      </c>
      <c r="Z392" s="205">
        <v>104.5</v>
      </c>
      <c r="AA392" s="205">
        <v>109</v>
      </c>
      <c r="AB392" s="205">
        <v>119</v>
      </c>
      <c r="AC392" s="205">
        <v>99</v>
      </c>
      <c r="AD392" s="205">
        <v>69</v>
      </c>
      <c r="AE392" s="205">
        <v>66</v>
      </c>
      <c r="AF392" s="205">
        <v>102.5</v>
      </c>
      <c r="AG392" s="205">
        <v>84</v>
      </c>
      <c r="AH392" s="205">
        <v>73</v>
      </c>
      <c r="AI392" s="205">
        <v>83.5</v>
      </c>
      <c r="AJ392" s="205">
        <v>77</v>
      </c>
      <c r="AK392" s="205">
        <v>199.5</v>
      </c>
      <c r="AL392" s="205">
        <v>243</v>
      </c>
      <c r="AM392" s="205">
        <v>60</v>
      </c>
      <c r="AN392" s="205">
        <v>85</v>
      </c>
      <c r="AO392" s="205">
        <v>117.5</v>
      </c>
      <c r="AP392" s="205">
        <v>173.5</v>
      </c>
      <c r="AQ392" s="205">
        <v>179.5</v>
      </c>
      <c r="AR392" s="205">
        <v>223</v>
      </c>
      <c r="AS392" s="205">
        <v>248</v>
      </c>
      <c r="AT392" s="205">
        <v>178.5</v>
      </c>
      <c r="AU392" s="205">
        <v>389.5</v>
      </c>
      <c r="AV392" s="205">
        <v>388.5</v>
      </c>
      <c r="AW392" s="205">
        <v>493.5</v>
      </c>
      <c r="AX392" s="205">
        <v>193</v>
      </c>
    </row>
    <row r="393" spans="1:50">
      <c r="A393" s="203" t="str">
        <f t="shared" si="12"/>
        <v>201603</v>
      </c>
      <c r="B393" s="204">
        <v>42583</v>
      </c>
      <c r="C393" s="206">
        <f t="shared" si="13"/>
        <v>8216.5</v>
      </c>
      <c r="D393" s="205">
        <v>279</v>
      </c>
      <c r="E393" s="205">
        <v>251.5</v>
      </c>
      <c r="F393" s="205">
        <v>304.5</v>
      </c>
      <c r="G393" s="205">
        <v>261</v>
      </c>
      <c r="H393" s="205">
        <v>226.5</v>
      </c>
      <c r="I393" s="205">
        <v>321.5</v>
      </c>
      <c r="J393" s="205">
        <v>327.5</v>
      </c>
      <c r="K393" s="205">
        <v>85</v>
      </c>
      <c r="L393" s="205">
        <v>394.5</v>
      </c>
      <c r="M393" s="205">
        <v>431.5</v>
      </c>
      <c r="N393" s="205">
        <v>330</v>
      </c>
      <c r="O393" s="205">
        <v>397.5</v>
      </c>
      <c r="P393" s="205">
        <v>231.5</v>
      </c>
      <c r="Q393" s="205">
        <v>250.5</v>
      </c>
      <c r="R393" s="205">
        <v>414</v>
      </c>
      <c r="S393" s="205">
        <v>220.5</v>
      </c>
      <c r="T393" s="205">
        <v>121.5</v>
      </c>
      <c r="U393" s="205">
        <v>76.5</v>
      </c>
      <c r="V393" s="205">
        <v>88.5</v>
      </c>
      <c r="W393" s="205">
        <v>108.5</v>
      </c>
      <c r="X393" s="205">
        <v>120</v>
      </c>
      <c r="Y393" s="205">
        <v>207.5</v>
      </c>
      <c r="Z393" s="205">
        <v>148</v>
      </c>
      <c r="AA393" s="205">
        <v>109</v>
      </c>
      <c r="AB393" s="205">
        <v>240</v>
      </c>
      <c r="AC393" s="205">
        <v>143.5</v>
      </c>
      <c r="AD393" s="205">
        <v>64</v>
      </c>
      <c r="AE393" s="205">
        <v>161.5</v>
      </c>
      <c r="AF393" s="205">
        <v>148.5</v>
      </c>
      <c r="AG393" s="205">
        <v>74.5</v>
      </c>
      <c r="AH393" s="205">
        <v>149</v>
      </c>
      <c r="AI393" s="205">
        <v>140.5</v>
      </c>
      <c r="AJ393" s="205">
        <v>140.5</v>
      </c>
      <c r="AK393" s="205">
        <v>90</v>
      </c>
      <c r="AL393" s="205">
        <v>197</v>
      </c>
      <c r="AM393" s="205">
        <v>89.5</v>
      </c>
      <c r="AN393" s="205">
        <v>88.5</v>
      </c>
      <c r="AO393" s="205">
        <v>22.5</v>
      </c>
      <c r="AP393" s="205">
        <v>109.5</v>
      </c>
      <c r="AQ393" s="205">
        <v>128</v>
      </c>
      <c r="AR393" s="205">
        <v>2</v>
      </c>
      <c r="AS393" s="205">
        <v>83</v>
      </c>
      <c r="AT393" s="205">
        <v>34.5</v>
      </c>
      <c r="AU393" s="205">
        <v>62</v>
      </c>
      <c r="AV393" s="205">
        <v>55.5</v>
      </c>
      <c r="AW393" s="205">
        <v>77.5</v>
      </c>
      <c r="AX393" s="205">
        <v>209</v>
      </c>
    </row>
    <row r="394" spans="1:50">
      <c r="A394" s="203" t="str">
        <f t="shared" si="12"/>
        <v>201603</v>
      </c>
      <c r="B394" s="204">
        <v>42614</v>
      </c>
      <c r="C394" s="206">
        <f t="shared" si="13"/>
        <v>14700.5</v>
      </c>
      <c r="D394" s="205">
        <v>107</v>
      </c>
      <c r="E394" s="205">
        <v>101</v>
      </c>
      <c r="F394" s="205">
        <v>125.5</v>
      </c>
      <c r="G394" s="205">
        <v>100</v>
      </c>
      <c r="H394" s="205">
        <v>314</v>
      </c>
      <c r="I394" s="205">
        <v>145.5</v>
      </c>
      <c r="J394" s="205">
        <v>240.5</v>
      </c>
      <c r="K394" s="205">
        <v>127</v>
      </c>
      <c r="L394" s="205">
        <v>217.5</v>
      </c>
      <c r="M394" s="205">
        <v>399.5</v>
      </c>
      <c r="N394" s="205">
        <v>246.5</v>
      </c>
      <c r="O394" s="205">
        <v>216.5</v>
      </c>
      <c r="P394" s="205">
        <v>210.5</v>
      </c>
      <c r="Q394" s="205">
        <v>286</v>
      </c>
      <c r="R394" s="205">
        <v>287</v>
      </c>
      <c r="S394" s="205">
        <v>314</v>
      </c>
      <c r="T394" s="205">
        <v>397.5</v>
      </c>
      <c r="U394" s="205">
        <v>244</v>
      </c>
      <c r="V394" s="205">
        <v>376</v>
      </c>
      <c r="W394" s="205">
        <v>352</v>
      </c>
      <c r="X394" s="205">
        <v>298.5</v>
      </c>
      <c r="Y394" s="205">
        <v>391</v>
      </c>
      <c r="Z394" s="205">
        <v>274</v>
      </c>
      <c r="AA394" s="205">
        <v>347</v>
      </c>
      <c r="AB394" s="205">
        <v>323</v>
      </c>
      <c r="AC394" s="205">
        <v>256.5</v>
      </c>
      <c r="AD394" s="205">
        <v>266.5</v>
      </c>
      <c r="AE394" s="205">
        <v>183.5</v>
      </c>
      <c r="AF394" s="205">
        <v>458.5</v>
      </c>
      <c r="AG394" s="205">
        <v>187.5</v>
      </c>
      <c r="AH394" s="205">
        <v>326</v>
      </c>
      <c r="AI394" s="205">
        <v>284.5</v>
      </c>
      <c r="AJ394" s="205">
        <v>293</v>
      </c>
      <c r="AK394" s="205">
        <v>307.5</v>
      </c>
      <c r="AL394" s="205">
        <v>305</v>
      </c>
      <c r="AM394" s="205">
        <v>285.5</v>
      </c>
      <c r="AN394" s="205">
        <v>510</v>
      </c>
      <c r="AO394" s="205">
        <v>301</v>
      </c>
      <c r="AP394" s="205">
        <v>579.5</v>
      </c>
      <c r="AQ394" s="205">
        <v>608.5</v>
      </c>
      <c r="AR394" s="205">
        <v>574.5</v>
      </c>
      <c r="AS394" s="205">
        <v>531.5</v>
      </c>
      <c r="AT394" s="205">
        <v>311</v>
      </c>
      <c r="AU394" s="205">
        <v>336.5</v>
      </c>
      <c r="AV394" s="205">
        <v>670.5</v>
      </c>
      <c r="AW394" s="205">
        <v>340.5</v>
      </c>
      <c r="AX394" s="205">
        <v>342</v>
      </c>
    </row>
    <row r="395" spans="1:50">
      <c r="A395" s="203" t="str">
        <f t="shared" si="12"/>
        <v>201604</v>
      </c>
      <c r="B395" s="204">
        <v>42644</v>
      </c>
      <c r="C395" s="206">
        <f t="shared" si="13"/>
        <v>5464</v>
      </c>
      <c r="D395" s="205">
        <v>78</v>
      </c>
      <c r="E395" s="205">
        <v>147</v>
      </c>
      <c r="F395" s="205">
        <v>180.5</v>
      </c>
      <c r="G395" s="205">
        <v>196</v>
      </c>
      <c r="H395" s="205">
        <v>26.5</v>
      </c>
      <c r="I395" s="205">
        <v>44.5</v>
      </c>
      <c r="J395" s="205">
        <v>22.5</v>
      </c>
      <c r="K395" s="205">
        <v>99</v>
      </c>
      <c r="L395" s="205">
        <v>128</v>
      </c>
      <c r="M395" s="205">
        <v>65</v>
      </c>
      <c r="N395" s="205">
        <v>39</v>
      </c>
      <c r="O395" s="205">
        <v>41.5</v>
      </c>
      <c r="P395" s="205">
        <v>63.5</v>
      </c>
      <c r="Q395" s="205">
        <v>104</v>
      </c>
      <c r="R395" s="205">
        <v>96.5</v>
      </c>
      <c r="S395" s="205">
        <v>66.5</v>
      </c>
      <c r="T395" s="205">
        <v>157.5</v>
      </c>
      <c r="U395" s="205">
        <v>47.5</v>
      </c>
      <c r="V395" s="205">
        <v>176</v>
      </c>
      <c r="W395" s="205">
        <v>178</v>
      </c>
      <c r="X395" s="205">
        <v>132.5</v>
      </c>
      <c r="Y395" s="205">
        <v>151.5</v>
      </c>
      <c r="Z395" s="205">
        <v>162</v>
      </c>
      <c r="AA395" s="205">
        <v>126</v>
      </c>
      <c r="AB395" s="205">
        <v>86.5</v>
      </c>
      <c r="AC395" s="205">
        <v>54</v>
      </c>
      <c r="AD395" s="205">
        <v>89</v>
      </c>
      <c r="AE395" s="205">
        <v>42</v>
      </c>
      <c r="AF395" s="205">
        <v>99.5</v>
      </c>
      <c r="AG395" s="205">
        <v>42</v>
      </c>
      <c r="AH395" s="205">
        <v>94.5</v>
      </c>
      <c r="AI395" s="205">
        <v>64.5</v>
      </c>
      <c r="AJ395" s="205">
        <v>103.5</v>
      </c>
      <c r="AK395" s="205">
        <v>156</v>
      </c>
      <c r="AL395" s="205">
        <v>166</v>
      </c>
      <c r="AM395" s="205">
        <v>47.5</v>
      </c>
      <c r="AN395" s="205">
        <v>129.5</v>
      </c>
      <c r="AO395" s="205">
        <v>82.5</v>
      </c>
      <c r="AP395" s="205">
        <v>164</v>
      </c>
      <c r="AQ395" s="205">
        <v>181</v>
      </c>
      <c r="AR395" s="205">
        <v>200</v>
      </c>
      <c r="AS395" s="205">
        <v>156</v>
      </c>
      <c r="AT395" s="205">
        <v>207</v>
      </c>
      <c r="AU395" s="205">
        <v>201</v>
      </c>
      <c r="AV395" s="205">
        <v>245</v>
      </c>
      <c r="AW395" s="205">
        <v>248.5</v>
      </c>
      <c r="AX395" s="205">
        <v>75.5</v>
      </c>
    </row>
    <row r="396" spans="1:50">
      <c r="A396" s="203" t="str">
        <f t="shared" si="12"/>
        <v>201604</v>
      </c>
      <c r="B396" s="204">
        <v>42675</v>
      </c>
      <c r="C396" s="206">
        <f t="shared" si="13"/>
        <v>4535.5</v>
      </c>
      <c r="D396" s="205">
        <v>115.5</v>
      </c>
      <c r="E396" s="205">
        <v>90</v>
      </c>
      <c r="F396" s="205">
        <v>48.5</v>
      </c>
      <c r="G396" s="205">
        <v>161</v>
      </c>
      <c r="H396" s="205">
        <v>36</v>
      </c>
      <c r="I396" s="205">
        <v>50</v>
      </c>
      <c r="J396" s="205">
        <v>45.5</v>
      </c>
      <c r="K396" s="205">
        <v>89.5</v>
      </c>
      <c r="L396" s="205">
        <v>88.5</v>
      </c>
      <c r="M396" s="205">
        <v>91.5</v>
      </c>
      <c r="N396" s="205">
        <v>51.5</v>
      </c>
      <c r="O396" s="205">
        <v>105.5</v>
      </c>
      <c r="P396" s="205">
        <v>62.5</v>
      </c>
      <c r="Q396" s="205">
        <v>147</v>
      </c>
      <c r="R396" s="205">
        <v>139</v>
      </c>
      <c r="S396" s="205">
        <v>148</v>
      </c>
      <c r="T396" s="205">
        <v>152</v>
      </c>
      <c r="U396" s="205">
        <v>50.5</v>
      </c>
      <c r="V396" s="205">
        <v>146</v>
      </c>
      <c r="W396" s="205">
        <v>94.5</v>
      </c>
      <c r="X396" s="205">
        <v>78</v>
      </c>
      <c r="Y396" s="205">
        <v>163.5</v>
      </c>
      <c r="Z396" s="205">
        <v>159</v>
      </c>
      <c r="AA396" s="205">
        <v>92.5</v>
      </c>
      <c r="AB396" s="205">
        <v>70.5</v>
      </c>
      <c r="AC396" s="205">
        <v>83.5</v>
      </c>
      <c r="AD396" s="205">
        <v>90.5</v>
      </c>
      <c r="AE396" s="205">
        <v>69</v>
      </c>
      <c r="AF396" s="205">
        <v>82</v>
      </c>
      <c r="AG396" s="205">
        <v>71</v>
      </c>
      <c r="AH396" s="205">
        <v>120</v>
      </c>
      <c r="AI396" s="205">
        <v>45.5</v>
      </c>
      <c r="AJ396" s="205">
        <v>120</v>
      </c>
      <c r="AK396" s="205">
        <v>82.5</v>
      </c>
      <c r="AL396" s="205">
        <v>117</v>
      </c>
      <c r="AM396" s="205">
        <v>48.5</v>
      </c>
      <c r="AN396" s="205">
        <v>83.5</v>
      </c>
      <c r="AO396" s="205">
        <v>59.5</v>
      </c>
      <c r="AP396" s="205">
        <v>100</v>
      </c>
      <c r="AQ396" s="205">
        <v>132.5</v>
      </c>
      <c r="AR396" s="205">
        <v>88.5</v>
      </c>
      <c r="AS396" s="205">
        <v>155</v>
      </c>
      <c r="AT396" s="205">
        <v>107</v>
      </c>
      <c r="AU396" s="205">
        <v>109.5</v>
      </c>
      <c r="AV396" s="205">
        <v>67.5</v>
      </c>
      <c r="AW396" s="205">
        <v>124</v>
      </c>
      <c r="AX396" s="205">
        <v>103</v>
      </c>
    </row>
    <row r="397" spans="1:50">
      <c r="A397" s="203" t="str">
        <f t="shared" si="12"/>
        <v>201604</v>
      </c>
      <c r="B397" s="204">
        <v>42705</v>
      </c>
      <c r="C397" s="206">
        <f t="shared" si="13"/>
        <v>5129.5</v>
      </c>
      <c r="D397" s="205">
        <v>206.5</v>
      </c>
      <c r="E397" s="205">
        <v>169</v>
      </c>
      <c r="F397" s="205">
        <v>58</v>
      </c>
      <c r="G397" s="205">
        <v>167</v>
      </c>
      <c r="H397" s="205">
        <v>31.5</v>
      </c>
      <c r="I397" s="205">
        <v>73</v>
      </c>
      <c r="J397" s="205">
        <v>52.5</v>
      </c>
      <c r="K397" s="205">
        <v>179.5</v>
      </c>
      <c r="L397" s="205">
        <v>66.5</v>
      </c>
      <c r="M397" s="205">
        <v>57</v>
      </c>
      <c r="N397" s="205">
        <v>36</v>
      </c>
      <c r="O397" s="205">
        <v>77</v>
      </c>
      <c r="P397" s="205">
        <v>81.5</v>
      </c>
      <c r="Q397" s="205">
        <v>57</v>
      </c>
      <c r="R397" s="205">
        <v>84</v>
      </c>
      <c r="S397" s="205">
        <v>90.5</v>
      </c>
      <c r="T397" s="205">
        <v>233.5</v>
      </c>
      <c r="U397" s="205">
        <v>66</v>
      </c>
      <c r="V397" s="205">
        <v>178</v>
      </c>
      <c r="W397" s="205">
        <v>92.5</v>
      </c>
      <c r="X397" s="205">
        <v>93</v>
      </c>
      <c r="Y397" s="205">
        <v>256</v>
      </c>
      <c r="Z397" s="205">
        <v>235</v>
      </c>
      <c r="AA397" s="205">
        <v>97</v>
      </c>
      <c r="AB397" s="205">
        <v>79</v>
      </c>
      <c r="AC397" s="205">
        <v>111</v>
      </c>
      <c r="AD397" s="205">
        <v>92.5</v>
      </c>
      <c r="AE397" s="205">
        <v>104</v>
      </c>
      <c r="AF397" s="205">
        <v>92</v>
      </c>
      <c r="AG397" s="205">
        <v>71.5</v>
      </c>
      <c r="AH397" s="205">
        <v>245</v>
      </c>
      <c r="AI397" s="205">
        <v>73.5</v>
      </c>
      <c r="AJ397" s="205">
        <v>252</v>
      </c>
      <c r="AK397" s="205">
        <v>92.5</v>
      </c>
      <c r="AL397" s="205">
        <v>134.5</v>
      </c>
      <c r="AM397" s="205">
        <v>73</v>
      </c>
      <c r="AN397" s="205">
        <v>86</v>
      </c>
      <c r="AO397" s="205">
        <v>100</v>
      </c>
      <c r="AP397" s="205">
        <v>136</v>
      </c>
      <c r="AQ397" s="205">
        <v>141</v>
      </c>
      <c r="AR397" s="205">
        <v>55</v>
      </c>
      <c r="AS397" s="205">
        <v>78</v>
      </c>
      <c r="AT397" s="205">
        <v>84</v>
      </c>
      <c r="AU397" s="205">
        <v>106</v>
      </c>
      <c r="AV397" s="205">
        <v>51.5</v>
      </c>
      <c r="AW397" s="205">
        <v>86.5</v>
      </c>
      <c r="AX397" s="205">
        <v>47.5</v>
      </c>
    </row>
    <row r="398" spans="1:50">
      <c r="A398" s="203" t="str">
        <f t="shared" si="12"/>
        <v>201701</v>
      </c>
      <c r="B398" s="204">
        <v>42736</v>
      </c>
      <c r="C398" s="206">
        <f t="shared" si="13"/>
        <v>3296</v>
      </c>
      <c r="D398" s="205">
        <v>72.5</v>
      </c>
      <c r="E398" s="205">
        <v>84</v>
      </c>
      <c r="F398" s="205">
        <v>35.5</v>
      </c>
      <c r="G398" s="205">
        <v>134</v>
      </c>
      <c r="H398" s="205">
        <v>18</v>
      </c>
      <c r="I398" s="205">
        <v>106.5</v>
      </c>
      <c r="J398" s="205">
        <v>69.5</v>
      </c>
      <c r="K398" s="205">
        <v>161</v>
      </c>
      <c r="L398" s="205">
        <v>17.5</v>
      </c>
      <c r="M398" s="205">
        <v>18</v>
      </c>
      <c r="N398" s="205">
        <v>15.5</v>
      </c>
      <c r="O398" s="205">
        <v>18</v>
      </c>
      <c r="P398" s="205">
        <v>22.5</v>
      </c>
      <c r="Q398" s="205">
        <v>43</v>
      </c>
      <c r="R398" s="205">
        <v>26</v>
      </c>
      <c r="S398" s="205">
        <v>24.5</v>
      </c>
      <c r="T398" s="205">
        <v>219.5</v>
      </c>
      <c r="U398" s="205">
        <v>88</v>
      </c>
      <c r="V398" s="205">
        <v>48.5</v>
      </c>
      <c r="W398" s="205">
        <v>51.5</v>
      </c>
      <c r="X398" s="205">
        <v>24.5</v>
      </c>
      <c r="Y398" s="205">
        <v>240.5</v>
      </c>
      <c r="Z398" s="205">
        <v>233.5</v>
      </c>
      <c r="AA398" s="205">
        <v>61</v>
      </c>
      <c r="AB398" s="205">
        <v>45.5</v>
      </c>
      <c r="AC398" s="205">
        <v>42.5</v>
      </c>
      <c r="AD398" s="205">
        <v>35.5</v>
      </c>
      <c r="AE398" s="205">
        <v>33.5</v>
      </c>
      <c r="AF398" s="205">
        <v>61</v>
      </c>
      <c r="AG398" s="205">
        <v>32</v>
      </c>
      <c r="AH398" s="205">
        <v>248.5</v>
      </c>
      <c r="AI398" s="205">
        <v>26.5</v>
      </c>
      <c r="AJ398" s="205">
        <v>186.5</v>
      </c>
      <c r="AK398" s="205">
        <v>52</v>
      </c>
      <c r="AL398" s="205">
        <v>100</v>
      </c>
      <c r="AM398" s="205">
        <v>25</v>
      </c>
      <c r="AN398" s="205">
        <v>36.5</v>
      </c>
      <c r="AO398" s="205">
        <v>52.5</v>
      </c>
      <c r="AP398" s="205">
        <v>23</v>
      </c>
      <c r="AQ398" s="205">
        <v>69.5</v>
      </c>
      <c r="AR398" s="205">
        <v>55.5</v>
      </c>
      <c r="AS398" s="205">
        <v>32</v>
      </c>
      <c r="AT398" s="205">
        <v>63</v>
      </c>
      <c r="AU398" s="205">
        <v>44</v>
      </c>
      <c r="AV398" s="205">
        <v>72</v>
      </c>
      <c r="AW398" s="205">
        <v>34</v>
      </c>
      <c r="AX398" s="205">
        <v>92.5</v>
      </c>
    </row>
    <row r="399" spans="1:50">
      <c r="A399" s="203" t="str">
        <f t="shared" si="12"/>
        <v>201701</v>
      </c>
      <c r="B399" s="204">
        <v>42767</v>
      </c>
      <c r="C399" s="206">
        <f t="shared" si="13"/>
        <v>3304.5</v>
      </c>
      <c r="D399" s="205">
        <v>57.5</v>
      </c>
      <c r="E399" s="205">
        <v>109</v>
      </c>
      <c r="F399" s="205">
        <v>66.5</v>
      </c>
      <c r="G399" s="205">
        <v>187</v>
      </c>
      <c r="H399" s="205">
        <v>15</v>
      </c>
      <c r="I399" s="205">
        <v>94.5</v>
      </c>
      <c r="J399" s="205">
        <v>24</v>
      </c>
      <c r="K399" s="205">
        <v>95</v>
      </c>
      <c r="L399" s="205">
        <v>23.5</v>
      </c>
      <c r="M399" s="205">
        <v>7.5</v>
      </c>
      <c r="N399" s="205">
        <v>2</v>
      </c>
      <c r="O399" s="205">
        <v>13</v>
      </c>
      <c r="P399" s="205">
        <v>17</v>
      </c>
      <c r="Q399" s="205">
        <v>27</v>
      </c>
      <c r="R399" s="205">
        <v>15.5</v>
      </c>
      <c r="S399" s="205">
        <v>15</v>
      </c>
      <c r="T399" s="205">
        <v>183</v>
      </c>
      <c r="U399" s="205">
        <v>49.5</v>
      </c>
      <c r="V399" s="205">
        <v>107</v>
      </c>
      <c r="W399" s="205">
        <v>60.5</v>
      </c>
      <c r="X399" s="205">
        <v>48</v>
      </c>
      <c r="Y399" s="205">
        <v>154</v>
      </c>
      <c r="Z399" s="205">
        <v>204</v>
      </c>
      <c r="AA399" s="205">
        <v>62.5</v>
      </c>
      <c r="AB399" s="205">
        <v>31.5</v>
      </c>
      <c r="AC399" s="205">
        <v>59</v>
      </c>
      <c r="AD399" s="205">
        <v>34.5</v>
      </c>
      <c r="AE399" s="205">
        <v>45</v>
      </c>
      <c r="AF399" s="205">
        <v>40</v>
      </c>
      <c r="AG399" s="205">
        <v>43.5</v>
      </c>
      <c r="AH399" s="205">
        <v>306.5</v>
      </c>
      <c r="AI399" s="205">
        <v>31</v>
      </c>
      <c r="AJ399" s="205">
        <v>199.5</v>
      </c>
      <c r="AK399" s="205">
        <v>66</v>
      </c>
      <c r="AL399" s="205">
        <v>96.5</v>
      </c>
      <c r="AM399" s="205">
        <v>35</v>
      </c>
      <c r="AN399" s="205">
        <v>11.5</v>
      </c>
      <c r="AO399" s="205">
        <v>67</v>
      </c>
      <c r="AP399" s="205">
        <v>63.5</v>
      </c>
      <c r="AQ399" s="205">
        <v>49.5</v>
      </c>
      <c r="AR399" s="205">
        <v>24.5</v>
      </c>
      <c r="AS399" s="205">
        <v>85.5</v>
      </c>
      <c r="AT399" s="205">
        <v>92.5</v>
      </c>
      <c r="AU399" s="205">
        <v>69.5</v>
      </c>
      <c r="AV399" s="205">
        <v>48</v>
      </c>
      <c r="AW399" s="205">
        <v>83.5</v>
      </c>
      <c r="AX399" s="205">
        <v>84</v>
      </c>
    </row>
    <row r="400" spans="1:50">
      <c r="A400" s="203" t="str">
        <f t="shared" si="12"/>
        <v>201701</v>
      </c>
      <c r="B400" s="204">
        <v>42795</v>
      </c>
      <c r="C400" s="206">
        <f t="shared" si="13"/>
        <v>3331</v>
      </c>
      <c r="D400" s="205">
        <v>75.5</v>
      </c>
      <c r="E400" s="205">
        <v>74</v>
      </c>
      <c r="F400" s="205">
        <v>43.5</v>
      </c>
      <c r="G400" s="205">
        <v>49</v>
      </c>
      <c r="H400" s="205">
        <v>77.5</v>
      </c>
      <c r="I400" s="205">
        <v>45.5</v>
      </c>
      <c r="J400" s="205">
        <v>70</v>
      </c>
      <c r="K400" s="205">
        <v>69</v>
      </c>
      <c r="L400" s="205">
        <v>76</v>
      </c>
      <c r="M400" s="205">
        <v>61</v>
      </c>
      <c r="N400" s="205">
        <v>40</v>
      </c>
      <c r="O400" s="205">
        <v>70</v>
      </c>
      <c r="P400" s="205">
        <v>67.5</v>
      </c>
      <c r="Q400" s="205">
        <v>91</v>
      </c>
      <c r="R400" s="205">
        <v>85.5</v>
      </c>
      <c r="S400" s="205">
        <v>90.5</v>
      </c>
      <c r="T400" s="205">
        <v>108.5</v>
      </c>
      <c r="U400" s="205">
        <v>21.5</v>
      </c>
      <c r="V400" s="205">
        <v>96.5</v>
      </c>
      <c r="W400" s="205">
        <v>85.5</v>
      </c>
      <c r="X400" s="205">
        <v>74</v>
      </c>
      <c r="Y400" s="205">
        <v>98.5</v>
      </c>
      <c r="Z400" s="205">
        <v>111.5</v>
      </c>
      <c r="AA400" s="205">
        <v>66</v>
      </c>
      <c r="AB400" s="205">
        <v>87</v>
      </c>
      <c r="AC400" s="205">
        <v>59</v>
      </c>
      <c r="AD400" s="205">
        <v>35</v>
      </c>
      <c r="AE400" s="205">
        <v>46.5</v>
      </c>
      <c r="AF400" s="205">
        <v>56</v>
      </c>
      <c r="AG400" s="205">
        <v>32</v>
      </c>
      <c r="AH400" s="205">
        <v>94</v>
      </c>
      <c r="AI400" s="205">
        <v>43</v>
      </c>
      <c r="AJ400" s="205">
        <v>69</v>
      </c>
      <c r="AK400" s="205">
        <v>55.5</v>
      </c>
      <c r="AL400" s="205">
        <v>67.5</v>
      </c>
      <c r="AM400" s="205">
        <v>47</v>
      </c>
      <c r="AN400" s="205">
        <v>41.5</v>
      </c>
      <c r="AO400" s="205">
        <v>61</v>
      </c>
      <c r="AP400" s="205">
        <v>52.5</v>
      </c>
      <c r="AQ400" s="205">
        <v>46</v>
      </c>
      <c r="AR400" s="205">
        <v>82</v>
      </c>
      <c r="AS400" s="205">
        <v>48</v>
      </c>
      <c r="AT400" s="205">
        <v>68.5</v>
      </c>
      <c r="AU400" s="205">
        <v>70</v>
      </c>
      <c r="AV400" s="205">
        <v>186.5</v>
      </c>
      <c r="AW400" s="205">
        <v>139.5</v>
      </c>
      <c r="AX400" s="205">
        <v>96.5</v>
      </c>
    </row>
    <row r="401" spans="1:50">
      <c r="A401" s="203" t="str">
        <f t="shared" si="12"/>
        <v>201702</v>
      </c>
      <c r="B401" s="204">
        <v>42826</v>
      </c>
      <c r="C401" s="206">
        <f t="shared" si="13"/>
        <v>6122</v>
      </c>
      <c r="D401" s="205">
        <v>65.5</v>
      </c>
      <c r="E401" s="205">
        <v>48</v>
      </c>
      <c r="F401" s="205">
        <v>83</v>
      </c>
      <c r="G401" s="205">
        <v>115.5</v>
      </c>
      <c r="H401" s="205">
        <v>101</v>
      </c>
      <c r="I401" s="205">
        <v>44.5</v>
      </c>
      <c r="J401" s="205">
        <v>65.5</v>
      </c>
      <c r="K401" s="205">
        <v>99.5</v>
      </c>
      <c r="L401" s="205">
        <v>112.5</v>
      </c>
      <c r="M401" s="205">
        <v>111.5</v>
      </c>
      <c r="N401" s="205">
        <v>46</v>
      </c>
      <c r="O401" s="205">
        <v>73</v>
      </c>
      <c r="P401" s="205">
        <v>76</v>
      </c>
      <c r="Q401" s="205">
        <v>123</v>
      </c>
      <c r="R401" s="205">
        <v>122</v>
      </c>
      <c r="S401" s="205">
        <v>122.5</v>
      </c>
      <c r="T401" s="205">
        <v>101.5</v>
      </c>
      <c r="U401" s="205">
        <v>45.5</v>
      </c>
      <c r="V401" s="205">
        <v>278</v>
      </c>
      <c r="W401" s="205">
        <v>180</v>
      </c>
      <c r="X401" s="205">
        <v>158</v>
      </c>
      <c r="Y401" s="205">
        <v>136</v>
      </c>
      <c r="Z401" s="205">
        <v>156</v>
      </c>
      <c r="AA401" s="205">
        <v>120.5</v>
      </c>
      <c r="AB401" s="205">
        <v>92</v>
      </c>
      <c r="AC401" s="205">
        <v>85</v>
      </c>
      <c r="AD401" s="205">
        <v>63</v>
      </c>
      <c r="AE401" s="205">
        <v>94</v>
      </c>
      <c r="AF401" s="205">
        <v>129</v>
      </c>
      <c r="AG401" s="205">
        <v>124</v>
      </c>
      <c r="AH401" s="205">
        <v>71</v>
      </c>
      <c r="AI401" s="205">
        <v>79</v>
      </c>
      <c r="AJ401" s="205">
        <v>106.5</v>
      </c>
      <c r="AK401" s="205">
        <v>192</v>
      </c>
      <c r="AL401" s="205">
        <v>220</v>
      </c>
      <c r="AM401" s="205">
        <v>76</v>
      </c>
      <c r="AN401" s="205">
        <v>91</v>
      </c>
      <c r="AO401" s="205">
        <v>121</v>
      </c>
      <c r="AP401" s="205">
        <v>293.5</v>
      </c>
      <c r="AQ401" s="205">
        <v>192.5</v>
      </c>
      <c r="AR401" s="205">
        <v>144.5</v>
      </c>
      <c r="AS401" s="205">
        <v>222</v>
      </c>
      <c r="AT401" s="205">
        <v>216</v>
      </c>
      <c r="AU401" s="205">
        <v>202.5</v>
      </c>
      <c r="AV401" s="205">
        <v>260</v>
      </c>
      <c r="AW401" s="205">
        <v>396</v>
      </c>
      <c r="AX401" s="205">
        <v>67</v>
      </c>
    </row>
    <row r="402" spans="1:50">
      <c r="A402" s="203" t="str">
        <f t="shared" si="12"/>
        <v>201702</v>
      </c>
      <c r="B402" s="204">
        <v>42856</v>
      </c>
      <c r="C402" s="206">
        <f t="shared" si="13"/>
        <v>4041</v>
      </c>
      <c r="D402" s="205">
        <v>57.5</v>
      </c>
      <c r="E402" s="205">
        <v>36.5</v>
      </c>
      <c r="F402" s="205">
        <v>90</v>
      </c>
      <c r="G402" s="205">
        <v>91.5</v>
      </c>
      <c r="H402" s="205">
        <v>137</v>
      </c>
      <c r="I402" s="205">
        <v>54.5</v>
      </c>
      <c r="J402" s="205">
        <v>76.5</v>
      </c>
      <c r="K402" s="205">
        <v>56</v>
      </c>
      <c r="L402" s="205">
        <v>95.5</v>
      </c>
      <c r="M402" s="205">
        <v>83.5</v>
      </c>
      <c r="N402" s="205">
        <v>72.5</v>
      </c>
      <c r="O402" s="205">
        <v>57</v>
      </c>
      <c r="P402" s="205">
        <v>46</v>
      </c>
      <c r="Q402" s="205">
        <v>74.5</v>
      </c>
      <c r="R402" s="205">
        <v>49</v>
      </c>
      <c r="S402" s="205">
        <v>60.5</v>
      </c>
      <c r="T402" s="205">
        <v>74</v>
      </c>
      <c r="U402" s="205">
        <v>59</v>
      </c>
      <c r="V402" s="205">
        <v>91.5</v>
      </c>
      <c r="W402" s="205">
        <v>81</v>
      </c>
      <c r="X402" s="205">
        <v>64.5</v>
      </c>
      <c r="Y402" s="205">
        <v>52</v>
      </c>
      <c r="Z402" s="205">
        <v>60.5</v>
      </c>
      <c r="AA402" s="205">
        <v>92</v>
      </c>
      <c r="AB402" s="205">
        <v>107</v>
      </c>
      <c r="AC402" s="205">
        <v>80</v>
      </c>
      <c r="AD402" s="205">
        <v>62.5</v>
      </c>
      <c r="AE402" s="205">
        <v>96</v>
      </c>
      <c r="AF402" s="205">
        <v>66</v>
      </c>
      <c r="AG402" s="205">
        <v>64</v>
      </c>
      <c r="AH402" s="205">
        <v>46.5</v>
      </c>
      <c r="AI402" s="205">
        <v>48</v>
      </c>
      <c r="AJ402" s="205">
        <v>30</v>
      </c>
      <c r="AK402" s="205">
        <v>50.5</v>
      </c>
      <c r="AL402" s="205">
        <v>56</v>
      </c>
      <c r="AM402" s="205">
        <v>69.5</v>
      </c>
      <c r="AN402" s="205">
        <v>62.5</v>
      </c>
      <c r="AO402" s="205">
        <v>93.5</v>
      </c>
      <c r="AP402" s="205">
        <v>127.5</v>
      </c>
      <c r="AQ402" s="205">
        <v>81</v>
      </c>
      <c r="AR402" s="205">
        <v>112</v>
      </c>
      <c r="AS402" s="205">
        <v>111</v>
      </c>
      <c r="AT402" s="205">
        <v>119.5</v>
      </c>
      <c r="AU402" s="205">
        <v>150</v>
      </c>
      <c r="AV402" s="205">
        <v>222</v>
      </c>
      <c r="AW402" s="205">
        <v>158</v>
      </c>
      <c r="AX402" s="205">
        <v>315.5</v>
      </c>
    </row>
    <row r="403" spans="1:50">
      <c r="A403" s="203" t="str">
        <f t="shared" si="12"/>
        <v>201702</v>
      </c>
      <c r="B403" s="204">
        <v>42887</v>
      </c>
      <c r="C403" s="206">
        <f t="shared" si="13"/>
        <v>7156.5</v>
      </c>
      <c r="D403" s="205">
        <v>168.5</v>
      </c>
      <c r="E403" s="205">
        <v>97.5</v>
      </c>
      <c r="F403" s="205">
        <v>108</v>
      </c>
      <c r="G403" s="205">
        <v>138.5</v>
      </c>
      <c r="H403" s="205">
        <v>80.5</v>
      </c>
      <c r="I403" s="205">
        <v>49</v>
      </c>
      <c r="J403" s="205">
        <v>70.5</v>
      </c>
      <c r="K403" s="205">
        <v>48</v>
      </c>
      <c r="L403" s="205">
        <v>55.5</v>
      </c>
      <c r="M403" s="205">
        <v>127.5</v>
      </c>
      <c r="N403" s="205">
        <v>57.5</v>
      </c>
      <c r="O403" s="205">
        <v>61</v>
      </c>
      <c r="P403" s="205">
        <v>64.5</v>
      </c>
      <c r="Q403" s="205">
        <v>51</v>
      </c>
      <c r="R403" s="205">
        <v>106.5</v>
      </c>
      <c r="S403" s="205">
        <v>138</v>
      </c>
      <c r="T403" s="205">
        <v>103.5</v>
      </c>
      <c r="U403" s="205">
        <v>56.5</v>
      </c>
      <c r="V403" s="205">
        <v>272</v>
      </c>
      <c r="W403" s="205">
        <v>176.5</v>
      </c>
      <c r="X403" s="205">
        <v>133</v>
      </c>
      <c r="Y403" s="205">
        <v>85</v>
      </c>
      <c r="Z403" s="205">
        <v>92.5</v>
      </c>
      <c r="AA403" s="205">
        <v>203</v>
      </c>
      <c r="AB403" s="205">
        <v>139</v>
      </c>
      <c r="AC403" s="205">
        <v>112</v>
      </c>
      <c r="AD403" s="205">
        <v>93.5</v>
      </c>
      <c r="AE403" s="205">
        <v>167.5</v>
      </c>
      <c r="AF403" s="205">
        <v>205</v>
      </c>
      <c r="AG403" s="205">
        <v>158.5</v>
      </c>
      <c r="AH403" s="205">
        <v>76.5</v>
      </c>
      <c r="AI403" s="205">
        <v>219</v>
      </c>
      <c r="AJ403" s="205">
        <v>86.5</v>
      </c>
      <c r="AK403" s="205">
        <v>261</v>
      </c>
      <c r="AL403" s="205">
        <v>160</v>
      </c>
      <c r="AM403" s="205">
        <v>107.5</v>
      </c>
      <c r="AN403" s="205">
        <v>166</v>
      </c>
      <c r="AO403" s="205">
        <v>174</v>
      </c>
      <c r="AP403" s="205">
        <v>344</v>
      </c>
      <c r="AQ403" s="205">
        <v>173</v>
      </c>
      <c r="AR403" s="205">
        <v>160</v>
      </c>
      <c r="AS403" s="205">
        <v>150.5</v>
      </c>
      <c r="AT403" s="205">
        <v>172.5</v>
      </c>
      <c r="AU403" s="205">
        <v>202.5</v>
      </c>
      <c r="AV403" s="205">
        <v>363</v>
      </c>
      <c r="AW403" s="205">
        <v>476.5</v>
      </c>
      <c r="AX403" s="205">
        <v>444.5</v>
      </c>
    </row>
    <row r="404" spans="1:50">
      <c r="A404" s="203" t="str">
        <f t="shared" si="12"/>
        <v>201703</v>
      </c>
      <c r="B404" s="204">
        <v>42917</v>
      </c>
      <c r="C404" s="206">
        <f t="shared" si="13"/>
        <v>9223</v>
      </c>
      <c r="D404" s="205">
        <v>75.5</v>
      </c>
      <c r="E404" s="205">
        <v>173.5</v>
      </c>
      <c r="F404" s="205">
        <v>344</v>
      </c>
      <c r="G404" s="205">
        <v>261</v>
      </c>
      <c r="H404" s="205">
        <v>182</v>
      </c>
      <c r="I404" s="205">
        <v>358</v>
      </c>
      <c r="J404" s="205">
        <v>217</v>
      </c>
      <c r="K404" s="205">
        <v>443</v>
      </c>
      <c r="L404" s="205">
        <v>104</v>
      </c>
      <c r="M404" s="205">
        <v>188.5</v>
      </c>
      <c r="N404" s="205">
        <v>277</v>
      </c>
      <c r="O404" s="205">
        <v>160</v>
      </c>
      <c r="P404" s="205">
        <v>118</v>
      </c>
      <c r="Q404" s="205">
        <v>33</v>
      </c>
      <c r="R404" s="205">
        <v>81</v>
      </c>
      <c r="S404" s="205">
        <v>81</v>
      </c>
      <c r="T404" s="205">
        <v>579</v>
      </c>
      <c r="U404" s="205">
        <v>289.5</v>
      </c>
      <c r="V404" s="205">
        <v>272.5</v>
      </c>
      <c r="W404" s="205">
        <v>247</v>
      </c>
      <c r="X404" s="205">
        <v>265</v>
      </c>
      <c r="Y404" s="205">
        <v>526.5</v>
      </c>
      <c r="Z404" s="205">
        <v>237.5</v>
      </c>
      <c r="AA404" s="205">
        <v>158.5</v>
      </c>
      <c r="AB404" s="205">
        <v>40</v>
      </c>
      <c r="AC404" s="205">
        <v>57</v>
      </c>
      <c r="AD404" s="205">
        <v>84</v>
      </c>
      <c r="AE404" s="205">
        <v>45.5</v>
      </c>
      <c r="AF404" s="205">
        <v>150.5</v>
      </c>
      <c r="AG404" s="205">
        <v>77.5</v>
      </c>
      <c r="AH404" s="205">
        <v>205</v>
      </c>
      <c r="AI404" s="205">
        <v>119.5</v>
      </c>
      <c r="AJ404" s="205">
        <v>168.5</v>
      </c>
      <c r="AK404" s="205">
        <v>174.5</v>
      </c>
      <c r="AL404" s="205">
        <v>157.5</v>
      </c>
      <c r="AM404" s="205">
        <v>139</v>
      </c>
      <c r="AN404" s="205">
        <v>124</v>
      </c>
      <c r="AO404" s="205">
        <v>118.5</v>
      </c>
      <c r="AP404" s="205">
        <v>181.5</v>
      </c>
      <c r="AQ404" s="205">
        <v>146</v>
      </c>
      <c r="AR404" s="205">
        <v>203</v>
      </c>
      <c r="AS404" s="205">
        <v>330.5</v>
      </c>
      <c r="AT404" s="205">
        <v>223.5</v>
      </c>
      <c r="AU404" s="205">
        <v>408.5</v>
      </c>
      <c r="AV404" s="205">
        <v>124</v>
      </c>
      <c r="AW404" s="205">
        <v>229</v>
      </c>
      <c r="AX404" s="205">
        <v>44</v>
      </c>
    </row>
    <row r="405" spans="1:50">
      <c r="A405" s="203" t="str">
        <f t="shared" si="12"/>
        <v>201703</v>
      </c>
      <c r="B405" s="204">
        <v>42948</v>
      </c>
      <c r="C405" s="206">
        <f t="shared" si="13"/>
        <v>7726</v>
      </c>
      <c r="D405" s="205">
        <v>78.5</v>
      </c>
      <c r="E405" s="205">
        <v>120.5</v>
      </c>
      <c r="F405" s="205">
        <v>183</v>
      </c>
      <c r="G405" s="205">
        <v>234.5</v>
      </c>
      <c r="H405" s="205">
        <v>219</v>
      </c>
      <c r="I405" s="205">
        <v>174.5</v>
      </c>
      <c r="J405" s="205">
        <v>150.5</v>
      </c>
      <c r="K405" s="205">
        <v>258</v>
      </c>
      <c r="L405" s="205">
        <v>123.5</v>
      </c>
      <c r="M405" s="205">
        <v>210</v>
      </c>
      <c r="N405" s="205">
        <v>211</v>
      </c>
      <c r="O405" s="205">
        <v>190</v>
      </c>
      <c r="P405" s="205">
        <v>98.5</v>
      </c>
      <c r="Q405" s="205">
        <v>63.5</v>
      </c>
      <c r="R405" s="205">
        <v>141.5</v>
      </c>
      <c r="S405" s="205">
        <v>148</v>
      </c>
      <c r="T405" s="205">
        <v>354.5</v>
      </c>
      <c r="U405" s="205">
        <v>224.5</v>
      </c>
      <c r="V405" s="205">
        <v>61.5</v>
      </c>
      <c r="W405" s="205">
        <v>249</v>
      </c>
      <c r="X405" s="205">
        <v>221.5</v>
      </c>
      <c r="Y405" s="205">
        <v>297</v>
      </c>
      <c r="Z405" s="205">
        <v>213</v>
      </c>
      <c r="AA405" s="205">
        <v>153.5</v>
      </c>
      <c r="AB405" s="205">
        <v>252.5</v>
      </c>
      <c r="AC405" s="205">
        <v>126</v>
      </c>
      <c r="AD405" s="205">
        <v>178</v>
      </c>
      <c r="AE405" s="205">
        <v>104.5</v>
      </c>
      <c r="AF405" s="205">
        <v>129.5</v>
      </c>
      <c r="AG405" s="205">
        <v>69.5</v>
      </c>
      <c r="AH405" s="205">
        <v>208</v>
      </c>
      <c r="AI405" s="205">
        <v>83</v>
      </c>
      <c r="AJ405" s="205">
        <v>141.5</v>
      </c>
      <c r="AK405" s="205">
        <v>98.5</v>
      </c>
      <c r="AL405" s="205">
        <v>203</v>
      </c>
      <c r="AM405" s="205">
        <v>192.5</v>
      </c>
      <c r="AN405" s="205">
        <v>143</v>
      </c>
      <c r="AO405" s="205">
        <v>104.5</v>
      </c>
      <c r="AP405" s="205">
        <v>208.5</v>
      </c>
      <c r="AQ405" s="205">
        <v>95.5</v>
      </c>
      <c r="AR405" s="205">
        <v>82.5</v>
      </c>
      <c r="AS405" s="205">
        <v>137</v>
      </c>
      <c r="AT405" s="205">
        <v>246.5</v>
      </c>
      <c r="AU405" s="205">
        <v>158</v>
      </c>
      <c r="AV405" s="205">
        <v>189.5</v>
      </c>
      <c r="AW405" s="205">
        <v>139</v>
      </c>
      <c r="AX405" s="205">
        <v>56.5</v>
      </c>
    </row>
    <row r="406" spans="1:50">
      <c r="A406" s="203" t="str">
        <f t="shared" si="12"/>
        <v>201703</v>
      </c>
      <c r="B406" s="204">
        <v>42979</v>
      </c>
      <c r="C406" s="206">
        <f t="shared" si="13"/>
        <v>9023</v>
      </c>
      <c r="D406" s="205">
        <v>187</v>
      </c>
      <c r="E406" s="205">
        <v>108</v>
      </c>
      <c r="F406" s="205">
        <v>170.5</v>
      </c>
      <c r="G406" s="205">
        <v>164</v>
      </c>
      <c r="H406" s="205">
        <v>135.5</v>
      </c>
      <c r="I406" s="205">
        <v>95.5</v>
      </c>
      <c r="J406" s="205">
        <v>113</v>
      </c>
      <c r="K406" s="205">
        <v>95.5</v>
      </c>
      <c r="L406" s="205">
        <v>126</v>
      </c>
      <c r="M406" s="205">
        <v>112</v>
      </c>
      <c r="N406" s="205">
        <v>84</v>
      </c>
      <c r="O406" s="205">
        <v>148.5</v>
      </c>
      <c r="P406" s="205">
        <v>112.5</v>
      </c>
      <c r="Q406" s="205">
        <v>203</v>
      </c>
      <c r="R406" s="205">
        <v>209.5</v>
      </c>
      <c r="S406" s="205">
        <v>322.5</v>
      </c>
      <c r="T406" s="205">
        <v>176</v>
      </c>
      <c r="U406" s="205">
        <v>71</v>
      </c>
      <c r="V406" s="205">
        <v>237.5</v>
      </c>
      <c r="W406" s="205">
        <v>124.5</v>
      </c>
      <c r="X406" s="205">
        <v>107.5</v>
      </c>
      <c r="Y406" s="205">
        <v>217.5</v>
      </c>
      <c r="Z406" s="205">
        <v>222.5</v>
      </c>
      <c r="AA406" s="205">
        <v>124.5</v>
      </c>
      <c r="AB406" s="205">
        <v>164.5</v>
      </c>
      <c r="AC406" s="205">
        <v>145</v>
      </c>
      <c r="AD406" s="205">
        <v>90</v>
      </c>
      <c r="AE406" s="205">
        <v>127.5</v>
      </c>
      <c r="AF406" s="205">
        <v>159</v>
      </c>
      <c r="AG406" s="205">
        <v>186</v>
      </c>
      <c r="AH406" s="205">
        <v>314</v>
      </c>
      <c r="AI406" s="205">
        <v>212.5</v>
      </c>
      <c r="AJ406" s="205">
        <v>214.5</v>
      </c>
      <c r="AK406" s="205">
        <v>250</v>
      </c>
      <c r="AL406" s="205">
        <v>310</v>
      </c>
      <c r="AM406" s="205">
        <v>247.5</v>
      </c>
      <c r="AN406" s="205">
        <v>119.5</v>
      </c>
      <c r="AO406" s="205">
        <v>288</v>
      </c>
      <c r="AP406" s="205">
        <v>207.5</v>
      </c>
      <c r="AQ406" s="205">
        <v>128.5</v>
      </c>
      <c r="AR406" s="205">
        <v>389.5</v>
      </c>
      <c r="AS406" s="205">
        <v>204</v>
      </c>
      <c r="AT406" s="205">
        <v>204.5</v>
      </c>
      <c r="AU406" s="205">
        <v>241</v>
      </c>
      <c r="AV406" s="205">
        <v>575</v>
      </c>
      <c r="AW406" s="205">
        <v>337.5</v>
      </c>
      <c r="AX406" s="205">
        <v>239.5</v>
      </c>
    </row>
    <row r="407" spans="1:50">
      <c r="A407" s="203" t="str">
        <f t="shared" si="12"/>
        <v>201704</v>
      </c>
      <c r="B407" s="204">
        <v>43009</v>
      </c>
      <c r="C407" s="206">
        <f t="shared" si="13"/>
        <v>17400.5</v>
      </c>
      <c r="D407" s="205">
        <v>114</v>
      </c>
      <c r="E407" s="205">
        <v>167</v>
      </c>
      <c r="F407" s="205">
        <v>188</v>
      </c>
      <c r="G407" s="205">
        <v>202</v>
      </c>
      <c r="H407" s="205">
        <v>340.5</v>
      </c>
      <c r="I407" s="205">
        <v>188</v>
      </c>
      <c r="J407" s="205">
        <v>309.5</v>
      </c>
      <c r="K407" s="205">
        <v>150.5</v>
      </c>
      <c r="L407" s="205">
        <v>332.5</v>
      </c>
      <c r="M407" s="205">
        <v>343.5</v>
      </c>
      <c r="N407" s="205">
        <v>381</v>
      </c>
      <c r="O407" s="205">
        <v>470</v>
      </c>
      <c r="P407" s="205">
        <v>419</v>
      </c>
      <c r="Q407" s="205">
        <v>454</v>
      </c>
      <c r="R407" s="205">
        <v>531.5</v>
      </c>
      <c r="S407" s="205">
        <v>544</v>
      </c>
      <c r="T407" s="205">
        <v>273</v>
      </c>
      <c r="U407" s="205">
        <v>249</v>
      </c>
      <c r="V407" s="205">
        <v>563.5</v>
      </c>
      <c r="W407" s="205">
        <v>513.5</v>
      </c>
      <c r="X407" s="205">
        <v>530</v>
      </c>
      <c r="Y407" s="205">
        <v>286</v>
      </c>
      <c r="Z407" s="205">
        <v>317.5</v>
      </c>
      <c r="AA407" s="205">
        <v>471.5</v>
      </c>
      <c r="AB407" s="205">
        <v>648</v>
      </c>
      <c r="AC407" s="205">
        <v>443</v>
      </c>
      <c r="AD407" s="205">
        <v>574.5</v>
      </c>
      <c r="AE407" s="205">
        <v>430</v>
      </c>
      <c r="AF407" s="205">
        <v>397</v>
      </c>
      <c r="AG407" s="205">
        <v>338</v>
      </c>
      <c r="AH407" s="205">
        <v>353.5</v>
      </c>
      <c r="AI407" s="205">
        <v>315</v>
      </c>
      <c r="AJ407" s="205">
        <v>358</v>
      </c>
      <c r="AK407" s="205">
        <v>387.5</v>
      </c>
      <c r="AL407" s="205">
        <v>340</v>
      </c>
      <c r="AM407" s="205">
        <v>416.5</v>
      </c>
      <c r="AN407" s="205">
        <v>630</v>
      </c>
      <c r="AO407" s="205">
        <v>370.5</v>
      </c>
      <c r="AP407" s="205">
        <v>428.5</v>
      </c>
      <c r="AQ407" s="205">
        <v>289.5</v>
      </c>
      <c r="AR407" s="205">
        <v>620.5</v>
      </c>
      <c r="AS407" s="205">
        <v>278</v>
      </c>
      <c r="AT407" s="205">
        <v>279.5</v>
      </c>
      <c r="AU407" s="205">
        <v>196</v>
      </c>
      <c r="AV407" s="205">
        <v>556.5</v>
      </c>
      <c r="AW407" s="205">
        <v>141.5</v>
      </c>
      <c r="AX407" s="205">
        <v>270</v>
      </c>
    </row>
    <row r="408" spans="1:50">
      <c r="A408" s="203" t="str">
        <f t="shared" si="12"/>
        <v>201704</v>
      </c>
      <c r="B408" s="204">
        <v>43040</v>
      </c>
      <c r="C408" s="206">
        <f t="shared" si="13"/>
        <v>3437</v>
      </c>
      <c r="D408" s="205">
        <v>129</v>
      </c>
      <c r="E408" s="205">
        <v>200.5</v>
      </c>
      <c r="F408" s="205">
        <v>41</v>
      </c>
      <c r="G408" s="205">
        <v>183</v>
      </c>
      <c r="H408" s="205">
        <v>7.5</v>
      </c>
      <c r="I408" s="205">
        <v>42.5</v>
      </c>
      <c r="J408" s="205">
        <v>14</v>
      </c>
      <c r="K408" s="205">
        <v>231.5</v>
      </c>
      <c r="L408" s="205">
        <v>39.5</v>
      </c>
      <c r="M408" s="205">
        <v>34</v>
      </c>
      <c r="N408" s="205">
        <v>6</v>
      </c>
      <c r="O408" s="205">
        <v>25</v>
      </c>
      <c r="P408" s="205">
        <v>18.5</v>
      </c>
      <c r="Q408" s="205">
        <v>68.5</v>
      </c>
      <c r="R408" s="205">
        <v>47</v>
      </c>
      <c r="S408" s="205">
        <v>65</v>
      </c>
      <c r="T408" s="205">
        <v>202.5</v>
      </c>
      <c r="U408" s="205">
        <v>18</v>
      </c>
      <c r="V408" s="205">
        <v>49.5</v>
      </c>
      <c r="W408" s="205">
        <v>43.5</v>
      </c>
      <c r="X408" s="205">
        <v>47.5</v>
      </c>
      <c r="Y408" s="205">
        <v>246</v>
      </c>
      <c r="Z408" s="205">
        <v>282</v>
      </c>
      <c r="AA408" s="205">
        <v>42</v>
      </c>
      <c r="AB408" s="205">
        <v>50</v>
      </c>
      <c r="AC408" s="205">
        <v>52</v>
      </c>
      <c r="AD408" s="205">
        <v>56.5</v>
      </c>
      <c r="AE408" s="205">
        <v>58</v>
      </c>
      <c r="AF408" s="205">
        <v>43</v>
      </c>
      <c r="AG408" s="205">
        <v>44</v>
      </c>
      <c r="AH408" s="205">
        <v>121.5</v>
      </c>
      <c r="AI408" s="205">
        <v>21.5</v>
      </c>
      <c r="AJ408" s="205">
        <v>93</v>
      </c>
      <c r="AK408" s="205">
        <v>20.5</v>
      </c>
      <c r="AL408" s="205">
        <v>23.5</v>
      </c>
      <c r="AM408" s="205">
        <v>44</v>
      </c>
      <c r="AN408" s="205">
        <v>51.5</v>
      </c>
      <c r="AO408" s="205">
        <v>50.5</v>
      </c>
      <c r="AP408" s="205">
        <v>54.5</v>
      </c>
      <c r="AQ408" s="205">
        <v>23.5</v>
      </c>
      <c r="AR408" s="205">
        <v>33</v>
      </c>
      <c r="AS408" s="205">
        <v>19</v>
      </c>
      <c r="AT408" s="205">
        <v>59</v>
      </c>
      <c r="AU408" s="205">
        <v>60.5</v>
      </c>
      <c r="AV408" s="205">
        <v>117.5</v>
      </c>
      <c r="AW408" s="205">
        <v>110.5</v>
      </c>
      <c r="AX408" s="205">
        <v>146.5</v>
      </c>
    </row>
    <row r="409" spans="1:50">
      <c r="A409" s="203" t="str">
        <f t="shared" si="12"/>
        <v>201704</v>
      </c>
      <c r="B409" s="204">
        <v>43070</v>
      </c>
      <c r="C409" s="206">
        <f t="shared" si="13"/>
        <v>3071</v>
      </c>
      <c r="D409" s="205">
        <v>77</v>
      </c>
      <c r="E409" s="205">
        <v>169.5</v>
      </c>
      <c r="F409" s="205">
        <v>56.5</v>
      </c>
      <c r="G409" s="205">
        <v>175</v>
      </c>
      <c r="H409" s="205">
        <v>7</v>
      </c>
      <c r="I409" s="205">
        <v>88.5</v>
      </c>
      <c r="J409" s="205">
        <v>22.5</v>
      </c>
      <c r="K409" s="205">
        <v>329.5</v>
      </c>
      <c r="L409" s="205">
        <v>20.5</v>
      </c>
      <c r="M409" s="205">
        <v>10.5</v>
      </c>
      <c r="N409" s="205">
        <v>0</v>
      </c>
      <c r="O409" s="205">
        <v>10</v>
      </c>
      <c r="P409" s="205">
        <v>16</v>
      </c>
      <c r="Q409" s="205">
        <v>18.5</v>
      </c>
      <c r="R409" s="205">
        <v>15</v>
      </c>
      <c r="S409" s="205">
        <v>17</v>
      </c>
      <c r="T409" s="205">
        <v>324.5</v>
      </c>
      <c r="U409" s="205">
        <v>22</v>
      </c>
      <c r="V409" s="205">
        <v>30</v>
      </c>
      <c r="W409" s="205">
        <v>51.5</v>
      </c>
      <c r="X409" s="205">
        <v>28</v>
      </c>
      <c r="Y409" s="205">
        <v>364</v>
      </c>
      <c r="Z409" s="205">
        <v>376</v>
      </c>
      <c r="AA409" s="205">
        <v>26</v>
      </c>
      <c r="AB409" s="205">
        <v>22.5</v>
      </c>
      <c r="AC409" s="205">
        <v>30.5</v>
      </c>
      <c r="AD409" s="205">
        <v>34.5</v>
      </c>
      <c r="AE409" s="205">
        <v>27.5</v>
      </c>
      <c r="AF409" s="205">
        <v>33.5</v>
      </c>
      <c r="AG409" s="205">
        <v>27</v>
      </c>
      <c r="AH409" s="205">
        <v>203</v>
      </c>
      <c r="AI409" s="205">
        <v>7.5</v>
      </c>
      <c r="AJ409" s="205">
        <v>107</v>
      </c>
      <c r="AK409" s="205">
        <v>11.5</v>
      </c>
      <c r="AL409" s="205">
        <v>30</v>
      </c>
      <c r="AM409" s="205">
        <v>16</v>
      </c>
      <c r="AN409" s="205">
        <v>19</v>
      </c>
      <c r="AO409" s="205">
        <v>28.5</v>
      </c>
      <c r="AP409" s="205">
        <v>37.5</v>
      </c>
      <c r="AQ409" s="205">
        <v>24</v>
      </c>
      <c r="AR409" s="205">
        <v>3</v>
      </c>
      <c r="AS409" s="205">
        <v>17</v>
      </c>
      <c r="AT409" s="205">
        <v>33.5</v>
      </c>
      <c r="AU409" s="205">
        <v>16</v>
      </c>
      <c r="AV409" s="205">
        <v>7.5</v>
      </c>
      <c r="AW409" s="205">
        <v>29</v>
      </c>
      <c r="AX409" s="205">
        <v>50.5</v>
      </c>
    </row>
    <row r="410" spans="1:50">
      <c r="A410" s="203" t="str">
        <f t="shared" si="12"/>
        <v>201801</v>
      </c>
      <c r="B410" s="204">
        <v>43101</v>
      </c>
      <c r="C410" s="206">
        <f t="shared" si="13"/>
        <v>4174.5</v>
      </c>
      <c r="D410" s="205">
        <v>99.5</v>
      </c>
      <c r="E410" s="205">
        <v>104</v>
      </c>
      <c r="F410" s="205">
        <v>36.5</v>
      </c>
      <c r="G410" s="205">
        <v>113</v>
      </c>
      <c r="H410" s="205">
        <v>50</v>
      </c>
      <c r="I410" s="205">
        <v>116.5</v>
      </c>
      <c r="J410" s="205">
        <v>72.5</v>
      </c>
      <c r="K410" s="205">
        <v>206</v>
      </c>
      <c r="L410" s="205">
        <v>48.5</v>
      </c>
      <c r="M410" s="205">
        <v>31.5</v>
      </c>
      <c r="N410" s="205">
        <v>18</v>
      </c>
      <c r="O410" s="205">
        <v>34.5</v>
      </c>
      <c r="P410" s="205">
        <v>43.5</v>
      </c>
      <c r="Q410" s="205">
        <v>60</v>
      </c>
      <c r="R410" s="205">
        <v>48.5</v>
      </c>
      <c r="S410" s="205">
        <v>82.5</v>
      </c>
      <c r="T410" s="205">
        <v>305.5</v>
      </c>
      <c r="U410" s="205">
        <v>40.5</v>
      </c>
      <c r="V410" s="205">
        <v>109.5</v>
      </c>
      <c r="W410" s="205">
        <v>65.5</v>
      </c>
      <c r="X410" s="205">
        <v>41</v>
      </c>
      <c r="Y410" s="205">
        <v>347</v>
      </c>
      <c r="Z410" s="205">
        <v>340.5</v>
      </c>
      <c r="AA410" s="205">
        <v>58.5</v>
      </c>
      <c r="AB410" s="205">
        <v>50</v>
      </c>
      <c r="AC410" s="205">
        <v>60</v>
      </c>
      <c r="AD410" s="205">
        <v>79</v>
      </c>
      <c r="AE410" s="205">
        <v>51.5</v>
      </c>
      <c r="AF410" s="205">
        <v>42.5</v>
      </c>
      <c r="AG410" s="205">
        <v>44</v>
      </c>
      <c r="AH410" s="205">
        <v>141.5</v>
      </c>
      <c r="AI410" s="205">
        <v>37</v>
      </c>
      <c r="AJ410" s="205">
        <v>164.5</v>
      </c>
      <c r="AK410" s="205">
        <v>55</v>
      </c>
      <c r="AL410" s="205">
        <v>84.5</v>
      </c>
      <c r="AM410" s="205">
        <v>30</v>
      </c>
      <c r="AN410" s="205">
        <v>37.5</v>
      </c>
      <c r="AO410" s="205">
        <v>63</v>
      </c>
      <c r="AP410" s="205">
        <v>96.5</v>
      </c>
      <c r="AQ410" s="205">
        <v>89.5</v>
      </c>
      <c r="AR410" s="205">
        <v>42</v>
      </c>
      <c r="AS410" s="205">
        <v>70</v>
      </c>
      <c r="AT410" s="205">
        <v>71.5</v>
      </c>
      <c r="AU410" s="205">
        <v>82</v>
      </c>
      <c r="AV410" s="205">
        <v>63.5</v>
      </c>
      <c r="AW410" s="205">
        <v>96</v>
      </c>
      <c r="AX410" s="205">
        <v>150.5</v>
      </c>
    </row>
    <row r="411" spans="1:50">
      <c r="A411" s="203" t="str">
        <f t="shared" si="12"/>
        <v>201801</v>
      </c>
      <c r="B411" s="204">
        <v>43132</v>
      </c>
      <c r="C411" s="206">
        <f t="shared" si="13"/>
        <v>2661.5</v>
      </c>
      <c r="D411" s="205">
        <v>43</v>
      </c>
      <c r="E411" s="205">
        <v>97.5</v>
      </c>
      <c r="F411" s="205">
        <v>58.5</v>
      </c>
      <c r="G411" s="205">
        <v>107.5</v>
      </c>
      <c r="H411" s="205">
        <v>25.5</v>
      </c>
      <c r="I411" s="205">
        <v>50.5</v>
      </c>
      <c r="J411" s="205">
        <v>13</v>
      </c>
      <c r="K411" s="205">
        <v>108.5</v>
      </c>
      <c r="L411" s="205">
        <v>7.5</v>
      </c>
      <c r="M411" s="205">
        <v>6</v>
      </c>
      <c r="N411" s="205">
        <v>16</v>
      </c>
      <c r="O411" s="205">
        <v>10</v>
      </c>
      <c r="P411" s="205">
        <v>11</v>
      </c>
      <c r="Q411" s="205">
        <v>18</v>
      </c>
      <c r="R411" s="205">
        <v>20</v>
      </c>
      <c r="S411" s="205">
        <v>19.5</v>
      </c>
      <c r="T411" s="205">
        <v>190.5</v>
      </c>
      <c r="U411" s="205">
        <v>17.5</v>
      </c>
      <c r="V411" s="205">
        <v>22.5</v>
      </c>
      <c r="W411" s="205">
        <v>19</v>
      </c>
      <c r="X411" s="205">
        <v>17.5</v>
      </c>
      <c r="Y411" s="205">
        <v>203</v>
      </c>
      <c r="Z411" s="205">
        <v>267</v>
      </c>
      <c r="AA411" s="205">
        <v>24.5</v>
      </c>
      <c r="AB411" s="205">
        <v>17</v>
      </c>
      <c r="AC411" s="205">
        <v>24</v>
      </c>
      <c r="AD411" s="205">
        <v>41</v>
      </c>
      <c r="AE411" s="205">
        <v>28.5</v>
      </c>
      <c r="AF411" s="205">
        <v>23.5</v>
      </c>
      <c r="AG411" s="205">
        <v>36</v>
      </c>
      <c r="AH411" s="205">
        <v>97</v>
      </c>
      <c r="AI411" s="205">
        <v>36</v>
      </c>
      <c r="AJ411" s="205">
        <v>86</v>
      </c>
      <c r="AK411" s="205">
        <v>35</v>
      </c>
      <c r="AL411" s="205">
        <v>55.5</v>
      </c>
      <c r="AM411" s="205">
        <v>38</v>
      </c>
      <c r="AN411" s="205">
        <v>71</v>
      </c>
      <c r="AO411" s="205">
        <v>26.5</v>
      </c>
      <c r="AP411" s="205">
        <v>108</v>
      </c>
      <c r="AQ411" s="205">
        <v>57</v>
      </c>
      <c r="AR411" s="205">
        <v>44</v>
      </c>
      <c r="AS411" s="205">
        <v>49</v>
      </c>
      <c r="AT411" s="205">
        <v>87.5</v>
      </c>
      <c r="AU411" s="205">
        <v>51.5</v>
      </c>
      <c r="AV411" s="205">
        <v>94.5</v>
      </c>
      <c r="AW411" s="205">
        <v>97.5</v>
      </c>
      <c r="AX411" s="205">
        <v>84</v>
      </c>
    </row>
    <row r="412" spans="1:50">
      <c r="A412" s="203" t="str">
        <f t="shared" si="12"/>
        <v>201801</v>
      </c>
      <c r="B412" s="204">
        <v>43160</v>
      </c>
      <c r="C412" s="206">
        <f t="shared" si="13"/>
        <v>7696.5</v>
      </c>
      <c r="D412" s="205">
        <v>115.5</v>
      </c>
      <c r="E412" s="205">
        <v>74.5</v>
      </c>
      <c r="F412" s="205">
        <v>133.5</v>
      </c>
      <c r="G412" s="205">
        <v>131</v>
      </c>
      <c r="H412" s="205">
        <v>126.5</v>
      </c>
      <c r="I412" s="205">
        <v>89</v>
      </c>
      <c r="J412" s="205">
        <v>93.5</v>
      </c>
      <c r="K412" s="205">
        <v>111</v>
      </c>
      <c r="L412" s="205">
        <v>189</v>
      </c>
      <c r="M412" s="205">
        <v>145.5</v>
      </c>
      <c r="N412" s="205">
        <v>89.5</v>
      </c>
      <c r="O412" s="205">
        <v>194.5</v>
      </c>
      <c r="P412" s="205">
        <v>187</v>
      </c>
      <c r="Q412" s="205">
        <v>188.5</v>
      </c>
      <c r="R412" s="205">
        <v>220</v>
      </c>
      <c r="S412" s="205">
        <v>230.5</v>
      </c>
      <c r="T412" s="205">
        <v>216.5</v>
      </c>
      <c r="U412" s="205">
        <v>74.5</v>
      </c>
      <c r="V412" s="205">
        <v>342</v>
      </c>
      <c r="W412" s="205">
        <v>220.5</v>
      </c>
      <c r="X412" s="205">
        <v>202.5</v>
      </c>
      <c r="Y412" s="205">
        <v>207.5</v>
      </c>
      <c r="Z412" s="205">
        <v>199</v>
      </c>
      <c r="AA412" s="205">
        <v>146.5</v>
      </c>
      <c r="AB412" s="205">
        <v>185.5</v>
      </c>
      <c r="AC412" s="205">
        <v>130.5</v>
      </c>
      <c r="AD412" s="205">
        <v>143.5</v>
      </c>
      <c r="AE412" s="205">
        <v>137</v>
      </c>
      <c r="AF412" s="205">
        <v>157</v>
      </c>
      <c r="AG412" s="205">
        <v>128.5</v>
      </c>
      <c r="AH412" s="205">
        <v>179.5</v>
      </c>
      <c r="AI412" s="205">
        <v>147.5</v>
      </c>
      <c r="AJ412" s="205">
        <v>214</v>
      </c>
      <c r="AK412" s="205">
        <v>201</v>
      </c>
      <c r="AL412" s="205">
        <v>218.5</v>
      </c>
      <c r="AM412" s="205">
        <v>142</v>
      </c>
      <c r="AN412" s="205">
        <v>165</v>
      </c>
      <c r="AO412" s="205">
        <v>167.5</v>
      </c>
      <c r="AP412" s="205">
        <v>226</v>
      </c>
      <c r="AQ412" s="205">
        <v>147.5</v>
      </c>
      <c r="AR412" s="205">
        <v>150</v>
      </c>
      <c r="AS412" s="205">
        <v>173.5</v>
      </c>
      <c r="AT412" s="205">
        <v>185</v>
      </c>
      <c r="AU412" s="205">
        <v>131</v>
      </c>
      <c r="AV412" s="205">
        <v>179.5</v>
      </c>
      <c r="AW412" s="205">
        <v>158.5</v>
      </c>
      <c r="AX412" s="205">
        <v>100.5</v>
      </c>
    </row>
    <row r="413" spans="1:50">
      <c r="A413" s="203" t="str">
        <f t="shared" si="12"/>
        <v>201802</v>
      </c>
      <c r="B413" s="204">
        <v>43191</v>
      </c>
      <c r="C413" s="206">
        <f t="shared" si="13"/>
        <v>5721.5</v>
      </c>
      <c r="D413" s="205">
        <v>36.5</v>
      </c>
      <c r="E413" s="205">
        <v>82.5</v>
      </c>
      <c r="F413" s="205">
        <v>108.5</v>
      </c>
      <c r="G413" s="205">
        <v>143</v>
      </c>
      <c r="H413" s="205">
        <v>37</v>
      </c>
      <c r="I413" s="205">
        <v>49</v>
      </c>
      <c r="J413" s="205">
        <v>40.5</v>
      </c>
      <c r="K413" s="205">
        <v>139.5</v>
      </c>
      <c r="L413" s="205">
        <v>96</v>
      </c>
      <c r="M413" s="205">
        <v>79</v>
      </c>
      <c r="N413" s="205">
        <v>54</v>
      </c>
      <c r="O413" s="205">
        <v>51.5</v>
      </c>
      <c r="P413" s="205">
        <v>74.5</v>
      </c>
      <c r="Q413" s="205">
        <v>76.5</v>
      </c>
      <c r="R413" s="205">
        <v>109</v>
      </c>
      <c r="S413" s="205">
        <v>118.5</v>
      </c>
      <c r="T413" s="205">
        <v>154.5</v>
      </c>
      <c r="U413" s="205">
        <v>74.5</v>
      </c>
      <c r="V413" s="205">
        <v>341</v>
      </c>
      <c r="W413" s="205">
        <v>244</v>
      </c>
      <c r="X413" s="205">
        <v>213.5</v>
      </c>
      <c r="Y413" s="205">
        <v>184.5</v>
      </c>
      <c r="Z413" s="205">
        <v>212</v>
      </c>
      <c r="AA413" s="205">
        <v>225</v>
      </c>
      <c r="AB413" s="205">
        <v>129.5</v>
      </c>
      <c r="AC413" s="205">
        <v>162.5</v>
      </c>
      <c r="AD413" s="205">
        <v>154.5</v>
      </c>
      <c r="AE413" s="205">
        <v>140</v>
      </c>
      <c r="AF413" s="205">
        <v>161</v>
      </c>
      <c r="AG413" s="205">
        <v>137</v>
      </c>
      <c r="AH413" s="205">
        <v>97</v>
      </c>
      <c r="AI413" s="205">
        <v>72</v>
      </c>
      <c r="AJ413" s="205">
        <v>98</v>
      </c>
      <c r="AK413" s="205">
        <v>126</v>
      </c>
      <c r="AL413" s="205">
        <v>114.5</v>
      </c>
      <c r="AM413" s="205">
        <v>55</v>
      </c>
      <c r="AN413" s="205">
        <v>50.5</v>
      </c>
      <c r="AO413" s="205">
        <v>138</v>
      </c>
      <c r="AP413" s="205">
        <v>201</v>
      </c>
      <c r="AQ413" s="205">
        <v>61</v>
      </c>
      <c r="AR413" s="205">
        <v>54.5</v>
      </c>
      <c r="AS413" s="205">
        <v>169.5</v>
      </c>
      <c r="AT413" s="205">
        <v>155</v>
      </c>
      <c r="AU413" s="205">
        <v>193.5</v>
      </c>
      <c r="AV413" s="205">
        <v>59.5</v>
      </c>
      <c r="AW413" s="205">
        <v>121.5</v>
      </c>
      <c r="AX413" s="205">
        <v>126</v>
      </c>
    </row>
    <row r="414" spans="1:50">
      <c r="A414" s="203" t="str">
        <f t="shared" si="12"/>
        <v>201802</v>
      </c>
      <c r="B414" s="204">
        <v>43221</v>
      </c>
      <c r="C414" s="206">
        <f t="shared" si="13"/>
        <v>8783.5</v>
      </c>
      <c r="D414" s="205">
        <v>66</v>
      </c>
      <c r="E414" s="205">
        <v>169.5</v>
      </c>
      <c r="F414" s="205">
        <v>186</v>
      </c>
      <c r="G414" s="205">
        <v>288.5</v>
      </c>
      <c r="H414" s="205">
        <v>102.5</v>
      </c>
      <c r="I414" s="205">
        <v>103.5</v>
      </c>
      <c r="J414" s="205">
        <v>92.5</v>
      </c>
      <c r="K414" s="205">
        <v>139</v>
      </c>
      <c r="L414" s="205">
        <v>175.5</v>
      </c>
      <c r="M414" s="205">
        <v>139</v>
      </c>
      <c r="N414" s="205">
        <v>111</v>
      </c>
      <c r="O414" s="205">
        <v>109.5</v>
      </c>
      <c r="P414" s="205">
        <v>99.5</v>
      </c>
      <c r="Q414" s="205">
        <v>192</v>
      </c>
      <c r="R414" s="205">
        <v>165.5</v>
      </c>
      <c r="S414" s="205">
        <v>192</v>
      </c>
      <c r="T414" s="205">
        <v>186.5</v>
      </c>
      <c r="U414" s="205">
        <v>96</v>
      </c>
      <c r="V414" s="205">
        <v>334.5</v>
      </c>
      <c r="W414" s="205">
        <v>297.5</v>
      </c>
      <c r="X414" s="205">
        <v>253.5</v>
      </c>
      <c r="Y414" s="205">
        <v>225</v>
      </c>
      <c r="Z414" s="205">
        <v>252.5</v>
      </c>
      <c r="AA414" s="205">
        <v>225.5</v>
      </c>
      <c r="AB414" s="205">
        <v>196</v>
      </c>
      <c r="AC414" s="205">
        <v>216.5</v>
      </c>
      <c r="AD414" s="205">
        <v>224</v>
      </c>
      <c r="AE414" s="205">
        <v>230.5</v>
      </c>
      <c r="AF414" s="205">
        <v>187</v>
      </c>
      <c r="AG414" s="205">
        <v>240.5</v>
      </c>
      <c r="AH414" s="205">
        <v>167</v>
      </c>
      <c r="AI414" s="205">
        <v>150.5</v>
      </c>
      <c r="AJ414" s="205">
        <v>212.5</v>
      </c>
      <c r="AK414" s="205">
        <v>209</v>
      </c>
      <c r="AL414" s="205">
        <v>239.5</v>
      </c>
      <c r="AM414" s="205">
        <v>135.5</v>
      </c>
      <c r="AN414" s="205">
        <v>194</v>
      </c>
      <c r="AO414" s="205">
        <v>158.5</v>
      </c>
      <c r="AP414" s="205">
        <v>275.5</v>
      </c>
      <c r="AQ414" s="205">
        <v>134</v>
      </c>
      <c r="AR414" s="205">
        <v>118</v>
      </c>
      <c r="AS414" s="205">
        <v>170.5</v>
      </c>
      <c r="AT414" s="205">
        <v>147</v>
      </c>
      <c r="AU414" s="205">
        <v>191</v>
      </c>
      <c r="AV414" s="205">
        <v>408.5</v>
      </c>
      <c r="AW414" s="205">
        <v>342.5</v>
      </c>
      <c r="AX414" s="205">
        <v>33</v>
      </c>
    </row>
    <row r="415" spans="1:50">
      <c r="A415" s="203" t="str">
        <f t="shared" si="12"/>
        <v>201802</v>
      </c>
      <c r="B415" s="204">
        <v>43252</v>
      </c>
      <c r="C415" s="206">
        <f t="shared" si="13"/>
        <v>8683.5</v>
      </c>
      <c r="D415" s="205">
        <v>141.5</v>
      </c>
      <c r="E415" s="205">
        <v>102</v>
      </c>
      <c r="F415" s="205">
        <v>103</v>
      </c>
      <c r="G415" s="205">
        <v>156</v>
      </c>
      <c r="H415" s="205">
        <v>100.5</v>
      </c>
      <c r="I415" s="205">
        <v>42.5</v>
      </c>
      <c r="J415" s="205">
        <v>26</v>
      </c>
      <c r="K415" s="205">
        <v>66.5</v>
      </c>
      <c r="L415" s="205">
        <v>106</v>
      </c>
      <c r="M415" s="205">
        <v>103.5</v>
      </c>
      <c r="N415" s="205">
        <v>132</v>
      </c>
      <c r="O415" s="205">
        <v>91</v>
      </c>
      <c r="P415" s="205">
        <v>67.5</v>
      </c>
      <c r="Q415" s="205">
        <v>156.5</v>
      </c>
      <c r="R415" s="205">
        <v>155.5</v>
      </c>
      <c r="S415" s="205">
        <v>188.5</v>
      </c>
      <c r="T415" s="205">
        <v>118.5</v>
      </c>
      <c r="U415" s="205">
        <v>40.5</v>
      </c>
      <c r="V415" s="205">
        <v>279.5</v>
      </c>
      <c r="W415" s="205">
        <v>208.5</v>
      </c>
      <c r="X415" s="205">
        <v>193.5</v>
      </c>
      <c r="Y415" s="205">
        <v>97.5</v>
      </c>
      <c r="Z415" s="205">
        <v>92</v>
      </c>
      <c r="AA415" s="205">
        <v>201</v>
      </c>
      <c r="AB415" s="205">
        <v>220.5</v>
      </c>
      <c r="AC415" s="205">
        <v>212.5</v>
      </c>
      <c r="AD415" s="205">
        <v>180</v>
      </c>
      <c r="AE415" s="205">
        <v>192</v>
      </c>
      <c r="AF415" s="205">
        <v>209</v>
      </c>
      <c r="AG415" s="205">
        <v>215.5</v>
      </c>
      <c r="AH415" s="205">
        <v>117.5</v>
      </c>
      <c r="AI415" s="205">
        <v>140</v>
      </c>
      <c r="AJ415" s="205">
        <v>233</v>
      </c>
      <c r="AK415" s="205">
        <v>185</v>
      </c>
      <c r="AL415" s="205">
        <v>400.5</v>
      </c>
      <c r="AM415" s="205">
        <v>119</v>
      </c>
      <c r="AN415" s="205">
        <v>207</v>
      </c>
      <c r="AO415" s="205">
        <v>194.5</v>
      </c>
      <c r="AP415" s="205">
        <v>355</v>
      </c>
      <c r="AQ415" s="205">
        <v>267</v>
      </c>
      <c r="AR415" s="205">
        <v>288</v>
      </c>
      <c r="AS415" s="205">
        <v>291</v>
      </c>
      <c r="AT415" s="205">
        <v>276.5</v>
      </c>
      <c r="AU415" s="205">
        <v>373</v>
      </c>
      <c r="AV415" s="205">
        <v>479.5</v>
      </c>
      <c r="AW415" s="205">
        <v>339.5</v>
      </c>
      <c r="AX415" s="205">
        <v>218.5</v>
      </c>
    </row>
    <row r="416" spans="1:50">
      <c r="A416" s="203" t="str">
        <f t="shared" si="12"/>
        <v>201803</v>
      </c>
      <c r="B416" s="204">
        <v>43282</v>
      </c>
      <c r="C416" s="206">
        <f t="shared" si="13"/>
        <v>12557.5</v>
      </c>
      <c r="D416" s="205">
        <v>155.5</v>
      </c>
      <c r="E416" s="205">
        <v>191</v>
      </c>
      <c r="F416" s="205">
        <v>109.5</v>
      </c>
      <c r="G416" s="205">
        <v>204.5</v>
      </c>
      <c r="H416" s="205">
        <v>58.5</v>
      </c>
      <c r="I416" s="205">
        <v>52</v>
      </c>
      <c r="J416" s="205">
        <v>83.5</v>
      </c>
      <c r="K416" s="205">
        <v>42</v>
      </c>
      <c r="L416" s="205">
        <v>131.5</v>
      </c>
      <c r="M416" s="205">
        <v>166</v>
      </c>
      <c r="N416" s="205">
        <v>153</v>
      </c>
      <c r="O416" s="205">
        <v>101</v>
      </c>
      <c r="P416" s="205">
        <v>118</v>
      </c>
      <c r="Q416" s="205">
        <v>83</v>
      </c>
      <c r="R416" s="205">
        <v>107</v>
      </c>
      <c r="S416" s="205">
        <v>101</v>
      </c>
      <c r="T416" s="205">
        <v>207</v>
      </c>
      <c r="U416" s="205">
        <v>142</v>
      </c>
      <c r="V416" s="205">
        <v>234</v>
      </c>
      <c r="W416" s="205">
        <v>320.5</v>
      </c>
      <c r="X416" s="205">
        <v>152.5</v>
      </c>
      <c r="Y416" s="205">
        <v>207</v>
      </c>
      <c r="Z416" s="205">
        <v>257.5</v>
      </c>
      <c r="AA416" s="205">
        <v>308.5</v>
      </c>
      <c r="AB416" s="205">
        <v>182</v>
      </c>
      <c r="AC416" s="205">
        <v>326</v>
      </c>
      <c r="AD416" s="205">
        <v>450</v>
      </c>
      <c r="AE416" s="205">
        <v>332</v>
      </c>
      <c r="AF416" s="205">
        <v>368.5</v>
      </c>
      <c r="AG416" s="205">
        <v>531.5</v>
      </c>
      <c r="AH416" s="205">
        <v>314.5</v>
      </c>
      <c r="AI416" s="205">
        <v>372</v>
      </c>
      <c r="AJ416" s="205">
        <v>162.5</v>
      </c>
      <c r="AK416" s="205">
        <v>492</v>
      </c>
      <c r="AL416" s="205">
        <v>354.5</v>
      </c>
      <c r="AM416" s="205">
        <v>351</v>
      </c>
      <c r="AN416" s="205">
        <v>258.5</v>
      </c>
      <c r="AO416" s="205">
        <v>435.5</v>
      </c>
      <c r="AP416" s="205">
        <v>630.5</v>
      </c>
      <c r="AQ416" s="205">
        <v>466.5</v>
      </c>
      <c r="AR416" s="205">
        <v>286</v>
      </c>
      <c r="AS416" s="205">
        <v>441.5</v>
      </c>
      <c r="AT416" s="205">
        <v>381.5</v>
      </c>
      <c r="AU416" s="205">
        <v>290</v>
      </c>
      <c r="AV416" s="205">
        <v>579.5</v>
      </c>
      <c r="AW416" s="205">
        <v>436.5</v>
      </c>
      <c r="AX416" s="205">
        <v>429</v>
      </c>
    </row>
    <row r="417" spans="1:50">
      <c r="A417" s="203" t="str">
        <f t="shared" si="12"/>
        <v>201803</v>
      </c>
      <c r="B417" s="204">
        <v>43313</v>
      </c>
      <c r="C417" s="206">
        <f t="shared" si="13"/>
        <v>6264.5</v>
      </c>
      <c r="D417" s="205">
        <v>228.5</v>
      </c>
      <c r="E417" s="205">
        <v>180.5</v>
      </c>
      <c r="F417" s="205">
        <v>211</v>
      </c>
      <c r="G417" s="205">
        <v>220.5</v>
      </c>
      <c r="H417" s="205">
        <v>272.5</v>
      </c>
      <c r="I417" s="205">
        <v>281</v>
      </c>
      <c r="J417" s="205">
        <v>105.5</v>
      </c>
      <c r="K417" s="205">
        <v>278</v>
      </c>
      <c r="L417" s="205">
        <v>83.5</v>
      </c>
      <c r="M417" s="205">
        <v>273.5</v>
      </c>
      <c r="N417" s="205">
        <v>198</v>
      </c>
      <c r="O417" s="205">
        <v>109</v>
      </c>
      <c r="P417" s="205">
        <v>148.5</v>
      </c>
      <c r="Q417" s="205">
        <v>58.5</v>
      </c>
      <c r="R417" s="205">
        <v>86.5</v>
      </c>
      <c r="S417" s="205">
        <v>78</v>
      </c>
      <c r="T417" s="205">
        <v>316</v>
      </c>
      <c r="U417" s="205">
        <v>82</v>
      </c>
      <c r="V417" s="205">
        <v>145</v>
      </c>
      <c r="W417" s="205">
        <v>103.5</v>
      </c>
      <c r="X417" s="205">
        <v>128</v>
      </c>
      <c r="Y417" s="205">
        <v>253</v>
      </c>
      <c r="Z417" s="205">
        <v>95</v>
      </c>
      <c r="AA417" s="205">
        <v>93.5</v>
      </c>
      <c r="AB417" s="205">
        <v>148</v>
      </c>
      <c r="AC417" s="205">
        <v>36</v>
      </c>
      <c r="AD417" s="205">
        <v>96.5</v>
      </c>
      <c r="AE417" s="205">
        <v>41.5</v>
      </c>
      <c r="AF417" s="205">
        <v>112.5</v>
      </c>
      <c r="AG417" s="205">
        <v>135.5</v>
      </c>
      <c r="AH417" s="205">
        <v>32</v>
      </c>
      <c r="AI417" s="205">
        <v>37</v>
      </c>
      <c r="AJ417" s="205">
        <v>58.5</v>
      </c>
      <c r="AK417" s="205">
        <v>47</v>
      </c>
      <c r="AL417" s="205">
        <v>23.5</v>
      </c>
      <c r="AM417" s="205">
        <v>77</v>
      </c>
      <c r="AN417" s="205">
        <v>166.5</v>
      </c>
      <c r="AO417" s="205">
        <v>15.5</v>
      </c>
      <c r="AP417" s="205">
        <v>250.5</v>
      </c>
      <c r="AQ417" s="205">
        <v>52</v>
      </c>
      <c r="AR417" s="205">
        <v>38</v>
      </c>
      <c r="AS417" s="205">
        <v>88.5</v>
      </c>
      <c r="AT417" s="205">
        <v>45</v>
      </c>
      <c r="AU417" s="205">
        <v>36</v>
      </c>
      <c r="AV417" s="205">
        <v>342.5</v>
      </c>
      <c r="AW417" s="205">
        <v>46</v>
      </c>
      <c r="AX417" s="205">
        <v>310</v>
      </c>
    </row>
    <row r="418" spans="1:50">
      <c r="A418" s="203" t="str">
        <f t="shared" si="12"/>
        <v>201803</v>
      </c>
      <c r="B418" s="204">
        <v>43344</v>
      </c>
      <c r="C418" s="206">
        <f t="shared" si="13"/>
        <v>16614</v>
      </c>
      <c r="D418" s="205">
        <v>49.5</v>
      </c>
      <c r="E418" s="205">
        <v>103</v>
      </c>
      <c r="F418" s="205">
        <v>206</v>
      </c>
      <c r="G418" s="205">
        <v>248</v>
      </c>
      <c r="H418" s="205">
        <v>188.5</v>
      </c>
      <c r="I418" s="205">
        <v>173.5</v>
      </c>
      <c r="J418" s="205">
        <v>162.5</v>
      </c>
      <c r="K418" s="205">
        <v>248.5</v>
      </c>
      <c r="L418" s="205">
        <v>288.5</v>
      </c>
      <c r="M418" s="205">
        <v>210.5</v>
      </c>
      <c r="N418" s="205">
        <v>220.5</v>
      </c>
      <c r="O418" s="205">
        <v>307.5</v>
      </c>
      <c r="P418" s="205">
        <v>330.5</v>
      </c>
      <c r="Q418" s="205">
        <v>285</v>
      </c>
      <c r="R418" s="205">
        <v>365</v>
      </c>
      <c r="S418" s="205">
        <v>373</v>
      </c>
      <c r="T418" s="205">
        <v>563.5</v>
      </c>
      <c r="U418" s="205">
        <v>239</v>
      </c>
      <c r="V418" s="205">
        <v>425</v>
      </c>
      <c r="W418" s="205">
        <v>427.5</v>
      </c>
      <c r="X418" s="205">
        <v>365.5</v>
      </c>
      <c r="Y418" s="205">
        <v>529</v>
      </c>
      <c r="Z418" s="205">
        <v>509.5</v>
      </c>
      <c r="AA418" s="205">
        <v>334.5</v>
      </c>
      <c r="AB418" s="205">
        <v>450.5</v>
      </c>
      <c r="AC418" s="205">
        <v>322</v>
      </c>
      <c r="AD418" s="205">
        <v>459.5</v>
      </c>
      <c r="AE418" s="205">
        <v>372</v>
      </c>
      <c r="AF418" s="205">
        <v>390.5</v>
      </c>
      <c r="AG418" s="205">
        <v>464.5</v>
      </c>
      <c r="AH418" s="205">
        <v>617</v>
      </c>
      <c r="AI418" s="205">
        <v>314.5</v>
      </c>
      <c r="AJ418" s="205">
        <v>482</v>
      </c>
      <c r="AK418" s="205">
        <v>365</v>
      </c>
      <c r="AL418" s="205">
        <v>309</v>
      </c>
      <c r="AM418" s="205">
        <v>527.5</v>
      </c>
      <c r="AN418" s="205">
        <v>443</v>
      </c>
      <c r="AO418" s="205">
        <v>452</v>
      </c>
      <c r="AP418" s="205">
        <v>712.5</v>
      </c>
      <c r="AQ418" s="205">
        <v>176.5</v>
      </c>
      <c r="AR418" s="205">
        <v>446.5</v>
      </c>
      <c r="AS418" s="205">
        <v>226.5</v>
      </c>
      <c r="AT418" s="205">
        <v>232.5</v>
      </c>
      <c r="AU418" s="205">
        <v>426</v>
      </c>
      <c r="AV418" s="205">
        <v>568</v>
      </c>
      <c r="AW418" s="205">
        <v>368.5</v>
      </c>
      <c r="AX418" s="205">
        <v>334.5</v>
      </c>
    </row>
    <row r="419" spans="1:50">
      <c r="A419" s="203" t="str">
        <f t="shared" si="12"/>
        <v>201804</v>
      </c>
      <c r="B419" s="204">
        <v>43374</v>
      </c>
      <c r="C419" s="206">
        <f t="shared" si="13"/>
        <v>3620.5</v>
      </c>
      <c r="D419" s="205">
        <v>187</v>
      </c>
      <c r="E419" s="205">
        <v>185.5</v>
      </c>
      <c r="F419" s="205">
        <v>72.5</v>
      </c>
      <c r="G419" s="205">
        <v>178.5</v>
      </c>
      <c r="H419" s="205">
        <v>68</v>
      </c>
      <c r="I419" s="205">
        <v>36.5</v>
      </c>
      <c r="J419" s="205">
        <v>69.5</v>
      </c>
      <c r="K419" s="205">
        <v>154</v>
      </c>
      <c r="L419" s="205">
        <v>67</v>
      </c>
      <c r="M419" s="205">
        <v>69.5</v>
      </c>
      <c r="N419" s="205">
        <v>26</v>
      </c>
      <c r="O419" s="205">
        <v>48.5</v>
      </c>
      <c r="P419" s="205">
        <v>28.5</v>
      </c>
      <c r="Q419" s="205">
        <v>65.5</v>
      </c>
      <c r="R419" s="205">
        <v>61.5</v>
      </c>
      <c r="S419" s="205">
        <v>64</v>
      </c>
      <c r="T419" s="205">
        <v>153</v>
      </c>
      <c r="U419" s="205">
        <v>31</v>
      </c>
      <c r="V419" s="205">
        <v>63</v>
      </c>
      <c r="W419" s="205">
        <v>48</v>
      </c>
      <c r="X419" s="205">
        <v>23.5</v>
      </c>
      <c r="Y419" s="205">
        <v>153.5</v>
      </c>
      <c r="Z419" s="205">
        <v>91.5</v>
      </c>
      <c r="AA419" s="205">
        <v>34</v>
      </c>
      <c r="AB419" s="205">
        <v>22</v>
      </c>
      <c r="AC419" s="205">
        <v>34</v>
      </c>
      <c r="AD419" s="205">
        <v>32</v>
      </c>
      <c r="AE419" s="205">
        <v>24</v>
      </c>
      <c r="AF419" s="205">
        <v>35.5</v>
      </c>
      <c r="AG419" s="205">
        <v>47</v>
      </c>
      <c r="AH419" s="205">
        <v>90</v>
      </c>
      <c r="AI419" s="205">
        <v>40</v>
      </c>
      <c r="AJ419" s="205">
        <v>56.5</v>
      </c>
      <c r="AK419" s="205">
        <v>35</v>
      </c>
      <c r="AL419" s="205">
        <v>30</v>
      </c>
      <c r="AM419" s="205">
        <v>43.5</v>
      </c>
      <c r="AN419" s="205">
        <v>78.5</v>
      </c>
      <c r="AO419" s="205">
        <v>34.5</v>
      </c>
      <c r="AP419" s="205">
        <v>84</v>
      </c>
      <c r="AQ419" s="205">
        <v>59.5</v>
      </c>
      <c r="AR419" s="205">
        <v>92.5</v>
      </c>
      <c r="AS419" s="205">
        <v>61</v>
      </c>
      <c r="AT419" s="205">
        <v>52</v>
      </c>
      <c r="AU419" s="205">
        <v>52.5</v>
      </c>
      <c r="AV419" s="205">
        <v>208.5</v>
      </c>
      <c r="AW419" s="205">
        <v>53.5</v>
      </c>
      <c r="AX419" s="205">
        <v>375</v>
      </c>
    </row>
    <row r="420" spans="1:50">
      <c r="A420" s="203" t="str">
        <f t="shared" si="12"/>
        <v>201804</v>
      </c>
      <c r="B420" s="204">
        <v>43405</v>
      </c>
      <c r="C420" s="206">
        <f t="shared" si="13"/>
        <v>2325</v>
      </c>
      <c r="D420" s="205">
        <v>73</v>
      </c>
      <c r="E420" s="205">
        <v>90.5</v>
      </c>
      <c r="F420" s="205">
        <v>38.5</v>
      </c>
      <c r="G420" s="205">
        <v>81.5</v>
      </c>
      <c r="H420" s="205">
        <v>23.5</v>
      </c>
      <c r="I420" s="205">
        <v>19.5</v>
      </c>
      <c r="J420" s="205">
        <v>7.5</v>
      </c>
      <c r="K420" s="205">
        <v>97</v>
      </c>
      <c r="L420" s="205">
        <v>65</v>
      </c>
      <c r="M420" s="205">
        <v>17</v>
      </c>
      <c r="N420" s="205">
        <v>17</v>
      </c>
      <c r="O420" s="205">
        <v>21</v>
      </c>
      <c r="P420" s="205">
        <v>15.5</v>
      </c>
      <c r="Q420" s="205">
        <v>34</v>
      </c>
      <c r="R420" s="205">
        <v>63</v>
      </c>
      <c r="S420" s="205">
        <v>56</v>
      </c>
      <c r="T420" s="205">
        <v>120.5</v>
      </c>
      <c r="U420" s="205">
        <v>7.5</v>
      </c>
      <c r="V420" s="205">
        <v>38</v>
      </c>
      <c r="W420" s="205">
        <v>40</v>
      </c>
      <c r="X420" s="205">
        <v>44</v>
      </c>
      <c r="Y420" s="205">
        <v>112</v>
      </c>
      <c r="Z420" s="205">
        <v>78.5</v>
      </c>
      <c r="AA420" s="205">
        <v>50.5</v>
      </c>
      <c r="AB420" s="205">
        <v>60.5</v>
      </c>
      <c r="AC420" s="205">
        <v>36</v>
      </c>
      <c r="AD420" s="205">
        <v>26.5</v>
      </c>
      <c r="AE420" s="205">
        <v>30.5</v>
      </c>
      <c r="AF420" s="205">
        <v>22.5</v>
      </c>
      <c r="AG420" s="205">
        <v>11.5</v>
      </c>
      <c r="AH420" s="205">
        <v>102.5</v>
      </c>
      <c r="AI420" s="205">
        <v>2.5</v>
      </c>
      <c r="AJ420" s="205">
        <v>34.5</v>
      </c>
      <c r="AK420" s="205">
        <v>38</v>
      </c>
      <c r="AL420" s="205">
        <v>23.5</v>
      </c>
      <c r="AM420" s="205">
        <v>13.5</v>
      </c>
      <c r="AN420" s="205">
        <v>31.5</v>
      </c>
      <c r="AO420" s="205">
        <v>34</v>
      </c>
      <c r="AP420" s="205">
        <v>68</v>
      </c>
      <c r="AQ420" s="205">
        <v>39.5</v>
      </c>
      <c r="AR420" s="205">
        <v>41.5</v>
      </c>
      <c r="AS420" s="205">
        <v>46.5</v>
      </c>
      <c r="AT420" s="205">
        <v>63</v>
      </c>
      <c r="AU420" s="205">
        <v>58</v>
      </c>
      <c r="AV420" s="205">
        <v>78</v>
      </c>
      <c r="AW420" s="205">
        <v>92</v>
      </c>
      <c r="AX420" s="205">
        <v>160.5</v>
      </c>
    </row>
    <row r="421" spans="1:50">
      <c r="A421" s="203" t="str">
        <f t="shared" si="12"/>
        <v>201804</v>
      </c>
      <c r="B421" s="204">
        <v>43435</v>
      </c>
      <c r="C421" s="206">
        <f t="shared" si="13"/>
        <v>4406</v>
      </c>
      <c r="D421" s="205">
        <v>86.5</v>
      </c>
      <c r="E421" s="205">
        <v>172.5</v>
      </c>
      <c r="F421" s="205">
        <v>58.5</v>
      </c>
      <c r="G421" s="205">
        <v>144.5</v>
      </c>
      <c r="H421" s="205">
        <v>29</v>
      </c>
      <c r="I421" s="205">
        <v>110.5</v>
      </c>
      <c r="J421" s="205">
        <v>61.5</v>
      </c>
      <c r="K421" s="205">
        <v>205.5</v>
      </c>
      <c r="L421" s="205">
        <v>24.5</v>
      </c>
      <c r="M421" s="205">
        <v>16</v>
      </c>
      <c r="N421" s="205">
        <v>11.5</v>
      </c>
      <c r="O421" s="205">
        <v>30.5</v>
      </c>
      <c r="P421" s="205">
        <v>29.5</v>
      </c>
      <c r="Q421" s="205">
        <v>43.5</v>
      </c>
      <c r="R421" s="205">
        <v>44</v>
      </c>
      <c r="S421" s="205">
        <v>70</v>
      </c>
      <c r="T421" s="205">
        <v>219</v>
      </c>
      <c r="U421" s="205">
        <v>41</v>
      </c>
      <c r="V421" s="205">
        <v>108</v>
      </c>
      <c r="W421" s="205">
        <v>92.5</v>
      </c>
      <c r="X421" s="205">
        <v>60.5</v>
      </c>
      <c r="Y421" s="205">
        <v>246.5</v>
      </c>
      <c r="Z421" s="205">
        <v>237</v>
      </c>
      <c r="AA421" s="205">
        <v>66</v>
      </c>
      <c r="AB421" s="205">
        <v>58.5</v>
      </c>
      <c r="AC421" s="205">
        <v>86.5</v>
      </c>
      <c r="AD421" s="205">
        <v>64</v>
      </c>
      <c r="AE421" s="205">
        <v>72</v>
      </c>
      <c r="AF421" s="205">
        <v>60.5</v>
      </c>
      <c r="AG421" s="205">
        <v>46</v>
      </c>
      <c r="AH421" s="205">
        <v>228</v>
      </c>
      <c r="AI421" s="205">
        <v>61</v>
      </c>
      <c r="AJ421" s="205">
        <v>174.5</v>
      </c>
      <c r="AK421" s="205">
        <v>90.5</v>
      </c>
      <c r="AL421" s="205">
        <v>86</v>
      </c>
      <c r="AM421" s="205">
        <v>43</v>
      </c>
      <c r="AN421" s="205">
        <v>57</v>
      </c>
      <c r="AO421" s="205">
        <v>77</v>
      </c>
      <c r="AP421" s="205">
        <v>85</v>
      </c>
      <c r="AQ421" s="205">
        <v>67</v>
      </c>
      <c r="AR421" s="205">
        <v>62</v>
      </c>
      <c r="AS421" s="205">
        <v>89.5</v>
      </c>
      <c r="AT421" s="205">
        <v>124.5</v>
      </c>
      <c r="AU421" s="205">
        <v>66</v>
      </c>
      <c r="AV421" s="205">
        <v>106</v>
      </c>
      <c r="AW421" s="205">
        <v>245</v>
      </c>
      <c r="AX421" s="205">
        <v>148</v>
      </c>
    </row>
    <row r="422" spans="1:50">
      <c r="A422" s="203" t="str">
        <f t="shared" si="12"/>
        <v>201901</v>
      </c>
      <c r="B422" s="204">
        <v>43466</v>
      </c>
      <c r="C422" s="206">
        <f t="shared" si="13"/>
        <v>2071</v>
      </c>
      <c r="D422" s="205">
        <v>86</v>
      </c>
      <c r="E422" s="205">
        <v>95.5</v>
      </c>
      <c r="F422" s="205">
        <v>20.5</v>
      </c>
      <c r="G422" s="205">
        <v>86</v>
      </c>
      <c r="H422" s="205">
        <v>4</v>
      </c>
      <c r="I422" s="205">
        <v>62.5</v>
      </c>
      <c r="J422" s="205">
        <v>10.5</v>
      </c>
      <c r="K422" s="205">
        <v>150</v>
      </c>
      <c r="L422" s="205">
        <v>9</v>
      </c>
      <c r="M422" s="205">
        <v>4</v>
      </c>
      <c r="N422" s="205">
        <v>0.5</v>
      </c>
      <c r="O422" s="205">
        <v>10.5</v>
      </c>
      <c r="P422" s="205">
        <v>6</v>
      </c>
      <c r="Q422" s="205">
        <v>20</v>
      </c>
      <c r="R422" s="205">
        <v>16</v>
      </c>
      <c r="S422" s="205">
        <v>14.5</v>
      </c>
      <c r="T422" s="205">
        <v>187.5</v>
      </c>
      <c r="U422" s="205">
        <v>40.5</v>
      </c>
      <c r="V422" s="205">
        <v>10</v>
      </c>
      <c r="W422" s="205">
        <v>21.5</v>
      </c>
      <c r="X422" s="205">
        <v>14.5</v>
      </c>
      <c r="Y422" s="205">
        <v>192</v>
      </c>
      <c r="Z422" s="205">
        <v>190</v>
      </c>
      <c r="AA422" s="205">
        <v>27.5</v>
      </c>
      <c r="AB422" s="205">
        <v>18.5</v>
      </c>
      <c r="AC422" s="205">
        <v>27</v>
      </c>
      <c r="AD422" s="205">
        <v>15</v>
      </c>
      <c r="AE422" s="205">
        <v>22.5</v>
      </c>
      <c r="AF422" s="205">
        <v>25</v>
      </c>
      <c r="AG422" s="205">
        <v>15</v>
      </c>
      <c r="AH422" s="205">
        <v>118.5</v>
      </c>
      <c r="AI422" s="205">
        <v>17.5</v>
      </c>
      <c r="AJ422" s="205">
        <v>71.5</v>
      </c>
      <c r="AK422" s="205">
        <v>26.5</v>
      </c>
      <c r="AL422" s="205">
        <v>57.5</v>
      </c>
      <c r="AM422" s="205">
        <v>24</v>
      </c>
      <c r="AN422" s="205">
        <v>15.5</v>
      </c>
      <c r="AO422" s="205">
        <v>24.5</v>
      </c>
      <c r="AP422" s="205">
        <v>23.5</v>
      </c>
      <c r="AQ422" s="205">
        <v>54.5</v>
      </c>
      <c r="AR422" s="205">
        <v>35.5</v>
      </c>
      <c r="AS422" s="205">
        <v>28</v>
      </c>
      <c r="AT422" s="205">
        <v>27</v>
      </c>
      <c r="AU422" s="205">
        <v>23.5</v>
      </c>
      <c r="AV422" s="205">
        <v>32</v>
      </c>
      <c r="AW422" s="205">
        <v>34.5</v>
      </c>
      <c r="AX422" s="205">
        <v>55</v>
      </c>
    </row>
    <row r="423" spans="1:50">
      <c r="A423" s="203" t="str">
        <f t="shared" si="12"/>
        <v>201901</v>
      </c>
      <c r="B423" s="204">
        <v>43497</v>
      </c>
      <c r="C423" s="206">
        <f t="shared" si="13"/>
        <v>3031.5</v>
      </c>
      <c r="D423" s="205">
        <v>32.5</v>
      </c>
      <c r="E423" s="205">
        <v>95</v>
      </c>
      <c r="F423" s="205">
        <v>48.5</v>
      </c>
      <c r="G423" s="205">
        <v>66.5</v>
      </c>
      <c r="H423" s="205">
        <v>13</v>
      </c>
      <c r="I423" s="205">
        <v>40</v>
      </c>
      <c r="J423" s="205">
        <v>8</v>
      </c>
      <c r="K423" s="205">
        <v>65.5</v>
      </c>
      <c r="L423" s="205">
        <v>51.5</v>
      </c>
      <c r="M423" s="205">
        <v>28.5</v>
      </c>
      <c r="N423" s="205">
        <v>5</v>
      </c>
      <c r="O423" s="205">
        <v>35.5</v>
      </c>
      <c r="P423" s="205">
        <v>33</v>
      </c>
      <c r="Q423" s="205">
        <v>58.5</v>
      </c>
      <c r="R423" s="205">
        <v>42</v>
      </c>
      <c r="S423" s="205">
        <v>48.5</v>
      </c>
      <c r="T423" s="205">
        <v>111.5</v>
      </c>
      <c r="U423" s="205">
        <v>19</v>
      </c>
      <c r="V423" s="205">
        <v>84</v>
      </c>
      <c r="W423" s="205">
        <v>62.5</v>
      </c>
      <c r="X423" s="205">
        <v>56.5</v>
      </c>
      <c r="Y423" s="205">
        <v>93</v>
      </c>
      <c r="Z423" s="205">
        <v>73</v>
      </c>
      <c r="AA423" s="205">
        <v>47.5</v>
      </c>
      <c r="AB423" s="205">
        <v>58</v>
      </c>
      <c r="AC423" s="205">
        <v>51</v>
      </c>
      <c r="AD423" s="205">
        <v>60</v>
      </c>
      <c r="AE423" s="205">
        <v>42.5</v>
      </c>
      <c r="AF423" s="205">
        <v>41</v>
      </c>
      <c r="AG423" s="205">
        <v>36</v>
      </c>
      <c r="AH423" s="205">
        <v>95.5</v>
      </c>
      <c r="AI423" s="205">
        <v>35</v>
      </c>
      <c r="AJ423" s="205">
        <v>104.5</v>
      </c>
      <c r="AK423" s="205">
        <v>68.5</v>
      </c>
      <c r="AL423" s="205">
        <v>90</v>
      </c>
      <c r="AM423" s="205">
        <v>44</v>
      </c>
      <c r="AN423" s="205">
        <v>47.5</v>
      </c>
      <c r="AO423" s="205">
        <v>81.5</v>
      </c>
      <c r="AP423" s="205">
        <v>81</v>
      </c>
      <c r="AQ423" s="205">
        <v>41.5</v>
      </c>
      <c r="AR423" s="205">
        <v>87</v>
      </c>
      <c r="AS423" s="205">
        <v>84</v>
      </c>
      <c r="AT423" s="205">
        <v>86.5</v>
      </c>
      <c r="AU423" s="205">
        <v>108</v>
      </c>
      <c r="AV423" s="205">
        <v>155.5</v>
      </c>
      <c r="AW423" s="205">
        <v>158</v>
      </c>
      <c r="AX423" s="205">
        <v>156.5</v>
      </c>
    </row>
    <row r="424" spans="1:50">
      <c r="A424" s="203" t="str">
        <f t="shared" si="12"/>
        <v>201901</v>
      </c>
      <c r="B424" s="204">
        <v>43525</v>
      </c>
      <c r="C424" s="206">
        <f t="shared" si="13"/>
        <v>4920.5</v>
      </c>
      <c r="D424" s="205">
        <v>39</v>
      </c>
      <c r="E424" s="205">
        <v>87</v>
      </c>
      <c r="F424" s="205">
        <v>52.5</v>
      </c>
      <c r="G424" s="205">
        <v>59.5</v>
      </c>
      <c r="H424" s="205">
        <v>83</v>
      </c>
      <c r="I424" s="205">
        <v>93.5</v>
      </c>
      <c r="J424" s="205">
        <v>86</v>
      </c>
      <c r="K424" s="205">
        <v>92</v>
      </c>
      <c r="L424" s="205">
        <v>90</v>
      </c>
      <c r="M424" s="205">
        <v>83</v>
      </c>
      <c r="N424" s="205">
        <v>70.5</v>
      </c>
      <c r="O424" s="205">
        <v>101.5</v>
      </c>
      <c r="P424" s="205">
        <v>63.5</v>
      </c>
      <c r="Q424" s="205">
        <v>107.5</v>
      </c>
      <c r="R424" s="205">
        <v>117.5</v>
      </c>
      <c r="S424" s="205">
        <v>101</v>
      </c>
      <c r="T424" s="205">
        <v>165</v>
      </c>
      <c r="U424" s="205">
        <v>77.5</v>
      </c>
      <c r="V424" s="205">
        <v>84</v>
      </c>
      <c r="W424" s="205">
        <v>83</v>
      </c>
      <c r="X424" s="205">
        <v>80</v>
      </c>
      <c r="Y424" s="205">
        <v>131.5</v>
      </c>
      <c r="Z424" s="205">
        <v>126</v>
      </c>
      <c r="AA424" s="205">
        <v>76.5</v>
      </c>
      <c r="AB424" s="205">
        <v>85</v>
      </c>
      <c r="AC424" s="205">
        <v>83</v>
      </c>
      <c r="AD424" s="205">
        <v>76.5</v>
      </c>
      <c r="AE424" s="205">
        <v>75</v>
      </c>
      <c r="AF424" s="205">
        <v>68.5</v>
      </c>
      <c r="AG424" s="205">
        <v>79</v>
      </c>
      <c r="AH424" s="205">
        <v>148.5</v>
      </c>
      <c r="AI424" s="205">
        <v>83.5</v>
      </c>
      <c r="AJ424" s="205">
        <v>151</v>
      </c>
      <c r="AK424" s="205">
        <v>102</v>
      </c>
      <c r="AL424" s="205">
        <v>141.5</v>
      </c>
      <c r="AM424" s="205">
        <v>87.5</v>
      </c>
      <c r="AN424" s="205">
        <v>84</v>
      </c>
      <c r="AO424" s="205">
        <v>120.5</v>
      </c>
      <c r="AP424" s="205">
        <v>144</v>
      </c>
      <c r="AQ424" s="205">
        <v>99.5</v>
      </c>
      <c r="AR424" s="205">
        <v>189</v>
      </c>
      <c r="AS424" s="205">
        <v>114.5</v>
      </c>
      <c r="AT424" s="205">
        <v>129.5</v>
      </c>
      <c r="AU424" s="205">
        <v>143</v>
      </c>
      <c r="AV424" s="205">
        <v>212.5</v>
      </c>
      <c r="AW424" s="205">
        <v>169</v>
      </c>
      <c r="AX424" s="205">
        <v>183.5</v>
      </c>
    </row>
    <row r="425" spans="1:50">
      <c r="A425" s="203" t="str">
        <f t="shared" si="12"/>
        <v>201902</v>
      </c>
      <c r="B425" s="204">
        <v>43556</v>
      </c>
      <c r="C425" s="206">
        <f t="shared" si="13"/>
        <v>5032.5</v>
      </c>
      <c r="D425" s="205">
        <v>30.5</v>
      </c>
      <c r="E425" s="205">
        <v>60.5</v>
      </c>
      <c r="F425" s="205">
        <v>89.5</v>
      </c>
      <c r="G425" s="205">
        <v>77.5</v>
      </c>
      <c r="H425" s="205">
        <v>90.5</v>
      </c>
      <c r="I425" s="205">
        <v>63</v>
      </c>
      <c r="J425" s="205">
        <v>82</v>
      </c>
      <c r="K425" s="205">
        <v>107.5</v>
      </c>
      <c r="L425" s="205">
        <v>81</v>
      </c>
      <c r="M425" s="205">
        <v>117.5</v>
      </c>
      <c r="N425" s="205">
        <v>67.5</v>
      </c>
      <c r="O425" s="205">
        <v>68</v>
      </c>
      <c r="P425" s="205">
        <v>56.5</v>
      </c>
      <c r="Q425" s="205">
        <v>87</v>
      </c>
      <c r="R425" s="205">
        <v>90.5</v>
      </c>
      <c r="S425" s="205">
        <v>93.5</v>
      </c>
      <c r="T425" s="205">
        <v>148.5</v>
      </c>
      <c r="U425" s="205">
        <v>48</v>
      </c>
      <c r="V425" s="205">
        <v>252</v>
      </c>
      <c r="W425" s="205">
        <v>179</v>
      </c>
      <c r="X425" s="205">
        <v>117.5</v>
      </c>
      <c r="Y425" s="205">
        <v>146.5</v>
      </c>
      <c r="Z425" s="205">
        <v>143</v>
      </c>
      <c r="AA425" s="205">
        <v>123</v>
      </c>
      <c r="AB425" s="205">
        <v>147</v>
      </c>
      <c r="AC425" s="205">
        <v>76</v>
      </c>
      <c r="AD425" s="205">
        <v>79</v>
      </c>
      <c r="AE425" s="205">
        <v>87</v>
      </c>
      <c r="AF425" s="205">
        <v>107</v>
      </c>
      <c r="AG425" s="205">
        <v>87.5</v>
      </c>
      <c r="AH425" s="205">
        <v>119.5</v>
      </c>
      <c r="AI425" s="205">
        <v>103.5</v>
      </c>
      <c r="AJ425" s="205">
        <v>114.5</v>
      </c>
      <c r="AK425" s="205">
        <v>110</v>
      </c>
      <c r="AL425" s="205">
        <v>163.5</v>
      </c>
      <c r="AM425" s="205">
        <v>69.5</v>
      </c>
      <c r="AN425" s="205">
        <v>119.5</v>
      </c>
      <c r="AO425" s="205">
        <v>75.5</v>
      </c>
      <c r="AP425" s="205">
        <v>207</v>
      </c>
      <c r="AQ425" s="205">
        <v>103</v>
      </c>
      <c r="AR425" s="205">
        <v>84</v>
      </c>
      <c r="AS425" s="205">
        <v>147</v>
      </c>
      <c r="AT425" s="205">
        <v>87.5</v>
      </c>
      <c r="AU425" s="205">
        <v>105.5</v>
      </c>
      <c r="AV425" s="205">
        <v>161.5</v>
      </c>
      <c r="AW425" s="205">
        <v>130</v>
      </c>
      <c r="AX425" s="205">
        <v>128</v>
      </c>
    </row>
    <row r="426" spans="1:50">
      <c r="A426" s="203" t="str">
        <f t="shared" si="12"/>
        <v>201902</v>
      </c>
      <c r="B426" s="204">
        <v>43586</v>
      </c>
      <c r="C426" s="206">
        <f t="shared" si="13"/>
        <v>4731</v>
      </c>
      <c r="D426" s="205">
        <v>29.5</v>
      </c>
      <c r="E426" s="205">
        <v>28</v>
      </c>
      <c r="F426" s="205">
        <v>111</v>
      </c>
      <c r="G426" s="205">
        <v>37</v>
      </c>
      <c r="H426" s="205">
        <v>81</v>
      </c>
      <c r="I426" s="205">
        <v>95.5</v>
      </c>
      <c r="J426" s="205">
        <v>103</v>
      </c>
      <c r="K426" s="205">
        <v>62</v>
      </c>
      <c r="L426" s="205">
        <v>100</v>
      </c>
      <c r="M426" s="205">
        <v>158</v>
      </c>
      <c r="N426" s="205">
        <v>59</v>
      </c>
      <c r="O426" s="205">
        <v>91.5</v>
      </c>
      <c r="P426" s="205">
        <v>80.5</v>
      </c>
      <c r="Q426" s="205">
        <v>114.5</v>
      </c>
      <c r="R426" s="205">
        <v>120.5</v>
      </c>
      <c r="S426" s="205">
        <v>152.5</v>
      </c>
      <c r="T426" s="205">
        <v>122</v>
      </c>
      <c r="U426" s="205">
        <v>69.5</v>
      </c>
      <c r="V426" s="205">
        <v>290</v>
      </c>
      <c r="W426" s="205">
        <v>125</v>
      </c>
      <c r="X426" s="205">
        <v>146</v>
      </c>
      <c r="Y426" s="205">
        <v>84</v>
      </c>
      <c r="Z426" s="205">
        <v>99.5</v>
      </c>
      <c r="AA426" s="205">
        <v>88</v>
      </c>
      <c r="AB426" s="205">
        <v>110.5</v>
      </c>
      <c r="AC426" s="205">
        <v>88</v>
      </c>
      <c r="AD426" s="205">
        <v>147</v>
      </c>
      <c r="AE426" s="205">
        <v>88.5</v>
      </c>
      <c r="AF426" s="205">
        <v>84.5</v>
      </c>
      <c r="AG426" s="205">
        <v>96</v>
      </c>
      <c r="AH426" s="205">
        <v>51</v>
      </c>
      <c r="AI426" s="205">
        <v>43.5</v>
      </c>
      <c r="AJ426" s="205">
        <v>40</v>
      </c>
      <c r="AK426" s="205">
        <v>63.5</v>
      </c>
      <c r="AL426" s="205">
        <v>54.5</v>
      </c>
      <c r="AM426" s="205">
        <v>30.5</v>
      </c>
      <c r="AN426" s="205">
        <v>190</v>
      </c>
      <c r="AO426" s="205">
        <v>36</v>
      </c>
      <c r="AP426" s="205">
        <v>184</v>
      </c>
      <c r="AQ426" s="205">
        <v>42</v>
      </c>
      <c r="AR426" s="205">
        <v>69</v>
      </c>
      <c r="AS426" s="205">
        <v>49</v>
      </c>
      <c r="AT426" s="205">
        <v>101</v>
      </c>
      <c r="AU426" s="205">
        <v>59.5</v>
      </c>
      <c r="AV426" s="205">
        <v>314.5</v>
      </c>
      <c r="AW426" s="205">
        <v>132.5</v>
      </c>
      <c r="AX426" s="205">
        <v>208.5</v>
      </c>
    </row>
    <row r="427" spans="1:50">
      <c r="A427" s="203" t="str">
        <f t="shared" si="12"/>
        <v>201902</v>
      </c>
      <c r="B427" s="204">
        <v>43617</v>
      </c>
      <c r="C427" s="206">
        <f t="shared" si="13"/>
        <v>9293.5</v>
      </c>
      <c r="D427" s="205">
        <v>71</v>
      </c>
      <c r="E427" s="205">
        <v>51.5</v>
      </c>
      <c r="F427" s="205">
        <v>134</v>
      </c>
      <c r="G427" s="205">
        <v>191</v>
      </c>
      <c r="H427" s="205">
        <v>168.5</v>
      </c>
      <c r="I427" s="205">
        <v>141.5</v>
      </c>
      <c r="J427" s="205">
        <v>188.5</v>
      </c>
      <c r="K427" s="205">
        <v>174.5</v>
      </c>
      <c r="L427" s="205">
        <v>146</v>
      </c>
      <c r="M427" s="205">
        <v>288.5</v>
      </c>
      <c r="N427" s="205">
        <v>202</v>
      </c>
      <c r="O427" s="205">
        <v>217</v>
      </c>
      <c r="P427" s="205">
        <v>134.5</v>
      </c>
      <c r="Q427" s="205">
        <v>187</v>
      </c>
      <c r="R427" s="205">
        <v>225</v>
      </c>
      <c r="S427" s="205">
        <v>271</v>
      </c>
      <c r="T427" s="205">
        <v>206</v>
      </c>
      <c r="U427" s="205">
        <v>150</v>
      </c>
      <c r="V427" s="205">
        <v>278</v>
      </c>
      <c r="W427" s="205">
        <v>213.5</v>
      </c>
      <c r="X427" s="205">
        <v>172</v>
      </c>
      <c r="Y427" s="205">
        <v>246</v>
      </c>
      <c r="Z427" s="205">
        <v>221</v>
      </c>
      <c r="AA427" s="205">
        <v>160</v>
      </c>
      <c r="AB427" s="205">
        <v>191</v>
      </c>
      <c r="AC427" s="205">
        <v>144</v>
      </c>
      <c r="AD427" s="205">
        <v>202</v>
      </c>
      <c r="AE427" s="205">
        <v>113.5</v>
      </c>
      <c r="AF427" s="205">
        <v>140.5</v>
      </c>
      <c r="AG427" s="205">
        <v>158.5</v>
      </c>
      <c r="AH427" s="205">
        <v>167.5</v>
      </c>
      <c r="AI427" s="205">
        <v>153.5</v>
      </c>
      <c r="AJ427" s="205">
        <v>176</v>
      </c>
      <c r="AK427" s="205">
        <v>152.5</v>
      </c>
      <c r="AL427" s="205">
        <v>221</v>
      </c>
      <c r="AM427" s="205">
        <v>111.5</v>
      </c>
      <c r="AN427" s="205">
        <v>204</v>
      </c>
      <c r="AO427" s="205">
        <v>156</v>
      </c>
      <c r="AP427" s="205">
        <v>385</v>
      </c>
      <c r="AQ427" s="205">
        <v>94</v>
      </c>
      <c r="AR427" s="205">
        <v>236.5</v>
      </c>
      <c r="AS427" s="205">
        <v>97.5</v>
      </c>
      <c r="AT427" s="205">
        <v>163</v>
      </c>
      <c r="AU427" s="205">
        <v>384</v>
      </c>
      <c r="AV427" s="205">
        <v>355</v>
      </c>
      <c r="AW427" s="205">
        <v>253.5</v>
      </c>
      <c r="AX427" s="205">
        <v>595.5</v>
      </c>
    </row>
    <row r="428" spans="1:50">
      <c r="A428" s="203" t="str">
        <f t="shared" si="12"/>
        <v>201903</v>
      </c>
      <c r="B428" s="204">
        <v>43647</v>
      </c>
      <c r="C428" s="206">
        <f t="shared" si="13"/>
        <v>12217.5</v>
      </c>
      <c r="D428" s="205">
        <v>31.5</v>
      </c>
      <c r="E428" s="205">
        <v>37.5</v>
      </c>
      <c r="F428" s="205">
        <v>58</v>
      </c>
      <c r="G428" s="205">
        <v>88.5</v>
      </c>
      <c r="H428" s="205">
        <v>111.5</v>
      </c>
      <c r="I428" s="205">
        <v>160.5</v>
      </c>
      <c r="J428" s="205">
        <v>224</v>
      </c>
      <c r="K428" s="205">
        <v>73.5</v>
      </c>
      <c r="L428" s="205">
        <v>123</v>
      </c>
      <c r="M428" s="205">
        <v>186</v>
      </c>
      <c r="N428" s="205">
        <v>287</v>
      </c>
      <c r="O428" s="205">
        <v>168</v>
      </c>
      <c r="P428" s="205">
        <v>190.5</v>
      </c>
      <c r="Q428" s="205">
        <v>200</v>
      </c>
      <c r="R428" s="205">
        <v>193</v>
      </c>
      <c r="S428" s="205">
        <v>175</v>
      </c>
      <c r="T428" s="205">
        <v>144</v>
      </c>
      <c r="U428" s="205">
        <v>136</v>
      </c>
      <c r="V428" s="205">
        <v>311.5</v>
      </c>
      <c r="W428" s="205">
        <v>399</v>
      </c>
      <c r="X428" s="205">
        <v>283.5</v>
      </c>
      <c r="Y428" s="205">
        <v>126.5</v>
      </c>
      <c r="Z428" s="205">
        <v>195.5</v>
      </c>
      <c r="AA428" s="205">
        <v>244.5</v>
      </c>
      <c r="AB428" s="205">
        <v>342.5</v>
      </c>
      <c r="AC428" s="205">
        <v>301</v>
      </c>
      <c r="AD428" s="205">
        <v>342.5</v>
      </c>
      <c r="AE428" s="205">
        <v>202</v>
      </c>
      <c r="AF428" s="205">
        <v>213.5</v>
      </c>
      <c r="AG428" s="205">
        <v>219.5</v>
      </c>
      <c r="AH428" s="205">
        <v>154.5</v>
      </c>
      <c r="AI428" s="205">
        <v>155.5</v>
      </c>
      <c r="AJ428" s="205">
        <v>126</v>
      </c>
      <c r="AK428" s="205">
        <v>259.5</v>
      </c>
      <c r="AL428" s="205">
        <v>472.5</v>
      </c>
      <c r="AM428" s="205">
        <v>167.5</v>
      </c>
      <c r="AN428" s="205">
        <v>266.5</v>
      </c>
      <c r="AO428" s="205">
        <v>252</v>
      </c>
      <c r="AP428" s="205">
        <v>472.5</v>
      </c>
      <c r="AQ428" s="205">
        <v>295.5</v>
      </c>
      <c r="AR428" s="205">
        <v>353</v>
      </c>
      <c r="AS428" s="205">
        <v>464</v>
      </c>
      <c r="AT428" s="205">
        <v>455</v>
      </c>
      <c r="AU428" s="205">
        <v>469</v>
      </c>
      <c r="AV428" s="205">
        <v>796</v>
      </c>
      <c r="AW428" s="205">
        <v>1005.5</v>
      </c>
      <c r="AX428" s="205">
        <v>284</v>
      </c>
    </row>
    <row r="429" spans="1:50">
      <c r="A429" s="203" t="str">
        <f t="shared" si="12"/>
        <v>201903</v>
      </c>
      <c r="B429" s="204">
        <v>43678</v>
      </c>
      <c r="C429" s="206">
        <f t="shared" si="13"/>
        <v>10718.5</v>
      </c>
      <c r="D429" s="205">
        <v>144.5</v>
      </c>
      <c r="E429" s="205">
        <v>195.5</v>
      </c>
      <c r="F429" s="205">
        <v>113.5</v>
      </c>
      <c r="G429" s="205">
        <v>240</v>
      </c>
      <c r="H429" s="205">
        <v>88.5</v>
      </c>
      <c r="I429" s="205">
        <v>149</v>
      </c>
      <c r="J429" s="205">
        <v>126</v>
      </c>
      <c r="K429" s="205">
        <v>177</v>
      </c>
      <c r="L429" s="205">
        <v>86.5</v>
      </c>
      <c r="M429" s="205">
        <v>209.5</v>
      </c>
      <c r="N429" s="205">
        <v>179</v>
      </c>
      <c r="O429" s="205">
        <v>106</v>
      </c>
      <c r="P429" s="205">
        <v>101</v>
      </c>
      <c r="Q429" s="205">
        <v>59.5</v>
      </c>
      <c r="R429" s="205">
        <v>110</v>
      </c>
      <c r="S429" s="205">
        <v>86.5</v>
      </c>
      <c r="T429" s="205">
        <v>262.5</v>
      </c>
      <c r="U429" s="205">
        <v>96</v>
      </c>
      <c r="V429" s="205">
        <v>131.5</v>
      </c>
      <c r="W429" s="205">
        <v>222</v>
      </c>
      <c r="X429" s="205">
        <v>204</v>
      </c>
      <c r="Y429" s="205">
        <v>339</v>
      </c>
      <c r="Z429" s="205">
        <v>207.5</v>
      </c>
      <c r="AA429" s="205">
        <v>290.5</v>
      </c>
      <c r="AB429" s="205">
        <v>130</v>
      </c>
      <c r="AC429" s="205">
        <v>298</v>
      </c>
      <c r="AD429" s="205">
        <v>326</v>
      </c>
      <c r="AE429" s="205">
        <v>233.5</v>
      </c>
      <c r="AF429" s="205">
        <v>355</v>
      </c>
      <c r="AG429" s="205">
        <v>220.5</v>
      </c>
      <c r="AH429" s="205">
        <v>133</v>
      </c>
      <c r="AI429" s="205">
        <v>147.5</v>
      </c>
      <c r="AJ429" s="205">
        <v>208.5</v>
      </c>
      <c r="AK429" s="205">
        <v>317.5</v>
      </c>
      <c r="AL429" s="205">
        <v>466</v>
      </c>
      <c r="AM429" s="205">
        <v>139.5</v>
      </c>
      <c r="AN429" s="205">
        <v>192.5</v>
      </c>
      <c r="AO429" s="205">
        <v>199.5</v>
      </c>
      <c r="AP429" s="205">
        <v>280.5</v>
      </c>
      <c r="AQ429" s="205">
        <v>497</v>
      </c>
      <c r="AR429" s="205">
        <v>382</v>
      </c>
      <c r="AS429" s="205">
        <v>754</v>
      </c>
      <c r="AT429" s="205">
        <v>336.5</v>
      </c>
      <c r="AU429" s="205">
        <v>433.5</v>
      </c>
      <c r="AV429" s="205">
        <v>349</v>
      </c>
      <c r="AW429" s="205">
        <v>186</v>
      </c>
      <c r="AX429" s="205">
        <v>208</v>
      </c>
    </row>
    <row r="430" spans="1:50">
      <c r="A430" s="203" t="str">
        <f t="shared" si="12"/>
        <v>201903</v>
      </c>
      <c r="B430" s="204">
        <v>43709</v>
      </c>
      <c r="C430" s="206">
        <f t="shared" si="13"/>
        <v>5103</v>
      </c>
      <c r="D430" s="205">
        <v>108.5</v>
      </c>
      <c r="E430" s="205">
        <v>44.5</v>
      </c>
      <c r="F430" s="205">
        <v>57</v>
      </c>
      <c r="G430" s="205">
        <v>101.5</v>
      </c>
      <c r="H430" s="205">
        <v>72.5</v>
      </c>
      <c r="I430" s="205">
        <v>83</v>
      </c>
      <c r="J430" s="205">
        <v>180</v>
      </c>
      <c r="K430" s="205">
        <v>30.5</v>
      </c>
      <c r="L430" s="205">
        <v>133</v>
      </c>
      <c r="M430" s="205">
        <v>156</v>
      </c>
      <c r="N430" s="205">
        <v>75.5</v>
      </c>
      <c r="O430" s="205">
        <v>151</v>
      </c>
      <c r="P430" s="205">
        <v>63</v>
      </c>
      <c r="Q430" s="205">
        <v>169.5</v>
      </c>
      <c r="R430" s="205">
        <v>197</v>
      </c>
      <c r="S430" s="205">
        <v>282</v>
      </c>
      <c r="T430" s="205">
        <v>125</v>
      </c>
      <c r="U430" s="205">
        <v>25.5</v>
      </c>
      <c r="V430" s="205">
        <v>93.5</v>
      </c>
      <c r="W430" s="205">
        <v>99.5</v>
      </c>
      <c r="X430" s="205">
        <v>39</v>
      </c>
      <c r="Y430" s="205">
        <v>55.5</v>
      </c>
      <c r="Z430" s="205">
        <v>62</v>
      </c>
      <c r="AA430" s="205">
        <v>31</v>
      </c>
      <c r="AB430" s="205">
        <v>80</v>
      </c>
      <c r="AC430" s="205">
        <v>35.5</v>
      </c>
      <c r="AD430" s="205">
        <v>32.5</v>
      </c>
      <c r="AE430" s="205">
        <v>81</v>
      </c>
      <c r="AF430" s="205">
        <v>84.5</v>
      </c>
      <c r="AG430" s="205">
        <v>39</v>
      </c>
      <c r="AH430" s="205">
        <v>79</v>
      </c>
      <c r="AI430" s="205">
        <v>54</v>
      </c>
      <c r="AJ430" s="205">
        <v>168</v>
      </c>
      <c r="AK430" s="205">
        <v>89</v>
      </c>
      <c r="AL430" s="205">
        <v>107.5</v>
      </c>
      <c r="AM430" s="205">
        <v>64.5</v>
      </c>
      <c r="AN430" s="205">
        <v>64</v>
      </c>
      <c r="AO430" s="205">
        <v>34.5</v>
      </c>
      <c r="AP430" s="205">
        <v>224</v>
      </c>
      <c r="AQ430" s="205">
        <v>136</v>
      </c>
      <c r="AR430" s="205">
        <v>98</v>
      </c>
      <c r="AS430" s="205">
        <v>87</v>
      </c>
      <c r="AT430" s="205">
        <v>117</v>
      </c>
      <c r="AU430" s="205">
        <v>100</v>
      </c>
      <c r="AV430" s="205">
        <v>328.5</v>
      </c>
      <c r="AW430" s="205">
        <v>86.5</v>
      </c>
      <c r="AX430" s="205">
        <v>477.5</v>
      </c>
    </row>
    <row r="431" spans="1:50">
      <c r="A431" s="203" t="str">
        <f t="shared" si="12"/>
        <v>201904</v>
      </c>
      <c r="B431" s="204">
        <v>43739</v>
      </c>
      <c r="C431" s="206">
        <f t="shared" si="13"/>
        <v>12572.5</v>
      </c>
      <c r="D431" s="205">
        <v>97</v>
      </c>
      <c r="E431" s="205">
        <v>172</v>
      </c>
      <c r="F431" s="205">
        <v>206</v>
      </c>
      <c r="G431" s="205">
        <v>240</v>
      </c>
      <c r="H431" s="205">
        <v>644.5</v>
      </c>
      <c r="I431" s="205">
        <v>307</v>
      </c>
      <c r="J431" s="205">
        <v>419</v>
      </c>
      <c r="K431" s="205">
        <v>188.5</v>
      </c>
      <c r="L431" s="205">
        <v>370.5</v>
      </c>
      <c r="M431" s="205">
        <v>520.5</v>
      </c>
      <c r="N431" s="205">
        <v>432.5</v>
      </c>
      <c r="O431" s="205">
        <v>499</v>
      </c>
      <c r="P431" s="205">
        <v>363.5</v>
      </c>
      <c r="Q431" s="205">
        <v>441</v>
      </c>
      <c r="R431" s="205">
        <v>529.5</v>
      </c>
      <c r="S431" s="205">
        <v>464.5</v>
      </c>
      <c r="T431" s="205">
        <v>286.5</v>
      </c>
      <c r="U431" s="205">
        <v>282.5</v>
      </c>
      <c r="V431" s="205">
        <v>622</v>
      </c>
      <c r="W431" s="205">
        <v>296.5</v>
      </c>
      <c r="X431" s="205">
        <v>356.5</v>
      </c>
      <c r="Y431" s="205">
        <v>286.5</v>
      </c>
      <c r="Z431" s="205">
        <v>248</v>
      </c>
      <c r="AA431" s="205">
        <v>322.5</v>
      </c>
      <c r="AB431" s="205">
        <v>390.5</v>
      </c>
      <c r="AC431" s="205">
        <v>279</v>
      </c>
      <c r="AD431" s="205">
        <v>237</v>
      </c>
      <c r="AE431" s="205">
        <v>214</v>
      </c>
      <c r="AF431" s="205">
        <v>215</v>
      </c>
      <c r="AG431" s="205">
        <v>160</v>
      </c>
      <c r="AH431" s="205">
        <v>215</v>
      </c>
      <c r="AI431" s="205">
        <v>77</v>
      </c>
      <c r="AJ431" s="205">
        <v>153.5</v>
      </c>
      <c r="AK431" s="205">
        <v>105.5</v>
      </c>
      <c r="AL431" s="205">
        <v>114</v>
      </c>
      <c r="AM431" s="205">
        <v>118</v>
      </c>
      <c r="AN431" s="205">
        <v>289</v>
      </c>
      <c r="AO431" s="205">
        <v>65.5</v>
      </c>
      <c r="AP431" s="205">
        <v>400</v>
      </c>
      <c r="AQ431" s="205">
        <v>136.5</v>
      </c>
      <c r="AR431" s="205">
        <v>107.5</v>
      </c>
      <c r="AS431" s="205">
        <v>100</v>
      </c>
      <c r="AT431" s="205">
        <v>123</v>
      </c>
      <c r="AU431" s="205">
        <v>61</v>
      </c>
      <c r="AV431" s="205">
        <v>210.5</v>
      </c>
      <c r="AW431" s="205">
        <v>100.5</v>
      </c>
      <c r="AX431" s="205">
        <v>104.5</v>
      </c>
    </row>
    <row r="432" spans="1:50">
      <c r="A432" s="203" t="str">
        <f t="shared" si="12"/>
        <v>201904</v>
      </c>
      <c r="B432" s="204">
        <v>43770</v>
      </c>
      <c r="C432" s="206">
        <f t="shared" si="13"/>
        <v>2714</v>
      </c>
      <c r="D432" s="205">
        <v>82</v>
      </c>
      <c r="E432" s="205">
        <v>73</v>
      </c>
      <c r="F432" s="205">
        <v>70</v>
      </c>
      <c r="G432" s="205">
        <v>165.5</v>
      </c>
      <c r="H432" s="205">
        <v>5.5</v>
      </c>
      <c r="I432" s="205">
        <v>23.5</v>
      </c>
      <c r="J432" s="205">
        <v>15.5</v>
      </c>
      <c r="K432" s="205">
        <v>137</v>
      </c>
      <c r="L432" s="205">
        <v>146.5</v>
      </c>
      <c r="M432" s="205">
        <v>91.5</v>
      </c>
      <c r="N432" s="205">
        <v>50.5</v>
      </c>
      <c r="O432" s="205">
        <v>91</v>
      </c>
      <c r="P432" s="205">
        <v>33.5</v>
      </c>
      <c r="Q432" s="205">
        <v>158.5</v>
      </c>
      <c r="R432" s="205">
        <v>156.5</v>
      </c>
      <c r="S432" s="205">
        <v>114</v>
      </c>
      <c r="T432" s="205">
        <v>140.5</v>
      </c>
      <c r="U432" s="205">
        <v>12.5</v>
      </c>
      <c r="V432" s="205">
        <v>124</v>
      </c>
      <c r="W432" s="205">
        <v>17</v>
      </c>
      <c r="X432" s="205">
        <v>18</v>
      </c>
      <c r="Y432" s="205">
        <v>138</v>
      </c>
      <c r="Z432" s="205">
        <v>80.5</v>
      </c>
      <c r="AA432" s="205">
        <v>35</v>
      </c>
      <c r="AB432" s="205">
        <v>14</v>
      </c>
      <c r="AC432" s="205">
        <v>30</v>
      </c>
      <c r="AD432" s="205">
        <v>15</v>
      </c>
      <c r="AE432" s="205">
        <v>2</v>
      </c>
      <c r="AF432" s="205">
        <v>25.5</v>
      </c>
      <c r="AG432" s="205">
        <v>4</v>
      </c>
      <c r="AH432" s="205">
        <v>87.5</v>
      </c>
      <c r="AI432" s="205">
        <v>7</v>
      </c>
      <c r="AJ432" s="205">
        <v>37</v>
      </c>
      <c r="AK432" s="205">
        <v>5</v>
      </c>
      <c r="AL432" s="205">
        <v>8</v>
      </c>
      <c r="AM432" s="205">
        <v>24.5</v>
      </c>
      <c r="AN432" s="205">
        <v>7.5</v>
      </c>
      <c r="AO432" s="205">
        <v>12.5</v>
      </c>
      <c r="AP432" s="205">
        <v>20.5</v>
      </c>
      <c r="AQ432" s="205">
        <v>29</v>
      </c>
      <c r="AR432" s="205">
        <v>18.5</v>
      </c>
      <c r="AS432" s="205">
        <v>28.5</v>
      </c>
      <c r="AT432" s="205">
        <v>42</v>
      </c>
      <c r="AU432" s="205">
        <v>48.5</v>
      </c>
      <c r="AV432" s="205">
        <v>58.5</v>
      </c>
      <c r="AW432" s="205">
        <v>73.5</v>
      </c>
      <c r="AX432" s="205">
        <v>136</v>
      </c>
    </row>
    <row r="433" spans="1:50">
      <c r="A433" s="203" t="str">
        <f t="shared" si="12"/>
        <v>201904</v>
      </c>
      <c r="B433" s="204">
        <v>43800</v>
      </c>
      <c r="C433" s="206">
        <f t="shared" si="13"/>
        <v>4128.5</v>
      </c>
      <c r="D433" s="205">
        <v>62</v>
      </c>
      <c r="E433" s="205">
        <v>153</v>
      </c>
      <c r="F433" s="205">
        <v>69</v>
      </c>
      <c r="G433" s="205">
        <v>213.5</v>
      </c>
      <c r="H433" s="205">
        <v>27</v>
      </c>
      <c r="I433" s="205">
        <v>42.5</v>
      </c>
      <c r="J433" s="205">
        <v>20</v>
      </c>
      <c r="K433" s="205">
        <v>94</v>
      </c>
      <c r="L433" s="205">
        <v>54</v>
      </c>
      <c r="M433" s="205">
        <v>24.5</v>
      </c>
      <c r="N433" s="205">
        <v>18.5</v>
      </c>
      <c r="O433" s="205">
        <v>34.5</v>
      </c>
      <c r="P433" s="205">
        <v>42.5</v>
      </c>
      <c r="Q433" s="205">
        <v>94</v>
      </c>
      <c r="R433" s="205">
        <v>76.5</v>
      </c>
      <c r="S433" s="205">
        <v>134</v>
      </c>
      <c r="T433" s="205">
        <v>198.5</v>
      </c>
      <c r="U433" s="205">
        <v>49</v>
      </c>
      <c r="V433" s="205">
        <v>110</v>
      </c>
      <c r="W433" s="205">
        <v>79.5</v>
      </c>
      <c r="X433" s="205">
        <v>68</v>
      </c>
      <c r="Y433" s="205">
        <v>171</v>
      </c>
      <c r="Z433" s="205">
        <v>205.5</v>
      </c>
      <c r="AA433" s="205">
        <v>48</v>
      </c>
      <c r="AB433" s="205">
        <v>63</v>
      </c>
      <c r="AC433" s="205">
        <v>70</v>
      </c>
      <c r="AD433" s="205">
        <v>93</v>
      </c>
      <c r="AE433" s="205">
        <v>57.5</v>
      </c>
      <c r="AF433" s="205">
        <v>47.5</v>
      </c>
      <c r="AG433" s="205">
        <v>62.5</v>
      </c>
      <c r="AH433" s="205">
        <v>167</v>
      </c>
      <c r="AI433" s="205">
        <v>44</v>
      </c>
      <c r="AJ433" s="205">
        <v>140</v>
      </c>
      <c r="AK433" s="205">
        <v>82</v>
      </c>
      <c r="AL433" s="205">
        <v>78.5</v>
      </c>
      <c r="AM433" s="205">
        <v>46.5</v>
      </c>
      <c r="AN433" s="205">
        <v>63</v>
      </c>
      <c r="AO433" s="205">
        <v>86.5</v>
      </c>
      <c r="AP433" s="205">
        <v>116.5</v>
      </c>
      <c r="AQ433" s="205">
        <v>80</v>
      </c>
      <c r="AR433" s="205">
        <v>93</v>
      </c>
      <c r="AS433" s="205">
        <v>125</v>
      </c>
      <c r="AT433" s="205">
        <v>120</v>
      </c>
      <c r="AU433" s="205">
        <v>91</v>
      </c>
      <c r="AV433" s="205">
        <v>72</v>
      </c>
      <c r="AW433" s="205">
        <v>140.5</v>
      </c>
      <c r="AX433" s="205">
        <v>100.5</v>
      </c>
    </row>
    <row r="434" spans="1:50">
      <c r="A434" s="203" t="str">
        <f t="shared" si="12"/>
        <v>202001</v>
      </c>
      <c r="B434" s="204">
        <v>43831</v>
      </c>
      <c r="C434" s="206">
        <f t="shared" si="13"/>
        <v>4669</v>
      </c>
      <c r="D434" s="205">
        <v>51.5</v>
      </c>
      <c r="E434" s="205">
        <v>83</v>
      </c>
      <c r="F434" s="205">
        <v>51</v>
      </c>
      <c r="G434" s="205">
        <v>119</v>
      </c>
      <c r="H434" s="205">
        <v>126.5</v>
      </c>
      <c r="I434" s="205">
        <v>81.5</v>
      </c>
      <c r="J434" s="205">
        <v>74.5</v>
      </c>
      <c r="K434" s="205">
        <v>146</v>
      </c>
      <c r="L434" s="205">
        <v>124</v>
      </c>
      <c r="M434" s="205">
        <v>73</v>
      </c>
      <c r="N434" s="205">
        <v>57.5</v>
      </c>
      <c r="O434" s="205">
        <v>90.5</v>
      </c>
      <c r="P434" s="205">
        <v>51.5</v>
      </c>
      <c r="Q434" s="205">
        <v>158</v>
      </c>
      <c r="R434" s="205">
        <v>135</v>
      </c>
      <c r="S434" s="205">
        <v>124.5</v>
      </c>
      <c r="T434" s="205">
        <v>205</v>
      </c>
      <c r="U434" s="205">
        <v>28.5</v>
      </c>
      <c r="V434" s="205">
        <v>112</v>
      </c>
      <c r="W434" s="205">
        <v>64.5</v>
      </c>
      <c r="X434" s="205">
        <v>55.5</v>
      </c>
      <c r="Y434" s="205">
        <v>234</v>
      </c>
      <c r="Z434" s="205">
        <v>276.5</v>
      </c>
      <c r="AA434" s="205">
        <v>65</v>
      </c>
      <c r="AB434" s="205">
        <v>65</v>
      </c>
      <c r="AC434" s="205">
        <v>70.5</v>
      </c>
      <c r="AD434" s="205">
        <v>78.5</v>
      </c>
      <c r="AE434" s="205">
        <v>61</v>
      </c>
      <c r="AF434" s="205">
        <v>64</v>
      </c>
      <c r="AG434" s="205">
        <v>62.5</v>
      </c>
      <c r="AH434" s="205">
        <v>118</v>
      </c>
      <c r="AI434" s="205">
        <v>55.5</v>
      </c>
      <c r="AJ434" s="205">
        <v>122</v>
      </c>
      <c r="AK434" s="205">
        <v>87</v>
      </c>
      <c r="AL434" s="205">
        <v>118</v>
      </c>
      <c r="AM434" s="205">
        <v>56</v>
      </c>
      <c r="AN434" s="205">
        <v>80</v>
      </c>
      <c r="AO434" s="205">
        <v>93</v>
      </c>
      <c r="AP434" s="205">
        <v>153</v>
      </c>
      <c r="AQ434" s="205">
        <v>153.5</v>
      </c>
      <c r="AR434" s="205">
        <v>95</v>
      </c>
      <c r="AS434" s="205">
        <v>110</v>
      </c>
      <c r="AT434" s="205">
        <v>116</v>
      </c>
      <c r="AU434" s="205">
        <v>77.5</v>
      </c>
      <c r="AV434" s="205">
        <v>134.5</v>
      </c>
      <c r="AW434" s="205">
        <v>86.5</v>
      </c>
      <c r="AX434" s="205">
        <v>24</v>
      </c>
    </row>
    <row r="435" spans="1:50">
      <c r="A435" s="203" t="str">
        <f t="shared" si="12"/>
        <v>202001</v>
      </c>
      <c r="B435" s="204">
        <v>43862</v>
      </c>
      <c r="C435" s="206">
        <f t="shared" si="13"/>
        <v>3354.5</v>
      </c>
      <c r="D435" s="205">
        <v>157</v>
      </c>
      <c r="E435" s="205">
        <v>66.5</v>
      </c>
      <c r="F435" s="205">
        <v>53.5</v>
      </c>
      <c r="G435" s="205">
        <v>148.5</v>
      </c>
      <c r="H435" s="205">
        <v>19.5</v>
      </c>
      <c r="I435" s="205">
        <v>65</v>
      </c>
      <c r="J435" s="205">
        <v>21</v>
      </c>
      <c r="K435" s="205">
        <v>102</v>
      </c>
      <c r="L435" s="205">
        <v>39.5</v>
      </c>
      <c r="M435" s="205">
        <v>23.5</v>
      </c>
      <c r="N435" s="205">
        <v>7.5</v>
      </c>
      <c r="O435" s="205">
        <v>8.5</v>
      </c>
      <c r="P435" s="205">
        <v>12.5</v>
      </c>
      <c r="Q435" s="205">
        <v>35.5</v>
      </c>
      <c r="R435" s="205">
        <v>15</v>
      </c>
      <c r="S435" s="205">
        <v>32.5</v>
      </c>
      <c r="T435" s="205">
        <v>162</v>
      </c>
      <c r="U435" s="205">
        <v>48</v>
      </c>
      <c r="V435" s="205">
        <v>103</v>
      </c>
      <c r="W435" s="205">
        <v>81</v>
      </c>
      <c r="X435" s="205">
        <v>53.5</v>
      </c>
      <c r="Y435" s="205">
        <v>146</v>
      </c>
      <c r="Z435" s="205">
        <v>138</v>
      </c>
      <c r="AA435" s="205">
        <v>68.5</v>
      </c>
      <c r="AB435" s="205">
        <v>44</v>
      </c>
      <c r="AC435" s="205">
        <v>74.5</v>
      </c>
      <c r="AD435" s="205">
        <v>62</v>
      </c>
      <c r="AE435" s="205">
        <v>64</v>
      </c>
      <c r="AF435" s="205">
        <v>55.5</v>
      </c>
      <c r="AG435" s="205">
        <v>55</v>
      </c>
      <c r="AH435" s="205">
        <v>120</v>
      </c>
      <c r="AI435" s="205">
        <v>40.5</v>
      </c>
      <c r="AJ435" s="205">
        <v>117</v>
      </c>
      <c r="AK435" s="205">
        <v>60.5</v>
      </c>
      <c r="AL435" s="205">
        <v>77</v>
      </c>
      <c r="AM435" s="205">
        <v>36</v>
      </c>
      <c r="AN435" s="205">
        <v>30</v>
      </c>
      <c r="AO435" s="205">
        <v>55</v>
      </c>
      <c r="AP435" s="205">
        <v>99.5</v>
      </c>
      <c r="AQ435" s="205">
        <v>64.5</v>
      </c>
      <c r="AR435" s="205">
        <v>64.5</v>
      </c>
      <c r="AS435" s="205">
        <v>131.5</v>
      </c>
      <c r="AT435" s="205">
        <v>103.5</v>
      </c>
      <c r="AU435" s="205">
        <v>135.5</v>
      </c>
      <c r="AV435" s="205">
        <v>87</v>
      </c>
      <c r="AW435" s="205">
        <v>160.5</v>
      </c>
      <c r="AX435" s="205">
        <v>9.5</v>
      </c>
    </row>
    <row r="436" spans="1:50">
      <c r="A436" s="203" t="str">
        <f t="shared" si="12"/>
        <v>202001</v>
      </c>
      <c r="B436" s="204">
        <v>43891</v>
      </c>
      <c r="C436" s="206">
        <f t="shared" si="13"/>
        <v>5795</v>
      </c>
      <c r="D436" s="205">
        <v>107.5</v>
      </c>
      <c r="E436" s="205">
        <v>81</v>
      </c>
      <c r="F436" s="205">
        <v>111</v>
      </c>
      <c r="G436" s="205">
        <v>122.5</v>
      </c>
      <c r="H436" s="205">
        <v>45.5</v>
      </c>
      <c r="I436" s="205">
        <v>58</v>
      </c>
      <c r="J436" s="205">
        <v>66.5</v>
      </c>
      <c r="K436" s="205">
        <v>121</v>
      </c>
      <c r="L436" s="205">
        <v>112.5</v>
      </c>
      <c r="M436" s="205">
        <v>99.5</v>
      </c>
      <c r="N436" s="205">
        <v>88</v>
      </c>
      <c r="O436" s="205">
        <v>82</v>
      </c>
      <c r="P436" s="205">
        <v>108</v>
      </c>
      <c r="Q436" s="205">
        <v>134.5</v>
      </c>
      <c r="R436" s="205">
        <v>131</v>
      </c>
      <c r="S436" s="205">
        <v>166.5</v>
      </c>
      <c r="T436" s="205">
        <v>163</v>
      </c>
      <c r="U436" s="205">
        <v>89</v>
      </c>
      <c r="V436" s="205">
        <v>256</v>
      </c>
      <c r="W436" s="205">
        <v>131</v>
      </c>
      <c r="X436" s="205">
        <v>149.5</v>
      </c>
      <c r="Y436" s="205">
        <v>143</v>
      </c>
      <c r="Z436" s="205">
        <v>154</v>
      </c>
      <c r="AA436" s="205">
        <v>109.5</v>
      </c>
      <c r="AB436" s="205">
        <v>128</v>
      </c>
      <c r="AC436" s="205">
        <v>120</v>
      </c>
      <c r="AD436" s="205">
        <v>89</v>
      </c>
      <c r="AE436" s="205">
        <v>101</v>
      </c>
      <c r="AF436" s="205">
        <v>92</v>
      </c>
      <c r="AG436" s="205">
        <v>100.5</v>
      </c>
      <c r="AH436" s="205">
        <v>148.5</v>
      </c>
      <c r="AI436" s="205">
        <v>88.5</v>
      </c>
      <c r="AJ436" s="205">
        <v>161</v>
      </c>
      <c r="AK436" s="205">
        <v>169.5</v>
      </c>
      <c r="AL436" s="205">
        <v>241.5</v>
      </c>
      <c r="AM436" s="205">
        <v>90</v>
      </c>
      <c r="AN436" s="205">
        <v>82</v>
      </c>
      <c r="AO436" s="205">
        <v>100.5</v>
      </c>
      <c r="AP436" s="205">
        <v>175</v>
      </c>
      <c r="AQ436" s="205">
        <v>158</v>
      </c>
      <c r="AR436" s="205">
        <v>82</v>
      </c>
      <c r="AS436" s="205">
        <v>149.5</v>
      </c>
      <c r="AT436" s="205">
        <v>121.5</v>
      </c>
      <c r="AU436" s="205">
        <v>104.5</v>
      </c>
      <c r="AV436" s="205">
        <v>122</v>
      </c>
      <c r="AW436" s="205">
        <v>138</v>
      </c>
      <c r="AX436" s="205">
        <v>202.5</v>
      </c>
    </row>
    <row r="437" spans="1:50">
      <c r="A437" s="203" t="str">
        <f t="shared" si="12"/>
        <v>202002</v>
      </c>
      <c r="B437" s="204">
        <v>43922</v>
      </c>
      <c r="C437" s="206">
        <f t="shared" si="13"/>
        <v>6534.5</v>
      </c>
      <c r="D437" s="205">
        <v>52.5</v>
      </c>
      <c r="E437" s="205">
        <v>104</v>
      </c>
      <c r="F437" s="205">
        <v>91</v>
      </c>
      <c r="G437" s="205">
        <v>116.5</v>
      </c>
      <c r="H437" s="205">
        <v>153.5</v>
      </c>
      <c r="I437" s="205">
        <v>143</v>
      </c>
      <c r="J437" s="205">
        <v>164.5</v>
      </c>
      <c r="K437" s="205">
        <v>108</v>
      </c>
      <c r="L437" s="205">
        <v>177</v>
      </c>
      <c r="M437" s="205">
        <v>170.5</v>
      </c>
      <c r="N437" s="205">
        <v>138</v>
      </c>
      <c r="O437" s="205">
        <v>192.5</v>
      </c>
      <c r="P437" s="205">
        <v>128</v>
      </c>
      <c r="Q437" s="205">
        <v>221</v>
      </c>
      <c r="R437" s="205">
        <v>296.5</v>
      </c>
      <c r="S437" s="205">
        <v>244.5</v>
      </c>
      <c r="T437" s="205">
        <v>164</v>
      </c>
      <c r="U437" s="205">
        <v>75.5</v>
      </c>
      <c r="V437" s="205">
        <v>248.5</v>
      </c>
      <c r="W437" s="205">
        <v>163</v>
      </c>
      <c r="X437" s="205">
        <v>111</v>
      </c>
      <c r="Y437" s="205">
        <v>174.5</v>
      </c>
      <c r="Z437" s="205">
        <v>170.5</v>
      </c>
      <c r="AA437" s="205">
        <v>142.5</v>
      </c>
      <c r="AB437" s="205">
        <v>153.5</v>
      </c>
      <c r="AC437" s="205">
        <v>118.5</v>
      </c>
      <c r="AD437" s="205">
        <v>99.5</v>
      </c>
      <c r="AE437" s="205">
        <v>116.5</v>
      </c>
      <c r="AF437" s="205">
        <v>121.5</v>
      </c>
      <c r="AG437" s="205">
        <v>99</v>
      </c>
      <c r="AH437" s="205">
        <v>219.5</v>
      </c>
      <c r="AI437" s="205">
        <v>154.5</v>
      </c>
      <c r="AJ437" s="205">
        <v>219</v>
      </c>
      <c r="AK437" s="205">
        <v>154</v>
      </c>
      <c r="AL437" s="205">
        <v>116</v>
      </c>
      <c r="AM437" s="205">
        <v>127.5</v>
      </c>
      <c r="AN437" s="205">
        <v>117</v>
      </c>
      <c r="AO437" s="205">
        <v>161.5</v>
      </c>
      <c r="AP437" s="205">
        <v>173.5</v>
      </c>
      <c r="AQ437" s="205">
        <v>83</v>
      </c>
      <c r="AR437" s="205">
        <v>58.5</v>
      </c>
      <c r="AS437" s="205">
        <v>97</v>
      </c>
      <c r="AT437" s="205">
        <v>88</v>
      </c>
      <c r="AU437" s="205">
        <v>64</v>
      </c>
      <c r="AV437" s="205">
        <v>64</v>
      </c>
      <c r="AW437" s="205">
        <v>110.5</v>
      </c>
      <c r="AX437" s="205">
        <v>68</v>
      </c>
    </row>
    <row r="438" spans="1:50">
      <c r="A438" s="203" t="str">
        <f t="shared" si="12"/>
        <v>202002</v>
      </c>
      <c r="B438" s="204">
        <v>43952</v>
      </c>
      <c r="C438" s="206">
        <f t="shared" si="13"/>
        <v>6008</v>
      </c>
      <c r="D438" s="205">
        <v>45.5</v>
      </c>
      <c r="E438" s="205">
        <v>75</v>
      </c>
      <c r="F438" s="205">
        <v>96</v>
      </c>
      <c r="G438" s="205">
        <v>112</v>
      </c>
      <c r="H438" s="205">
        <v>105.5</v>
      </c>
      <c r="I438" s="205">
        <v>35</v>
      </c>
      <c r="J438" s="205">
        <v>63.5</v>
      </c>
      <c r="K438" s="205">
        <v>82</v>
      </c>
      <c r="L438" s="205">
        <v>158.5</v>
      </c>
      <c r="M438" s="205">
        <v>136</v>
      </c>
      <c r="N438" s="205">
        <v>103</v>
      </c>
      <c r="O438" s="205">
        <v>92.5</v>
      </c>
      <c r="P438" s="205">
        <v>59.5</v>
      </c>
      <c r="Q438" s="205">
        <v>109</v>
      </c>
      <c r="R438" s="205">
        <v>118</v>
      </c>
      <c r="S438" s="205">
        <v>97.5</v>
      </c>
      <c r="T438" s="205">
        <v>23</v>
      </c>
      <c r="U438" s="205">
        <v>53.5</v>
      </c>
      <c r="V438" s="205">
        <v>122</v>
      </c>
      <c r="W438" s="205">
        <v>172.5</v>
      </c>
      <c r="X438" s="205">
        <v>135</v>
      </c>
      <c r="Y438" s="205">
        <v>42.5</v>
      </c>
      <c r="Z438" s="205">
        <v>82.5</v>
      </c>
      <c r="AA438" s="205">
        <v>132.5</v>
      </c>
      <c r="AB438" s="205">
        <v>143.5</v>
      </c>
      <c r="AC438" s="205">
        <v>123</v>
      </c>
      <c r="AD438" s="205">
        <v>113.5</v>
      </c>
      <c r="AE438" s="205">
        <v>97</v>
      </c>
      <c r="AF438" s="205">
        <v>114</v>
      </c>
      <c r="AG438" s="205">
        <v>90.5</v>
      </c>
      <c r="AH438" s="205">
        <v>74.5</v>
      </c>
      <c r="AI438" s="205">
        <v>61</v>
      </c>
      <c r="AJ438" s="205">
        <v>49</v>
      </c>
      <c r="AK438" s="205">
        <v>130.5</v>
      </c>
      <c r="AL438" s="205">
        <v>188</v>
      </c>
      <c r="AM438" s="205">
        <v>64</v>
      </c>
      <c r="AN438" s="205">
        <v>103</v>
      </c>
      <c r="AO438" s="205">
        <v>108</v>
      </c>
      <c r="AP438" s="205">
        <v>307</v>
      </c>
      <c r="AQ438" s="205">
        <v>147.5</v>
      </c>
      <c r="AR438" s="205">
        <v>198</v>
      </c>
      <c r="AS438" s="205">
        <v>206</v>
      </c>
      <c r="AT438" s="205">
        <v>149</v>
      </c>
      <c r="AU438" s="205">
        <v>230</v>
      </c>
      <c r="AV438" s="205">
        <v>245.5</v>
      </c>
      <c r="AW438" s="205">
        <v>268.5</v>
      </c>
      <c r="AX438" s="205">
        <v>545</v>
      </c>
    </row>
    <row r="439" spans="1:50">
      <c r="A439" s="203" t="str">
        <f t="shared" si="12"/>
        <v>202002</v>
      </c>
      <c r="B439" s="204">
        <v>43983</v>
      </c>
      <c r="C439" s="206">
        <f t="shared" si="13"/>
        <v>12036.5</v>
      </c>
      <c r="D439" s="205">
        <v>51.5</v>
      </c>
      <c r="E439" s="205">
        <v>101.5</v>
      </c>
      <c r="F439" s="205">
        <v>124</v>
      </c>
      <c r="G439" s="205">
        <v>125</v>
      </c>
      <c r="H439" s="205">
        <v>43.5</v>
      </c>
      <c r="I439" s="205">
        <v>48</v>
      </c>
      <c r="J439" s="205">
        <v>48.5</v>
      </c>
      <c r="K439" s="205">
        <v>80.5</v>
      </c>
      <c r="L439" s="205">
        <v>216</v>
      </c>
      <c r="M439" s="205">
        <v>326.5</v>
      </c>
      <c r="N439" s="205">
        <v>191.5</v>
      </c>
      <c r="O439" s="205">
        <v>184.5</v>
      </c>
      <c r="P439" s="205">
        <v>177</v>
      </c>
      <c r="Q439" s="205">
        <v>224</v>
      </c>
      <c r="R439" s="205">
        <v>212.5</v>
      </c>
      <c r="S439" s="205">
        <v>242.5</v>
      </c>
      <c r="T439" s="205">
        <v>235.5</v>
      </c>
      <c r="U439" s="205">
        <v>146</v>
      </c>
      <c r="V439" s="205">
        <v>372</v>
      </c>
      <c r="W439" s="205">
        <v>332.5</v>
      </c>
      <c r="X439" s="205">
        <v>230</v>
      </c>
      <c r="Y439" s="205">
        <v>296</v>
      </c>
      <c r="Z439" s="205">
        <v>298</v>
      </c>
      <c r="AA439" s="205">
        <v>260.5</v>
      </c>
      <c r="AB439" s="205">
        <v>220</v>
      </c>
      <c r="AC439" s="205">
        <v>218</v>
      </c>
      <c r="AD439" s="205">
        <v>211.5</v>
      </c>
      <c r="AE439" s="205">
        <v>186</v>
      </c>
      <c r="AF439" s="205">
        <v>250.5</v>
      </c>
      <c r="AG439" s="205">
        <v>244</v>
      </c>
      <c r="AH439" s="205">
        <v>288</v>
      </c>
      <c r="AI439" s="205">
        <v>192.5</v>
      </c>
      <c r="AJ439" s="205">
        <v>338</v>
      </c>
      <c r="AK439" s="205">
        <v>355</v>
      </c>
      <c r="AL439" s="205">
        <v>353.5</v>
      </c>
      <c r="AM439" s="205">
        <v>147.5</v>
      </c>
      <c r="AN439" s="205">
        <v>159</v>
      </c>
      <c r="AO439" s="205">
        <v>235.5</v>
      </c>
      <c r="AP439" s="205">
        <v>440.5</v>
      </c>
      <c r="AQ439" s="205">
        <v>374.5</v>
      </c>
      <c r="AR439" s="205">
        <v>266</v>
      </c>
      <c r="AS439" s="205">
        <v>542.5</v>
      </c>
      <c r="AT439" s="205">
        <v>439</v>
      </c>
      <c r="AU439" s="205">
        <v>516</v>
      </c>
      <c r="AV439" s="205">
        <v>361.5</v>
      </c>
      <c r="AW439" s="205">
        <v>795.5</v>
      </c>
      <c r="AX439" s="205">
        <v>334.5</v>
      </c>
    </row>
    <row r="440" spans="1:50">
      <c r="A440" s="203" t="str">
        <f t="shared" si="12"/>
        <v>202003</v>
      </c>
      <c r="B440" s="204">
        <v>44013</v>
      </c>
      <c r="C440" s="206">
        <f t="shared" si="13"/>
        <v>22252</v>
      </c>
      <c r="D440" s="205">
        <v>56.5</v>
      </c>
      <c r="E440" s="205">
        <v>200</v>
      </c>
      <c r="F440" s="205">
        <v>467</v>
      </c>
      <c r="G440" s="205">
        <v>337</v>
      </c>
      <c r="H440" s="205">
        <v>397.5</v>
      </c>
      <c r="I440" s="205">
        <v>483.5</v>
      </c>
      <c r="J440" s="205">
        <v>421.5</v>
      </c>
      <c r="K440" s="205">
        <v>649.5</v>
      </c>
      <c r="L440" s="205">
        <v>228.5</v>
      </c>
      <c r="M440" s="205">
        <v>237.5</v>
      </c>
      <c r="N440" s="205">
        <v>267</v>
      </c>
      <c r="O440" s="205">
        <v>236</v>
      </c>
      <c r="P440" s="205">
        <v>470</v>
      </c>
      <c r="Q440" s="205">
        <v>394</v>
      </c>
      <c r="R440" s="205">
        <v>270.5</v>
      </c>
      <c r="S440" s="205">
        <v>378.5</v>
      </c>
      <c r="T440" s="205">
        <v>382</v>
      </c>
      <c r="U440" s="205">
        <v>317</v>
      </c>
      <c r="V440" s="205">
        <v>818</v>
      </c>
      <c r="W440" s="205">
        <v>574</v>
      </c>
      <c r="X440" s="205">
        <v>405.5</v>
      </c>
      <c r="Y440" s="205">
        <v>445</v>
      </c>
      <c r="Z440" s="205">
        <v>395.5</v>
      </c>
      <c r="AA440" s="205">
        <v>389.5</v>
      </c>
      <c r="AB440" s="205">
        <v>318</v>
      </c>
      <c r="AC440" s="205">
        <v>403.5</v>
      </c>
      <c r="AD440" s="205">
        <v>438.5</v>
      </c>
      <c r="AE440" s="205">
        <v>413</v>
      </c>
      <c r="AF440" s="205">
        <v>552</v>
      </c>
      <c r="AG440" s="205">
        <v>586</v>
      </c>
      <c r="AH440" s="205">
        <v>272.5</v>
      </c>
      <c r="AI440" s="205">
        <v>308.5</v>
      </c>
      <c r="AJ440" s="205">
        <v>401.5</v>
      </c>
      <c r="AK440" s="205">
        <v>768.5</v>
      </c>
      <c r="AL440" s="205">
        <v>665.5</v>
      </c>
      <c r="AM440" s="205">
        <v>284</v>
      </c>
      <c r="AN440" s="205">
        <v>308.5</v>
      </c>
      <c r="AO440" s="205">
        <v>551.5</v>
      </c>
      <c r="AP440" s="205">
        <v>951.5</v>
      </c>
      <c r="AQ440" s="205">
        <v>740</v>
      </c>
      <c r="AR440" s="205">
        <v>631</v>
      </c>
      <c r="AS440" s="205">
        <v>1086</v>
      </c>
      <c r="AT440" s="205">
        <v>862.5</v>
      </c>
      <c r="AU440" s="205">
        <v>847.5</v>
      </c>
      <c r="AV440" s="205">
        <v>647</v>
      </c>
      <c r="AW440" s="205">
        <v>713</v>
      </c>
      <c r="AX440" s="205">
        <v>281</v>
      </c>
    </row>
    <row r="441" spans="1:50">
      <c r="A441" s="203" t="str">
        <f t="shared" si="12"/>
        <v>202003</v>
      </c>
      <c r="B441" s="204">
        <v>44044</v>
      </c>
      <c r="C441" s="206">
        <f t="shared" si="13"/>
        <v>3484.5</v>
      </c>
      <c r="D441" s="205">
        <v>124</v>
      </c>
      <c r="E441" s="205">
        <v>127</v>
      </c>
      <c r="F441" s="205">
        <v>212</v>
      </c>
      <c r="G441" s="205">
        <v>145</v>
      </c>
      <c r="H441" s="205">
        <v>72.5</v>
      </c>
      <c r="I441" s="205">
        <v>60</v>
      </c>
      <c r="J441" s="205">
        <v>83.5</v>
      </c>
      <c r="K441" s="205">
        <v>101.5</v>
      </c>
      <c r="L441" s="205">
        <v>54</v>
      </c>
      <c r="M441" s="205">
        <v>42.5</v>
      </c>
      <c r="N441" s="205">
        <v>64.5</v>
      </c>
      <c r="O441" s="205">
        <v>58.5</v>
      </c>
      <c r="P441" s="205">
        <v>60</v>
      </c>
      <c r="Q441" s="205">
        <v>54</v>
      </c>
      <c r="R441" s="205">
        <v>61.5</v>
      </c>
      <c r="S441" s="205">
        <v>48</v>
      </c>
      <c r="T441" s="205">
        <v>49</v>
      </c>
      <c r="U441" s="205">
        <v>12.5</v>
      </c>
      <c r="V441" s="205">
        <v>59</v>
      </c>
      <c r="W441" s="205">
        <v>71.5</v>
      </c>
      <c r="X441" s="205">
        <v>13</v>
      </c>
      <c r="Y441" s="205">
        <v>119.5</v>
      </c>
      <c r="Z441" s="205">
        <v>122</v>
      </c>
      <c r="AA441" s="205">
        <v>35.5</v>
      </c>
      <c r="AB441" s="205">
        <v>96</v>
      </c>
      <c r="AC441" s="205">
        <v>57</v>
      </c>
      <c r="AD441" s="205">
        <v>13</v>
      </c>
      <c r="AE441" s="205">
        <v>114.5</v>
      </c>
      <c r="AF441" s="205">
        <v>45.5</v>
      </c>
      <c r="AG441" s="205">
        <v>18</v>
      </c>
      <c r="AH441" s="205">
        <v>8.5</v>
      </c>
      <c r="AI441" s="205">
        <v>0.5</v>
      </c>
      <c r="AJ441" s="205">
        <v>12</v>
      </c>
      <c r="AK441" s="205">
        <v>2</v>
      </c>
      <c r="AL441" s="205">
        <v>88.5</v>
      </c>
      <c r="AM441" s="205">
        <v>10</v>
      </c>
      <c r="AN441" s="205">
        <v>19</v>
      </c>
      <c r="AO441" s="205">
        <v>10.5</v>
      </c>
      <c r="AP441" s="205">
        <v>92</v>
      </c>
      <c r="AQ441" s="205">
        <v>49</v>
      </c>
      <c r="AR441" s="205">
        <v>33</v>
      </c>
      <c r="AS441" s="205">
        <v>101</v>
      </c>
      <c r="AT441" s="205">
        <v>140.5</v>
      </c>
      <c r="AU441" s="205">
        <v>103.5</v>
      </c>
      <c r="AV441" s="205">
        <v>83</v>
      </c>
      <c r="AW441" s="205">
        <v>167</v>
      </c>
      <c r="AX441" s="205">
        <v>370</v>
      </c>
    </row>
    <row r="442" spans="1:50">
      <c r="A442" s="203" t="str">
        <f t="shared" si="12"/>
        <v>202003</v>
      </c>
      <c r="B442" s="204">
        <v>44075</v>
      </c>
      <c r="C442" s="206">
        <f t="shared" si="13"/>
        <v>9632.5</v>
      </c>
      <c r="D442" s="205">
        <v>53.5</v>
      </c>
      <c r="E442" s="205">
        <v>199</v>
      </c>
      <c r="F442" s="205">
        <v>102</v>
      </c>
      <c r="G442" s="205">
        <v>297</v>
      </c>
      <c r="H442" s="205">
        <v>191.5</v>
      </c>
      <c r="I442" s="205">
        <v>123</v>
      </c>
      <c r="J442" s="205">
        <v>154</v>
      </c>
      <c r="K442" s="205">
        <v>250.5</v>
      </c>
      <c r="L442" s="205">
        <v>120</v>
      </c>
      <c r="M442" s="205">
        <v>108.5</v>
      </c>
      <c r="N442" s="205">
        <v>244.5</v>
      </c>
      <c r="O442" s="205">
        <v>164.5</v>
      </c>
      <c r="P442" s="205">
        <v>129.5</v>
      </c>
      <c r="Q442" s="205">
        <v>229</v>
      </c>
      <c r="R442" s="205">
        <v>117.5</v>
      </c>
      <c r="S442" s="205">
        <v>107</v>
      </c>
      <c r="T442" s="205">
        <v>184</v>
      </c>
      <c r="U442" s="205">
        <v>129.5</v>
      </c>
      <c r="V442" s="205">
        <v>281.5</v>
      </c>
      <c r="W442" s="205">
        <v>222</v>
      </c>
      <c r="X442" s="205">
        <v>230.5</v>
      </c>
      <c r="Y442" s="205">
        <v>251.5</v>
      </c>
      <c r="Z442" s="205">
        <v>263.5</v>
      </c>
      <c r="AA442" s="205">
        <v>126.5</v>
      </c>
      <c r="AB442" s="205">
        <v>250.5</v>
      </c>
      <c r="AC442" s="205">
        <v>122.5</v>
      </c>
      <c r="AD442" s="205">
        <v>153.5</v>
      </c>
      <c r="AE442" s="205">
        <v>98</v>
      </c>
      <c r="AF442" s="205">
        <v>114</v>
      </c>
      <c r="AG442" s="205">
        <v>142.5</v>
      </c>
      <c r="AH442" s="205">
        <v>261.5</v>
      </c>
      <c r="AI442" s="205">
        <v>87.5</v>
      </c>
      <c r="AJ442" s="205">
        <v>238.5</v>
      </c>
      <c r="AK442" s="205">
        <v>145.5</v>
      </c>
      <c r="AL442" s="205">
        <v>287.5</v>
      </c>
      <c r="AM442" s="205">
        <v>121.5</v>
      </c>
      <c r="AN442" s="205">
        <v>303.5</v>
      </c>
      <c r="AO442" s="205">
        <v>135</v>
      </c>
      <c r="AP442" s="205">
        <v>454.5</v>
      </c>
      <c r="AQ442" s="205">
        <v>310.5</v>
      </c>
      <c r="AR442" s="205">
        <v>259.5</v>
      </c>
      <c r="AS442" s="205">
        <v>288.5</v>
      </c>
      <c r="AT442" s="205">
        <v>470</v>
      </c>
      <c r="AU442" s="205">
        <v>211</v>
      </c>
      <c r="AV442" s="205">
        <v>383</v>
      </c>
      <c r="AW442" s="205">
        <v>337.5</v>
      </c>
      <c r="AX442" s="205">
        <v>176.5</v>
      </c>
    </row>
    <row r="443" spans="1:50">
      <c r="A443" s="203" t="str">
        <f t="shared" si="12"/>
        <v>202004</v>
      </c>
      <c r="B443" s="204">
        <v>44105</v>
      </c>
      <c r="C443" s="206">
        <f t="shared" si="13"/>
        <v>6990.5</v>
      </c>
      <c r="D443" s="205">
        <v>66</v>
      </c>
      <c r="E443" s="205">
        <v>92</v>
      </c>
      <c r="F443" s="205">
        <v>69.5</v>
      </c>
      <c r="G443" s="205">
        <v>147.5</v>
      </c>
      <c r="H443" s="205">
        <v>63</v>
      </c>
      <c r="I443" s="205">
        <v>37.5</v>
      </c>
      <c r="J443" s="205">
        <v>74</v>
      </c>
      <c r="K443" s="205">
        <v>108.5</v>
      </c>
      <c r="L443" s="205">
        <v>159.5</v>
      </c>
      <c r="M443" s="205">
        <v>125</v>
      </c>
      <c r="N443" s="205">
        <v>150.5</v>
      </c>
      <c r="O443" s="205">
        <v>153</v>
      </c>
      <c r="P443" s="205">
        <v>229.5</v>
      </c>
      <c r="Q443" s="205">
        <v>197</v>
      </c>
      <c r="R443" s="205">
        <v>205</v>
      </c>
      <c r="S443" s="205">
        <v>219.5</v>
      </c>
      <c r="T443" s="205">
        <v>90</v>
      </c>
      <c r="U443" s="205">
        <v>80</v>
      </c>
      <c r="V443" s="205">
        <v>204</v>
      </c>
      <c r="W443" s="205">
        <v>209</v>
      </c>
      <c r="X443" s="205">
        <v>269</v>
      </c>
      <c r="Y443" s="205">
        <v>116.5</v>
      </c>
      <c r="Z443" s="205">
        <v>101</v>
      </c>
      <c r="AA443" s="205">
        <v>242.5</v>
      </c>
      <c r="AB443" s="205">
        <v>343</v>
      </c>
      <c r="AC443" s="205">
        <v>272.5</v>
      </c>
      <c r="AD443" s="205">
        <v>309</v>
      </c>
      <c r="AE443" s="205">
        <v>205</v>
      </c>
      <c r="AF443" s="205">
        <v>171.5</v>
      </c>
      <c r="AG443" s="205">
        <v>154.5</v>
      </c>
      <c r="AH443" s="205">
        <v>111</v>
      </c>
      <c r="AI443" s="205">
        <v>103</v>
      </c>
      <c r="AJ443" s="205">
        <v>91.5</v>
      </c>
      <c r="AK443" s="205">
        <v>90.5</v>
      </c>
      <c r="AL443" s="205">
        <v>88</v>
      </c>
      <c r="AM443" s="205">
        <v>122</v>
      </c>
      <c r="AN443" s="205">
        <v>387.5</v>
      </c>
      <c r="AO443" s="205">
        <v>116</v>
      </c>
      <c r="AP443" s="205">
        <v>273</v>
      </c>
      <c r="AQ443" s="205">
        <v>64.5</v>
      </c>
      <c r="AR443" s="205">
        <v>107.5</v>
      </c>
      <c r="AS443" s="205">
        <v>81</v>
      </c>
      <c r="AT443" s="205">
        <v>61</v>
      </c>
      <c r="AU443" s="205">
        <v>79</v>
      </c>
      <c r="AV443" s="205">
        <v>72</v>
      </c>
      <c r="AW443" s="205">
        <v>75.5</v>
      </c>
      <c r="AX443" s="205">
        <v>203</v>
      </c>
    </row>
    <row r="444" spans="1:50">
      <c r="A444" s="203" t="str">
        <f t="shared" si="12"/>
        <v>202004</v>
      </c>
      <c r="B444" s="204">
        <v>44136</v>
      </c>
      <c r="C444" s="206">
        <f t="shared" si="13"/>
        <v>2707.5</v>
      </c>
      <c r="D444" s="205">
        <v>113</v>
      </c>
      <c r="E444" s="205">
        <v>122</v>
      </c>
      <c r="F444" s="205">
        <v>56.5</v>
      </c>
      <c r="G444" s="205">
        <v>205</v>
      </c>
      <c r="H444" s="205">
        <v>7</v>
      </c>
      <c r="I444" s="205">
        <v>31</v>
      </c>
      <c r="J444" s="205">
        <v>11.5</v>
      </c>
      <c r="K444" s="205">
        <v>124.5</v>
      </c>
      <c r="L444" s="205">
        <v>23</v>
      </c>
      <c r="M444" s="205">
        <v>11</v>
      </c>
      <c r="N444" s="205">
        <v>3.5</v>
      </c>
      <c r="O444" s="205">
        <v>9.5</v>
      </c>
      <c r="P444" s="205">
        <v>4.5</v>
      </c>
      <c r="Q444" s="205">
        <v>15.5</v>
      </c>
      <c r="R444" s="205">
        <v>14.5</v>
      </c>
      <c r="S444" s="205">
        <v>9</v>
      </c>
      <c r="T444" s="205">
        <v>143</v>
      </c>
      <c r="U444" s="205">
        <v>14</v>
      </c>
      <c r="V444" s="205">
        <v>25.5</v>
      </c>
      <c r="W444" s="205">
        <v>27</v>
      </c>
      <c r="X444" s="205">
        <v>36.5</v>
      </c>
      <c r="Y444" s="205">
        <v>236</v>
      </c>
      <c r="Z444" s="205">
        <v>145</v>
      </c>
      <c r="AA444" s="205">
        <v>49.5</v>
      </c>
      <c r="AB444" s="205">
        <v>20</v>
      </c>
      <c r="AC444" s="205">
        <v>33</v>
      </c>
      <c r="AD444" s="205">
        <v>62.5</v>
      </c>
      <c r="AE444" s="205">
        <v>47</v>
      </c>
      <c r="AF444" s="205">
        <v>41</v>
      </c>
      <c r="AG444" s="205">
        <v>48.5</v>
      </c>
      <c r="AH444" s="205">
        <v>114.5</v>
      </c>
      <c r="AI444" s="205">
        <v>46</v>
      </c>
      <c r="AJ444" s="205">
        <v>67.5</v>
      </c>
      <c r="AK444" s="205">
        <v>25</v>
      </c>
      <c r="AL444" s="205">
        <v>18.5</v>
      </c>
      <c r="AM444" s="205">
        <v>38</v>
      </c>
      <c r="AN444" s="205">
        <v>45</v>
      </c>
      <c r="AO444" s="205">
        <v>56.5</v>
      </c>
      <c r="AP444" s="205">
        <v>94.5</v>
      </c>
      <c r="AQ444" s="205">
        <v>25</v>
      </c>
      <c r="AR444" s="205">
        <v>45</v>
      </c>
      <c r="AS444" s="205">
        <v>53</v>
      </c>
      <c r="AT444" s="205">
        <v>117.5</v>
      </c>
      <c r="AU444" s="205">
        <v>77.5</v>
      </c>
      <c r="AV444" s="205">
        <v>64.5</v>
      </c>
      <c r="AW444" s="205">
        <v>96</v>
      </c>
      <c r="AX444" s="205">
        <v>34</v>
      </c>
    </row>
    <row r="445" spans="1:50">
      <c r="A445" s="203" t="str">
        <f t="shared" si="12"/>
        <v>202004</v>
      </c>
      <c r="B445" s="204">
        <v>44166</v>
      </c>
      <c r="C445" s="206">
        <f t="shared" si="13"/>
        <v>3270</v>
      </c>
      <c r="D445" s="205">
        <v>26.5</v>
      </c>
      <c r="E445" s="205">
        <v>166</v>
      </c>
      <c r="F445" s="205">
        <v>28.5</v>
      </c>
      <c r="G445" s="205">
        <v>147.5</v>
      </c>
      <c r="H445" s="205">
        <v>21.5</v>
      </c>
      <c r="I445" s="205">
        <v>119</v>
      </c>
      <c r="J445" s="205">
        <v>41.5</v>
      </c>
      <c r="K445" s="205">
        <v>203.5</v>
      </c>
      <c r="L445" s="205">
        <v>9.5</v>
      </c>
      <c r="M445" s="205">
        <v>0</v>
      </c>
      <c r="N445" s="205">
        <v>0</v>
      </c>
      <c r="O445" s="205">
        <v>2</v>
      </c>
      <c r="P445" s="205">
        <v>1</v>
      </c>
      <c r="Q445" s="205">
        <v>20</v>
      </c>
      <c r="R445" s="205">
        <v>13</v>
      </c>
      <c r="S445" s="205">
        <v>17.5</v>
      </c>
      <c r="T445" s="205">
        <v>335.5</v>
      </c>
      <c r="U445" s="205">
        <v>36.5</v>
      </c>
      <c r="V445" s="205">
        <v>12</v>
      </c>
      <c r="W445" s="205">
        <v>40.5</v>
      </c>
      <c r="X445" s="205">
        <v>22</v>
      </c>
      <c r="Y445" s="205">
        <v>331</v>
      </c>
      <c r="Z445" s="205">
        <v>385</v>
      </c>
      <c r="AA445" s="205">
        <v>23</v>
      </c>
      <c r="AB445" s="205">
        <v>5.5</v>
      </c>
      <c r="AC445" s="205">
        <v>15.5</v>
      </c>
      <c r="AD445" s="205">
        <v>27</v>
      </c>
      <c r="AE445" s="205">
        <v>18.5</v>
      </c>
      <c r="AF445" s="205">
        <v>23</v>
      </c>
      <c r="AG445" s="205">
        <v>13.5</v>
      </c>
      <c r="AH445" s="205">
        <v>359.5</v>
      </c>
      <c r="AI445" s="205">
        <v>16</v>
      </c>
      <c r="AJ445" s="205">
        <v>198</v>
      </c>
      <c r="AK445" s="205">
        <v>38.5</v>
      </c>
      <c r="AL445" s="205">
        <v>35</v>
      </c>
      <c r="AM445" s="205">
        <v>12</v>
      </c>
      <c r="AN445" s="205">
        <v>9.5</v>
      </c>
      <c r="AO445" s="205">
        <v>39</v>
      </c>
      <c r="AP445" s="205">
        <v>24.5</v>
      </c>
      <c r="AQ445" s="205">
        <v>42.5</v>
      </c>
      <c r="AR445" s="205">
        <v>20</v>
      </c>
      <c r="AS445" s="205">
        <v>30</v>
      </c>
      <c r="AT445" s="205">
        <v>41</v>
      </c>
      <c r="AU445" s="205">
        <v>21.5</v>
      </c>
      <c r="AV445" s="205">
        <v>15.5</v>
      </c>
      <c r="AW445" s="205">
        <v>29</v>
      </c>
      <c r="AX445" s="205">
        <v>233</v>
      </c>
    </row>
    <row r="446" spans="1:50">
      <c r="A446" s="203" t="str">
        <f t="shared" si="12"/>
        <v>202101</v>
      </c>
      <c r="B446" s="204">
        <v>44197</v>
      </c>
      <c r="C446" s="206">
        <f t="shared" si="13"/>
        <v>3956.5</v>
      </c>
      <c r="D446" s="205">
        <v>90.5</v>
      </c>
      <c r="E446" s="205">
        <v>146.5</v>
      </c>
      <c r="F446" s="205">
        <v>77.5</v>
      </c>
      <c r="G446" s="205">
        <v>147</v>
      </c>
      <c r="H446" s="205">
        <v>9.5</v>
      </c>
      <c r="I446" s="205">
        <v>70</v>
      </c>
      <c r="J446" s="205">
        <v>24.5</v>
      </c>
      <c r="K446" s="205">
        <v>247.5</v>
      </c>
      <c r="L446" s="205">
        <v>21</v>
      </c>
      <c r="M446" s="205">
        <v>19.5</v>
      </c>
      <c r="N446" s="205">
        <v>27.5</v>
      </c>
      <c r="O446" s="205">
        <v>37</v>
      </c>
      <c r="P446" s="205">
        <v>33</v>
      </c>
      <c r="Q446" s="205">
        <v>41</v>
      </c>
      <c r="R446" s="205">
        <v>43.5</v>
      </c>
      <c r="S446" s="205">
        <v>46.5</v>
      </c>
      <c r="T446" s="205">
        <v>418</v>
      </c>
      <c r="U446" s="205">
        <v>39.5</v>
      </c>
      <c r="V446" s="205">
        <v>64.5</v>
      </c>
      <c r="W446" s="205">
        <v>74.5</v>
      </c>
      <c r="X446" s="205">
        <v>56.5</v>
      </c>
      <c r="Y446" s="205">
        <v>348.5</v>
      </c>
      <c r="Z446" s="205">
        <v>410</v>
      </c>
      <c r="AA446" s="205">
        <v>65</v>
      </c>
      <c r="AB446" s="205">
        <v>64</v>
      </c>
      <c r="AC446" s="205">
        <v>70.5</v>
      </c>
      <c r="AD446" s="205">
        <v>51</v>
      </c>
      <c r="AE446" s="205">
        <v>64.5</v>
      </c>
      <c r="AF446" s="205">
        <v>55.5</v>
      </c>
      <c r="AG446" s="205">
        <v>54.5</v>
      </c>
      <c r="AH446" s="205">
        <v>145</v>
      </c>
      <c r="AI446" s="205">
        <v>58</v>
      </c>
      <c r="AJ446" s="205">
        <v>126.5</v>
      </c>
      <c r="AK446" s="205">
        <v>50.5</v>
      </c>
      <c r="AL446" s="205">
        <v>64</v>
      </c>
      <c r="AM446" s="205">
        <v>46.5</v>
      </c>
      <c r="AN446" s="205">
        <v>65</v>
      </c>
      <c r="AO446" s="205">
        <v>36.5</v>
      </c>
      <c r="AP446" s="205">
        <v>76</v>
      </c>
      <c r="AQ446" s="205">
        <v>45.5</v>
      </c>
      <c r="AR446" s="205">
        <v>28.5</v>
      </c>
      <c r="AS446" s="205">
        <v>33</v>
      </c>
      <c r="AT446" s="205">
        <v>32</v>
      </c>
      <c r="AU446" s="205">
        <v>25.5</v>
      </c>
      <c r="AV446" s="205">
        <v>41.5</v>
      </c>
      <c r="AW446" s="205">
        <v>45.5</v>
      </c>
      <c r="AX446" s="205">
        <v>118.5</v>
      </c>
    </row>
    <row r="447" spans="1:50">
      <c r="A447" s="203" t="str">
        <f t="shared" si="12"/>
        <v>202101</v>
      </c>
      <c r="B447" s="204">
        <v>44228</v>
      </c>
      <c r="C447" s="206">
        <f t="shared" si="13"/>
        <v>3796</v>
      </c>
      <c r="D447" s="205">
        <v>78.5</v>
      </c>
      <c r="E447" s="205">
        <v>97</v>
      </c>
      <c r="F447" s="205">
        <v>60</v>
      </c>
      <c r="G447" s="205">
        <v>127.5</v>
      </c>
      <c r="H447" s="205">
        <v>74.5</v>
      </c>
      <c r="I447" s="205">
        <v>77</v>
      </c>
      <c r="J447" s="205">
        <v>59.5</v>
      </c>
      <c r="K447" s="205">
        <v>97.5</v>
      </c>
      <c r="L447" s="205">
        <v>75.5</v>
      </c>
      <c r="M447" s="205">
        <v>38.5</v>
      </c>
      <c r="N447" s="205">
        <v>30.5</v>
      </c>
      <c r="O447" s="205">
        <v>52</v>
      </c>
      <c r="P447" s="205">
        <v>40</v>
      </c>
      <c r="Q447" s="205">
        <v>60.5</v>
      </c>
      <c r="R447" s="205">
        <v>88.5</v>
      </c>
      <c r="S447" s="205">
        <v>97.5</v>
      </c>
      <c r="T447" s="205">
        <v>218.5</v>
      </c>
      <c r="U447" s="205">
        <v>65</v>
      </c>
      <c r="V447" s="205">
        <v>96.5</v>
      </c>
      <c r="W447" s="205">
        <v>58.5</v>
      </c>
      <c r="X447" s="205">
        <v>46.5</v>
      </c>
      <c r="Y447" s="205">
        <v>147</v>
      </c>
      <c r="Z447" s="205">
        <v>201.5</v>
      </c>
      <c r="AA447" s="205">
        <v>65</v>
      </c>
      <c r="AB447" s="205">
        <v>73</v>
      </c>
      <c r="AC447" s="205">
        <v>52.5</v>
      </c>
      <c r="AD447" s="205">
        <v>32.5</v>
      </c>
      <c r="AE447" s="205">
        <v>45</v>
      </c>
      <c r="AF447" s="205">
        <v>54</v>
      </c>
      <c r="AG447" s="205">
        <v>34</v>
      </c>
      <c r="AH447" s="205">
        <v>117</v>
      </c>
      <c r="AI447" s="205">
        <v>38</v>
      </c>
      <c r="AJ447" s="205">
        <v>83</v>
      </c>
      <c r="AK447" s="205">
        <v>56</v>
      </c>
      <c r="AL447" s="205">
        <v>99.5</v>
      </c>
      <c r="AM447" s="205">
        <v>49.5</v>
      </c>
      <c r="AN447" s="205">
        <v>56</v>
      </c>
      <c r="AO447" s="205">
        <v>69</v>
      </c>
      <c r="AP447" s="205">
        <v>82</v>
      </c>
      <c r="AQ447" s="205">
        <v>79.5</v>
      </c>
      <c r="AR447" s="205">
        <v>66</v>
      </c>
      <c r="AS447" s="205">
        <v>94</v>
      </c>
      <c r="AT447" s="205">
        <v>58</v>
      </c>
      <c r="AU447" s="205">
        <v>67</v>
      </c>
      <c r="AV447" s="205">
        <v>156.5</v>
      </c>
      <c r="AW447" s="205">
        <v>86.5</v>
      </c>
      <c r="AX447" s="205">
        <v>194.5</v>
      </c>
    </row>
    <row r="448" spans="1:50">
      <c r="A448" s="203" t="str">
        <f t="shared" si="12"/>
        <v>202101</v>
      </c>
      <c r="B448" s="204">
        <v>44256</v>
      </c>
      <c r="C448" s="206">
        <f t="shared" si="13"/>
        <v>6092.5</v>
      </c>
      <c r="D448" s="205">
        <v>79.5</v>
      </c>
      <c r="E448" s="205">
        <v>98</v>
      </c>
      <c r="F448" s="205">
        <v>86.5</v>
      </c>
      <c r="G448" s="205">
        <v>155.5</v>
      </c>
      <c r="H448" s="205">
        <v>107.5</v>
      </c>
      <c r="I448" s="205">
        <v>47.5</v>
      </c>
      <c r="J448" s="205">
        <v>59.5</v>
      </c>
      <c r="K448" s="205">
        <v>77.5</v>
      </c>
      <c r="L448" s="205">
        <v>141</v>
      </c>
      <c r="M448" s="205">
        <v>176.5</v>
      </c>
      <c r="N448" s="205">
        <v>72</v>
      </c>
      <c r="O448" s="205">
        <v>131.5</v>
      </c>
      <c r="P448" s="205">
        <v>102</v>
      </c>
      <c r="Q448" s="205">
        <v>129.5</v>
      </c>
      <c r="R448" s="205">
        <v>173</v>
      </c>
      <c r="S448" s="205">
        <v>219</v>
      </c>
      <c r="T448" s="205">
        <v>97</v>
      </c>
      <c r="U448" s="205">
        <v>54.5</v>
      </c>
      <c r="V448" s="205">
        <v>399</v>
      </c>
      <c r="W448" s="205">
        <v>202</v>
      </c>
      <c r="X448" s="205">
        <v>203.5</v>
      </c>
      <c r="Y448" s="205">
        <v>114</v>
      </c>
      <c r="Z448" s="205">
        <v>162</v>
      </c>
      <c r="AA448" s="205">
        <v>135.5</v>
      </c>
      <c r="AB448" s="205">
        <v>186.5</v>
      </c>
      <c r="AC448" s="205">
        <v>120.5</v>
      </c>
      <c r="AD448" s="205">
        <v>130</v>
      </c>
      <c r="AE448" s="205">
        <v>145.5</v>
      </c>
      <c r="AF448" s="205">
        <v>143</v>
      </c>
      <c r="AG448" s="205">
        <v>97</v>
      </c>
      <c r="AH448" s="205">
        <v>129.5</v>
      </c>
      <c r="AI448" s="205">
        <v>57</v>
      </c>
      <c r="AJ448" s="205">
        <v>124.5</v>
      </c>
      <c r="AK448" s="205">
        <v>142.5</v>
      </c>
      <c r="AL448" s="205">
        <v>172.5</v>
      </c>
      <c r="AM448" s="205">
        <v>51.5</v>
      </c>
      <c r="AN448" s="205">
        <v>105</v>
      </c>
      <c r="AO448" s="205">
        <v>92</v>
      </c>
      <c r="AP448" s="205">
        <v>286</v>
      </c>
      <c r="AQ448" s="205">
        <v>116.5</v>
      </c>
      <c r="AR448" s="205">
        <v>97.5</v>
      </c>
      <c r="AS448" s="205">
        <v>110.5</v>
      </c>
      <c r="AT448" s="205">
        <v>99</v>
      </c>
      <c r="AU448" s="205">
        <v>96</v>
      </c>
      <c r="AV448" s="205">
        <v>145.5</v>
      </c>
      <c r="AW448" s="205">
        <v>151.5</v>
      </c>
      <c r="AX448" s="205">
        <v>69.5</v>
      </c>
    </row>
    <row r="449" spans="1:50">
      <c r="A449" s="203" t="str">
        <f t="shared" si="12"/>
        <v>202102</v>
      </c>
      <c r="B449" s="204">
        <v>44287</v>
      </c>
      <c r="C449" s="206">
        <f t="shared" si="13"/>
        <v>6101</v>
      </c>
      <c r="D449" s="205">
        <v>112</v>
      </c>
      <c r="E449" s="205">
        <v>80</v>
      </c>
      <c r="F449" s="205">
        <v>132.5</v>
      </c>
      <c r="G449" s="205">
        <v>114.5</v>
      </c>
      <c r="H449" s="205">
        <v>92.5</v>
      </c>
      <c r="I449" s="205">
        <v>69</v>
      </c>
      <c r="J449" s="205">
        <v>90</v>
      </c>
      <c r="K449" s="205">
        <v>109.5</v>
      </c>
      <c r="L449" s="205">
        <v>170</v>
      </c>
      <c r="M449" s="205">
        <v>100.5</v>
      </c>
      <c r="N449" s="205">
        <v>50.5</v>
      </c>
      <c r="O449" s="205">
        <v>73</v>
      </c>
      <c r="P449" s="205">
        <v>55</v>
      </c>
      <c r="Q449" s="205">
        <v>115.5</v>
      </c>
      <c r="R449" s="205">
        <v>156</v>
      </c>
      <c r="S449" s="205">
        <v>155.5</v>
      </c>
      <c r="T449" s="205">
        <v>154.5</v>
      </c>
      <c r="U449" s="205">
        <v>74</v>
      </c>
      <c r="V449" s="205">
        <v>221</v>
      </c>
      <c r="W449" s="205">
        <v>218</v>
      </c>
      <c r="X449" s="205">
        <v>192</v>
      </c>
      <c r="Y449" s="205">
        <v>208.5</v>
      </c>
      <c r="Z449" s="205">
        <v>145</v>
      </c>
      <c r="AA449" s="205">
        <v>209</v>
      </c>
      <c r="AB449" s="205">
        <v>139</v>
      </c>
      <c r="AC449" s="205">
        <v>159.5</v>
      </c>
      <c r="AD449" s="205">
        <v>173.5</v>
      </c>
      <c r="AE449" s="205">
        <v>224</v>
      </c>
      <c r="AF449" s="205">
        <v>202</v>
      </c>
      <c r="AG449" s="205">
        <v>168.5</v>
      </c>
      <c r="AH449" s="205">
        <v>104.5</v>
      </c>
      <c r="AI449" s="205">
        <v>87</v>
      </c>
      <c r="AJ449" s="205">
        <v>54.5</v>
      </c>
      <c r="AK449" s="205">
        <v>141.5</v>
      </c>
      <c r="AL449" s="205">
        <v>132.5</v>
      </c>
      <c r="AM449" s="205">
        <v>99</v>
      </c>
      <c r="AN449" s="205">
        <v>65.5</v>
      </c>
      <c r="AO449" s="205">
        <v>103.5</v>
      </c>
      <c r="AP449" s="205">
        <v>252.5</v>
      </c>
      <c r="AQ449" s="205">
        <v>66</v>
      </c>
      <c r="AR449" s="205">
        <v>93</v>
      </c>
      <c r="AS449" s="205">
        <v>118.5</v>
      </c>
      <c r="AT449" s="205">
        <v>140</v>
      </c>
      <c r="AU449" s="205">
        <v>112</v>
      </c>
      <c r="AV449" s="205">
        <v>172</v>
      </c>
      <c r="AW449" s="205">
        <v>102.5</v>
      </c>
      <c r="AX449" s="205">
        <v>92</v>
      </c>
    </row>
    <row r="450" spans="1:50">
      <c r="A450" s="203" t="str">
        <f t="shared" si="12"/>
        <v>202102</v>
      </c>
      <c r="B450" s="204">
        <v>44317</v>
      </c>
      <c r="C450" s="206">
        <f t="shared" si="13"/>
        <v>9746</v>
      </c>
      <c r="D450" s="205">
        <v>76.5</v>
      </c>
      <c r="E450" s="205">
        <v>125.5</v>
      </c>
      <c r="F450" s="205">
        <v>124.5</v>
      </c>
      <c r="G450" s="205">
        <v>213.5</v>
      </c>
      <c r="H450" s="205">
        <v>74.5</v>
      </c>
      <c r="I450" s="205">
        <v>56.5</v>
      </c>
      <c r="J450" s="205">
        <v>63.5</v>
      </c>
      <c r="K450" s="205">
        <v>114</v>
      </c>
      <c r="L450" s="205">
        <v>101.5</v>
      </c>
      <c r="M450" s="205">
        <v>127</v>
      </c>
      <c r="N450" s="205">
        <v>71</v>
      </c>
      <c r="O450" s="205">
        <v>79.5</v>
      </c>
      <c r="P450" s="205">
        <v>79.5</v>
      </c>
      <c r="Q450" s="205">
        <v>110</v>
      </c>
      <c r="R450" s="205">
        <v>99.5</v>
      </c>
      <c r="S450" s="205">
        <v>113.5</v>
      </c>
      <c r="T450" s="205">
        <v>216.5</v>
      </c>
      <c r="U450" s="205">
        <v>82.5</v>
      </c>
      <c r="V450" s="205">
        <v>298</v>
      </c>
      <c r="W450" s="205">
        <v>282.5</v>
      </c>
      <c r="X450" s="205">
        <v>254</v>
      </c>
      <c r="Y450" s="205">
        <v>242</v>
      </c>
      <c r="Z450" s="205">
        <v>285.5</v>
      </c>
      <c r="AA450" s="205">
        <v>245</v>
      </c>
      <c r="AB450" s="205">
        <v>170.5</v>
      </c>
      <c r="AC450" s="205">
        <v>202</v>
      </c>
      <c r="AD450" s="205">
        <v>208.5</v>
      </c>
      <c r="AE450" s="205">
        <v>340</v>
      </c>
      <c r="AF450" s="205">
        <v>228.5</v>
      </c>
      <c r="AG450" s="205">
        <v>246</v>
      </c>
      <c r="AH450" s="205">
        <v>146</v>
      </c>
      <c r="AI450" s="205">
        <v>135.5</v>
      </c>
      <c r="AJ450" s="205">
        <v>213</v>
      </c>
      <c r="AK450" s="205">
        <v>250.5</v>
      </c>
      <c r="AL450" s="205">
        <v>330</v>
      </c>
      <c r="AM450" s="205">
        <v>140</v>
      </c>
      <c r="AN450" s="205">
        <v>141.5</v>
      </c>
      <c r="AO450" s="205">
        <v>273</v>
      </c>
      <c r="AP450" s="205">
        <v>411</v>
      </c>
      <c r="AQ450" s="205">
        <v>133.5</v>
      </c>
      <c r="AR450" s="205">
        <v>320.5</v>
      </c>
      <c r="AS450" s="205">
        <v>382</v>
      </c>
      <c r="AT450" s="205">
        <v>328</v>
      </c>
      <c r="AU450" s="205">
        <v>455</v>
      </c>
      <c r="AV450" s="205">
        <v>521.5</v>
      </c>
      <c r="AW450" s="205">
        <v>470</v>
      </c>
      <c r="AX450" s="205">
        <v>163.5</v>
      </c>
    </row>
    <row r="451" spans="1:50">
      <c r="A451" s="203" t="str">
        <f t="shared" ref="A451:A453" si="14">YEAR(B451)&amp;"0"&amp;QUOTIENT(MONTH(B451)-1,3)+1</f>
        <v>202102</v>
      </c>
      <c r="B451" s="204">
        <v>44348</v>
      </c>
      <c r="C451" s="206">
        <f t="shared" ref="C451:C453" si="15">SUM(D451:AX451)</f>
        <v>7696.5</v>
      </c>
      <c r="D451" s="205">
        <v>50.5</v>
      </c>
      <c r="E451" s="205">
        <v>28.5</v>
      </c>
      <c r="F451" s="205">
        <v>83.5</v>
      </c>
      <c r="G451" s="205">
        <v>76</v>
      </c>
      <c r="H451" s="205">
        <v>62</v>
      </c>
      <c r="I451" s="205">
        <v>53</v>
      </c>
      <c r="J451" s="205">
        <v>129</v>
      </c>
      <c r="K451" s="205">
        <v>84.5</v>
      </c>
      <c r="L451" s="205">
        <v>89</v>
      </c>
      <c r="M451" s="205">
        <v>252</v>
      </c>
      <c r="N451" s="205">
        <v>185</v>
      </c>
      <c r="O451" s="205">
        <v>148</v>
      </c>
      <c r="P451" s="205">
        <v>120</v>
      </c>
      <c r="Q451" s="205">
        <v>114.5</v>
      </c>
      <c r="R451" s="205">
        <v>168.5</v>
      </c>
      <c r="S451" s="205">
        <v>113.5</v>
      </c>
      <c r="T451" s="205">
        <v>102</v>
      </c>
      <c r="U451" s="205">
        <v>159</v>
      </c>
      <c r="V451" s="205">
        <v>218</v>
      </c>
      <c r="W451" s="205">
        <v>236.5</v>
      </c>
      <c r="X451" s="205">
        <v>137</v>
      </c>
      <c r="Y451" s="205">
        <v>164</v>
      </c>
      <c r="Z451" s="205">
        <v>119.5</v>
      </c>
      <c r="AA451" s="205">
        <v>123.5</v>
      </c>
      <c r="AB451" s="205">
        <v>157.5</v>
      </c>
      <c r="AC451" s="205">
        <v>116.5</v>
      </c>
      <c r="AD451" s="205">
        <v>97</v>
      </c>
      <c r="AE451" s="205">
        <v>172</v>
      </c>
      <c r="AF451" s="205">
        <v>128</v>
      </c>
      <c r="AG451" s="205">
        <v>102</v>
      </c>
      <c r="AH451" s="205">
        <v>125.5</v>
      </c>
      <c r="AI451" s="205">
        <v>129.5</v>
      </c>
      <c r="AJ451" s="205">
        <v>158</v>
      </c>
      <c r="AK451" s="205">
        <v>185</v>
      </c>
      <c r="AL451" s="205">
        <v>205</v>
      </c>
      <c r="AM451" s="205">
        <v>81.5</v>
      </c>
      <c r="AN451" s="205">
        <v>94.5</v>
      </c>
      <c r="AO451" s="205">
        <v>118.5</v>
      </c>
      <c r="AP451" s="205">
        <v>369.5</v>
      </c>
      <c r="AQ451" s="205">
        <v>123</v>
      </c>
      <c r="AR451" s="205">
        <v>84.5</v>
      </c>
      <c r="AS451" s="205">
        <v>158</v>
      </c>
      <c r="AT451" s="205">
        <v>174.5</v>
      </c>
      <c r="AU451" s="205">
        <v>137.5</v>
      </c>
      <c r="AV451" s="205">
        <v>368</v>
      </c>
      <c r="AW451" s="205">
        <v>500.5</v>
      </c>
      <c r="AX451" s="205">
        <v>893.5</v>
      </c>
    </row>
    <row r="452" spans="1:50">
      <c r="A452" s="203" t="str">
        <f t="shared" si="14"/>
        <v>202103</v>
      </c>
      <c r="B452" s="204">
        <v>44378</v>
      </c>
      <c r="C452" s="206">
        <f t="shared" si="15"/>
        <v>10888.5</v>
      </c>
      <c r="D452" s="205">
        <v>7.5</v>
      </c>
      <c r="E452" s="205">
        <v>66</v>
      </c>
      <c r="F452" s="205">
        <v>155</v>
      </c>
      <c r="G452" s="205">
        <v>250</v>
      </c>
      <c r="H452" s="205">
        <v>189</v>
      </c>
      <c r="I452" s="205">
        <v>115</v>
      </c>
      <c r="J452" s="205">
        <v>130.5</v>
      </c>
      <c r="K452" s="205">
        <v>226.5</v>
      </c>
      <c r="L452" s="205">
        <v>312.5</v>
      </c>
      <c r="M452" s="205">
        <v>264</v>
      </c>
      <c r="N452" s="205">
        <v>380</v>
      </c>
      <c r="O452" s="205">
        <v>271.5</v>
      </c>
      <c r="P452" s="205">
        <v>347</v>
      </c>
      <c r="Q452" s="205">
        <v>395</v>
      </c>
      <c r="R452" s="205">
        <v>310</v>
      </c>
      <c r="S452" s="205">
        <v>368</v>
      </c>
      <c r="T452" s="205">
        <v>219.5</v>
      </c>
      <c r="U452" s="205">
        <v>114.5</v>
      </c>
      <c r="V452" s="205">
        <v>436</v>
      </c>
      <c r="W452" s="205">
        <v>240</v>
      </c>
      <c r="X452" s="205">
        <v>312.5</v>
      </c>
      <c r="Y452" s="205">
        <v>159.5</v>
      </c>
      <c r="Z452" s="205">
        <v>350.5</v>
      </c>
      <c r="AA452" s="205">
        <v>218</v>
      </c>
      <c r="AB452" s="205">
        <v>308</v>
      </c>
      <c r="AC452" s="205">
        <v>224</v>
      </c>
      <c r="AD452" s="205">
        <v>150.5</v>
      </c>
      <c r="AE452" s="205">
        <v>268.5</v>
      </c>
      <c r="AF452" s="205">
        <v>390</v>
      </c>
      <c r="AG452" s="205">
        <v>184</v>
      </c>
      <c r="AH452" s="205">
        <v>380</v>
      </c>
      <c r="AI452" s="205">
        <v>160.5</v>
      </c>
      <c r="AJ452" s="205">
        <v>480</v>
      </c>
      <c r="AK452" s="205">
        <v>380</v>
      </c>
      <c r="AL452" s="205">
        <v>125</v>
      </c>
      <c r="AM452" s="205">
        <v>100</v>
      </c>
      <c r="AN452" s="205">
        <v>94</v>
      </c>
      <c r="AO452" s="205">
        <v>147</v>
      </c>
      <c r="AP452" s="205">
        <v>208</v>
      </c>
      <c r="AQ452" s="205">
        <v>45.5</v>
      </c>
      <c r="AR452" s="205">
        <v>135.5</v>
      </c>
      <c r="AS452" s="205">
        <v>98</v>
      </c>
      <c r="AT452" s="205">
        <v>62</v>
      </c>
      <c r="AU452" s="205">
        <v>215.5</v>
      </c>
      <c r="AV452" s="205">
        <v>334.5</v>
      </c>
      <c r="AW452" s="205">
        <v>222.5</v>
      </c>
      <c r="AX452" s="205">
        <v>337.5</v>
      </c>
    </row>
    <row r="453" spans="1:50">
      <c r="A453" s="203" t="str">
        <f t="shared" si="14"/>
        <v>202103</v>
      </c>
      <c r="B453" s="204">
        <v>44409</v>
      </c>
      <c r="C453" s="206">
        <f t="shared" si="15"/>
        <v>18502.5</v>
      </c>
      <c r="D453" s="205">
        <v>108.5</v>
      </c>
      <c r="E453" s="205">
        <v>154</v>
      </c>
      <c r="F453" s="205">
        <v>171.5</v>
      </c>
      <c r="G453" s="205">
        <v>172.5</v>
      </c>
      <c r="H453" s="205">
        <v>182.5</v>
      </c>
      <c r="I453" s="205">
        <v>106</v>
      </c>
      <c r="J453" s="205">
        <v>236</v>
      </c>
      <c r="K453" s="205">
        <v>163.5</v>
      </c>
      <c r="L453" s="205">
        <v>313</v>
      </c>
      <c r="M453" s="205">
        <v>365.5</v>
      </c>
      <c r="N453" s="205">
        <v>229</v>
      </c>
      <c r="O453" s="205">
        <v>243</v>
      </c>
      <c r="P453" s="205">
        <v>197.5</v>
      </c>
      <c r="Q453" s="205">
        <v>263.5</v>
      </c>
      <c r="R453" s="205">
        <v>382.5</v>
      </c>
      <c r="S453" s="205">
        <v>274</v>
      </c>
      <c r="T453" s="205">
        <v>333.5</v>
      </c>
      <c r="U453" s="205">
        <v>193</v>
      </c>
      <c r="V453" s="205">
        <v>247</v>
      </c>
      <c r="W453" s="205">
        <v>428.5</v>
      </c>
      <c r="X453" s="205">
        <v>347</v>
      </c>
      <c r="Y453" s="205">
        <v>294</v>
      </c>
      <c r="Z453" s="205">
        <v>341</v>
      </c>
      <c r="AA453" s="205">
        <v>395</v>
      </c>
      <c r="AB453" s="205">
        <v>224.5</v>
      </c>
      <c r="AC453" s="205">
        <v>307</v>
      </c>
      <c r="AD453" s="205">
        <v>474</v>
      </c>
      <c r="AE453" s="205">
        <v>314.5</v>
      </c>
      <c r="AF453" s="205">
        <v>468.5</v>
      </c>
      <c r="AG453" s="205">
        <v>368.5</v>
      </c>
      <c r="AH453" s="205">
        <v>388.5</v>
      </c>
      <c r="AI453" s="205">
        <v>268</v>
      </c>
      <c r="AJ453" s="205">
        <v>517.5</v>
      </c>
      <c r="AK453" s="205">
        <v>696</v>
      </c>
      <c r="AL453" s="205">
        <v>623.5</v>
      </c>
      <c r="AM453" s="205">
        <v>213.5</v>
      </c>
      <c r="AN453" s="205">
        <v>357.5</v>
      </c>
      <c r="AO453" s="205">
        <v>369</v>
      </c>
      <c r="AP453" s="205">
        <v>841</v>
      </c>
      <c r="AQ453" s="205">
        <v>881.5</v>
      </c>
      <c r="AR453" s="205">
        <v>511</v>
      </c>
      <c r="AS453" s="205">
        <v>1220.5</v>
      </c>
      <c r="AT453" s="205">
        <v>935</v>
      </c>
      <c r="AU453" s="205">
        <v>1002.5</v>
      </c>
      <c r="AV453" s="205">
        <v>465.5</v>
      </c>
      <c r="AW453" s="205">
        <v>804</v>
      </c>
      <c r="AX453" s="205">
        <v>109.5</v>
      </c>
    </row>
  </sheetData>
  <phoneticPr fontId="2"/>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110"/>
  <sheetViews>
    <sheetView zoomScale="70" zoomScaleNormal="70" workbookViewId="0">
      <pane xSplit="2" ySplit="6" topLeftCell="C32" activePane="bottomRight" state="frozen"/>
      <selection pane="topRight" activeCell="C1" sqref="C1"/>
      <selection pane="bottomLeft" activeCell="A7" sqref="A7"/>
      <selection pane="bottomRight" activeCell="I62" sqref="I62"/>
    </sheetView>
  </sheetViews>
  <sheetFormatPr baseColWidth="10" defaultColWidth="8.83203125" defaultRowHeight="15"/>
  <cols>
    <col min="3" max="6" width="12.83203125" customWidth="1"/>
    <col min="8" max="9" width="8" bestFit="1" customWidth="1"/>
  </cols>
  <sheetData>
    <row r="1" spans="1:29" ht="19">
      <c r="A1" s="294" t="s">
        <v>715</v>
      </c>
      <c r="B1" s="295"/>
      <c r="C1" s="295"/>
      <c r="D1" s="295"/>
      <c r="E1" s="295"/>
      <c r="F1" s="295"/>
      <c r="K1" s="427" t="s">
        <v>943</v>
      </c>
      <c r="L1" s="428"/>
      <c r="M1" s="428"/>
      <c r="N1" s="429"/>
      <c r="O1" s="430"/>
      <c r="P1" s="431"/>
      <c r="Q1" s="432"/>
      <c r="R1" s="433"/>
      <c r="S1" s="434"/>
      <c r="T1" s="434"/>
      <c r="U1" s="434"/>
      <c r="V1" s="434"/>
      <c r="W1" s="434"/>
      <c r="X1" s="434"/>
      <c r="Y1" s="434"/>
      <c r="Z1" s="434"/>
      <c r="AA1" s="434"/>
      <c r="AB1" s="434"/>
      <c r="AC1" s="434"/>
    </row>
    <row r="2" spans="1:29" ht="19">
      <c r="A2" s="294"/>
      <c r="B2" s="295"/>
      <c r="C2" s="295"/>
      <c r="D2" s="295"/>
      <c r="E2" s="295"/>
      <c r="F2" s="295"/>
      <c r="K2" s="435"/>
      <c r="L2" s="436"/>
      <c r="M2" s="436"/>
      <c r="N2" s="437"/>
      <c r="O2" s="438"/>
      <c r="P2" s="435"/>
      <c r="Q2" s="439" t="s">
        <v>944</v>
      </c>
      <c r="R2" s="439"/>
      <c r="S2" s="435"/>
      <c r="T2" s="435" t="s">
        <v>945</v>
      </c>
      <c r="U2" s="435"/>
      <c r="V2" s="435"/>
      <c r="W2" s="435"/>
      <c r="X2" s="439" t="s">
        <v>944</v>
      </c>
      <c r="Y2" s="439"/>
      <c r="Z2" s="435"/>
      <c r="AA2" s="435" t="s">
        <v>945</v>
      </c>
      <c r="AB2" s="435"/>
      <c r="AC2" s="435"/>
    </row>
    <row r="3" spans="1:29">
      <c r="A3" s="296" t="s">
        <v>716</v>
      </c>
      <c r="B3" s="295"/>
      <c r="C3" s="295"/>
      <c r="D3" s="295"/>
      <c r="E3" s="295"/>
      <c r="F3" s="295"/>
      <c r="K3" s="440" t="s">
        <v>946</v>
      </c>
      <c r="L3" s="441"/>
      <c r="M3" s="441"/>
      <c r="N3" s="442"/>
      <c r="O3" s="443"/>
      <c r="P3" s="444"/>
      <c r="Q3" s="445"/>
      <c r="R3" s="444"/>
      <c r="S3" s="444"/>
      <c r="T3" s="444"/>
      <c r="U3" s="444"/>
      <c r="V3" s="444"/>
      <c r="W3" s="444"/>
      <c r="X3" s="444"/>
      <c r="Y3" s="444"/>
      <c r="Z3" s="444"/>
      <c r="AA3" s="444"/>
      <c r="AB3" s="444"/>
      <c r="AC3" s="444"/>
    </row>
    <row r="4" spans="1:29">
      <c r="A4" s="296"/>
      <c r="B4" s="295"/>
      <c r="C4" s="295"/>
      <c r="D4" s="295"/>
      <c r="E4" s="295"/>
      <c r="F4" s="297" t="s">
        <v>695</v>
      </c>
      <c r="K4" s="446" t="s">
        <v>947</v>
      </c>
      <c r="L4" s="447"/>
      <c r="M4" s="447"/>
      <c r="N4" s="448"/>
      <c r="O4" s="446"/>
      <c r="P4" s="449" t="s">
        <v>948</v>
      </c>
      <c r="Q4" s="450"/>
      <c r="R4" s="450"/>
      <c r="S4" s="450"/>
      <c r="T4" s="450"/>
      <c r="U4" s="450"/>
      <c r="V4" s="450"/>
      <c r="W4" s="450"/>
      <c r="X4" s="450"/>
      <c r="Y4" s="450"/>
      <c r="Z4" s="450"/>
      <c r="AA4" s="450"/>
      <c r="AB4" s="450"/>
      <c r="AC4" s="450"/>
    </row>
    <row r="5" spans="1:29" ht="30">
      <c r="A5" s="822" t="s">
        <v>699</v>
      </c>
      <c r="B5" s="824" t="s">
        <v>700</v>
      </c>
      <c r="C5" s="826" t="s">
        <v>701</v>
      </c>
      <c r="D5" s="298"/>
      <c r="E5" s="298"/>
      <c r="F5" s="299"/>
      <c r="K5" s="451"/>
      <c r="L5" s="452"/>
      <c r="M5" s="452"/>
      <c r="N5" s="452"/>
      <c r="O5" s="453"/>
      <c r="P5" s="454" t="s">
        <v>949</v>
      </c>
      <c r="Q5" s="455"/>
      <c r="R5" s="455"/>
      <c r="S5" s="455"/>
      <c r="T5" s="456"/>
      <c r="U5" s="456"/>
      <c r="V5" s="455"/>
      <c r="W5" s="455"/>
      <c r="X5" s="455"/>
      <c r="Y5" s="456"/>
      <c r="Z5" s="457"/>
      <c r="AA5" s="458" t="s">
        <v>949</v>
      </c>
      <c r="AB5" s="459"/>
      <c r="AC5" s="458" t="s">
        <v>950</v>
      </c>
    </row>
    <row r="6" spans="1:29" ht="100">
      <c r="A6" s="823"/>
      <c r="B6" s="825"/>
      <c r="C6" s="827"/>
      <c r="D6" s="300" t="s">
        <v>702</v>
      </c>
      <c r="E6" s="301" t="s">
        <v>703</v>
      </c>
      <c r="F6" s="302" t="s">
        <v>704</v>
      </c>
      <c r="G6" s="568" t="s">
        <v>1060</v>
      </c>
      <c r="H6" s="568" t="s">
        <v>1088</v>
      </c>
      <c r="I6" s="568" t="s">
        <v>1146</v>
      </c>
      <c r="K6" s="460"/>
      <c r="L6" s="461" t="s">
        <v>733</v>
      </c>
      <c r="M6" s="461"/>
      <c r="N6" s="461"/>
      <c r="O6" s="462" t="s">
        <v>951</v>
      </c>
      <c r="P6" s="463" t="s">
        <v>952</v>
      </c>
      <c r="Q6" s="463" t="s">
        <v>953</v>
      </c>
      <c r="R6" s="463" t="s">
        <v>954</v>
      </c>
      <c r="S6" s="463" t="s">
        <v>429</v>
      </c>
      <c r="T6" s="463" t="s">
        <v>955</v>
      </c>
      <c r="U6" s="463" t="s">
        <v>956</v>
      </c>
      <c r="V6" s="463" t="s">
        <v>957</v>
      </c>
      <c r="W6" s="463" t="s">
        <v>958</v>
      </c>
      <c r="X6" s="463" t="s">
        <v>959</v>
      </c>
      <c r="Y6" s="463" t="s">
        <v>960</v>
      </c>
      <c r="Z6" s="464" t="s">
        <v>961</v>
      </c>
      <c r="AA6" s="465" t="s">
        <v>962</v>
      </c>
      <c r="AB6" s="466" t="s">
        <v>963</v>
      </c>
      <c r="AC6" s="465" t="s">
        <v>964</v>
      </c>
    </row>
    <row r="7" spans="1:29">
      <c r="A7" s="303">
        <v>1980</v>
      </c>
      <c r="B7" s="304" t="s">
        <v>705</v>
      </c>
      <c r="C7" s="221">
        <v>751111.9</v>
      </c>
      <c r="D7" s="222">
        <v>278762.8</v>
      </c>
      <c r="E7" s="222">
        <v>191172.7</v>
      </c>
      <c r="F7" s="223">
        <v>284825.5</v>
      </c>
      <c r="G7" s="586">
        <v>0.87177442955990458</v>
      </c>
      <c r="H7" s="587">
        <f>D7*G7</f>
        <v>243018.28095252175</v>
      </c>
      <c r="I7" s="587">
        <f>F7*G7</f>
        <v>248303.5877866146</v>
      </c>
      <c r="K7" s="467" t="s">
        <v>742</v>
      </c>
      <c r="L7" s="468" t="s">
        <v>965</v>
      </c>
      <c r="M7" s="469" t="s">
        <v>733</v>
      </c>
      <c r="N7" s="470">
        <v>1980</v>
      </c>
      <c r="O7" s="471" t="s">
        <v>966</v>
      </c>
      <c r="P7" s="472">
        <v>355912651</v>
      </c>
      <c r="Q7" s="473">
        <v>57605285</v>
      </c>
      <c r="R7" s="473">
        <v>1953423</v>
      </c>
      <c r="S7" s="473">
        <v>13372060</v>
      </c>
      <c r="T7" s="473">
        <v>141561664</v>
      </c>
      <c r="U7" s="473">
        <v>40830436</v>
      </c>
      <c r="V7" s="473">
        <v>6825950</v>
      </c>
      <c r="W7" s="473">
        <v>10421973</v>
      </c>
      <c r="X7" s="473">
        <v>21466357</v>
      </c>
      <c r="Y7" s="473">
        <v>40212712</v>
      </c>
      <c r="Z7" s="474">
        <v>21662791</v>
      </c>
      <c r="AA7" s="475">
        <v>271948547</v>
      </c>
      <c r="AB7" s="472">
        <v>83964104</v>
      </c>
      <c r="AC7" s="476" t="s">
        <v>967</v>
      </c>
    </row>
    <row r="8" spans="1:29">
      <c r="A8" s="305"/>
      <c r="B8" s="306" t="s">
        <v>72</v>
      </c>
      <c r="C8" s="226">
        <v>758874.5</v>
      </c>
      <c r="D8" s="227">
        <v>282258.8</v>
      </c>
      <c r="E8" s="227">
        <v>193381.7</v>
      </c>
      <c r="F8" s="228">
        <v>286674.59999999998</v>
      </c>
      <c r="G8" s="586">
        <v>0.87177442955990458</v>
      </c>
      <c r="H8" s="587">
        <f t="shared" ref="H8:H62" si="0">D8*G8</f>
        <v>246066.00435826319</v>
      </c>
      <c r="I8" s="587">
        <f t="shared" ref="I8:I62" si="1">F8*G8</f>
        <v>249915.5858843138</v>
      </c>
      <c r="K8" s="477"/>
      <c r="L8" s="478"/>
      <c r="M8" s="479"/>
      <c r="N8" s="470"/>
      <c r="O8" s="471" t="s">
        <v>968</v>
      </c>
      <c r="P8" s="472">
        <v>362470950</v>
      </c>
      <c r="Q8" s="473">
        <v>58275288</v>
      </c>
      <c r="R8" s="473">
        <v>1987772</v>
      </c>
      <c r="S8" s="473">
        <v>13711176</v>
      </c>
      <c r="T8" s="473">
        <v>143886272</v>
      </c>
      <c r="U8" s="473">
        <v>41694428</v>
      </c>
      <c r="V8" s="473">
        <v>6980291</v>
      </c>
      <c r="W8" s="473">
        <v>10592247</v>
      </c>
      <c r="X8" s="473">
        <v>21890464</v>
      </c>
      <c r="Y8" s="473">
        <v>40968321</v>
      </c>
      <c r="Z8" s="474">
        <v>22484691</v>
      </c>
      <c r="AA8" s="475">
        <v>277390427</v>
      </c>
      <c r="AB8" s="472">
        <v>85080523</v>
      </c>
      <c r="AC8" s="476" t="s">
        <v>967</v>
      </c>
    </row>
    <row r="9" spans="1:29">
      <c r="A9" s="305"/>
      <c r="B9" s="306" t="s">
        <v>73</v>
      </c>
      <c r="C9" s="226">
        <v>769164.6</v>
      </c>
      <c r="D9" s="227">
        <v>286282.2</v>
      </c>
      <c r="E9" s="227">
        <v>195775.5</v>
      </c>
      <c r="F9" s="228">
        <v>290626.5</v>
      </c>
      <c r="G9" s="586">
        <v>0.87177442955990458</v>
      </c>
      <c r="H9" s="587">
        <f t="shared" si="0"/>
        <v>249573.50159815451</v>
      </c>
      <c r="I9" s="587">
        <f t="shared" si="1"/>
        <v>253360.75125249161</v>
      </c>
      <c r="K9" s="477"/>
      <c r="L9" s="478"/>
      <c r="M9" s="479"/>
      <c r="N9" s="470"/>
      <c r="O9" s="471" t="s">
        <v>969</v>
      </c>
      <c r="P9" s="472">
        <v>368759966</v>
      </c>
      <c r="Q9" s="473">
        <v>58958614</v>
      </c>
      <c r="R9" s="473">
        <v>2008832</v>
      </c>
      <c r="S9" s="473">
        <v>14036532</v>
      </c>
      <c r="T9" s="473">
        <v>146216177</v>
      </c>
      <c r="U9" s="473">
        <v>42517038</v>
      </c>
      <c r="V9" s="473">
        <v>7204252</v>
      </c>
      <c r="W9" s="473">
        <v>10742560</v>
      </c>
      <c r="X9" s="473">
        <v>22276442</v>
      </c>
      <c r="Y9" s="473">
        <v>41540989</v>
      </c>
      <c r="Z9" s="474">
        <v>23258530</v>
      </c>
      <c r="AA9" s="475">
        <v>282635183</v>
      </c>
      <c r="AB9" s="472">
        <v>86124783</v>
      </c>
      <c r="AC9" s="476" t="s">
        <v>967</v>
      </c>
    </row>
    <row r="10" spans="1:29">
      <c r="A10" s="307"/>
      <c r="B10" s="308" t="s">
        <v>74</v>
      </c>
      <c r="C10" s="231">
        <v>780988.6</v>
      </c>
      <c r="D10" s="232">
        <v>290649</v>
      </c>
      <c r="E10" s="232">
        <v>197430.1</v>
      </c>
      <c r="F10" s="233">
        <v>296567.3</v>
      </c>
      <c r="G10" s="586">
        <v>0.87177442955990458</v>
      </c>
      <c r="H10" s="587">
        <f t="shared" si="0"/>
        <v>253380.36617715671</v>
      </c>
      <c r="I10" s="587">
        <f t="shared" si="1"/>
        <v>258539.78878362107</v>
      </c>
      <c r="K10" s="480"/>
      <c r="L10" s="481"/>
      <c r="M10" s="482"/>
      <c r="N10" s="483"/>
      <c r="O10" s="484" t="s">
        <v>970</v>
      </c>
      <c r="P10" s="485">
        <v>375511884</v>
      </c>
      <c r="Q10" s="486">
        <v>59801188</v>
      </c>
      <c r="R10" s="486">
        <v>2048392</v>
      </c>
      <c r="S10" s="486">
        <v>14391867</v>
      </c>
      <c r="T10" s="486">
        <v>148382640</v>
      </c>
      <c r="U10" s="486">
        <v>43592466</v>
      </c>
      <c r="V10" s="486">
        <v>7372071</v>
      </c>
      <c r="W10" s="486">
        <v>10918291</v>
      </c>
      <c r="X10" s="486">
        <v>22658079</v>
      </c>
      <c r="Y10" s="486">
        <v>42307466</v>
      </c>
      <c r="Z10" s="487">
        <v>24039424</v>
      </c>
      <c r="AA10" s="488">
        <v>288103005</v>
      </c>
      <c r="AB10" s="485">
        <v>87408879</v>
      </c>
      <c r="AC10" s="489" t="s">
        <v>967</v>
      </c>
    </row>
    <row r="11" spans="1:29">
      <c r="A11" s="303">
        <v>1981</v>
      </c>
      <c r="B11" s="304" t="s">
        <v>705</v>
      </c>
      <c r="C11" s="221">
        <v>791047.1</v>
      </c>
      <c r="D11" s="222">
        <v>294679.2</v>
      </c>
      <c r="E11" s="222">
        <v>198715.8</v>
      </c>
      <c r="F11" s="223">
        <v>301238.59999999998</v>
      </c>
      <c r="G11" s="586">
        <v>0.87177442955990458</v>
      </c>
      <c r="H11" s="587">
        <f t="shared" si="0"/>
        <v>256893.79148316904</v>
      </c>
      <c r="I11" s="587">
        <f t="shared" si="1"/>
        <v>262612.10867642425</v>
      </c>
      <c r="K11" s="467" t="s">
        <v>742</v>
      </c>
      <c r="L11" s="478" t="s">
        <v>971</v>
      </c>
      <c r="M11" s="479" t="s">
        <v>733</v>
      </c>
      <c r="N11" s="470">
        <v>1981</v>
      </c>
      <c r="O11" s="471" t="s">
        <v>966</v>
      </c>
      <c r="P11" s="472">
        <v>381343249</v>
      </c>
      <c r="Q11" s="473">
        <v>60354464</v>
      </c>
      <c r="R11" s="473">
        <v>2046963</v>
      </c>
      <c r="S11" s="473">
        <v>14632546</v>
      </c>
      <c r="T11" s="473">
        <v>150439566</v>
      </c>
      <c r="U11" s="473">
        <v>44131325</v>
      </c>
      <c r="V11" s="473">
        <v>7524408</v>
      </c>
      <c r="W11" s="473">
        <v>11102178</v>
      </c>
      <c r="X11" s="473">
        <v>22864230</v>
      </c>
      <c r="Y11" s="473">
        <v>43365459</v>
      </c>
      <c r="Z11" s="474">
        <v>24882110</v>
      </c>
      <c r="AA11" s="475">
        <v>293053908</v>
      </c>
      <c r="AB11" s="472">
        <v>88289341</v>
      </c>
      <c r="AC11" s="476" t="s">
        <v>967</v>
      </c>
    </row>
    <row r="12" spans="1:29">
      <c r="A12" s="305"/>
      <c r="B12" s="306" t="s">
        <v>72</v>
      </c>
      <c r="C12" s="226">
        <v>798253.5</v>
      </c>
      <c r="D12" s="227">
        <v>297857</v>
      </c>
      <c r="E12" s="227">
        <v>200641.8</v>
      </c>
      <c r="F12" s="228">
        <v>303125.7</v>
      </c>
      <c r="G12" s="586">
        <v>0.87177442955990458</v>
      </c>
      <c r="H12" s="587">
        <f t="shared" si="0"/>
        <v>259664.1162654245</v>
      </c>
      <c r="I12" s="587">
        <f t="shared" si="1"/>
        <v>264257.23420244677</v>
      </c>
      <c r="K12" s="477"/>
      <c r="L12" s="478"/>
      <c r="M12" s="479"/>
      <c r="N12" s="470"/>
      <c r="O12" s="471" t="s">
        <v>968</v>
      </c>
      <c r="P12" s="472">
        <v>387621520</v>
      </c>
      <c r="Q12" s="473">
        <v>60928423</v>
      </c>
      <c r="R12" s="473">
        <v>2036031</v>
      </c>
      <c r="S12" s="473">
        <v>14912401</v>
      </c>
      <c r="T12" s="473">
        <v>152779851</v>
      </c>
      <c r="U12" s="473">
        <v>44939273</v>
      </c>
      <c r="V12" s="473">
        <v>7706524</v>
      </c>
      <c r="W12" s="473">
        <v>11334887</v>
      </c>
      <c r="X12" s="473">
        <v>23233287</v>
      </c>
      <c r="Y12" s="473">
        <v>43969571</v>
      </c>
      <c r="Z12" s="474">
        <v>25781272</v>
      </c>
      <c r="AA12" s="475">
        <v>298399208</v>
      </c>
      <c r="AB12" s="472">
        <v>89222312</v>
      </c>
      <c r="AC12" s="476" t="s">
        <v>967</v>
      </c>
    </row>
    <row r="13" spans="1:29">
      <c r="A13" s="305"/>
      <c r="B13" s="306" t="s">
        <v>73</v>
      </c>
      <c r="C13" s="226">
        <v>808541.4</v>
      </c>
      <c r="D13" s="227">
        <v>301752.8</v>
      </c>
      <c r="E13" s="227">
        <v>202937.7</v>
      </c>
      <c r="F13" s="228">
        <v>307357.8</v>
      </c>
      <c r="G13" s="586">
        <v>0.87177442955990458</v>
      </c>
      <c r="H13" s="587">
        <f t="shared" si="0"/>
        <v>263060.37508810399</v>
      </c>
      <c r="I13" s="587">
        <f t="shared" si="1"/>
        <v>267946.67076578725</v>
      </c>
      <c r="K13" s="477"/>
      <c r="L13" s="478"/>
      <c r="M13" s="479"/>
      <c r="N13" s="470"/>
      <c r="O13" s="471" t="s">
        <v>969</v>
      </c>
      <c r="P13" s="472">
        <v>394112170</v>
      </c>
      <c r="Q13" s="473">
        <v>61498444</v>
      </c>
      <c r="R13" s="473">
        <v>2061161</v>
      </c>
      <c r="S13" s="473">
        <v>15297060</v>
      </c>
      <c r="T13" s="473">
        <v>155199663</v>
      </c>
      <c r="U13" s="473">
        <v>45702721</v>
      </c>
      <c r="V13" s="473">
        <v>7903203</v>
      </c>
      <c r="W13" s="473">
        <v>11510752</v>
      </c>
      <c r="X13" s="473">
        <v>23510637</v>
      </c>
      <c r="Y13" s="473">
        <v>44733215</v>
      </c>
      <c r="Z13" s="474">
        <v>26695314</v>
      </c>
      <c r="AA13" s="475">
        <v>303880180</v>
      </c>
      <c r="AB13" s="472">
        <v>90231990</v>
      </c>
      <c r="AC13" s="476" t="s">
        <v>967</v>
      </c>
    </row>
    <row r="14" spans="1:29">
      <c r="A14" s="307"/>
      <c r="B14" s="308" t="s">
        <v>74</v>
      </c>
      <c r="C14" s="231">
        <v>819714</v>
      </c>
      <c r="D14" s="232">
        <v>305865.59999999998</v>
      </c>
      <c r="E14" s="232">
        <v>204438.7</v>
      </c>
      <c r="F14" s="233">
        <v>313029.7</v>
      </c>
      <c r="G14" s="586">
        <v>0.87177442955990458</v>
      </c>
      <c r="H14" s="587">
        <f t="shared" si="0"/>
        <v>266645.80896199791</v>
      </c>
      <c r="I14" s="587">
        <f t="shared" si="1"/>
        <v>272891.28815280809</v>
      </c>
      <c r="K14" s="480"/>
      <c r="L14" s="481"/>
      <c r="M14" s="482"/>
      <c r="N14" s="483"/>
      <c r="O14" s="484" t="s">
        <v>970</v>
      </c>
      <c r="P14" s="485">
        <v>401060926</v>
      </c>
      <c r="Q14" s="486">
        <v>62263589</v>
      </c>
      <c r="R14" s="486">
        <v>2100349</v>
      </c>
      <c r="S14" s="486">
        <v>15648913</v>
      </c>
      <c r="T14" s="486">
        <v>157601015</v>
      </c>
      <c r="U14" s="486">
        <v>46531103</v>
      </c>
      <c r="V14" s="486">
        <v>8090865</v>
      </c>
      <c r="W14" s="486">
        <v>11691285</v>
      </c>
      <c r="X14" s="486">
        <v>23883626</v>
      </c>
      <c r="Y14" s="486">
        <v>45502066</v>
      </c>
      <c r="Z14" s="487">
        <v>27748115</v>
      </c>
      <c r="AA14" s="488">
        <v>309660284</v>
      </c>
      <c r="AB14" s="485">
        <v>91400642</v>
      </c>
      <c r="AC14" s="489" t="s">
        <v>967</v>
      </c>
    </row>
    <row r="15" spans="1:29">
      <c r="A15" s="303">
        <v>1982</v>
      </c>
      <c r="B15" s="304" t="s">
        <v>705</v>
      </c>
      <c r="C15" s="221">
        <v>828549.3</v>
      </c>
      <c r="D15" s="222">
        <v>309418.7</v>
      </c>
      <c r="E15" s="222">
        <v>205502.9</v>
      </c>
      <c r="F15" s="223">
        <v>317127.7</v>
      </c>
      <c r="G15" s="586">
        <v>0.87177442955990458</v>
      </c>
      <c r="H15" s="587">
        <f t="shared" si="0"/>
        <v>269743.31068766728</v>
      </c>
      <c r="I15" s="587">
        <f t="shared" si="1"/>
        <v>276463.81976514455</v>
      </c>
      <c r="K15" s="467" t="s">
        <v>742</v>
      </c>
      <c r="L15" s="478" t="s">
        <v>972</v>
      </c>
      <c r="M15" s="479" t="s">
        <v>733</v>
      </c>
      <c r="N15" s="470">
        <v>1982</v>
      </c>
      <c r="O15" s="490" t="s">
        <v>966</v>
      </c>
      <c r="P15" s="491">
        <v>406520461</v>
      </c>
      <c r="Q15" s="492">
        <v>62719200</v>
      </c>
      <c r="R15" s="492">
        <v>2112777</v>
      </c>
      <c r="S15" s="492">
        <v>15883384</v>
      </c>
      <c r="T15" s="492">
        <v>159346297</v>
      </c>
      <c r="U15" s="492">
        <v>47067801</v>
      </c>
      <c r="V15" s="492">
        <v>8257030</v>
      </c>
      <c r="W15" s="492">
        <v>11951051</v>
      </c>
      <c r="X15" s="492">
        <v>24209086</v>
      </c>
      <c r="Y15" s="492">
        <v>46362786</v>
      </c>
      <c r="Z15" s="493">
        <v>28611049</v>
      </c>
      <c r="AA15" s="494">
        <v>314364709</v>
      </c>
      <c r="AB15" s="491">
        <v>92155752</v>
      </c>
      <c r="AC15" s="495" t="s">
        <v>967</v>
      </c>
    </row>
    <row r="16" spans="1:29">
      <c r="A16" s="305"/>
      <c r="B16" s="306" t="s">
        <v>72</v>
      </c>
      <c r="C16" s="226">
        <v>835014.3</v>
      </c>
      <c r="D16" s="227">
        <v>312299.40000000002</v>
      </c>
      <c r="E16" s="227">
        <v>207131.2</v>
      </c>
      <c r="F16" s="228">
        <v>318864.5</v>
      </c>
      <c r="G16" s="586">
        <v>0.87177442955990458</v>
      </c>
      <c r="H16" s="587">
        <f t="shared" si="0"/>
        <v>272254.63128690049</v>
      </c>
      <c r="I16" s="587">
        <f t="shared" si="1"/>
        <v>277977.91759440419</v>
      </c>
      <c r="K16" s="477"/>
      <c r="L16" s="478"/>
      <c r="M16" s="479"/>
      <c r="N16" s="470"/>
      <c r="O16" s="471" t="s">
        <v>968</v>
      </c>
      <c r="P16" s="472">
        <v>412500377</v>
      </c>
      <c r="Q16" s="473">
        <v>63252896</v>
      </c>
      <c r="R16" s="473">
        <v>2126425</v>
      </c>
      <c r="S16" s="473">
        <v>16177251</v>
      </c>
      <c r="T16" s="473">
        <v>161603590</v>
      </c>
      <c r="U16" s="473">
        <v>47854932</v>
      </c>
      <c r="V16" s="473">
        <v>8438420</v>
      </c>
      <c r="W16" s="473">
        <v>12160310</v>
      </c>
      <c r="X16" s="473">
        <v>24415332</v>
      </c>
      <c r="Y16" s="473">
        <v>46998501</v>
      </c>
      <c r="Z16" s="474">
        <v>29472720</v>
      </c>
      <c r="AA16" s="475">
        <v>319566308</v>
      </c>
      <c r="AB16" s="472">
        <v>92934069</v>
      </c>
      <c r="AC16" s="476" t="s">
        <v>967</v>
      </c>
    </row>
    <row r="17" spans="1:29">
      <c r="A17" s="305"/>
      <c r="B17" s="306" t="s">
        <v>73</v>
      </c>
      <c r="C17" s="226">
        <v>844407</v>
      </c>
      <c r="D17" s="227">
        <v>315861.09999999998</v>
      </c>
      <c r="E17" s="227">
        <v>209182.3</v>
      </c>
      <c r="F17" s="228">
        <v>322750.3</v>
      </c>
      <c r="G17" s="586">
        <v>0.87177442955990458</v>
      </c>
      <c r="H17" s="587">
        <f t="shared" si="0"/>
        <v>275359.63027266396</v>
      </c>
      <c r="I17" s="587">
        <f t="shared" si="1"/>
        <v>281365.45867278805</v>
      </c>
      <c r="K17" s="477"/>
      <c r="L17" s="478"/>
      <c r="M17" s="479"/>
      <c r="N17" s="470"/>
      <c r="O17" s="471" t="s">
        <v>969</v>
      </c>
      <c r="P17" s="472">
        <v>418780687</v>
      </c>
      <c r="Q17" s="473">
        <v>63856187</v>
      </c>
      <c r="R17" s="473">
        <v>2155219</v>
      </c>
      <c r="S17" s="473">
        <v>16507947</v>
      </c>
      <c r="T17" s="473">
        <v>164063517</v>
      </c>
      <c r="U17" s="473">
        <v>48560424</v>
      </c>
      <c r="V17" s="473">
        <v>8556261</v>
      </c>
      <c r="W17" s="473">
        <v>12377150</v>
      </c>
      <c r="X17" s="473">
        <v>24681525</v>
      </c>
      <c r="Y17" s="473">
        <v>47581651</v>
      </c>
      <c r="Z17" s="474">
        <v>30440806</v>
      </c>
      <c r="AA17" s="475">
        <v>324943808</v>
      </c>
      <c r="AB17" s="472">
        <v>93836879</v>
      </c>
      <c r="AC17" s="476" t="s">
        <v>967</v>
      </c>
    </row>
    <row r="18" spans="1:29">
      <c r="A18" s="307"/>
      <c r="B18" s="308" t="s">
        <v>74</v>
      </c>
      <c r="C18" s="231">
        <v>854564.8</v>
      </c>
      <c r="D18" s="232">
        <v>319256.40000000002</v>
      </c>
      <c r="E18" s="232">
        <v>210844.7</v>
      </c>
      <c r="F18" s="233">
        <v>328099.20000000001</v>
      </c>
      <c r="G18" s="586">
        <v>0.87177442955990458</v>
      </c>
      <c r="H18" s="587">
        <f t="shared" si="0"/>
        <v>278319.56599334872</v>
      </c>
      <c r="I18" s="587">
        <f t="shared" si="1"/>
        <v>286028.49291906104</v>
      </c>
      <c r="K18" s="480"/>
      <c r="L18" s="481"/>
      <c r="M18" s="482"/>
      <c r="N18" s="483"/>
      <c r="O18" s="484" t="s">
        <v>970</v>
      </c>
      <c r="P18" s="485">
        <v>425033582</v>
      </c>
      <c r="Q18" s="486">
        <v>64542417</v>
      </c>
      <c r="R18" s="486">
        <v>2155089</v>
      </c>
      <c r="S18" s="486">
        <v>16835681</v>
      </c>
      <c r="T18" s="486">
        <v>165808290</v>
      </c>
      <c r="U18" s="486">
        <v>49493605</v>
      </c>
      <c r="V18" s="486">
        <v>8706869</v>
      </c>
      <c r="W18" s="486">
        <v>12654243</v>
      </c>
      <c r="X18" s="486">
        <v>25050369</v>
      </c>
      <c r="Y18" s="486">
        <v>48329000</v>
      </c>
      <c r="Z18" s="487">
        <v>31458019</v>
      </c>
      <c r="AA18" s="488">
        <v>330232462</v>
      </c>
      <c r="AB18" s="485">
        <v>94801120</v>
      </c>
      <c r="AC18" s="489" t="s">
        <v>967</v>
      </c>
    </row>
    <row r="19" spans="1:29">
      <c r="A19" s="303">
        <v>1983</v>
      </c>
      <c r="B19" s="304" t="s">
        <v>705</v>
      </c>
      <c r="C19" s="221">
        <v>863059</v>
      </c>
      <c r="D19" s="222">
        <v>322596</v>
      </c>
      <c r="E19" s="222">
        <v>212157.9</v>
      </c>
      <c r="F19" s="223">
        <v>331939.20000000001</v>
      </c>
      <c r="G19" s="586">
        <v>0.87177442955990458</v>
      </c>
      <c r="H19" s="587">
        <f t="shared" si="0"/>
        <v>281230.94387830701</v>
      </c>
      <c r="I19" s="587">
        <f t="shared" si="1"/>
        <v>289376.10672857112</v>
      </c>
      <c r="K19" s="467" t="s">
        <v>742</v>
      </c>
      <c r="L19" s="478" t="s">
        <v>973</v>
      </c>
      <c r="M19" s="479" t="s">
        <v>733</v>
      </c>
      <c r="N19" s="470">
        <v>1983</v>
      </c>
      <c r="O19" s="471" t="s">
        <v>966</v>
      </c>
      <c r="P19" s="472">
        <v>430070445</v>
      </c>
      <c r="Q19" s="473">
        <v>65102130</v>
      </c>
      <c r="R19" s="473">
        <v>2147826</v>
      </c>
      <c r="S19" s="473">
        <v>17016621</v>
      </c>
      <c r="T19" s="473">
        <v>167254099</v>
      </c>
      <c r="U19" s="473">
        <v>50126535</v>
      </c>
      <c r="V19" s="473">
        <v>8810924</v>
      </c>
      <c r="W19" s="473">
        <v>12810573</v>
      </c>
      <c r="X19" s="473">
        <v>25234249</v>
      </c>
      <c r="Y19" s="473">
        <v>49268045</v>
      </c>
      <c r="Z19" s="474">
        <v>32299443</v>
      </c>
      <c r="AA19" s="475">
        <v>334453934</v>
      </c>
      <c r="AB19" s="472">
        <v>95616511</v>
      </c>
      <c r="AC19" s="476" t="s">
        <v>967</v>
      </c>
    </row>
    <row r="20" spans="1:29">
      <c r="A20" s="305"/>
      <c r="B20" s="306" t="s">
        <v>72</v>
      </c>
      <c r="C20" s="226">
        <v>868822.8</v>
      </c>
      <c r="D20" s="227">
        <v>325229.7</v>
      </c>
      <c r="E20" s="227">
        <v>213425.9</v>
      </c>
      <c r="F20" s="228">
        <v>333570</v>
      </c>
      <c r="G20" s="586">
        <v>0.87177442955990458</v>
      </c>
      <c r="H20" s="587">
        <f t="shared" si="0"/>
        <v>283526.93619343889</v>
      </c>
      <c r="I20" s="587">
        <f t="shared" si="1"/>
        <v>290797.79646829737</v>
      </c>
      <c r="K20" s="477"/>
      <c r="L20" s="478"/>
      <c r="M20" s="479"/>
      <c r="N20" s="470"/>
      <c r="O20" s="471" t="s">
        <v>968</v>
      </c>
      <c r="P20" s="472">
        <v>435773426</v>
      </c>
      <c r="Q20" s="473">
        <v>65501661</v>
      </c>
      <c r="R20" s="473">
        <v>2180676</v>
      </c>
      <c r="S20" s="473">
        <v>17253239</v>
      </c>
      <c r="T20" s="473">
        <v>169151051</v>
      </c>
      <c r="U20" s="473">
        <v>50773543</v>
      </c>
      <c r="V20" s="473">
        <v>8940356</v>
      </c>
      <c r="W20" s="473">
        <v>13020266</v>
      </c>
      <c r="X20" s="473">
        <v>25646845</v>
      </c>
      <c r="Y20" s="473">
        <v>49893908</v>
      </c>
      <c r="Z20" s="474">
        <v>33411881</v>
      </c>
      <c r="AA20" s="475">
        <v>339350200</v>
      </c>
      <c r="AB20" s="472">
        <v>96423226</v>
      </c>
      <c r="AC20" s="476" t="s">
        <v>967</v>
      </c>
    </row>
    <row r="21" spans="1:29">
      <c r="A21" s="305"/>
      <c r="B21" s="306" t="s">
        <v>73</v>
      </c>
      <c r="C21" s="226">
        <v>877569.7</v>
      </c>
      <c r="D21" s="227">
        <v>328633.59999999998</v>
      </c>
      <c r="E21" s="227">
        <v>214974.4</v>
      </c>
      <c r="F21" s="228">
        <v>337405.2</v>
      </c>
      <c r="G21" s="586">
        <v>0.87177442955990458</v>
      </c>
      <c r="H21" s="587">
        <f t="shared" si="0"/>
        <v>286494.36917421786</v>
      </c>
      <c r="I21" s="587">
        <f t="shared" si="1"/>
        <v>294141.22576054552</v>
      </c>
      <c r="K21" s="477"/>
      <c r="L21" s="478"/>
      <c r="M21" s="479"/>
      <c r="N21" s="470"/>
      <c r="O21" s="471" t="s">
        <v>969</v>
      </c>
      <c r="P21" s="472">
        <v>440366656</v>
      </c>
      <c r="Q21" s="473">
        <v>65987240</v>
      </c>
      <c r="R21" s="473">
        <v>2208603</v>
      </c>
      <c r="S21" s="473">
        <v>17583798</v>
      </c>
      <c r="T21" s="473">
        <v>170970386</v>
      </c>
      <c r="U21" s="473">
        <v>51350124</v>
      </c>
      <c r="V21" s="473">
        <v>8586901</v>
      </c>
      <c r="W21" s="473">
        <v>12872198</v>
      </c>
      <c r="X21" s="473">
        <v>25976634</v>
      </c>
      <c r="Y21" s="473">
        <v>50286840</v>
      </c>
      <c r="Z21" s="474">
        <v>34543932</v>
      </c>
      <c r="AA21" s="475">
        <v>343062844</v>
      </c>
      <c r="AB21" s="472">
        <v>97303812</v>
      </c>
      <c r="AC21" s="476" t="s">
        <v>967</v>
      </c>
    </row>
    <row r="22" spans="1:29">
      <c r="A22" s="307"/>
      <c r="B22" s="308" t="s">
        <v>74</v>
      </c>
      <c r="C22" s="231">
        <v>887143.6</v>
      </c>
      <c r="D22" s="232">
        <v>331976.8</v>
      </c>
      <c r="E22" s="232">
        <v>216135.1</v>
      </c>
      <c r="F22" s="233">
        <v>342625.2</v>
      </c>
      <c r="G22" s="586">
        <v>0.87177442955990458</v>
      </c>
      <c r="H22" s="587">
        <f t="shared" si="0"/>
        <v>289408.88544712251</v>
      </c>
      <c r="I22" s="587">
        <f t="shared" si="1"/>
        <v>298691.88828284823</v>
      </c>
      <c r="K22" s="480"/>
      <c r="L22" s="481"/>
      <c r="M22" s="482"/>
      <c r="N22" s="483"/>
      <c r="O22" s="484" t="s">
        <v>970</v>
      </c>
      <c r="P22" s="485">
        <v>446606994</v>
      </c>
      <c r="Q22" s="486">
        <v>66750892</v>
      </c>
      <c r="R22" s="486">
        <v>2237219</v>
      </c>
      <c r="S22" s="486">
        <v>17885335</v>
      </c>
      <c r="T22" s="486">
        <v>172985613</v>
      </c>
      <c r="U22" s="486">
        <v>52028025</v>
      </c>
      <c r="V22" s="486">
        <v>8752880</v>
      </c>
      <c r="W22" s="486">
        <v>13062606</v>
      </c>
      <c r="X22" s="486">
        <v>26365931</v>
      </c>
      <c r="Y22" s="486">
        <v>50790895</v>
      </c>
      <c r="Z22" s="487">
        <v>35747598</v>
      </c>
      <c r="AA22" s="488">
        <v>348246035</v>
      </c>
      <c r="AB22" s="485">
        <v>98360959</v>
      </c>
      <c r="AC22" s="489" t="s">
        <v>967</v>
      </c>
    </row>
    <row r="23" spans="1:29">
      <c r="A23" s="303">
        <v>1984</v>
      </c>
      <c r="B23" s="304" t="s">
        <v>705</v>
      </c>
      <c r="C23" s="221">
        <v>895481.9</v>
      </c>
      <c r="D23" s="222">
        <v>335742.9</v>
      </c>
      <c r="E23" s="222">
        <v>217010.8</v>
      </c>
      <c r="F23" s="223">
        <v>346148.1</v>
      </c>
      <c r="G23" s="586">
        <v>0.87177442955990458</v>
      </c>
      <c r="H23" s="587">
        <f t="shared" si="0"/>
        <v>292692.07512628811</v>
      </c>
      <c r="I23" s="587">
        <f t="shared" si="1"/>
        <v>301763.0624207448</v>
      </c>
      <c r="K23" s="467" t="s">
        <v>742</v>
      </c>
      <c r="L23" s="478" t="s">
        <v>974</v>
      </c>
      <c r="M23" s="479" t="s">
        <v>733</v>
      </c>
      <c r="N23" s="470">
        <v>1984</v>
      </c>
      <c r="O23" s="471" t="s">
        <v>966</v>
      </c>
      <c r="P23" s="472">
        <v>451287418</v>
      </c>
      <c r="Q23" s="473">
        <v>67194523</v>
      </c>
      <c r="R23" s="473">
        <v>2220645</v>
      </c>
      <c r="S23" s="473">
        <v>18164089</v>
      </c>
      <c r="T23" s="473">
        <v>174247784</v>
      </c>
      <c r="U23" s="473">
        <v>52557827</v>
      </c>
      <c r="V23" s="473">
        <v>8901567</v>
      </c>
      <c r="W23" s="473">
        <v>13268310</v>
      </c>
      <c r="X23" s="473">
        <v>26439790</v>
      </c>
      <c r="Y23" s="473">
        <v>51481185</v>
      </c>
      <c r="Z23" s="474">
        <v>36811698</v>
      </c>
      <c r="AA23" s="475">
        <v>352186015</v>
      </c>
      <c r="AB23" s="472">
        <v>99101403</v>
      </c>
      <c r="AC23" s="476" t="s">
        <v>967</v>
      </c>
    </row>
    <row r="24" spans="1:29">
      <c r="A24" s="305"/>
      <c r="B24" s="306" t="s">
        <v>72</v>
      </c>
      <c r="C24" s="226">
        <v>901600.9</v>
      </c>
      <c r="D24" s="227">
        <v>338503.1</v>
      </c>
      <c r="E24" s="227">
        <v>218225.7</v>
      </c>
      <c r="F24" s="228">
        <v>348147.9</v>
      </c>
      <c r="G24" s="586">
        <v>0.87177442955990458</v>
      </c>
      <c r="H24" s="587">
        <f t="shared" si="0"/>
        <v>295098.34690675931</v>
      </c>
      <c r="I24" s="587">
        <f t="shared" si="1"/>
        <v>303506.43692497874</v>
      </c>
      <c r="K24" s="477"/>
      <c r="L24" s="496"/>
      <c r="M24" s="479"/>
      <c r="N24" s="470"/>
      <c r="O24" s="471" t="s">
        <v>968</v>
      </c>
      <c r="P24" s="472">
        <v>456876046</v>
      </c>
      <c r="Q24" s="473">
        <v>67716416</v>
      </c>
      <c r="R24" s="473">
        <v>2242589</v>
      </c>
      <c r="S24" s="473">
        <v>18369352</v>
      </c>
      <c r="T24" s="473">
        <v>176567389</v>
      </c>
      <c r="U24" s="473">
        <v>53223752</v>
      </c>
      <c r="V24" s="473">
        <v>9064084</v>
      </c>
      <c r="W24" s="473">
        <v>13491954</v>
      </c>
      <c r="X24" s="473">
        <v>26434499</v>
      </c>
      <c r="Y24" s="473">
        <v>51960328</v>
      </c>
      <c r="Z24" s="474">
        <v>37805683</v>
      </c>
      <c r="AA24" s="475">
        <v>357079613</v>
      </c>
      <c r="AB24" s="472">
        <v>99796433</v>
      </c>
      <c r="AC24" s="476" t="s">
        <v>967</v>
      </c>
    </row>
    <row r="25" spans="1:29">
      <c r="A25" s="305"/>
      <c r="B25" s="306" t="s">
        <v>73</v>
      </c>
      <c r="C25" s="226">
        <v>910667</v>
      </c>
      <c r="D25" s="227">
        <v>342582.2</v>
      </c>
      <c r="E25" s="227">
        <v>219746.5</v>
      </c>
      <c r="F25" s="228">
        <v>351531.1</v>
      </c>
      <c r="G25" s="586">
        <v>0.87177442955990458</v>
      </c>
      <c r="H25" s="587">
        <f t="shared" si="0"/>
        <v>298654.40198237717</v>
      </c>
      <c r="I25" s="587">
        <f t="shared" si="1"/>
        <v>306455.82417506573</v>
      </c>
      <c r="K25" s="477"/>
      <c r="L25" s="496"/>
      <c r="M25" s="479"/>
      <c r="N25" s="470"/>
      <c r="O25" s="471" t="s">
        <v>969</v>
      </c>
      <c r="P25" s="472">
        <v>463750016</v>
      </c>
      <c r="Q25" s="473">
        <v>68084358</v>
      </c>
      <c r="R25" s="473">
        <v>2250016</v>
      </c>
      <c r="S25" s="473">
        <v>18671600</v>
      </c>
      <c r="T25" s="473">
        <v>179523986</v>
      </c>
      <c r="U25" s="473">
        <v>53933504</v>
      </c>
      <c r="V25" s="473">
        <v>9291070</v>
      </c>
      <c r="W25" s="473">
        <v>13915781</v>
      </c>
      <c r="X25" s="473">
        <v>26718422</v>
      </c>
      <c r="Y25" s="473">
        <v>52362026</v>
      </c>
      <c r="Z25" s="474">
        <v>38999253</v>
      </c>
      <c r="AA25" s="475">
        <v>363205352</v>
      </c>
      <c r="AB25" s="472">
        <v>100544664</v>
      </c>
      <c r="AC25" s="476" t="s">
        <v>967</v>
      </c>
    </row>
    <row r="26" spans="1:29">
      <c r="A26" s="307"/>
      <c r="B26" s="308" t="s">
        <v>74</v>
      </c>
      <c r="C26" s="231">
        <v>920841.8</v>
      </c>
      <c r="D26" s="232">
        <v>346918.9</v>
      </c>
      <c r="E26" s="232">
        <v>220855.5</v>
      </c>
      <c r="F26" s="233">
        <v>356200.8</v>
      </c>
      <c r="G26" s="586">
        <v>0.87177442955990458</v>
      </c>
      <c r="H26" s="587">
        <f t="shared" si="0"/>
        <v>302435.02615104959</v>
      </c>
      <c r="I26" s="587">
        <f t="shared" si="1"/>
        <v>310526.74922878167</v>
      </c>
      <c r="K26" s="480"/>
      <c r="L26" s="497"/>
      <c r="M26" s="482"/>
      <c r="N26" s="483"/>
      <c r="O26" s="484" t="s">
        <v>970</v>
      </c>
      <c r="P26" s="485">
        <v>470878683</v>
      </c>
      <c r="Q26" s="486">
        <v>68793633</v>
      </c>
      <c r="R26" s="486">
        <v>2266890</v>
      </c>
      <c r="S26" s="486">
        <v>18938947</v>
      </c>
      <c r="T26" s="486">
        <v>182120380</v>
      </c>
      <c r="U26" s="486">
        <v>54729324</v>
      </c>
      <c r="V26" s="486">
        <v>9524656</v>
      </c>
      <c r="W26" s="486">
        <v>14231122</v>
      </c>
      <c r="X26" s="486">
        <v>27057264</v>
      </c>
      <c r="Y26" s="486">
        <v>52944567</v>
      </c>
      <c r="Z26" s="487">
        <v>40271900</v>
      </c>
      <c r="AA26" s="488">
        <v>369268088</v>
      </c>
      <c r="AB26" s="485">
        <v>101610595</v>
      </c>
      <c r="AC26" s="489" t="s">
        <v>967</v>
      </c>
    </row>
    <row r="27" spans="1:29">
      <c r="A27" s="303">
        <v>1985</v>
      </c>
      <c r="B27" s="304" t="s">
        <v>705</v>
      </c>
      <c r="C27" s="221">
        <v>929614.3</v>
      </c>
      <c r="D27" s="222">
        <v>351496.4</v>
      </c>
      <c r="E27" s="222">
        <v>221761.6</v>
      </c>
      <c r="F27" s="223">
        <v>359145.6</v>
      </c>
      <c r="G27" s="586">
        <v>0.87177442955990458</v>
      </c>
      <c r="H27" s="587">
        <f t="shared" si="0"/>
        <v>306425.57360236009</v>
      </c>
      <c r="I27" s="587">
        <f t="shared" si="1"/>
        <v>313093.95056894963</v>
      </c>
      <c r="K27" s="467" t="s">
        <v>742</v>
      </c>
      <c r="L27" s="478" t="s">
        <v>975</v>
      </c>
      <c r="M27" s="479" t="s">
        <v>733</v>
      </c>
      <c r="N27" s="470">
        <v>1985</v>
      </c>
      <c r="O27" s="490" t="s">
        <v>966</v>
      </c>
      <c r="P27" s="491">
        <v>477802452</v>
      </c>
      <c r="Q27" s="492">
        <v>69358412</v>
      </c>
      <c r="R27" s="492">
        <v>2277020</v>
      </c>
      <c r="S27" s="492">
        <v>19166200</v>
      </c>
      <c r="T27" s="492">
        <v>184990361</v>
      </c>
      <c r="U27" s="492">
        <v>55262154</v>
      </c>
      <c r="V27" s="492">
        <v>9656232</v>
      </c>
      <c r="W27" s="492">
        <v>14614657</v>
      </c>
      <c r="X27" s="492">
        <v>27372528</v>
      </c>
      <c r="Y27" s="492">
        <v>53679829</v>
      </c>
      <c r="Z27" s="493">
        <v>41425059</v>
      </c>
      <c r="AA27" s="494">
        <v>375337856</v>
      </c>
      <c r="AB27" s="491">
        <v>102464596</v>
      </c>
      <c r="AC27" s="494">
        <v>4304923</v>
      </c>
    </row>
    <row r="28" spans="1:29">
      <c r="A28" s="305"/>
      <c r="B28" s="306" t="s">
        <v>72</v>
      </c>
      <c r="C28" s="226">
        <v>935890.8</v>
      </c>
      <c r="D28" s="227">
        <v>354665.7</v>
      </c>
      <c r="E28" s="227">
        <v>223169.2</v>
      </c>
      <c r="F28" s="228">
        <v>360641.7</v>
      </c>
      <c r="G28" s="586">
        <v>0.87177442955990458</v>
      </c>
      <c r="H28" s="587">
        <f t="shared" si="0"/>
        <v>309188.48830196424</v>
      </c>
      <c r="I28" s="587">
        <f t="shared" si="1"/>
        <v>314398.21229301428</v>
      </c>
      <c r="K28" s="477"/>
      <c r="L28" s="496"/>
      <c r="M28" s="479"/>
      <c r="N28" s="470"/>
      <c r="O28" s="471" t="s">
        <v>968</v>
      </c>
      <c r="P28" s="472">
        <v>509061520</v>
      </c>
      <c r="Q28" s="473">
        <v>69828741</v>
      </c>
      <c r="R28" s="473">
        <v>2294891</v>
      </c>
      <c r="S28" s="473">
        <v>19282937</v>
      </c>
      <c r="T28" s="473">
        <v>189282038</v>
      </c>
      <c r="U28" s="473">
        <v>55955371</v>
      </c>
      <c r="V28" s="473">
        <v>9766533</v>
      </c>
      <c r="W28" s="473">
        <v>14888554</v>
      </c>
      <c r="X28" s="473">
        <v>50772288</v>
      </c>
      <c r="Y28" s="473">
        <v>54218274</v>
      </c>
      <c r="Z28" s="474">
        <v>42771893</v>
      </c>
      <c r="AA28" s="475">
        <v>405770559</v>
      </c>
      <c r="AB28" s="472">
        <v>103290961</v>
      </c>
      <c r="AC28" s="475">
        <v>4460176</v>
      </c>
    </row>
    <row r="29" spans="1:29">
      <c r="A29" s="305"/>
      <c r="B29" s="306" t="s">
        <v>73</v>
      </c>
      <c r="C29" s="226">
        <v>945877.6</v>
      </c>
      <c r="D29" s="227">
        <v>359434.8</v>
      </c>
      <c r="E29" s="227">
        <v>224831.4</v>
      </c>
      <c r="F29" s="228">
        <v>364062.2</v>
      </c>
      <c r="G29" s="586">
        <v>0.87177442955990458</v>
      </c>
      <c r="H29" s="587">
        <f t="shared" si="0"/>
        <v>313346.06773397839</v>
      </c>
      <c r="I29" s="587">
        <f t="shared" si="1"/>
        <v>317380.11672932393</v>
      </c>
      <c r="K29" s="477"/>
      <c r="L29" s="496"/>
      <c r="M29" s="479"/>
      <c r="N29" s="470"/>
      <c r="O29" s="471" t="s">
        <v>969</v>
      </c>
      <c r="P29" s="472">
        <v>517272045</v>
      </c>
      <c r="Q29" s="473">
        <v>70291563</v>
      </c>
      <c r="R29" s="473">
        <v>2317237</v>
      </c>
      <c r="S29" s="473">
        <v>19518506</v>
      </c>
      <c r="T29" s="473">
        <v>192448341</v>
      </c>
      <c r="U29" s="473">
        <v>56833985</v>
      </c>
      <c r="V29" s="473">
        <v>9961026</v>
      </c>
      <c r="W29" s="473">
        <v>15420677</v>
      </c>
      <c r="X29" s="473">
        <v>51591149</v>
      </c>
      <c r="Y29" s="473">
        <v>54447648</v>
      </c>
      <c r="Z29" s="474">
        <v>44441913</v>
      </c>
      <c r="AA29" s="475">
        <v>412929721</v>
      </c>
      <c r="AB29" s="472">
        <v>104342324</v>
      </c>
      <c r="AC29" s="475">
        <v>4692364</v>
      </c>
    </row>
    <row r="30" spans="1:29">
      <c r="A30" s="307"/>
      <c r="B30" s="308" t="s">
        <v>74</v>
      </c>
      <c r="C30" s="231">
        <v>956754.8</v>
      </c>
      <c r="D30" s="232">
        <v>364237.3</v>
      </c>
      <c r="E30" s="232">
        <v>226068.2</v>
      </c>
      <c r="F30" s="233">
        <v>368816.9</v>
      </c>
      <c r="G30" s="586">
        <v>0.87177442955990458</v>
      </c>
      <c r="H30" s="587">
        <f t="shared" si="0"/>
        <v>317532.76443193981</v>
      </c>
      <c r="I30" s="587">
        <f t="shared" si="1"/>
        <v>321525.14260955242</v>
      </c>
      <c r="K30" s="480"/>
      <c r="L30" s="497"/>
      <c r="M30" s="482"/>
      <c r="N30" s="483"/>
      <c r="O30" s="484" t="s">
        <v>970</v>
      </c>
      <c r="P30" s="485">
        <v>525574679</v>
      </c>
      <c r="Q30" s="486">
        <v>71185734</v>
      </c>
      <c r="R30" s="486">
        <v>2347941</v>
      </c>
      <c r="S30" s="486">
        <v>19690120</v>
      </c>
      <c r="T30" s="486">
        <v>195164237</v>
      </c>
      <c r="U30" s="486">
        <v>57640730</v>
      </c>
      <c r="V30" s="486">
        <v>10101843</v>
      </c>
      <c r="W30" s="486">
        <v>15824842</v>
      </c>
      <c r="X30" s="486">
        <v>52657781</v>
      </c>
      <c r="Y30" s="486">
        <v>54976583</v>
      </c>
      <c r="Z30" s="487">
        <v>45984868</v>
      </c>
      <c r="AA30" s="488">
        <v>420005569</v>
      </c>
      <c r="AB30" s="485">
        <v>105569110</v>
      </c>
      <c r="AC30" s="488">
        <v>4895749</v>
      </c>
    </row>
    <row r="31" spans="1:29">
      <c r="A31" s="303">
        <v>1986</v>
      </c>
      <c r="B31" s="304" t="s">
        <v>705</v>
      </c>
      <c r="C31" s="221">
        <v>966331.4</v>
      </c>
      <c r="D31" s="222">
        <v>368831</v>
      </c>
      <c r="E31" s="222">
        <v>227119.4</v>
      </c>
      <c r="F31" s="223">
        <v>372466.9</v>
      </c>
      <c r="G31" s="586">
        <v>0.87177442955990458</v>
      </c>
      <c r="H31" s="587">
        <f t="shared" si="0"/>
        <v>321537.43462900916</v>
      </c>
      <c r="I31" s="587">
        <f t="shared" si="1"/>
        <v>324707.11927744607</v>
      </c>
      <c r="K31" s="467" t="s">
        <v>742</v>
      </c>
      <c r="L31" s="478" t="s">
        <v>976</v>
      </c>
      <c r="M31" s="479" t="s">
        <v>733</v>
      </c>
      <c r="N31" s="470">
        <v>1986</v>
      </c>
      <c r="O31" s="471" t="s">
        <v>966</v>
      </c>
      <c r="P31" s="472">
        <v>533183437</v>
      </c>
      <c r="Q31" s="473">
        <v>71793898</v>
      </c>
      <c r="R31" s="473">
        <v>2376517</v>
      </c>
      <c r="S31" s="473">
        <v>19916529</v>
      </c>
      <c r="T31" s="473">
        <v>197775832</v>
      </c>
      <c r="U31" s="473">
        <v>58197285</v>
      </c>
      <c r="V31" s="473">
        <v>10199717</v>
      </c>
      <c r="W31" s="473">
        <v>16301414</v>
      </c>
      <c r="X31" s="473">
        <v>53670817</v>
      </c>
      <c r="Y31" s="473">
        <v>55795444</v>
      </c>
      <c r="Z31" s="474">
        <v>47155984</v>
      </c>
      <c r="AA31" s="475">
        <v>426664311</v>
      </c>
      <c r="AB31" s="472">
        <v>106519126</v>
      </c>
      <c r="AC31" s="475">
        <v>5234222</v>
      </c>
    </row>
    <row r="32" spans="1:29">
      <c r="A32" s="305"/>
      <c r="B32" s="306" t="s">
        <v>72</v>
      </c>
      <c r="C32" s="226">
        <v>973251.2</v>
      </c>
      <c r="D32" s="227">
        <v>372418.3</v>
      </c>
      <c r="E32" s="227">
        <v>228586.4</v>
      </c>
      <c r="F32" s="228">
        <v>374017.7</v>
      </c>
      <c r="G32" s="586">
        <v>0.87177442955990458</v>
      </c>
      <c r="H32" s="587">
        <f t="shared" si="0"/>
        <v>324664.75104016939</v>
      </c>
      <c r="I32" s="587">
        <f t="shared" si="1"/>
        <v>326059.06706280756</v>
      </c>
      <c r="K32" s="477"/>
      <c r="L32" s="496"/>
      <c r="M32" s="479"/>
      <c r="N32" s="470"/>
      <c r="O32" s="471" t="s">
        <v>968</v>
      </c>
      <c r="P32" s="472">
        <v>540975670</v>
      </c>
      <c r="Q32" s="473">
        <v>72261327</v>
      </c>
      <c r="R32" s="473">
        <v>2399955</v>
      </c>
      <c r="S32" s="473">
        <v>20136721</v>
      </c>
      <c r="T32" s="473">
        <v>200729723</v>
      </c>
      <c r="U32" s="473">
        <v>59026377</v>
      </c>
      <c r="V32" s="473">
        <v>10370692</v>
      </c>
      <c r="W32" s="473">
        <v>16697934</v>
      </c>
      <c r="X32" s="473">
        <v>54134868</v>
      </c>
      <c r="Y32" s="473">
        <v>56404453</v>
      </c>
      <c r="Z32" s="474">
        <v>48813620</v>
      </c>
      <c r="AA32" s="475">
        <v>433630163</v>
      </c>
      <c r="AB32" s="472">
        <v>107345507</v>
      </c>
      <c r="AC32" s="475">
        <v>5436178</v>
      </c>
    </row>
    <row r="33" spans="1:29">
      <c r="A33" s="305"/>
      <c r="B33" s="306" t="s">
        <v>73</v>
      </c>
      <c r="C33" s="226">
        <v>983821.9</v>
      </c>
      <c r="D33" s="227">
        <v>377203.9</v>
      </c>
      <c r="E33" s="227">
        <v>230580.7</v>
      </c>
      <c r="F33" s="228">
        <v>377726.7</v>
      </c>
      <c r="G33" s="586">
        <v>0.87177442955990458</v>
      </c>
      <c r="H33" s="587">
        <f t="shared" si="0"/>
        <v>328836.71475027129</v>
      </c>
      <c r="I33" s="587">
        <f t="shared" si="1"/>
        <v>329292.47842204524</v>
      </c>
      <c r="K33" s="477"/>
      <c r="L33" s="496"/>
      <c r="M33" s="479"/>
      <c r="N33" s="470"/>
      <c r="O33" s="471" t="s">
        <v>969</v>
      </c>
      <c r="P33" s="472">
        <v>549579108</v>
      </c>
      <c r="Q33" s="473">
        <v>72782323</v>
      </c>
      <c r="R33" s="473">
        <v>2428397</v>
      </c>
      <c r="S33" s="473">
        <v>20380997</v>
      </c>
      <c r="T33" s="473">
        <v>203684178</v>
      </c>
      <c r="U33" s="473">
        <v>59966085</v>
      </c>
      <c r="V33" s="473">
        <v>10606801</v>
      </c>
      <c r="W33" s="473">
        <v>17090928</v>
      </c>
      <c r="X33" s="473">
        <v>55047888</v>
      </c>
      <c r="Y33" s="473">
        <v>57105026</v>
      </c>
      <c r="Z33" s="474">
        <v>50486485</v>
      </c>
      <c r="AA33" s="475">
        <v>441229980</v>
      </c>
      <c r="AB33" s="472">
        <v>108349128</v>
      </c>
      <c r="AC33" s="475">
        <v>5739563</v>
      </c>
    </row>
    <row r="34" spans="1:29">
      <c r="A34" s="307"/>
      <c r="B34" s="308" t="s">
        <v>74</v>
      </c>
      <c r="C34" s="231">
        <v>995786.5</v>
      </c>
      <c r="D34" s="232">
        <v>382009.4</v>
      </c>
      <c r="E34" s="232">
        <v>232471.2</v>
      </c>
      <c r="F34" s="233">
        <v>383097</v>
      </c>
      <c r="G34" s="586">
        <v>0.87177442955990458</v>
      </c>
      <c r="H34" s="587">
        <f t="shared" si="0"/>
        <v>333026.02677152143</v>
      </c>
      <c r="I34" s="587">
        <f t="shared" si="1"/>
        <v>333974.16864111077</v>
      </c>
      <c r="K34" s="480"/>
      <c r="L34" s="497"/>
      <c r="M34" s="482"/>
      <c r="N34" s="483"/>
      <c r="O34" s="484" t="s">
        <v>970</v>
      </c>
      <c r="P34" s="485">
        <v>560099394</v>
      </c>
      <c r="Q34" s="486">
        <v>73592220</v>
      </c>
      <c r="R34" s="486">
        <v>2445092</v>
      </c>
      <c r="S34" s="486">
        <v>20651111</v>
      </c>
      <c r="T34" s="486">
        <v>206200234</v>
      </c>
      <c r="U34" s="486">
        <v>61045418</v>
      </c>
      <c r="V34" s="486">
        <v>10757341</v>
      </c>
      <c r="W34" s="486">
        <v>17467968</v>
      </c>
      <c r="X34" s="486">
        <v>55894489</v>
      </c>
      <c r="Y34" s="486">
        <v>59930548</v>
      </c>
      <c r="Z34" s="487">
        <v>52114973</v>
      </c>
      <c r="AA34" s="488">
        <v>450459438</v>
      </c>
      <c r="AB34" s="485">
        <v>109639956</v>
      </c>
      <c r="AC34" s="488">
        <v>6004015</v>
      </c>
    </row>
    <row r="35" spans="1:29">
      <c r="A35" s="303">
        <v>1987</v>
      </c>
      <c r="B35" s="304" t="s">
        <v>705</v>
      </c>
      <c r="C35" s="221">
        <v>1006804</v>
      </c>
      <c r="D35" s="222">
        <v>386823</v>
      </c>
      <c r="E35" s="222">
        <v>234258.3</v>
      </c>
      <c r="F35" s="223">
        <v>387257.8</v>
      </c>
      <c r="G35" s="586">
        <v>0.87177442955990458</v>
      </c>
      <c r="H35" s="587">
        <f t="shared" si="0"/>
        <v>337222.40016565099</v>
      </c>
      <c r="I35" s="587">
        <f t="shared" si="1"/>
        <v>337601.44768762361</v>
      </c>
      <c r="K35" s="467" t="s">
        <v>742</v>
      </c>
      <c r="L35" s="478" t="s">
        <v>977</v>
      </c>
      <c r="M35" s="479" t="s">
        <v>733</v>
      </c>
      <c r="N35" s="470">
        <v>1987</v>
      </c>
      <c r="O35" s="471" t="s">
        <v>966</v>
      </c>
      <c r="P35" s="472">
        <v>565864529</v>
      </c>
      <c r="Q35" s="473">
        <v>74054111</v>
      </c>
      <c r="R35" s="473">
        <v>2431761</v>
      </c>
      <c r="S35" s="473">
        <v>20864177</v>
      </c>
      <c r="T35" s="473">
        <v>207986022</v>
      </c>
      <c r="U35" s="473">
        <v>61698139</v>
      </c>
      <c r="V35" s="473">
        <v>10898398</v>
      </c>
      <c r="W35" s="473">
        <v>17986461</v>
      </c>
      <c r="X35" s="473">
        <v>55873513</v>
      </c>
      <c r="Y35" s="473">
        <v>60837234</v>
      </c>
      <c r="Z35" s="474">
        <v>53234713</v>
      </c>
      <c r="AA35" s="475">
        <v>455444825</v>
      </c>
      <c r="AB35" s="472">
        <v>110419704</v>
      </c>
      <c r="AC35" s="475">
        <v>6344553</v>
      </c>
    </row>
    <row r="36" spans="1:29">
      <c r="A36" s="305"/>
      <c r="B36" s="306" t="s">
        <v>72</v>
      </c>
      <c r="C36" s="226">
        <v>1014832.9</v>
      </c>
      <c r="D36" s="227">
        <v>390452.7</v>
      </c>
      <c r="E36" s="227">
        <v>236611.5</v>
      </c>
      <c r="F36" s="228">
        <v>389034.5</v>
      </c>
      <c r="G36" s="586">
        <v>0.87177442955990458</v>
      </c>
      <c r="H36" s="587">
        <f t="shared" si="0"/>
        <v>340386.67981262458</v>
      </c>
      <c r="I36" s="587">
        <f t="shared" si="1"/>
        <v>339150.32931662269</v>
      </c>
      <c r="K36" s="477"/>
      <c r="L36" s="496"/>
      <c r="M36" s="479"/>
      <c r="N36" s="470"/>
      <c r="O36" s="471" t="s">
        <v>968</v>
      </c>
      <c r="P36" s="472">
        <v>587109048</v>
      </c>
      <c r="Q36" s="473">
        <v>74670815</v>
      </c>
      <c r="R36" s="473">
        <v>2443616</v>
      </c>
      <c r="S36" s="473">
        <v>21103399</v>
      </c>
      <c r="T36" s="473">
        <v>210461172</v>
      </c>
      <c r="U36" s="473">
        <v>62619250</v>
      </c>
      <c r="V36" s="473">
        <v>11093216</v>
      </c>
      <c r="W36" s="473">
        <v>18508667</v>
      </c>
      <c r="X36" s="473">
        <v>69973613</v>
      </c>
      <c r="Y36" s="473">
        <v>61543307</v>
      </c>
      <c r="Z36" s="474">
        <v>54691993</v>
      </c>
      <c r="AA36" s="475">
        <v>475769247</v>
      </c>
      <c r="AB36" s="472">
        <v>111339801</v>
      </c>
      <c r="AC36" s="475">
        <v>6538702</v>
      </c>
    </row>
    <row r="37" spans="1:29">
      <c r="A37" s="305"/>
      <c r="B37" s="306" t="s">
        <v>73</v>
      </c>
      <c r="C37" s="226">
        <v>1027338.4</v>
      </c>
      <c r="D37" s="227">
        <v>395678.6</v>
      </c>
      <c r="E37" s="227">
        <v>239765.8</v>
      </c>
      <c r="F37" s="228">
        <v>393159.5</v>
      </c>
      <c r="G37" s="586">
        <v>0.87177442955990458</v>
      </c>
      <c r="H37" s="587">
        <f t="shared" si="0"/>
        <v>344942.48580406164</v>
      </c>
      <c r="I37" s="587">
        <f t="shared" si="1"/>
        <v>342746.3988385573</v>
      </c>
      <c r="K37" s="477"/>
      <c r="L37" s="496"/>
      <c r="M37" s="479"/>
      <c r="N37" s="470"/>
      <c r="O37" s="471" t="s">
        <v>969</v>
      </c>
      <c r="P37" s="472">
        <v>595274002</v>
      </c>
      <c r="Q37" s="473">
        <v>75247987</v>
      </c>
      <c r="R37" s="473">
        <v>2438929</v>
      </c>
      <c r="S37" s="473">
        <v>21419234</v>
      </c>
      <c r="T37" s="473">
        <v>212742132</v>
      </c>
      <c r="U37" s="473">
        <v>63740230</v>
      </c>
      <c r="V37" s="473">
        <v>11423184</v>
      </c>
      <c r="W37" s="473">
        <v>19176058</v>
      </c>
      <c r="X37" s="473">
        <v>70565108</v>
      </c>
      <c r="Y37" s="473">
        <v>62177093</v>
      </c>
      <c r="Z37" s="474">
        <v>56344047</v>
      </c>
      <c r="AA37" s="475">
        <v>482841336</v>
      </c>
      <c r="AB37" s="472">
        <v>112432666</v>
      </c>
      <c r="AC37" s="475">
        <v>6837693</v>
      </c>
    </row>
    <row r="38" spans="1:29">
      <c r="A38" s="307"/>
      <c r="B38" s="308" t="s">
        <v>74</v>
      </c>
      <c r="C38" s="231">
        <v>1042162.7</v>
      </c>
      <c r="D38" s="232">
        <v>400948.5</v>
      </c>
      <c r="E38" s="232">
        <v>243148.1</v>
      </c>
      <c r="F38" s="233">
        <v>399697.4</v>
      </c>
      <c r="G38" s="586">
        <v>0.87177442955990458</v>
      </c>
      <c r="H38" s="587">
        <f t="shared" si="0"/>
        <v>349536.64987039939</v>
      </c>
      <c r="I38" s="587">
        <f t="shared" si="1"/>
        <v>348445.97288157704</v>
      </c>
      <c r="K38" s="480"/>
      <c r="L38" s="497"/>
      <c r="M38" s="482"/>
      <c r="N38" s="483"/>
      <c r="O38" s="484" t="s">
        <v>970</v>
      </c>
      <c r="P38" s="485">
        <v>601682347</v>
      </c>
      <c r="Q38" s="486">
        <v>75904699</v>
      </c>
      <c r="R38" s="486">
        <v>2411408</v>
      </c>
      <c r="S38" s="486">
        <v>21789537</v>
      </c>
      <c r="T38" s="486">
        <v>215155261</v>
      </c>
      <c r="U38" s="486">
        <v>65008697</v>
      </c>
      <c r="V38" s="486">
        <v>11722244</v>
      </c>
      <c r="W38" s="486">
        <v>19773032</v>
      </c>
      <c r="X38" s="486">
        <v>68870898</v>
      </c>
      <c r="Y38" s="486">
        <v>62957341</v>
      </c>
      <c r="Z38" s="487">
        <v>58089230</v>
      </c>
      <c r="AA38" s="488">
        <v>488079817</v>
      </c>
      <c r="AB38" s="485">
        <v>113602530</v>
      </c>
      <c r="AC38" s="488">
        <v>7092137</v>
      </c>
    </row>
    <row r="39" spans="1:29">
      <c r="A39" s="303">
        <v>1988</v>
      </c>
      <c r="B39" s="304" t="s">
        <v>705</v>
      </c>
      <c r="C39" s="221">
        <v>1056879</v>
      </c>
      <c r="D39" s="222">
        <v>407373.5</v>
      </c>
      <c r="E39" s="222">
        <v>246356.6</v>
      </c>
      <c r="F39" s="223">
        <v>404740</v>
      </c>
      <c r="G39" s="586">
        <v>0.87177442955990458</v>
      </c>
      <c r="H39" s="587">
        <f t="shared" si="0"/>
        <v>355137.80058032181</v>
      </c>
      <c r="I39" s="587">
        <f t="shared" si="1"/>
        <v>352841.98262007575</v>
      </c>
      <c r="K39" s="467" t="s">
        <v>742</v>
      </c>
      <c r="L39" s="478" t="s">
        <v>978</v>
      </c>
      <c r="M39" s="479" t="s">
        <v>733</v>
      </c>
      <c r="N39" s="470">
        <v>1988</v>
      </c>
      <c r="O39" s="490" t="s">
        <v>966</v>
      </c>
      <c r="P39" s="491">
        <v>609574768</v>
      </c>
      <c r="Q39" s="492">
        <v>76703082</v>
      </c>
      <c r="R39" s="492">
        <v>2408484</v>
      </c>
      <c r="S39" s="492">
        <v>22074652</v>
      </c>
      <c r="T39" s="492">
        <v>217340357</v>
      </c>
      <c r="U39" s="492">
        <v>66047435</v>
      </c>
      <c r="V39" s="492">
        <v>12039747</v>
      </c>
      <c r="W39" s="492">
        <v>20322841</v>
      </c>
      <c r="X39" s="492">
        <v>69035186</v>
      </c>
      <c r="Y39" s="492">
        <v>63902610</v>
      </c>
      <c r="Z39" s="493">
        <v>59700374</v>
      </c>
      <c r="AA39" s="494">
        <v>494792687</v>
      </c>
      <c r="AB39" s="491">
        <v>114782081</v>
      </c>
      <c r="AC39" s="494">
        <v>7569121</v>
      </c>
    </row>
    <row r="40" spans="1:29">
      <c r="A40" s="305"/>
      <c r="B40" s="306" t="s">
        <v>72</v>
      </c>
      <c r="C40" s="226">
        <v>1067523.7</v>
      </c>
      <c r="D40" s="227">
        <v>412515.6</v>
      </c>
      <c r="E40" s="227">
        <v>249495.5</v>
      </c>
      <c r="F40" s="228">
        <v>406814.8</v>
      </c>
      <c r="G40" s="586">
        <v>0.87177442955990458</v>
      </c>
      <c r="H40" s="587">
        <f t="shared" si="0"/>
        <v>359620.55187456176</v>
      </c>
      <c r="I40" s="587">
        <f t="shared" si="1"/>
        <v>354650.74020652665</v>
      </c>
      <c r="K40" s="477"/>
      <c r="L40" s="496"/>
      <c r="M40" s="479"/>
      <c r="N40" s="470"/>
      <c r="O40" s="471" t="s">
        <v>968</v>
      </c>
      <c r="P40" s="472">
        <v>618236270</v>
      </c>
      <c r="Q40" s="473">
        <v>77278232</v>
      </c>
      <c r="R40" s="473">
        <v>2428559</v>
      </c>
      <c r="S40" s="473">
        <v>22416388</v>
      </c>
      <c r="T40" s="473">
        <v>220442380</v>
      </c>
      <c r="U40" s="473">
        <v>67332782</v>
      </c>
      <c r="V40" s="473">
        <v>12296916</v>
      </c>
      <c r="W40" s="473">
        <v>20858523</v>
      </c>
      <c r="X40" s="473">
        <v>69256643</v>
      </c>
      <c r="Y40" s="473">
        <v>64540629</v>
      </c>
      <c r="Z40" s="474">
        <v>61385218</v>
      </c>
      <c r="AA40" s="475">
        <v>502304200</v>
      </c>
      <c r="AB40" s="472">
        <v>115932070</v>
      </c>
      <c r="AC40" s="475">
        <v>7856668</v>
      </c>
    </row>
    <row r="41" spans="1:29">
      <c r="A41" s="305"/>
      <c r="B41" s="306" t="s">
        <v>73</v>
      </c>
      <c r="C41" s="226">
        <v>1082860.8999999999</v>
      </c>
      <c r="D41" s="227">
        <v>420226</v>
      </c>
      <c r="E41" s="227">
        <v>252941.2</v>
      </c>
      <c r="F41" s="228">
        <v>410644.8</v>
      </c>
      <c r="G41" s="586">
        <v>0.87177442955990458</v>
      </c>
      <c r="H41" s="587">
        <f t="shared" si="0"/>
        <v>366342.28143624048</v>
      </c>
      <c r="I41" s="587">
        <f t="shared" si="1"/>
        <v>357989.63627174112</v>
      </c>
      <c r="K41" s="477"/>
      <c r="L41" s="496"/>
      <c r="M41" s="479"/>
      <c r="N41" s="470"/>
      <c r="O41" s="471" t="s">
        <v>969</v>
      </c>
      <c r="P41" s="472">
        <v>627178531</v>
      </c>
      <c r="Q41" s="473">
        <v>77872225</v>
      </c>
      <c r="R41" s="473">
        <v>2451986</v>
      </c>
      <c r="S41" s="473">
        <v>22896652</v>
      </c>
      <c r="T41" s="473">
        <v>223112763</v>
      </c>
      <c r="U41" s="473">
        <v>68558527</v>
      </c>
      <c r="V41" s="473">
        <v>12654954</v>
      </c>
      <c r="W41" s="473">
        <v>21655613</v>
      </c>
      <c r="X41" s="473">
        <v>69195618</v>
      </c>
      <c r="Y41" s="473">
        <v>65190630</v>
      </c>
      <c r="Z41" s="474">
        <v>63589563</v>
      </c>
      <c r="AA41" s="475">
        <v>509986348</v>
      </c>
      <c r="AB41" s="472">
        <v>117192183</v>
      </c>
      <c r="AC41" s="475">
        <v>8286446</v>
      </c>
    </row>
    <row r="42" spans="1:29">
      <c r="A42" s="307"/>
      <c r="B42" s="308" t="s">
        <v>74</v>
      </c>
      <c r="C42" s="231">
        <v>1099930.3999999999</v>
      </c>
      <c r="D42" s="232">
        <v>427950.3</v>
      </c>
      <c r="E42" s="232">
        <v>256381.5</v>
      </c>
      <c r="F42" s="233">
        <v>416395.2</v>
      </c>
      <c r="G42" s="586">
        <v>0.87177442955990458</v>
      </c>
      <c r="H42" s="587">
        <f t="shared" si="0"/>
        <v>373076.12866249005</v>
      </c>
      <c r="I42" s="587">
        <f t="shared" si="1"/>
        <v>363002.68795148237</v>
      </c>
      <c r="K42" s="480"/>
      <c r="L42" s="497"/>
      <c r="M42" s="482"/>
      <c r="N42" s="483"/>
      <c r="O42" s="484" t="s">
        <v>970</v>
      </c>
      <c r="P42" s="498">
        <v>638253755</v>
      </c>
      <c r="Q42" s="499">
        <v>78736506</v>
      </c>
      <c r="R42" s="499">
        <v>2461532</v>
      </c>
      <c r="S42" s="499">
        <v>23307257</v>
      </c>
      <c r="T42" s="499">
        <v>226652279</v>
      </c>
      <c r="U42" s="499">
        <v>70015774</v>
      </c>
      <c r="V42" s="499">
        <v>13008889</v>
      </c>
      <c r="W42" s="499">
        <v>22303019</v>
      </c>
      <c r="X42" s="499">
        <v>70039051</v>
      </c>
      <c r="Y42" s="499">
        <v>65959521</v>
      </c>
      <c r="Z42" s="500">
        <v>65769927</v>
      </c>
      <c r="AA42" s="501">
        <v>519491217</v>
      </c>
      <c r="AB42" s="498">
        <v>118762538</v>
      </c>
      <c r="AC42" s="501">
        <v>8658710</v>
      </c>
    </row>
    <row r="43" spans="1:29">
      <c r="A43" s="303">
        <v>1989</v>
      </c>
      <c r="B43" s="304" t="s">
        <v>705</v>
      </c>
      <c r="C43" s="221">
        <v>1117059.8</v>
      </c>
      <c r="D43" s="222">
        <v>436813.4</v>
      </c>
      <c r="E43" s="222">
        <v>259437.1</v>
      </c>
      <c r="F43" s="223">
        <v>421248</v>
      </c>
      <c r="G43" s="586">
        <v>0.87177442955990458</v>
      </c>
      <c r="H43" s="587">
        <f t="shared" si="0"/>
        <v>380802.75260912243</v>
      </c>
      <c r="I43" s="587">
        <f t="shared" si="1"/>
        <v>367233.2349032507</v>
      </c>
      <c r="K43" s="467" t="s">
        <v>743</v>
      </c>
      <c r="L43" s="478" t="s">
        <v>979</v>
      </c>
      <c r="M43" s="479" t="s">
        <v>733</v>
      </c>
      <c r="N43" s="470">
        <v>1989</v>
      </c>
      <c r="O43" s="490" t="s">
        <v>966</v>
      </c>
      <c r="P43" s="502">
        <v>649013066</v>
      </c>
      <c r="Q43" s="503">
        <v>79556253</v>
      </c>
      <c r="R43" s="503">
        <v>2449786</v>
      </c>
      <c r="S43" s="503">
        <v>23654362</v>
      </c>
      <c r="T43" s="503">
        <v>230165694</v>
      </c>
      <c r="U43" s="503">
        <v>71310171</v>
      </c>
      <c r="V43" s="503">
        <v>13402634</v>
      </c>
      <c r="W43" s="503">
        <v>22797545</v>
      </c>
      <c r="X43" s="503">
        <v>70618564</v>
      </c>
      <c r="Y43" s="503">
        <v>67070876</v>
      </c>
      <c r="Z43" s="504">
        <v>67987181</v>
      </c>
      <c r="AA43" s="505">
        <v>528843844</v>
      </c>
      <c r="AB43" s="502">
        <v>120169222</v>
      </c>
      <c r="AC43" s="505">
        <v>9378093</v>
      </c>
    </row>
    <row r="44" spans="1:29">
      <c r="A44" s="305"/>
      <c r="B44" s="306" t="s">
        <v>72</v>
      </c>
      <c r="C44" s="226">
        <v>1128068</v>
      </c>
      <c r="D44" s="227">
        <v>442699.1</v>
      </c>
      <c r="E44" s="227">
        <v>262312.3</v>
      </c>
      <c r="F44" s="228">
        <v>423076.1</v>
      </c>
      <c r="G44" s="586">
        <v>0.87177442955990458</v>
      </c>
      <c r="H44" s="587">
        <f t="shared" si="0"/>
        <v>385933.75536918314</v>
      </c>
      <c r="I44" s="587">
        <f t="shared" si="1"/>
        <v>368826.92573792912</v>
      </c>
      <c r="K44" s="477"/>
      <c r="L44" s="496"/>
      <c r="M44" s="479"/>
      <c r="N44" s="470"/>
      <c r="O44" s="471" t="s">
        <v>968</v>
      </c>
      <c r="P44" s="506">
        <v>659698608</v>
      </c>
      <c r="Q44" s="507">
        <v>80032103</v>
      </c>
      <c r="R44" s="507">
        <v>2470407</v>
      </c>
      <c r="S44" s="507">
        <v>24093289</v>
      </c>
      <c r="T44" s="507">
        <v>233951811</v>
      </c>
      <c r="U44" s="507">
        <v>72711085</v>
      </c>
      <c r="V44" s="507">
        <v>13604790</v>
      </c>
      <c r="W44" s="507">
        <v>23727654</v>
      </c>
      <c r="X44" s="507">
        <v>71130149</v>
      </c>
      <c r="Y44" s="507">
        <v>67705627</v>
      </c>
      <c r="Z44" s="508">
        <v>70271693</v>
      </c>
      <c r="AA44" s="509">
        <v>538382936</v>
      </c>
      <c r="AB44" s="506">
        <v>121315672</v>
      </c>
      <c r="AC44" s="509">
        <v>9692231</v>
      </c>
    </row>
    <row r="45" spans="1:29">
      <c r="A45" s="305"/>
      <c r="B45" s="306" t="s">
        <v>73</v>
      </c>
      <c r="C45" s="226">
        <v>1143662.5</v>
      </c>
      <c r="D45" s="227">
        <v>450497.7</v>
      </c>
      <c r="E45" s="227">
        <v>265645.8</v>
      </c>
      <c r="F45" s="228">
        <v>427234</v>
      </c>
      <c r="G45" s="586">
        <v>0.87177442955990458</v>
      </c>
      <c r="H45" s="587">
        <f t="shared" si="0"/>
        <v>392732.37543554901</v>
      </c>
      <c r="I45" s="587">
        <f t="shared" si="1"/>
        <v>372451.67663859628</v>
      </c>
      <c r="K45" s="477"/>
      <c r="L45" s="496"/>
      <c r="M45" s="479"/>
      <c r="N45" s="470"/>
      <c r="O45" s="471" t="s">
        <v>969</v>
      </c>
      <c r="P45" s="510">
        <v>671711473</v>
      </c>
      <c r="Q45" s="507">
        <v>80479918</v>
      </c>
      <c r="R45" s="510">
        <v>2503274</v>
      </c>
      <c r="S45" s="507">
        <v>24577610</v>
      </c>
      <c r="T45" s="507">
        <v>238610647</v>
      </c>
      <c r="U45" s="507">
        <v>73997613</v>
      </c>
      <c r="V45" s="507">
        <v>14122750</v>
      </c>
      <c r="W45" s="507">
        <v>24313165</v>
      </c>
      <c r="X45" s="507">
        <v>71682826</v>
      </c>
      <c r="Y45" s="507">
        <v>68407197</v>
      </c>
      <c r="Z45" s="508">
        <v>73016473</v>
      </c>
      <c r="AA45" s="509">
        <v>549203213</v>
      </c>
      <c r="AB45" s="510">
        <v>122508260</v>
      </c>
      <c r="AC45" s="509">
        <v>10198829</v>
      </c>
    </row>
    <row r="46" spans="1:29">
      <c r="A46" s="307"/>
      <c r="B46" s="308" t="s">
        <v>74</v>
      </c>
      <c r="C46" s="231">
        <v>1161683.2</v>
      </c>
      <c r="D46" s="232">
        <v>458885.9</v>
      </c>
      <c r="E46" s="232">
        <v>268830.40000000002</v>
      </c>
      <c r="F46" s="233">
        <v>433500.5</v>
      </c>
      <c r="G46" s="586">
        <v>0.87177442955990458</v>
      </c>
      <c r="H46" s="587">
        <f t="shared" si="0"/>
        <v>400044.99370558345</v>
      </c>
      <c r="I46" s="587">
        <f t="shared" si="1"/>
        <v>377914.65110143344</v>
      </c>
      <c r="K46" s="480"/>
      <c r="L46" s="497"/>
      <c r="M46" s="482"/>
      <c r="N46" s="483"/>
      <c r="O46" s="484" t="s">
        <v>970</v>
      </c>
      <c r="P46" s="498">
        <v>684852156</v>
      </c>
      <c r="Q46" s="499">
        <v>81345402</v>
      </c>
      <c r="R46" s="499">
        <v>2529041</v>
      </c>
      <c r="S46" s="499">
        <v>25136770</v>
      </c>
      <c r="T46" s="499">
        <v>242767473</v>
      </c>
      <c r="U46" s="499">
        <v>75495923</v>
      </c>
      <c r="V46" s="499">
        <v>14599057</v>
      </c>
      <c r="W46" s="499">
        <v>25101751</v>
      </c>
      <c r="X46" s="499">
        <v>72631955</v>
      </c>
      <c r="Y46" s="499">
        <v>69092500</v>
      </c>
      <c r="Z46" s="500">
        <v>76152284</v>
      </c>
      <c r="AA46" s="501">
        <v>560811146</v>
      </c>
      <c r="AB46" s="498">
        <v>124041010</v>
      </c>
      <c r="AC46" s="501">
        <v>10583889</v>
      </c>
    </row>
    <row r="47" spans="1:29">
      <c r="A47" s="303">
        <v>1990</v>
      </c>
      <c r="B47" s="304" t="s">
        <v>705</v>
      </c>
      <c r="C47" s="221">
        <v>1178564.5</v>
      </c>
      <c r="D47" s="222">
        <v>467802.3</v>
      </c>
      <c r="E47" s="222">
        <v>271354.59999999998</v>
      </c>
      <c r="F47" s="223">
        <v>438604.6</v>
      </c>
      <c r="G47" s="586">
        <v>0.87177442955990458</v>
      </c>
      <c r="H47" s="587">
        <f t="shared" si="0"/>
        <v>407818.08322931133</v>
      </c>
      <c r="I47" s="587">
        <f t="shared" si="1"/>
        <v>382364.27496735012</v>
      </c>
      <c r="K47" s="467" t="s">
        <v>743</v>
      </c>
      <c r="L47" s="468" t="s">
        <v>980</v>
      </c>
      <c r="M47" s="469" t="s">
        <v>733</v>
      </c>
      <c r="N47" s="470" t="s">
        <v>981</v>
      </c>
      <c r="O47" s="471" t="s">
        <v>966</v>
      </c>
      <c r="P47" s="472">
        <v>697428276</v>
      </c>
      <c r="Q47" s="473">
        <v>82118246</v>
      </c>
      <c r="R47" s="473">
        <v>2545695</v>
      </c>
      <c r="S47" s="473">
        <v>25642580</v>
      </c>
      <c r="T47" s="473">
        <v>246884397</v>
      </c>
      <c r="U47" s="473">
        <v>76652576</v>
      </c>
      <c r="V47" s="473">
        <v>15043323</v>
      </c>
      <c r="W47" s="473">
        <v>25926593</v>
      </c>
      <c r="X47" s="473">
        <v>73549999</v>
      </c>
      <c r="Y47" s="473">
        <v>70085011</v>
      </c>
      <c r="Z47" s="474">
        <v>78979856</v>
      </c>
      <c r="AA47" s="475">
        <v>571975002</v>
      </c>
      <c r="AB47" s="472">
        <v>125453274</v>
      </c>
      <c r="AC47" s="476">
        <v>11047715</v>
      </c>
    </row>
    <row r="48" spans="1:29">
      <c r="A48" s="305"/>
      <c r="B48" s="306" t="s">
        <v>72</v>
      </c>
      <c r="C48" s="226">
        <v>1190460.1000000001</v>
      </c>
      <c r="D48" s="227">
        <v>474737.2</v>
      </c>
      <c r="E48" s="227">
        <v>273915.09999999998</v>
      </c>
      <c r="F48" s="228">
        <v>440500</v>
      </c>
      <c r="G48" s="586">
        <v>0.87177442955990458</v>
      </c>
      <c r="H48" s="587">
        <f t="shared" si="0"/>
        <v>413863.75172086636</v>
      </c>
      <c r="I48" s="587">
        <f t="shared" si="1"/>
        <v>384016.63622113795</v>
      </c>
      <c r="K48" s="477"/>
      <c r="L48" s="478"/>
      <c r="M48" s="479"/>
      <c r="N48" s="470"/>
      <c r="O48" s="471" t="s">
        <v>968</v>
      </c>
      <c r="P48" s="472">
        <v>710102673</v>
      </c>
      <c r="Q48" s="473">
        <v>82472238</v>
      </c>
      <c r="R48" s="473">
        <v>2561401</v>
      </c>
      <c r="S48" s="473">
        <v>26531883</v>
      </c>
      <c r="T48" s="473">
        <v>251068862</v>
      </c>
      <c r="U48" s="473">
        <v>78567999</v>
      </c>
      <c r="V48" s="473">
        <v>15470365</v>
      </c>
      <c r="W48" s="473">
        <v>26560035</v>
      </c>
      <c r="X48" s="473">
        <v>74523498</v>
      </c>
      <c r="Y48" s="473">
        <v>70745521</v>
      </c>
      <c r="Z48" s="474">
        <v>81600871</v>
      </c>
      <c r="AA48" s="475">
        <v>583589271</v>
      </c>
      <c r="AB48" s="472">
        <v>126513402</v>
      </c>
      <c r="AC48" s="476">
        <v>11276216</v>
      </c>
    </row>
    <row r="49" spans="1:29">
      <c r="A49" s="305"/>
      <c r="B49" s="306" t="s">
        <v>73</v>
      </c>
      <c r="C49" s="226">
        <v>1207312.8</v>
      </c>
      <c r="D49" s="227">
        <v>483614.1</v>
      </c>
      <c r="E49" s="227">
        <v>277403.2</v>
      </c>
      <c r="F49" s="228">
        <v>444662</v>
      </c>
      <c r="G49" s="586">
        <v>0.87177442955990458</v>
      </c>
      <c r="H49" s="587">
        <f t="shared" si="0"/>
        <v>421602.40615462663</v>
      </c>
      <c r="I49" s="587">
        <f t="shared" si="1"/>
        <v>387644.9613969663</v>
      </c>
      <c r="K49" s="477"/>
      <c r="L49" s="478"/>
      <c r="M49" s="479"/>
      <c r="N49" s="470"/>
      <c r="O49" s="471" t="s">
        <v>969</v>
      </c>
      <c r="P49" s="472">
        <v>723899331</v>
      </c>
      <c r="Q49" s="473">
        <v>82959908</v>
      </c>
      <c r="R49" s="473">
        <v>2580272</v>
      </c>
      <c r="S49" s="473">
        <v>27359515</v>
      </c>
      <c r="T49" s="473">
        <v>256368134</v>
      </c>
      <c r="U49" s="473">
        <v>80036486</v>
      </c>
      <c r="V49" s="473">
        <v>15824500</v>
      </c>
      <c r="W49" s="473">
        <v>27192147</v>
      </c>
      <c r="X49" s="473">
        <v>75886866</v>
      </c>
      <c r="Y49" s="473">
        <v>71489593</v>
      </c>
      <c r="Z49" s="474">
        <v>84201910</v>
      </c>
      <c r="AA49" s="475">
        <v>596145043</v>
      </c>
      <c r="AB49" s="472">
        <v>127754288</v>
      </c>
      <c r="AC49" s="476">
        <v>11671178</v>
      </c>
    </row>
    <row r="50" spans="1:29">
      <c r="A50" s="307"/>
      <c r="B50" s="308" t="s">
        <v>74</v>
      </c>
      <c r="C50" s="231">
        <v>1226268.7</v>
      </c>
      <c r="D50" s="232">
        <v>492553.3</v>
      </c>
      <c r="E50" s="232">
        <v>280611</v>
      </c>
      <c r="F50" s="233">
        <v>451330.8</v>
      </c>
      <c r="G50" s="586">
        <v>0.87177442955990458</v>
      </c>
      <c r="H50" s="587">
        <f t="shared" si="0"/>
        <v>429395.37213534856</v>
      </c>
      <c r="I50" s="587">
        <f t="shared" si="1"/>
        <v>393458.65071281535</v>
      </c>
      <c r="K50" s="480"/>
      <c r="L50" s="481"/>
      <c r="M50" s="482"/>
      <c r="N50" s="483"/>
      <c r="O50" s="484" t="s">
        <v>970</v>
      </c>
      <c r="P50" s="485">
        <v>737603715</v>
      </c>
      <c r="Q50" s="486">
        <v>83787484</v>
      </c>
      <c r="R50" s="486">
        <v>2594858</v>
      </c>
      <c r="S50" s="486">
        <v>27297965</v>
      </c>
      <c r="T50" s="486">
        <v>261356441</v>
      </c>
      <c r="U50" s="486">
        <v>81772213</v>
      </c>
      <c r="V50" s="486">
        <v>16275464</v>
      </c>
      <c r="W50" s="486">
        <v>28078586</v>
      </c>
      <c r="X50" s="486">
        <v>77210054</v>
      </c>
      <c r="Y50" s="486">
        <v>72234767</v>
      </c>
      <c r="Z50" s="487">
        <v>86995883</v>
      </c>
      <c r="AA50" s="488">
        <v>608349487</v>
      </c>
      <c r="AB50" s="485">
        <v>129254228</v>
      </c>
      <c r="AC50" s="489">
        <v>11954334</v>
      </c>
    </row>
    <row r="51" spans="1:29">
      <c r="A51" s="303">
        <v>1991</v>
      </c>
      <c r="B51" s="304" t="s">
        <v>705</v>
      </c>
      <c r="C51" s="221">
        <v>1244337.8</v>
      </c>
      <c r="D51" s="222">
        <v>502816.8</v>
      </c>
      <c r="E51" s="222">
        <v>283197.7</v>
      </c>
      <c r="F51" s="223">
        <v>456170.8</v>
      </c>
      <c r="G51" s="586">
        <v>0.87177442955990458</v>
      </c>
      <c r="H51" s="587">
        <f t="shared" si="0"/>
        <v>438342.82899313665</v>
      </c>
      <c r="I51" s="587">
        <f t="shared" si="1"/>
        <v>397678.0389518853</v>
      </c>
      <c r="K51" s="477" t="s">
        <v>743</v>
      </c>
      <c r="L51" s="478" t="s">
        <v>982</v>
      </c>
      <c r="M51" s="479" t="s">
        <v>733</v>
      </c>
      <c r="N51" s="470" t="s">
        <v>983</v>
      </c>
      <c r="O51" s="471" t="s">
        <v>966</v>
      </c>
      <c r="P51" s="472">
        <v>750899691</v>
      </c>
      <c r="Q51" s="473">
        <v>84535546</v>
      </c>
      <c r="R51" s="473">
        <v>2604398</v>
      </c>
      <c r="S51" s="473">
        <v>28114496</v>
      </c>
      <c r="T51" s="473">
        <v>266448687</v>
      </c>
      <c r="U51" s="473">
        <v>82920348</v>
      </c>
      <c r="V51" s="473">
        <v>16464890</v>
      </c>
      <c r="W51" s="473">
        <v>28663735</v>
      </c>
      <c r="X51" s="473">
        <v>78064625</v>
      </c>
      <c r="Y51" s="473">
        <v>73524491</v>
      </c>
      <c r="Z51" s="474">
        <v>89558475</v>
      </c>
      <c r="AA51" s="475">
        <v>620163072</v>
      </c>
      <c r="AB51" s="472">
        <v>130736619</v>
      </c>
      <c r="AC51" s="476">
        <v>12471268</v>
      </c>
    </row>
    <row r="52" spans="1:29">
      <c r="A52" s="305"/>
      <c r="B52" s="306" t="s">
        <v>72</v>
      </c>
      <c r="C52" s="226">
        <v>1255880.1000000001</v>
      </c>
      <c r="D52" s="227">
        <v>509670.2</v>
      </c>
      <c r="E52" s="227">
        <v>285611.40000000002</v>
      </c>
      <c r="F52" s="228">
        <v>458042.4</v>
      </c>
      <c r="G52" s="586">
        <v>0.87177442955990458</v>
      </c>
      <c r="H52" s="587">
        <f t="shared" si="0"/>
        <v>444317.4478686825</v>
      </c>
      <c r="I52" s="587">
        <f t="shared" si="1"/>
        <v>399309.65197424963</v>
      </c>
      <c r="K52" s="477"/>
      <c r="L52" s="478"/>
      <c r="M52" s="479"/>
      <c r="N52" s="470"/>
      <c r="O52" s="471" t="s">
        <v>968</v>
      </c>
      <c r="P52" s="472">
        <v>764371247</v>
      </c>
      <c r="Q52" s="473">
        <v>84984642</v>
      </c>
      <c r="R52" s="473">
        <v>2624223</v>
      </c>
      <c r="S52" s="473">
        <v>28902092</v>
      </c>
      <c r="T52" s="473">
        <v>271767648</v>
      </c>
      <c r="U52" s="473">
        <v>84287051</v>
      </c>
      <c r="V52" s="473">
        <v>16760645</v>
      </c>
      <c r="W52" s="473">
        <v>29242046</v>
      </c>
      <c r="X52" s="473">
        <v>79201902</v>
      </c>
      <c r="Y52" s="473">
        <v>74320440</v>
      </c>
      <c r="Z52" s="474">
        <v>92280558</v>
      </c>
      <c r="AA52" s="475">
        <v>632454867</v>
      </c>
      <c r="AB52" s="472">
        <v>131916380</v>
      </c>
      <c r="AC52" s="476">
        <v>12731082</v>
      </c>
    </row>
    <row r="53" spans="1:29">
      <c r="A53" s="305"/>
      <c r="B53" s="306" t="s">
        <v>73</v>
      </c>
      <c r="C53" s="226">
        <v>1271261.8</v>
      </c>
      <c r="D53" s="227">
        <v>518020</v>
      </c>
      <c r="E53" s="227">
        <v>288245.09999999998</v>
      </c>
      <c r="F53" s="228">
        <v>462108.1</v>
      </c>
      <c r="G53" s="586">
        <v>0.87177442955990458</v>
      </c>
      <c r="H53" s="587">
        <f t="shared" si="0"/>
        <v>451596.5900006218</v>
      </c>
      <c r="I53" s="587">
        <f t="shared" si="1"/>
        <v>402854.0252725113</v>
      </c>
      <c r="K53" s="477"/>
      <c r="L53" s="478"/>
      <c r="M53" s="479"/>
      <c r="N53" s="470"/>
      <c r="O53" s="471" t="s">
        <v>969</v>
      </c>
      <c r="P53" s="472">
        <v>777979953</v>
      </c>
      <c r="Q53" s="473">
        <v>85478574</v>
      </c>
      <c r="R53" s="473">
        <v>2633775</v>
      </c>
      <c r="S53" s="473">
        <v>29556268</v>
      </c>
      <c r="T53" s="473">
        <v>277529878</v>
      </c>
      <c r="U53" s="473">
        <v>85723309</v>
      </c>
      <c r="V53" s="473">
        <v>17228065</v>
      </c>
      <c r="W53" s="473">
        <v>29784160</v>
      </c>
      <c r="X53" s="473">
        <v>80285673</v>
      </c>
      <c r="Y53" s="473">
        <v>75071430</v>
      </c>
      <c r="Z53" s="474">
        <v>94688821</v>
      </c>
      <c r="AA53" s="475">
        <v>644885517</v>
      </c>
      <c r="AB53" s="472">
        <v>133094436</v>
      </c>
      <c r="AC53" s="476">
        <v>13124754</v>
      </c>
    </row>
    <row r="54" spans="1:29">
      <c r="A54" s="307"/>
      <c r="B54" s="308" t="s">
        <v>74</v>
      </c>
      <c r="C54" s="231">
        <v>1288500</v>
      </c>
      <c r="D54" s="232">
        <v>526148.4</v>
      </c>
      <c r="E54" s="232">
        <v>290398.40000000002</v>
      </c>
      <c r="F54" s="233">
        <v>468914.3</v>
      </c>
      <c r="G54" s="586">
        <v>0.87177442955990458</v>
      </c>
      <c r="H54" s="587">
        <f t="shared" si="0"/>
        <v>458682.72127385653</v>
      </c>
      <c r="I54" s="587">
        <f t="shared" si="1"/>
        <v>408787.49639498198</v>
      </c>
      <c r="K54" s="480"/>
      <c r="L54" s="481"/>
      <c r="M54" s="482"/>
      <c r="N54" s="483"/>
      <c r="O54" s="484" t="s">
        <v>970</v>
      </c>
      <c r="P54" s="485">
        <v>803309003</v>
      </c>
      <c r="Q54" s="486">
        <v>86224356</v>
      </c>
      <c r="R54" s="486">
        <v>2650599</v>
      </c>
      <c r="S54" s="486">
        <v>30109818</v>
      </c>
      <c r="T54" s="486">
        <v>282436736</v>
      </c>
      <c r="U54" s="486">
        <v>87527085</v>
      </c>
      <c r="V54" s="486">
        <v>17517119</v>
      </c>
      <c r="W54" s="486">
        <v>30337237</v>
      </c>
      <c r="X54" s="486">
        <v>93085165</v>
      </c>
      <c r="Y54" s="486">
        <v>75920143</v>
      </c>
      <c r="Z54" s="487">
        <v>97500745</v>
      </c>
      <c r="AA54" s="488">
        <v>668706445</v>
      </c>
      <c r="AB54" s="485">
        <v>134602558</v>
      </c>
      <c r="AC54" s="489">
        <v>13353193</v>
      </c>
    </row>
    <row r="55" spans="1:29">
      <c r="A55" s="303">
        <v>1992</v>
      </c>
      <c r="B55" s="304" t="s">
        <v>705</v>
      </c>
      <c r="C55" s="221">
        <v>1303230.3999999999</v>
      </c>
      <c r="D55" s="222">
        <v>533524.80000000005</v>
      </c>
      <c r="E55" s="222">
        <v>292031.40000000002</v>
      </c>
      <c r="F55" s="223">
        <v>474367.2</v>
      </c>
      <c r="G55" s="586">
        <v>0.87177442955990458</v>
      </c>
      <c r="H55" s="587">
        <f t="shared" si="0"/>
        <v>465113.27817606222</v>
      </c>
      <c r="I55" s="587">
        <f t="shared" si="1"/>
        <v>413541.19518192916</v>
      </c>
      <c r="K55" s="477" t="s">
        <v>743</v>
      </c>
      <c r="L55" s="478" t="s">
        <v>984</v>
      </c>
      <c r="M55" s="479" t="s">
        <v>733</v>
      </c>
      <c r="N55" s="470" t="s">
        <v>985</v>
      </c>
      <c r="O55" s="490" t="s">
        <v>966</v>
      </c>
      <c r="P55" s="491">
        <v>814326434</v>
      </c>
      <c r="Q55" s="492">
        <v>86991280</v>
      </c>
      <c r="R55" s="492">
        <v>2668370</v>
      </c>
      <c r="S55" s="492">
        <v>30604151</v>
      </c>
      <c r="T55" s="492">
        <v>286523224</v>
      </c>
      <c r="U55" s="492">
        <v>88632110</v>
      </c>
      <c r="V55" s="492">
        <v>17705186</v>
      </c>
      <c r="W55" s="492">
        <v>30771697</v>
      </c>
      <c r="X55" s="492">
        <v>93713365</v>
      </c>
      <c r="Y55" s="492">
        <v>76779835</v>
      </c>
      <c r="Z55" s="493">
        <v>99937216</v>
      </c>
      <c r="AA55" s="494">
        <v>678374631</v>
      </c>
      <c r="AB55" s="491">
        <v>135951803</v>
      </c>
      <c r="AC55" s="495">
        <v>13925840</v>
      </c>
    </row>
    <row r="56" spans="1:29">
      <c r="A56" s="305"/>
      <c r="B56" s="306" t="s">
        <v>72</v>
      </c>
      <c r="C56" s="226">
        <v>1313008</v>
      </c>
      <c r="D56" s="227">
        <v>538007.5</v>
      </c>
      <c r="E56" s="227">
        <v>293883.8</v>
      </c>
      <c r="F56" s="228">
        <v>477626.9</v>
      </c>
      <c r="G56" s="586">
        <v>0.87177442955990458</v>
      </c>
      <c r="H56" s="587">
        <f t="shared" si="0"/>
        <v>469021.18141145038</v>
      </c>
      <c r="I56" s="587">
        <f t="shared" si="1"/>
        <v>416382.9182899656</v>
      </c>
      <c r="K56" s="477"/>
      <c r="L56" s="478"/>
      <c r="M56" s="479"/>
      <c r="N56" s="470"/>
      <c r="O56" s="471" t="s">
        <v>968</v>
      </c>
      <c r="P56" s="472">
        <v>826779046</v>
      </c>
      <c r="Q56" s="473">
        <v>87452771</v>
      </c>
      <c r="R56" s="473">
        <v>2699999</v>
      </c>
      <c r="S56" s="473">
        <v>31371088</v>
      </c>
      <c r="T56" s="473">
        <v>290546896</v>
      </c>
      <c r="U56" s="473">
        <v>89871123</v>
      </c>
      <c r="V56" s="473">
        <v>18174886</v>
      </c>
      <c r="W56" s="473">
        <v>31593444</v>
      </c>
      <c r="X56" s="473">
        <v>94921721</v>
      </c>
      <c r="Y56" s="473">
        <v>77764686</v>
      </c>
      <c r="Z56" s="474">
        <v>102382432</v>
      </c>
      <c r="AA56" s="475">
        <v>689668589</v>
      </c>
      <c r="AB56" s="472">
        <v>137110457</v>
      </c>
      <c r="AC56" s="476">
        <v>14167386</v>
      </c>
    </row>
    <row r="57" spans="1:29">
      <c r="A57" s="305"/>
      <c r="B57" s="306" t="s">
        <v>73</v>
      </c>
      <c r="C57" s="226">
        <v>1326259.2</v>
      </c>
      <c r="D57" s="227">
        <v>543941.19999999995</v>
      </c>
      <c r="E57" s="227">
        <v>296252</v>
      </c>
      <c r="F57" s="228">
        <v>482527.3</v>
      </c>
      <c r="G57" s="586">
        <v>0.87177442955990458</v>
      </c>
      <c r="H57" s="587">
        <f t="shared" si="0"/>
        <v>474194.02934412996</v>
      </c>
      <c r="I57" s="587">
        <f t="shared" si="1"/>
        <v>420654.96170458093</v>
      </c>
      <c r="K57" s="477"/>
      <c r="L57" s="478"/>
      <c r="M57" s="479"/>
      <c r="N57" s="470"/>
      <c r="O57" s="471" t="s">
        <v>969</v>
      </c>
      <c r="P57" s="472">
        <v>837364720</v>
      </c>
      <c r="Q57" s="473">
        <v>87865663</v>
      </c>
      <c r="R57" s="473">
        <v>2718680</v>
      </c>
      <c r="S57" s="473">
        <v>32001366</v>
      </c>
      <c r="T57" s="473">
        <v>294500332</v>
      </c>
      <c r="U57" s="473">
        <v>91236151</v>
      </c>
      <c r="V57" s="473">
        <v>18096242</v>
      </c>
      <c r="W57" s="473">
        <v>31881021</v>
      </c>
      <c r="X57" s="473">
        <v>95480522</v>
      </c>
      <c r="Y57" s="473">
        <v>78840545</v>
      </c>
      <c r="Z57" s="474">
        <v>104744198</v>
      </c>
      <c r="AA57" s="475">
        <v>699097947</v>
      </c>
      <c r="AB57" s="472">
        <v>138266773</v>
      </c>
      <c r="AC57" s="476">
        <v>14521284</v>
      </c>
    </row>
    <row r="58" spans="1:29">
      <c r="A58" s="307"/>
      <c r="B58" s="308" t="s">
        <v>74</v>
      </c>
      <c r="C58" s="231">
        <v>1340543.3999999999</v>
      </c>
      <c r="D58" s="232">
        <v>548656.1</v>
      </c>
      <c r="E58" s="232">
        <v>298293.59999999998</v>
      </c>
      <c r="F58" s="233">
        <v>490301.4</v>
      </c>
      <c r="G58" s="586">
        <v>0.87177442955990458</v>
      </c>
      <c r="H58" s="587">
        <f t="shared" si="0"/>
        <v>478304.35860206193</v>
      </c>
      <c r="I58" s="587">
        <f t="shared" si="1"/>
        <v>427432.22329742264</v>
      </c>
      <c r="K58" s="480"/>
      <c r="L58" s="481"/>
      <c r="M58" s="482"/>
      <c r="N58" s="483"/>
      <c r="O58" s="484" t="s">
        <v>970</v>
      </c>
      <c r="P58" s="485">
        <v>848460404</v>
      </c>
      <c r="Q58" s="486">
        <v>88590496</v>
      </c>
      <c r="R58" s="486">
        <v>2758500</v>
      </c>
      <c r="S58" s="486">
        <v>32583125</v>
      </c>
      <c r="T58" s="486">
        <v>298238761</v>
      </c>
      <c r="U58" s="486">
        <v>92521606</v>
      </c>
      <c r="V58" s="486">
        <v>18247958</v>
      </c>
      <c r="W58" s="486">
        <v>32462414</v>
      </c>
      <c r="X58" s="486">
        <v>96435648</v>
      </c>
      <c r="Y58" s="486">
        <v>79667091</v>
      </c>
      <c r="Z58" s="487">
        <v>106954805</v>
      </c>
      <c r="AA58" s="488">
        <v>708878437</v>
      </c>
      <c r="AB58" s="485">
        <v>139581967</v>
      </c>
      <c r="AC58" s="489">
        <v>14698641</v>
      </c>
    </row>
    <row r="59" spans="1:29">
      <c r="A59" s="303">
        <v>1993</v>
      </c>
      <c r="B59" s="304" t="s">
        <v>705</v>
      </c>
      <c r="C59" s="221">
        <v>1353601.8</v>
      </c>
      <c r="D59" s="222">
        <v>553666.80000000005</v>
      </c>
      <c r="E59" s="222">
        <v>299666.59999999998</v>
      </c>
      <c r="F59" s="223">
        <v>496838.3</v>
      </c>
      <c r="G59" s="586">
        <v>0.87177442955990458</v>
      </c>
      <c r="H59" s="587">
        <f t="shared" si="0"/>
        <v>482672.55873625784</v>
      </c>
      <c r="I59" s="587">
        <f t="shared" si="1"/>
        <v>433130.92556601274</v>
      </c>
      <c r="K59" s="477" t="s">
        <v>743</v>
      </c>
      <c r="L59" s="478" t="s">
        <v>986</v>
      </c>
      <c r="M59" s="479" t="s">
        <v>733</v>
      </c>
      <c r="N59" s="470" t="s">
        <v>987</v>
      </c>
      <c r="O59" s="471" t="s">
        <v>966</v>
      </c>
      <c r="P59" s="472">
        <v>858696984</v>
      </c>
      <c r="Q59" s="473">
        <v>89437787</v>
      </c>
      <c r="R59" s="473">
        <v>2805335</v>
      </c>
      <c r="S59" s="473">
        <v>33281572</v>
      </c>
      <c r="T59" s="473">
        <v>300707335</v>
      </c>
      <c r="U59" s="473">
        <v>93511769</v>
      </c>
      <c r="V59" s="473">
        <v>18506653</v>
      </c>
      <c r="W59" s="473">
        <v>33291611</v>
      </c>
      <c r="X59" s="473">
        <v>97175041</v>
      </c>
      <c r="Y59" s="473">
        <v>81029825</v>
      </c>
      <c r="Z59" s="474">
        <v>108950056</v>
      </c>
      <c r="AA59" s="475">
        <v>717784709</v>
      </c>
      <c r="AB59" s="472">
        <v>140912275</v>
      </c>
      <c r="AC59" s="476">
        <v>14989935</v>
      </c>
    </row>
    <row r="60" spans="1:29">
      <c r="A60" s="305"/>
      <c r="B60" s="306" t="s">
        <v>72</v>
      </c>
      <c r="C60" s="226">
        <v>1360159.1</v>
      </c>
      <c r="D60" s="227">
        <v>554971.4</v>
      </c>
      <c r="E60" s="227">
        <v>301197.5</v>
      </c>
      <c r="F60" s="228">
        <v>500526.4</v>
      </c>
      <c r="G60" s="586">
        <v>0.87177442955990458</v>
      </c>
      <c r="H60" s="587">
        <f t="shared" si="0"/>
        <v>483809.87565706164</v>
      </c>
      <c r="I60" s="587">
        <f t="shared" si="1"/>
        <v>436346.11683967267</v>
      </c>
      <c r="K60" s="477"/>
      <c r="L60" s="478"/>
      <c r="M60" s="479"/>
      <c r="N60" s="470"/>
      <c r="O60" s="471" t="s">
        <v>968</v>
      </c>
      <c r="P60" s="472">
        <v>868626741</v>
      </c>
      <c r="Q60" s="473">
        <v>89809779</v>
      </c>
      <c r="R60" s="473">
        <v>2827514</v>
      </c>
      <c r="S60" s="473">
        <v>33913207</v>
      </c>
      <c r="T60" s="473">
        <v>303580688</v>
      </c>
      <c r="U60" s="473">
        <v>94644232</v>
      </c>
      <c r="V60" s="473">
        <v>18856499</v>
      </c>
      <c r="W60" s="473">
        <v>33982186</v>
      </c>
      <c r="X60" s="473">
        <v>98000044</v>
      </c>
      <c r="Y60" s="473">
        <v>82006238</v>
      </c>
      <c r="Z60" s="474">
        <v>111006354</v>
      </c>
      <c r="AA60" s="475">
        <v>726848369</v>
      </c>
      <c r="AB60" s="472">
        <v>141778372</v>
      </c>
      <c r="AC60" s="476">
        <v>15066421</v>
      </c>
    </row>
    <row r="61" spans="1:29">
      <c r="A61" s="305"/>
      <c r="B61" s="306" t="s">
        <v>73</v>
      </c>
      <c r="C61" s="226">
        <v>1369714.4</v>
      </c>
      <c r="D61" s="227">
        <v>556661.80000000005</v>
      </c>
      <c r="E61" s="227">
        <v>303525</v>
      </c>
      <c r="F61" s="228">
        <v>506358.2</v>
      </c>
      <c r="G61" s="586">
        <v>0.87177442955990458</v>
      </c>
      <c r="H61" s="587">
        <f t="shared" si="0"/>
        <v>485283.52315278974</v>
      </c>
      <c r="I61" s="587">
        <f t="shared" si="1"/>
        <v>441430.13095798012</v>
      </c>
      <c r="K61" s="477"/>
      <c r="L61" s="478"/>
      <c r="M61" s="479"/>
      <c r="N61" s="470"/>
      <c r="O61" s="471" t="s">
        <v>969</v>
      </c>
      <c r="P61" s="472">
        <v>876966125</v>
      </c>
      <c r="Q61" s="473">
        <v>90255207</v>
      </c>
      <c r="R61" s="473">
        <v>2844276</v>
      </c>
      <c r="S61" s="473">
        <v>34307867</v>
      </c>
      <c r="T61" s="473">
        <v>306089114</v>
      </c>
      <c r="U61" s="473">
        <v>95698460</v>
      </c>
      <c r="V61" s="473">
        <v>19077202</v>
      </c>
      <c r="W61" s="473">
        <v>34491511</v>
      </c>
      <c r="X61" s="473">
        <v>98821392</v>
      </c>
      <c r="Y61" s="473">
        <v>82894416</v>
      </c>
      <c r="Z61" s="474">
        <v>112486680</v>
      </c>
      <c r="AA61" s="475">
        <v>734420157</v>
      </c>
      <c r="AB61" s="472">
        <v>142545968</v>
      </c>
      <c r="AC61" s="476">
        <v>15168029</v>
      </c>
    </row>
    <row r="62" spans="1:29">
      <c r="A62" s="307"/>
      <c r="B62" s="308" t="s">
        <v>74</v>
      </c>
      <c r="C62" s="231">
        <v>1380993.4</v>
      </c>
      <c r="D62" s="232">
        <v>566377.4</v>
      </c>
      <c r="E62" s="232">
        <v>305995.59999999998</v>
      </c>
      <c r="F62" s="233">
        <v>505105.3</v>
      </c>
      <c r="G62" s="586">
        <v>0.87177442955990458</v>
      </c>
      <c r="H62" s="587">
        <f t="shared" si="0"/>
        <v>493753.3348006219</v>
      </c>
      <c r="I62" s="587">
        <f t="shared" si="1"/>
        <v>440337.88477518444</v>
      </c>
      <c r="K62" s="480"/>
      <c r="L62" s="481"/>
      <c r="M62" s="482"/>
      <c r="N62" s="483"/>
      <c r="O62" s="484" t="s">
        <v>970</v>
      </c>
      <c r="P62" s="514">
        <v>885274304</v>
      </c>
      <c r="Q62" s="486">
        <v>90894264</v>
      </c>
      <c r="R62" s="486">
        <v>2851777</v>
      </c>
      <c r="S62" s="486">
        <v>34823494</v>
      </c>
      <c r="T62" s="486">
        <v>308279002</v>
      </c>
      <c r="U62" s="486">
        <v>96688421</v>
      </c>
      <c r="V62" s="486">
        <v>19479980</v>
      </c>
      <c r="W62" s="486">
        <v>35040298</v>
      </c>
      <c r="X62" s="486">
        <v>99242156</v>
      </c>
      <c r="Y62" s="486">
        <v>83998226</v>
      </c>
      <c r="Z62" s="487">
        <v>113976686</v>
      </c>
      <c r="AA62" s="488">
        <v>741893163</v>
      </c>
      <c r="AB62" s="485">
        <v>143381141</v>
      </c>
      <c r="AC62" s="489">
        <v>15141141</v>
      </c>
    </row>
    <row r="63" spans="1:29">
      <c r="A63" s="295"/>
      <c r="B63" s="295"/>
      <c r="C63" s="295"/>
      <c r="D63" s="426"/>
      <c r="E63" s="295"/>
      <c r="F63" s="295"/>
      <c r="K63" s="477" t="s">
        <v>743</v>
      </c>
      <c r="L63" s="478" t="s">
        <v>988</v>
      </c>
      <c r="M63" s="479" t="s">
        <v>733</v>
      </c>
      <c r="N63" s="470" t="s">
        <v>989</v>
      </c>
      <c r="O63" s="471" t="s">
        <v>966</v>
      </c>
      <c r="P63" s="515">
        <v>891821536</v>
      </c>
      <c r="Q63" s="473">
        <v>91329287</v>
      </c>
      <c r="R63" s="473">
        <v>2868841</v>
      </c>
      <c r="S63" s="473">
        <v>35423182</v>
      </c>
      <c r="T63" s="473">
        <v>309068897</v>
      </c>
      <c r="U63" s="473">
        <v>97122833</v>
      </c>
      <c r="V63" s="473">
        <v>19631847</v>
      </c>
      <c r="W63" s="473">
        <v>35510194</v>
      </c>
      <c r="X63" s="473">
        <v>99615388</v>
      </c>
      <c r="Y63" s="473">
        <v>85582781</v>
      </c>
      <c r="Z63" s="474">
        <v>115668286</v>
      </c>
      <c r="AA63" s="475">
        <v>747762156</v>
      </c>
      <c r="AB63" s="472">
        <v>144059380</v>
      </c>
      <c r="AC63" s="476">
        <v>15115101</v>
      </c>
    </row>
    <row r="64" spans="1:29">
      <c r="A64" s="309" t="s">
        <v>717</v>
      </c>
      <c r="B64" s="295"/>
      <c r="C64" s="295"/>
      <c r="D64" s="295"/>
      <c r="E64" s="295"/>
      <c r="F64" s="295"/>
      <c r="K64" s="477"/>
      <c r="L64" s="496"/>
      <c r="M64" s="479"/>
      <c r="N64" s="470"/>
      <c r="O64" s="471" t="s">
        <v>968</v>
      </c>
      <c r="P64" s="472">
        <v>901955816</v>
      </c>
      <c r="Q64" s="473">
        <v>91894355</v>
      </c>
      <c r="R64" s="473">
        <v>2895989</v>
      </c>
      <c r="S64" s="473">
        <v>36117953</v>
      </c>
      <c r="T64" s="473">
        <v>311604064</v>
      </c>
      <c r="U64" s="473">
        <v>98224081</v>
      </c>
      <c r="V64" s="473">
        <v>20007006</v>
      </c>
      <c r="W64" s="473">
        <v>35750998</v>
      </c>
      <c r="X64" s="473">
        <v>100922129</v>
      </c>
      <c r="Y64" s="473">
        <v>86932575</v>
      </c>
      <c r="Z64" s="474">
        <v>117606666</v>
      </c>
      <c r="AA64" s="475">
        <v>757047586</v>
      </c>
      <c r="AB64" s="472">
        <v>144908230</v>
      </c>
      <c r="AC64" s="476">
        <v>15077005</v>
      </c>
    </row>
    <row r="65" spans="1:29">
      <c r="A65" s="309" t="s">
        <v>718</v>
      </c>
      <c r="B65" s="295"/>
      <c r="C65" s="295"/>
      <c r="D65" s="295"/>
      <c r="E65" s="295"/>
      <c r="F65" s="295"/>
      <c r="K65" s="477"/>
      <c r="L65" s="496"/>
      <c r="M65" s="479"/>
      <c r="N65" s="470"/>
      <c r="O65" s="471" t="s">
        <v>969</v>
      </c>
      <c r="P65" s="472">
        <v>910840101</v>
      </c>
      <c r="Q65" s="473">
        <v>92311905</v>
      </c>
      <c r="R65" s="473">
        <v>2908663</v>
      </c>
      <c r="S65" s="473">
        <v>36531726</v>
      </c>
      <c r="T65" s="473">
        <v>314144582</v>
      </c>
      <c r="U65" s="473">
        <v>99171128</v>
      </c>
      <c r="V65" s="473">
        <v>20403145</v>
      </c>
      <c r="W65" s="473">
        <v>36121367</v>
      </c>
      <c r="X65" s="473">
        <v>101944486</v>
      </c>
      <c r="Y65" s="473">
        <v>87882049</v>
      </c>
      <c r="Z65" s="474">
        <v>119421050</v>
      </c>
      <c r="AA65" s="475">
        <v>765312239</v>
      </c>
      <c r="AB65" s="472">
        <v>145527862</v>
      </c>
      <c r="AC65" s="476">
        <v>15043044</v>
      </c>
    </row>
    <row r="66" spans="1:29">
      <c r="A66" s="309" t="s">
        <v>719</v>
      </c>
      <c r="B66" s="295"/>
      <c r="C66" s="295"/>
      <c r="D66" s="295"/>
      <c r="E66" s="295"/>
      <c r="F66" s="295"/>
      <c r="K66" s="480"/>
      <c r="L66" s="497"/>
      <c r="M66" s="482"/>
      <c r="N66" s="483"/>
      <c r="O66" s="484" t="s">
        <v>970</v>
      </c>
      <c r="P66" s="485">
        <v>919222169</v>
      </c>
      <c r="Q66" s="486">
        <v>92809315</v>
      </c>
      <c r="R66" s="486">
        <v>2939275</v>
      </c>
      <c r="S66" s="486">
        <v>36991074</v>
      </c>
      <c r="T66" s="486">
        <v>316190475</v>
      </c>
      <c r="U66" s="486">
        <v>100090193</v>
      </c>
      <c r="V66" s="486">
        <v>20755055</v>
      </c>
      <c r="W66" s="486">
        <v>36514254</v>
      </c>
      <c r="X66" s="486">
        <v>102857506</v>
      </c>
      <c r="Y66" s="486">
        <v>88917323</v>
      </c>
      <c r="Z66" s="487">
        <v>121157699</v>
      </c>
      <c r="AA66" s="488">
        <v>772916708</v>
      </c>
      <c r="AB66" s="485">
        <v>146305461</v>
      </c>
      <c r="AC66" s="489">
        <v>14965105</v>
      </c>
    </row>
    <row r="67" spans="1:29">
      <c r="K67" s="477" t="s">
        <v>743</v>
      </c>
      <c r="L67" s="478" t="s">
        <v>990</v>
      </c>
      <c r="M67" s="479" t="s">
        <v>733</v>
      </c>
      <c r="N67" s="470" t="s">
        <v>991</v>
      </c>
      <c r="O67" s="490" t="s">
        <v>966</v>
      </c>
      <c r="P67" s="491">
        <v>926947387</v>
      </c>
      <c r="Q67" s="492">
        <v>93257236</v>
      </c>
      <c r="R67" s="492">
        <v>2953720</v>
      </c>
      <c r="S67" s="492">
        <v>37439001</v>
      </c>
      <c r="T67" s="492">
        <v>317805604</v>
      </c>
      <c r="U67" s="492">
        <v>100878344</v>
      </c>
      <c r="V67" s="492">
        <v>20991863</v>
      </c>
      <c r="W67" s="492">
        <v>36954777</v>
      </c>
      <c r="X67" s="492">
        <v>103559675</v>
      </c>
      <c r="Y67" s="492">
        <v>90568835</v>
      </c>
      <c r="Z67" s="493">
        <v>122538332</v>
      </c>
      <c r="AA67" s="494">
        <v>780059802</v>
      </c>
      <c r="AB67" s="491">
        <v>146887585</v>
      </c>
      <c r="AC67" s="494">
        <v>15153133</v>
      </c>
    </row>
    <row r="68" spans="1:29">
      <c r="K68" s="477"/>
      <c r="L68" s="496"/>
      <c r="M68" s="479"/>
      <c r="N68" s="470"/>
      <c r="O68" s="471" t="s">
        <v>968</v>
      </c>
      <c r="P68" s="472">
        <v>936792887</v>
      </c>
      <c r="Q68" s="473">
        <v>93973129</v>
      </c>
      <c r="R68" s="473">
        <v>2971927</v>
      </c>
      <c r="S68" s="473">
        <v>38036782</v>
      </c>
      <c r="T68" s="473">
        <v>320843982</v>
      </c>
      <c r="U68" s="473">
        <v>101739904</v>
      </c>
      <c r="V68" s="473">
        <v>21287848</v>
      </c>
      <c r="W68" s="473">
        <v>37242660</v>
      </c>
      <c r="X68" s="473">
        <v>104516658</v>
      </c>
      <c r="Y68" s="473">
        <v>91850773</v>
      </c>
      <c r="Z68" s="474">
        <v>124329224</v>
      </c>
      <c r="AA68" s="475">
        <v>788971815</v>
      </c>
      <c r="AB68" s="472">
        <v>147821072</v>
      </c>
      <c r="AC68" s="475">
        <v>15199013</v>
      </c>
    </row>
    <row r="69" spans="1:29">
      <c r="K69" s="477"/>
      <c r="L69" s="496"/>
      <c r="M69" s="479"/>
      <c r="N69" s="470"/>
      <c r="O69" s="471" t="s">
        <v>969</v>
      </c>
      <c r="P69" s="472">
        <v>945939681</v>
      </c>
      <c r="Q69" s="473">
        <v>94442929</v>
      </c>
      <c r="R69" s="473">
        <v>2979054</v>
      </c>
      <c r="S69" s="473">
        <v>38502179</v>
      </c>
      <c r="T69" s="473">
        <v>322988638</v>
      </c>
      <c r="U69" s="473">
        <v>102560931</v>
      </c>
      <c r="V69" s="473">
        <v>21617932</v>
      </c>
      <c r="W69" s="473">
        <v>37615834</v>
      </c>
      <c r="X69" s="473">
        <v>105889271</v>
      </c>
      <c r="Y69" s="473">
        <v>93211788</v>
      </c>
      <c r="Z69" s="474">
        <v>126131125</v>
      </c>
      <c r="AA69" s="475">
        <v>797542293</v>
      </c>
      <c r="AB69" s="472">
        <v>148397388</v>
      </c>
      <c r="AC69" s="475">
        <v>15227559</v>
      </c>
    </row>
    <row r="70" spans="1:29">
      <c r="K70" s="480"/>
      <c r="L70" s="497"/>
      <c r="M70" s="482"/>
      <c r="N70" s="483"/>
      <c r="O70" s="484" t="s">
        <v>970</v>
      </c>
      <c r="P70" s="485">
        <v>954599677</v>
      </c>
      <c r="Q70" s="486">
        <v>95249701</v>
      </c>
      <c r="R70" s="486">
        <v>3001288</v>
      </c>
      <c r="S70" s="486">
        <v>38827295</v>
      </c>
      <c r="T70" s="486">
        <v>325368993</v>
      </c>
      <c r="U70" s="486">
        <v>103367376</v>
      </c>
      <c r="V70" s="486">
        <v>21887953</v>
      </c>
      <c r="W70" s="486">
        <v>37933319</v>
      </c>
      <c r="X70" s="486">
        <v>107017234</v>
      </c>
      <c r="Y70" s="486">
        <v>94197954</v>
      </c>
      <c r="Z70" s="487">
        <v>127748564</v>
      </c>
      <c r="AA70" s="488">
        <v>805366595</v>
      </c>
      <c r="AB70" s="485">
        <v>149233082</v>
      </c>
      <c r="AC70" s="488">
        <v>15262457</v>
      </c>
    </row>
    <row r="71" spans="1:29">
      <c r="K71" s="477" t="s">
        <v>743</v>
      </c>
      <c r="L71" s="478" t="s">
        <v>992</v>
      </c>
      <c r="M71" s="479" t="s">
        <v>733</v>
      </c>
      <c r="N71" s="470" t="s">
        <v>993</v>
      </c>
      <c r="O71" s="471" t="s">
        <v>966</v>
      </c>
      <c r="P71" s="472">
        <v>960502013</v>
      </c>
      <c r="Q71" s="473">
        <v>95439555</v>
      </c>
      <c r="R71" s="473">
        <v>2964867</v>
      </c>
      <c r="S71" s="473">
        <v>39075370</v>
      </c>
      <c r="T71" s="473">
        <v>325991448</v>
      </c>
      <c r="U71" s="473">
        <v>104113247</v>
      </c>
      <c r="V71" s="473">
        <v>22197076</v>
      </c>
      <c r="W71" s="473">
        <v>38128763</v>
      </c>
      <c r="X71" s="473">
        <v>107547132</v>
      </c>
      <c r="Y71" s="473">
        <v>95614176</v>
      </c>
      <c r="Z71" s="474">
        <v>129430379</v>
      </c>
      <c r="AA71" s="475">
        <v>811039267</v>
      </c>
      <c r="AB71" s="472">
        <v>149462746</v>
      </c>
      <c r="AC71" s="475">
        <v>15417014</v>
      </c>
    </row>
    <row r="72" spans="1:29">
      <c r="K72" s="477"/>
      <c r="L72" s="496"/>
      <c r="M72" s="479"/>
      <c r="N72" s="470"/>
      <c r="O72" s="471" t="s">
        <v>968</v>
      </c>
      <c r="P72" s="472">
        <v>970998771</v>
      </c>
      <c r="Q72" s="473">
        <v>95846555</v>
      </c>
      <c r="R72" s="473">
        <v>2983336</v>
      </c>
      <c r="S72" s="473">
        <v>39405919</v>
      </c>
      <c r="T72" s="473">
        <v>329470206</v>
      </c>
      <c r="U72" s="473">
        <v>105196762</v>
      </c>
      <c r="V72" s="473">
        <v>22543212</v>
      </c>
      <c r="W72" s="473">
        <v>38473321</v>
      </c>
      <c r="X72" s="473">
        <v>108689495</v>
      </c>
      <c r="Y72" s="473">
        <v>96683752</v>
      </c>
      <c r="Z72" s="474">
        <v>131706213</v>
      </c>
      <c r="AA72" s="475">
        <v>820948251</v>
      </c>
      <c r="AB72" s="472">
        <v>150050520</v>
      </c>
      <c r="AC72" s="475">
        <v>15457194</v>
      </c>
    </row>
    <row r="73" spans="1:29">
      <c r="K73" s="477"/>
      <c r="L73" s="496"/>
      <c r="M73" s="479"/>
      <c r="N73" s="470"/>
      <c r="O73" s="471" t="s">
        <v>969</v>
      </c>
      <c r="P73" s="472">
        <v>980353049</v>
      </c>
      <c r="Q73" s="473">
        <v>96342199</v>
      </c>
      <c r="R73" s="473">
        <v>3002541</v>
      </c>
      <c r="S73" s="473">
        <v>39896444</v>
      </c>
      <c r="T73" s="473">
        <v>331649972</v>
      </c>
      <c r="U73" s="473">
        <v>106085752</v>
      </c>
      <c r="V73" s="473">
        <v>22812105</v>
      </c>
      <c r="W73" s="473">
        <v>38835458</v>
      </c>
      <c r="X73" s="473">
        <v>109862855</v>
      </c>
      <c r="Y73" s="473">
        <v>97686258</v>
      </c>
      <c r="Z73" s="474">
        <v>134179465</v>
      </c>
      <c r="AA73" s="475">
        <v>829640099</v>
      </c>
      <c r="AB73" s="472">
        <v>150712950</v>
      </c>
      <c r="AC73" s="475">
        <v>15516265</v>
      </c>
    </row>
    <row r="74" spans="1:29">
      <c r="K74" s="480"/>
      <c r="L74" s="497"/>
      <c r="M74" s="482"/>
      <c r="N74" s="483"/>
      <c r="O74" s="484" t="s">
        <v>970</v>
      </c>
      <c r="P74" s="485">
        <v>990209451</v>
      </c>
      <c r="Q74" s="486">
        <v>97132790</v>
      </c>
      <c r="R74" s="486">
        <v>3012291</v>
      </c>
      <c r="S74" s="486">
        <v>40203613</v>
      </c>
      <c r="T74" s="486">
        <v>334227934</v>
      </c>
      <c r="U74" s="486">
        <v>106790137</v>
      </c>
      <c r="V74" s="486">
        <v>23066346</v>
      </c>
      <c r="W74" s="486">
        <v>39353912</v>
      </c>
      <c r="X74" s="486">
        <v>111154388</v>
      </c>
      <c r="Y74" s="486">
        <v>98572243</v>
      </c>
      <c r="Z74" s="487">
        <v>136695797</v>
      </c>
      <c r="AA74" s="488">
        <v>838646338</v>
      </c>
      <c r="AB74" s="485">
        <v>151563113</v>
      </c>
      <c r="AC74" s="488">
        <v>15588205</v>
      </c>
    </row>
    <row r="75" spans="1:29">
      <c r="K75" s="477" t="s">
        <v>743</v>
      </c>
      <c r="L75" s="478" t="s">
        <v>994</v>
      </c>
      <c r="M75" s="479" t="s">
        <v>733</v>
      </c>
      <c r="N75" s="470" t="s">
        <v>995</v>
      </c>
      <c r="O75" s="471" t="s">
        <v>966</v>
      </c>
      <c r="P75" s="472">
        <v>998323785</v>
      </c>
      <c r="Q75" s="473">
        <v>97224565</v>
      </c>
      <c r="R75" s="473">
        <v>3021036</v>
      </c>
      <c r="S75" s="473">
        <v>40514558</v>
      </c>
      <c r="T75" s="473">
        <v>336494084</v>
      </c>
      <c r="U75" s="473">
        <v>107673143</v>
      </c>
      <c r="V75" s="473">
        <v>23058167</v>
      </c>
      <c r="W75" s="473">
        <v>39384092</v>
      </c>
      <c r="X75" s="473">
        <v>112089536</v>
      </c>
      <c r="Y75" s="473">
        <v>99946365</v>
      </c>
      <c r="Z75" s="474">
        <v>138918239</v>
      </c>
      <c r="AA75" s="475">
        <v>846579392</v>
      </c>
      <c r="AB75" s="472">
        <v>151744393</v>
      </c>
      <c r="AC75" s="475">
        <v>15777537</v>
      </c>
    </row>
    <row r="76" spans="1:29">
      <c r="K76" s="477"/>
      <c r="L76" s="496"/>
      <c r="M76" s="479"/>
      <c r="N76" s="470"/>
      <c r="O76" s="471" t="s">
        <v>968</v>
      </c>
      <c r="P76" s="472">
        <v>1010655225</v>
      </c>
      <c r="Q76" s="473">
        <v>97748318</v>
      </c>
      <c r="R76" s="473">
        <v>3037571</v>
      </c>
      <c r="S76" s="473">
        <v>41008571</v>
      </c>
      <c r="T76" s="473">
        <v>340249188</v>
      </c>
      <c r="U76" s="473">
        <v>108664224</v>
      </c>
      <c r="V76" s="473">
        <v>23503935</v>
      </c>
      <c r="W76" s="473">
        <v>39754159</v>
      </c>
      <c r="X76" s="473">
        <v>113658038</v>
      </c>
      <c r="Y76" s="473">
        <v>100934723</v>
      </c>
      <c r="Z76" s="474">
        <v>142096498</v>
      </c>
      <c r="AA76" s="475">
        <v>858238591</v>
      </c>
      <c r="AB76" s="472">
        <v>152416634</v>
      </c>
      <c r="AC76" s="475">
        <v>15801697</v>
      </c>
    </row>
    <row r="77" spans="1:29">
      <c r="K77" s="477"/>
      <c r="L77" s="496"/>
      <c r="M77" s="479"/>
      <c r="N77" s="470"/>
      <c r="O77" s="471" t="s">
        <v>969</v>
      </c>
      <c r="P77" s="472">
        <v>1020475260</v>
      </c>
      <c r="Q77" s="473">
        <v>98097821</v>
      </c>
      <c r="R77" s="473">
        <v>3046435</v>
      </c>
      <c r="S77" s="473">
        <v>41380101</v>
      </c>
      <c r="T77" s="473">
        <v>343818219</v>
      </c>
      <c r="U77" s="473">
        <v>109453506</v>
      </c>
      <c r="V77" s="473">
        <v>23761244</v>
      </c>
      <c r="W77" s="473">
        <v>39906099</v>
      </c>
      <c r="X77" s="473">
        <v>114051773</v>
      </c>
      <c r="Y77" s="473">
        <v>101990798</v>
      </c>
      <c r="Z77" s="474">
        <v>144969264</v>
      </c>
      <c r="AA77" s="475">
        <v>867621886</v>
      </c>
      <c r="AB77" s="472">
        <v>152853374</v>
      </c>
      <c r="AC77" s="475">
        <v>15951799</v>
      </c>
    </row>
    <row r="78" spans="1:29">
      <c r="K78" s="480"/>
      <c r="L78" s="497"/>
      <c r="M78" s="482"/>
      <c r="N78" s="483"/>
      <c r="O78" s="484" t="s">
        <v>970</v>
      </c>
      <c r="P78" s="485">
        <v>1031117152</v>
      </c>
      <c r="Q78" s="486">
        <v>98870326</v>
      </c>
      <c r="R78" s="486">
        <v>3054974</v>
      </c>
      <c r="S78" s="486">
        <v>41776749</v>
      </c>
      <c r="T78" s="486">
        <v>347089369</v>
      </c>
      <c r="U78" s="486">
        <v>110287075</v>
      </c>
      <c r="V78" s="486">
        <v>23980559</v>
      </c>
      <c r="W78" s="486">
        <v>40421637</v>
      </c>
      <c r="X78" s="486">
        <v>115220006</v>
      </c>
      <c r="Y78" s="486">
        <v>102962234</v>
      </c>
      <c r="Z78" s="487">
        <v>147454223</v>
      </c>
      <c r="AA78" s="488">
        <v>877338995</v>
      </c>
      <c r="AB78" s="485">
        <v>153778157</v>
      </c>
      <c r="AC78" s="488">
        <v>16079892</v>
      </c>
    </row>
    <row r="79" spans="1:29">
      <c r="K79" s="477" t="s">
        <v>743</v>
      </c>
      <c r="L79" s="478" t="s">
        <v>996</v>
      </c>
      <c r="M79" s="479" t="s">
        <v>733</v>
      </c>
      <c r="N79" s="470" t="s">
        <v>997</v>
      </c>
      <c r="O79" s="490" t="s">
        <v>966</v>
      </c>
      <c r="P79" s="491">
        <v>1039631531</v>
      </c>
      <c r="Q79" s="492">
        <v>99029235</v>
      </c>
      <c r="R79" s="492">
        <v>3064961</v>
      </c>
      <c r="S79" s="492">
        <v>42001253</v>
      </c>
      <c r="T79" s="492">
        <v>350526076</v>
      </c>
      <c r="U79" s="492">
        <v>110639690</v>
      </c>
      <c r="V79" s="492">
        <v>24419321</v>
      </c>
      <c r="W79" s="492">
        <v>40717853</v>
      </c>
      <c r="X79" s="492">
        <v>116915475</v>
      </c>
      <c r="Y79" s="492">
        <v>104381884</v>
      </c>
      <c r="Z79" s="493">
        <v>147935783</v>
      </c>
      <c r="AA79" s="494">
        <v>885586052</v>
      </c>
      <c r="AB79" s="491">
        <v>154045479</v>
      </c>
      <c r="AC79" s="494">
        <v>16715055</v>
      </c>
    </row>
    <row r="80" spans="1:29">
      <c r="K80" s="477"/>
      <c r="L80" s="496"/>
      <c r="M80" s="479"/>
      <c r="N80" s="470"/>
      <c r="O80" s="471" t="s">
        <v>968</v>
      </c>
      <c r="P80" s="472">
        <v>1050767838</v>
      </c>
      <c r="Q80" s="473">
        <v>99540693</v>
      </c>
      <c r="R80" s="473">
        <v>3081268</v>
      </c>
      <c r="S80" s="473">
        <v>42301064</v>
      </c>
      <c r="T80" s="473">
        <v>354620727</v>
      </c>
      <c r="U80" s="473">
        <v>110888353</v>
      </c>
      <c r="V80" s="473">
        <v>24905969</v>
      </c>
      <c r="W80" s="473">
        <v>41154412</v>
      </c>
      <c r="X80" s="473">
        <v>118389742</v>
      </c>
      <c r="Y80" s="473">
        <v>105405970</v>
      </c>
      <c r="Z80" s="474">
        <v>150479640</v>
      </c>
      <c r="AA80" s="475">
        <v>896139848</v>
      </c>
      <c r="AB80" s="472">
        <v>154627990</v>
      </c>
      <c r="AC80" s="475">
        <v>17091352</v>
      </c>
    </row>
    <row r="81" spans="11:29">
      <c r="K81" s="477"/>
      <c r="L81" s="496"/>
      <c r="M81" s="479"/>
      <c r="N81" s="470"/>
      <c r="O81" s="471" t="s">
        <v>969</v>
      </c>
      <c r="P81" s="472">
        <v>1060886561</v>
      </c>
      <c r="Q81" s="473">
        <v>100058015</v>
      </c>
      <c r="R81" s="473">
        <v>3076893</v>
      </c>
      <c r="S81" s="473">
        <v>42583910</v>
      </c>
      <c r="T81" s="473">
        <v>357612003</v>
      </c>
      <c r="U81" s="473">
        <v>111839925</v>
      </c>
      <c r="V81" s="473">
        <v>25352123</v>
      </c>
      <c r="W81" s="473">
        <v>41590978</v>
      </c>
      <c r="X81" s="473">
        <v>119741680</v>
      </c>
      <c r="Y81" s="473">
        <v>106334731</v>
      </c>
      <c r="Z81" s="474">
        <v>152696303</v>
      </c>
      <c r="AA81" s="475">
        <v>905750867</v>
      </c>
      <c r="AB81" s="472">
        <v>155135694</v>
      </c>
      <c r="AC81" s="475">
        <v>17560671</v>
      </c>
    </row>
    <row r="82" spans="11:29">
      <c r="K82" s="480"/>
      <c r="L82" s="497"/>
      <c r="M82" s="482"/>
      <c r="N82" s="483"/>
      <c r="O82" s="484" t="s">
        <v>970</v>
      </c>
      <c r="P82" s="498">
        <v>1068409181</v>
      </c>
      <c r="Q82" s="499">
        <v>100968503</v>
      </c>
      <c r="R82" s="499">
        <v>3101302</v>
      </c>
      <c r="S82" s="499">
        <v>42773285</v>
      </c>
      <c r="T82" s="499">
        <v>359901630</v>
      </c>
      <c r="U82" s="499">
        <v>112135494</v>
      </c>
      <c r="V82" s="499">
        <v>25476196</v>
      </c>
      <c r="W82" s="499">
        <v>41797942</v>
      </c>
      <c r="X82" s="499">
        <v>120475389</v>
      </c>
      <c r="Y82" s="499">
        <v>107252138</v>
      </c>
      <c r="Z82" s="500">
        <v>154527302</v>
      </c>
      <c r="AA82" s="501">
        <v>912463769</v>
      </c>
      <c r="AB82" s="498">
        <v>155945412</v>
      </c>
      <c r="AC82" s="501">
        <v>17948754</v>
      </c>
    </row>
    <row r="83" spans="11:29">
      <c r="K83" s="477" t="s">
        <v>743</v>
      </c>
      <c r="L83" s="478" t="s">
        <v>998</v>
      </c>
      <c r="M83" s="479" t="s">
        <v>733</v>
      </c>
      <c r="N83" s="470" t="s">
        <v>999</v>
      </c>
      <c r="O83" s="490" t="s">
        <v>966</v>
      </c>
      <c r="P83" s="502">
        <v>1074522479</v>
      </c>
      <c r="Q83" s="503">
        <v>101102467</v>
      </c>
      <c r="R83" s="503">
        <v>3102733</v>
      </c>
      <c r="S83" s="503">
        <v>42743213</v>
      </c>
      <c r="T83" s="503">
        <v>360418932</v>
      </c>
      <c r="U83" s="503">
        <v>112573913</v>
      </c>
      <c r="V83" s="503">
        <v>25760452</v>
      </c>
      <c r="W83" s="503">
        <v>42340060</v>
      </c>
      <c r="X83" s="503">
        <v>121615228</v>
      </c>
      <c r="Y83" s="503">
        <v>108382536</v>
      </c>
      <c r="Z83" s="504">
        <v>156482945</v>
      </c>
      <c r="AA83" s="505">
        <v>918518961</v>
      </c>
      <c r="AB83" s="502">
        <v>156003518</v>
      </c>
      <c r="AC83" s="505">
        <v>18778598</v>
      </c>
    </row>
    <row r="84" spans="11:29">
      <c r="K84" s="477"/>
      <c r="L84" s="496"/>
      <c r="M84" s="479"/>
      <c r="N84" s="470"/>
      <c r="O84" s="471" t="s">
        <v>968</v>
      </c>
      <c r="P84" s="506">
        <v>1083042933</v>
      </c>
      <c r="Q84" s="507">
        <v>101807458</v>
      </c>
      <c r="R84" s="507">
        <v>3112657</v>
      </c>
      <c r="S84" s="507">
        <v>42948758</v>
      </c>
      <c r="T84" s="507">
        <v>362491340</v>
      </c>
      <c r="U84" s="507">
        <v>113500745</v>
      </c>
      <c r="V84" s="507">
        <v>26072144</v>
      </c>
      <c r="W84" s="507">
        <v>42524506</v>
      </c>
      <c r="X84" s="507">
        <v>122858315</v>
      </c>
      <c r="Y84" s="507">
        <v>109339066</v>
      </c>
      <c r="Z84" s="508">
        <v>158387944</v>
      </c>
      <c r="AA84" s="509">
        <v>926734065</v>
      </c>
      <c r="AB84" s="506">
        <v>156308868</v>
      </c>
      <c r="AC84" s="509">
        <v>19195589</v>
      </c>
    </row>
    <row r="85" spans="11:29">
      <c r="K85" s="477"/>
      <c r="L85" s="496"/>
      <c r="M85" s="479"/>
      <c r="N85" s="470"/>
      <c r="O85" s="471" t="s">
        <v>969</v>
      </c>
      <c r="P85" s="510">
        <v>1091865612</v>
      </c>
      <c r="Q85" s="507">
        <v>102322371</v>
      </c>
      <c r="R85" s="510">
        <v>3124843</v>
      </c>
      <c r="S85" s="507">
        <v>43190954</v>
      </c>
      <c r="T85" s="507">
        <v>363861295</v>
      </c>
      <c r="U85" s="507">
        <v>114179968</v>
      </c>
      <c r="V85" s="507">
        <v>26397767</v>
      </c>
      <c r="W85" s="507">
        <v>42753641</v>
      </c>
      <c r="X85" s="507">
        <v>124358224</v>
      </c>
      <c r="Y85" s="507">
        <v>110196950</v>
      </c>
      <c r="Z85" s="508">
        <v>161479599</v>
      </c>
      <c r="AA85" s="509">
        <v>935320368</v>
      </c>
      <c r="AB85" s="510">
        <v>156545244</v>
      </c>
      <c r="AC85" s="509">
        <v>19824331</v>
      </c>
    </row>
    <row r="86" spans="11:29">
      <c r="K86" s="480"/>
      <c r="L86" s="497"/>
      <c r="M86" s="482"/>
      <c r="N86" s="483"/>
      <c r="O86" s="484" t="s">
        <v>970</v>
      </c>
      <c r="P86" s="498">
        <v>1100647697</v>
      </c>
      <c r="Q86" s="499">
        <v>103265643</v>
      </c>
      <c r="R86" s="499">
        <v>3123267</v>
      </c>
      <c r="S86" s="499">
        <v>43333221</v>
      </c>
      <c r="T86" s="499">
        <v>365602453</v>
      </c>
      <c r="U86" s="499">
        <v>115044769</v>
      </c>
      <c r="V86" s="499">
        <v>26487775</v>
      </c>
      <c r="W86" s="499">
        <v>42851706</v>
      </c>
      <c r="X86" s="499">
        <v>125639060</v>
      </c>
      <c r="Y86" s="499">
        <v>111214700</v>
      </c>
      <c r="Z86" s="500">
        <v>164085103</v>
      </c>
      <c r="AA86" s="501">
        <v>943312325</v>
      </c>
      <c r="AB86" s="498">
        <v>157335372</v>
      </c>
      <c r="AC86" s="501">
        <v>20280345</v>
      </c>
    </row>
    <row r="87" spans="11:29">
      <c r="K87" s="477" t="s">
        <v>743</v>
      </c>
      <c r="L87" s="478" t="s">
        <v>1000</v>
      </c>
      <c r="M87" s="479" t="s">
        <v>733</v>
      </c>
      <c r="N87" s="470" t="s">
        <v>1001</v>
      </c>
      <c r="O87" s="490" t="s">
        <v>966</v>
      </c>
      <c r="P87" s="502">
        <v>1106273948</v>
      </c>
      <c r="Q87" s="503">
        <v>103394743</v>
      </c>
      <c r="R87" s="503">
        <v>3144494</v>
      </c>
      <c r="S87" s="503">
        <v>43458046</v>
      </c>
      <c r="T87" s="503">
        <v>365066304</v>
      </c>
      <c r="U87" s="503">
        <v>115745072</v>
      </c>
      <c r="V87" s="503">
        <v>26715535</v>
      </c>
      <c r="W87" s="503">
        <v>43212820</v>
      </c>
      <c r="X87" s="503">
        <v>126127037</v>
      </c>
      <c r="Y87" s="503">
        <v>112288026</v>
      </c>
      <c r="Z87" s="504">
        <v>167121871</v>
      </c>
      <c r="AA87" s="505">
        <v>949029142</v>
      </c>
      <c r="AB87" s="502">
        <v>157244806</v>
      </c>
      <c r="AC87" s="505">
        <v>21061277</v>
      </c>
    </row>
    <row r="88" spans="11:29">
      <c r="K88" s="477"/>
      <c r="L88" s="496"/>
      <c r="M88" s="479"/>
      <c r="N88" s="470"/>
      <c r="O88" s="471" t="s">
        <v>968</v>
      </c>
      <c r="P88" s="506">
        <v>1116676030</v>
      </c>
      <c r="Q88" s="507">
        <v>103530895</v>
      </c>
      <c r="R88" s="507">
        <v>3170454</v>
      </c>
      <c r="S88" s="507">
        <v>43744355</v>
      </c>
      <c r="T88" s="507">
        <v>368341013</v>
      </c>
      <c r="U88" s="507">
        <v>116641657</v>
      </c>
      <c r="V88" s="507">
        <v>27060593</v>
      </c>
      <c r="W88" s="507">
        <v>43569447</v>
      </c>
      <c r="X88" s="507">
        <v>127327952</v>
      </c>
      <c r="Y88" s="507">
        <v>113318157</v>
      </c>
      <c r="Z88" s="508">
        <v>169971507</v>
      </c>
      <c r="AA88" s="509">
        <v>959189333</v>
      </c>
      <c r="AB88" s="506">
        <v>157486697</v>
      </c>
      <c r="AC88" s="509">
        <v>21389306</v>
      </c>
    </row>
    <row r="89" spans="11:29">
      <c r="K89" s="477"/>
      <c r="L89" s="496"/>
      <c r="M89" s="479"/>
      <c r="N89" s="470"/>
      <c r="O89" s="471" t="s">
        <v>969</v>
      </c>
      <c r="P89" s="510">
        <v>1127499851</v>
      </c>
      <c r="Q89" s="507">
        <v>103876293</v>
      </c>
      <c r="R89" s="510">
        <v>3196824</v>
      </c>
      <c r="S89" s="507">
        <v>44075426</v>
      </c>
      <c r="T89" s="507">
        <v>371869174</v>
      </c>
      <c r="U89" s="507">
        <v>117430120</v>
      </c>
      <c r="V89" s="507">
        <v>27477146</v>
      </c>
      <c r="W89" s="507">
        <v>43758868</v>
      </c>
      <c r="X89" s="507">
        <v>129098196</v>
      </c>
      <c r="Y89" s="507">
        <v>113959702</v>
      </c>
      <c r="Z89" s="508">
        <v>172758102</v>
      </c>
      <c r="AA89" s="509">
        <v>969647929</v>
      </c>
      <c r="AB89" s="510">
        <v>157851922</v>
      </c>
      <c r="AC89" s="509">
        <v>22083439</v>
      </c>
    </row>
    <row r="90" spans="11:29">
      <c r="K90" s="480"/>
      <c r="L90" s="497"/>
      <c r="M90" s="482"/>
      <c r="N90" s="483"/>
      <c r="O90" s="484" t="s">
        <v>970</v>
      </c>
      <c r="P90" s="511">
        <v>1138908558</v>
      </c>
      <c r="Q90" s="499">
        <v>104568515</v>
      </c>
      <c r="R90" s="511">
        <v>3203083</v>
      </c>
      <c r="S90" s="499">
        <v>44412523</v>
      </c>
      <c r="T90" s="499">
        <v>375271521</v>
      </c>
      <c r="U90" s="499">
        <v>118609266</v>
      </c>
      <c r="V90" s="499">
        <v>27730034</v>
      </c>
      <c r="W90" s="499">
        <v>44125839</v>
      </c>
      <c r="X90" s="499">
        <v>130168528</v>
      </c>
      <c r="Y90" s="499">
        <v>114908074</v>
      </c>
      <c r="Z90" s="500">
        <v>175911175</v>
      </c>
      <c r="AA90" s="501">
        <v>980420785</v>
      </c>
      <c r="AB90" s="511">
        <v>158487773</v>
      </c>
      <c r="AC90" s="501">
        <v>22509965</v>
      </c>
    </row>
    <row r="91" spans="11:29">
      <c r="K91" s="477" t="s">
        <v>743</v>
      </c>
      <c r="L91" s="478" t="s">
        <v>1002</v>
      </c>
      <c r="M91" s="479" t="s">
        <v>733</v>
      </c>
      <c r="N91" s="470" t="s">
        <v>1003</v>
      </c>
      <c r="O91" s="490" t="s">
        <v>966</v>
      </c>
      <c r="P91" s="502">
        <v>1145773242</v>
      </c>
      <c r="Q91" s="503">
        <v>104436809</v>
      </c>
      <c r="R91" s="503">
        <v>3228697</v>
      </c>
      <c r="S91" s="503">
        <v>44742444</v>
      </c>
      <c r="T91" s="503">
        <v>376538872</v>
      </c>
      <c r="U91" s="503">
        <v>119239472</v>
      </c>
      <c r="V91" s="503">
        <v>27407674</v>
      </c>
      <c r="W91" s="503">
        <v>44325689</v>
      </c>
      <c r="X91" s="503">
        <v>131079200</v>
      </c>
      <c r="Y91" s="503">
        <v>116118744</v>
      </c>
      <c r="Z91" s="504">
        <v>178655641</v>
      </c>
      <c r="AA91" s="505">
        <v>987436097</v>
      </c>
      <c r="AB91" s="502">
        <v>158337145</v>
      </c>
      <c r="AC91" s="505">
        <v>23301823</v>
      </c>
    </row>
    <row r="92" spans="11:29">
      <c r="K92" s="477"/>
      <c r="L92" s="496"/>
      <c r="M92" s="479"/>
      <c r="N92" s="470"/>
      <c r="O92" s="471" t="s">
        <v>968</v>
      </c>
      <c r="P92" s="506">
        <v>1155872938</v>
      </c>
      <c r="Q92" s="507">
        <v>104784480</v>
      </c>
      <c r="R92" s="507">
        <v>3256007</v>
      </c>
      <c r="S92" s="507">
        <v>44890974</v>
      </c>
      <c r="T92" s="507">
        <v>380726855</v>
      </c>
      <c r="U92" s="507">
        <v>120090292</v>
      </c>
      <c r="V92" s="507">
        <v>27903962</v>
      </c>
      <c r="W92" s="507">
        <v>44597212</v>
      </c>
      <c r="X92" s="507">
        <v>131804647</v>
      </c>
      <c r="Y92" s="507">
        <v>116995599</v>
      </c>
      <c r="Z92" s="508">
        <v>180822910</v>
      </c>
      <c r="AA92" s="509">
        <v>997365914</v>
      </c>
      <c r="AB92" s="506">
        <v>158507024</v>
      </c>
      <c r="AC92" s="509">
        <v>23608172</v>
      </c>
    </row>
    <row r="93" spans="11:29">
      <c r="K93" s="477"/>
      <c r="L93" s="496"/>
      <c r="M93" s="479"/>
      <c r="N93" s="470"/>
      <c r="O93" s="471" t="s">
        <v>969</v>
      </c>
      <c r="P93" s="510">
        <v>1164456576</v>
      </c>
      <c r="Q93" s="507">
        <v>105078255</v>
      </c>
      <c r="R93" s="510">
        <v>3266453</v>
      </c>
      <c r="S93" s="507">
        <v>45059308</v>
      </c>
      <c r="T93" s="507">
        <v>383230290</v>
      </c>
      <c r="U93" s="507">
        <v>120715620</v>
      </c>
      <c r="V93" s="507">
        <v>28599885</v>
      </c>
      <c r="W93" s="507">
        <v>44792323</v>
      </c>
      <c r="X93" s="507">
        <v>132268614</v>
      </c>
      <c r="Y93" s="507">
        <v>118003748</v>
      </c>
      <c r="Z93" s="508">
        <v>183442080</v>
      </c>
      <c r="AA93" s="509">
        <v>1005788350</v>
      </c>
      <c r="AB93" s="510">
        <v>158668226</v>
      </c>
      <c r="AC93" s="509">
        <v>24223317</v>
      </c>
    </row>
    <row r="94" spans="11:29">
      <c r="K94" s="480"/>
      <c r="L94" s="497"/>
      <c r="M94" s="482"/>
      <c r="N94" s="483"/>
      <c r="O94" s="484" t="s">
        <v>970</v>
      </c>
      <c r="P94" s="511">
        <v>1172431821</v>
      </c>
      <c r="Q94" s="499">
        <v>105533032</v>
      </c>
      <c r="R94" s="511">
        <v>3277766</v>
      </c>
      <c r="S94" s="499">
        <v>45042475</v>
      </c>
      <c r="T94" s="499">
        <v>385047526</v>
      </c>
      <c r="U94" s="499">
        <v>121600150</v>
      </c>
      <c r="V94" s="499">
        <v>28796370</v>
      </c>
      <c r="W94" s="499">
        <v>44828154</v>
      </c>
      <c r="X94" s="499">
        <v>133074323</v>
      </c>
      <c r="Y94" s="499">
        <v>118552958</v>
      </c>
      <c r="Z94" s="500">
        <v>186679067</v>
      </c>
      <c r="AA94" s="501">
        <v>1013417495</v>
      </c>
      <c r="AB94" s="511">
        <v>159014326</v>
      </c>
      <c r="AC94" s="501">
        <v>24603229</v>
      </c>
    </row>
    <row r="95" spans="11:29">
      <c r="K95" s="477" t="s">
        <v>743</v>
      </c>
      <c r="L95" s="478" t="s">
        <v>1004</v>
      </c>
      <c r="M95" s="479" t="s">
        <v>733</v>
      </c>
      <c r="N95" s="470" t="s">
        <v>1005</v>
      </c>
      <c r="O95" s="490" t="s">
        <v>966</v>
      </c>
      <c r="P95" s="502">
        <v>1175141774</v>
      </c>
      <c r="Q95" s="503">
        <v>105534028</v>
      </c>
      <c r="R95" s="503">
        <v>3257691</v>
      </c>
      <c r="S95" s="503">
        <v>45190579</v>
      </c>
      <c r="T95" s="503">
        <v>383086260</v>
      </c>
      <c r="U95" s="503">
        <v>122227142</v>
      </c>
      <c r="V95" s="503">
        <v>29079895</v>
      </c>
      <c r="W95" s="503">
        <v>45086203</v>
      </c>
      <c r="X95" s="503">
        <v>133097079</v>
      </c>
      <c r="Y95" s="503">
        <v>119362019</v>
      </c>
      <c r="Z95" s="504">
        <v>189220878</v>
      </c>
      <c r="AA95" s="505">
        <v>1016278122</v>
      </c>
      <c r="AB95" s="502">
        <v>158863652</v>
      </c>
      <c r="AC95" s="505">
        <v>25331087</v>
      </c>
    </row>
    <row r="96" spans="11:29">
      <c r="K96" s="477"/>
      <c r="L96" s="496"/>
      <c r="M96" s="479"/>
      <c r="N96" s="470"/>
      <c r="O96" s="471" t="s">
        <v>968</v>
      </c>
      <c r="P96" s="506">
        <v>1181194510</v>
      </c>
      <c r="Q96" s="507">
        <v>105736177</v>
      </c>
      <c r="R96" s="507">
        <v>3298067</v>
      </c>
      <c r="S96" s="507">
        <v>44632554</v>
      </c>
      <c r="T96" s="507">
        <v>384088998</v>
      </c>
      <c r="U96" s="507">
        <v>122818348</v>
      </c>
      <c r="V96" s="507">
        <v>29532967</v>
      </c>
      <c r="W96" s="507">
        <v>45284753</v>
      </c>
      <c r="X96" s="507">
        <v>133809208</v>
      </c>
      <c r="Y96" s="507">
        <v>120092217</v>
      </c>
      <c r="Z96" s="508">
        <v>191901221</v>
      </c>
      <c r="AA96" s="509">
        <v>1022070694</v>
      </c>
      <c r="AB96" s="506">
        <v>159123816</v>
      </c>
      <c r="AC96" s="509">
        <v>25715370</v>
      </c>
    </row>
    <row r="97" spans="11:29">
      <c r="K97" s="477"/>
      <c r="L97" s="496"/>
      <c r="M97" s="479"/>
      <c r="N97" s="470"/>
      <c r="O97" s="471" t="s">
        <v>969</v>
      </c>
      <c r="P97" s="510">
        <v>1188280426</v>
      </c>
      <c r="Q97" s="507">
        <v>105826259</v>
      </c>
      <c r="R97" s="510">
        <v>3316771</v>
      </c>
      <c r="S97" s="507">
        <v>44771644</v>
      </c>
      <c r="T97" s="507">
        <v>385965033</v>
      </c>
      <c r="U97" s="507">
        <v>123439089</v>
      </c>
      <c r="V97" s="507">
        <v>30000253</v>
      </c>
      <c r="W97" s="507">
        <v>45428390</v>
      </c>
      <c r="X97" s="507">
        <v>134373764</v>
      </c>
      <c r="Y97" s="507">
        <v>120498984</v>
      </c>
      <c r="Z97" s="508">
        <v>194660239</v>
      </c>
      <c r="AA97" s="509">
        <v>1028967390</v>
      </c>
      <c r="AB97" s="510">
        <v>159313036</v>
      </c>
      <c r="AC97" s="509">
        <v>26159850</v>
      </c>
    </row>
    <row r="98" spans="11:29">
      <c r="K98" s="480"/>
      <c r="L98" s="497"/>
      <c r="M98" s="482"/>
      <c r="N98" s="483"/>
      <c r="O98" s="484" t="s">
        <v>970</v>
      </c>
      <c r="P98" s="511">
        <v>1195005036</v>
      </c>
      <c r="Q98" s="499">
        <v>106024593</v>
      </c>
      <c r="R98" s="511">
        <v>3341474</v>
      </c>
      <c r="S98" s="499">
        <v>44703935</v>
      </c>
      <c r="T98" s="499">
        <v>386028247</v>
      </c>
      <c r="U98" s="499">
        <v>124174964</v>
      </c>
      <c r="V98" s="499">
        <v>30221783</v>
      </c>
      <c r="W98" s="499">
        <v>45802538</v>
      </c>
      <c r="X98" s="499">
        <v>135221601</v>
      </c>
      <c r="Y98" s="499">
        <v>121002157</v>
      </c>
      <c r="Z98" s="500">
        <v>198483744</v>
      </c>
      <c r="AA98" s="501">
        <v>1035454849</v>
      </c>
      <c r="AB98" s="511">
        <v>159550187</v>
      </c>
      <c r="AC98" s="501">
        <v>26455729</v>
      </c>
    </row>
    <row r="99" spans="11:29">
      <c r="K99" s="477" t="s">
        <v>743</v>
      </c>
      <c r="L99" s="478" t="s">
        <v>1006</v>
      </c>
      <c r="M99" s="479" t="s">
        <v>733</v>
      </c>
      <c r="N99" s="470" t="s">
        <v>1007</v>
      </c>
      <c r="O99" s="490" t="s">
        <v>966</v>
      </c>
      <c r="P99" s="502">
        <v>1199349920</v>
      </c>
      <c r="Q99" s="503">
        <v>105844008</v>
      </c>
      <c r="R99" s="503">
        <v>3357328</v>
      </c>
      <c r="S99" s="503">
        <v>44773476</v>
      </c>
      <c r="T99" s="503">
        <v>386180880</v>
      </c>
      <c r="U99" s="503">
        <v>123999648</v>
      </c>
      <c r="V99" s="503">
        <v>30722335</v>
      </c>
      <c r="W99" s="503">
        <v>46071330</v>
      </c>
      <c r="X99" s="503">
        <v>135370003</v>
      </c>
      <c r="Y99" s="503">
        <v>121327941</v>
      </c>
      <c r="Z99" s="504">
        <v>201702971</v>
      </c>
      <c r="AA99" s="505">
        <v>1039969098</v>
      </c>
      <c r="AB99" s="502">
        <v>159380822</v>
      </c>
      <c r="AC99" s="505">
        <v>26740561</v>
      </c>
    </row>
    <row r="100" spans="11:29">
      <c r="K100" s="477"/>
      <c r="L100" s="496"/>
      <c r="M100" s="479"/>
      <c r="N100" s="470"/>
      <c r="O100" s="471" t="s">
        <v>968</v>
      </c>
      <c r="P100" s="506">
        <v>1199398158</v>
      </c>
      <c r="Q100" s="507">
        <v>106051853</v>
      </c>
      <c r="R100" s="507">
        <v>3373279</v>
      </c>
      <c r="S100" s="507">
        <v>44775088</v>
      </c>
      <c r="T100" s="507">
        <v>379662048</v>
      </c>
      <c r="U100" s="507">
        <v>124784943</v>
      </c>
      <c r="V100" s="507">
        <v>31284326</v>
      </c>
      <c r="W100" s="507">
        <v>46554137</v>
      </c>
      <c r="X100" s="507">
        <v>136015142</v>
      </c>
      <c r="Y100" s="507">
        <v>121876676</v>
      </c>
      <c r="Z100" s="508">
        <v>205020666</v>
      </c>
      <c r="AA100" s="509">
        <v>1039887935</v>
      </c>
      <c r="AB100" s="512">
        <v>159510223</v>
      </c>
      <c r="AC100" s="509">
        <v>26834202</v>
      </c>
    </row>
    <row r="101" spans="11:29">
      <c r="K101" s="477"/>
      <c r="L101" s="496"/>
      <c r="M101" s="479"/>
      <c r="N101" s="470"/>
      <c r="O101" s="471" t="s">
        <v>969</v>
      </c>
      <c r="P101" s="510">
        <v>1204465216</v>
      </c>
      <c r="Q101" s="507">
        <v>106238168</v>
      </c>
      <c r="R101" s="510">
        <v>3381889</v>
      </c>
      <c r="S101" s="507">
        <v>44548186</v>
      </c>
      <c r="T101" s="507">
        <v>380704332</v>
      </c>
      <c r="U101" s="507">
        <v>124716585</v>
      </c>
      <c r="V101" s="507">
        <v>31591771</v>
      </c>
      <c r="W101" s="507">
        <v>46309177</v>
      </c>
      <c r="X101" s="507">
        <v>136525309</v>
      </c>
      <c r="Y101" s="507">
        <v>122235106</v>
      </c>
      <c r="Z101" s="508">
        <v>208214693</v>
      </c>
      <c r="AA101" s="509">
        <v>1044836228</v>
      </c>
      <c r="AB101" s="512">
        <v>159628988</v>
      </c>
      <c r="AC101" s="509">
        <v>27102509</v>
      </c>
    </row>
    <row r="102" spans="11:29">
      <c r="K102" s="480"/>
      <c r="L102" s="497"/>
      <c r="M102" s="482"/>
      <c r="N102" s="483"/>
      <c r="O102" s="484" t="s">
        <v>970</v>
      </c>
      <c r="P102" s="511">
        <v>1210845515</v>
      </c>
      <c r="Q102" s="499">
        <v>106553314</v>
      </c>
      <c r="R102" s="511">
        <v>3318868</v>
      </c>
      <c r="S102" s="499">
        <v>44415059</v>
      </c>
      <c r="T102" s="499">
        <v>379633287</v>
      </c>
      <c r="U102" s="499">
        <v>125312568</v>
      </c>
      <c r="V102" s="499">
        <v>31965637</v>
      </c>
      <c r="W102" s="499">
        <v>46322643</v>
      </c>
      <c r="X102" s="499">
        <v>137698649</v>
      </c>
      <c r="Y102" s="499">
        <v>122802627</v>
      </c>
      <c r="Z102" s="500">
        <v>212822863</v>
      </c>
      <c r="AA102" s="501">
        <v>1051030081</v>
      </c>
      <c r="AB102" s="513">
        <v>159815434</v>
      </c>
      <c r="AC102" s="501">
        <v>27287487</v>
      </c>
    </row>
    <row r="103" spans="11:29">
      <c r="K103" s="477" t="s">
        <v>743</v>
      </c>
      <c r="L103" s="478" t="s">
        <v>1008</v>
      </c>
      <c r="M103" s="479" t="s">
        <v>733</v>
      </c>
      <c r="N103" s="470" t="s">
        <v>1009</v>
      </c>
      <c r="O103" s="490" t="s">
        <v>966</v>
      </c>
      <c r="P103" s="502">
        <v>1211689492</v>
      </c>
      <c r="Q103" s="503">
        <v>106564011</v>
      </c>
      <c r="R103" s="503">
        <v>3347311</v>
      </c>
      <c r="S103" s="503">
        <v>44204866</v>
      </c>
      <c r="T103" s="503">
        <v>381464647</v>
      </c>
      <c r="U103" s="503">
        <v>125623615</v>
      </c>
      <c r="V103" s="503">
        <v>32062165</v>
      </c>
      <c r="W103" s="503">
        <v>46065393</v>
      </c>
      <c r="X103" s="503">
        <v>134386091</v>
      </c>
      <c r="Y103" s="503">
        <v>123199663</v>
      </c>
      <c r="Z103" s="504">
        <v>214771730</v>
      </c>
      <c r="AA103" s="505">
        <v>1051795199</v>
      </c>
      <c r="AB103" s="502">
        <v>159894293</v>
      </c>
      <c r="AC103" s="505">
        <v>27495986</v>
      </c>
    </row>
    <row r="104" spans="11:29">
      <c r="K104" s="477"/>
      <c r="L104" s="496"/>
      <c r="M104" s="479"/>
      <c r="N104" s="470"/>
      <c r="O104" s="471" t="s">
        <v>968</v>
      </c>
      <c r="P104" s="506">
        <v>1233590979</v>
      </c>
      <c r="Q104" s="507">
        <v>106813473</v>
      </c>
      <c r="R104" s="507">
        <v>3348584</v>
      </c>
      <c r="S104" s="507">
        <v>44148454</v>
      </c>
      <c r="T104" s="507">
        <v>385392062</v>
      </c>
      <c r="U104" s="507">
        <v>126424364</v>
      </c>
      <c r="V104" s="507">
        <v>32742495</v>
      </c>
      <c r="W104" s="507">
        <v>46348310</v>
      </c>
      <c r="X104" s="507">
        <v>144456399</v>
      </c>
      <c r="Y104" s="507">
        <v>123664665</v>
      </c>
      <c r="Z104" s="508">
        <v>220252173</v>
      </c>
      <c r="AA104" s="509">
        <v>1073642419</v>
      </c>
      <c r="AB104" s="512">
        <v>159948560</v>
      </c>
      <c r="AC104" s="509">
        <v>27666875</v>
      </c>
    </row>
    <row r="105" spans="11:29">
      <c r="K105" s="477"/>
      <c r="L105" s="496"/>
      <c r="M105" s="479"/>
      <c r="N105" s="470"/>
      <c r="O105" s="471" t="s">
        <v>969</v>
      </c>
      <c r="P105" s="510">
        <v>1243009323</v>
      </c>
      <c r="Q105" s="507">
        <v>107268297</v>
      </c>
      <c r="R105" s="510">
        <v>3281516</v>
      </c>
      <c r="S105" s="507">
        <v>44135150</v>
      </c>
      <c r="T105" s="507">
        <v>389009703</v>
      </c>
      <c r="U105" s="507">
        <v>127078893</v>
      </c>
      <c r="V105" s="507">
        <v>33076304</v>
      </c>
      <c r="W105" s="507">
        <v>46190034</v>
      </c>
      <c r="X105" s="507">
        <v>144688097</v>
      </c>
      <c r="Y105" s="507">
        <v>123816250</v>
      </c>
      <c r="Z105" s="508">
        <v>224465079</v>
      </c>
      <c r="AA105" s="509">
        <v>1082808551</v>
      </c>
      <c r="AB105" s="512">
        <v>160200772</v>
      </c>
      <c r="AC105" s="509">
        <v>27764865</v>
      </c>
    </row>
    <row r="106" spans="11:29">
      <c r="K106" s="480"/>
      <c r="L106" s="497"/>
      <c r="M106" s="482"/>
      <c r="N106" s="483"/>
      <c r="O106" s="484" t="s">
        <v>970</v>
      </c>
      <c r="P106" s="511">
        <v>1250677982</v>
      </c>
      <c r="Q106" s="499">
        <v>107717729</v>
      </c>
      <c r="R106" s="511">
        <v>3259482</v>
      </c>
      <c r="S106" s="499">
        <v>44046092</v>
      </c>
      <c r="T106" s="499">
        <v>390944870</v>
      </c>
      <c r="U106" s="499">
        <v>127620755</v>
      </c>
      <c r="V106" s="499">
        <v>33762497</v>
      </c>
      <c r="W106" s="499">
        <v>46243569</v>
      </c>
      <c r="X106" s="499">
        <v>145215912</v>
      </c>
      <c r="Y106" s="499">
        <v>124026237</v>
      </c>
      <c r="Z106" s="500">
        <v>227840839</v>
      </c>
      <c r="AA106" s="501">
        <v>1090208641</v>
      </c>
      <c r="AB106" s="513">
        <v>160469341</v>
      </c>
      <c r="AC106" s="501">
        <v>27920125</v>
      </c>
    </row>
    <row r="107" spans="11:29">
      <c r="K107" s="477" t="s">
        <v>743</v>
      </c>
      <c r="L107" s="478" t="s">
        <v>1010</v>
      </c>
      <c r="M107" s="479" t="s">
        <v>733</v>
      </c>
      <c r="N107" s="470" t="s">
        <v>1011</v>
      </c>
      <c r="O107" s="490" t="s">
        <v>966</v>
      </c>
      <c r="P107" s="502">
        <v>1257362522</v>
      </c>
      <c r="Q107" s="503">
        <v>107979200</v>
      </c>
      <c r="R107" s="503">
        <v>3261024</v>
      </c>
      <c r="S107" s="503">
        <v>43958591</v>
      </c>
      <c r="T107" s="503">
        <v>391863430</v>
      </c>
      <c r="U107" s="503">
        <v>127440853</v>
      </c>
      <c r="V107" s="503">
        <v>34167882</v>
      </c>
      <c r="W107" s="503">
        <v>46222253</v>
      </c>
      <c r="X107" s="503">
        <v>145489367</v>
      </c>
      <c r="Y107" s="503">
        <v>124259913</v>
      </c>
      <c r="Z107" s="504">
        <v>232720009</v>
      </c>
      <c r="AA107" s="505">
        <v>1096866214</v>
      </c>
      <c r="AB107" s="502">
        <v>160496308</v>
      </c>
      <c r="AC107" s="505">
        <v>28141671</v>
      </c>
    </row>
    <row r="108" spans="11:29">
      <c r="K108" s="477"/>
      <c r="L108" s="496"/>
      <c r="M108" s="479"/>
      <c r="N108" s="470"/>
      <c r="O108" s="471" t="s">
        <v>968</v>
      </c>
      <c r="P108" s="506">
        <v>1266631870</v>
      </c>
      <c r="Q108" s="507">
        <v>107960581</v>
      </c>
      <c r="R108" s="507">
        <v>3246286</v>
      </c>
      <c r="S108" s="507">
        <v>43858725</v>
      </c>
      <c r="T108" s="507">
        <v>396578488</v>
      </c>
      <c r="U108" s="507">
        <v>127922286</v>
      </c>
      <c r="V108" s="507">
        <v>34561539</v>
      </c>
      <c r="W108" s="507">
        <v>46434974</v>
      </c>
      <c r="X108" s="507">
        <v>145466297</v>
      </c>
      <c r="Y108" s="507">
        <v>124744524</v>
      </c>
      <c r="Z108" s="508">
        <v>235858170</v>
      </c>
      <c r="AA108" s="509">
        <v>1106137953</v>
      </c>
      <c r="AB108" s="512">
        <v>160493917</v>
      </c>
      <c r="AC108" s="509">
        <v>28347006</v>
      </c>
    </row>
    <row r="109" spans="11:29">
      <c r="K109" s="477"/>
      <c r="L109" s="496"/>
      <c r="M109" s="479"/>
      <c r="N109" s="470"/>
      <c r="O109" s="471" t="s">
        <v>969</v>
      </c>
      <c r="P109" s="510"/>
      <c r="Q109" s="507"/>
      <c r="R109" s="510"/>
      <c r="S109" s="507"/>
      <c r="T109" s="507"/>
      <c r="U109" s="507"/>
      <c r="V109" s="507"/>
      <c r="W109" s="507"/>
      <c r="X109" s="507"/>
      <c r="Y109" s="507"/>
      <c r="Z109" s="508"/>
      <c r="AA109" s="509"/>
      <c r="AB109" s="512"/>
      <c r="AC109" s="509"/>
    </row>
    <row r="110" spans="11:29">
      <c r="K110" s="480"/>
      <c r="L110" s="497"/>
      <c r="M110" s="482"/>
      <c r="N110" s="483"/>
      <c r="O110" s="484" t="s">
        <v>970</v>
      </c>
      <c r="P110" s="511"/>
      <c r="Q110" s="499"/>
      <c r="R110" s="511"/>
      <c r="S110" s="499"/>
      <c r="T110" s="499"/>
      <c r="U110" s="499"/>
      <c r="V110" s="499"/>
      <c r="W110" s="499"/>
      <c r="X110" s="499"/>
      <c r="Y110" s="499"/>
      <c r="Z110" s="500"/>
      <c r="AA110" s="501"/>
      <c r="AB110" s="513"/>
      <c r="AC110" s="501"/>
    </row>
  </sheetData>
  <mergeCells count="3">
    <mergeCell ref="A5:A6"/>
    <mergeCell ref="B5:B6"/>
    <mergeCell ref="C5:C6"/>
  </mergeCells>
  <phoneticPr fontId="2"/>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W115"/>
  <sheetViews>
    <sheetView zoomScale="70" zoomScaleNormal="70" workbookViewId="0">
      <pane xSplit="2" ySplit="6" topLeftCell="D63" activePane="bottomRight" state="frozen"/>
      <selection pane="topRight" activeCell="C1" sqref="C1"/>
      <selection pane="bottomLeft" activeCell="A7" sqref="A7"/>
      <selection pane="bottomRight" activeCell="J63" sqref="J63"/>
    </sheetView>
  </sheetViews>
  <sheetFormatPr baseColWidth="10" defaultColWidth="8.83203125" defaultRowHeight="24"/>
  <cols>
    <col min="3" max="3" width="14.6640625" customWidth="1"/>
    <col min="4" max="6" width="11.6640625" customWidth="1"/>
    <col min="8" max="10" width="11.1640625" customWidth="1"/>
    <col min="12" max="13" width="9" style="566"/>
    <col min="14" max="23" width="20.83203125" style="566" customWidth="1"/>
  </cols>
  <sheetData>
    <row r="1" spans="1:23">
      <c r="A1" s="210" t="s">
        <v>697</v>
      </c>
      <c r="B1" s="211"/>
      <c r="C1" s="211"/>
      <c r="D1" s="211"/>
      <c r="E1" s="211"/>
      <c r="F1" s="211"/>
      <c r="L1" s="565" t="s">
        <v>1049</v>
      </c>
    </row>
    <row r="2" spans="1:23">
      <c r="A2" s="210"/>
      <c r="B2" s="211"/>
      <c r="C2" s="211"/>
      <c r="D2" s="211"/>
      <c r="E2" s="211"/>
      <c r="F2" s="211"/>
    </row>
    <row r="3" spans="1:23">
      <c r="A3" s="212" t="s">
        <v>698</v>
      </c>
      <c r="B3" s="211"/>
      <c r="C3" s="211"/>
      <c r="D3" s="211"/>
      <c r="E3" s="211"/>
      <c r="F3" s="211"/>
    </row>
    <row r="4" spans="1:23">
      <c r="A4" s="212"/>
      <c r="B4" s="211"/>
      <c r="C4" s="211"/>
      <c r="D4" s="211"/>
      <c r="E4" s="211"/>
      <c r="F4" s="213" t="s">
        <v>695</v>
      </c>
    </row>
    <row r="5" spans="1:23">
      <c r="A5" s="828" t="s">
        <v>699</v>
      </c>
      <c r="B5" s="830" t="s">
        <v>700</v>
      </c>
      <c r="C5" s="832" t="s">
        <v>701</v>
      </c>
      <c r="D5" s="214"/>
      <c r="E5" s="214"/>
      <c r="F5" s="215"/>
      <c r="N5" s="566">
        <v>9</v>
      </c>
      <c r="O5" s="566">
        <v>10</v>
      </c>
      <c r="P5" s="566">
        <v>14</v>
      </c>
      <c r="Q5" s="566">
        <v>18</v>
      </c>
      <c r="R5" s="566">
        <v>19</v>
      </c>
      <c r="S5" s="566">
        <v>20</v>
      </c>
    </row>
    <row r="6" spans="1:23" ht="50">
      <c r="A6" s="829"/>
      <c r="B6" s="831"/>
      <c r="C6" s="833"/>
      <c r="D6" s="216" t="s">
        <v>702</v>
      </c>
      <c r="E6" s="217" t="s">
        <v>703</v>
      </c>
      <c r="F6" s="218" t="s">
        <v>704</v>
      </c>
      <c r="H6" s="568" t="s">
        <v>1060</v>
      </c>
      <c r="I6" s="568" t="s">
        <v>1088</v>
      </c>
      <c r="J6" s="568" t="s">
        <v>1146</v>
      </c>
      <c r="L6" s="567" t="s">
        <v>1087</v>
      </c>
      <c r="M6" s="568" t="s">
        <v>1050</v>
      </c>
      <c r="N6" s="567" t="s">
        <v>1051</v>
      </c>
      <c r="O6" s="569" t="s">
        <v>1052</v>
      </c>
      <c r="P6" s="569" t="s">
        <v>1053</v>
      </c>
      <c r="Q6" s="569" t="s">
        <v>1054</v>
      </c>
      <c r="R6" s="569" t="s">
        <v>1055</v>
      </c>
      <c r="S6" s="568" t="s">
        <v>1056</v>
      </c>
      <c r="T6" s="570" t="s">
        <v>1057</v>
      </c>
      <c r="U6" s="569" t="s">
        <v>1058</v>
      </c>
      <c r="V6" s="569" t="s">
        <v>1059</v>
      </c>
      <c r="W6" s="568" t="s">
        <v>1060</v>
      </c>
    </row>
    <row r="7" spans="1:23">
      <c r="A7" s="219">
        <v>1994</v>
      </c>
      <c r="B7" s="220" t="s">
        <v>705</v>
      </c>
      <c r="C7" s="221">
        <v>1547372.4</v>
      </c>
      <c r="D7" s="222">
        <v>617502.5</v>
      </c>
      <c r="E7" s="222">
        <v>365956.4</v>
      </c>
      <c r="F7" s="223">
        <v>559822.19999999995</v>
      </c>
      <c r="G7">
        <f>IF(ISBLANK(A7),G6,A7)</f>
        <v>1994</v>
      </c>
      <c r="H7" s="585">
        <f t="shared" ref="H7:H38" si="0">INDEX($W:$W,MATCH($G7,$L:$L,0))</f>
        <v>0.87177442955990458</v>
      </c>
      <c r="I7" s="587">
        <f>D7*H7</f>
        <v>538322.88968931499</v>
      </c>
      <c r="J7" s="587">
        <f>F7*H7</f>
        <v>488038.67905997077</v>
      </c>
      <c r="L7" s="571">
        <v>1994</v>
      </c>
      <c r="M7" s="572" t="s">
        <v>1062</v>
      </c>
      <c r="N7" s="573">
        <v>373903.2</v>
      </c>
      <c r="O7" s="574">
        <v>380686.1</v>
      </c>
      <c r="P7" s="574">
        <v>164742.1</v>
      </c>
      <c r="Q7" s="574">
        <v>0</v>
      </c>
      <c r="R7" s="574">
        <v>1459.5</v>
      </c>
      <c r="S7" s="575">
        <v>78765.2</v>
      </c>
      <c r="T7" s="576">
        <v>373903.2</v>
      </c>
      <c r="U7" s="574">
        <v>625652.89999999991</v>
      </c>
      <c r="V7" s="574">
        <v>80224.7</v>
      </c>
      <c r="W7" s="577">
        <v>0.87177442955990458</v>
      </c>
    </row>
    <row r="8" spans="1:23">
      <c r="A8" s="224"/>
      <c r="B8" s="225" t="s">
        <v>72</v>
      </c>
      <c r="C8" s="226">
        <v>1554523.4</v>
      </c>
      <c r="D8" s="227">
        <v>617993.4</v>
      </c>
      <c r="E8" s="227">
        <v>367995.5</v>
      </c>
      <c r="F8" s="228">
        <v>564621</v>
      </c>
      <c r="G8">
        <f t="shared" ref="G8:G71" si="1">IF(ISBLANK(A8),G7,A8)</f>
        <v>1994</v>
      </c>
      <c r="H8" s="585">
        <f t="shared" si="0"/>
        <v>0.87177442955990458</v>
      </c>
      <c r="I8" s="587">
        <f t="shared" ref="I8:I71" si="2">D8*H8</f>
        <v>538750.84375678597</v>
      </c>
      <c r="J8" s="587">
        <f t="shared" ref="J8:J71" si="3">F8*H8</f>
        <v>492222.15019254287</v>
      </c>
      <c r="L8" s="571">
        <v>1995</v>
      </c>
      <c r="M8" s="572" t="s">
        <v>1063</v>
      </c>
      <c r="N8" s="573">
        <v>379139</v>
      </c>
      <c r="O8" s="574">
        <v>384383.5</v>
      </c>
      <c r="P8" s="574">
        <v>168443.8</v>
      </c>
      <c r="Q8" s="574">
        <v>0</v>
      </c>
      <c r="R8" s="574">
        <v>1414</v>
      </c>
      <c r="S8" s="575">
        <v>80868</v>
      </c>
      <c r="T8" s="576">
        <v>379139</v>
      </c>
      <c r="U8" s="574">
        <v>635109.30000000005</v>
      </c>
      <c r="V8" s="574">
        <v>82282</v>
      </c>
      <c r="W8" s="577">
        <v>0.87044434713835872</v>
      </c>
    </row>
    <row r="9" spans="1:23">
      <c r="A9" s="224"/>
      <c r="B9" s="225" t="s">
        <v>73</v>
      </c>
      <c r="C9" s="226">
        <v>1564837.5</v>
      </c>
      <c r="D9" s="227">
        <v>619795.6</v>
      </c>
      <c r="E9" s="227">
        <v>371182.3</v>
      </c>
      <c r="F9" s="228">
        <v>570301.69999999995</v>
      </c>
      <c r="G9">
        <f t="shared" si="1"/>
        <v>1994</v>
      </c>
      <c r="H9" s="585">
        <f t="shared" si="0"/>
        <v>0.87177442955990458</v>
      </c>
      <c r="I9" s="587">
        <f t="shared" si="2"/>
        <v>540321.95563373878</v>
      </c>
      <c r="J9" s="587">
        <f t="shared" si="3"/>
        <v>497174.43919454381</v>
      </c>
      <c r="L9" s="571">
        <v>1996</v>
      </c>
      <c r="M9" s="572" t="s">
        <v>1064</v>
      </c>
      <c r="N9" s="573">
        <v>390368.7</v>
      </c>
      <c r="O9" s="574">
        <v>391686.7</v>
      </c>
      <c r="P9" s="574">
        <v>175770</v>
      </c>
      <c r="Q9" s="574">
        <v>0</v>
      </c>
      <c r="R9" s="574">
        <v>1352.7</v>
      </c>
      <c r="S9" s="575">
        <v>83760.5</v>
      </c>
      <c r="T9" s="576">
        <v>390368.7</v>
      </c>
      <c r="U9" s="574">
        <v>652569.89999999991</v>
      </c>
      <c r="V9" s="574">
        <v>85113.2</v>
      </c>
      <c r="W9" s="577">
        <v>0.86957228643245732</v>
      </c>
    </row>
    <row r="10" spans="1:23">
      <c r="A10" s="229"/>
      <c r="B10" s="230" t="s">
        <v>74</v>
      </c>
      <c r="C10" s="231">
        <v>1576891.9</v>
      </c>
      <c r="D10" s="232">
        <v>621400.5</v>
      </c>
      <c r="E10" s="232">
        <v>373903.2</v>
      </c>
      <c r="F10" s="233">
        <v>578621.9</v>
      </c>
      <c r="G10">
        <f t="shared" si="1"/>
        <v>1994</v>
      </c>
      <c r="H10" s="585">
        <f t="shared" si="0"/>
        <v>0.87177442955990458</v>
      </c>
      <c r="I10" s="587">
        <f t="shared" si="2"/>
        <v>541721.06641573948</v>
      </c>
      <c r="J10" s="587">
        <f t="shared" si="3"/>
        <v>504427.77680336818</v>
      </c>
      <c r="L10" s="571">
        <v>1997</v>
      </c>
      <c r="M10" s="572" t="s">
        <v>1065</v>
      </c>
      <c r="N10" s="573">
        <v>397826.5</v>
      </c>
      <c r="O10" s="574">
        <v>397944.6</v>
      </c>
      <c r="P10" s="574">
        <v>182831.5</v>
      </c>
      <c r="Q10" s="574">
        <v>0</v>
      </c>
      <c r="R10" s="574">
        <v>1299.5</v>
      </c>
      <c r="S10" s="575">
        <v>86971.199999999997</v>
      </c>
      <c r="T10" s="576">
        <v>397826.5</v>
      </c>
      <c r="U10" s="574">
        <v>669046.79999999993</v>
      </c>
      <c r="V10" s="574">
        <v>88270.7</v>
      </c>
      <c r="W10" s="577">
        <v>0.86806498439272106</v>
      </c>
    </row>
    <row r="11" spans="1:23">
      <c r="A11" s="219">
        <v>1995</v>
      </c>
      <c r="B11" s="220" t="s">
        <v>705</v>
      </c>
      <c r="C11" s="221">
        <v>1582055.5</v>
      </c>
      <c r="D11" s="222">
        <v>622920.9</v>
      </c>
      <c r="E11" s="222">
        <v>373081.4</v>
      </c>
      <c r="F11" s="223">
        <v>583300.19999999995</v>
      </c>
      <c r="G11">
        <f t="shared" si="1"/>
        <v>1995</v>
      </c>
      <c r="H11" s="585">
        <f t="shared" si="0"/>
        <v>0.87044434713835872</v>
      </c>
      <c r="I11" s="587">
        <f t="shared" si="2"/>
        <v>542217.97611933888</v>
      </c>
      <c r="J11" s="587">
        <f t="shared" si="3"/>
        <v>507730.36177467403</v>
      </c>
      <c r="L11" s="571">
        <v>1998</v>
      </c>
      <c r="M11" s="572" t="s">
        <v>1066</v>
      </c>
      <c r="N11" s="573">
        <v>400893.5</v>
      </c>
      <c r="O11" s="574">
        <v>402496.1</v>
      </c>
      <c r="P11" s="574">
        <v>185202.2</v>
      </c>
      <c r="Q11" s="574">
        <v>0</v>
      </c>
      <c r="R11" s="574">
        <v>1278.3</v>
      </c>
      <c r="S11" s="575">
        <v>90512.2</v>
      </c>
      <c r="T11" s="576">
        <v>400893.5</v>
      </c>
      <c r="U11" s="574">
        <v>679488.8</v>
      </c>
      <c r="V11" s="574">
        <v>91790.5</v>
      </c>
      <c r="W11" s="577">
        <v>0.86491241651076511</v>
      </c>
    </row>
    <row r="12" spans="1:23">
      <c r="A12" s="224"/>
      <c r="B12" s="225" t="s">
        <v>72</v>
      </c>
      <c r="C12" s="226">
        <v>1589524.4</v>
      </c>
      <c r="D12" s="227">
        <v>624585.69999999995</v>
      </c>
      <c r="E12" s="227">
        <v>374856</v>
      </c>
      <c r="F12" s="228">
        <v>587310.30000000005</v>
      </c>
      <c r="G12">
        <f t="shared" si="1"/>
        <v>1995</v>
      </c>
      <c r="H12" s="585">
        <f t="shared" si="0"/>
        <v>0.87044434713835872</v>
      </c>
      <c r="I12" s="587">
        <f t="shared" si="2"/>
        <v>543667.09186845471</v>
      </c>
      <c r="J12" s="587">
        <f t="shared" si="3"/>
        <v>511220.93065113365</v>
      </c>
      <c r="L12" s="571">
        <v>1999</v>
      </c>
      <c r="M12" s="572" t="s">
        <v>1067</v>
      </c>
      <c r="N12" s="573">
        <v>403933.2</v>
      </c>
      <c r="O12" s="574">
        <v>405586.4</v>
      </c>
      <c r="P12" s="574">
        <v>186449.6</v>
      </c>
      <c r="Q12" s="574">
        <v>0</v>
      </c>
      <c r="R12" s="574">
        <v>1260</v>
      </c>
      <c r="S12" s="575">
        <v>93469</v>
      </c>
      <c r="T12" s="576">
        <v>403933.2</v>
      </c>
      <c r="U12" s="574">
        <v>686765</v>
      </c>
      <c r="V12" s="574">
        <v>94729</v>
      </c>
      <c r="W12" s="577">
        <v>0.86206489847327683</v>
      </c>
    </row>
    <row r="13" spans="1:23">
      <c r="A13" s="224"/>
      <c r="B13" s="225" t="s">
        <v>73</v>
      </c>
      <c r="C13" s="226">
        <v>1600980.1</v>
      </c>
      <c r="D13" s="227">
        <v>628005.9</v>
      </c>
      <c r="E13" s="227">
        <v>376955.8</v>
      </c>
      <c r="F13" s="228">
        <v>593346.30000000005</v>
      </c>
      <c r="G13">
        <f t="shared" si="1"/>
        <v>1995</v>
      </c>
      <c r="H13" s="585">
        <f t="shared" si="0"/>
        <v>0.87044434713835872</v>
      </c>
      <c r="I13" s="587">
        <f t="shared" si="2"/>
        <v>546644.18562453741</v>
      </c>
      <c r="J13" s="587">
        <f t="shared" si="3"/>
        <v>516474.93273046077</v>
      </c>
      <c r="L13" s="571">
        <v>2000</v>
      </c>
      <c r="M13" s="572" t="s">
        <v>1068</v>
      </c>
      <c r="N13" s="573">
        <v>407297.5</v>
      </c>
      <c r="O13" s="574">
        <v>408765.6</v>
      </c>
      <c r="P13" s="574">
        <v>188960.1</v>
      </c>
      <c r="Q13" s="574">
        <v>0</v>
      </c>
      <c r="R13" s="574">
        <v>1266.4000000000001</v>
      </c>
      <c r="S13" s="575">
        <v>96162.5</v>
      </c>
      <c r="T13" s="576">
        <v>407297.5</v>
      </c>
      <c r="U13" s="574">
        <v>695154.6</v>
      </c>
      <c r="V13" s="574">
        <v>97428.9</v>
      </c>
      <c r="W13" s="577">
        <v>0.8598457091415348</v>
      </c>
    </row>
    <row r="14" spans="1:23">
      <c r="A14" s="229"/>
      <c r="B14" s="230" t="s">
        <v>74</v>
      </c>
      <c r="C14" s="231">
        <v>1614967.2</v>
      </c>
      <c r="D14" s="232">
        <v>631179.6</v>
      </c>
      <c r="E14" s="232">
        <v>379139</v>
      </c>
      <c r="F14" s="233">
        <v>602427</v>
      </c>
      <c r="G14">
        <f t="shared" si="1"/>
        <v>1995</v>
      </c>
      <c r="H14" s="585">
        <f t="shared" si="0"/>
        <v>0.87044434713835872</v>
      </c>
      <c r="I14" s="587">
        <f t="shared" si="2"/>
        <v>549406.71484905039</v>
      </c>
      <c r="J14" s="587">
        <f t="shared" si="3"/>
        <v>524379.17671352008</v>
      </c>
      <c r="L14" s="571">
        <v>2001</v>
      </c>
      <c r="M14" s="572" t="s">
        <v>1069</v>
      </c>
      <c r="N14" s="573">
        <v>409765.9</v>
      </c>
      <c r="O14" s="574">
        <v>409567.5</v>
      </c>
      <c r="P14" s="574">
        <v>191581</v>
      </c>
      <c r="Q14" s="574">
        <v>0</v>
      </c>
      <c r="R14" s="574">
        <v>1246.8</v>
      </c>
      <c r="S14" s="575">
        <v>99249.600000000006</v>
      </c>
      <c r="T14" s="576">
        <v>409765.9</v>
      </c>
      <c r="U14" s="574">
        <v>701644.9</v>
      </c>
      <c r="V14" s="574">
        <v>100496.40000000001</v>
      </c>
      <c r="W14" s="577">
        <v>0.85677028365773056</v>
      </c>
    </row>
    <row r="15" spans="1:23">
      <c r="A15" s="219">
        <v>1996</v>
      </c>
      <c r="B15" s="220" t="s">
        <v>705</v>
      </c>
      <c r="C15" s="221">
        <v>1629656.7</v>
      </c>
      <c r="D15" s="222">
        <v>635663.80000000005</v>
      </c>
      <c r="E15" s="222">
        <v>381257.3</v>
      </c>
      <c r="F15" s="223">
        <v>610607.5</v>
      </c>
      <c r="G15">
        <f t="shared" si="1"/>
        <v>1996</v>
      </c>
      <c r="H15" s="585">
        <f t="shared" si="0"/>
        <v>0.86957228643245732</v>
      </c>
      <c r="I15" s="587">
        <f t="shared" si="2"/>
        <v>552755.6239683443</v>
      </c>
      <c r="J15" s="587">
        <f t="shared" si="3"/>
        <v>530967.3598878067</v>
      </c>
      <c r="L15" s="571">
        <v>2002</v>
      </c>
      <c r="M15" s="572" t="s">
        <v>1070</v>
      </c>
      <c r="N15" s="573">
        <v>411582.4</v>
      </c>
      <c r="O15" s="574">
        <v>408313.3</v>
      </c>
      <c r="P15" s="574">
        <v>190436.6</v>
      </c>
      <c r="Q15" s="574">
        <v>0</v>
      </c>
      <c r="R15" s="574">
        <v>1258.8</v>
      </c>
      <c r="S15" s="575">
        <v>102188.5</v>
      </c>
      <c r="T15" s="576">
        <v>411582.4</v>
      </c>
      <c r="U15" s="574">
        <v>702197.20000000007</v>
      </c>
      <c r="V15" s="574">
        <v>103447.3</v>
      </c>
      <c r="W15" s="577">
        <v>0.85268055754138583</v>
      </c>
    </row>
    <row r="16" spans="1:23">
      <c r="A16" s="224"/>
      <c r="B16" s="225" t="s">
        <v>72</v>
      </c>
      <c r="C16" s="226">
        <v>1639374.1</v>
      </c>
      <c r="D16" s="227">
        <v>637987.4</v>
      </c>
      <c r="E16" s="227">
        <v>383730.4</v>
      </c>
      <c r="F16" s="228">
        <v>615557.4</v>
      </c>
      <c r="G16">
        <f t="shared" si="1"/>
        <v>1996</v>
      </c>
      <c r="H16" s="585">
        <f t="shared" si="0"/>
        <v>0.86957228643245732</v>
      </c>
      <c r="I16" s="587">
        <f t="shared" si="2"/>
        <v>554776.1621330987</v>
      </c>
      <c r="J16" s="587">
        <f t="shared" si="3"/>
        <v>535271.65574841877</v>
      </c>
      <c r="L16" s="571">
        <v>2003</v>
      </c>
      <c r="M16" s="572" t="s">
        <v>1071</v>
      </c>
      <c r="N16" s="573">
        <v>413311.2</v>
      </c>
      <c r="O16" s="574">
        <v>406724</v>
      </c>
      <c r="P16" s="574">
        <v>190895.9</v>
      </c>
      <c r="Q16" s="574">
        <v>0</v>
      </c>
      <c r="R16" s="574">
        <v>1225.4000000000001</v>
      </c>
      <c r="S16" s="575">
        <v>104787.4</v>
      </c>
      <c r="T16" s="576">
        <v>413311.2</v>
      </c>
      <c r="U16" s="574">
        <v>703632.70000000007</v>
      </c>
      <c r="V16" s="574">
        <v>106012.79999999999</v>
      </c>
      <c r="W16" s="577">
        <v>0.84933502948342232</v>
      </c>
    </row>
    <row r="17" spans="1:23">
      <c r="A17" s="224"/>
      <c r="B17" s="225" t="s">
        <v>73</v>
      </c>
      <c r="C17" s="226">
        <v>1652692.7</v>
      </c>
      <c r="D17" s="227">
        <v>642217.19999999995</v>
      </c>
      <c r="E17" s="227">
        <v>387051.2</v>
      </c>
      <c r="F17" s="228">
        <v>621425.9</v>
      </c>
      <c r="G17">
        <f t="shared" si="1"/>
        <v>1996</v>
      </c>
      <c r="H17" s="585">
        <f t="shared" si="0"/>
        <v>0.86957228643245732</v>
      </c>
      <c r="I17" s="587">
        <f t="shared" si="2"/>
        <v>558454.27899025066</v>
      </c>
      <c r="J17" s="587">
        <f t="shared" si="3"/>
        <v>540374.74071134755</v>
      </c>
      <c r="L17" s="571">
        <v>2004</v>
      </c>
      <c r="M17" s="572" t="s">
        <v>1072</v>
      </c>
      <c r="N17" s="573">
        <v>415787</v>
      </c>
      <c r="O17" s="574">
        <v>406074.8</v>
      </c>
      <c r="P17" s="574">
        <v>193821.8</v>
      </c>
      <c r="Q17" s="574">
        <v>0</v>
      </c>
      <c r="R17" s="574">
        <v>1175.2</v>
      </c>
      <c r="S17" s="575">
        <v>107041.60000000001</v>
      </c>
      <c r="T17" s="576">
        <v>415787</v>
      </c>
      <c r="U17" s="574">
        <v>708113.39999999991</v>
      </c>
      <c r="V17" s="574">
        <v>108216.8</v>
      </c>
      <c r="W17" s="577">
        <v>0.8471758901893397</v>
      </c>
    </row>
    <row r="18" spans="1:23">
      <c r="A18" s="229"/>
      <c r="B18" s="230" t="s">
        <v>74</v>
      </c>
      <c r="C18" s="231">
        <v>1667699.4</v>
      </c>
      <c r="D18" s="232">
        <v>649286.1</v>
      </c>
      <c r="E18" s="232">
        <v>390368.7</v>
      </c>
      <c r="F18" s="233">
        <v>626060.30000000005</v>
      </c>
      <c r="G18">
        <f t="shared" si="1"/>
        <v>1996</v>
      </c>
      <c r="H18" s="585">
        <f t="shared" si="0"/>
        <v>0.86957228643245732</v>
      </c>
      <c r="I18" s="587">
        <f t="shared" si="2"/>
        <v>564601.19852581306</v>
      </c>
      <c r="J18" s="587">
        <f t="shared" si="3"/>
        <v>544404.68651559018</v>
      </c>
      <c r="L18" s="571">
        <v>2005</v>
      </c>
      <c r="M18" s="572" t="s">
        <v>1073</v>
      </c>
      <c r="N18" s="573">
        <v>418194.3</v>
      </c>
      <c r="O18" s="574">
        <v>405952.2</v>
      </c>
      <c r="P18" s="574">
        <v>199462.5</v>
      </c>
      <c r="Q18" s="574">
        <v>0</v>
      </c>
      <c r="R18" s="574">
        <v>1142.7</v>
      </c>
      <c r="S18" s="575">
        <v>109672.5</v>
      </c>
      <c r="T18" s="576">
        <v>418194.3</v>
      </c>
      <c r="U18" s="574">
        <v>716229.89999999991</v>
      </c>
      <c r="V18" s="574">
        <v>110815.2</v>
      </c>
      <c r="W18" s="577">
        <v>0.84527984659674216</v>
      </c>
    </row>
    <row r="19" spans="1:23">
      <c r="A19" s="219">
        <v>1997</v>
      </c>
      <c r="B19" s="220" t="s">
        <v>705</v>
      </c>
      <c r="C19" s="221">
        <v>1681605.2</v>
      </c>
      <c r="D19" s="222">
        <v>654260.30000000005</v>
      </c>
      <c r="E19" s="222">
        <v>392902.3</v>
      </c>
      <c r="F19" s="223">
        <v>632589.9</v>
      </c>
      <c r="G19">
        <f t="shared" si="1"/>
        <v>1997</v>
      </c>
      <c r="H19" s="585">
        <f t="shared" si="0"/>
        <v>0.86806498439272106</v>
      </c>
      <c r="I19" s="587">
        <f t="shared" si="2"/>
        <v>567940.45710827701</v>
      </c>
      <c r="J19" s="587">
        <f t="shared" si="3"/>
        <v>549129.14167049294</v>
      </c>
      <c r="L19" s="571">
        <v>2006</v>
      </c>
      <c r="M19" s="572" t="s">
        <v>1074</v>
      </c>
      <c r="N19" s="573">
        <v>420672.9</v>
      </c>
      <c r="O19" s="574">
        <v>405398</v>
      </c>
      <c r="P19" s="574">
        <v>205524.6</v>
      </c>
      <c r="Q19" s="574">
        <v>0</v>
      </c>
      <c r="R19" s="574">
        <v>1121.5999999999999</v>
      </c>
      <c r="S19" s="575">
        <v>112209.4</v>
      </c>
      <c r="T19" s="576">
        <v>420672.9</v>
      </c>
      <c r="U19" s="574">
        <v>724253.6</v>
      </c>
      <c r="V19" s="574">
        <v>113331</v>
      </c>
      <c r="W19" s="577">
        <v>0.84352028074144192</v>
      </c>
    </row>
    <row r="20" spans="1:23">
      <c r="A20" s="224"/>
      <c r="B20" s="225" t="s">
        <v>72</v>
      </c>
      <c r="C20" s="226">
        <v>1689042.3</v>
      </c>
      <c r="D20" s="227">
        <v>656192.1</v>
      </c>
      <c r="E20" s="227">
        <v>394691.1</v>
      </c>
      <c r="F20" s="228">
        <v>636320.5</v>
      </c>
      <c r="G20">
        <f t="shared" si="1"/>
        <v>1997</v>
      </c>
      <c r="H20" s="585">
        <f t="shared" si="0"/>
        <v>0.86806498439272106</v>
      </c>
      <c r="I20" s="587">
        <f t="shared" si="2"/>
        <v>569617.3850451269</v>
      </c>
      <c r="J20" s="587">
        <f t="shared" si="3"/>
        <v>552367.54490126844</v>
      </c>
      <c r="L20" s="571">
        <v>2007</v>
      </c>
      <c r="M20" s="572" t="s">
        <v>1075</v>
      </c>
      <c r="N20" s="573">
        <v>420606.4</v>
      </c>
      <c r="O20" s="574">
        <v>403597.7</v>
      </c>
      <c r="P20" s="574">
        <v>211704.9</v>
      </c>
      <c r="Q20" s="574">
        <v>0</v>
      </c>
      <c r="R20" s="574">
        <v>1104.8</v>
      </c>
      <c r="S20" s="575">
        <v>114832.7</v>
      </c>
      <c r="T20" s="576">
        <v>420606.4</v>
      </c>
      <c r="U20" s="574">
        <v>731240.1</v>
      </c>
      <c r="V20" s="574">
        <v>115937.5</v>
      </c>
      <c r="W20" s="577">
        <v>0.84145084494135369</v>
      </c>
    </row>
    <row r="21" spans="1:23">
      <c r="A21" s="224"/>
      <c r="B21" s="225" t="s">
        <v>73</v>
      </c>
      <c r="C21" s="226">
        <v>1699856.4</v>
      </c>
      <c r="D21" s="227">
        <v>660056.19999999995</v>
      </c>
      <c r="E21" s="227">
        <v>396480.9</v>
      </c>
      <c r="F21" s="228">
        <v>641498.1</v>
      </c>
      <c r="G21">
        <f t="shared" si="1"/>
        <v>1997</v>
      </c>
      <c r="H21" s="585">
        <f t="shared" si="0"/>
        <v>0.86806498439272106</v>
      </c>
      <c r="I21" s="587">
        <f t="shared" si="2"/>
        <v>572971.67495131877</v>
      </c>
      <c r="J21" s="587">
        <f t="shared" si="3"/>
        <v>556862.03816446022</v>
      </c>
      <c r="L21" s="571">
        <v>2008</v>
      </c>
      <c r="M21" s="572" t="s">
        <v>1076</v>
      </c>
      <c r="N21" s="573">
        <v>419186.9</v>
      </c>
      <c r="O21" s="574">
        <v>400782</v>
      </c>
      <c r="P21" s="574">
        <v>215186.9</v>
      </c>
      <c r="Q21" s="574">
        <v>0</v>
      </c>
      <c r="R21" s="574">
        <v>1111.2</v>
      </c>
      <c r="S21" s="575">
        <v>116922.9</v>
      </c>
      <c r="T21" s="576">
        <v>419186.9</v>
      </c>
      <c r="U21" s="574">
        <v>734003</v>
      </c>
      <c r="V21" s="574">
        <v>118034.09999999999</v>
      </c>
      <c r="W21" s="577">
        <v>0.83919125671148487</v>
      </c>
    </row>
    <row r="22" spans="1:23">
      <c r="A22" s="229"/>
      <c r="B22" s="230" t="s">
        <v>74</v>
      </c>
      <c r="C22" s="231">
        <v>1711955.8</v>
      </c>
      <c r="D22" s="232">
        <v>666339.9</v>
      </c>
      <c r="E22" s="232">
        <v>397826.5</v>
      </c>
      <c r="F22" s="233">
        <v>645858.1</v>
      </c>
      <c r="G22">
        <f t="shared" si="1"/>
        <v>1997</v>
      </c>
      <c r="H22" s="585">
        <f t="shared" si="0"/>
        <v>0.86806498439272106</v>
      </c>
      <c r="I22" s="587">
        <f t="shared" si="2"/>
        <v>578426.33489374735</v>
      </c>
      <c r="J22" s="587">
        <f t="shared" si="3"/>
        <v>560646.80149641249</v>
      </c>
      <c r="L22" s="571">
        <v>2009</v>
      </c>
      <c r="M22" s="572" t="s">
        <v>1077</v>
      </c>
      <c r="N22" s="573">
        <v>414018.4</v>
      </c>
      <c r="O22" s="574">
        <v>396576.1</v>
      </c>
      <c r="P22" s="574">
        <v>209476</v>
      </c>
      <c r="Q22" s="574">
        <v>0</v>
      </c>
      <c r="R22" s="574">
        <v>1087</v>
      </c>
      <c r="S22" s="575">
        <v>117375.2</v>
      </c>
      <c r="T22" s="576">
        <v>414018.4</v>
      </c>
      <c r="U22" s="574">
        <v>724514.29999999993</v>
      </c>
      <c r="V22" s="574">
        <v>118462.2</v>
      </c>
      <c r="W22" s="577">
        <v>0.83649432454266259</v>
      </c>
    </row>
    <row r="23" spans="1:23">
      <c r="A23" s="219">
        <v>1998</v>
      </c>
      <c r="B23" s="220" t="s">
        <v>705</v>
      </c>
      <c r="C23" s="221">
        <v>1722580.3</v>
      </c>
      <c r="D23" s="222">
        <v>670932.80000000005</v>
      </c>
      <c r="E23" s="222">
        <v>398588.4</v>
      </c>
      <c r="F23" s="223">
        <v>651099.6</v>
      </c>
      <c r="G23">
        <f t="shared" si="1"/>
        <v>1998</v>
      </c>
      <c r="H23" s="585">
        <f t="shared" si="0"/>
        <v>0.86491241651076511</v>
      </c>
      <c r="I23" s="587">
        <f t="shared" si="2"/>
        <v>580298.10936433391</v>
      </c>
      <c r="J23" s="587">
        <f t="shared" si="3"/>
        <v>563144.12842519255</v>
      </c>
      <c r="L23" s="571">
        <v>2010</v>
      </c>
      <c r="M23" s="572" t="s">
        <v>1078</v>
      </c>
      <c r="N23" s="573">
        <v>408955.9</v>
      </c>
      <c r="O23" s="574">
        <v>391884.3</v>
      </c>
      <c r="P23" s="574">
        <v>205289.8</v>
      </c>
      <c r="Q23" s="574">
        <v>0</v>
      </c>
      <c r="R23" s="574">
        <v>1040.4000000000001</v>
      </c>
      <c r="S23" s="575">
        <v>117290.2</v>
      </c>
      <c r="T23" s="576">
        <v>408955.9</v>
      </c>
      <c r="U23" s="574">
        <v>715504.7</v>
      </c>
      <c r="V23" s="574">
        <v>118330.59999999999</v>
      </c>
      <c r="W23" s="577">
        <v>0.83461939523248418</v>
      </c>
    </row>
    <row r="24" spans="1:23">
      <c r="A24" s="224"/>
      <c r="B24" s="225" t="s">
        <v>72</v>
      </c>
      <c r="C24" s="226">
        <v>1726968.2</v>
      </c>
      <c r="D24" s="227">
        <v>672037.5</v>
      </c>
      <c r="E24" s="227">
        <v>399276.7</v>
      </c>
      <c r="F24" s="228">
        <v>653652.30000000005</v>
      </c>
      <c r="G24">
        <f t="shared" si="1"/>
        <v>1998</v>
      </c>
      <c r="H24" s="585">
        <f t="shared" si="0"/>
        <v>0.86491241651076511</v>
      </c>
      <c r="I24" s="587">
        <f t="shared" si="2"/>
        <v>581253.57811085333</v>
      </c>
      <c r="J24" s="587">
        <f t="shared" si="3"/>
        <v>565351.99035081966</v>
      </c>
      <c r="L24" s="571">
        <v>2011</v>
      </c>
      <c r="M24" s="572" t="s">
        <v>1079</v>
      </c>
      <c r="N24" s="573">
        <v>402622.6</v>
      </c>
      <c r="O24" s="574">
        <v>386969.5</v>
      </c>
      <c r="P24" s="574">
        <v>202022.39999999999</v>
      </c>
      <c r="Q24" s="574">
        <v>0</v>
      </c>
      <c r="R24" s="574">
        <v>981.7</v>
      </c>
      <c r="S24" s="575">
        <v>117101.7</v>
      </c>
      <c r="T24" s="576">
        <v>402622.6</v>
      </c>
      <c r="U24" s="574">
        <v>707075.29999999993</v>
      </c>
      <c r="V24" s="574">
        <v>118083.4</v>
      </c>
      <c r="W24" s="577">
        <v>0.83299741908676483</v>
      </c>
    </row>
    <row r="25" spans="1:23">
      <c r="A25" s="224"/>
      <c r="B25" s="225" t="s">
        <v>73</v>
      </c>
      <c r="C25" s="226">
        <v>1735083.3</v>
      </c>
      <c r="D25" s="227">
        <v>675011.2</v>
      </c>
      <c r="E25" s="227">
        <v>400228.1</v>
      </c>
      <c r="F25" s="228">
        <v>657862.69999999995</v>
      </c>
      <c r="G25">
        <f t="shared" si="1"/>
        <v>1998</v>
      </c>
      <c r="H25" s="585">
        <f t="shared" si="0"/>
        <v>0.86491241651076511</v>
      </c>
      <c r="I25" s="587">
        <f t="shared" si="2"/>
        <v>583825.56816383137</v>
      </c>
      <c r="J25" s="587">
        <f t="shared" si="3"/>
        <v>568993.61758929642</v>
      </c>
      <c r="L25" s="571">
        <v>2012</v>
      </c>
      <c r="M25" s="572" t="s">
        <v>1080</v>
      </c>
      <c r="N25" s="573">
        <v>399953.6</v>
      </c>
      <c r="O25" s="574">
        <v>383669</v>
      </c>
      <c r="P25" s="574">
        <v>203162.8</v>
      </c>
      <c r="Q25" s="574">
        <v>0</v>
      </c>
      <c r="R25" s="574">
        <v>968.8</v>
      </c>
      <c r="S25" s="575">
        <v>117513.7</v>
      </c>
      <c r="T25" s="576">
        <v>399953.6</v>
      </c>
      <c r="U25" s="574">
        <v>705314.3</v>
      </c>
      <c r="V25" s="574">
        <v>118482.5</v>
      </c>
      <c r="W25" s="577">
        <v>0.83201460682138451</v>
      </c>
    </row>
    <row r="26" spans="1:23">
      <c r="A26" s="229"/>
      <c r="B26" s="230" t="s">
        <v>74</v>
      </c>
      <c r="C26" s="231">
        <v>1745217.9</v>
      </c>
      <c r="D26" s="232">
        <v>676780.1</v>
      </c>
      <c r="E26" s="232">
        <v>400893.5</v>
      </c>
      <c r="F26" s="233">
        <v>665947.5</v>
      </c>
      <c r="G26">
        <f t="shared" si="1"/>
        <v>1998</v>
      </c>
      <c r="H26" s="585">
        <f t="shared" si="0"/>
        <v>0.86491241651076511</v>
      </c>
      <c r="I26" s="587">
        <f t="shared" si="2"/>
        <v>585355.51173739729</v>
      </c>
      <c r="J26" s="587">
        <f t="shared" si="3"/>
        <v>575986.26149430277</v>
      </c>
      <c r="L26" s="571">
        <v>2013</v>
      </c>
      <c r="M26" s="572" t="s">
        <v>1081</v>
      </c>
      <c r="N26" s="573">
        <v>399062.1</v>
      </c>
      <c r="O26" s="574">
        <v>381883.5</v>
      </c>
      <c r="P26" s="574">
        <v>203637.2</v>
      </c>
      <c r="Q26" s="574">
        <v>0</v>
      </c>
      <c r="R26" s="574">
        <v>929.2</v>
      </c>
      <c r="S26" s="575">
        <v>118584.8</v>
      </c>
      <c r="T26" s="576">
        <v>399062.1</v>
      </c>
      <c r="U26" s="574">
        <v>705034.7</v>
      </c>
      <c r="V26" s="574">
        <v>119514</v>
      </c>
      <c r="W26" s="577">
        <v>0.83048493925192624</v>
      </c>
    </row>
    <row r="27" spans="1:23">
      <c r="A27" s="219">
        <v>1999</v>
      </c>
      <c r="B27" s="220" t="s">
        <v>705</v>
      </c>
      <c r="C27" s="221">
        <v>1755021.6</v>
      </c>
      <c r="D27" s="222">
        <v>679444.9</v>
      </c>
      <c r="E27" s="222">
        <v>401171.8</v>
      </c>
      <c r="F27" s="223">
        <v>672915.6</v>
      </c>
      <c r="G27">
        <f t="shared" si="1"/>
        <v>1999</v>
      </c>
      <c r="H27" s="585">
        <f t="shared" si="0"/>
        <v>0.86206489847327683</v>
      </c>
      <c r="I27" s="587">
        <f t="shared" si="2"/>
        <v>585725.5987366857</v>
      </c>
      <c r="J27" s="587">
        <f t="shared" si="3"/>
        <v>580096.9183950841</v>
      </c>
      <c r="L27" s="571">
        <v>2014</v>
      </c>
      <c r="M27" s="572" t="s">
        <v>1082</v>
      </c>
      <c r="N27" s="573">
        <v>397563.9</v>
      </c>
      <c r="O27" s="574">
        <v>379947.7</v>
      </c>
      <c r="P27" s="574">
        <v>206067</v>
      </c>
      <c r="Q27" s="574">
        <v>0</v>
      </c>
      <c r="R27" s="574">
        <v>893.7</v>
      </c>
      <c r="S27" s="575">
        <v>120287.4</v>
      </c>
      <c r="T27" s="576">
        <v>397563.9</v>
      </c>
      <c r="U27" s="574">
        <v>707195.79999999993</v>
      </c>
      <c r="V27" s="574">
        <v>121181.09999999999</v>
      </c>
      <c r="W27" s="577">
        <v>0.82864561695643557</v>
      </c>
    </row>
    <row r="28" spans="1:23">
      <c r="A28" s="224"/>
      <c r="B28" s="225" t="s">
        <v>72</v>
      </c>
      <c r="C28" s="226">
        <v>1758819.4</v>
      </c>
      <c r="D28" s="227">
        <v>678945.1</v>
      </c>
      <c r="E28" s="227">
        <v>401915.2</v>
      </c>
      <c r="F28" s="228">
        <v>676589.8</v>
      </c>
      <c r="G28">
        <f t="shared" si="1"/>
        <v>1999</v>
      </c>
      <c r="H28" s="585">
        <f t="shared" si="0"/>
        <v>0.86206489847327683</v>
      </c>
      <c r="I28" s="587">
        <f t="shared" si="2"/>
        <v>585294.73870042874</v>
      </c>
      <c r="J28" s="587">
        <f t="shared" si="3"/>
        <v>583264.31724505476</v>
      </c>
      <c r="L28" s="571">
        <v>2015</v>
      </c>
      <c r="M28" s="572" t="s">
        <v>1083</v>
      </c>
      <c r="N28" s="573">
        <v>396088.2</v>
      </c>
      <c r="O28" s="574">
        <v>379654.2</v>
      </c>
      <c r="P28" s="574">
        <v>209362.6</v>
      </c>
      <c r="Q28" s="574">
        <v>0</v>
      </c>
      <c r="R28" s="574">
        <v>853.5</v>
      </c>
      <c r="S28" s="575">
        <v>122653.2</v>
      </c>
      <c r="T28" s="576">
        <v>396088.2</v>
      </c>
      <c r="U28" s="574">
        <v>712523.5</v>
      </c>
      <c r="V28" s="574">
        <v>123506.7</v>
      </c>
      <c r="W28" s="577">
        <v>0.82666298023854656</v>
      </c>
    </row>
    <row r="29" spans="1:23">
      <c r="A29" s="224"/>
      <c r="B29" s="225" t="s">
        <v>73</v>
      </c>
      <c r="C29" s="226">
        <v>1766073.3</v>
      </c>
      <c r="D29" s="227">
        <v>683141.9</v>
      </c>
      <c r="E29" s="227">
        <v>403145.6</v>
      </c>
      <c r="F29" s="228">
        <v>678322.1</v>
      </c>
      <c r="G29">
        <f t="shared" si="1"/>
        <v>1999</v>
      </c>
      <c r="H29" s="585">
        <f t="shared" si="0"/>
        <v>0.86206489847327683</v>
      </c>
      <c r="I29" s="587">
        <f t="shared" si="2"/>
        <v>588912.6526663414</v>
      </c>
      <c r="J29" s="587">
        <f t="shared" si="3"/>
        <v>584757.67226867995</v>
      </c>
      <c r="L29" s="571">
        <v>2016</v>
      </c>
      <c r="M29" s="572" t="s">
        <v>1084</v>
      </c>
      <c r="N29" s="573">
        <v>395142.6</v>
      </c>
      <c r="O29" s="574">
        <v>381319.5</v>
      </c>
      <c r="P29" s="574">
        <v>211366.2</v>
      </c>
      <c r="Q29" s="574">
        <v>0</v>
      </c>
      <c r="R29" s="574">
        <v>804.5</v>
      </c>
      <c r="S29" s="575">
        <v>124342.39999999999</v>
      </c>
      <c r="T29" s="576">
        <v>395142.6</v>
      </c>
      <c r="U29" s="574">
        <v>717832.6</v>
      </c>
      <c r="V29" s="574">
        <v>125146.9</v>
      </c>
      <c r="W29" s="577">
        <v>0.82566004943213778</v>
      </c>
    </row>
    <row r="30" spans="1:23">
      <c r="A30" s="229"/>
      <c r="B30" s="230" t="s">
        <v>74</v>
      </c>
      <c r="C30" s="231">
        <v>1774679.1</v>
      </c>
      <c r="D30" s="232">
        <v>684026.8</v>
      </c>
      <c r="E30" s="232">
        <v>403933.2</v>
      </c>
      <c r="F30" s="233">
        <v>685607.1</v>
      </c>
      <c r="G30">
        <f t="shared" si="1"/>
        <v>1999</v>
      </c>
      <c r="H30" s="585">
        <f t="shared" si="0"/>
        <v>0.86206489847327683</v>
      </c>
      <c r="I30" s="587">
        <f t="shared" si="2"/>
        <v>589675.49389500043</v>
      </c>
      <c r="J30" s="587">
        <f t="shared" si="3"/>
        <v>591037.81505405775</v>
      </c>
      <c r="L30" s="571">
        <v>2017</v>
      </c>
      <c r="M30" s="572" t="s">
        <v>1085</v>
      </c>
      <c r="N30" s="573">
        <v>394739.20000000001</v>
      </c>
      <c r="O30" s="574">
        <v>382512.8</v>
      </c>
      <c r="P30" s="574">
        <v>214717.9</v>
      </c>
      <c r="Q30" s="574">
        <v>0</v>
      </c>
      <c r="R30" s="574">
        <v>788.1</v>
      </c>
      <c r="S30" s="575">
        <v>125592.2</v>
      </c>
      <c r="T30" s="576">
        <v>394739.20000000001</v>
      </c>
      <c r="U30" s="574">
        <v>723610.99999999988</v>
      </c>
      <c r="V30" s="574">
        <v>126380.3</v>
      </c>
      <c r="W30" s="577">
        <v>0.82534773517815507</v>
      </c>
    </row>
    <row r="31" spans="1:23">
      <c r="A31" s="219">
        <v>2000</v>
      </c>
      <c r="B31" s="220" t="s">
        <v>705</v>
      </c>
      <c r="C31" s="221">
        <v>1784474.5</v>
      </c>
      <c r="D31" s="222">
        <v>687795</v>
      </c>
      <c r="E31" s="222">
        <v>404460.2</v>
      </c>
      <c r="F31" s="223">
        <v>691136.3</v>
      </c>
      <c r="G31">
        <f t="shared" si="1"/>
        <v>2000</v>
      </c>
      <c r="H31" s="585">
        <f t="shared" si="0"/>
        <v>0.8598457091415348</v>
      </c>
      <c r="I31" s="587">
        <f t="shared" si="2"/>
        <v>591397.57951900188</v>
      </c>
      <c r="J31" s="587">
        <f t="shared" si="3"/>
        <v>594270.58198695653</v>
      </c>
      <c r="L31" s="571">
        <v>2018</v>
      </c>
      <c r="M31" s="572" t="s">
        <v>1086</v>
      </c>
      <c r="N31" s="573">
        <v>393028.7</v>
      </c>
      <c r="O31" s="574">
        <v>384860.7</v>
      </c>
      <c r="P31" s="574">
        <v>218575.6</v>
      </c>
      <c r="Q31" s="574">
        <v>0</v>
      </c>
      <c r="R31" s="574">
        <v>785.4</v>
      </c>
      <c r="S31" s="575">
        <v>126756.7</v>
      </c>
      <c r="T31" s="576">
        <v>393028.7</v>
      </c>
      <c r="U31" s="574">
        <v>730978.4</v>
      </c>
      <c r="V31" s="574">
        <v>127542.09999999999</v>
      </c>
      <c r="W31" s="577">
        <v>0.82551864733622771</v>
      </c>
    </row>
    <row r="32" spans="1:23">
      <c r="A32" s="224"/>
      <c r="B32" s="225" t="s">
        <v>72</v>
      </c>
      <c r="C32" s="226">
        <v>1787394</v>
      </c>
      <c r="D32" s="227">
        <v>687498.1</v>
      </c>
      <c r="E32" s="227">
        <v>405211.1</v>
      </c>
      <c r="F32" s="228">
        <v>693672</v>
      </c>
      <c r="G32">
        <f t="shared" si="1"/>
        <v>2000</v>
      </c>
      <c r="H32" s="585">
        <f t="shared" si="0"/>
        <v>0.8598457091415348</v>
      </c>
      <c r="I32" s="587">
        <f t="shared" si="2"/>
        <v>591142.29132795776</v>
      </c>
      <c r="J32" s="587">
        <f t="shared" si="3"/>
        <v>596450.89275162667</v>
      </c>
      <c r="L32" s="578">
        <v>2019</v>
      </c>
      <c r="M32" s="579" t="s">
        <v>1061</v>
      </c>
      <c r="N32" s="580">
        <v>392211.4</v>
      </c>
      <c r="O32" s="581">
        <v>386007.6</v>
      </c>
      <c r="P32" s="581">
        <v>221859</v>
      </c>
      <c r="Q32" s="581">
        <v>0</v>
      </c>
      <c r="R32" s="581">
        <v>772.7</v>
      </c>
      <c r="S32" s="582">
        <v>127935.9</v>
      </c>
      <c r="T32" s="583">
        <v>392211.4</v>
      </c>
      <c r="U32" s="581">
        <v>736575.2</v>
      </c>
      <c r="V32" s="581">
        <v>128708.59999999999</v>
      </c>
      <c r="W32" s="584">
        <v>0.82526074730726751</v>
      </c>
    </row>
    <row r="33" spans="1:10">
      <c r="A33" s="224"/>
      <c r="B33" s="225" t="s">
        <v>73</v>
      </c>
      <c r="C33" s="226">
        <v>1794705.8</v>
      </c>
      <c r="D33" s="227">
        <v>690210.8</v>
      </c>
      <c r="E33" s="227">
        <v>406258.9</v>
      </c>
      <c r="F33" s="228">
        <v>697250.3</v>
      </c>
      <c r="G33">
        <f t="shared" si="1"/>
        <v>2000</v>
      </c>
      <c r="H33" s="585">
        <f t="shared" si="0"/>
        <v>0.8598457091415348</v>
      </c>
      <c r="I33" s="587">
        <f t="shared" si="2"/>
        <v>593474.79478314612</v>
      </c>
      <c r="J33" s="587">
        <f t="shared" si="3"/>
        <v>599527.67865264788</v>
      </c>
    </row>
    <row r="34" spans="1:10">
      <c r="A34" s="229"/>
      <c r="B34" s="230" t="s">
        <v>74</v>
      </c>
      <c r="C34" s="231">
        <v>1803404</v>
      </c>
      <c r="D34" s="232">
        <v>692583.9</v>
      </c>
      <c r="E34" s="232">
        <v>407297.5</v>
      </c>
      <c r="F34" s="233">
        <v>702741.8</v>
      </c>
      <c r="G34">
        <f t="shared" si="1"/>
        <v>2000</v>
      </c>
      <c r="H34" s="585">
        <f t="shared" si="0"/>
        <v>0.8598457091415348</v>
      </c>
      <c r="I34" s="587">
        <f t="shared" si="2"/>
        <v>595515.29463550984</v>
      </c>
      <c r="J34" s="587">
        <f t="shared" si="3"/>
        <v>604249.52136439865</v>
      </c>
    </row>
    <row r="35" spans="1:10">
      <c r="A35" s="219">
        <v>2001</v>
      </c>
      <c r="B35" s="220" t="s">
        <v>705</v>
      </c>
      <c r="C35" s="221">
        <v>1814229.8</v>
      </c>
      <c r="D35" s="222">
        <v>697173.8</v>
      </c>
      <c r="E35" s="222">
        <v>407985</v>
      </c>
      <c r="F35" s="223">
        <v>708330.8</v>
      </c>
      <c r="G35">
        <f t="shared" si="1"/>
        <v>2001</v>
      </c>
      <c r="H35" s="585">
        <f t="shared" si="0"/>
        <v>0.85677028365773056</v>
      </c>
      <c r="I35" s="587">
        <f t="shared" si="2"/>
        <v>597317.79438473796</v>
      </c>
      <c r="J35" s="587">
        <f t="shared" si="3"/>
        <v>606876.78043950722</v>
      </c>
    </row>
    <row r="36" spans="1:10">
      <c r="A36" s="224"/>
      <c r="B36" s="225" t="s">
        <v>72</v>
      </c>
      <c r="C36" s="226">
        <v>1816435.5</v>
      </c>
      <c r="D36" s="227">
        <v>697034.8</v>
      </c>
      <c r="E36" s="227">
        <v>408346.3</v>
      </c>
      <c r="F36" s="228">
        <v>710299.2</v>
      </c>
      <c r="G36">
        <f t="shared" si="1"/>
        <v>2001</v>
      </c>
      <c r="H36" s="585">
        <f t="shared" si="0"/>
        <v>0.85677028365773056</v>
      </c>
      <c r="I36" s="587">
        <f t="shared" si="2"/>
        <v>597198.70331530948</v>
      </c>
      <c r="J36" s="587">
        <f t="shared" si="3"/>
        <v>608563.24706585903</v>
      </c>
    </row>
    <row r="37" spans="1:10">
      <c r="A37" s="224"/>
      <c r="B37" s="225" t="s">
        <v>73</v>
      </c>
      <c r="C37" s="226">
        <v>1822339.9</v>
      </c>
      <c r="D37" s="227">
        <v>699062.3</v>
      </c>
      <c r="E37" s="227">
        <v>409099.3</v>
      </c>
      <c r="F37" s="228">
        <v>713432</v>
      </c>
      <c r="G37">
        <f t="shared" si="1"/>
        <v>2001</v>
      </c>
      <c r="H37" s="585">
        <f t="shared" si="0"/>
        <v>0.85677028365773056</v>
      </c>
      <c r="I37" s="587">
        <f t="shared" si="2"/>
        <v>598935.80506542558</v>
      </c>
      <c r="J37" s="587">
        <f t="shared" si="3"/>
        <v>611247.337010502</v>
      </c>
    </row>
    <row r="38" spans="1:10">
      <c r="A38" s="229"/>
      <c r="B38" s="230" t="s">
        <v>74</v>
      </c>
      <c r="C38" s="231">
        <v>1828077.9</v>
      </c>
      <c r="D38" s="232">
        <v>699420.9</v>
      </c>
      <c r="E38" s="232">
        <v>409765.9</v>
      </c>
      <c r="F38" s="233">
        <v>718414.5</v>
      </c>
      <c r="G38">
        <f t="shared" si="1"/>
        <v>2001</v>
      </c>
      <c r="H38" s="585">
        <f t="shared" si="0"/>
        <v>0.85677028365773056</v>
      </c>
      <c r="I38" s="587">
        <f t="shared" si="2"/>
        <v>599243.0428891452</v>
      </c>
      <c r="J38" s="587">
        <f t="shared" si="3"/>
        <v>615516.19494882668</v>
      </c>
    </row>
    <row r="39" spans="1:10">
      <c r="A39" s="219">
        <v>2002</v>
      </c>
      <c r="B39" s="220" t="s">
        <v>705</v>
      </c>
      <c r="C39" s="221">
        <v>1835106.4</v>
      </c>
      <c r="D39" s="222">
        <v>701498.4</v>
      </c>
      <c r="E39" s="222">
        <v>410025.1</v>
      </c>
      <c r="F39" s="223">
        <v>723188.5</v>
      </c>
      <c r="G39">
        <f t="shared" si="1"/>
        <v>2002</v>
      </c>
      <c r="H39" s="585">
        <f t="shared" ref="H39:H70" si="4">INDEX($W:$W,MATCH($G39,$L:$L,0))</f>
        <v>0.85268055754138583</v>
      </c>
      <c r="I39" s="587">
        <f t="shared" si="2"/>
        <v>598154.04682639008</v>
      </c>
      <c r="J39" s="587">
        <f t="shared" si="3"/>
        <v>616648.77338751848</v>
      </c>
    </row>
    <row r="40" spans="1:10">
      <c r="A40" s="224"/>
      <c r="B40" s="225" t="s">
        <v>72</v>
      </c>
      <c r="C40" s="226">
        <v>1834804.9</v>
      </c>
      <c r="D40" s="227">
        <v>699467.6</v>
      </c>
      <c r="E40" s="227">
        <v>410310.8</v>
      </c>
      <c r="F40" s="228">
        <v>724705.4</v>
      </c>
      <c r="G40">
        <f t="shared" si="1"/>
        <v>2002</v>
      </c>
      <c r="H40" s="585">
        <f t="shared" si="4"/>
        <v>0.85268055754138583</v>
      </c>
      <c r="I40" s="587">
        <f t="shared" si="2"/>
        <v>596422.42315013497</v>
      </c>
      <c r="J40" s="587">
        <f t="shared" si="3"/>
        <v>617942.20452525304</v>
      </c>
    </row>
    <row r="41" spans="1:10">
      <c r="A41" s="224"/>
      <c r="B41" s="225" t="s">
        <v>73</v>
      </c>
      <c r="C41" s="226">
        <v>1838684.4</v>
      </c>
      <c r="D41" s="227">
        <v>700123.4</v>
      </c>
      <c r="E41" s="227">
        <v>411037.2</v>
      </c>
      <c r="F41" s="228">
        <v>727286</v>
      </c>
      <c r="G41">
        <f t="shared" si="1"/>
        <v>2002</v>
      </c>
      <c r="H41" s="585">
        <f t="shared" si="4"/>
        <v>0.85268055754138583</v>
      </c>
      <c r="I41" s="587">
        <f t="shared" si="2"/>
        <v>596981.61105977069</v>
      </c>
      <c r="J41" s="587">
        <f t="shared" si="3"/>
        <v>620142.63197204436</v>
      </c>
    </row>
    <row r="42" spans="1:10">
      <c r="A42" s="229"/>
      <c r="B42" s="230" t="s">
        <v>74</v>
      </c>
      <c r="C42" s="231">
        <v>1843243.7</v>
      </c>
      <c r="D42" s="232">
        <v>699984.1</v>
      </c>
      <c r="E42" s="232">
        <v>411582.4</v>
      </c>
      <c r="F42" s="233">
        <v>731709.1</v>
      </c>
      <c r="G42">
        <f t="shared" si="1"/>
        <v>2002</v>
      </c>
      <c r="H42" s="585">
        <f t="shared" si="4"/>
        <v>0.85268055754138583</v>
      </c>
      <c r="I42" s="587">
        <f t="shared" si="2"/>
        <v>596862.83265810518</v>
      </c>
      <c r="J42" s="587">
        <f t="shared" si="3"/>
        <v>623914.12334610557</v>
      </c>
    </row>
    <row r="43" spans="1:10">
      <c r="A43" s="219">
        <v>2003</v>
      </c>
      <c r="B43" s="220" t="s">
        <v>705</v>
      </c>
      <c r="C43" s="221">
        <v>1849406.1</v>
      </c>
      <c r="D43" s="222">
        <v>702042.7</v>
      </c>
      <c r="E43" s="222">
        <v>411738.8</v>
      </c>
      <c r="F43" s="223">
        <v>735707.7</v>
      </c>
      <c r="G43">
        <f t="shared" si="1"/>
        <v>2003</v>
      </c>
      <c r="H43" s="585">
        <f t="shared" si="4"/>
        <v>0.84933502948342232</v>
      </c>
      <c r="I43" s="587">
        <f t="shared" si="2"/>
        <v>596269.45730312134</v>
      </c>
      <c r="J43" s="587">
        <f t="shared" si="3"/>
        <v>624862.32107068074</v>
      </c>
    </row>
    <row r="44" spans="1:10">
      <c r="A44" s="224"/>
      <c r="B44" s="225" t="s">
        <v>72</v>
      </c>
      <c r="C44" s="226">
        <v>1849146.4</v>
      </c>
      <c r="D44" s="227">
        <v>700572.5</v>
      </c>
      <c r="E44" s="227">
        <v>411914.8</v>
      </c>
      <c r="F44" s="228">
        <v>736770.4</v>
      </c>
      <c r="G44">
        <f t="shared" si="1"/>
        <v>2003</v>
      </c>
      <c r="H44" s="585">
        <f t="shared" si="4"/>
        <v>0.84933502948342232</v>
      </c>
      <c r="I44" s="587">
        <f t="shared" si="2"/>
        <v>595020.7649427749</v>
      </c>
      <c r="J44" s="587">
        <f t="shared" si="3"/>
        <v>625764.90940651286</v>
      </c>
    </row>
    <row r="45" spans="1:10">
      <c r="A45" s="224"/>
      <c r="B45" s="225" t="s">
        <v>73</v>
      </c>
      <c r="C45" s="226">
        <v>1852260.7</v>
      </c>
      <c r="D45" s="227">
        <v>701126.3</v>
      </c>
      <c r="E45" s="227">
        <v>412693</v>
      </c>
      <c r="F45" s="228">
        <v>738614.5</v>
      </c>
      <c r="G45">
        <f t="shared" si="1"/>
        <v>2003</v>
      </c>
      <c r="H45" s="585">
        <f t="shared" si="4"/>
        <v>0.84933502948342232</v>
      </c>
      <c r="I45" s="587">
        <f t="shared" si="2"/>
        <v>595491.1266821028</v>
      </c>
      <c r="J45" s="587">
        <f t="shared" si="3"/>
        <v>627331.16813438328</v>
      </c>
    </row>
    <row r="46" spans="1:10">
      <c r="A46" s="229"/>
      <c r="B46" s="230" t="s">
        <v>74</v>
      </c>
      <c r="C46" s="231">
        <v>1856725.8</v>
      </c>
      <c r="D46" s="232">
        <v>701673.9</v>
      </c>
      <c r="E46" s="232">
        <v>413311.2</v>
      </c>
      <c r="F46" s="233">
        <v>742091.6</v>
      </c>
      <c r="G46">
        <f t="shared" si="1"/>
        <v>2003</v>
      </c>
      <c r="H46" s="585">
        <f t="shared" si="4"/>
        <v>0.84933502948342232</v>
      </c>
      <c r="I46" s="587">
        <f t="shared" si="2"/>
        <v>595956.22254424798</v>
      </c>
      <c r="J46" s="587">
        <f t="shared" si="3"/>
        <v>630284.39096540003</v>
      </c>
    </row>
    <row r="47" spans="1:10">
      <c r="A47" s="219">
        <v>2004</v>
      </c>
      <c r="B47" s="220" t="s">
        <v>705</v>
      </c>
      <c r="C47" s="221">
        <v>1862802.7</v>
      </c>
      <c r="D47" s="222">
        <v>704304.6</v>
      </c>
      <c r="E47" s="222">
        <v>413620.1</v>
      </c>
      <c r="F47" s="223">
        <v>745216.8</v>
      </c>
      <c r="G47">
        <f t="shared" si="1"/>
        <v>2004</v>
      </c>
      <c r="H47" s="585">
        <f t="shared" si="4"/>
        <v>0.8471758901893397</v>
      </c>
      <c r="I47" s="587">
        <f t="shared" si="2"/>
        <v>596669.87646944681</v>
      </c>
      <c r="J47" s="587">
        <f t="shared" si="3"/>
        <v>631329.70592405112</v>
      </c>
    </row>
    <row r="48" spans="1:10">
      <c r="A48" s="224"/>
      <c r="B48" s="225" t="s">
        <v>72</v>
      </c>
      <c r="C48" s="226">
        <v>1862203.9</v>
      </c>
      <c r="D48" s="227">
        <v>703056.3</v>
      </c>
      <c r="E48" s="227">
        <v>414014.9</v>
      </c>
      <c r="F48" s="228">
        <v>745452.3</v>
      </c>
      <c r="G48">
        <f t="shared" si="1"/>
        <v>2004</v>
      </c>
      <c r="H48" s="585">
        <f t="shared" si="4"/>
        <v>0.8471758901893397</v>
      </c>
      <c r="I48" s="587">
        <f t="shared" si="2"/>
        <v>595612.3468057235</v>
      </c>
      <c r="J48" s="587">
        <f t="shared" si="3"/>
        <v>631529.21584619069</v>
      </c>
    </row>
    <row r="49" spans="1:10">
      <c r="A49" s="224"/>
      <c r="B49" s="225" t="s">
        <v>73</v>
      </c>
      <c r="C49" s="226">
        <v>1865356.9</v>
      </c>
      <c r="D49" s="227">
        <v>704292.2</v>
      </c>
      <c r="E49" s="227">
        <v>414931</v>
      </c>
      <c r="F49" s="228">
        <v>746431.1</v>
      </c>
      <c r="G49">
        <f t="shared" si="1"/>
        <v>2004</v>
      </c>
      <c r="H49" s="585">
        <f t="shared" si="4"/>
        <v>0.8471758901893397</v>
      </c>
      <c r="I49" s="587">
        <f t="shared" si="2"/>
        <v>596659.37148840842</v>
      </c>
      <c r="J49" s="587">
        <f t="shared" si="3"/>
        <v>632358.43160750798</v>
      </c>
    </row>
    <row r="50" spans="1:10">
      <c r="A50" s="229"/>
      <c r="B50" s="230" t="s">
        <v>74</v>
      </c>
      <c r="C50" s="231">
        <v>1869642.2</v>
      </c>
      <c r="D50" s="232">
        <v>706528.5</v>
      </c>
      <c r="E50" s="232">
        <v>415787</v>
      </c>
      <c r="F50" s="233">
        <v>747621.4</v>
      </c>
      <c r="G50">
        <f t="shared" si="1"/>
        <v>2004</v>
      </c>
      <c r="H50" s="585">
        <f t="shared" si="4"/>
        <v>0.8471758901893397</v>
      </c>
      <c r="I50" s="587">
        <f t="shared" si="2"/>
        <v>598553.91093163891</v>
      </c>
      <c r="J50" s="587">
        <f t="shared" si="3"/>
        <v>633366.82506960048</v>
      </c>
    </row>
    <row r="51" spans="1:10">
      <c r="A51" s="219">
        <v>2005</v>
      </c>
      <c r="B51" s="220" t="s">
        <v>705</v>
      </c>
      <c r="C51" s="221">
        <v>1876285.5</v>
      </c>
      <c r="D51" s="222">
        <v>710063.3</v>
      </c>
      <c r="E51" s="222">
        <v>416144.1</v>
      </c>
      <c r="F51" s="223">
        <v>750359</v>
      </c>
      <c r="G51">
        <f t="shared" si="1"/>
        <v>2005</v>
      </c>
      <c r="H51" s="585">
        <f t="shared" si="4"/>
        <v>0.84527984659674216</v>
      </c>
      <c r="I51" s="587">
        <f t="shared" si="2"/>
        <v>600202.19729797659</v>
      </c>
      <c r="J51" s="587">
        <f t="shared" si="3"/>
        <v>634263.34041248483</v>
      </c>
    </row>
    <row r="52" spans="1:10">
      <c r="A52" s="224"/>
      <c r="B52" s="225" t="s">
        <v>72</v>
      </c>
      <c r="C52" s="226">
        <v>1876302.3</v>
      </c>
      <c r="D52" s="227">
        <v>710284.4</v>
      </c>
      <c r="E52" s="227">
        <v>416406.8</v>
      </c>
      <c r="F52" s="228">
        <v>749808.4</v>
      </c>
      <c r="G52">
        <f t="shared" si="1"/>
        <v>2005</v>
      </c>
      <c r="H52" s="585">
        <f t="shared" si="4"/>
        <v>0.84527984659674216</v>
      </c>
      <c r="I52" s="587">
        <f t="shared" si="2"/>
        <v>600389.08867205912</v>
      </c>
      <c r="J52" s="587">
        <f t="shared" si="3"/>
        <v>633797.92932894873</v>
      </c>
    </row>
    <row r="53" spans="1:10">
      <c r="A53" s="224"/>
      <c r="B53" s="225" t="s">
        <v>73</v>
      </c>
      <c r="C53" s="226">
        <v>1880587.6</v>
      </c>
      <c r="D53" s="227">
        <v>713251.6</v>
      </c>
      <c r="E53" s="227">
        <v>417285.3</v>
      </c>
      <c r="F53" s="228">
        <v>750148.1</v>
      </c>
      <c r="G53">
        <f t="shared" si="1"/>
        <v>2005</v>
      </c>
      <c r="H53" s="585">
        <f t="shared" si="4"/>
        <v>0.84527984659674216</v>
      </c>
      <c r="I53" s="587">
        <f t="shared" si="2"/>
        <v>602897.20303288091</v>
      </c>
      <c r="J53" s="587">
        <f t="shared" si="3"/>
        <v>634085.0708928376</v>
      </c>
    </row>
    <row r="54" spans="1:10">
      <c r="A54" s="229"/>
      <c r="B54" s="230" t="s">
        <v>74</v>
      </c>
      <c r="C54" s="231">
        <v>1885117.4</v>
      </c>
      <c r="D54" s="232">
        <v>715081.8</v>
      </c>
      <c r="E54" s="232">
        <v>418194.3</v>
      </c>
      <c r="F54" s="233">
        <v>751929.3</v>
      </c>
      <c r="G54">
        <f t="shared" si="1"/>
        <v>2005</v>
      </c>
      <c r="H54" s="585">
        <f t="shared" si="4"/>
        <v>0.84527984659674216</v>
      </c>
      <c r="I54" s="587">
        <f t="shared" si="2"/>
        <v>604444.23420812225</v>
      </c>
      <c r="J54" s="587">
        <f t="shared" si="3"/>
        <v>635590.6833555958</v>
      </c>
    </row>
    <row r="55" spans="1:10">
      <c r="A55" s="219">
        <v>2006</v>
      </c>
      <c r="B55" s="220" t="s">
        <v>705</v>
      </c>
      <c r="C55" s="221">
        <v>1892103.8</v>
      </c>
      <c r="D55" s="222">
        <v>719048.3</v>
      </c>
      <c r="E55" s="222">
        <v>418642.8</v>
      </c>
      <c r="F55" s="223">
        <v>754473.8</v>
      </c>
      <c r="G55">
        <f t="shared" si="1"/>
        <v>2006</v>
      </c>
      <c r="H55" s="585">
        <f t="shared" si="4"/>
        <v>0.84352028074144192</v>
      </c>
      <c r="I55" s="587">
        <f t="shared" si="2"/>
        <v>606531.82388265664</v>
      </c>
      <c r="J55" s="587">
        <f t="shared" si="3"/>
        <v>636413.95158806257</v>
      </c>
    </row>
    <row r="56" spans="1:10">
      <c r="A56" s="224"/>
      <c r="B56" s="225" t="s">
        <v>72</v>
      </c>
      <c r="C56" s="226">
        <v>1892054.4</v>
      </c>
      <c r="D56" s="227">
        <v>719194.6</v>
      </c>
      <c r="E56" s="227">
        <v>419003.7</v>
      </c>
      <c r="F56" s="228">
        <v>753845.2</v>
      </c>
      <c r="G56">
        <f t="shared" si="1"/>
        <v>2006</v>
      </c>
      <c r="H56" s="585">
        <f t="shared" si="4"/>
        <v>0.84352028074144192</v>
      </c>
      <c r="I56" s="587">
        <f t="shared" si="2"/>
        <v>606655.23089972895</v>
      </c>
      <c r="J56" s="587">
        <f t="shared" si="3"/>
        <v>635883.71473958844</v>
      </c>
    </row>
    <row r="57" spans="1:10">
      <c r="A57" s="224"/>
      <c r="B57" s="225" t="s">
        <v>73</v>
      </c>
      <c r="C57" s="226">
        <v>1895176</v>
      </c>
      <c r="D57" s="227">
        <v>721573</v>
      </c>
      <c r="E57" s="227">
        <v>419854.6</v>
      </c>
      <c r="F57" s="228">
        <v>753637.5</v>
      </c>
      <c r="G57">
        <f t="shared" si="1"/>
        <v>2006</v>
      </c>
      <c r="H57" s="585">
        <f t="shared" si="4"/>
        <v>0.84352028074144192</v>
      </c>
      <c r="I57" s="587">
        <f t="shared" si="2"/>
        <v>608661.4595354445</v>
      </c>
      <c r="J57" s="587">
        <f t="shared" si="3"/>
        <v>635708.51557727845</v>
      </c>
    </row>
    <row r="58" spans="1:10">
      <c r="A58" s="229"/>
      <c r="B58" s="230" t="s">
        <v>74</v>
      </c>
      <c r="C58" s="231">
        <v>1899502.2</v>
      </c>
      <c r="D58" s="232">
        <v>723541.7</v>
      </c>
      <c r="E58" s="232">
        <v>420672.9</v>
      </c>
      <c r="F58" s="233">
        <v>755140.1</v>
      </c>
      <c r="G58">
        <f t="shared" si="1"/>
        <v>2006</v>
      </c>
      <c r="H58" s="585">
        <f t="shared" si="4"/>
        <v>0.84352028074144192</v>
      </c>
      <c r="I58" s="587">
        <f t="shared" si="2"/>
        <v>610322.09791214007</v>
      </c>
      <c r="J58" s="587">
        <f t="shared" si="3"/>
        <v>636975.98915112054</v>
      </c>
    </row>
    <row r="59" spans="1:10">
      <c r="A59" s="219">
        <v>2007</v>
      </c>
      <c r="B59" s="220" t="s">
        <v>705</v>
      </c>
      <c r="C59" s="221">
        <v>1906336.6</v>
      </c>
      <c r="D59" s="222">
        <v>728100.8</v>
      </c>
      <c r="E59" s="222">
        <v>421008.2</v>
      </c>
      <c r="F59" s="223">
        <v>757056</v>
      </c>
      <c r="G59">
        <f t="shared" si="1"/>
        <v>2007</v>
      </c>
      <c r="H59" s="585">
        <f t="shared" si="4"/>
        <v>0.84145084494135369</v>
      </c>
      <c r="I59" s="587">
        <f t="shared" si="2"/>
        <v>612661.03336247557</v>
      </c>
      <c r="J59" s="587">
        <f t="shared" si="3"/>
        <v>637025.41086792143</v>
      </c>
    </row>
    <row r="60" spans="1:10">
      <c r="A60" s="224"/>
      <c r="B60" s="225" t="s">
        <v>72</v>
      </c>
      <c r="C60" s="226">
        <v>1905452.9</v>
      </c>
      <c r="D60" s="227">
        <v>728022.2</v>
      </c>
      <c r="E60" s="227">
        <v>421137.5</v>
      </c>
      <c r="F60" s="228">
        <v>756071.4</v>
      </c>
      <c r="G60">
        <f t="shared" si="1"/>
        <v>2007</v>
      </c>
      <c r="H60" s="585">
        <f t="shared" si="4"/>
        <v>0.84145084494135369</v>
      </c>
      <c r="I60" s="587">
        <f t="shared" si="2"/>
        <v>612594.89532606315</v>
      </c>
      <c r="J60" s="587">
        <f t="shared" si="3"/>
        <v>636196.91836599226</v>
      </c>
    </row>
    <row r="61" spans="1:10">
      <c r="A61" s="224"/>
      <c r="B61" s="225" t="s">
        <v>73</v>
      </c>
      <c r="C61" s="226">
        <v>1907037.3</v>
      </c>
      <c r="D61" s="227">
        <v>729819.8</v>
      </c>
      <c r="E61" s="227">
        <v>421183.9</v>
      </c>
      <c r="F61" s="228">
        <v>755719.1</v>
      </c>
      <c r="G61">
        <f t="shared" si="1"/>
        <v>2007</v>
      </c>
      <c r="H61" s="585">
        <f t="shared" si="4"/>
        <v>0.84145084494135369</v>
      </c>
      <c r="I61" s="587">
        <f t="shared" si="2"/>
        <v>614107.48736492975</v>
      </c>
      <c r="J61" s="587">
        <f t="shared" si="3"/>
        <v>635900.47523331933</v>
      </c>
    </row>
    <row r="62" spans="1:10">
      <c r="A62" s="229"/>
      <c r="B62" s="230" t="s">
        <v>74</v>
      </c>
      <c r="C62" s="231">
        <v>1908967.5</v>
      </c>
      <c r="D62" s="232">
        <v>730915.3</v>
      </c>
      <c r="E62" s="232">
        <v>420606.4</v>
      </c>
      <c r="F62" s="233">
        <v>757067.4</v>
      </c>
      <c r="G62">
        <f t="shared" si="1"/>
        <v>2007</v>
      </c>
      <c r="H62" s="585">
        <f t="shared" si="4"/>
        <v>0.84145084494135369</v>
      </c>
      <c r="I62" s="587">
        <f t="shared" si="2"/>
        <v>615029.29676556308</v>
      </c>
      <c r="J62" s="587">
        <f t="shared" si="3"/>
        <v>637035.00340755377</v>
      </c>
    </row>
    <row r="63" spans="1:10">
      <c r="A63" s="219">
        <v>2008</v>
      </c>
      <c r="B63" s="220" t="s">
        <v>705</v>
      </c>
      <c r="C63" s="221">
        <v>1913654</v>
      </c>
      <c r="D63" s="222">
        <v>734668.80000000005</v>
      </c>
      <c r="E63" s="222">
        <v>419915.2</v>
      </c>
      <c r="F63" s="223">
        <v>758652.8</v>
      </c>
      <c r="G63">
        <f t="shared" si="1"/>
        <v>2008</v>
      </c>
      <c r="H63" s="585">
        <f t="shared" si="4"/>
        <v>0.83919125671148487</v>
      </c>
      <c r="I63" s="587">
        <f t="shared" si="2"/>
        <v>616527.63353871857</v>
      </c>
      <c r="J63" s="587">
        <f t="shared" si="3"/>
        <v>636654.7966396868</v>
      </c>
    </row>
    <row r="64" spans="1:10">
      <c r="A64" s="224"/>
      <c r="B64" s="225" t="s">
        <v>72</v>
      </c>
      <c r="C64" s="226">
        <v>1910849.3</v>
      </c>
      <c r="D64" s="227">
        <v>733646.8</v>
      </c>
      <c r="E64" s="227">
        <v>419320.7</v>
      </c>
      <c r="F64" s="228">
        <v>757418.3</v>
      </c>
      <c r="G64">
        <f t="shared" si="1"/>
        <v>2008</v>
      </c>
      <c r="H64" s="585">
        <f t="shared" si="4"/>
        <v>0.83919125671148487</v>
      </c>
      <c r="I64" s="587">
        <f t="shared" si="2"/>
        <v>615669.98007435945</v>
      </c>
      <c r="J64" s="587">
        <f t="shared" si="3"/>
        <v>635618.81503327645</v>
      </c>
    </row>
    <row r="65" spans="1:10">
      <c r="A65" s="224"/>
      <c r="B65" s="225" t="s">
        <v>73</v>
      </c>
      <c r="C65" s="226">
        <v>1910983.5</v>
      </c>
      <c r="D65" s="227">
        <v>734369.5</v>
      </c>
      <c r="E65" s="227">
        <v>419253.6</v>
      </c>
      <c r="F65" s="228">
        <v>756853.2</v>
      </c>
      <c r="G65">
        <f t="shared" si="1"/>
        <v>2008</v>
      </c>
      <c r="H65" s="585">
        <f t="shared" si="4"/>
        <v>0.83919125671148487</v>
      </c>
      <c r="I65" s="587">
        <f t="shared" si="2"/>
        <v>616276.46359558473</v>
      </c>
      <c r="J65" s="587">
        <f t="shared" si="3"/>
        <v>635144.58805410878</v>
      </c>
    </row>
    <row r="66" spans="1:10">
      <c r="A66" s="229"/>
      <c r="B66" s="230" t="s">
        <v>74</v>
      </c>
      <c r="C66" s="231">
        <v>1911305.9</v>
      </c>
      <c r="D66" s="232">
        <v>733888.3</v>
      </c>
      <c r="E66" s="232">
        <v>419186.9</v>
      </c>
      <c r="F66" s="233">
        <v>757738.1</v>
      </c>
      <c r="G66">
        <f t="shared" si="1"/>
        <v>2008</v>
      </c>
      <c r="H66" s="585">
        <f t="shared" si="4"/>
        <v>0.83919125671148487</v>
      </c>
      <c r="I66" s="587">
        <f t="shared" si="2"/>
        <v>615872.64476285526</v>
      </c>
      <c r="J66" s="587">
        <f t="shared" si="3"/>
        <v>635887.18839717272</v>
      </c>
    </row>
    <row r="67" spans="1:10">
      <c r="A67" s="219">
        <v>2009</v>
      </c>
      <c r="B67" s="220" t="s">
        <v>705</v>
      </c>
      <c r="C67" s="221">
        <v>1912378</v>
      </c>
      <c r="D67" s="222">
        <v>734303.4</v>
      </c>
      <c r="E67" s="222">
        <v>418366.4</v>
      </c>
      <c r="F67" s="223">
        <v>759237</v>
      </c>
      <c r="G67">
        <f t="shared" si="1"/>
        <v>2009</v>
      </c>
      <c r="H67" s="585">
        <f t="shared" si="4"/>
        <v>0.83649432454266259</v>
      </c>
      <c r="I67" s="587">
        <f t="shared" si="2"/>
        <v>614240.62659238058</v>
      </c>
      <c r="J67" s="587">
        <f t="shared" si="3"/>
        <v>635097.4414827975</v>
      </c>
    </row>
    <row r="68" spans="1:10">
      <c r="A68" s="224"/>
      <c r="B68" s="225" t="s">
        <v>72</v>
      </c>
      <c r="C68" s="226">
        <v>1906190</v>
      </c>
      <c r="D68" s="227">
        <v>730229.4</v>
      </c>
      <c r="E68" s="227">
        <v>416930.5</v>
      </c>
      <c r="F68" s="228">
        <v>758584.5</v>
      </c>
      <c r="G68">
        <f t="shared" si="1"/>
        <v>2009</v>
      </c>
      <c r="H68" s="585">
        <f t="shared" si="4"/>
        <v>0.83649432454266259</v>
      </c>
      <c r="I68" s="587">
        <f t="shared" si="2"/>
        <v>610832.74871419382</v>
      </c>
      <c r="J68" s="587">
        <f t="shared" si="3"/>
        <v>634551.62893603346</v>
      </c>
    </row>
    <row r="69" spans="1:10">
      <c r="A69" s="224"/>
      <c r="B69" s="225" t="s">
        <v>73</v>
      </c>
      <c r="C69" s="226">
        <v>1902027.2</v>
      </c>
      <c r="D69" s="227">
        <v>727529.9</v>
      </c>
      <c r="E69" s="227">
        <v>415497.9</v>
      </c>
      <c r="F69" s="228">
        <v>758604.1</v>
      </c>
      <c r="G69">
        <f t="shared" si="1"/>
        <v>2009</v>
      </c>
      <c r="H69" s="585">
        <f t="shared" si="4"/>
        <v>0.83649432454266259</v>
      </c>
      <c r="I69" s="587">
        <f t="shared" si="2"/>
        <v>608574.63228509086</v>
      </c>
      <c r="J69" s="587">
        <f t="shared" si="3"/>
        <v>634568.02422479447</v>
      </c>
    </row>
    <row r="70" spans="1:10">
      <c r="A70" s="229"/>
      <c r="B70" s="230" t="s">
        <v>74</v>
      </c>
      <c r="C70" s="231">
        <v>1898935.2</v>
      </c>
      <c r="D70" s="232">
        <v>724368.5</v>
      </c>
      <c r="E70" s="232">
        <v>414018.4</v>
      </c>
      <c r="F70" s="233">
        <v>760266.9</v>
      </c>
      <c r="G70">
        <f t="shared" si="1"/>
        <v>2009</v>
      </c>
      <c r="H70" s="585">
        <f t="shared" si="4"/>
        <v>0.83649432454266259</v>
      </c>
      <c r="I70" s="587">
        <f t="shared" si="2"/>
        <v>605930.13912748173</v>
      </c>
      <c r="J70" s="587">
        <f t="shared" si="3"/>
        <v>635958.94698764407</v>
      </c>
    </row>
    <row r="71" spans="1:10">
      <c r="A71" s="219">
        <v>2010</v>
      </c>
      <c r="B71" s="220" t="s">
        <v>705</v>
      </c>
      <c r="C71" s="221">
        <v>1899049.9</v>
      </c>
      <c r="D71" s="222">
        <v>723876.9</v>
      </c>
      <c r="E71" s="222">
        <v>412590.4</v>
      </c>
      <c r="F71" s="223">
        <v>762320.2</v>
      </c>
      <c r="G71">
        <f t="shared" si="1"/>
        <v>2010</v>
      </c>
      <c r="H71" s="585">
        <f t="shared" ref="H71:H102" si="5">INDEX($W:$W,MATCH($G71,$L:$L,0))</f>
        <v>0.83461939523248418</v>
      </c>
      <c r="I71" s="587">
        <f t="shared" si="2"/>
        <v>604161.70050076547</v>
      </c>
      <c r="J71" s="587">
        <f t="shared" si="3"/>
        <v>636247.22429750639</v>
      </c>
    </row>
    <row r="72" spans="1:10">
      <c r="A72" s="224"/>
      <c r="B72" s="225" t="s">
        <v>72</v>
      </c>
      <c r="C72" s="226">
        <v>1892440.3</v>
      </c>
      <c r="D72" s="227">
        <v>719775.3</v>
      </c>
      <c r="E72" s="227">
        <v>411046.9</v>
      </c>
      <c r="F72" s="228">
        <v>761381.7</v>
      </c>
      <c r="G72">
        <f t="shared" ref="G72:G115" si="6">IF(ISBLANK(A72),G71,A72)</f>
        <v>2010</v>
      </c>
      <c r="H72" s="585">
        <f t="shared" si="5"/>
        <v>0.83461939523248418</v>
      </c>
      <c r="I72" s="587">
        <f t="shared" ref="I72:I115" si="7">D72*H72</f>
        <v>600738.42558927997</v>
      </c>
      <c r="J72" s="587">
        <f t="shared" ref="J72:J115" si="8">F72*H72</f>
        <v>635463.93399508065</v>
      </c>
    </row>
    <row r="73" spans="1:10">
      <c r="A73" s="224"/>
      <c r="B73" s="225" t="s">
        <v>73</v>
      </c>
      <c r="C73" s="226">
        <v>1888952.6</v>
      </c>
      <c r="D73" s="227">
        <v>717698.8</v>
      </c>
      <c r="E73" s="227">
        <v>409870.7</v>
      </c>
      <c r="F73" s="228">
        <v>761203.7</v>
      </c>
      <c r="G73">
        <f t="shared" si="6"/>
        <v>2010</v>
      </c>
      <c r="H73" s="585">
        <f t="shared" si="5"/>
        <v>0.83461939523248418</v>
      </c>
      <c r="I73" s="587">
        <f t="shared" si="7"/>
        <v>599005.33841507963</v>
      </c>
      <c r="J73" s="587">
        <f t="shared" si="8"/>
        <v>635315.37174272933</v>
      </c>
    </row>
    <row r="74" spans="1:10">
      <c r="A74" s="229"/>
      <c r="B74" s="230" t="s">
        <v>74</v>
      </c>
      <c r="C74" s="231">
        <v>1886622.8</v>
      </c>
      <c r="D74" s="232">
        <v>715360.1</v>
      </c>
      <c r="E74" s="232">
        <v>408955.9</v>
      </c>
      <c r="F74" s="233">
        <v>762238.7</v>
      </c>
      <c r="G74">
        <f t="shared" si="6"/>
        <v>2010</v>
      </c>
      <c r="H74" s="585">
        <f t="shared" si="5"/>
        <v>0.83461939523248418</v>
      </c>
      <c r="I74" s="587">
        <f t="shared" si="7"/>
        <v>597053.41403544939</v>
      </c>
      <c r="J74" s="587">
        <f t="shared" si="8"/>
        <v>636179.20281679486</v>
      </c>
    </row>
    <row r="75" spans="1:10">
      <c r="A75" s="219">
        <v>2011</v>
      </c>
      <c r="B75" s="220" t="s">
        <v>705</v>
      </c>
      <c r="C75" s="221">
        <v>1877434.6</v>
      </c>
      <c r="D75" s="222">
        <v>712472.3</v>
      </c>
      <c r="E75" s="222">
        <v>405035</v>
      </c>
      <c r="F75" s="223">
        <v>759793.3</v>
      </c>
      <c r="G75">
        <f t="shared" si="6"/>
        <v>2011</v>
      </c>
      <c r="H75" s="585">
        <f t="shared" si="5"/>
        <v>0.83299741908676483</v>
      </c>
      <c r="I75" s="587">
        <f t="shared" si="7"/>
        <v>593487.58707081131</v>
      </c>
      <c r="J75" s="587">
        <f t="shared" si="8"/>
        <v>632905.85793941608</v>
      </c>
    </row>
    <row r="76" spans="1:10">
      <c r="A76" s="224"/>
      <c r="B76" s="225" t="s">
        <v>72</v>
      </c>
      <c r="C76" s="226">
        <v>1871713.2</v>
      </c>
      <c r="D76" s="227">
        <v>709006.5</v>
      </c>
      <c r="E76" s="227">
        <v>403860.9</v>
      </c>
      <c r="F76" s="228">
        <v>758728.6</v>
      </c>
      <c r="G76">
        <f t="shared" si="6"/>
        <v>2011</v>
      </c>
      <c r="H76" s="585">
        <f t="shared" si="5"/>
        <v>0.83299741908676483</v>
      </c>
      <c r="I76" s="587">
        <f t="shared" si="7"/>
        <v>590600.58461574034</v>
      </c>
      <c r="J76" s="587">
        <f t="shared" si="8"/>
        <v>632018.96558731433</v>
      </c>
    </row>
    <row r="77" spans="1:10">
      <c r="A77" s="224"/>
      <c r="B77" s="225" t="s">
        <v>73</v>
      </c>
      <c r="C77" s="226">
        <v>1869382</v>
      </c>
      <c r="D77" s="227">
        <v>707721.7</v>
      </c>
      <c r="E77" s="227">
        <v>403215.1</v>
      </c>
      <c r="F77" s="228">
        <v>758369</v>
      </c>
      <c r="G77">
        <f t="shared" si="6"/>
        <v>2011</v>
      </c>
      <c r="H77" s="585">
        <f t="shared" si="5"/>
        <v>0.83299741908676483</v>
      </c>
      <c r="I77" s="587">
        <f t="shared" si="7"/>
        <v>589530.34953169758</v>
      </c>
      <c r="J77" s="587">
        <f t="shared" si="8"/>
        <v>631719.4197154108</v>
      </c>
    </row>
    <row r="78" spans="1:10">
      <c r="A78" s="229"/>
      <c r="B78" s="230" t="s">
        <v>74</v>
      </c>
      <c r="C78" s="231">
        <v>1868639.5</v>
      </c>
      <c r="D78" s="232">
        <v>706972.6</v>
      </c>
      <c r="E78" s="232">
        <v>402622.6</v>
      </c>
      <c r="F78" s="233">
        <v>759027.8</v>
      </c>
      <c r="G78">
        <f t="shared" si="6"/>
        <v>2011</v>
      </c>
      <c r="H78" s="585">
        <f t="shared" si="5"/>
        <v>0.83299741908676483</v>
      </c>
      <c r="I78" s="587">
        <f t="shared" si="7"/>
        <v>588906.35116505972</v>
      </c>
      <c r="J78" s="587">
        <f t="shared" si="8"/>
        <v>632268.19841510511</v>
      </c>
    </row>
    <row r="79" spans="1:10">
      <c r="A79" s="219">
        <v>2012</v>
      </c>
      <c r="B79" s="220" t="s">
        <v>705</v>
      </c>
      <c r="C79" s="221">
        <v>1871235.5</v>
      </c>
      <c r="D79" s="222">
        <v>709067.5</v>
      </c>
      <c r="E79" s="222">
        <v>401748.9</v>
      </c>
      <c r="F79" s="223">
        <v>760384.5</v>
      </c>
      <c r="G79">
        <f t="shared" si="6"/>
        <v>2012</v>
      </c>
      <c r="H79" s="585">
        <f t="shared" si="5"/>
        <v>0.83201460682138451</v>
      </c>
      <c r="I79" s="587">
        <f t="shared" si="7"/>
        <v>589954.51722232206</v>
      </c>
      <c r="J79" s="587">
        <f t="shared" si="8"/>
        <v>632651.01080057502</v>
      </c>
    </row>
    <row r="80" spans="1:10">
      <c r="A80" s="224"/>
      <c r="B80" s="225" t="s">
        <v>72</v>
      </c>
      <c r="C80" s="226">
        <v>1866996.6</v>
      </c>
      <c r="D80" s="227">
        <v>706786.2</v>
      </c>
      <c r="E80" s="227">
        <v>400766.3</v>
      </c>
      <c r="F80" s="228">
        <v>759391.1</v>
      </c>
      <c r="G80">
        <f t="shared" si="6"/>
        <v>2012</v>
      </c>
      <c r="H80" s="585">
        <f t="shared" si="5"/>
        <v>0.83201460682138451</v>
      </c>
      <c r="I80" s="587">
        <f t="shared" si="7"/>
        <v>588056.44229978044</v>
      </c>
      <c r="J80" s="587">
        <f t="shared" si="8"/>
        <v>631824.48749015864</v>
      </c>
    </row>
    <row r="81" spans="1:10">
      <c r="A81" s="224"/>
      <c r="B81" s="225" t="s">
        <v>73</v>
      </c>
      <c r="C81" s="226">
        <v>1865635.8</v>
      </c>
      <c r="D81" s="227">
        <v>706125.6</v>
      </c>
      <c r="E81" s="227">
        <v>400222.1</v>
      </c>
      <c r="F81" s="228">
        <v>759234.4</v>
      </c>
      <c r="G81">
        <f t="shared" si="6"/>
        <v>2012</v>
      </c>
      <c r="H81" s="585">
        <f t="shared" si="5"/>
        <v>0.83201460682138451</v>
      </c>
      <c r="I81" s="587">
        <f t="shared" si="7"/>
        <v>587506.81345051422</v>
      </c>
      <c r="J81" s="587">
        <f t="shared" si="8"/>
        <v>631694.11080126977</v>
      </c>
    </row>
    <row r="82" spans="1:10">
      <c r="A82" s="229"/>
      <c r="B82" s="230" t="s">
        <v>74</v>
      </c>
      <c r="C82" s="231">
        <v>1865378.8</v>
      </c>
      <c r="D82" s="232">
        <v>705224.1</v>
      </c>
      <c r="E82" s="232">
        <v>399953.6</v>
      </c>
      <c r="F82" s="233">
        <v>760170.9</v>
      </c>
      <c r="G82">
        <f t="shared" si="6"/>
        <v>2012</v>
      </c>
      <c r="H82" s="585">
        <f t="shared" si="5"/>
        <v>0.83201460682138451</v>
      </c>
      <c r="I82" s="587">
        <f t="shared" si="7"/>
        <v>586756.75228246476</v>
      </c>
      <c r="J82" s="587">
        <f t="shared" si="8"/>
        <v>632473.29248055804</v>
      </c>
    </row>
    <row r="83" spans="1:10">
      <c r="A83" s="219">
        <v>2013</v>
      </c>
      <c r="B83" s="220" t="s">
        <v>705</v>
      </c>
      <c r="C83" s="221">
        <v>1867972.3</v>
      </c>
      <c r="D83" s="222">
        <v>706965.8</v>
      </c>
      <c r="E83" s="222">
        <v>399512.3</v>
      </c>
      <c r="F83" s="223">
        <v>761449.3</v>
      </c>
      <c r="G83">
        <f t="shared" si="6"/>
        <v>2013</v>
      </c>
      <c r="H83" s="585">
        <f t="shared" si="5"/>
        <v>0.83048493925192624</v>
      </c>
      <c r="I83" s="587">
        <f t="shared" si="7"/>
        <v>587124.44946618949</v>
      </c>
      <c r="J83" s="587">
        <f t="shared" si="8"/>
        <v>632372.17565392179</v>
      </c>
    </row>
    <row r="84" spans="1:10">
      <c r="A84" s="224"/>
      <c r="B84" s="225" t="s">
        <v>72</v>
      </c>
      <c r="C84" s="226">
        <v>1864437.6</v>
      </c>
      <c r="D84" s="227">
        <v>704981.5</v>
      </c>
      <c r="E84" s="227">
        <v>398862.4</v>
      </c>
      <c r="F84" s="228">
        <v>760534.2</v>
      </c>
      <c r="G84">
        <f t="shared" si="6"/>
        <v>2013</v>
      </c>
      <c r="H84" s="585">
        <f t="shared" si="5"/>
        <v>0.83048493925192624</v>
      </c>
      <c r="I84" s="587">
        <f t="shared" si="7"/>
        <v>585476.51820123184</v>
      </c>
      <c r="J84" s="587">
        <f t="shared" si="8"/>
        <v>631612.19888601231</v>
      </c>
    </row>
    <row r="85" spans="1:10">
      <c r="A85" s="224"/>
      <c r="B85" s="225" t="s">
        <v>73</v>
      </c>
      <c r="C85" s="226">
        <v>1864836.5</v>
      </c>
      <c r="D85" s="227">
        <v>705030.9</v>
      </c>
      <c r="E85" s="227">
        <v>398776</v>
      </c>
      <c r="F85" s="228">
        <v>760977.6</v>
      </c>
      <c r="G85">
        <f t="shared" si="6"/>
        <v>2013</v>
      </c>
      <c r="H85" s="585">
        <f t="shared" si="5"/>
        <v>0.83048493925192624</v>
      </c>
      <c r="I85" s="587">
        <f t="shared" si="7"/>
        <v>585517.54415723088</v>
      </c>
      <c r="J85" s="587">
        <f t="shared" si="8"/>
        <v>631980.43590807659</v>
      </c>
    </row>
    <row r="86" spans="1:10">
      <c r="A86" s="229"/>
      <c r="B86" s="230" t="s">
        <v>74</v>
      </c>
      <c r="C86" s="231">
        <v>1866980.7</v>
      </c>
      <c r="D86" s="232">
        <v>704987.6</v>
      </c>
      <c r="E86" s="232">
        <v>399062.1</v>
      </c>
      <c r="F86" s="233">
        <v>762917.1</v>
      </c>
      <c r="G86">
        <f t="shared" si="6"/>
        <v>2013</v>
      </c>
      <c r="H86" s="585">
        <f t="shared" si="5"/>
        <v>0.83048493925192624</v>
      </c>
      <c r="I86" s="587">
        <f t="shared" si="7"/>
        <v>585481.5841593612</v>
      </c>
      <c r="J86" s="587">
        <f t="shared" si="8"/>
        <v>633591.16144775576</v>
      </c>
    </row>
    <row r="87" spans="1:10">
      <c r="A87" s="219">
        <v>2014</v>
      </c>
      <c r="B87" s="220" t="s">
        <v>705</v>
      </c>
      <c r="C87" s="221">
        <v>1872428</v>
      </c>
      <c r="D87" s="222">
        <v>708498.7</v>
      </c>
      <c r="E87" s="222">
        <v>399138.6</v>
      </c>
      <c r="F87" s="223">
        <v>764792.9</v>
      </c>
      <c r="G87">
        <f t="shared" si="6"/>
        <v>2014</v>
      </c>
      <c r="H87" s="585">
        <f t="shared" si="5"/>
        <v>0.82864561695643557</v>
      </c>
      <c r="I87" s="587">
        <f t="shared" si="7"/>
        <v>587094.34237433248</v>
      </c>
      <c r="J87" s="587">
        <f t="shared" si="8"/>
        <v>633742.28446440154</v>
      </c>
    </row>
    <row r="88" spans="1:10">
      <c r="A88" s="224"/>
      <c r="B88" s="225" t="s">
        <v>72</v>
      </c>
      <c r="C88" s="226">
        <v>1869215.4</v>
      </c>
      <c r="D88" s="227">
        <v>706813.2</v>
      </c>
      <c r="E88" s="227">
        <v>398488</v>
      </c>
      <c r="F88" s="228">
        <v>763902.8</v>
      </c>
      <c r="G88">
        <f t="shared" si="6"/>
        <v>2014</v>
      </c>
      <c r="H88" s="585">
        <f t="shared" si="5"/>
        <v>0.82864561695643557</v>
      </c>
      <c r="I88" s="587">
        <f t="shared" si="7"/>
        <v>585697.66018695245</v>
      </c>
      <c r="J88" s="587">
        <f t="shared" si="8"/>
        <v>633004.7070007486</v>
      </c>
    </row>
    <row r="89" spans="1:10">
      <c r="A89" s="224"/>
      <c r="B89" s="225" t="s">
        <v>73</v>
      </c>
      <c r="C89" s="226">
        <v>1869231</v>
      </c>
      <c r="D89" s="227">
        <v>707016.2</v>
      </c>
      <c r="E89" s="227">
        <v>397941.4</v>
      </c>
      <c r="F89" s="228">
        <v>764255.6</v>
      </c>
      <c r="G89">
        <f t="shared" si="6"/>
        <v>2014</v>
      </c>
      <c r="H89" s="585">
        <f t="shared" si="5"/>
        <v>0.82864561695643557</v>
      </c>
      <c r="I89" s="587">
        <f t="shared" si="7"/>
        <v>585865.87524719455</v>
      </c>
      <c r="J89" s="587">
        <f t="shared" si="8"/>
        <v>633297.05317441083</v>
      </c>
    </row>
    <row r="90" spans="1:10">
      <c r="A90" s="229"/>
      <c r="B90" s="230" t="s">
        <v>74</v>
      </c>
      <c r="C90" s="231">
        <v>1870693.1</v>
      </c>
      <c r="D90" s="232">
        <v>707157.7</v>
      </c>
      <c r="E90" s="232">
        <v>397563.9</v>
      </c>
      <c r="F90" s="233">
        <v>765963.2</v>
      </c>
      <c r="G90">
        <f t="shared" si="6"/>
        <v>2014</v>
      </c>
      <c r="H90" s="585">
        <f t="shared" si="5"/>
        <v>0.82864561695643557</v>
      </c>
      <c r="I90" s="587">
        <f t="shared" si="7"/>
        <v>585983.1286019939</v>
      </c>
      <c r="J90" s="587">
        <f t="shared" si="8"/>
        <v>634712.04842992558</v>
      </c>
    </row>
    <row r="91" spans="1:10">
      <c r="A91" s="219">
        <v>2015</v>
      </c>
      <c r="B91" s="220" t="s">
        <v>705</v>
      </c>
      <c r="C91" s="234">
        <v>1875966.4</v>
      </c>
      <c r="D91" s="235">
        <v>711510.7</v>
      </c>
      <c r="E91" s="235">
        <v>397065.7</v>
      </c>
      <c r="F91" s="236">
        <v>767413.7</v>
      </c>
      <c r="G91">
        <f t="shared" si="6"/>
        <v>2015</v>
      </c>
      <c r="H91" s="585">
        <f t="shared" si="5"/>
        <v>0.82666298023854656</v>
      </c>
      <c r="I91" s="587">
        <f t="shared" si="7"/>
        <v>588179.55573361437</v>
      </c>
      <c r="J91" s="587">
        <f t="shared" si="8"/>
        <v>634392.49631788989</v>
      </c>
    </row>
    <row r="92" spans="1:10">
      <c r="A92" s="224"/>
      <c r="B92" s="225" t="s">
        <v>72</v>
      </c>
      <c r="C92" s="237">
        <v>1873368.5</v>
      </c>
      <c r="D92" s="238">
        <v>710532</v>
      </c>
      <c r="E92" s="238">
        <v>396430.5</v>
      </c>
      <c r="F92" s="239">
        <v>766425</v>
      </c>
      <c r="G92">
        <f t="shared" si="6"/>
        <v>2015</v>
      </c>
      <c r="H92" s="585">
        <f t="shared" si="5"/>
        <v>0.82666298023854656</v>
      </c>
      <c r="I92" s="587">
        <f t="shared" si="7"/>
        <v>587370.50067485496</v>
      </c>
      <c r="J92" s="587">
        <f t="shared" si="8"/>
        <v>633575.17462932807</v>
      </c>
    </row>
    <row r="93" spans="1:10">
      <c r="A93" s="224"/>
      <c r="B93" s="225" t="s">
        <v>73</v>
      </c>
      <c r="C93" s="237">
        <v>1874235.4</v>
      </c>
      <c r="D93" s="238">
        <v>711615.1</v>
      </c>
      <c r="E93" s="238">
        <v>396190.6</v>
      </c>
      <c r="F93" s="239">
        <v>766442.9</v>
      </c>
      <c r="G93">
        <f t="shared" si="6"/>
        <v>2015</v>
      </c>
      <c r="H93" s="585">
        <f t="shared" si="5"/>
        <v>0.82666298023854656</v>
      </c>
      <c r="I93" s="587">
        <f t="shared" si="7"/>
        <v>588265.85934875137</v>
      </c>
      <c r="J93" s="587">
        <f t="shared" si="8"/>
        <v>633589.97189667437</v>
      </c>
    </row>
    <row r="94" spans="1:10">
      <c r="A94" s="229"/>
      <c r="B94" s="230" t="s">
        <v>74</v>
      </c>
      <c r="C94" s="240">
        <v>1876448.4</v>
      </c>
      <c r="D94" s="241">
        <v>712523.5</v>
      </c>
      <c r="E94" s="241">
        <v>396088.2</v>
      </c>
      <c r="F94" s="242">
        <v>767836.6</v>
      </c>
      <c r="G94">
        <f t="shared" si="6"/>
        <v>2015</v>
      </c>
      <c r="H94" s="585">
        <f t="shared" si="5"/>
        <v>0.82666298023854656</v>
      </c>
      <c r="I94" s="587">
        <f t="shared" si="7"/>
        <v>589016.80000000005</v>
      </c>
      <c r="J94" s="587">
        <f t="shared" si="8"/>
        <v>634742.09209223278</v>
      </c>
    </row>
    <row r="95" spans="1:10">
      <c r="A95" s="219">
        <v>2016</v>
      </c>
      <c r="B95" s="220" t="s">
        <v>696</v>
      </c>
      <c r="C95" s="234">
        <v>1881637.2</v>
      </c>
      <c r="D95" s="235">
        <v>716311.7</v>
      </c>
      <c r="E95" s="235">
        <v>395728.8</v>
      </c>
      <c r="F95" s="236">
        <v>769605.7</v>
      </c>
      <c r="G95">
        <f t="shared" si="6"/>
        <v>2016</v>
      </c>
      <c r="H95" s="585">
        <f t="shared" si="5"/>
        <v>0.82566004943213778</v>
      </c>
      <c r="I95" s="587">
        <f t="shared" si="7"/>
        <v>591429.95363081864</v>
      </c>
      <c r="J95" s="587">
        <f t="shared" si="8"/>
        <v>635432.68030525499</v>
      </c>
    </row>
    <row r="96" spans="1:10">
      <c r="A96" s="224"/>
      <c r="B96" s="225" t="s">
        <v>72</v>
      </c>
      <c r="C96" s="237">
        <v>1878663.9</v>
      </c>
      <c r="D96" s="238">
        <v>715213</v>
      </c>
      <c r="E96" s="238">
        <v>394913.1</v>
      </c>
      <c r="F96" s="239">
        <v>768535.3</v>
      </c>
      <c r="G96">
        <f t="shared" si="6"/>
        <v>2016</v>
      </c>
      <c r="H96" s="585">
        <f t="shared" si="5"/>
        <v>0.82566004943213778</v>
      </c>
      <c r="I96" s="587">
        <f t="shared" si="7"/>
        <v>590522.80093450751</v>
      </c>
      <c r="J96" s="587">
        <f t="shared" si="8"/>
        <v>634548.89378834283</v>
      </c>
    </row>
    <row r="97" spans="1:10">
      <c r="A97" s="224"/>
      <c r="B97" s="225" t="s">
        <v>73</v>
      </c>
      <c r="C97" s="237">
        <v>1879503.7</v>
      </c>
      <c r="D97" s="238">
        <v>715849.8</v>
      </c>
      <c r="E97" s="238">
        <v>394954.2</v>
      </c>
      <c r="F97" s="239">
        <v>768686.7</v>
      </c>
      <c r="G97">
        <f t="shared" si="6"/>
        <v>2016</v>
      </c>
      <c r="H97" s="585">
        <f t="shared" si="5"/>
        <v>0.82566004943213778</v>
      </c>
      <c r="I97" s="587">
        <f t="shared" si="7"/>
        <v>591048.58125398599</v>
      </c>
      <c r="J97" s="587">
        <f t="shared" si="8"/>
        <v>634673.89871982683</v>
      </c>
    </row>
    <row r="98" spans="1:10">
      <c r="A98" s="229"/>
      <c r="B98" s="230" t="s">
        <v>74</v>
      </c>
      <c r="C98" s="240">
        <v>1881904.2</v>
      </c>
      <c r="D98" s="241">
        <v>717832.7</v>
      </c>
      <c r="E98" s="241">
        <v>395142.6</v>
      </c>
      <c r="F98" s="242">
        <v>768910.2</v>
      </c>
      <c r="G98">
        <f t="shared" si="6"/>
        <v>2016</v>
      </c>
      <c r="H98" s="585">
        <f t="shared" si="5"/>
        <v>0.82566004943213778</v>
      </c>
      <c r="I98" s="587">
        <f t="shared" si="7"/>
        <v>592685.7825660049</v>
      </c>
      <c r="J98" s="587">
        <f t="shared" si="8"/>
        <v>634858.43374087487</v>
      </c>
    </row>
    <row r="99" spans="1:10">
      <c r="A99" s="219">
        <v>2017</v>
      </c>
      <c r="B99" s="220" t="s">
        <v>696</v>
      </c>
      <c r="C99" s="234">
        <v>1887404.2</v>
      </c>
      <c r="D99" s="235">
        <v>721870.5</v>
      </c>
      <c r="E99" s="235">
        <v>395009.4</v>
      </c>
      <c r="F99" s="236">
        <v>770528.8</v>
      </c>
      <c r="G99">
        <f t="shared" si="6"/>
        <v>2017</v>
      </c>
      <c r="H99" s="585">
        <f t="shared" si="5"/>
        <v>0.82534773517815507</v>
      </c>
      <c r="I99" s="587">
        <f t="shared" si="7"/>
        <v>595794.18226692243</v>
      </c>
      <c r="J99" s="587">
        <f t="shared" si="8"/>
        <v>635954.19996954163</v>
      </c>
    </row>
    <row r="100" spans="1:10">
      <c r="A100" s="224"/>
      <c r="B100" s="225" t="s">
        <v>72</v>
      </c>
      <c r="C100" s="243">
        <v>1885751</v>
      </c>
      <c r="D100" s="244">
        <v>721153.4</v>
      </c>
      <c r="E100" s="244">
        <v>394704.3</v>
      </c>
      <c r="F100" s="245">
        <v>769892.8</v>
      </c>
      <c r="G100">
        <f t="shared" si="6"/>
        <v>2017</v>
      </c>
      <c r="H100" s="585">
        <f t="shared" si="5"/>
        <v>0.82534773517815507</v>
      </c>
      <c r="I100" s="587">
        <f t="shared" si="7"/>
        <v>595202.32540602621</v>
      </c>
      <c r="J100" s="587">
        <f t="shared" si="8"/>
        <v>635429.27880996838</v>
      </c>
    </row>
    <row r="101" spans="1:10">
      <c r="A101" s="224"/>
      <c r="B101" s="225" t="s">
        <v>73</v>
      </c>
      <c r="C101" s="246">
        <v>1887021.6</v>
      </c>
      <c r="D101" s="238">
        <v>722197.5</v>
      </c>
      <c r="E101" s="238">
        <v>394756.4</v>
      </c>
      <c r="F101" s="239">
        <v>770062.3</v>
      </c>
      <c r="G101">
        <f t="shared" si="6"/>
        <v>2017</v>
      </c>
      <c r="H101" s="585">
        <f t="shared" si="5"/>
        <v>0.82534773517815507</v>
      </c>
      <c r="I101" s="587">
        <f t="shared" si="7"/>
        <v>596064.07097632566</v>
      </c>
      <c r="J101" s="587">
        <f t="shared" si="8"/>
        <v>635569.175251081</v>
      </c>
    </row>
    <row r="102" spans="1:10">
      <c r="A102" s="229"/>
      <c r="B102" s="230" t="s">
        <v>74</v>
      </c>
      <c r="C102" s="247">
        <v>1889728.2</v>
      </c>
      <c r="D102" s="241">
        <v>723590.5</v>
      </c>
      <c r="E102" s="241">
        <v>394739.20000000001</v>
      </c>
      <c r="F102" s="242">
        <v>771375.1</v>
      </c>
      <c r="G102">
        <f t="shared" si="6"/>
        <v>2017</v>
      </c>
      <c r="H102" s="585">
        <f t="shared" si="5"/>
        <v>0.82534773517815507</v>
      </c>
      <c r="I102" s="587">
        <f t="shared" si="7"/>
        <v>597213.78037142882</v>
      </c>
      <c r="J102" s="587">
        <f t="shared" si="8"/>
        <v>636652.69175782287</v>
      </c>
    </row>
    <row r="103" spans="1:10">
      <c r="A103" s="224">
        <v>2018</v>
      </c>
      <c r="B103" s="225" t="s">
        <v>696</v>
      </c>
      <c r="C103" s="246">
        <v>1895396.8</v>
      </c>
      <c r="D103" s="238">
        <v>728117.9</v>
      </c>
      <c r="E103" s="238">
        <v>394336.9</v>
      </c>
      <c r="F103" s="239">
        <v>772964.3</v>
      </c>
      <c r="G103">
        <f t="shared" si="6"/>
        <v>2018</v>
      </c>
      <c r="H103" s="585">
        <f t="shared" ref="H103:H115" si="9">INDEX($W:$W,MATCH($G103,$L:$L,0))</f>
        <v>0.82551864733622771</v>
      </c>
      <c r="I103" s="587">
        <f t="shared" si="7"/>
        <v>601074.90390929475</v>
      </c>
      <c r="J103" s="587">
        <f t="shared" si="8"/>
        <v>638096.4433751941</v>
      </c>
    </row>
    <row r="104" spans="1:10">
      <c r="A104" s="224"/>
      <c r="B104" s="225" t="s">
        <v>72</v>
      </c>
      <c r="C104" s="243">
        <v>1893819</v>
      </c>
      <c r="D104" s="244">
        <v>728857.1</v>
      </c>
      <c r="E104" s="244">
        <v>393592.4</v>
      </c>
      <c r="F104" s="245">
        <v>771422</v>
      </c>
      <c r="G104">
        <f t="shared" si="6"/>
        <v>2018</v>
      </c>
      <c r="H104" s="585">
        <f t="shared" si="9"/>
        <v>0.82551864733622771</v>
      </c>
      <c r="I104" s="587">
        <f t="shared" si="7"/>
        <v>601685.12729340559</v>
      </c>
      <c r="J104" s="587">
        <f t="shared" si="8"/>
        <v>636823.24596540746</v>
      </c>
    </row>
    <row r="105" spans="1:10">
      <c r="A105" s="224"/>
      <c r="B105" s="225" t="s">
        <v>73</v>
      </c>
      <c r="C105" s="246">
        <v>1894347.5</v>
      </c>
      <c r="D105" s="238">
        <v>729464.4</v>
      </c>
      <c r="E105" s="238">
        <v>393230.6</v>
      </c>
      <c r="F105" s="239">
        <v>771681.9</v>
      </c>
      <c r="G105">
        <f t="shared" si="6"/>
        <v>2018</v>
      </c>
      <c r="H105" s="585">
        <f t="shared" si="9"/>
        <v>0.82551864733622771</v>
      </c>
      <c r="I105" s="587">
        <f t="shared" si="7"/>
        <v>602186.46476793301</v>
      </c>
      <c r="J105" s="587">
        <f t="shared" si="8"/>
        <v>637037.79826185014</v>
      </c>
    </row>
    <row r="106" spans="1:10">
      <c r="A106" s="229"/>
      <c r="B106" s="230" t="s">
        <v>74</v>
      </c>
      <c r="C106" s="247">
        <v>1896880.9</v>
      </c>
      <c r="D106" s="241">
        <v>730916.6</v>
      </c>
      <c r="E106" s="241">
        <v>393028.7</v>
      </c>
      <c r="F106" s="242">
        <v>772931.9</v>
      </c>
      <c r="G106">
        <f t="shared" si="6"/>
        <v>2018</v>
      </c>
      <c r="H106" s="585">
        <f t="shared" si="9"/>
        <v>0.82551864733622771</v>
      </c>
      <c r="I106" s="587">
        <f t="shared" si="7"/>
        <v>603385.28294759465</v>
      </c>
      <c r="J106" s="587">
        <f t="shared" si="8"/>
        <v>638069.69657102041</v>
      </c>
    </row>
    <row r="107" spans="1:10">
      <c r="A107" s="219">
        <v>2019</v>
      </c>
      <c r="B107" s="220" t="s">
        <v>696</v>
      </c>
      <c r="C107" s="248">
        <v>1902556.9</v>
      </c>
      <c r="D107" s="235">
        <v>735304.8</v>
      </c>
      <c r="E107" s="235">
        <v>392725</v>
      </c>
      <c r="F107" s="236">
        <v>774572.1</v>
      </c>
      <c r="G107">
        <f t="shared" si="6"/>
        <v>2019</v>
      </c>
      <c r="H107" s="585">
        <f t="shared" si="9"/>
        <v>0.82526074730726751</v>
      </c>
      <c r="I107" s="587">
        <f t="shared" si="7"/>
        <v>606818.1887466209</v>
      </c>
      <c r="J107" s="587">
        <f t="shared" si="8"/>
        <v>639223.95008935954</v>
      </c>
    </row>
    <row r="108" spans="1:10">
      <c r="A108" s="224"/>
      <c r="B108" s="225" t="s">
        <v>72</v>
      </c>
      <c r="C108" s="246">
        <v>1900939.7</v>
      </c>
      <c r="D108" s="238">
        <v>734728</v>
      </c>
      <c r="E108" s="238">
        <v>392288</v>
      </c>
      <c r="F108" s="239">
        <v>773976.1</v>
      </c>
      <c r="G108">
        <f t="shared" si="6"/>
        <v>2019</v>
      </c>
      <c r="H108" s="585">
        <f t="shared" si="9"/>
        <v>0.82526074730726751</v>
      </c>
      <c r="I108" s="587">
        <f t="shared" si="7"/>
        <v>606342.17834757408</v>
      </c>
      <c r="J108" s="587">
        <f t="shared" si="8"/>
        <v>638732.09468396439</v>
      </c>
    </row>
    <row r="109" spans="1:10">
      <c r="A109" s="224"/>
      <c r="B109" s="225" t="s">
        <v>73</v>
      </c>
      <c r="C109" s="246">
        <v>1902740.7</v>
      </c>
      <c r="D109" s="238">
        <v>736216.4</v>
      </c>
      <c r="E109" s="238">
        <v>392264.6</v>
      </c>
      <c r="F109" s="239">
        <v>774314.3</v>
      </c>
      <c r="G109">
        <f t="shared" si="6"/>
        <v>2019</v>
      </c>
      <c r="H109" s="585">
        <f t="shared" si="9"/>
        <v>0.82526074730726751</v>
      </c>
      <c r="I109" s="587">
        <f t="shared" si="7"/>
        <v>607570.49644386617</v>
      </c>
      <c r="J109" s="587">
        <f t="shared" si="8"/>
        <v>639011.19786870375</v>
      </c>
    </row>
    <row r="110" spans="1:10">
      <c r="A110" s="229"/>
      <c r="B110" s="230" t="s">
        <v>74</v>
      </c>
      <c r="C110" s="249">
        <v>1904506.3</v>
      </c>
      <c r="D110" s="250">
        <v>736444.9</v>
      </c>
      <c r="E110" s="250">
        <v>392211.4</v>
      </c>
      <c r="F110" s="251">
        <v>775867.5</v>
      </c>
      <c r="G110">
        <f t="shared" si="6"/>
        <v>2019</v>
      </c>
      <c r="H110" s="585">
        <f t="shared" si="9"/>
        <v>0.82526074730726751</v>
      </c>
      <c r="I110" s="587">
        <f t="shared" si="7"/>
        <v>607759.06852462585</v>
      </c>
      <c r="J110" s="587">
        <f t="shared" si="8"/>
        <v>640292.99286142143</v>
      </c>
    </row>
    <row r="111" spans="1:10">
      <c r="A111" s="219">
        <v>2020</v>
      </c>
      <c r="B111" s="220" t="s">
        <v>696</v>
      </c>
      <c r="C111" s="248">
        <v>1909418.3</v>
      </c>
      <c r="D111" s="235">
        <v>740135.6</v>
      </c>
      <c r="E111" s="235">
        <v>391717.6</v>
      </c>
      <c r="F111" s="236">
        <v>777589.8</v>
      </c>
      <c r="G111">
        <f t="shared" si="6"/>
        <v>2020</v>
      </c>
      <c r="H111" s="585" t="e">
        <f t="shared" si="9"/>
        <v>#N/A</v>
      </c>
      <c r="I111" s="587" t="e">
        <f t="shared" si="7"/>
        <v>#N/A</v>
      </c>
      <c r="J111" s="587" t="e">
        <f t="shared" si="8"/>
        <v>#N/A</v>
      </c>
    </row>
    <row r="112" spans="1:10">
      <c r="A112" s="224"/>
      <c r="B112" s="225" t="s">
        <v>72</v>
      </c>
      <c r="C112" s="252">
        <v>1905976.6</v>
      </c>
      <c r="D112" s="244">
        <v>737683.8</v>
      </c>
      <c r="E112" s="244">
        <v>391050.8</v>
      </c>
      <c r="F112" s="245">
        <v>777228.3</v>
      </c>
      <c r="G112">
        <f t="shared" si="6"/>
        <v>2020</v>
      </c>
      <c r="H112" s="585" t="e">
        <f t="shared" si="9"/>
        <v>#N/A</v>
      </c>
      <c r="I112" s="587" t="e">
        <f t="shared" si="7"/>
        <v>#N/A</v>
      </c>
      <c r="J112" s="587" t="e">
        <f t="shared" si="8"/>
        <v>#N/A</v>
      </c>
    </row>
    <row r="113" spans="1:10">
      <c r="A113" s="224"/>
      <c r="B113" s="225" t="s">
        <v>73</v>
      </c>
      <c r="C113" s="253">
        <v>1904928.2</v>
      </c>
      <c r="D113" s="254">
        <v>736612</v>
      </c>
      <c r="E113" s="254">
        <v>390488.9</v>
      </c>
      <c r="F113" s="255">
        <v>777790.7</v>
      </c>
      <c r="G113">
        <f t="shared" si="6"/>
        <v>2020</v>
      </c>
      <c r="H113" s="585" t="e">
        <f t="shared" si="9"/>
        <v>#N/A</v>
      </c>
      <c r="I113" s="587" t="e">
        <f t="shared" si="7"/>
        <v>#N/A</v>
      </c>
      <c r="J113" s="587" t="e">
        <f t="shared" si="8"/>
        <v>#N/A</v>
      </c>
    </row>
    <row r="114" spans="1:10">
      <c r="A114" s="229"/>
      <c r="B114" s="230" t="s">
        <v>74</v>
      </c>
      <c r="C114" s="247">
        <v>1905925.2</v>
      </c>
      <c r="D114" s="241">
        <v>736155.4</v>
      </c>
      <c r="E114" s="241">
        <v>390002.1</v>
      </c>
      <c r="F114" s="242">
        <v>779702.7</v>
      </c>
      <c r="G114">
        <f t="shared" si="6"/>
        <v>2020</v>
      </c>
      <c r="H114" s="585" t="e">
        <f t="shared" si="9"/>
        <v>#N/A</v>
      </c>
      <c r="I114" s="587" t="e">
        <f t="shared" si="7"/>
        <v>#N/A</v>
      </c>
      <c r="J114" s="587" t="e">
        <f t="shared" si="8"/>
        <v>#N/A</v>
      </c>
    </row>
    <row r="115" spans="1:10">
      <c r="A115" s="256">
        <v>2021</v>
      </c>
      <c r="B115" s="257" t="s">
        <v>696</v>
      </c>
      <c r="C115" s="258">
        <v>1909629.2</v>
      </c>
      <c r="D115" s="259">
        <v>738572.6</v>
      </c>
      <c r="E115" s="259">
        <v>389343</v>
      </c>
      <c r="F115" s="260">
        <v>781682.6</v>
      </c>
      <c r="G115">
        <f t="shared" si="6"/>
        <v>2021</v>
      </c>
      <c r="H115" s="585" t="e">
        <f t="shared" si="9"/>
        <v>#N/A</v>
      </c>
      <c r="I115" s="587" t="e">
        <f t="shared" si="7"/>
        <v>#N/A</v>
      </c>
      <c r="J115" s="587" t="e">
        <f t="shared" si="8"/>
        <v>#N/A</v>
      </c>
    </row>
  </sheetData>
  <mergeCells count="3">
    <mergeCell ref="A5:A6"/>
    <mergeCell ref="B5:B6"/>
    <mergeCell ref="C5:C6"/>
  </mergeCells>
  <phoneticPr fontId="2"/>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151"/>
  <sheetViews>
    <sheetView workbookViewId="0">
      <pane xSplit="2" ySplit="5" topLeftCell="E83" activePane="bottomRight" state="frozen"/>
      <selection pane="topRight" activeCell="C1" sqref="C1"/>
      <selection pane="bottomLeft" activeCell="A6" sqref="A6"/>
      <selection pane="bottomRight" activeCell="AA106" sqref="AA106"/>
    </sheetView>
  </sheetViews>
  <sheetFormatPr baseColWidth="10" defaultColWidth="8.83203125" defaultRowHeight="15"/>
  <sheetData>
    <row r="1" spans="1:28">
      <c r="A1" s="834" t="s">
        <v>728</v>
      </c>
      <c r="B1" s="834"/>
      <c r="C1" s="834"/>
      <c r="D1" s="834"/>
      <c r="E1" s="834"/>
      <c r="F1" s="834"/>
      <c r="G1" s="834"/>
      <c r="H1" s="834"/>
      <c r="I1" s="834"/>
      <c r="J1" s="834"/>
      <c r="K1" s="834"/>
      <c r="M1" s="834" t="s">
        <v>796</v>
      </c>
      <c r="N1" s="834"/>
      <c r="O1" s="834"/>
      <c r="P1" s="834"/>
      <c r="Q1" s="834"/>
      <c r="R1" s="834"/>
      <c r="S1" s="834"/>
      <c r="T1" s="834"/>
      <c r="U1" s="834"/>
      <c r="V1" s="834"/>
      <c r="W1" s="834"/>
      <c r="Y1" s="393" t="s">
        <v>927</v>
      </c>
      <c r="Z1" s="393"/>
      <c r="AA1" s="393"/>
      <c r="AB1" s="393"/>
    </row>
    <row r="2" spans="1:28" ht="16" thickBot="1">
      <c r="A2" s="319"/>
      <c r="B2" s="319"/>
      <c r="C2" s="319"/>
      <c r="D2" s="319"/>
      <c r="E2" s="319"/>
      <c r="F2" s="319"/>
      <c r="G2" s="319"/>
      <c r="H2" s="319"/>
      <c r="I2" s="319"/>
      <c r="J2" s="319"/>
      <c r="K2" s="319"/>
      <c r="M2" s="319"/>
      <c r="N2" s="319"/>
      <c r="O2" s="319"/>
      <c r="P2" s="319"/>
      <c r="Q2" s="388"/>
      <c r="R2" s="319"/>
      <c r="S2" s="319"/>
      <c r="T2" s="319"/>
      <c r="U2" s="319"/>
      <c r="V2" s="319"/>
      <c r="W2" s="331" t="s">
        <v>746</v>
      </c>
      <c r="Y2" s="393"/>
      <c r="Z2" s="393"/>
      <c r="AA2" s="393"/>
      <c r="AB2" s="394" t="s">
        <v>928</v>
      </c>
    </row>
    <row r="3" spans="1:28" ht="16" thickBot="1">
      <c r="A3" s="320"/>
      <c r="B3" s="321"/>
      <c r="C3" s="322" t="s">
        <v>729</v>
      </c>
      <c r="D3" s="323"/>
      <c r="E3" s="323"/>
      <c r="F3" s="324"/>
      <c r="G3" s="323" t="s">
        <v>730</v>
      </c>
      <c r="H3" s="323"/>
      <c r="I3" s="323"/>
      <c r="J3" s="325" t="s">
        <v>731</v>
      </c>
      <c r="K3" s="835" t="s">
        <v>732</v>
      </c>
      <c r="M3" s="320"/>
      <c r="N3" s="321"/>
      <c r="O3" s="322" t="s">
        <v>729</v>
      </c>
      <c r="P3" s="323"/>
      <c r="Q3" s="323"/>
      <c r="R3" s="324"/>
      <c r="S3" s="323" t="s">
        <v>730</v>
      </c>
      <c r="T3" s="323"/>
      <c r="U3" s="323"/>
      <c r="V3" s="325" t="s">
        <v>731</v>
      </c>
      <c r="W3" s="835" t="s">
        <v>732</v>
      </c>
      <c r="Y3" s="395" t="s">
        <v>929</v>
      </c>
      <c r="Z3" s="396" t="s">
        <v>799</v>
      </c>
      <c r="AA3" s="397" t="s">
        <v>800</v>
      </c>
      <c r="AB3" s="398" t="s">
        <v>801</v>
      </c>
    </row>
    <row r="4" spans="1:28" ht="16" thickTop="1">
      <c r="A4" s="838" t="s">
        <v>733</v>
      </c>
      <c r="B4" s="839"/>
      <c r="C4" s="840" t="s">
        <v>734</v>
      </c>
      <c r="D4" s="840" t="s">
        <v>735</v>
      </c>
      <c r="E4" s="326" t="s">
        <v>736</v>
      </c>
      <c r="F4" s="840" t="s">
        <v>737</v>
      </c>
      <c r="G4" s="840" t="s">
        <v>738</v>
      </c>
      <c r="H4" s="840" t="s">
        <v>739</v>
      </c>
      <c r="I4" s="840" t="s">
        <v>737</v>
      </c>
      <c r="J4" s="326"/>
      <c r="K4" s="836"/>
      <c r="M4" s="838" t="s">
        <v>733</v>
      </c>
      <c r="N4" s="839"/>
      <c r="O4" s="840" t="s">
        <v>734</v>
      </c>
      <c r="P4" s="326" t="s">
        <v>736</v>
      </c>
      <c r="Q4" s="840" t="s">
        <v>735</v>
      </c>
      <c r="R4" s="840" t="s">
        <v>737</v>
      </c>
      <c r="S4" s="840" t="s">
        <v>738</v>
      </c>
      <c r="T4" s="840" t="s">
        <v>739</v>
      </c>
      <c r="U4" s="840" t="s">
        <v>737</v>
      </c>
      <c r="V4" s="326"/>
      <c r="W4" s="836"/>
      <c r="Y4" s="399" t="s">
        <v>805</v>
      </c>
      <c r="Z4" s="400" t="s">
        <v>802</v>
      </c>
      <c r="AA4" s="401">
        <v>35.900406818064781</v>
      </c>
      <c r="AB4" s="402">
        <v>3883.8</v>
      </c>
    </row>
    <row r="5" spans="1:28" ht="16" thickBot="1">
      <c r="A5" s="327"/>
      <c r="B5" s="328"/>
      <c r="C5" s="841"/>
      <c r="D5" s="841"/>
      <c r="E5" s="329" t="s">
        <v>740</v>
      </c>
      <c r="F5" s="841"/>
      <c r="G5" s="841"/>
      <c r="H5" s="841"/>
      <c r="I5" s="841"/>
      <c r="J5" s="329" t="s">
        <v>741</v>
      </c>
      <c r="K5" s="837"/>
      <c r="M5" s="327"/>
      <c r="N5" s="328"/>
      <c r="O5" s="841"/>
      <c r="P5" s="329" t="s">
        <v>740</v>
      </c>
      <c r="Q5" s="841"/>
      <c r="R5" s="841"/>
      <c r="S5" s="841"/>
      <c r="T5" s="841"/>
      <c r="U5" s="841"/>
      <c r="V5" s="329" t="s">
        <v>741</v>
      </c>
      <c r="W5" s="837"/>
      <c r="Y5" s="399" t="s">
        <v>806</v>
      </c>
      <c r="Z5" s="400">
        <v>12</v>
      </c>
      <c r="AA5" s="401">
        <v>41.499494017501036</v>
      </c>
      <c r="AB5" s="402">
        <v>3359.8</v>
      </c>
    </row>
    <row r="6" spans="1:28" ht="16" thickTop="1">
      <c r="A6" s="330" t="s">
        <v>742</v>
      </c>
      <c r="B6" s="331">
        <v>59</v>
      </c>
      <c r="C6" s="386">
        <v>20419</v>
      </c>
      <c r="D6" s="332">
        <v>2825</v>
      </c>
      <c r="E6" s="332">
        <v>1225</v>
      </c>
      <c r="F6" s="332">
        <v>24469</v>
      </c>
      <c r="G6" s="332">
        <v>147233</v>
      </c>
      <c r="H6" s="332">
        <v>46793</v>
      </c>
      <c r="I6" s="635">
        <v>194026</v>
      </c>
      <c r="J6" s="332">
        <v>3692</v>
      </c>
      <c r="K6" s="333">
        <v>222187</v>
      </c>
      <c r="M6" s="389" t="s">
        <v>795</v>
      </c>
      <c r="N6" s="390" t="s">
        <v>794</v>
      </c>
      <c r="O6" s="386">
        <v>706510.72199999995</v>
      </c>
      <c r="P6" s="332">
        <v>32433.409</v>
      </c>
      <c r="Q6" s="332">
        <v>47441.855000000003</v>
      </c>
      <c r="R6" s="332">
        <v>786385.98599999992</v>
      </c>
      <c r="S6" s="332">
        <v>134916.74</v>
      </c>
      <c r="T6" s="332">
        <v>66591.952999999994</v>
      </c>
      <c r="U6" s="635">
        <v>201508.69299999997</v>
      </c>
      <c r="V6" s="332">
        <v>8485.7289999999994</v>
      </c>
      <c r="W6" s="333">
        <v>996380.40799999994</v>
      </c>
      <c r="Y6" s="399" t="s">
        <v>807</v>
      </c>
      <c r="Z6" s="400">
        <v>13</v>
      </c>
      <c r="AA6" s="401">
        <v>49.499431979551261</v>
      </c>
      <c r="AB6" s="402">
        <v>2816.8</v>
      </c>
    </row>
    <row r="7" spans="1:28">
      <c r="A7" s="330"/>
      <c r="B7" s="331">
        <v>60</v>
      </c>
      <c r="C7" s="386">
        <v>82908</v>
      </c>
      <c r="D7" s="332">
        <v>9836</v>
      </c>
      <c r="E7" s="332">
        <v>4974</v>
      </c>
      <c r="F7" s="332">
        <v>97718</v>
      </c>
      <c r="G7" s="332">
        <v>358113</v>
      </c>
      <c r="H7" s="332">
        <v>139465</v>
      </c>
      <c r="I7" s="635">
        <v>497578</v>
      </c>
      <c r="J7" s="332">
        <v>5587</v>
      </c>
      <c r="K7" s="333">
        <v>600883</v>
      </c>
      <c r="M7" s="330" t="s">
        <v>793</v>
      </c>
      <c r="N7" s="391" t="s">
        <v>792</v>
      </c>
      <c r="O7" s="386">
        <v>48486.627999999997</v>
      </c>
      <c r="P7" s="332">
        <v>1283.097</v>
      </c>
      <c r="Q7" s="332">
        <v>5010.1840000000002</v>
      </c>
      <c r="R7" s="332">
        <v>54779.909</v>
      </c>
      <c r="S7" s="332">
        <v>162933.99900000001</v>
      </c>
      <c r="T7" s="332">
        <v>59914.701000000001</v>
      </c>
      <c r="U7" s="635">
        <v>222848.7</v>
      </c>
      <c r="V7" s="332">
        <v>2689.4789999999998</v>
      </c>
      <c r="W7" s="333">
        <v>280318.08799999999</v>
      </c>
      <c r="Y7" s="399" t="s">
        <v>808</v>
      </c>
      <c r="Z7" s="400">
        <v>14</v>
      </c>
      <c r="AA7" s="401">
        <v>54.699882306786975</v>
      </c>
      <c r="AB7" s="402">
        <v>2549</v>
      </c>
    </row>
    <row r="8" spans="1:28">
      <c r="A8" s="330"/>
      <c r="B8" s="331">
        <v>61</v>
      </c>
      <c r="C8" s="386">
        <v>234236</v>
      </c>
      <c r="D8" s="332">
        <v>37244</v>
      </c>
      <c r="E8" s="332">
        <v>14054</v>
      </c>
      <c r="F8" s="332">
        <v>285534</v>
      </c>
      <c r="G8" s="332">
        <v>343654</v>
      </c>
      <c r="H8" s="332">
        <v>125943</v>
      </c>
      <c r="I8" s="635">
        <v>469597</v>
      </c>
      <c r="J8" s="332">
        <v>6653</v>
      </c>
      <c r="K8" s="333">
        <v>761784</v>
      </c>
      <c r="M8" s="330" t="s">
        <v>791</v>
      </c>
      <c r="N8" s="391" t="s">
        <v>790</v>
      </c>
      <c r="O8" s="386">
        <v>81414.501999999993</v>
      </c>
      <c r="P8" s="332">
        <v>2358.9079999999999</v>
      </c>
      <c r="Q8" s="332">
        <v>3500.875</v>
      </c>
      <c r="R8" s="332">
        <v>87274.284999999989</v>
      </c>
      <c r="S8" s="332">
        <v>154240.27600000001</v>
      </c>
      <c r="T8" s="332">
        <v>53434.739000000001</v>
      </c>
      <c r="U8" s="635">
        <v>207675.01500000001</v>
      </c>
      <c r="V8" s="332">
        <v>4521.2539999999999</v>
      </c>
      <c r="W8" s="333">
        <v>299470.554</v>
      </c>
      <c r="Y8" s="399" t="s">
        <v>809</v>
      </c>
      <c r="Z8" s="400">
        <v>15</v>
      </c>
      <c r="AA8" s="401">
        <v>49.899792427170567</v>
      </c>
      <c r="AB8" s="402">
        <v>2794.2</v>
      </c>
    </row>
    <row r="9" spans="1:28">
      <c r="A9" s="330"/>
      <c r="B9" s="331">
        <v>62</v>
      </c>
      <c r="C9" s="386">
        <v>71144</v>
      </c>
      <c r="D9" s="332">
        <v>11296</v>
      </c>
      <c r="E9" s="332">
        <v>4269</v>
      </c>
      <c r="F9" s="332">
        <v>86709</v>
      </c>
      <c r="G9" s="332">
        <v>360813</v>
      </c>
      <c r="H9" s="332">
        <v>74978</v>
      </c>
      <c r="I9" s="635">
        <v>435791</v>
      </c>
      <c r="J9" s="332">
        <v>1824</v>
      </c>
      <c r="K9" s="333">
        <v>524324</v>
      </c>
      <c r="M9" s="330" t="s">
        <v>789</v>
      </c>
      <c r="N9" s="391" t="s">
        <v>788</v>
      </c>
      <c r="O9" s="386">
        <v>100177.125</v>
      </c>
      <c r="P9" s="332">
        <v>5119.3940000000002</v>
      </c>
      <c r="Q9" s="332">
        <v>3798.3649999999998</v>
      </c>
      <c r="R9" s="332">
        <v>109094.88400000001</v>
      </c>
      <c r="S9" s="332">
        <v>118836.844</v>
      </c>
      <c r="T9" s="332">
        <v>47769.837</v>
      </c>
      <c r="U9" s="635">
        <v>166606.68099999998</v>
      </c>
      <c r="V9" s="332">
        <v>4843.7079999999996</v>
      </c>
      <c r="W9" s="333">
        <v>280545.27299999999</v>
      </c>
      <c r="Y9" s="399" t="s">
        <v>810</v>
      </c>
      <c r="Z9" s="400">
        <v>16</v>
      </c>
      <c r="AA9" s="401">
        <v>39.000307683701159</v>
      </c>
      <c r="AB9" s="402">
        <v>3575.1</v>
      </c>
    </row>
    <row r="10" spans="1:28">
      <c r="A10" s="330"/>
      <c r="B10" s="331">
        <v>63</v>
      </c>
      <c r="C10" s="386">
        <v>67445</v>
      </c>
      <c r="D10" s="332">
        <v>17321</v>
      </c>
      <c r="E10" s="332">
        <v>4047</v>
      </c>
      <c r="F10" s="332">
        <v>88813</v>
      </c>
      <c r="G10" s="332">
        <v>354071</v>
      </c>
      <c r="H10" s="332">
        <v>96104</v>
      </c>
      <c r="I10" s="635">
        <v>450175</v>
      </c>
      <c r="J10" s="332">
        <v>4509</v>
      </c>
      <c r="K10" s="333">
        <v>543497</v>
      </c>
      <c r="M10" s="330" t="s">
        <v>787</v>
      </c>
      <c r="N10" s="391" t="s">
        <v>786</v>
      </c>
      <c r="O10" s="386">
        <v>1294493.773</v>
      </c>
      <c r="P10" s="332">
        <v>26313.735000000001</v>
      </c>
      <c r="Q10" s="332">
        <v>19673.952000000001</v>
      </c>
      <c r="R10" s="332">
        <v>1340481.4600000002</v>
      </c>
      <c r="S10" s="332">
        <v>453563.05499999999</v>
      </c>
      <c r="T10" s="332">
        <v>206161.09</v>
      </c>
      <c r="U10" s="635">
        <v>659724.14500000002</v>
      </c>
      <c r="V10" s="332">
        <v>18078.668000000001</v>
      </c>
      <c r="W10" s="333">
        <v>2018284.2730000003</v>
      </c>
      <c r="Y10" s="399" t="s">
        <v>811</v>
      </c>
      <c r="Z10" s="400">
        <v>17</v>
      </c>
      <c r="AA10" s="401">
        <v>32.499650365950302</v>
      </c>
      <c r="AB10" s="402">
        <v>4290.2</v>
      </c>
    </row>
    <row r="11" spans="1:28">
      <c r="A11" s="330" t="s">
        <v>743</v>
      </c>
      <c r="B11" s="331">
        <v>1</v>
      </c>
      <c r="C11" s="386">
        <v>117599</v>
      </c>
      <c r="D11" s="332">
        <v>12262</v>
      </c>
      <c r="E11" s="332">
        <v>7056</v>
      </c>
      <c r="F11" s="332">
        <v>136917</v>
      </c>
      <c r="G11" s="332">
        <v>386965</v>
      </c>
      <c r="H11" s="332">
        <v>128051</v>
      </c>
      <c r="I11" s="635">
        <v>515016</v>
      </c>
      <c r="J11" s="332">
        <v>5105</v>
      </c>
      <c r="K11" s="333">
        <v>657038</v>
      </c>
      <c r="M11" s="330" t="s">
        <v>785</v>
      </c>
      <c r="N11" s="391" t="s">
        <v>784</v>
      </c>
      <c r="O11" s="386">
        <v>229293.478</v>
      </c>
      <c r="P11" s="332">
        <v>3334.7669999999998</v>
      </c>
      <c r="Q11" s="332">
        <v>3539.3270000000002</v>
      </c>
      <c r="R11" s="332">
        <v>236167.57199999999</v>
      </c>
      <c r="S11" s="332">
        <v>134955.266</v>
      </c>
      <c r="T11" s="332">
        <v>85124.195999999996</v>
      </c>
      <c r="U11" s="635">
        <v>220079.462</v>
      </c>
      <c r="V11" s="332">
        <v>9327.0049999999992</v>
      </c>
      <c r="W11" s="333">
        <v>465574.03899999999</v>
      </c>
      <c r="Y11" s="399" t="s">
        <v>812</v>
      </c>
      <c r="Z11" s="400">
        <v>18</v>
      </c>
      <c r="AA11" s="401">
        <v>34.099635598816306</v>
      </c>
      <c r="AB11" s="402">
        <v>4088.9</v>
      </c>
    </row>
    <row r="12" spans="1:28">
      <c r="A12" s="330"/>
      <c r="B12" s="331">
        <v>2</v>
      </c>
      <c r="C12" s="386">
        <v>284678</v>
      </c>
      <c r="D12" s="332">
        <v>25842</v>
      </c>
      <c r="E12" s="332">
        <v>17081</v>
      </c>
      <c r="F12" s="332">
        <v>327601</v>
      </c>
      <c r="G12" s="332">
        <v>550015</v>
      </c>
      <c r="H12" s="332">
        <v>165386</v>
      </c>
      <c r="I12" s="635">
        <v>715401</v>
      </c>
      <c r="J12" s="332">
        <v>13488</v>
      </c>
      <c r="K12" s="333">
        <v>1056490</v>
      </c>
      <c r="M12" s="330" t="s">
        <v>783</v>
      </c>
      <c r="N12" s="391" t="s">
        <v>782</v>
      </c>
      <c r="O12" s="386">
        <v>81768.510999999999</v>
      </c>
      <c r="P12" s="332">
        <v>2024.3140000000001</v>
      </c>
      <c r="Q12" s="332">
        <v>2851.1889999999999</v>
      </c>
      <c r="R12" s="332">
        <v>86644.013999999996</v>
      </c>
      <c r="S12" s="332">
        <v>180346.136</v>
      </c>
      <c r="T12" s="332">
        <v>73122.892999999996</v>
      </c>
      <c r="U12" s="635">
        <v>253469.02899999998</v>
      </c>
      <c r="V12" s="332">
        <v>4448.0889999999999</v>
      </c>
      <c r="W12" s="333">
        <v>344561.13199999993</v>
      </c>
      <c r="Y12" s="399" t="s">
        <v>813</v>
      </c>
      <c r="Z12" s="400">
        <v>19</v>
      </c>
      <c r="AA12" s="401">
        <v>31.300228976788034</v>
      </c>
      <c r="AB12" s="402">
        <v>4454.6000000000004</v>
      </c>
    </row>
    <row r="13" spans="1:28">
      <c r="A13" s="330"/>
      <c r="B13" s="331">
        <v>3</v>
      </c>
      <c r="C13" s="386">
        <v>245574</v>
      </c>
      <c r="D13" s="332">
        <v>32545</v>
      </c>
      <c r="E13" s="332">
        <v>14734</v>
      </c>
      <c r="F13" s="332">
        <v>292853</v>
      </c>
      <c r="G13" s="332">
        <v>335657</v>
      </c>
      <c r="H13" s="332">
        <v>134549</v>
      </c>
      <c r="I13" s="635">
        <v>470206</v>
      </c>
      <c r="J13" s="332">
        <v>11955</v>
      </c>
      <c r="K13" s="333">
        <v>775014</v>
      </c>
      <c r="M13" s="330" t="s">
        <v>781</v>
      </c>
      <c r="N13" s="391" t="s">
        <v>780</v>
      </c>
      <c r="O13" s="386">
        <v>44852.966999999997</v>
      </c>
      <c r="P13" s="332">
        <v>1275.9159999999999</v>
      </c>
      <c r="Q13" s="332">
        <v>8838.9709999999995</v>
      </c>
      <c r="R13" s="332">
        <v>54967.853999999992</v>
      </c>
      <c r="S13" s="332">
        <v>110292.50199999999</v>
      </c>
      <c r="T13" s="332">
        <v>40848.845999999998</v>
      </c>
      <c r="U13" s="635">
        <v>151141.348</v>
      </c>
      <c r="V13" s="332">
        <v>2646.875</v>
      </c>
      <c r="W13" s="333">
        <v>208756.07699999999</v>
      </c>
      <c r="Y13" s="399" t="s">
        <v>814</v>
      </c>
      <c r="Z13" s="400">
        <v>20</v>
      </c>
      <c r="AA13" s="401">
        <v>32.200180134407979</v>
      </c>
      <c r="AB13" s="402">
        <v>4330.1000000000004</v>
      </c>
    </row>
    <row r="14" spans="1:28">
      <c r="A14" s="330"/>
      <c r="B14" s="331">
        <v>4</v>
      </c>
      <c r="C14" s="386">
        <v>28392</v>
      </c>
      <c r="D14" s="332">
        <v>11393</v>
      </c>
      <c r="E14" s="332">
        <v>1704</v>
      </c>
      <c r="F14" s="332">
        <v>41489</v>
      </c>
      <c r="G14" s="332">
        <v>153041</v>
      </c>
      <c r="H14" s="332">
        <v>68236</v>
      </c>
      <c r="I14" s="635">
        <v>221277</v>
      </c>
      <c r="J14" s="332">
        <v>1294</v>
      </c>
      <c r="K14" s="333">
        <v>264060</v>
      </c>
      <c r="M14" s="330" t="s">
        <v>779</v>
      </c>
      <c r="N14" s="391" t="s">
        <v>778</v>
      </c>
      <c r="O14" s="386">
        <v>98796.554000000004</v>
      </c>
      <c r="P14" s="332">
        <v>1770.9739999999999</v>
      </c>
      <c r="Q14" s="332">
        <v>1298.154</v>
      </c>
      <c r="R14" s="332">
        <v>101865.682</v>
      </c>
      <c r="S14" s="332">
        <v>43236.178999999996</v>
      </c>
      <c r="T14" s="332">
        <v>17369.883000000002</v>
      </c>
      <c r="U14" s="635">
        <v>60606.061999999998</v>
      </c>
      <c r="V14" s="332">
        <v>3879.0239999999999</v>
      </c>
      <c r="W14" s="333">
        <v>166350.76800000001</v>
      </c>
      <c r="Y14" s="399" t="s">
        <v>815</v>
      </c>
      <c r="Z14" s="400">
        <v>21</v>
      </c>
      <c r="AA14" s="401">
        <v>32.499650365950302</v>
      </c>
      <c r="AB14" s="402">
        <v>4290.2</v>
      </c>
    </row>
    <row r="15" spans="1:28">
      <c r="A15" s="330"/>
      <c r="B15" s="331">
        <v>5</v>
      </c>
      <c r="C15" s="386">
        <v>318983</v>
      </c>
      <c r="D15" s="332">
        <v>11553</v>
      </c>
      <c r="E15" s="332">
        <v>19139</v>
      </c>
      <c r="F15" s="332">
        <v>349675</v>
      </c>
      <c r="G15" s="332">
        <v>420516</v>
      </c>
      <c r="H15" s="332">
        <v>195510</v>
      </c>
      <c r="I15" s="635">
        <v>616026</v>
      </c>
      <c r="J15" s="332">
        <v>12055</v>
      </c>
      <c r="K15" s="333">
        <v>977756</v>
      </c>
      <c r="M15" s="330" t="s">
        <v>777</v>
      </c>
      <c r="N15" s="391" t="s">
        <v>776</v>
      </c>
      <c r="O15" s="386">
        <v>166709.88699999999</v>
      </c>
      <c r="P15" s="332">
        <v>3704.3449999999998</v>
      </c>
      <c r="Q15" s="332">
        <v>5030.598</v>
      </c>
      <c r="R15" s="332">
        <v>175444.83</v>
      </c>
      <c r="S15" s="332">
        <v>79018.338000000003</v>
      </c>
      <c r="T15" s="332">
        <v>26424.224999999999</v>
      </c>
      <c r="U15" s="635">
        <v>105442.56299999999</v>
      </c>
      <c r="V15" s="332">
        <v>5215.1210000000001</v>
      </c>
      <c r="W15" s="333">
        <v>286102.51399999997</v>
      </c>
      <c r="Y15" s="399" t="s">
        <v>816</v>
      </c>
      <c r="Z15" s="400">
        <v>22</v>
      </c>
      <c r="AA15" s="401">
        <v>35.400005077817553</v>
      </c>
      <c r="AB15" s="402">
        <v>3938.7</v>
      </c>
    </row>
    <row r="16" spans="1:28">
      <c r="A16" s="330"/>
      <c r="B16" s="331">
        <v>6</v>
      </c>
      <c r="C16" s="386">
        <v>82268</v>
      </c>
      <c r="D16" s="332">
        <v>5520</v>
      </c>
      <c r="E16" s="332">
        <v>4936</v>
      </c>
      <c r="F16" s="332">
        <v>92724</v>
      </c>
      <c r="G16" s="332">
        <v>168550</v>
      </c>
      <c r="H16" s="332">
        <v>73671</v>
      </c>
      <c r="I16" s="635">
        <v>242221</v>
      </c>
      <c r="J16" s="332">
        <v>2641</v>
      </c>
      <c r="K16" s="333">
        <v>337586</v>
      </c>
      <c r="M16" s="330" t="s">
        <v>775</v>
      </c>
      <c r="N16" s="391" t="s">
        <v>774</v>
      </c>
      <c r="O16" s="386">
        <v>103476.71</v>
      </c>
      <c r="P16" s="332">
        <v>4669.3019999999997</v>
      </c>
      <c r="Q16" s="332">
        <v>2671.5970000000002</v>
      </c>
      <c r="R16" s="332">
        <v>110817.609</v>
      </c>
      <c r="S16" s="332">
        <v>46889.59</v>
      </c>
      <c r="T16" s="332">
        <v>45341.313999999998</v>
      </c>
      <c r="U16" s="635">
        <v>92230.903999999995</v>
      </c>
      <c r="V16" s="332">
        <v>4415.4709999999995</v>
      </c>
      <c r="W16" s="333">
        <v>207463.98399999997</v>
      </c>
      <c r="Y16" s="399" t="s">
        <v>817</v>
      </c>
      <c r="Z16" s="400">
        <v>23</v>
      </c>
      <c r="AA16" s="401">
        <v>40.600430959175355</v>
      </c>
      <c r="AB16" s="402">
        <v>3434.2</v>
      </c>
    </row>
    <row r="17" spans="1:28">
      <c r="A17" s="330"/>
      <c r="B17" s="331">
        <v>7</v>
      </c>
      <c r="C17" s="386">
        <v>87746</v>
      </c>
      <c r="D17" s="332">
        <v>6866</v>
      </c>
      <c r="E17" s="332">
        <v>5265</v>
      </c>
      <c r="F17" s="332">
        <v>99877</v>
      </c>
      <c r="G17" s="332">
        <v>464227</v>
      </c>
      <c r="H17" s="332">
        <v>112425</v>
      </c>
      <c r="I17" s="635">
        <v>576652</v>
      </c>
      <c r="J17" s="332">
        <v>45273</v>
      </c>
      <c r="K17" s="333">
        <v>721802</v>
      </c>
      <c r="M17" s="330" t="s">
        <v>773</v>
      </c>
      <c r="N17" s="391" t="s">
        <v>772</v>
      </c>
      <c r="O17" s="386">
        <v>303583.522</v>
      </c>
      <c r="P17" s="332">
        <v>7953.4269999999997</v>
      </c>
      <c r="Q17" s="332">
        <v>11210.332</v>
      </c>
      <c r="R17" s="332">
        <v>322747.28100000002</v>
      </c>
      <c r="S17" s="332">
        <v>242747.003</v>
      </c>
      <c r="T17" s="332">
        <v>129198.102</v>
      </c>
      <c r="U17" s="635">
        <v>371945.10499999998</v>
      </c>
      <c r="V17" s="332">
        <v>33979.883000000002</v>
      </c>
      <c r="W17" s="333">
        <v>728672.26899999997</v>
      </c>
      <c r="Y17" s="399" t="s">
        <v>818</v>
      </c>
      <c r="Z17" s="400">
        <v>24</v>
      </c>
      <c r="AA17" s="401">
        <v>38.000109015589231</v>
      </c>
      <c r="AB17" s="402">
        <v>3669.2</v>
      </c>
    </row>
    <row r="18" spans="1:28">
      <c r="A18" s="330"/>
      <c r="B18" s="331">
        <v>8</v>
      </c>
      <c r="C18" s="386">
        <v>27336</v>
      </c>
      <c r="D18" s="332">
        <v>10732</v>
      </c>
      <c r="E18" s="332">
        <v>1640</v>
      </c>
      <c r="F18" s="332">
        <v>39708</v>
      </c>
      <c r="G18" s="332">
        <v>83675</v>
      </c>
      <c r="H18" s="332">
        <v>38220</v>
      </c>
      <c r="I18" s="635">
        <v>121895</v>
      </c>
      <c r="J18" s="332">
        <v>3661</v>
      </c>
      <c r="K18" s="333">
        <v>165264</v>
      </c>
      <c r="M18" s="330" t="s">
        <v>771</v>
      </c>
      <c r="N18" s="391" t="s">
        <v>770</v>
      </c>
      <c r="O18" s="386">
        <v>164137.742</v>
      </c>
      <c r="P18" s="332">
        <v>2280.9650000000001</v>
      </c>
      <c r="Q18" s="332">
        <v>2877.8130000000001</v>
      </c>
      <c r="R18" s="332">
        <v>169296.52</v>
      </c>
      <c r="S18" s="332">
        <v>102720.671</v>
      </c>
      <c r="T18" s="332">
        <v>67978.687000000005</v>
      </c>
      <c r="U18" s="635">
        <v>170699.35800000001</v>
      </c>
      <c r="V18" s="332">
        <v>6468.9979999999996</v>
      </c>
      <c r="W18" s="333">
        <v>346464.87600000005</v>
      </c>
      <c r="Y18" s="399" t="s">
        <v>819</v>
      </c>
      <c r="Z18" s="400">
        <v>25</v>
      </c>
      <c r="AA18" s="401">
        <v>39.000307683701159</v>
      </c>
      <c r="AB18" s="402">
        <v>3575.1</v>
      </c>
    </row>
    <row r="19" spans="1:28">
      <c r="A19" s="330"/>
      <c r="B19" s="331">
        <v>9</v>
      </c>
      <c r="C19" s="386">
        <v>108007.4</v>
      </c>
      <c r="D19" s="332">
        <v>122763</v>
      </c>
      <c r="E19" s="332">
        <v>6480</v>
      </c>
      <c r="F19" s="332">
        <v>237250.4</v>
      </c>
      <c r="G19" s="332">
        <v>184060</v>
      </c>
      <c r="H19" s="332">
        <v>76083</v>
      </c>
      <c r="I19" s="635">
        <v>260143</v>
      </c>
      <c r="J19" s="332">
        <v>1901</v>
      </c>
      <c r="K19" s="333">
        <v>499294.4</v>
      </c>
      <c r="M19" s="330" t="s">
        <v>769</v>
      </c>
      <c r="N19" s="391" t="s">
        <v>768</v>
      </c>
      <c r="O19" s="386">
        <v>169260.36900000001</v>
      </c>
      <c r="P19" s="332">
        <v>4340.7979999999998</v>
      </c>
      <c r="Q19" s="332">
        <v>26960.532999999999</v>
      </c>
      <c r="R19" s="332">
        <v>200561.7</v>
      </c>
      <c r="S19" s="332">
        <v>127543.25599999999</v>
      </c>
      <c r="T19" s="332">
        <v>63202.233999999997</v>
      </c>
      <c r="U19" s="635">
        <v>190745.49</v>
      </c>
      <c r="V19" s="332">
        <v>14868.444</v>
      </c>
      <c r="W19" s="333">
        <v>406175.63400000002</v>
      </c>
      <c r="Y19" s="399" t="s">
        <v>820</v>
      </c>
      <c r="Z19" s="400">
        <v>26</v>
      </c>
      <c r="AA19" s="401">
        <v>36.199600176545424</v>
      </c>
      <c r="AB19" s="402">
        <v>3851.7</v>
      </c>
    </row>
    <row r="20" spans="1:28">
      <c r="A20" s="330"/>
      <c r="B20" s="331">
        <v>10</v>
      </c>
      <c r="C20" s="386">
        <v>513583</v>
      </c>
      <c r="D20" s="332">
        <v>31435</v>
      </c>
      <c r="E20" s="332">
        <v>8181</v>
      </c>
      <c r="F20" s="332">
        <v>553199</v>
      </c>
      <c r="G20" s="332">
        <v>378242</v>
      </c>
      <c r="H20" s="332">
        <v>105046</v>
      </c>
      <c r="I20" s="635">
        <v>483288</v>
      </c>
      <c r="J20" s="332">
        <v>8693</v>
      </c>
      <c r="K20" s="333">
        <v>1045180</v>
      </c>
      <c r="M20" s="330" t="s">
        <v>767</v>
      </c>
      <c r="N20" s="391" t="s">
        <v>766</v>
      </c>
      <c r="O20" s="386">
        <v>126481.954</v>
      </c>
      <c r="P20" s="332">
        <v>2940.1909999999998</v>
      </c>
      <c r="Q20" s="332">
        <v>2319.0239999999999</v>
      </c>
      <c r="R20" s="332">
        <v>131741.16899999999</v>
      </c>
      <c r="S20" s="332">
        <v>95649.514999999999</v>
      </c>
      <c r="T20" s="332">
        <v>56350.421000000002</v>
      </c>
      <c r="U20" s="635">
        <v>151999.93599999999</v>
      </c>
      <c r="V20" s="332">
        <v>10061.960999999999</v>
      </c>
      <c r="W20" s="333">
        <v>293803.06599999999</v>
      </c>
      <c r="Y20" s="399" t="s">
        <v>821</v>
      </c>
      <c r="Z20" s="400">
        <v>27</v>
      </c>
      <c r="AA20" s="401">
        <v>38.200000000000003</v>
      </c>
      <c r="AB20" s="402">
        <v>3650</v>
      </c>
    </row>
    <row r="21" spans="1:28">
      <c r="A21" s="330"/>
      <c r="B21" s="331">
        <v>11</v>
      </c>
      <c r="C21" s="386">
        <v>355892</v>
      </c>
      <c r="D21" s="332">
        <v>23881</v>
      </c>
      <c r="E21" s="332">
        <v>10639</v>
      </c>
      <c r="F21" s="332">
        <v>390412</v>
      </c>
      <c r="G21" s="332">
        <v>383860</v>
      </c>
      <c r="H21" s="332">
        <v>132042</v>
      </c>
      <c r="I21" s="635">
        <v>515902</v>
      </c>
      <c r="J21" s="332">
        <v>5674</v>
      </c>
      <c r="K21" s="333">
        <v>911988</v>
      </c>
      <c r="M21" s="330" t="s">
        <v>765</v>
      </c>
      <c r="N21" s="391" t="s">
        <v>764</v>
      </c>
      <c r="O21" s="386">
        <v>207998.033</v>
      </c>
      <c r="P21" s="332">
        <v>4416.299</v>
      </c>
      <c r="Q21" s="332">
        <v>8757.3259999999991</v>
      </c>
      <c r="R21" s="332">
        <v>221171.658</v>
      </c>
      <c r="S21" s="332">
        <v>112062.53599999999</v>
      </c>
      <c r="T21" s="332">
        <v>48403.41</v>
      </c>
      <c r="U21" s="635">
        <v>160465.946</v>
      </c>
      <c r="V21" s="332">
        <v>8069.0770000000002</v>
      </c>
      <c r="W21" s="333">
        <v>389706.68099999998</v>
      </c>
      <c r="Y21" s="399" t="s">
        <v>822</v>
      </c>
      <c r="Z21" s="400">
        <v>28</v>
      </c>
      <c r="AA21" s="401">
        <v>41.000382274237658</v>
      </c>
      <c r="AB21" s="402">
        <v>3400.7</v>
      </c>
    </row>
    <row r="22" spans="1:28">
      <c r="A22" s="330"/>
      <c r="B22" s="331">
        <v>12</v>
      </c>
      <c r="C22" s="386">
        <v>706511</v>
      </c>
      <c r="D22" s="332">
        <v>47441.9</v>
      </c>
      <c r="E22" s="332">
        <v>32433.7</v>
      </c>
      <c r="F22" s="332">
        <v>786386.6</v>
      </c>
      <c r="G22" s="332">
        <v>140706.20000000001</v>
      </c>
      <c r="H22" s="332">
        <v>60802.6</v>
      </c>
      <c r="I22" s="635">
        <v>201508.80000000002</v>
      </c>
      <c r="J22" s="332">
        <v>8485.7289999999994</v>
      </c>
      <c r="K22" s="333">
        <v>996381.12900000007</v>
      </c>
      <c r="M22" s="330" t="s">
        <v>763</v>
      </c>
      <c r="N22" s="391" t="s">
        <v>762</v>
      </c>
      <c r="O22" s="386">
        <v>148494.95000000001</v>
      </c>
      <c r="P22" s="332">
        <v>4944.8100000000004</v>
      </c>
      <c r="Q22" s="332">
        <v>10196.109</v>
      </c>
      <c r="R22" s="332">
        <v>163635.86900000001</v>
      </c>
      <c r="S22" s="332">
        <v>168139.27600000001</v>
      </c>
      <c r="T22" s="332">
        <v>112648.162</v>
      </c>
      <c r="U22" s="635">
        <v>280787.43800000002</v>
      </c>
      <c r="V22" s="332">
        <v>22388.746999999999</v>
      </c>
      <c r="W22" s="333">
        <v>466812.054</v>
      </c>
      <c r="Y22" s="399" t="s">
        <v>823</v>
      </c>
      <c r="Z22" s="400">
        <v>29</v>
      </c>
      <c r="AA22" s="401">
        <v>44.300057190061636</v>
      </c>
      <c r="AB22" s="402">
        <v>3147.4</v>
      </c>
    </row>
    <row r="23" spans="1:28">
      <c r="A23" s="330"/>
      <c r="B23" s="331">
        <v>13</v>
      </c>
      <c r="C23" s="386">
        <v>48486.627999999997</v>
      </c>
      <c r="D23" s="332">
        <v>5010.1840000000002</v>
      </c>
      <c r="E23" s="332">
        <v>1283.097</v>
      </c>
      <c r="F23" s="332">
        <v>54779.909</v>
      </c>
      <c r="G23" s="332">
        <v>162933.99900000001</v>
      </c>
      <c r="H23" s="332">
        <v>59914.701000000001</v>
      </c>
      <c r="I23" s="635">
        <v>222848.7</v>
      </c>
      <c r="J23" s="332">
        <v>2689.4789999999998</v>
      </c>
      <c r="K23" s="333">
        <v>280318.08799999999</v>
      </c>
      <c r="M23" s="330" t="s">
        <v>761</v>
      </c>
      <c r="N23" s="391" t="s">
        <v>760</v>
      </c>
      <c r="O23" s="386">
        <v>166061.193</v>
      </c>
      <c r="P23" s="332">
        <v>5235.5709999999999</v>
      </c>
      <c r="Q23" s="332">
        <v>7900.6170000000002</v>
      </c>
      <c r="R23" s="332">
        <v>179197.38099999999</v>
      </c>
      <c r="S23" s="332">
        <v>237757.87299999999</v>
      </c>
      <c r="T23" s="332">
        <v>94642.898000000001</v>
      </c>
      <c r="U23" s="635">
        <v>332400.77100000001</v>
      </c>
      <c r="V23" s="332">
        <v>24752.069</v>
      </c>
      <c r="W23" s="333">
        <v>536350.22100000002</v>
      </c>
      <c r="Y23" s="399" t="s">
        <v>824</v>
      </c>
      <c r="Z23" s="400">
        <v>30</v>
      </c>
      <c r="AA23" s="401">
        <v>49.000175716042868</v>
      </c>
      <c r="AB23" s="402">
        <v>2845.5</v>
      </c>
    </row>
    <row r="24" spans="1:28">
      <c r="A24" s="330"/>
      <c r="B24" s="331">
        <v>14</v>
      </c>
      <c r="C24" s="386">
        <v>81414.501999999993</v>
      </c>
      <c r="D24" s="332">
        <v>3500.875</v>
      </c>
      <c r="E24" s="332">
        <v>2358.9079999999999</v>
      </c>
      <c r="F24" s="332">
        <v>87274.284999999989</v>
      </c>
      <c r="G24" s="332">
        <v>154240.27600000001</v>
      </c>
      <c r="H24" s="332">
        <v>53434.739000000001</v>
      </c>
      <c r="I24" s="635">
        <v>207675.01500000001</v>
      </c>
      <c r="J24" s="332">
        <v>4521.2539999999999</v>
      </c>
      <c r="K24" s="333">
        <v>299470.554</v>
      </c>
      <c r="M24" s="330" t="s">
        <v>759</v>
      </c>
      <c r="N24" s="391" t="s">
        <v>758</v>
      </c>
      <c r="O24" s="386">
        <v>806924.77800000005</v>
      </c>
      <c r="P24" s="332">
        <v>23683.899000000001</v>
      </c>
      <c r="Q24" s="332">
        <v>9057.2189999999991</v>
      </c>
      <c r="R24" s="332">
        <v>839665.89600000007</v>
      </c>
      <c r="S24" s="332">
        <v>331058.17300000001</v>
      </c>
      <c r="T24" s="332">
        <v>200053.74600000001</v>
      </c>
      <c r="U24" s="635">
        <v>531111.91899999999</v>
      </c>
      <c r="V24" s="332">
        <v>34874.542999999998</v>
      </c>
      <c r="W24" s="333">
        <v>1405652.358</v>
      </c>
      <c r="Y24" s="399" t="s">
        <v>825</v>
      </c>
      <c r="Z24" s="400">
        <v>31</v>
      </c>
      <c r="AA24" s="401">
        <v>51.600606935346583</v>
      </c>
      <c r="AB24" s="402">
        <v>2702.1</v>
      </c>
    </row>
    <row r="25" spans="1:28" ht="16" thickBot="1">
      <c r="A25" s="334"/>
      <c r="B25" s="335">
        <v>15</v>
      </c>
      <c r="C25" s="387">
        <v>100177.125</v>
      </c>
      <c r="D25" s="336">
        <v>3798.3649999999998</v>
      </c>
      <c r="E25" s="336">
        <v>5119.3940000000002</v>
      </c>
      <c r="F25" s="336">
        <v>109094.88400000001</v>
      </c>
      <c r="G25" s="336">
        <v>118901.368</v>
      </c>
      <c r="H25" s="336">
        <v>47769.837</v>
      </c>
      <c r="I25" s="636">
        <v>166671.20500000002</v>
      </c>
      <c r="J25" s="336">
        <v>4843.7079999999996</v>
      </c>
      <c r="K25" s="337">
        <v>280609.79700000002</v>
      </c>
      <c r="M25" s="334" t="s">
        <v>757</v>
      </c>
      <c r="N25" s="392" t="s">
        <v>756</v>
      </c>
      <c r="O25" s="387">
        <v>1285479.6569999999</v>
      </c>
      <c r="P25" s="336">
        <v>53131.065999999999</v>
      </c>
      <c r="Q25" s="336">
        <v>276396.02399999998</v>
      </c>
      <c r="R25" s="336">
        <v>1615006.747</v>
      </c>
      <c r="S25" s="336">
        <v>372594.68099999998</v>
      </c>
      <c r="T25" s="336">
        <v>161651.405</v>
      </c>
      <c r="U25" s="636">
        <v>534246.08600000001</v>
      </c>
      <c r="V25" s="336">
        <v>30671.367999999999</v>
      </c>
      <c r="W25" s="337">
        <v>2179924.2009999999</v>
      </c>
      <c r="Y25" s="399" t="s">
        <v>826</v>
      </c>
      <c r="Z25" s="400">
        <v>32</v>
      </c>
      <c r="AA25" s="401">
        <v>51.900241950493211</v>
      </c>
      <c r="AB25" s="402">
        <v>2686.5</v>
      </c>
    </row>
    <row r="26" spans="1:28">
      <c r="A26" s="338"/>
      <c r="B26" s="338"/>
      <c r="C26" s="339"/>
      <c r="D26" s="339"/>
      <c r="E26" s="339"/>
      <c r="F26" s="339"/>
      <c r="G26" s="339"/>
      <c r="H26" s="339"/>
      <c r="I26" s="339"/>
      <c r="J26" s="339"/>
      <c r="K26" s="339"/>
      <c r="M26" s="338"/>
      <c r="N26" s="338"/>
      <c r="O26" s="339"/>
      <c r="P26" s="339"/>
      <c r="Q26" s="339"/>
      <c r="R26" s="339"/>
      <c r="S26" s="339"/>
      <c r="T26" s="339"/>
      <c r="U26" s="339"/>
      <c r="V26" s="339"/>
      <c r="W26" s="339"/>
      <c r="Y26" s="399" t="s">
        <v>827</v>
      </c>
      <c r="Z26" s="400">
        <v>33</v>
      </c>
      <c r="AA26" s="401">
        <v>55.600749690951865</v>
      </c>
      <c r="AB26" s="402">
        <v>2507.6999999999998</v>
      </c>
    </row>
    <row r="27" spans="1:28">
      <c r="A27" s="340" t="s">
        <v>744</v>
      </c>
      <c r="B27" s="340"/>
      <c r="C27" s="340"/>
      <c r="D27" s="340"/>
      <c r="E27" s="340"/>
      <c r="F27" s="340"/>
      <c r="G27" s="340"/>
      <c r="H27" s="340"/>
      <c r="I27" s="340"/>
      <c r="J27" s="340"/>
      <c r="K27" s="340"/>
      <c r="M27" s="340" t="s">
        <v>797</v>
      </c>
      <c r="N27" s="340"/>
      <c r="O27" s="340"/>
      <c r="P27" s="340"/>
      <c r="Q27" s="340"/>
      <c r="R27" s="340"/>
      <c r="S27" s="340"/>
      <c r="T27" s="340"/>
      <c r="U27" s="340"/>
      <c r="V27" s="340"/>
      <c r="W27" s="340"/>
      <c r="Y27" s="399" t="s">
        <v>828</v>
      </c>
      <c r="Z27" s="400">
        <v>34</v>
      </c>
      <c r="AA27" s="401">
        <v>52.999087729968068</v>
      </c>
      <c r="AB27" s="402">
        <v>2630.8</v>
      </c>
    </row>
    <row r="28" spans="1:28">
      <c r="A28" s="340" t="s">
        <v>745</v>
      </c>
      <c r="B28" s="340"/>
      <c r="C28" s="340"/>
      <c r="D28" s="340"/>
      <c r="E28" s="340"/>
      <c r="F28" s="340"/>
      <c r="G28" s="340"/>
      <c r="H28" s="340"/>
      <c r="I28" s="340"/>
      <c r="J28" s="340"/>
      <c r="K28" s="340"/>
      <c r="M28" s="340" t="s">
        <v>798</v>
      </c>
      <c r="N28" s="340"/>
      <c r="O28" s="340"/>
      <c r="P28" s="340"/>
      <c r="Q28" s="340"/>
      <c r="R28" s="340"/>
      <c r="S28" s="340"/>
      <c r="T28" s="340"/>
      <c r="U28" s="340"/>
      <c r="V28" s="340"/>
      <c r="W28" s="340"/>
      <c r="Y28" s="399" t="s">
        <v>829</v>
      </c>
      <c r="Z28" s="400">
        <v>35</v>
      </c>
      <c r="AA28" s="401">
        <v>53.499347709308573</v>
      </c>
      <c r="AB28" s="402">
        <v>2606.1999999999998</v>
      </c>
    </row>
    <row r="29" spans="1:28">
      <c r="A29" s="341"/>
      <c r="B29" s="341"/>
      <c r="C29" s="341"/>
      <c r="D29" s="341"/>
      <c r="E29" s="341"/>
      <c r="F29" s="341"/>
      <c r="G29" s="341"/>
      <c r="H29" s="341"/>
      <c r="I29" s="341"/>
      <c r="J29" s="341"/>
      <c r="K29" s="341"/>
      <c r="M29" s="341"/>
      <c r="N29" s="341"/>
      <c r="O29" s="341"/>
      <c r="P29" s="341"/>
      <c r="Q29" s="341"/>
      <c r="R29" s="341"/>
      <c r="S29" s="341"/>
      <c r="T29" s="341"/>
      <c r="U29" s="341"/>
      <c r="V29" s="341"/>
      <c r="W29" s="341"/>
      <c r="Y29" s="399" t="s">
        <v>830</v>
      </c>
      <c r="Z29" s="400">
        <v>36</v>
      </c>
      <c r="AA29" s="401">
        <v>56.900914136467506</v>
      </c>
      <c r="AB29" s="402">
        <v>2450.4</v>
      </c>
    </row>
    <row r="30" spans="1:28">
      <c r="A30" s="342" t="s">
        <v>754</v>
      </c>
      <c r="B30" s="342"/>
      <c r="C30" s="342"/>
      <c r="D30" s="342"/>
      <c r="E30" s="342"/>
      <c r="F30" s="343"/>
      <c r="G30" s="344"/>
      <c r="H30" s="342"/>
      <c r="I30" s="342"/>
      <c r="J30" s="342"/>
      <c r="K30" s="345"/>
      <c r="M30" s="345"/>
      <c r="N30" s="345"/>
      <c r="O30" s="371"/>
      <c r="P30" s="345"/>
      <c r="Q30" s="345"/>
      <c r="R30" s="345"/>
      <c r="S30" s="345"/>
      <c r="T30" s="345"/>
      <c r="U30" s="345"/>
      <c r="V30" s="345"/>
      <c r="W30" s="345"/>
      <c r="Y30" s="399" t="s">
        <v>831</v>
      </c>
      <c r="Z30" s="400">
        <v>37</v>
      </c>
      <c r="AA30" s="401">
        <v>59.900330798642443</v>
      </c>
      <c r="AB30" s="402">
        <v>2327.6999999999998</v>
      </c>
    </row>
    <row r="31" spans="1:28" ht="16" thickBot="1">
      <c r="A31" s="345"/>
      <c r="B31" s="345"/>
      <c r="C31" s="345"/>
      <c r="D31" s="345"/>
      <c r="E31" s="345"/>
      <c r="F31" s="345"/>
      <c r="G31" s="345"/>
      <c r="H31" s="345"/>
      <c r="I31" s="345"/>
      <c r="J31" s="345"/>
      <c r="K31" s="331" t="s">
        <v>746</v>
      </c>
      <c r="M31" s="345"/>
      <c r="N31" s="345"/>
      <c r="O31" s="385"/>
      <c r="P31" s="385"/>
      <c r="Q31" s="385"/>
      <c r="R31" s="385"/>
      <c r="S31" s="385"/>
      <c r="T31" s="385"/>
      <c r="U31" s="385"/>
      <c r="V31" s="385"/>
      <c r="W31" s="385"/>
      <c r="Y31" s="399" t="s">
        <v>832</v>
      </c>
      <c r="Z31" s="400">
        <v>38</v>
      </c>
      <c r="AA31" s="401">
        <v>64.2002025969242</v>
      </c>
      <c r="AB31" s="402">
        <v>2171.8000000000002</v>
      </c>
    </row>
    <row r="32" spans="1:28">
      <c r="A32" s="320"/>
      <c r="B32" s="321"/>
      <c r="C32" s="323" t="s">
        <v>747</v>
      </c>
      <c r="D32" s="323"/>
      <c r="E32" s="323"/>
      <c r="F32" s="323"/>
      <c r="G32" s="322" t="s">
        <v>748</v>
      </c>
      <c r="H32" s="323"/>
      <c r="I32" s="323"/>
      <c r="J32" s="346" t="s">
        <v>731</v>
      </c>
      <c r="K32" s="347"/>
      <c r="Y32" s="399" t="s">
        <v>833</v>
      </c>
      <c r="Z32" s="400">
        <v>39</v>
      </c>
      <c r="AA32" s="401">
        <v>66.199791092963636</v>
      </c>
      <c r="AB32" s="402">
        <v>2106.1999999999998</v>
      </c>
    </row>
    <row r="33" spans="1:28">
      <c r="A33" s="348" t="s">
        <v>733</v>
      </c>
      <c r="B33" s="349"/>
      <c r="C33" s="350" t="s">
        <v>734</v>
      </c>
      <c r="D33" s="350" t="s">
        <v>735</v>
      </c>
      <c r="E33" s="326" t="s">
        <v>736</v>
      </c>
      <c r="F33" s="350" t="s">
        <v>737</v>
      </c>
      <c r="G33" s="350" t="s">
        <v>738</v>
      </c>
      <c r="H33" s="350" t="s">
        <v>739</v>
      </c>
      <c r="I33" s="350" t="s">
        <v>737</v>
      </c>
      <c r="J33" s="326"/>
      <c r="K33" s="351" t="s">
        <v>732</v>
      </c>
      <c r="Y33" s="399" t="s">
        <v>834</v>
      </c>
      <c r="Z33" s="400">
        <v>40</v>
      </c>
      <c r="AA33" s="401">
        <v>71.400040966816874</v>
      </c>
      <c r="AB33" s="402">
        <v>1952.8</v>
      </c>
    </row>
    <row r="34" spans="1:28" ht="16" thickBot="1">
      <c r="A34" s="327"/>
      <c r="B34" s="328"/>
      <c r="C34" s="329"/>
      <c r="D34" s="329"/>
      <c r="E34" s="329" t="s">
        <v>740</v>
      </c>
      <c r="F34" s="329"/>
      <c r="G34" s="329"/>
      <c r="H34" s="329"/>
      <c r="I34" s="329"/>
      <c r="J34" s="329" t="s">
        <v>741</v>
      </c>
      <c r="K34" s="352"/>
      <c r="Y34" s="399" t="s">
        <v>835</v>
      </c>
      <c r="Z34" s="400">
        <v>41</v>
      </c>
      <c r="AA34" s="401">
        <v>68.701650652870157</v>
      </c>
      <c r="AB34" s="402">
        <v>2029.5</v>
      </c>
    </row>
    <row r="35" spans="1:28" ht="16" thickTop="1">
      <c r="A35" s="353" t="s">
        <v>755</v>
      </c>
      <c r="B35" s="338">
        <v>59</v>
      </c>
      <c r="C35" s="332">
        <v>23543.107</v>
      </c>
      <c r="D35" s="332">
        <v>3257.2249999999999</v>
      </c>
      <c r="E35" s="332">
        <v>1412.425</v>
      </c>
      <c r="F35" s="354">
        <v>28212.757000000001</v>
      </c>
      <c r="G35" s="354">
        <v>169759.649</v>
      </c>
      <c r="H35" s="354">
        <v>53952.328999999998</v>
      </c>
      <c r="I35" s="354">
        <v>223711.978</v>
      </c>
      <c r="J35" s="354">
        <v>4256.8760000000002</v>
      </c>
      <c r="K35" s="355">
        <v>256181.611</v>
      </c>
      <c r="Y35" s="399" t="s">
        <v>836</v>
      </c>
      <c r="Z35" s="400">
        <v>42</v>
      </c>
      <c r="AA35" s="401">
        <v>65.598682662902846</v>
      </c>
      <c r="AB35" s="402">
        <v>2125.5</v>
      </c>
    </row>
    <row r="36" spans="1:28">
      <c r="A36" s="353"/>
      <c r="B36" s="338">
        <v>60</v>
      </c>
      <c r="C36" s="332">
        <v>93437.316000000006</v>
      </c>
      <c r="D36" s="332">
        <v>11085.172</v>
      </c>
      <c r="E36" s="332">
        <v>5605.6980000000003</v>
      </c>
      <c r="F36" s="332">
        <v>110128.186</v>
      </c>
      <c r="G36" s="332">
        <v>403593.35100000002</v>
      </c>
      <c r="H36" s="332">
        <v>157177.05499999999</v>
      </c>
      <c r="I36" s="332">
        <v>560770.40599999996</v>
      </c>
      <c r="J36" s="332">
        <v>6296.549</v>
      </c>
      <c r="K36" s="356">
        <v>677195.14099999995</v>
      </c>
      <c r="Y36" s="399" t="s">
        <v>837</v>
      </c>
      <c r="Z36" s="400">
        <v>43</v>
      </c>
      <c r="AA36" s="401">
        <v>66.401562053528892</v>
      </c>
      <c r="AB36" s="402">
        <v>2099.8000000000002</v>
      </c>
    </row>
    <row r="37" spans="1:28">
      <c r="A37" s="353"/>
      <c r="B37" s="338">
        <v>61</v>
      </c>
      <c r="C37" s="332">
        <v>259767.72399999999</v>
      </c>
      <c r="D37" s="332">
        <v>41303.595999999998</v>
      </c>
      <c r="E37" s="332">
        <v>15585.886</v>
      </c>
      <c r="F37" s="332">
        <v>316657.20600000001</v>
      </c>
      <c r="G37" s="332">
        <v>381112.28600000002</v>
      </c>
      <c r="H37" s="332">
        <v>139670.78700000001</v>
      </c>
      <c r="I37" s="332">
        <v>520783.07299999997</v>
      </c>
      <c r="J37" s="332">
        <v>7378.1769999999997</v>
      </c>
      <c r="K37" s="356">
        <v>844818.45600000001</v>
      </c>
      <c r="Y37" s="399" t="s">
        <v>838</v>
      </c>
      <c r="Z37" s="400">
        <v>44</v>
      </c>
      <c r="AA37" s="401">
        <v>68.898552156940255</v>
      </c>
      <c r="AB37" s="402">
        <v>2023.7</v>
      </c>
    </row>
    <row r="38" spans="1:28">
      <c r="A38" s="353"/>
      <c r="B38" s="338">
        <v>62</v>
      </c>
      <c r="C38" s="332">
        <v>78685.26400000001</v>
      </c>
      <c r="D38" s="332">
        <v>12493.376</v>
      </c>
      <c r="E38" s="332">
        <v>4721.5140000000001</v>
      </c>
      <c r="F38" s="332">
        <v>95900.15400000001</v>
      </c>
      <c r="G38" s="332">
        <v>399059.17800000001</v>
      </c>
      <c r="H38" s="332">
        <v>82925.668000000005</v>
      </c>
      <c r="I38" s="332">
        <v>481984.84600000002</v>
      </c>
      <c r="J38" s="332">
        <v>2017.3440000000003</v>
      </c>
      <c r="K38" s="356">
        <v>579902.34400000004</v>
      </c>
      <c r="Y38" s="399" t="s">
        <v>839</v>
      </c>
      <c r="Z38" s="400" t="s">
        <v>930</v>
      </c>
      <c r="AA38" s="401">
        <v>73</v>
      </c>
      <c r="AB38" s="402">
        <v>1910</v>
      </c>
    </row>
    <row r="39" spans="1:28">
      <c r="A39" s="353"/>
      <c r="B39" s="338">
        <v>63</v>
      </c>
      <c r="C39" s="332">
        <v>74054.61</v>
      </c>
      <c r="D39" s="332">
        <v>19018.458000000002</v>
      </c>
      <c r="E39" s="332">
        <v>4443.6060000000007</v>
      </c>
      <c r="F39" s="332">
        <v>97516.674000000014</v>
      </c>
      <c r="G39" s="332">
        <v>388769.95800000004</v>
      </c>
      <c r="H39" s="332">
        <v>105522.19200000001</v>
      </c>
      <c r="I39" s="332">
        <v>494292.15</v>
      </c>
      <c r="J39" s="332">
        <v>4950.8820000000005</v>
      </c>
      <c r="K39" s="356">
        <v>596759.70600000001</v>
      </c>
      <c r="Y39" s="399" t="s">
        <v>840</v>
      </c>
      <c r="Z39" s="400">
        <v>2</v>
      </c>
      <c r="AA39" s="401">
        <v>73.099999999999994</v>
      </c>
      <c r="AB39" s="402">
        <v>1907.4</v>
      </c>
    </row>
    <row r="40" spans="1:28">
      <c r="A40" s="353" t="s">
        <v>743</v>
      </c>
      <c r="B40" s="338">
        <v>1</v>
      </c>
      <c r="C40" s="332">
        <v>126183.727</v>
      </c>
      <c r="D40" s="332">
        <v>13157.126</v>
      </c>
      <c r="E40" s="332">
        <v>7571.0879999999997</v>
      </c>
      <c r="F40" s="332">
        <v>146911.94099999999</v>
      </c>
      <c r="G40" s="332">
        <v>415213.44500000001</v>
      </c>
      <c r="H40" s="332">
        <v>137398.723</v>
      </c>
      <c r="I40" s="332">
        <v>552612.16799999995</v>
      </c>
      <c r="J40" s="332">
        <v>5477.665</v>
      </c>
      <c r="K40" s="356">
        <v>705001.77399999998</v>
      </c>
      <c r="Y40" s="399" t="s">
        <v>841</v>
      </c>
      <c r="Z40" s="400">
        <v>3</v>
      </c>
      <c r="AA40" s="401">
        <v>69.7</v>
      </c>
      <c r="AB40" s="402">
        <v>2000.4</v>
      </c>
    </row>
    <row r="41" spans="1:28">
      <c r="A41" s="353"/>
      <c r="B41" s="338">
        <v>2</v>
      </c>
      <c r="C41" s="332">
        <v>298057.86599999998</v>
      </c>
      <c r="D41" s="332">
        <v>27056.573999999997</v>
      </c>
      <c r="E41" s="332">
        <v>17883.806999999997</v>
      </c>
      <c r="F41" s="332">
        <v>342998.24699999997</v>
      </c>
      <c r="G41" s="332">
        <v>575865.70499999996</v>
      </c>
      <c r="H41" s="332">
        <v>173159.14199999999</v>
      </c>
      <c r="I41" s="332">
        <v>749024.84699999995</v>
      </c>
      <c r="J41" s="332">
        <v>14121.936</v>
      </c>
      <c r="K41" s="356">
        <v>1106145.03</v>
      </c>
      <c r="Y41" s="399" t="s">
        <v>842</v>
      </c>
      <c r="Z41" s="400">
        <v>4</v>
      </c>
      <c r="AA41" s="401">
        <v>70.599999999999994</v>
      </c>
      <c r="AB41" s="402">
        <v>1974.9</v>
      </c>
    </row>
    <row r="42" spans="1:28">
      <c r="A42" s="353"/>
      <c r="B42" s="338">
        <v>3</v>
      </c>
      <c r="C42" s="332">
        <v>249748.75799999997</v>
      </c>
      <c r="D42" s="332">
        <v>33098.264999999999</v>
      </c>
      <c r="E42" s="332">
        <v>14984.477999999999</v>
      </c>
      <c r="F42" s="332">
        <v>297831.50099999999</v>
      </c>
      <c r="G42" s="332">
        <v>341363.16899999999</v>
      </c>
      <c r="H42" s="332">
        <v>136836.33299999998</v>
      </c>
      <c r="I42" s="332">
        <v>478199.50199999998</v>
      </c>
      <c r="J42" s="332">
        <v>12158.234999999999</v>
      </c>
      <c r="K42" s="356">
        <v>788189.23800000001</v>
      </c>
      <c r="Y42" s="399" t="s">
        <v>843</v>
      </c>
      <c r="Z42" s="400">
        <v>5</v>
      </c>
      <c r="AA42" s="401">
        <v>85.3</v>
      </c>
      <c r="AB42" s="402">
        <v>1634.6</v>
      </c>
    </row>
    <row r="43" spans="1:28">
      <c r="A43" s="353"/>
      <c r="B43" s="338">
        <v>4</v>
      </c>
      <c r="C43" s="332">
        <v>28420.391999999996</v>
      </c>
      <c r="D43" s="332">
        <v>11404.392999999998</v>
      </c>
      <c r="E43" s="332">
        <v>1705.7039999999997</v>
      </c>
      <c r="F43" s="332">
        <v>41530.488999999994</v>
      </c>
      <c r="G43" s="332">
        <v>153194.041</v>
      </c>
      <c r="H43" s="332">
        <v>68304.23599999999</v>
      </c>
      <c r="I43" s="332">
        <v>221498.27699999997</v>
      </c>
      <c r="J43" s="332">
        <v>1295.2939999999999</v>
      </c>
      <c r="K43" s="356">
        <v>264324.05999999994</v>
      </c>
      <c r="Y43" s="399" t="s">
        <v>844</v>
      </c>
      <c r="Z43" s="400">
        <v>6</v>
      </c>
      <c r="AA43" s="401">
        <v>107.4</v>
      </c>
      <c r="AB43" s="402">
        <v>1298.2</v>
      </c>
    </row>
    <row r="44" spans="1:28">
      <c r="A44" s="353"/>
      <c r="B44" s="338">
        <v>5</v>
      </c>
      <c r="C44" s="332">
        <v>317707.06799999997</v>
      </c>
      <c r="D44" s="332">
        <v>11506.788</v>
      </c>
      <c r="E44" s="332">
        <v>19062.444</v>
      </c>
      <c r="F44" s="332">
        <v>348276.3</v>
      </c>
      <c r="G44" s="332">
        <v>418833.93599999999</v>
      </c>
      <c r="H44" s="332">
        <v>194727.96</v>
      </c>
      <c r="I44" s="332">
        <v>613561.89599999995</v>
      </c>
      <c r="J44" s="332">
        <v>12006.78</v>
      </c>
      <c r="K44" s="356">
        <v>973844.97600000002</v>
      </c>
      <c r="Y44" s="399" t="s">
        <v>845</v>
      </c>
      <c r="Z44" s="400">
        <v>7</v>
      </c>
      <c r="AA44" s="401">
        <v>140.69999999999999</v>
      </c>
      <c r="AB44" s="402">
        <v>991</v>
      </c>
    </row>
    <row r="45" spans="1:28">
      <c r="A45" s="353"/>
      <c r="B45" s="338">
        <v>6</v>
      </c>
      <c r="C45" s="332">
        <v>81856.66</v>
      </c>
      <c r="D45" s="332">
        <v>5492.4</v>
      </c>
      <c r="E45" s="332">
        <v>4911.32</v>
      </c>
      <c r="F45" s="332">
        <v>92260.38</v>
      </c>
      <c r="G45" s="332">
        <v>167707.25</v>
      </c>
      <c r="H45" s="332">
        <v>73302.645000000004</v>
      </c>
      <c r="I45" s="332">
        <v>241009.89499999999</v>
      </c>
      <c r="J45" s="332">
        <v>2627.7950000000001</v>
      </c>
      <c r="K45" s="356">
        <v>335898.07</v>
      </c>
      <c r="Y45" s="399" t="s">
        <v>846</v>
      </c>
      <c r="Z45" s="400">
        <v>8</v>
      </c>
      <c r="AA45" s="401">
        <v>172.3</v>
      </c>
      <c r="AB45" s="402">
        <v>809.2</v>
      </c>
    </row>
    <row r="46" spans="1:28">
      <c r="A46" s="353"/>
      <c r="B46" s="338">
        <v>7</v>
      </c>
      <c r="C46" s="332">
        <v>87746</v>
      </c>
      <c r="D46" s="332">
        <v>6866</v>
      </c>
      <c r="E46" s="332">
        <v>5265</v>
      </c>
      <c r="F46" s="332">
        <v>99877</v>
      </c>
      <c r="G46" s="332">
        <v>464227</v>
      </c>
      <c r="H46" s="332">
        <v>112425</v>
      </c>
      <c r="I46" s="332">
        <v>576652</v>
      </c>
      <c r="J46" s="332">
        <v>45273</v>
      </c>
      <c r="K46" s="356">
        <v>721802</v>
      </c>
      <c r="Y46" s="399" t="s">
        <v>847</v>
      </c>
      <c r="Z46" s="400">
        <v>9</v>
      </c>
      <c r="AA46" s="401">
        <v>189.4</v>
      </c>
      <c r="AB46" s="402">
        <v>736.2</v>
      </c>
    </row>
    <row r="47" spans="1:28">
      <c r="A47" s="353"/>
      <c r="B47" s="338">
        <v>8</v>
      </c>
      <c r="C47" s="332">
        <v>27554.688000000002</v>
      </c>
      <c r="D47" s="332">
        <v>10817.856</v>
      </c>
      <c r="E47" s="332">
        <v>1653.1200000000001</v>
      </c>
      <c r="F47" s="332">
        <v>40025.663999999997</v>
      </c>
      <c r="G47" s="332">
        <v>84344.4</v>
      </c>
      <c r="H47" s="332">
        <v>38525.760000000002</v>
      </c>
      <c r="I47" s="332">
        <v>122870.16</v>
      </c>
      <c r="J47" s="332">
        <v>3690.288</v>
      </c>
      <c r="K47" s="356">
        <v>166586.11199999999</v>
      </c>
      <c r="Y47" s="399" t="s">
        <v>848</v>
      </c>
      <c r="Z47" s="400">
        <v>10</v>
      </c>
      <c r="AA47" s="401">
        <v>146.4</v>
      </c>
      <c r="AB47" s="402">
        <v>952.4</v>
      </c>
    </row>
    <row r="48" spans="1:28">
      <c r="A48" s="353"/>
      <c r="B48" s="338">
        <v>9</v>
      </c>
      <c r="C48" s="332">
        <v>108547.43699999998</v>
      </c>
      <c r="D48" s="332">
        <v>123376.81499999999</v>
      </c>
      <c r="E48" s="332">
        <v>6512.4</v>
      </c>
      <c r="F48" s="332">
        <v>238436.65199999997</v>
      </c>
      <c r="G48" s="332">
        <v>184980.3</v>
      </c>
      <c r="H48" s="332">
        <v>76463.414999999994</v>
      </c>
      <c r="I48" s="332">
        <v>261443.71499999997</v>
      </c>
      <c r="J48" s="332">
        <v>1910.5049999999999</v>
      </c>
      <c r="K48" s="356">
        <v>501790.87199999997</v>
      </c>
      <c r="Y48" s="399" t="s">
        <v>849</v>
      </c>
      <c r="Z48" s="400">
        <v>11</v>
      </c>
      <c r="AA48" s="401">
        <v>143</v>
      </c>
      <c r="AB48" s="402">
        <v>975</v>
      </c>
    </row>
    <row r="49" spans="1:28">
      <c r="A49" s="353"/>
      <c r="B49" s="338">
        <v>10</v>
      </c>
      <c r="C49" s="332">
        <v>516664.49800000002</v>
      </c>
      <c r="D49" s="332">
        <v>31623.61</v>
      </c>
      <c r="E49" s="332">
        <v>8230.0859999999993</v>
      </c>
      <c r="F49" s="332">
        <v>556518.19400000002</v>
      </c>
      <c r="G49" s="332">
        <v>380511.45199999999</v>
      </c>
      <c r="H49" s="332">
        <v>105676.276</v>
      </c>
      <c r="I49" s="332">
        <v>486187.728</v>
      </c>
      <c r="J49" s="332">
        <v>8745.1579999999994</v>
      </c>
      <c r="K49" s="356">
        <v>1051451.08</v>
      </c>
      <c r="Y49" s="399" t="s">
        <v>850</v>
      </c>
      <c r="Z49" s="400">
        <v>12</v>
      </c>
      <c r="AA49" s="401">
        <v>145</v>
      </c>
      <c r="AB49" s="402">
        <v>961.6</v>
      </c>
    </row>
    <row r="50" spans="1:28">
      <c r="A50" s="353"/>
      <c r="B50" s="338">
        <v>11</v>
      </c>
      <c r="C50" s="332">
        <v>363009.84</v>
      </c>
      <c r="D50" s="332">
        <v>24358.62</v>
      </c>
      <c r="E50" s="332">
        <v>10851.78</v>
      </c>
      <c r="F50" s="332">
        <v>398220.24</v>
      </c>
      <c r="G50" s="332">
        <v>391537.2</v>
      </c>
      <c r="H50" s="332">
        <v>134682.84</v>
      </c>
      <c r="I50" s="332">
        <v>526220.04</v>
      </c>
      <c r="J50" s="332">
        <v>5787.4800000000005</v>
      </c>
      <c r="K50" s="356">
        <v>930227.76</v>
      </c>
      <c r="Y50" s="399" t="s">
        <v>851</v>
      </c>
      <c r="Z50" s="400">
        <v>13</v>
      </c>
      <c r="AA50" s="401">
        <v>150.80000000000001</v>
      </c>
      <c r="AB50" s="402">
        <v>924.6</v>
      </c>
    </row>
    <row r="51" spans="1:28">
      <c r="A51" s="353"/>
      <c r="B51" s="338">
        <v>12</v>
      </c>
      <c r="C51" s="332">
        <v>736184.46200000006</v>
      </c>
      <c r="D51" s="332">
        <v>49434.459800000004</v>
      </c>
      <c r="E51" s="332">
        <v>33795.915400000005</v>
      </c>
      <c r="F51" s="332">
        <v>819414.83719999995</v>
      </c>
      <c r="G51" s="332">
        <v>146615.86040000001</v>
      </c>
      <c r="H51" s="332">
        <v>63356.309200000003</v>
      </c>
      <c r="I51" s="332">
        <v>209972.16960000002</v>
      </c>
      <c r="J51" s="332">
        <v>8842.129617999999</v>
      </c>
      <c r="K51" s="356">
        <v>1038229.136418</v>
      </c>
      <c r="Y51" s="399" t="s">
        <v>852</v>
      </c>
      <c r="Z51" s="400">
        <v>14</v>
      </c>
      <c r="AA51" s="401">
        <v>147.30000000000001</v>
      </c>
      <c r="AB51" s="402">
        <v>946.6</v>
      </c>
    </row>
    <row r="52" spans="1:28">
      <c r="A52" s="353"/>
      <c r="B52" s="338">
        <v>13</v>
      </c>
      <c r="C52" s="332">
        <v>51250.365795999991</v>
      </c>
      <c r="D52" s="332">
        <v>5295.7644879999998</v>
      </c>
      <c r="E52" s="332">
        <v>1356.2335289999999</v>
      </c>
      <c r="F52" s="332">
        <v>57902.363812999996</v>
      </c>
      <c r="G52" s="332">
        <v>172221.236943</v>
      </c>
      <c r="H52" s="332">
        <v>63329.838957</v>
      </c>
      <c r="I52" s="332">
        <v>235551.0759</v>
      </c>
      <c r="J52" s="332">
        <v>2842.7793029999998</v>
      </c>
      <c r="K52" s="356">
        <v>296296.21901599999</v>
      </c>
      <c r="Y52" s="399" t="s">
        <v>853</v>
      </c>
      <c r="Z52" s="400" t="s">
        <v>931</v>
      </c>
      <c r="AA52" s="401">
        <v>130.69999999999999</v>
      </c>
      <c r="AB52" s="402">
        <v>1066.8</v>
      </c>
    </row>
    <row r="53" spans="1:28">
      <c r="A53" s="353"/>
      <c r="B53" s="338">
        <v>14</v>
      </c>
      <c r="C53" s="332">
        <v>87113.517139999996</v>
      </c>
      <c r="D53" s="332">
        <v>3745.9362500000002</v>
      </c>
      <c r="E53" s="332">
        <v>2524.0315599999999</v>
      </c>
      <c r="F53" s="332">
        <v>93383.484949999998</v>
      </c>
      <c r="G53" s="332">
        <v>165037.09532000002</v>
      </c>
      <c r="H53" s="332">
        <v>57175.170730000005</v>
      </c>
      <c r="I53" s="332">
        <v>222212.26605000003</v>
      </c>
      <c r="J53" s="332">
        <v>4837.7417800000003</v>
      </c>
      <c r="K53" s="356">
        <v>320433.49278000003</v>
      </c>
      <c r="Y53" s="399" t="s">
        <v>854</v>
      </c>
      <c r="Z53" s="400">
        <v>2</v>
      </c>
      <c r="AA53" s="401">
        <v>124.1</v>
      </c>
      <c r="AB53" s="402">
        <v>1123.5</v>
      </c>
    </row>
    <row r="54" spans="1:28">
      <c r="A54" s="357"/>
      <c r="B54" s="338">
        <v>15</v>
      </c>
      <c r="C54" s="358">
        <v>109794.12900000002</v>
      </c>
      <c r="D54" s="358">
        <v>4163.0080399999997</v>
      </c>
      <c r="E54" s="358">
        <v>5610.8558240000011</v>
      </c>
      <c r="F54" s="358">
        <v>119567.99286400001</v>
      </c>
      <c r="G54" s="358">
        <v>130315.89932800001</v>
      </c>
      <c r="H54" s="358">
        <v>52355.741352000005</v>
      </c>
      <c r="I54" s="358">
        <v>182671.64068000004</v>
      </c>
      <c r="J54" s="358">
        <v>5308.7039679999998</v>
      </c>
      <c r="K54" s="359">
        <v>307548.33751200006</v>
      </c>
      <c r="Y54" s="399" t="s">
        <v>855</v>
      </c>
      <c r="Z54" s="400">
        <v>3</v>
      </c>
      <c r="AA54" s="401">
        <v>124.8</v>
      </c>
      <c r="AB54" s="402">
        <v>1117.2</v>
      </c>
    </row>
    <row r="55" spans="1:28">
      <c r="A55" s="360" t="s">
        <v>749</v>
      </c>
      <c r="B55" s="361"/>
      <c r="C55" s="332"/>
      <c r="D55" s="362"/>
      <c r="E55" s="362"/>
      <c r="F55" s="332"/>
      <c r="G55" s="332"/>
      <c r="H55" s="332"/>
      <c r="I55" s="332"/>
      <c r="J55" s="332"/>
      <c r="K55" s="333"/>
      <c r="Y55" s="399" t="s">
        <v>856</v>
      </c>
      <c r="Z55" s="400">
        <v>4</v>
      </c>
      <c r="AA55" s="401">
        <v>121.3</v>
      </c>
      <c r="AB55" s="402">
        <v>1149.5</v>
      </c>
    </row>
    <row r="56" spans="1:28">
      <c r="A56" s="348" t="s">
        <v>750</v>
      </c>
      <c r="B56" s="349"/>
      <c r="C56" s="332">
        <v>3719327.4289359995</v>
      </c>
      <c r="D56" s="332">
        <v>448555.44257800002</v>
      </c>
      <c r="E56" s="332">
        <v>173687.39231299999</v>
      </c>
      <c r="F56" s="332">
        <v>4341570.2638269998</v>
      </c>
      <c r="G56" s="332">
        <v>5934262.4119910002</v>
      </c>
      <c r="H56" s="332">
        <v>2026967.421239</v>
      </c>
      <c r="I56" s="332">
        <v>7961229.8332299981</v>
      </c>
      <c r="J56" s="332">
        <v>159825.31866900003</v>
      </c>
      <c r="K56" s="356">
        <v>12462625.415726</v>
      </c>
      <c r="Y56" s="399" t="s">
        <v>857</v>
      </c>
      <c r="Z56" s="400">
        <v>5</v>
      </c>
      <c r="AA56" s="401">
        <v>91.2</v>
      </c>
      <c r="AB56" s="402">
        <v>1528.8</v>
      </c>
    </row>
    <row r="57" spans="1:28">
      <c r="A57" s="363" t="s">
        <v>737</v>
      </c>
      <c r="B57" s="364"/>
      <c r="C57" s="332"/>
      <c r="D57" s="332"/>
      <c r="E57" s="332"/>
      <c r="F57" s="332"/>
      <c r="G57" s="332"/>
      <c r="H57" s="332"/>
      <c r="I57" s="332"/>
      <c r="J57" s="332"/>
      <c r="K57" s="333"/>
      <c r="Y57" s="399" t="s">
        <v>858</v>
      </c>
      <c r="Z57" s="400">
        <v>6</v>
      </c>
      <c r="AA57" s="401">
        <v>77.099999999999994</v>
      </c>
      <c r="AB57" s="402">
        <v>1808.4</v>
      </c>
    </row>
    <row r="58" spans="1:28">
      <c r="A58" s="360" t="s">
        <v>749</v>
      </c>
      <c r="B58" s="361"/>
      <c r="C58" s="365"/>
      <c r="D58" s="365"/>
      <c r="E58" s="365"/>
      <c r="F58" s="365"/>
      <c r="G58" s="365"/>
      <c r="H58" s="365"/>
      <c r="I58" s="365"/>
      <c r="J58" s="365"/>
      <c r="K58" s="366"/>
      <c r="Y58" s="399" t="s">
        <v>859</v>
      </c>
      <c r="Z58" s="400">
        <v>7</v>
      </c>
      <c r="AA58" s="401">
        <v>85.5</v>
      </c>
      <c r="AB58" s="402">
        <v>1630.8</v>
      </c>
    </row>
    <row r="59" spans="1:28">
      <c r="A59" s="348" t="s">
        <v>750</v>
      </c>
      <c r="B59" s="349"/>
      <c r="C59" s="332">
        <v>185966.37144679998</v>
      </c>
      <c r="D59" s="332">
        <v>22427.7721289</v>
      </c>
      <c r="E59" s="332">
        <v>8684.3696156499991</v>
      </c>
      <c r="F59" s="332">
        <v>217078.51319134998</v>
      </c>
      <c r="G59" s="332">
        <v>296713.12059955002</v>
      </c>
      <c r="H59" s="332">
        <v>101348.37106195001</v>
      </c>
      <c r="I59" s="332">
        <v>398061.49166149989</v>
      </c>
      <c r="J59" s="332">
        <v>7991.2659334500013</v>
      </c>
      <c r="K59" s="356">
        <v>623131.27078630007</v>
      </c>
      <c r="Y59" s="399" t="s">
        <v>860</v>
      </c>
      <c r="Z59" s="400">
        <v>8</v>
      </c>
      <c r="AA59" s="401">
        <v>98</v>
      </c>
      <c r="AB59" s="402">
        <v>1422.8</v>
      </c>
    </row>
    <row r="60" spans="1:28">
      <c r="A60" s="363" t="s">
        <v>751</v>
      </c>
      <c r="B60" s="364"/>
      <c r="C60" s="332"/>
      <c r="D60" s="332"/>
      <c r="E60" s="332"/>
      <c r="F60" s="332"/>
      <c r="G60" s="332"/>
      <c r="H60" s="332"/>
      <c r="I60" s="332"/>
      <c r="J60" s="332"/>
      <c r="K60" s="333"/>
      <c r="Y60" s="399" t="s">
        <v>861</v>
      </c>
      <c r="Z60" s="400">
        <v>9</v>
      </c>
      <c r="AA60" s="401">
        <v>100</v>
      </c>
      <c r="AB60" s="402">
        <v>1394.3</v>
      </c>
    </row>
    <row r="61" spans="1:28" ht="16" thickBot="1">
      <c r="A61" s="367" t="s">
        <v>752</v>
      </c>
      <c r="B61" s="368"/>
      <c r="C61" s="369">
        <v>29.843851555088506</v>
      </c>
      <c r="D61" s="369">
        <v>3.5992050440029191</v>
      </c>
      <c r="E61" s="369">
        <v>1.393666153953661</v>
      </c>
      <c r="F61" s="369">
        <v>34.836722753045088</v>
      </c>
      <c r="G61" s="369">
        <v>47.616470960467396</v>
      </c>
      <c r="H61" s="369">
        <v>16.264369293176902</v>
      </c>
      <c r="I61" s="369">
        <v>63.880840253644287</v>
      </c>
      <c r="J61" s="369">
        <v>1.2824369933106068</v>
      </c>
      <c r="K61" s="370">
        <v>99.999999999999972</v>
      </c>
      <c r="Y61" s="399" t="s">
        <v>862</v>
      </c>
      <c r="Z61" s="400">
        <v>10</v>
      </c>
      <c r="AA61" s="401">
        <v>102.5</v>
      </c>
      <c r="AB61" s="402">
        <v>1377.9</v>
      </c>
    </row>
    <row r="62" spans="1:28">
      <c r="A62" s="341"/>
      <c r="B62" s="341"/>
      <c r="C62" s="341"/>
      <c r="D62" s="341"/>
      <c r="E62" s="341"/>
      <c r="F62" s="341"/>
      <c r="G62" s="341"/>
      <c r="H62" s="341"/>
      <c r="I62" s="341"/>
      <c r="J62" s="341"/>
      <c r="K62" s="341"/>
      <c r="Y62" s="399" t="s">
        <v>863</v>
      </c>
      <c r="Z62" s="400">
        <v>11</v>
      </c>
      <c r="AA62" s="401">
        <v>106.8</v>
      </c>
      <c r="AB62" s="402">
        <v>1322.4</v>
      </c>
    </row>
    <row r="63" spans="1:28">
      <c r="A63" s="345"/>
      <c r="B63" s="345"/>
      <c r="C63" s="371"/>
      <c r="D63" s="371"/>
      <c r="E63" s="371"/>
      <c r="F63" s="319"/>
      <c r="G63" s="371"/>
      <c r="H63" s="371"/>
      <c r="I63" s="319"/>
      <c r="J63" s="371"/>
      <c r="K63" s="371"/>
      <c r="Y63" s="399" t="s">
        <v>864</v>
      </c>
      <c r="Z63" s="400">
        <v>12</v>
      </c>
      <c r="AA63" s="401">
        <v>129.69999999999999</v>
      </c>
      <c r="AB63" s="402">
        <v>1088.9000000000001</v>
      </c>
    </row>
    <row r="64" spans="1:28">
      <c r="A64" s="372"/>
      <c r="B64" s="372"/>
      <c r="C64" s="372"/>
      <c r="D64" s="372"/>
      <c r="E64" s="372"/>
      <c r="F64" s="371"/>
      <c r="G64" s="372"/>
      <c r="H64" s="372"/>
      <c r="I64" s="371"/>
      <c r="J64" s="372"/>
      <c r="K64" s="345"/>
      <c r="Y64" s="399" t="s">
        <v>865</v>
      </c>
      <c r="Z64" s="400">
        <v>13</v>
      </c>
      <c r="AA64" s="401">
        <v>136.80000000000001</v>
      </c>
      <c r="AB64" s="402">
        <v>1032.4000000000001</v>
      </c>
    </row>
    <row r="65" spans="1:28">
      <c r="A65" s="342" t="s">
        <v>753</v>
      </c>
      <c r="B65" s="342"/>
      <c r="C65" s="373"/>
      <c r="D65" s="373"/>
      <c r="E65" s="373"/>
      <c r="F65" s="373"/>
      <c r="G65" s="373"/>
      <c r="H65" s="373"/>
      <c r="I65" s="373"/>
      <c r="J65" s="373"/>
      <c r="K65" s="373"/>
      <c r="Y65" s="399" t="s">
        <v>866</v>
      </c>
      <c r="Z65" s="400">
        <v>14</v>
      </c>
      <c r="AA65" s="401">
        <v>155.30000000000001</v>
      </c>
      <c r="AB65" s="402">
        <v>909.4</v>
      </c>
    </row>
    <row r="66" spans="1:28" ht="16" thickBot="1">
      <c r="A66" s="345"/>
      <c r="B66" s="345"/>
      <c r="C66" s="345"/>
      <c r="D66" s="345"/>
      <c r="E66" s="345"/>
      <c r="F66" s="345"/>
      <c r="G66" s="345"/>
      <c r="H66" s="345"/>
      <c r="I66" s="345"/>
      <c r="J66" s="345"/>
      <c r="K66" s="345"/>
      <c r="Y66" s="399" t="s">
        <v>867</v>
      </c>
      <c r="Z66" s="400">
        <v>15</v>
      </c>
      <c r="AA66" s="401">
        <v>182.3</v>
      </c>
      <c r="AB66" s="402">
        <v>774.7</v>
      </c>
    </row>
    <row r="67" spans="1:28">
      <c r="A67" s="320"/>
      <c r="B67" s="321"/>
      <c r="C67" s="374"/>
      <c r="D67" s="374" t="s">
        <v>747</v>
      </c>
      <c r="E67" s="375"/>
      <c r="F67" s="374"/>
      <c r="G67" s="376"/>
      <c r="H67" s="374" t="s">
        <v>748</v>
      </c>
      <c r="I67" s="374"/>
      <c r="J67" s="346" t="s">
        <v>731</v>
      </c>
      <c r="K67" s="347"/>
      <c r="Y67" s="399" t="s">
        <v>868</v>
      </c>
      <c r="Z67" s="400">
        <v>16</v>
      </c>
      <c r="AA67" s="401">
        <v>196.7</v>
      </c>
      <c r="AB67" s="402">
        <v>718</v>
      </c>
    </row>
    <row r="68" spans="1:28">
      <c r="A68" s="348" t="s">
        <v>733</v>
      </c>
      <c r="B68" s="349"/>
      <c r="C68" s="350" t="s">
        <v>734</v>
      </c>
      <c r="D68" s="350" t="s">
        <v>735</v>
      </c>
      <c r="E68" s="326" t="s">
        <v>736</v>
      </c>
      <c r="F68" s="350" t="s">
        <v>737</v>
      </c>
      <c r="G68" s="350" t="s">
        <v>738</v>
      </c>
      <c r="H68" s="350" t="s">
        <v>739</v>
      </c>
      <c r="I68" s="350" t="s">
        <v>737</v>
      </c>
      <c r="J68" s="326"/>
      <c r="K68" s="351" t="s">
        <v>732</v>
      </c>
      <c r="Y68" s="399" t="s">
        <v>869</v>
      </c>
      <c r="Z68" s="400">
        <v>17</v>
      </c>
      <c r="AA68" s="401">
        <v>251.9</v>
      </c>
      <c r="AB68" s="402">
        <v>560.70000000000005</v>
      </c>
    </row>
    <row r="69" spans="1:28" ht="16" thickBot="1">
      <c r="A69" s="327"/>
      <c r="B69" s="328"/>
      <c r="C69" s="329"/>
      <c r="D69" s="329"/>
      <c r="E69" s="329" t="s">
        <v>740</v>
      </c>
      <c r="F69" s="329"/>
      <c r="G69" s="329"/>
      <c r="H69" s="329"/>
      <c r="I69" s="329"/>
      <c r="J69" s="329" t="s">
        <v>741</v>
      </c>
      <c r="K69" s="352"/>
      <c r="Y69" s="399" t="s">
        <v>870</v>
      </c>
      <c r="Z69" s="400">
        <v>18</v>
      </c>
      <c r="AA69" s="401">
        <v>290.5</v>
      </c>
      <c r="AB69" s="402">
        <v>486.2</v>
      </c>
    </row>
    <row r="70" spans="1:28" ht="16" thickTop="1">
      <c r="A70" s="353" t="s">
        <v>755</v>
      </c>
      <c r="B70" s="338">
        <v>59</v>
      </c>
      <c r="C70" s="377">
        <v>9.1900066160486436</v>
      </c>
      <c r="D70" s="377">
        <v>1.2714515250667231</v>
      </c>
      <c r="E70" s="377">
        <v>0.55133738697583567</v>
      </c>
      <c r="F70" s="377">
        <v>11.012795528091203</v>
      </c>
      <c r="G70" s="377">
        <v>66.265353058459766</v>
      </c>
      <c r="H70" s="377">
        <v>21.060188039804309</v>
      </c>
      <c r="I70" s="377">
        <v>87.325541098264068</v>
      </c>
      <c r="J70" s="377">
        <v>1.6616633736447228</v>
      </c>
      <c r="K70" s="378">
        <v>100</v>
      </c>
      <c r="Y70" s="399" t="s">
        <v>871</v>
      </c>
      <c r="Z70" s="400">
        <v>19</v>
      </c>
      <c r="AA70" s="401">
        <v>357.1</v>
      </c>
      <c r="AB70" s="402">
        <v>395.5</v>
      </c>
    </row>
    <row r="71" spans="1:28">
      <c r="A71" s="353"/>
      <c r="B71" s="338">
        <v>60</v>
      </c>
      <c r="C71" s="379">
        <v>13.797694393084845</v>
      </c>
      <c r="D71" s="379">
        <v>1.6369243263663644</v>
      </c>
      <c r="E71" s="379">
        <v>0.82778178114541445</v>
      </c>
      <c r="F71" s="379">
        <v>16.262400500596623</v>
      </c>
      <c r="G71" s="379">
        <v>59.597791916229959</v>
      </c>
      <c r="H71" s="379">
        <v>23.21000926969144</v>
      </c>
      <c r="I71" s="379">
        <v>82.807801185921377</v>
      </c>
      <c r="J71" s="379">
        <v>0.92979831348199238</v>
      </c>
      <c r="K71" s="380">
        <v>100</v>
      </c>
      <c r="Y71" s="399" t="s">
        <v>872</v>
      </c>
      <c r="Z71" s="400">
        <v>20</v>
      </c>
      <c r="AA71" s="401" t="s">
        <v>932</v>
      </c>
      <c r="AB71" s="403" t="s">
        <v>932</v>
      </c>
    </row>
    <row r="72" spans="1:28">
      <c r="A72" s="353"/>
      <c r="B72" s="338">
        <v>61</v>
      </c>
      <c r="C72" s="379">
        <v>30.7483486132552</v>
      </c>
      <c r="D72" s="379">
        <v>4.8890499144114345</v>
      </c>
      <c r="E72" s="379">
        <v>1.8448799134662845</v>
      </c>
      <c r="F72" s="379">
        <v>37.48227844113292</v>
      </c>
      <c r="G72" s="379">
        <v>45.1117377104271</v>
      </c>
      <c r="H72" s="379">
        <v>16.532639173308972</v>
      </c>
      <c r="I72" s="379">
        <v>61.644376883736072</v>
      </c>
      <c r="J72" s="379">
        <v>0.87334467513100822</v>
      </c>
      <c r="K72" s="380">
        <v>100</v>
      </c>
      <c r="Y72" s="399" t="s">
        <v>873</v>
      </c>
      <c r="Z72" s="400">
        <v>21</v>
      </c>
      <c r="AA72" s="401">
        <v>4198</v>
      </c>
      <c r="AB72" s="404">
        <v>33.64</v>
      </c>
    </row>
    <row r="73" spans="1:28">
      <c r="A73" s="353"/>
      <c r="B73" s="338">
        <v>62</v>
      </c>
      <c r="C73" s="379">
        <v>13.568709423943975</v>
      </c>
      <c r="D73" s="379">
        <v>2.1543930851915989</v>
      </c>
      <c r="E73" s="379">
        <v>0.81419122527292276</v>
      </c>
      <c r="F73" s="379">
        <v>16.537293734408497</v>
      </c>
      <c r="G73" s="379">
        <v>68.814893081377164</v>
      </c>
      <c r="H73" s="379">
        <v>14.299936680373204</v>
      </c>
      <c r="I73" s="379">
        <v>83.114829761750357</v>
      </c>
      <c r="J73" s="379">
        <v>0.34787650384113644</v>
      </c>
      <c r="K73" s="380">
        <v>99.999999999999986</v>
      </c>
      <c r="Y73" s="399" t="s">
        <v>874</v>
      </c>
      <c r="Z73" s="400">
        <v>22</v>
      </c>
      <c r="AA73" s="401">
        <v>10607</v>
      </c>
      <c r="AB73" s="404">
        <v>13.315</v>
      </c>
    </row>
    <row r="74" spans="1:28">
      <c r="A74" s="353"/>
      <c r="B74" s="338">
        <v>63</v>
      </c>
      <c r="C74" s="379">
        <v>12.40945212209083</v>
      </c>
      <c r="D74" s="379">
        <v>3.1869541138221562</v>
      </c>
      <c r="E74" s="379">
        <v>0.74462232542221951</v>
      </c>
      <c r="F74" s="379">
        <v>16.341028561335207</v>
      </c>
      <c r="G74" s="379">
        <v>65.146817737724405</v>
      </c>
      <c r="H74" s="379">
        <v>17.682526306492953</v>
      </c>
      <c r="I74" s="379">
        <v>82.829344044217351</v>
      </c>
      <c r="J74" s="379">
        <v>0.8296273944474396</v>
      </c>
      <c r="K74" s="380">
        <v>100</v>
      </c>
      <c r="Y74" s="399" t="s">
        <v>875</v>
      </c>
      <c r="Z74" s="400">
        <v>23</v>
      </c>
      <c r="AA74" s="401">
        <v>18424</v>
      </c>
      <c r="AB74" s="404">
        <v>7.665</v>
      </c>
    </row>
    <row r="75" spans="1:28">
      <c r="A75" s="353" t="s">
        <v>743</v>
      </c>
      <c r="B75" s="338">
        <v>1</v>
      </c>
      <c r="C75" s="379">
        <v>17.898355955058918</v>
      </c>
      <c r="D75" s="379">
        <v>1.8662543110139749</v>
      </c>
      <c r="E75" s="379">
        <v>1.0739104891954498</v>
      </c>
      <c r="F75" s="379">
        <v>20.838520755268338</v>
      </c>
      <c r="G75" s="379">
        <v>58.895375914330685</v>
      </c>
      <c r="H75" s="379">
        <v>19.489131526639252</v>
      </c>
      <c r="I75" s="379">
        <v>78.384507440969912</v>
      </c>
      <c r="J75" s="379">
        <v>0.77697180376173069</v>
      </c>
      <c r="K75" s="380">
        <v>99.999999999999972</v>
      </c>
      <c r="Y75" s="399" t="s">
        <v>876</v>
      </c>
      <c r="Z75" s="400">
        <v>24</v>
      </c>
      <c r="AA75" s="401">
        <v>22227</v>
      </c>
      <c r="AB75" s="404">
        <v>6.3540000000000001</v>
      </c>
    </row>
    <row r="76" spans="1:28">
      <c r="A76" s="353"/>
      <c r="B76" s="338">
        <v>2</v>
      </c>
      <c r="C76" s="379">
        <v>26.945640753816878</v>
      </c>
      <c r="D76" s="379">
        <v>2.4460240986663382</v>
      </c>
      <c r="E76" s="379">
        <v>1.6167687342047721</v>
      </c>
      <c r="F76" s="379">
        <v>31.008433586687996</v>
      </c>
      <c r="G76" s="379">
        <v>52.06059688212855</v>
      </c>
      <c r="H76" s="379">
        <v>15.654289202926671</v>
      </c>
      <c r="I76" s="379">
        <v>67.714886085055227</v>
      </c>
      <c r="J76" s="379">
        <v>1.2766803282567747</v>
      </c>
      <c r="K76" s="380">
        <v>100</v>
      </c>
      <c r="Y76" s="399" t="s">
        <v>877</v>
      </c>
      <c r="Z76" s="400">
        <v>25</v>
      </c>
      <c r="AA76" s="401">
        <v>23076</v>
      </c>
      <c r="AB76" s="404">
        <v>6.12</v>
      </c>
    </row>
    <row r="77" spans="1:28">
      <c r="A77" s="353"/>
      <c r="B77" s="338">
        <v>3</v>
      </c>
      <c r="C77" s="379">
        <v>31.686395342535747</v>
      </c>
      <c r="D77" s="379">
        <v>4.199278980766799</v>
      </c>
      <c r="E77" s="379">
        <v>1.9011269473841761</v>
      </c>
      <c r="F77" s="379">
        <v>37.786801270686723</v>
      </c>
      <c r="G77" s="379">
        <v>43.309798274611808</v>
      </c>
      <c r="H77" s="379">
        <v>17.360847675009737</v>
      </c>
      <c r="I77" s="379">
        <v>60.670645949621552</v>
      </c>
      <c r="J77" s="379">
        <v>1.5425527796917216</v>
      </c>
      <c r="K77" s="380">
        <v>99.999999999999986</v>
      </c>
      <c r="Y77" s="399" t="s">
        <v>878</v>
      </c>
      <c r="Z77" s="400">
        <v>26</v>
      </c>
      <c r="AA77" s="401">
        <v>27690</v>
      </c>
      <c r="AB77" s="404">
        <v>5.101</v>
      </c>
    </row>
    <row r="78" spans="1:28">
      <c r="A78" s="353"/>
      <c r="B78" s="338">
        <v>4</v>
      </c>
      <c r="C78" s="379">
        <v>10.752101795046581</v>
      </c>
      <c r="D78" s="379">
        <v>4.3145497235476791</v>
      </c>
      <c r="E78" s="379">
        <v>0.64530788457168831</v>
      </c>
      <c r="F78" s="379">
        <v>15.711959403165949</v>
      </c>
      <c r="G78" s="379">
        <v>57.956903733999866</v>
      </c>
      <c r="H78" s="379">
        <v>25.841096720442323</v>
      </c>
      <c r="I78" s="379">
        <v>83.798000454442175</v>
      </c>
      <c r="J78" s="379">
        <v>0.49004014239188065</v>
      </c>
      <c r="K78" s="380">
        <v>100</v>
      </c>
      <c r="Y78" s="399" t="s">
        <v>879</v>
      </c>
      <c r="Z78" s="400">
        <v>27</v>
      </c>
      <c r="AA78" s="401">
        <v>28877</v>
      </c>
      <c r="AB78" s="404">
        <v>4.891</v>
      </c>
    </row>
    <row r="79" spans="1:28">
      <c r="A79" s="353"/>
      <c r="B79" s="338">
        <v>5</v>
      </c>
      <c r="C79" s="379">
        <v>32.62398798882338</v>
      </c>
      <c r="D79" s="379">
        <v>1.1815831352607398</v>
      </c>
      <c r="E79" s="379">
        <v>1.9574413248295075</v>
      </c>
      <c r="F79" s="379">
        <v>35.763012448913635</v>
      </c>
      <c r="G79" s="379">
        <v>43.008276093422076</v>
      </c>
      <c r="H79" s="379">
        <v>19.9957862697851</v>
      </c>
      <c r="I79" s="379">
        <v>63.004062363207169</v>
      </c>
      <c r="J79" s="379">
        <v>1.2329251878791847</v>
      </c>
      <c r="K79" s="380">
        <v>99.999999999999986</v>
      </c>
      <c r="Y79" s="399" t="s">
        <v>880</v>
      </c>
      <c r="Z79" s="400">
        <v>28</v>
      </c>
      <c r="AA79" s="401">
        <v>30479</v>
      </c>
      <c r="AB79" s="404">
        <v>4.6340000000000003</v>
      </c>
    </row>
    <row r="80" spans="1:28">
      <c r="A80" s="353"/>
      <c r="B80" s="338">
        <v>6</v>
      </c>
      <c r="C80" s="379">
        <v>24.369493995604081</v>
      </c>
      <c r="D80" s="379">
        <v>1.63513889794008</v>
      </c>
      <c r="E80" s="379">
        <v>1.4621459420710574</v>
      </c>
      <c r="F80" s="379">
        <v>27.466778835615223</v>
      </c>
      <c r="G80" s="379">
        <v>49.928018341992853</v>
      </c>
      <c r="H80" s="379">
        <v>21.822883650388349</v>
      </c>
      <c r="I80" s="379">
        <v>71.750901992381202</v>
      </c>
      <c r="J80" s="379">
        <v>0.78231917200357826</v>
      </c>
      <c r="K80" s="380">
        <v>100</v>
      </c>
      <c r="Y80" s="399" t="s">
        <v>881</v>
      </c>
      <c r="Z80" s="400">
        <v>29</v>
      </c>
      <c r="AA80" s="401">
        <v>31627</v>
      </c>
      <c r="AB80" s="404">
        <v>4.4649999999999999</v>
      </c>
    </row>
    <row r="81" spans="1:28">
      <c r="A81" s="353"/>
      <c r="B81" s="338">
        <v>7</v>
      </c>
      <c r="C81" s="379">
        <v>12.156519377890335</v>
      </c>
      <c r="D81" s="379">
        <v>0.9512303928224084</v>
      </c>
      <c r="E81" s="379">
        <v>0.72942441278910286</v>
      </c>
      <c r="F81" s="379">
        <v>13.837174183501846</v>
      </c>
      <c r="G81" s="379">
        <v>64.315006054291899</v>
      </c>
      <c r="H81" s="379">
        <v>15.575601065112037</v>
      </c>
      <c r="I81" s="379">
        <v>79.890607119403938</v>
      </c>
      <c r="J81" s="379">
        <v>6.2722186970942175</v>
      </c>
      <c r="K81" s="380">
        <v>100</v>
      </c>
      <c r="Y81" s="399" t="s">
        <v>882</v>
      </c>
      <c r="Z81" s="400">
        <v>30</v>
      </c>
      <c r="AA81" s="401">
        <v>31579</v>
      </c>
      <c r="AB81" s="404">
        <v>4.4720000000000004</v>
      </c>
    </row>
    <row r="82" spans="1:28">
      <c r="A82" s="353"/>
      <c r="B82" s="338">
        <v>8</v>
      </c>
      <c r="C82" s="379">
        <v>16.540807435376127</v>
      </c>
      <c r="D82" s="379">
        <v>6.4938522606254239</v>
      </c>
      <c r="E82" s="379">
        <v>0.99235163132926718</v>
      </c>
      <c r="F82" s="379">
        <v>24.027011327330815</v>
      </c>
      <c r="G82" s="379">
        <v>50.631111433827094</v>
      </c>
      <c r="H82" s="379">
        <v>23.126633749636945</v>
      </c>
      <c r="I82" s="379">
        <v>73.757745183464039</v>
      </c>
      <c r="J82" s="379">
        <v>2.2152434892051507</v>
      </c>
      <c r="K82" s="380">
        <v>100</v>
      </c>
      <c r="Y82" s="399" t="s">
        <v>883</v>
      </c>
      <c r="Z82" s="400">
        <v>31</v>
      </c>
      <c r="AA82" s="401">
        <v>33189</v>
      </c>
      <c r="AB82" s="404">
        <v>4.2549999999999999</v>
      </c>
    </row>
    <row r="83" spans="1:28">
      <c r="A83" s="353"/>
      <c r="B83" s="338">
        <v>9</v>
      </c>
      <c r="C83" s="379">
        <v>21.632007088403153</v>
      </c>
      <c r="D83" s="379">
        <v>24.587297594365168</v>
      </c>
      <c r="E83" s="379">
        <v>1.2978314998125355</v>
      </c>
      <c r="F83" s="379">
        <v>47.517136182580856</v>
      </c>
      <c r="G83" s="379">
        <v>36.864022508564091</v>
      </c>
      <c r="H83" s="379">
        <v>15.238104012382273</v>
      </c>
      <c r="I83" s="379">
        <v>52.102126520946356</v>
      </c>
      <c r="J83" s="379">
        <v>0.38073729647278237</v>
      </c>
      <c r="K83" s="380">
        <v>100</v>
      </c>
      <c r="Y83" s="399" t="s">
        <v>884</v>
      </c>
      <c r="Z83" s="400">
        <v>32</v>
      </c>
      <c r="AA83" s="401">
        <v>35232</v>
      </c>
      <c r="AB83" s="404">
        <v>4.008</v>
      </c>
    </row>
    <row r="84" spans="1:28">
      <c r="A84" s="353"/>
      <c r="B84" s="338">
        <v>10</v>
      </c>
      <c r="C84" s="379">
        <v>49.138234562467709</v>
      </c>
      <c r="D84" s="379">
        <v>3.0076159130484701</v>
      </c>
      <c r="E84" s="379">
        <v>0.78273598805947286</v>
      </c>
      <c r="F84" s="379">
        <v>52.928586463575655</v>
      </c>
      <c r="G84" s="379">
        <v>36.189173156776825</v>
      </c>
      <c r="H84" s="379">
        <v>10.050517614190856</v>
      </c>
      <c r="I84" s="379">
        <v>46.239690770967677</v>
      </c>
      <c r="J84" s="379">
        <v>0.83172276545666768</v>
      </c>
      <c r="K84" s="380">
        <v>99.999999999999986</v>
      </c>
      <c r="Y84" s="399" t="s">
        <v>885</v>
      </c>
      <c r="Z84" s="400">
        <v>33</v>
      </c>
      <c r="AA84" s="401">
        <v>34675</v>
      </c>
      <c r="AB84" s="404">
        <v>4.0730000000000004</v>
      </c>
    </row>
    <row r="85" spans="1:28">
      <c r="A85" s="353"/>
      <c r="B85" s="338">
        <v>11</v>
      </c>
      <c r="C85" s="379">
        <v>39.023759084549361</v>
      </c>
      <c r="D85" s="379">
        <v>2.6185651565590771</v>
      </c>
      <c r="E85" s="379">
        <v>1.1665723671802699</v>
      </c>
      <c r="F85" s="379">
        <v>42.808896608288705</v>
      </c>
      <c r="G85" s="379">
        <v>42.090466102624156</v>
      </c>
      <c r="H85" s="379">
        <v>14.478479979999737</v>
      </c>
      <c r="I85" s="379">
        <v>56.568946082623896</v>
      </c>
      <c r="J85" s="379">
        <v>0.6221573090874003</v>
      </c>
      <c r="K85" s="380">
        <v>100</v>
      </c>
      <c r="Y85" s="399" t="s">
        <v>886</v>
      </c>
      <c r="Z85" s="400">
        <v>34</v>
      </c>
      <c r="AA85" s="401">
        <v>35728</v>
      </c>
      <c r="AB85" s="404">
        <v>3.9529999999999998</v>
      </c>
    </row>
    <row r="86" spans="1:28">
      <c r="A86" s="353"/>
      <c r="B86" s="338">
        <v>12</v>
      </c>
      <c r="C86" s="379">
        <v>70.907705840342146</v>
      </c>
      <c r="D86" s="379">
        <v>4.7614209682608317</v>
      </c>
      <c r="E86" s="379">
        <v>3.2551499678191922</v>
      </c>
      <c r="F86" s="379">
        <v>78.924276776422161</v>
      </c>
      <c r="G86" s="379">
        <v>14.121724699986768</v>
      </c>
      <c r="H86" s="379">
        <v>6.1023435942653226</v>
      </c>
      <c r="I86" s="379">
        <v>20.224068294252088</v>
      </c>
      <c r="J86" s="379">
        <v>0.85165492932574394</v>
      </c>
      <c r="K86" s="380">
        <v>100</v>
      </c>
      <c r="Y86" s="399" t="s">
        <v>887</v>
      </c>
      <c r="Z86" s="400">
        <v>35</v>
      </c>
      <c r="AA86" s="401">
        <v>37771</v>
      </c>
      <c r="AB86" s="404">
        <v>3.7389999999999999</v>
      </c>
    </row>
    <row r="87" spans="1:28">
      <c r="A87" s="353"/>
      <c r="B87" s="338">
        <v>13</v>
      </c>
      <c r="C87" s="379">
        <v>17.297002967571608</v>
      </c>
      <c r="D87" s="379">
        <v>1.7873209808708455</v>
      </c>
      <c r="E87" s="379">
        <v>0.45772893542281867</v>
      </c>
      <c r="F87" s="379">
        <v>19.542052883865274</v>
      </c>
      <c r="G87" s="379">
        <v>58.12468262840035</v>
      </c>
      <c r="H87" s="379">
        <v>21.37382622273023</v>
      </c>
      <c r="I87" s="379">
        <v>79.49850885113058</v>
      </c>
      <c r="J87" s="379">
        <v>0.95943826500414775</v>
      </c>
      <c r="K87" s="380">
        <v>100.00000000000001</v>
      </c>
      <c r="Y87" s="399" t="s">
        <v>888</v>
      </c>
      <c r="Z87" s="400">
        <v>36</v>
      </c>
      <c r="AA87" s="401">
        <v>40743</v>
      </c>
      <c r="AB87" s="404">
        <v>3.4660000000000002</v>
      </c>
    </row>
    <row r="88" spans="1:28">
      <c r="A88" s="353"/>
      <c r="B88" s="338">
        <v>14</v>
      </c>
      <c r="C88" s="379">
        <v>27.186145987494982</v>
      </c>
      <c r="D88" s="379">
        <v>1.1690214457612416</v>
      </c>
      <c r="E88" s="379">
        <v>0.78769280267868991</v>
      </c>
      <c r="F88" s="379">
        <v>29.142860235934915</v>
      </c>
      <c r="G88" s="379">
        <v>51.504321189454906</v>
      </c>
      <c r="H88" s="379">
        <v>17.843069472533184</v>
      </c>
      <c r="I88" s="379">
        <v>69.347390661988101</v>
      </c>
      <c r="J88" s="379">
        <v>1.509749102076994</v>
      </c>
      <c r="K88" s="380">
        <v>100.00000000000001</v>
      </c>
      <c r="Y88" s="399" t="s">
        <v>889</v>
      </c>
      <c r="Z88" s="400">
        <v>37</v>
      </c>
      <c r="AA88" s="401">
        <v>42229</v>
      </c>
      <c r="AB88" s="404">
        <v>3.3439999999999999</v>
      </c>
    </row>
    <row r="89" spans="1:28" ht="16" thickBot="1">
      <c r="A89" s="381"/>
      <c r="B89" s="382">
        <v>15</v>
      </c>
      <c r="C89" s="383">
        <v>35.699795969703793</v>
      </c>
      <c r="D89" s="383">
        <v>1.3536109717509255</v>
      </c>
      <c r="E89" s="383">
        <v>1.824381776663343</v>
      </c>
      <c r="F89" s="383">
        <v>38.877788718118062</v>
      </c>
      <c r="G89" s="383">
        <v>42.37249350207113</v>
      </c>
      <c r="H89" s="383">
        <v>17.023581325637036</v>
      </c>
      <c r="I89" s="383">
        <v>59.396074827708176</v>
      </c>
      <c r="J89" s="383">
        <v>1.7261364541737645</v>
      </c>
      <c r="K89" s="384">
        <v>100</v>
      </c>
      <c r="Y89" s="399" t="s">
        <v>890</v>
      </c>
      <c r="Z89" s="400">
        <v>38</v>
      </c>
      <c r="AA89" s="401">
        <v>44087</v>
      </c>
      <c r="AB89" s="404">
        <v>3.2029999999999998</v>
      </c>
    </row>
    <row r="90" spans="1:28">
      <c r="A90" s="345"/>
      <c r="B90" s="345"/>
      <c r="C90" s="371"/>
      <c r="D90" s="345"/>
      <c r="E90" s="345"/>
      <c r="F90" s="345"/>
      <c r="G90" s="345"/>
      <c r="H90" s="345"/>
      <c r="I90" s="345"/>
      <c r="J90" s="345"/>
      <c r="K90" s="345"/>
      <c r="Y90" s="399" t="s">
        <v>891</v>
      </c>
      <c r="Z90" s="400">
        <v>39</v>
      </c>
      <c r="AA90" s="401">
        <v>46068</v>
      </c>
      <c r="AB90" s="404">
        <v>3.0659999999999998</v>
      </c>
    </row>
    <row r="91" spans="1:28">
      <c r="A91" s="345"/>
      <c r="B91" s="345"/>
      <c r="C91" s="385"/>
      <c r="D91" s="385"/>
      <c r="E91" s="385"/>
      <c r="F91" s="385"/>
      <c r="G91" s="385"/>
      <c r="H91" s="385"/>
      <c r="I91" s="385"/>
      <c r="J91" s="385"/>
      <c r="K91" s="385"/>
      <c r="Y91" s="399" t="s">
        <v>892</v>
      </c>
      <c r="Z91" s="400">
        <v>40</v>
      </c>
      <c r="AA91" s="401">
        <v>48236</v>
      </c>
      <c r="AB91" s="404">
        <v>2.9279999999999999</v>
      </c>
    </row>
    <row r="92" spans="1:28">
      <c r="Y92" s="399" t="s">
        <v>893</v>
      </c>
      <c r="Z92" s="400">
        <v>41</v>
      </c>
      <c r="AA92" s="401">
        <v>50759</v>
      </c>
      <c r="AB92" s="404">
        <v>2.782</v>
      </c>
    </row>
    <row r="93" spans="1:28">
      <c r="Y93" s="399" t="s">
        <v>894</v>
      </c>
      <c r="Z93" s="400">
        <v>42</v>
      </c>
      <c r="AA93" s="401">
        <v>53579</v>
      </c>
      <c r="AB93" s="404">
        <v>2.6360000000000001</v>
      </c>
    </row>
    <row r="94" spans="1:28">
      <c r="Y94" s="399" t="s">
        <v>895</v>
      </c>
      <c r="Z94" s="400">
        <v>43</v>
      </c>
      <c r="AA94" s="401">
        <v>56547</v>
      </c>
      <c r="AB94" s="404">
        <v>2.4980000000000002</v>
      </c>
    </row>
    <row r="95" spans="1:28">
      <c r="Y95" s="399" t="s">
        <v>896</v>
      </c>
      <c r="Z95" s="400">
        <v>44</v>
      </c>
      <c r="AA95" s="401">
        <v>59219</v>
      </c>
      <c r="AB95" s="404">
        <v>2.3849999999999998</v>
      </c>
    </row>
    <row r="96" spans="1:28">
      <c r="Y96" s="399" t="s">
        <v>897</v>
      </c>
      <c r="Z96" s="400">
        <v>45</v>
      </c>
      <c r="AA96" s="401">
        <v>61814</v>
      </c>
      <c r="AB96" s="404">
        <v>2.2850000000000001</v>
      </c>
    </row>
    <row r="97" spans="25:28">
      <c r="Y97" s="399" t="s">
        <v>898</v>
      </c>
      <c r="Z97" s="400">
        <v>46</v>
      </c>
      <c r="AA97" s="401">
        <v>65310</v>
      </c>
      <c r="AB97" s="404">
        <v>2.1619999999999999</v>
      </c>
    </row>
    <row r="98" spans="25:28">
      <c r="Y98" s="399" t="s">
        <v>899</v>
      </c>
      <c r="Z98" s="400">
        <v>47</v>
      </c>
      <c r="AA98" s="401">
        <v>68965</v>
      </c>
      <c r="AB98" s="404">
        <v>2.048</v>
      </c>
    </row>
    <row r="99" spans="25:28">
      <c r="Y99" s="399" t="s">
        <v>900</v>
      </c>
      <c r="Z99" s="400">
        <v>48</v>
      </c>
      <c r="AA99" s="401">
        <v>77705</v>
      </c>
      <c r="AB99" s="404">
        <v>1.8169999999999999</v>
      </c>
    </row>
    <row r="100" spans="25:28">
      <c r="Y100" s="399" t="s">
        <v>901</v>
      </c>
      <c r="Z100" s="400">
        <v>49</v>
      </c>
      <c r="AA100" s="401">
        <v>93754</v>
      </c>
      <c r="AB100" s="404">
        <v>1.506</v>
      </c>
    </row>
    <row r="101" spans="25:28">
      <c r="Y101" s="399" t="s">
        <v>902</v>
      </c>
      <c r="Z101" s="400">
        <v>50</v>
      </c>
      <c r="AA101" s="401">
        <v>100587</v>
      </c>
      <c r="AB101" s="404">
        <v>1.4039999999999999</v>
      </c>
    </row>
    <row r="102" spans="25:28">
      <c r="Y102" s="399" t="s">
        <v>903</v>
      </c>
      <c r="Z102" s="400">
        <v>51</v>
      </c>
      <c r="AA102" s="401">
        <v>108532</v>
      </c>
      <c r="AB102" s="404">
        <v>1.3009999999999999</v>
      </c>
    </row>
    <row r="103" spans="25:28">
      <c r="Y103" s="399" t="s">
        <v>904</v>
      </c>
      <c r="Z103" s="400">
        <v>52</v>
      </c>
      <c r="AA103" s="401">
        <v>115842</v>
      </c>
      <c r="AB103" s="404">
        <v>1.2190000000000001</v>
      </c>
    </row>
    <row r="104" spans="25:28">
      <c r="Y104" s="399" t="s">
        <v>905</v>
      </c>
      <c r="Z104" s="400">
        <v>53</v>
      </c>
      <c r="AA104" s="401">
        <v>121245</v>
      </c>
      <c r="AB104" s="404">
        <v>1.165</v>
      </c>
    </row>
    <row r="105" spans="25:28">
      <c r="Y105" s="399" t="s">
        <v>906</v>
      </c>
      <c r="Z105" s="400">
        <v>54</v>
      </c>
      <c r="AA105" s="401">
        <v>124582</v>
      </c>
      <c r="AB105" s="404">
        <v>1.1339999999999999</v>
      </c>
    </row>
    <row r="106" spans="25:28">
      <c r="Y106" s="399" t="s">
        <v>907</v>
      </c>
      <c r="Z106" s="400">
        <v>55</v>
      </c>
      <c r="AA106" s="401">
        <v>127985</v>
      </c>
      <c r="AB106" s="404">
        <v>1.103</v>
      </c>
    </row>
    <row r="107" spans="25:28">
      <c r="Y107" s="399" t="s">
        <v>908</v>
      </c>
      <c r="Z107" s="400">
        <v>56</v>
      </c>
      <c r="AA107" s="401">
        <v>133637</v>
      </c>
      <c r="AB107" s="404">
        <v>1.0569999999999999</v>
      </c>
    </row>
    <row r="108" spans="25:28">
      <c r="Y108" s="399" t="s">
        <v>909</v>
      </c>
      <c r="Z108" s="400">
        <v>57</v>
      </c>
      <c r="AA108" s="401">
        <v>136462</v>
      </c>
      <c r="AB108" s="404">
        <v>1.0349999999999999</v>
      </c>
    </row>
    <row r="109" spans="25:28">
      <c r="Y109" s="399" t="s">
        <v>910</v>
      </c>
      <c r="Z109" s="400">
        <v>58</v>
      </c>
      <c r="AA109" s="401">
        <v>139620</v>
      </c>
      <c r="AB109" s="404">
        <v>1.012</v>
      </c>
    </row>
    <row r="110" spans="25:28">
      <c r="Y110" s="399" t="s">
        <v>911</v>
      </c>
      <c r="Z110" s="400">
        <v>59</v>
      </c>
      <c r="AA110" s="414">
        <v>144108</v>
      </c>
      <c r="AB110" s="404">
        <v>0.98</v>
      </c>
    </row>
    <row r="111" spans="25:28">
      <c r="Y111" s="399" t="s">
        <v>912</v>
      </c>
      <c r="Z111" s="400">
        <v>60</v>
      </c>
      <c r="AA111" s="414">
        <v>147433</v>
      </c>
      <c r="AB111" s="404">
        <v>0.95799999999999996</v>
      </c>
    </row>
    <row r="112" spans="25:28">
      <c r="Y112" s="399" t="s">
        <v>913</v>
      </c>
      <c r="Z112" s="400">
        <v>61</v>
      </c>
      <c r="AA112" s="414">
        <v>149926</v>
      </c>
      <c r="AB112" s="404">
        <v>0.94199999999999995</v>
      </c>
    </row>
    <row r="113" spans="25:28">
      <c r="Y113" s="399" t="s">
        <v>914</v>
      </c>
      <c r="Z113" s="400">
        <v>62</v>
      </c>
      <c r="AA113" s="414">
        <v>150258</v>
      </c>
      <c r="AB113" s="404">
        <v>0.94</v>
      </c>
    </row>
    <row r="114" spans="25:28">
      <c r="Y114" s="399" t="s">
        <v>915</v>
      </c>
      <c r="Z114" s="400">
        <v>63</v>
      </c>
      <c r="AA114" s="414">
        <v>151422</v>
      </c>
      <c r="AB114" s="404">
        <v>0.93300000000000005</v>
      </c>
    </row>
    <row r="115" spans="25:28">
      <c r="Y115" s="399" t="s">
        <v>916</v>
      </c>
      <c r="Z115" s="400" t="s">
        <v>933</v>
      </c>
      <c r="AA115" s="414">
        <v>154912</v>
      </c>
      <c r="AB115" s="404">
        <v>0.91200000000000003</v>
      </c>
    </row>
    <row r="116" spans="25:28">
      <c r="Y116" s="399" t="s">
        <v>917</v>
      </c>
      <c r="Z116" s="400">
        <v>2</v>
      </c>
      <c r="AA116" s="414">
        <v>158735</v>
      </c>
      <c r="AB116" s="404">
        <v>0.89</v>
      </c>
    </row>
    <row r="117" spans="25:28">
      <c r="Y117" s="399" t="s">
        <v>918</v>
      </c>
      <c r="Z117" s="400">
        <v>3</v>
      </c>
      <c r="AA117" s="414">
        <v>163389</v>
      </c>
      <c r="AB117" s="404">
        <v>0.86399999999999999</v>
      </c>
    </row>
    <row r="118" spans="25:28">
      <c r="Y118" s="399" t="s">
        <v>919</v>
      </c>
      <c r="Z118" s="400">
        <v>4</v>
      </c>
      <c r="AA118" s="414">
        <v>166049</v>
      </c>
      <c r="AB118" s="404">
        <v>0.85099999999999998</v>
      </c>
    </row>
    <row r="119" spans="25:28">
      <c r="Y119" s="399" t="s">
        <v>920</v>
      </c>
      <c r="Z119" s="400">
        <v>5</v>
      </c>
      <c r="AA119" s="414">
        <v>166880</v>
      </c>
      <c r="AB119" s="404">
        <v>0.84599999999999997</v>
      </c>
    </row>
    <row r="120" spans="25:28">
      <c r="Y120" s="399" t="s">
        <v>921</v>
      </c>
      <c r="Z120" s="400">
        <v>6</v>
      </c>
      <c r="AA120" s="414">
        <v>165941</v>
      </c>
      <c r="AB120" s="404">
        <v>0.85099999999999998</v>
      </c>
    </row>
    <row r="121" spans="25:28">
      <c r="Y121" s="399" t="s">
        <v>922</v>
      </c>
      <c r="Z121" s="400">
        <v>7</v>
      </c>
      <c r="AA121" s="414">
        <v>164953</v>
      </c>
      <c r="AB121" s="404">
        <v>0.85599999999999998</v>
      </c>
    </row>
    <row r="122" spans="25:28">
      <c r="Y122" s="399" t="s">
        <v>923</v>
      </c>
      <c r="Z122" s="400">
        <v>8</v>
      </c>
      <c r="AA122" s="414">
        <v>164247</v>
      </c>
      <c r="AB122" s="404">
        <v>0.86</v>
      </c>
    </row>
    <row r="123" spans="25:28">
      <c r="Y123" s="399" t="s">
        <v>924</v>
      </c>
      <c r="Z123" s="400">
        <v>9</v>
      </c>
      <c r="AA123" s="414">
        <v>165094</v>
      </c>
      <c r="AB123" s="404">
        <v>0.85499999999999998</v>
      </c>
    </row>
    <row r="124" spans="25:28">
      <c r="Y124" s="399" t="s">
        <v>925</v>
      </c>
      <c r="Z124" s="400">
        <v>10</v>
      </c>
      <c r="AA124" s="414">
        <v>165094</v>
      </c>
      <c r="AB124" s="404">
        <v>0.85499999999999998</v>
      </c>
    </row>
    <row r="125" spans="25:28">
      <c r="Y125" s="399" t="s">
        <v>926</v>
      </c>
      <c r="Z125" s="400">
        <v>11</v>
      </c>
      <c r="AA125" s="414">
        <v>162976</v>
      </c>
      <c r="AB125" s="404">
        <v>0.86699999999999999</v>
      </c>
    </row>
    <row r="126" spans="25:28">
      <c r="Y126" s="399" t="s">
        <v>795</v>
      </c>
      <c r="Z126" s="400">
        <v>12</v>
      </c>
      <c r="AA126" s="414">
        <v>160857</v>
      </c>
      <c r="AB126" s="404">
        <v>0.878</v>
      </c>
    </row>
    <row r="127" spans="25:28">
      <c r="Y127" s="399" t="s">
        <v>793</v>
      </c>
      <c r="Z127" s="400">
        <v>13</v>
      </c>
      <c r="AA127" s="414">
        <v>159021</v>
      </c>
      <c r="AB127" s="404">
        <v>0.88800000000000001</v>
      </c>
    </row>
    <row r="128" spans="25:28">
      <c r="Y128" s="399" t="s">
        <v>791</v>
      </c>
      <c r="Z128" s="400">
        <v>14</v>
      </c>
      <c r="AA128" s="414">
        <v>156903</v>
      </c>
      <c r="AB128" s="404">
        <v>0.9</v>
      </c>
    </row>
    <row r="129" spans="25:28">
      <c r="Y129" s="399" t="s">
        <v>789</v>
      </c>
      <c r="Z129" s="400">
        <v>15</v>
      </c>
      <c r="AA129" s="414">
        <v>154361</v>
      </c>
      <c r="AB129" s="404">
        <v>0.91500000000000004</v>
      </c>
    </row>
    <row r="130" spans="25:28">
      <c r="Y130" s="399" t="s">
        <v>787</v>
      </c>
      <c r="Z130" s="400">
        <v>16</v>
      </c>
      <c r="AA130" s="414">
        <v>152666</v>
      </c>
      <c r="AB130" s="404">
        <v>0.92500000000000004</v>
      </c>
    </row>
    <row r="131" spans="25:28">
      <c r="Y131" s="399" t="s">
        <v>785</v>
      </c>
      <c r="Z131" s="400">
        <v>17</v>
      </c>
      <c r="AA131" s="414">
        <v>150830</v>
      </c>
      <c r="AB131" s="404">
        <v>0.93600000000000005</v>
      </c>
    </row>
    <row r="132" spans="25:28">
      <c r="Y132" s="399" t="s">
        <v>783</v>
      </c>
      <c r="Z132" s="400">
        <v>18</v>
      </c>
      <c r="AA132" s="414">
        <v>149559</v>
      </c>
      <c r="AB132" s="404">
        <v>0.94399999999999995</v>
      </c>
    </row>
    <row r="133" spans="25:28">
      <c r="Y133" s="399" t="s">
        <v>781</v>
      </c>
      <c r="Z133" s="400">
        <v>19</v>
      </c>
      <c r="AA133" s="414">
        <v>148429</v>
      </c>
      <c r="AB133" s="404">
        <v>0.95099999999999996</v>
      </c>
    </row>
    <row r="134" spans="25:28">
      <c r="Y134" s="399" t="s">
        <v>779</v>
      </c>
      <c r="Z134" s="400">
        <v>20</v>
      </c>
      <c r="AA134" s="414">
        <v>147158</v>
      </c>
      <c r="AB134" s="404">
        <v>0.96</v>
      </c>
    </row>
    <row r="135" spans="25:28">
      <c r="Y135" s="399" t="s">
        <v>777</v>
      </c>
      <c r="Z135" s="400">
        <v>21</v>
      </c>
      <c r="AA135" s="414">
        <v>146311</v>
      </c>
      <c r="AB135" s="404">
        <v>0.96499999999999997</v>
      </c>
    </row>
    <row r="136" spans="25:28">
      <c r="Y136" s="399" t="s">
        <v>775</v>
      </c>
      <c r="Z136" s="400">
        <v>22</v>
      </c>
      <c r="AA136" s="414">
        <v>143486</v>
      </c>
      <c r="AB136" s="404">
        <v>0.98399999999999999</v>
      </c>
    </row>
    <row r="137" spans="25:28">
      <c r="Y137" s="399" t="s">
        <v>773</v>
      </c>
      <c r="Z137" s="400">
        <v>23</v>
      </c>
      <c r="AA137" s="414">
        <v>141227</v>
      </c>
      <c r="AB137" s="404">
        <v>1</v>
      </c>
    </row>
    <row r="138" spans="25:28">
      <c r="Y138" s="399" t="s">
        <v>771</v>
      </c>
      <c r="Z138" s="400">
        <v>24</v>
      </c>
      <c r="AA138" s="414">
        <v>140097</v>
      </c>
      <c r="AB138" s="404">
        <v>1.008</v>
      </c>
    </row>
    <row r="139" spans="25:28">
      <c r="Y139" s="399" t="s">
        <v>769</v>
      </c>
      <c r="Z139" s="400">
        <v>25</v>
      </c>
      <c r="AA139" s="414">
        <v>139673</v>
      </c>
      <c r="AB139" s="404">
        <v>1.0109999999999999</v>
      </c>
    </row>
    <row r="140" spans="25:28">
      <c r="Y140" s="399" t="s">
        <v>767</v>
      </c>
      <c r="Z140" s="400">
        <v>26</v>
      </c>
      <c r="AA140" s="414">
        <v>141933</v>
      </c>
      <c r="AB140" s="404">
        <v>0.995</v>
      </c>
    </row>
    <row r="141" spans="25:28">
      <c r="Y141" s="399" t="s">
        <v>765</v>
      </c>
      <c r="Z141" s="400">
        <v>27</v>
      </c>
      <c r="AA141" s="414">
        <v>145040</v>
      </c>
      <c r="AB141" s="404">
        <v>0.97399999999999998</v>
      </c>
    </row>
    <row r="142" spans="25:28">
      <c r="Y142" s="399" t="s">
        <v>763</v>
      </c>
      <c r="Z142" s="400">
        <v>28</v>
      </c>
      <c r="AA142" s="414">
        <v>145605</v>
      </c>
      <c r="AB142" s="404">
        <v>0.97</v>
      </c>
    </row>
    <row r="143" spans="25:28">
      <c r="Y143" s="399" t="s">
        <v>761</v>
      </c>
      <c r="Z143" s="400">
        <v>29</v>
      </c>
      <c r="AA143" s="414">
        <v>145464</v>
      </c>
      <c r="AB143" s="404">
        <v>0.97099999999999997</v>
      </c>
    </row>
    <row r="144" spans="25:28">
      <c r="Y144" s="399" t="s">
        <v>934</v>
      </c>
      <c r="Z144" s="400">
        <v>30</v>
      </c>
      <c r="AA144" s="414">
        <v>145464</v>
      </c>
      <c r="AB144" s="404">
        <v>0.97099999999999997</v>
      </c>
    </row>
    <row r="145" spans="25:28" ht="16" thickBot="1">
      <c r="Y145" s="405" t="s">
        <v>935</v>
      </c>
      <c r="Z145" s="406" t="s">
        <v>936</v>
      </c>
      <c r="AA145" s="415">
        <v>146452</v>
      </c>
      <c r="AB145" s="407">
        <v>0.96399999999999997</v>
      </c>
    </row>
    <row r="146" spans="25:28">
      <c r="Y146" s="408"/>
      <c r="Z146" s="408"/>
      <c r="AA146" s="409"/>
      <c r="AB146" s="410"/>
    </row>
    <row r="147" spans="25:28">
      <c r="Y147" s="411" t="s">
        <v>803</v>
      </c>
      <c r="Z147" s="411"/>
      <c r="AA147" s="412"/>
      <c r="AB147" s="412"/>
    </row>
    <row r="148" spans="25:28">
      <c r="Y148" s="411" t="s">
        <v>804</v>
      </c>
      <c r="Z148" s="411"/>
      <c r="AA148" s="412"/>
      <c r="AB148" s="412"/>
    </row>
    <row r="149" spans="25:28">
      <c r="Y149" s="411" t="s">
        <v>937</v>
      </c>
      <c r="Z149" s="411"/>
      <c r="AA149" s="412"/>
      <c r="AB149" s="412"/>
    </row>
    <row r="150" spans="25:28">
      <c r="Y150" s="413"/>
      <c r="Z150" s="413"/>
      <c r="AA150" s="412"/>
      <c r="AB150" s="412"/>
    </row>
    <row r="151" spans="25:28">
      <c r="Y151" s="411"/>
      <c r="Z151" s="411"/>
      <c r="AA151" s="412"/>
      <c r="AB151" s="412"/>
    </row>
  </sheetData>
  <mergeCells count="18">
    <mergeCell ref="A1:K1"/>
    <mergeCell ref="K3:K5"/>
    <mergeCell ref="A4:B4"/>
    <mergeCell ref="C4:C5"/>
    <mergeCell ref="D4:D5"/>
    <mergeCell ref="F4:F5"/>
    <mergeCell ref="G4:G5"/>
    <mergeCell ref="H4:H5"/>
    <mergeCell ref="I4:I5"/>
    <mergeCell ref="M1:W1"/>
    <mergeCell ref="W3:W5"/>
    <mergeCell ref="M4:N4"/>
    <mergeCell ref="O4:O5"/>
    <mergeCell ref="Q4:Q5"/>
    <mergeCell ref="R4:R5"/>
    <mergeCell ref="S4:S5"/>
    <mergeCell ref="T4:T5"/>
    <mergeCell ref="U4:U5"/>
  </mergeCells>
  <phoneticPr fontId="2"/>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Y57"/>
  <sheetViews>
    <sheetView zoomScale="85" zoomScaleNormal="85" workbookViewId="0">
      <pane xSplit="2" ySplit="8" topLeftCell="C18" activePane="bottomRight" state="frozen"/>
      <selection pane="topRight" activeCell="C1" sqref="C1"/>
      <selection pane="bottomLeft" activeCell="A9" sqref="A9"/>
      <selection pane="bottomRight" activeCell="H61" sqref="H61"/>
    </sheetView>
  </sheetViews>
  <sheetFormatPr baseColWidth="10" defaultColWidth="8.83203125" defaultRowHeight="15"/>
  <sheetData>
    <row r="1" spans="1:25">
      <c r="A1" s="592"/>
      <c r="B1" s="592"/>
      <c r="C1" s="592"/>
      <c r="D1" s="592"/>
      <c r="E1" s="592"/>
      <c r="F1" s="592"/>
      <c r="G1" s="592"/>
      <c r="H1" s="592"/>
      <c r="I1" s="592"/>
      <c r="J1" s="592"/>
      <c r="K1" s="592"/>
      <c r="L1" s="592"/>
      <c r="M1" s="592"/>
      <c r="N1" s="592"/>
      <c r="O1" s="592"/>
      <c r="P1" s="592"/>
      <c r="Q1" s="592"/>
      <c r="R1" s="592"/>
      <c r="S1" s="592"/>
      <c r="T1" s="592"/>
      <c r="U1" s="592"/>
      <c r="V1" s="592"/>
      <c r="W1" s="592"/>
      <c r="X1" s="592"/>
      <c r="Y1" s="592"/>
    </row>
    <row r="2" spans="1:25" ht="17">
      <c r="A2" s="593"/>
      <c r="B2" s="593"/>
      <c r="C2" s="594"/>
      <c r="D2" s="594"/>
      <c r="E2" s="594"/>
      <c r="F2" s="594"/>
      <c r="G2" s="595"/>
      <c r="H2" s="594"/>
      <c r="I2" s="594"/>
      <c r="J2" s="594"/>
      <c r="K2" s="594"/>
      <c r="L2" s="596" t="s">
        <v>1117</v>
      </c>
      <c r="M2" s="597" t="s">
        <v>1118</v>
      </c>
      <c r="N2" s="598"/>
      <c r="O2" s="594"/>
      <c r="P2" s="594"/>
      <c r="Q2" s="594"/>
      <c r="R2" s="594"/>
      <c r="S2" s="594"/>
      <c r="T2" s="594"/>
      <c r="U2" s="594"/>
      <c r="V2" s="594"/>
      <c r="W2" s="594"/>
      <c r="X2" s="594"/>
      <c r="Y2" s="599"/>
    </row>
    <row r="3" spans="1:25" ht="16" thickBot="1">
      <c r="A3" s="593"/>
      <c r="B3" s="593"/>
      <c r="C3" s="594"/>
      <c r="D3" s="594"/>
      <c r="E3" s="594"/>
      <c r="F3" s="594"/>
      <c r="G3" s="594"/>
      <c r="H3" s="594"/>
      <c r="I3" s="594"/>
      <c r="J3" s="594"/>
      <c r="K3" s="594"/>
      <c r="L3" s="594"/>
      <c r="M3" s="594"/>
      <c r="N3" s="594"/>
      <c r="O3" s="594"/>
      <c r="P3" s="594"/>
      <c r="Q3" s="594"/>
      <c r="R3" s="594"/>
      <c r="S3" s="594"/>
      <c r="T3" s="594"/>
      <c r="U3" s="594"/>
      <c r="V3" s="594"/>
      <c r="W3" s="594"/>
      <c r="X3" s="594"/>
      <c r="Y3" s="599"/>
    </row>
    <row r="4" spans="1:25">
      <c r="A4" s="600"/>
      <c r="B4" s="601"/>
      <c r="C4" s="844" t="s">
        <v>1101</v>
      </c>
      <c r="D4" s="845"/>
      <c r="E4" s="845"/>
      <c r="F4" s="845"/>
      <c r="G4" s="845"/>
      <c r="H4" s="845"/>
      <c r="I4" s="845"/>
      <c r="J4" s="845"/>
      <c r="K4" s="846"/>
      <c r="L4" s="847" t="s">
        <v>1102</v>
      </c>
      <c r="M4" s="848"/>
      <c r="N4" s="848"/>
      <c r="O4" s="848"/>
      <c r="P4" s="848"/>
      <c r="Q4" s="848"/>
      <c r="R4" s="848"/>
      <c r="S4" s="848"/>
      <c r="T4" s="848"/>
      <c r="U4" s="848"/>
      <c r="V4" s="848"/>
      <c r="W4" s="849"/>
      <c r="X4" s="594"/>
      <c r="Y4" s="599"/>
    </row>
    <row r="5" spans="1:25">
      <c r="A5" s="602"/>
      <c r="B5" s="603"/>
      <c r="C5" s="850" t="s">
        <v>1103</v>
      </c>
      <c r="D5" s="851"/>
      <c r="E5" s="852"/>
      <c r="F5" s="850" t="s">
        <v>1116</v>
      </c>
      <c r="G5" s="851"/>
      <c r="H5" s="852"/>
      <c r="I5" s="853" t="s">
        <v>1104</v>
      </c>
      <c r="J5" s="854"/>
      <c r="K5" s="855"/>
      <c r="L5" s="850" t="s">
        <v>1103</v>
      </c>
      <c r="M5" s="851"/>
      <c r="N5" s="851"/>
      <c r="O5" s="851"/>
      <c r="P5" s="851"/>
      <c r="Q5" s="852"/>
      <c r="R5" s="850" t="s">
        <v>1105</v>
      </c>
      <c r="S5" s="851"/>
      <c r="T5" s="851"/>
      <c r="U5" s="851"/>
      <c r="V5" s="851"/>
      <c r="W5" s="856"/>
      <c r="X5" s="594"/>
      <c r="Y5" s="599"/>
    </row>
    <row r="6" spans="1:25">
      <c r="A6" s="842" t="s">
        <v>733</v>
      </c>
      <c r="B6" s="843"/>
      <c r="C6" s="604" t="s">
        <v>1106</v>
      </c>
      <c r="D6" s="604" t="s">
        <v>1107</v>
      </c>
      <c r="E6" s="604"/>
      <c r="F6" s="604" t="s">
        <v>1106</v>
      </c>
      <c r="G6" s="604" t="s">
        <v>1107</v>
      </c>
      <c r="H6" s="604"/>
      <c r="I6" s="604" t="s">
        <v>1106</v>
      </c>
      <c r="J6" s="604" t="s">
        <v>1107</v>
      </c>
      <c r="K6" s="604"/>
      <c r="L6" s="604"/>
      <c r="M6" s="604"/>
      <c r="N6" s="605"/>
      <c r="O6" s="604"/>
      <c r="P6" s="604"/>
      <c r="Q6" s="604"/>
      <c r="R6" s="604"/>
      <c r="S6" s="604"/>
      <c r="T6" s="605"/>
      <c r="U6" s="604"/>
      <c r="V6" s="604"/>
      <c r="W6" s="606"/>
      <c r="X6" s="593"/>
      <c r="Y6" s="607"/>
    </row>
    <row r="7" spans="1:25">
      <c r="A7" s="602"/>
      <c r="B7" s="603"/>
      <c r="C7" s="604"/>
      <c r="D7" s="604" t="s">
        <v>1108</v>
      </c>
      <c r="E7" s="604" t="s">
        <v>737</v>
      </c>
      <c r="F7" s="604"/>
      <c r="G7" s="604" t="s">
        <v>1108</v>
      </c>
      <c r="H7" s="604" t="s">
        <v>737</v>
      </c>
      <c r="I7" s="604"/>
      <c r="J7" s="604" t="s">
        <v>1108</v>
      </c>
      <c r="K7" s="604" t="s">
        <v>737</v>
      </c>
      <c r="L7" s="604" t="s">
        <v>1109</v>
      </c>
      <c r="M7" s="604" t="s">
        <v>1110</v>
      </c>
      <c r="N7" s="604" t="s">
        <v>1111</v>
      </c>
      <c r="O7" s="604" t="s">
        <v>1112</v>
      </c>
      <c r="P7" s="604" t="s">
        <v>1113</v>
      </c>
      <c r="Q7" s="604" t="s">
        <v>737</v>
      </c>
      <c r="R7" s="604" t="s">
        <v>1109</v>
      </c>
      <c r="S7" s="604" t="s">
        <v>1110</v>
      </c>
      <c r="T7" s="604" t="s">
        <v>1111</v>
      </c>
      <c r="U7" s="604" t="s">
        <v>1112</v>
      </c>
      <c r="V7" s="604" t="s">
        <v>1113</v>
      </c>
      <c r="W7" s="606" t="s">
        <v>737</v>
      </c>
      <c r="X7" s="593"/>
      <c r="Y7" s="608" t="s">
        <v>1119</v>
      </c>
    </row>
    <row r="8" spans="1:25" ht="16" thickBot="1">
      <c r="A8" s="609"/>
      <c r="B8" s="610"/>
      <c r="C8" s="611" t="s">
        <v>1114</v>
      </c>
      <c r="D8" s="611" t="s">
        <v>740</v>
      </c>
      <c r="E8" s="611"/>
      <c r="F8" s="611" t="s">
        <v>1114</v>
      </c>
      <c r="G8" s="611" t="s">
        <v>1114</v>
      </c>
      <c r="H8" s="611"/>
      <c r="I8" s="611" t="s">
        <v>1114</v>
      </c>
      <c r="J8" s="611" t="s">
        <v>1114</v>
      </c>
      <c r="K8" s="611"/>
      <c r="L8" s="611"/>
      <c r="M8" s="611"/>
      <c r="N8" s="611"/>
      <c r="O8" s="611"/>
      <c r="P8" s="611"/>
      <c r="Q8" s="611"/>
      <c r="R8" s="611"/>
      <c r="S8" s="611"/>
      <c r="T8" s="611"/>
      <c r="U8" s="611"/>
      <c r="V8" s="611"/>
      <c r="W8" s="612"/>
      <c r="X8" s="593"/>
      <c r="Y8" s="608" t="s">
        <v>1115</v>
      </c>
    </row>
    <row r="9" spans="1:25" ht="16" thickTop="1">
      <c r="A9" s="602" t="s">
        <v>742</v>
      </c>
      <c r="B9" s="603">
        <v>59</v>
      </c>
      <c r="C9" s="632">
        <v>3598</v>
      </c>
      <c r="D9" s="613">
        <v>95</v>
      </c>
      <c r="E9" s="613">
        <v>3693</v>
      </c>
      <c r="F9" s="613">
        <v>4148.4939999999997</v>
      </c>
      <c r="G9" s="613">
        <v>109.535</v>
      </c>
      <c r="H9" s="613">
        <v>4258.0289999999995</v>
      </c>
      <c r="I9" s="614">
        <v>97.427565664771194</v>
      </c>
      <c r="J9" s="614">
        <v>2.5724343352288113</v>
      </c>
      <c r="K9" s="615">
        <v>100</v>
      </c>
      <c r="L9" s="613">
        <v>393</v>
      </c>
      <c r="M9" s="613">
        <v>321</v>
      </c>
      <c r="N9" s="613">
        <v>2911</v>
      </c>
      <c r="O9" s="613">
        <v>0</v>
      </c>
      <c r="P9" s="613">
        <v>67</v>
      </c>
      <c r="Q9" s="613">
        <v>3692</v>
      </c>
      <c r="R9" s="616">
        <v>10.644637053087758</v>
      </c>
      <c r="S9" s="616">
        <v>8.694474539544963</v>
      </c>
      <c r="T9" s="616">
        <v>78.84615384615384</v>
      </c>
      <c r="U9" s="616">
        <v>0</v>
      </c>
      <c r="V9" s="616">
        <v>1.8147345612134345</v>
      </c>
      <c r="W9" s="617">
        <v>100</v>
      </c>
      <c r="X9" s="594"/>
      <c r="Y9" s="618">
        <v>1.153</v>
      </c>
    </row>
    <row r="10" spans="1:25">
      <c r="A10" s="602"/>
      <c r="B10" s="603">
        <v>60</v>
      </c>
      <c r="C10" s="632">
        <v>5141</v>
      </c>
      <c r="D10" s="613">
        <v>446</v>
      </c>
      <c r="E10" s="613">
        <v>5587</v>
      </c>
      <c r="F10" s="613">
        <v>5793.9070000000002</v>
      </c>
      <c r="G10" s="613">
        <v>502.642</v>
      </c>
      <c r="H10" s="613">
        <v>6296.549</v>
      </c>
      <c r="I10" s="614">
        <v>92.017182745659568</v>
      </c>
      <c r="J10" s="614">
        <v>7.9828172543404339</v>
      </c>
      <c r="K10" s="615">
        <v>100</v>
      </c>
      <c r="L10" s="613">
        <v>3474</v>
      </c>
      <c r="M10" s="613">
        <v>530</v>
      </c>
      <c r="N10" s="613">
        <v>1138</v>
      </c>
      <c r="O10" s="613">
        <v>3</v>
      </c>
      <c r="P10" s="613">
        <v>441</v>
      </c>
      <c r="Q10" s="613">
        <v>5586</v>
      </c>
      <c r="R10" s="616">
        <v>62.191192266380234</v>
      </c>
      <c r="S10" s="616">
        <v>9.4880057286072326</v>
      </c>
      <c r="T10" s="616">
        <v>20.372359470103831</v>
      </c>
      <c r="U10" s="616">
        <v>5.3705692803437163E-2</v>
      </c>
      <c r="V10" s="616">
        <v>7.8947368421052628</v>
      </c>
      <c r="W10" s="617">
        <v>99.999999999999986</v>
      </c>
      <c r="X10" s="594"/>
      <c r="Y10" s="618">
        <v>1.127</v>
      </c>
    </row>
    <row r="11" spans="1:25">
      <c r="A11" s="602"/>
      <c r="B11" s="603">
        <v>61</v>
      </c>
      <c r="C11" s="632">
        <v>5681</v>
      </c>
      <c r="D11" s="613">
        <v>972</v>
      </c>
      <c r="E11" s="613">
        <v>6653</v>
      </c>
      <c r="F11" s="613">
        <v>6300.2290000000003</v>
      </c>
      <c r="G11" s="613">
        <v>1077.9480000000001</v>
      </c>
      <c r="H11" s="613">
        <v>7378.1770000000006</v>
      </c>
      <c r="I11" s="614">
        <v>85.390049601683444</v>
      </c>
      <c r="J11" s="614">
        <v>14.609950398316549</v>
      </c>
      <c r="K11" s="615">
        <v>100</v>
      </c>
      <c r="L11" s="613">
        <v>3942</v>
      </c>
      <c r="M11" s="613">
        <v>490</v>
      </c>
      <c r="N11" s="613">
        <v>1107</v>
      </c>
      <c r="O11" s="613">
        <v>3</v>
      </c>
      <c r="P11" s="613">
        <v>1111</v>
      </c>
      <c r="Q11" s="613">
        <v>6653</v>
      </c>
      <c r="R11" s="616">
        <v>59.251465504283786</v>
      </c>
      <c r="S11" s="616">
        <v>7.3650984518262437</v>
      </c>
      <c r="T11" s="616">
        <v>16.639110175860512</v>
      </c>
      <c r="U11" s="616">
        <v>4.5092439500977001E-2</v>
      </c>
      <c r="V11" s="616">
        <v>16.699233428528483</v>
      </c>
      <c r="W11" s="617">
        <v>100</v>
      </c>
      <c r="X11" s="594"/>
      <c r="Y11" s="618">
        <v>1.109</v>
      </c>
    </row>
    <row r="12" spans="1:25">
      <c r="A12" s="602"/>
      <c r="B12" s="603">
        <v>62</v>
      </c>
      <c r="C12" s="632">
        <v>1677</v>
      </c>
      <c r="D12" s="613">
        <v>147</v>
      </c>
      <c r="E12" s="613">
        <v>1824</v>
      </c>
      <c r="F12" s="613">
        <v>1854.7620000000002</v>
      </c>
      <c r="G12" s="613">
        <v>162.58200000000002</v>
      </c>
      <c r="H12" s="613">
        <v>2017.3440000000003</v>
      </c>
      <c r="I12" s="614">
        <v>91.94078947368422</v>
      </c>
      <c r="J12" s="614">
        <v>8.0592105263157894</v>
      </c>
      <c r="K12" s="615">
        <v>100.00000000000001</v>
      </c>
      <c r="L12" s="613">
        <v>1434</v>
      </c>
      <c r="M12" s="613">
        <v>291</v>
      </c>
      <c r="N12" s="613">
        <v>42</v>
      </c>
      <c r="O12" s="613">
        <v>1</v>
      </c>
      <c r="P12" s="613">
        <v>57</v>
      </c>
      <c r="Q12" s="613">
        <v>1825</v>
      </c>
      <c r="R12" s="616">
        <v>78.575342465753423</v>
      </c>
      <c r="S12" s="616">
        <v>15.945205479452055</v>
      </c>
      <c r="T12" s="616">
        <v>2.3013698630136985</v>
      </c>
      <c r="U12" s="616">
        <v>5.4794520547945202E-2</v>
      </c>
      <c r="V12" s="616">
        <v>3.1232876712328768</v>
      </c>
      <c r="W12" s="617">
        <v>100</v>
      </c>
      <c r="X12" s="594"/>
      <c r="Y12" s="618">
        <v>1.1060000000000001</v>
      </c>
    </row>
    <row r="13" spans="1:25">
      <c r="A13" s="602"/>
      <c r="B13" s="603">
        <v>63</v>
      </c>
      <c r="C13" s="632">
        <v>4142</v>
      </c>
      <c r="D13" s="613">
        <v>367</v>
      </c>
      <c r="E13" s="613">
        <v>4509</v>
      </c>
      <c r="F13" s="613">
        <v>4547.9160000000002</v>
      </c>
      <c r="G13" s="613">
        <v>402.96600000000001</v>
      </c>
      <c r="H13" s="613">
        <v>4950.8820000000005</v>
      </c>
      <c r="I13" s="614">
        <v>91.860722998447557</v>
      </c>
      <c r="J13" s="614">
        <v>8.1392770015524505</v>
      </c>
      <c r="K13" s="615">
        <v>100</v>
      </c>
      <c r="L13" s="613">
        <v>3149</v>
      </c>
      <c r="M13" s="613">
        <v>287</v>
      </c>
      <c r="N13" s="613">
        <v>816</v>
      </c>
      <c r="O13" s="613">
        <v>0</v>
      </c>
      <c r="P13" s="613">
        <v>258</v>
      </c>
      <c r="Q13" s="613">
        <v>4510</v>
      </c>
      <c r="R13" s="616">
        <v>69.822616407982267</v>
      </c>
      <c r="S13" s="616">
        <v>6.3636363636363633</v>
      </c>
      <c r="T13" s="616">
        <v>18.093126385809313</v>
      </c>
      <c r="U13" s="616">
        <v>0</v>
      </c>
      <c r="V13" s="616">
        <v>5.7206208425720622</v>
      </c>
      <c r="W13" s="617">
        <v>100</v>
      </c>
      <c r="X13" s="594"/>
      <c r="Y13" s="618">
        <v>1.0980000000000001</v>
      </c>
    </row>
    <row r="14" spans="1:25">
      <c r="A14" s="602" t="s">
        <v>743</v>
      </c>
      <c r="B14" s="603">
        <v>1</v>
      </c>
      <c r="C14" s="632">
        <v>4846</v>
      </c>
      <c r="D14" s="613">
        <v>259</v>
      </c>
      <c r="E14" s="613">
        <v>5105</v>
      </c>
      <c r="F14" s="613">
        <v>5199.7579999999998</v>
      </c>
      <c r="G14" s="613">
        <v>277.90699999999998</v>
      </c>
      <c r="H14" s="613">
        <v>5477.665</v>
      </c>
      <c r="I14" s="614">
        <v>94.92654260528893</v>
      </c>
      <c r="J14" s="614">
        <v>5.0734573947110668</v>
      </c>
      <c r="K14" s="615">
        <v>100</v>
      </c>
      <c r="L14" s="613">
        <v>2881</v>
      </c>
      <c r="M14" s="613">
        <v>381</v>
      </c>
      <c r="N14" s="613">
        <v>1493</v>
      </c>
      <c r="O14" s="613">
        <v>3</v>
      </c>
      <c r="P14" s="613">
        <v>346</v>
      </c>
      <c r="Q14" s="613">
        <v>5104</v>
      </c>
      <c r="R14" s="616">
        <v>56.445924764890286</v>
      </c>
      <c r="S14" s="616">
        <v>7.4647335423197489</v>
      </c>
      <c r="T14" s="616">
        <v>29.251567398119121</v>
      </c>
      <c r="U14" s="616">
        <v>5.8777429467084641E-2</v>
      </c>
      <c r="V14" s="616">
        <v>6.7789968652037622</v>
      </c>
      <c r="W14" s="617">
        <v>100</v>
      </c>
      <c r="X14" s="594"/>
      <c r="Y14" s="618">
        <v>1.073</v>
      </c>
    </row>
    <row r="15" spans="1:25">
      <c r="A15" s="602"/>
      <c r="B15" s="603">
        <v>2</v>
      </c>
      <c r="C15" s="632">
        <v>11763</v>
      </c>
      <c r="D15" s="613">
        <v>1725</v>
      </c>
      <c r="E15" s="613">
        <v>13488</v>
      </c>
      <c r="F15" s="613">
        <v>12315.860999999999</v>
      </c>
      <c r="G15" s="613">
        <v>1806.0749999999998</v>
      </c>
      <c r="H15" s="613">
        <v>14121.935999999998</v>
      </c>
      <c r="I15" s="614">
        <v>87.210854092526688</v>
      </c>
      <c r="J15" s="614">
        <v>12.789145907473308</v>
      </c>
      <c r="K15" s="615">
        <v>100</v>
      </c>
      <c r="L15" s="613">
        <v>7159</v>
      </c>
      <c r="M15" s="613">
        <v>2292</v>
      </c>
      <c r="N15" s="613">
        <v>3665</v>
      </c>
      <c r="O15" s="613">
        <v>4</v>
      </c>
      <c r="P15" s="613">
        <v>368</v>
      </c>
      <c r="Q15" s="613">
        <v>13488</v>
      </c>
      <c r="R15" s="616">
        <v>53.076809015421112</v>
      </c>
      <c r="S15" s="616">
        <v>16.992882562277583</v>
      </c>
      <c r="T15" s="616">
        <v>27.172301304863584</v>
      </c>
      <c r="U15" s="616">
        <v>2.9655990510083038E-2</v>
      </c>
      <c r="V15" s="616">
        <v>2.7283511269276395</v>
      </c>
      <c r="W15" s="617">
        <v>99.999999999999986</v>
      </c>
      <c r="X15" s="594"/>
      <c r="Y15" s="618">
        <v>1.0469999999999999</v>
      </c>
    </row>
    <row r="16" spans="1:25">
      <c r="A16" s="602"/>
      <c r="B16" s="603">
        <v>3</v>
      </c>
      <c r="C16" s="632">
        <v>10006</v>
      </c>
      <c r="D16" s="613">
        <v>1949</v>
      </c>
      <c r="E16" s="613">
        <v>11955</v>
      </c>
      <c r="F16" s="613">
        <v>10176.101999999999</v>
      </c>
      <c r="G16" s="613">
        <v>1982.1329999999998</v>
      </c>
      <c r="H16" s="613">
        <v>12158.234999999999</v>
      </c>
      <c r="I16" s="614">
        <v>83.697197825177753</v>
      </c>
      <c r="J16" s="614">
        <v>16.302802174822251</v>
      </c>
      <c r="K16" s="615">
        <v>100</v>
      </c>
      <c r="L16" s="613">
        <v>9676</v>
      </c>
      <c r="M16" s="613">
        <v>464</v>
      </c>
      <c r="N16" s="613">
        <v>1214</v>
      </c>
      <c r="O16" s="613">
        <v>94</v>
      </c>
      <c r="P16" s="613">
        <v>506</v>
      </c>
      <c r="Q16" s="613">
        <v>11954</v>
      </c>
      <c r="R16" s="616">
        <v>80.943617199263841</v>
      </c>
      <c r="S16" s="616">
        <v>3.8815459260498577</v>
      </c>
      <c r="T16" s="616">
        <v>10.155596453070102</v>
      </c>
      <c r="U16" s="619">
        <v>0.78634766605320405</v>
      </c>
      <c r="V16" s="616">
        <v>4.2328927555629914</v>
      </c>
      <c r="W16" s="617">
        <v>99.999999999999986</v>
      </c>
      <c r="X16" s="594"/>
      <c r="Y16" s="618">
        <v>1.0169999999999999</v>
      </c>
    </row>
    <row r="17" spans="1:25">
      <c r="A17" s="602"/>
      <c r="B17" s="603">
        <v>4</v>
      </c>
      <c r="C17" s="632">
        <v>1182</v>
      </c>
      <c r="D17" s="613">
        <v>112</v>
      </c>
      <c r="E17" s="613">
        <v>1294</v>
      </c>
      <c r="F17" s="613">
        <v>1183.1819999999998</v>
      </c>
      <c r="G17" s="613">
        <v>112.11199999999999</v>
      </c>
      <c r="H17" s="613">
        <v>1295.2939999999999</v>
      </c>
      <c r="I17" s="614">
        <v>91.344667697063358</v>
      </c>
      <c r="J17" s="614">
        <v>8.65533230293663</v>
      </c>
      <c r="K17" s="615">
        <v>99.999999999999986</v>
      </c>
      <c r="L17" s="613">
        <v>686</v>
      </c>
      <c r="M17" s="613">
        <v>156</v>
      </c>
      <c r="N17" s="613">
        <v>327</v>
      </c>
      <c r="O17" s="613">
        <v>0</v>
      </c>
      <c r="P17" s="613">
        <v>126</v>
      </c>
      <c r="Q17" s="613">
        <v>1295</v>
      </c>
      <c r="R17" s="616">
        <v>52.972972972972975</v>
      </c>
      <c r="S17" s="616">
        <v>12.046332046332047</v>
      </c>
      <c r="T17" s="616">
        <v>25.250965250965251</v>
      </c>
      <c r="U17" s="616">
        <v>0</v>
      </c>
      <c r="V17" s="616">
        <v>9.7297297297297298</v>
      </c>
      <c r="W17" s="617">
        <v>100</v>
      </c>
      <c r="X17" s="594"/>
      <c r="Y17" s="618">
        <v>1.0009999999999999</v>
      </c>
    </row>
    <row r="18" spans="1:25">
      <c r="A18" s="602"/>
      <c r="B18" s="603">
        <v>5</v>
      </c>
      <c r="C18" s="632">
        <v>11100</v>
      </c>
      <c r="D18" s="613">
        <v>955</v>
      </c>
      <c r="E18" s="613">
        <v>12055</v>
      </c>
      <c r="F18" s="613">
        <v>11055.6</v>
      </c>
      <c r="G18" s="613">
        <v>951.18</v>
      </c>
      <c r="H18" s="613">
        <v>12006.78</v>
      </c>
      <c r="I18" s="614">
        <v>92.077975943591866</v>
      </c>
      <c r="J18" s="614">
        <v>7.9220240564081292</v>
      </c>
      <c r="K18" s="615">
        <v>100</v>
      </c>
      <c r="L18" s="613">
        <v>8068</v>
      </c>
      <c r="M18" s="613">
        <v>1258</v>
      </c>
      <c r="N18" s="613">
        <v>2382</v>
      </c>
      <c r="O18" s="613">
        <v>2</v>
      </c>
      <c r="P18" s="613">
        <v>345</v>
      </c>
      <c r="Q18" s="613">
        <v>12055</v>
      </c>
      <c r="R18" s="616">
        <v>66.926586478639578</v>
      </c>
      <c r="S18" s="616">
        <v>10.435503940273746</v>
      </c>
      <c r="T18" s="616">
        <v>19.759435918705933</v>
      </c>
      <c r="U18" s="616">
        <v>1.6590626296142677E-2</v>
      </c>
      <c r="V18" s="616">
        <v>2.8618830360846124</v>
      </c>
      <c r="W18" s="617">
        <v>100</v>
      </c>
      <c r="X18" s="594"/>
      <c r="Y18" s="618">
        <v>0.996</v>
      </c>
    </row>
    <row r="19" spans="1:25">
      <c r="A19" s="602"/>
      <c r="B19" s="603">
        <v>6</v>
      </c>
      <c r="C19" s="632">
        <v>2493</v>
      </c>
      <c r="D19" s="613">
        <v>148</v>
      </c>
      <c r="E19" s="613">
        <v>2641</v>
      </c>
      <c r="F19" s="613">
        <v>2480.5349999999999</v>
      </c>
      <c r="G19" s="613">
        <v>147.26</v>
      </c>
      <c r="H19" s="613">
        <v>2627.7950000000001</v>
      </c>
      <c r="I19" s="614">
        <v>94.396062097690276</v>
      </c>
      <c r="J19" s="614">
        <v>5.6039379023097311</v>
      </c>
      <c r="K19" s="615">
        <v>100</v>
      </c>
      <c r="L19" s="613">
        <v>1567</v>
      </c>
      <c r="M19" s="613">
        <v>55</v>
      </c>
      <c r="N19" s="613">
        <v>906</v>
      </c>
      <c r="O19" s="613">
        <v>0</v>
      </c>
      <c r="P19" s="613">
        <v>112</v>
      </c>
      <c r="Q19" s="613">
        <v>2640</v>
      </c>
      <c r="R19" s="616">
        <v>59.356060606060602</v>
      </c>
      <c r="S19" s="616">
        <v>2.083333333333333</v>
      </c>
      <c r="T19" s="616">
        <v>34.31818181818182</v>
      </c>
      <c r="U19" s="616">
        <v>0</v>
      </c>
      <c r="V19" s="616">
        <v>4.2424242424242431</v>
      </c>
      <c r="W19" s="617">
        <v>100</v>
      </c>
      <c r="X19" s="594"/>
      <c r="Y19" s="618">
        <v>0.995</v>
      </c>
    </row>
    <row r="20" spans="1:25">
      <c r="A20" s="602"/>
      <c r="B20" s="603">
        <v>7</v>
      </c>
      <c r="C20" s="632">
        <v>43315</v>
      </c>
      <c r="D20" s="613">
        <v>1958</v>
      </c>
      <c r="E20" s="613">
        <v>45273</v>
      </c>
      <c r="F20" s="613">
        <v>43315</v>
      </c>
      <c r="G20" s="613">
        <v>1958</v>
      </c>
      <c r="H20" s="613">
        <v>45273</v>
      </c>
      <c r="I20" s="614">
        <v>95.675126455061516</v>
      </c>
      <c r="J20" s="614">
        <v>4.3248735449384847</v>
      </c>
      <c r="K20" s="615">
        <v>100</v>
      </c>
      <c r="L20" s="613">
        <v>14432</v>
      </c>
      <c r="M20" s="613">
        <v>938</v>
      </c>
      <c r="N20" s="613">
        <v>29227</v>
      </c>
      <c r="O20" s="613">
        <v>34</v>
      </c>
      <c r="P20" s="613">
        <v>642</v>
      </c>
      <c r="Q20" s="613">
        <v>45273</v>
      </c>
      <c r="R20" s="616">
        <v>31.87771961213085</v>
      </c>
      <c r="S20" s="616">
        <v>2.0718750690256886</v>
      </c>
      <c r="T20" s="616">
        <v>64.55724162304243</v>
      </c>
      <c r="U20" s="619">
        <v>7.5099949197093188E-2</v>
      </c>
      <c r="V20" s="616">
        <v>1.4180637466039361</v>
      </c>
      <c r="W20" s="617">
        <v>100</v>
      </c>
      <c r="X20" s="594"/>
      <c r="Y20" s="618">
        <v>1</v>
      </c>
    </row>
    <row r="21" spans="1:25">
      <c r="A21" s="602"/>
      <c r="B21" s="603">
        <v>8</v>
      </c>
      <c r="C21" s="632">
        <v>2903</v>
      </c>
      <c r="D21" s="613">
        <v>759</v>
      </c>
      <c r="E21" s="613">
        <v>3662</v>
      </c>
      <c r="F21" s="613">
        <v>2926.2240000000002</v>
      </c>
      <c r="G21" s="613">
        <v>765.072</v>
      </c>
      <c r="H21" s="613">
        <v>3691.2960000000003</v>
      </c>
      <c r="I21" s="614">
        <v>79.273620972146361</v>
      </c>
      <c r="J21" s="614">
        <v>20.726379027853632</v>
      </c>
      <c r="K21" s="615">
        <v>100</v>
      </c>
      <c r="L21" s="613">
        <v>1650</v>
      </c>
      <c r="M21" s="613">
        <v>148</v>
      </c>
      <c r="N21" s="613">
        <v>1778</v>
      </c>
      <c r="O21" s="613">
        <v>0</v>
      </c>
      <c r="P21" s="613">
        <v>86</v>
      </c>
      <c r="Q21" s="613">
        <v>3662</v>
      </c>
      <c r="R21" s="616">
        <v>45.057345712725287</v>
      </c>
      <c r="S21" s="616">
        <v>4.0415073730202078</v>
      </c>
      <c r="T21" s="616">
        <v>48.552703440742761</v>
      </c>
      <c r="U21" s="616">
        <v>0</v>
      </c>
      <c r="V21" s="616">
        <v>2.3484434735117423</v>
      </c>
      <c r="W21" s="617">
        <v>100</v>
      </c>
      <c r="X21" s="594"/>
      <c r="Y21" s="618">
        <v>1.008</v>
      </c>
    </row>
    <row r="22" spans="1:25">
      <c r="A22" s="602"/>
      <c r="B22" s="603">
        <v>9</v>
      </c>
      <c r="C22" s="632">
        <v>1715</v>
      </c>
      <c r="D22" s="613">
        <v>186</v>
      </c>
      <c r="E22" s="613">
        <v>1901</v>
      </c>
      <c r="F22" s="613">
        <v>1723.5749999999998</v>
      </c>
      <c r="G22" s="613">
        <v>186.92999999999998</v>
      </c>
      <c r="H22" s="613">
        <v>1910.5049999999999</v>
      </c>
      <c r="I22" s="614">
        <v>90.215675960021045</v>
      </c>
      <c r="J22" s="614">
        <v>9.7843240399789586</v>
      </c>
      <c r="K22" s="615">
        <v>100</v>
      </c>
      <c r="L22" s="613">
        <v>1179.7</v>
      </c>
      <c r="M22" s="613">
        <v>191.2</v>
      </c>
      <c r="N22" s="613">
        <v>258.8</v>
      </c>
      <c r="O22" s="613">
        <v>1.2</v>
      </c>
      <c r="P22" s="613">
        <v>269.39999999999998</v>
      </c>
      <c r="Q22" s="613">
        <v>1900.3000000000002</v>
      </c>
      <c r="R22" s="616">
        <v>62.079671630795133</v>
      </c>
      <c r="S22" s="616">
        <v>10.061569225911697</v>
      </c>
      <c r="T22" s="616">
        <v>13.618902278587591</v>
      </c>
      <c r="U22" s="616">
        <v>6.3147924011998091E-2</v>
      </c>
      <c r="V22" s="616">
        <v>14.176708940693572</v>
      </c>
      <c r="W22" s="617">
        <v>99.999999999999986</v>
      </c>
      <c r="X22" s="594"/>
      <c r="Y22" s="618">
        <v>1.0049999999999999</v>
      </c>
    </row>
    <row r="23" spans="1:25">
      <c r="A23" s="602"/>
      <c r="B23" s="603">
        <v>10</v>
      </c>
      <c r="C23" s="632">
        <v>8457.9719999999998</v>
      </c>
      <c r="D23" s="613">
        <v>235.03100000000001</v>
      </c>
      <c r="E23" s="613">
        <v>8693.0030000000006</v>
      </c>
      <c r="F23" s="613">
        <v>8508.7198320000007</v>
      </c>
      <c r="G23" s="613">
        <v>236.44118600000002</v>
      </c>
      <c r="H23" s="613">
        <v>8745.1610180000007</v>
      </c>
      <c r="I23" s="614">
        <v>97.2963198103118</v>
      </c>
      <c r="J23" s="614">
        <v>2.7036801896881895</v>
      </c>
      <c r="K23" s="615">
        <v>99.999999999999986</v>
      </c>
      <c r="L23" s="613">
        <v>3089.0079999999998</v>
      </c>
      <c r="M23" s="613">
        <v>1707.345</v>
      </c>
      <c r="N23" s="613">
        <v>2389.9929999999999</v>
      </c>
      <c r="O23" s="613">
        <v>10.513999999999999</v>
      </c>
      <c r="P23" s="613">
        <v>1496.143</v>
      </c>
      <c r="Q23" s="613">
        <v>8693.0030000000006</v>
      </c>
      <c r="R23" s="616">
        <v>35.534417738035977</v>
      </c>
      <c r="S23" s="616">
        <v>19.640451061618176</v>
      </c>
      <c r="T23" s="616">
        <v>27.49329546993139</v>
      </c>
      <c r="U23" s="616">
        <v>0.1209478473664394</v>
      </c>
      <c r="V23" s="616">
        <v>17.210887883048009</v>
      </c>
      <c r="W23" s="617">
        <v>99.999999999999972</v>
      </c>
      <c r="X23" s="594"/>
      <c r="Y23" s="618">
        <v>1.006</v>
      </c>
    </row>
    <row r="24" spans="1:25">
      <c r="A24" s="602"/>
      <c r="B24" s="603">
        <v>11</v>
      </c>
      <c r="C24" s="632">
        <v>5486</v>
      </c>
      <c r="D24" s="613">
        <v>187.9</v>
      </c>
      <c r="E24" s="613">
        <v>5673.9</v>
      </c>
      <c r="F24" s="613">
        <v>5595.72</v>
      </c>
      <c r="G24" s="613">
        <v>191.65800000000002</v>
      </c>
      <c r="H24" s="613">
        <v>5787.3780000000006</v>
      </c>
      <c r="I24" s="614">
        <v>96.688344877421187</v>
      </c>
      <c r="J24" s="614">
        <v>3.3116551225788262</v>
      </c>
      <c r="K24" s="615">
        <v>100.00000000000001</v>
      </c>
      <c r="L24" s="613">
        <v>4716.9809999999998</v>
      </c>
      <c r="M24" s="613">
        <v>68.808999999999997</v>
      </c>
      <c r="N24" s="613">
        <v>639.24300000000005</v>
      </c>
      <c r="O24" s="613">
        <v>129.66999999999999</v>
      </c>
      <c r="P24" s="613">
        <v>118.917</v>
      </c>
      <c r="Q24" s="613">
        <v>5673.6200000000008</v>
      </c>
      <c r="R24" s="616">
        <v>83.138824947740574</v>
      </c>
      <c r="S24" s="616">
        <v>1.212788307993838</v>
      </c>
      <c r="T24" s="616">
        <v>11.266933633200672</v>
      </c>
      <c r="U24" s="616">
        <v>2.2854896873600974</v>
      </c>
      <c r="V24" s="616">
        <v>2.095963423704795</v>
      </c>
      <c r="W24" s="617">
        <v>99.999999999999972</v>
      </c>
      <c r="X24" s="594"/>
      <c r="Y24" s="618">
        <v>1.02</v>
      </c>
    </row>
    <row r="25" spans="1:25">
      <c r="A25" s="602"/>
      <c r="B25" s="603">
        <v>12</v>
      </c>
      <c r="C25" s="632">
        <v>7974.7309999999998</v>
      </c>
      <c r="D25" s="613">
        <v>510.99799999999999</v>
      </c>
      <c r="E25" s="613">
        <v>8485.7289999999994</v>
      </c>
      <c r="F25" s="613">
        <v>8309.6697019999992</v>
      </c>
      <c r="G25" s="613">
        <v>532.45991600000002</v>
      </c>
      <c r="H25" s="613">
        <v>8842.129617999999</v>
      </c>
      <c r="I25" s="614">
        <v>93.978148489069127</v>
      </c>
      <c r="J25" s="614">
        <v>6.0218515109308823</v>
      </c>
      <c r="K25" s="615">
        <v>100.00000000000001</v>
      </c>
      <c r="L25" s="613">
        <v>3893.1579999999999</v>
      </c>
      <c r="M25" s="613">
        <v>248.07900000000001</v>
      </c>
      <c r="N25" s="613">
        <v>3531.172</v>
      </c>
      <c r="O25" s="613">
        <v>547.97</v>
      </c>
      <c r="P25" s="613">
        <v>265.35000000000002</v>
      </c>
      <c r="Q25" s="613">
        <v>8485.7289999999994</v>
      </c>
      <c r="R25" s="616">
        <v>45.878886775667716</v>
      </c>
      <c r="S25" s="616">
        <v>2.923484829647518</v>
      </c>
      <c r="T25" s="616">
        <v>41.613065889801575</v>
      </c>
      <c r="U25" s="616">
        <v>6.4575477251276823</v>
      </c>
      <c r="V25" s="616">
        <v>3.1270147797555174</v>
      </c>
      <c r="W25" s="617">
        <v>100</v>
      </c>
      <c r="X25" s="594"/>
      <c r="Y25" s="618">
        <v>1.042</v>
      </c>
    </row>
    <row r="26" spans="1:25">
      <c r="A26" s="602"/>
      <c r="B26" s="603">
        <v>13</v>
      </c>
      <c r="C26" s="632">
        <v>2162.6410000000001</v>
      </c>
      <c r="D26" s="613">
        <v>526.83799999999997</v>
      </c>
      <c r="E26" s="613">
        <v>2689.4790000000003</v>
      </c>
      <c r="F26" s="613">
        <v>2285.911537</v>
      </c>
      <c r="G26" s="613">
        <v>556.86776599999996</v>
      </c>
      <c r="H26" s="613">
        <v>2842.7793029999998</v>
      </c>
      <c r="I26" s="614">
        <v>80.411150263675609</v>
      </c>
      <c r="J26" s="614">
        <v>19.588849736324391</v>
      </c>
      <c r="K26" s="615">
        <v>100</v>
      </c>
      <c r="L26" s="613">
        <v>1012.567</v>
      </c>
      <c r="M26" s="613">
        <v>747.67200000000003</v>
      </c>
      <c r="N26" s="613">
        <v>774.11</v>
      </c>
      <c r="O26" s="613">
        <v>6</v>
      </c>
      <c r="P26" s="613">
        <v>149.13</v>
      </c>
      <c r="Q26" s="613">
        <v>2689.4790000000003</v>
      </c>
      <c r="R26" s="616">
        <v>37.649187816673788</v>
      </c>
      <c r="S26" s="616">
        <v>27.799882430760753</v>
      </c>
      <c r="T26" s="616">
        <v>28.782898100338389</v>
      </c>
      <c r="U26" s="616">
        <v>0.22309153557250305</v>
      </c>
      <c r="V26" s="616">
        <v>5.5449401166545638</v>
      </c>
      <c r="W26" s="617">
        <v>100</v>
      </c>
      <c r="X26" s="594"/>
      <c r="Y26" s="618">
        <v>1.0569999999999999</v>
      </c>
    </row>
    <row r="27" spans="1:25">
      <c r="A27" s="620"/>
      <c r="B27" s="621">
        <v>14</v>
      </c>
      <c r="C27" s="633">
        <v>3723.23</v>
      </c>
      <c r="D27" s="622">
        <v>798.024</v>
      </c>
      <c r="E27" s="622">
        <v>4521.2539999999999</v>
      </c>
      <c r="F27" s="613">
        <v>3983.8561000000004</v>
      </c>
      <c r="G27" s="613">
        <v>853.88568000000009</v>
      </c>
      <c r="H27" s="613">
        <v>4837.7417800000003</v>
      </c>
      <c r="I27" s="616">
        <v>82.349498612553077</v>
      </c>
      <c r="J27" s="616">
        <v>17.650501387446933</v>
      </c>
      <c r="K27" s="623">
        <v>100.00000000000001</v>
      </c>
      <c r="L27" s="622">
        <v>1857.2180000000001</v>
      </c>
      <c r="M27" s="622">
        <v>113.232</v>
      </c>
      <c r="N27" s="622">
        <v>2440.0729999999999</v>
      </c>
      <c r="O27" s="622">
        <v>0.77700000000000002</v>
      </c>
      <c r="P27" s="622">
        <v>109.95399999999999</v>
      </c>
      <c r="Q27" s="622">
        <v>4521.2539999999999</v>
      </c>
      <c r="R27" s="616">
        <v>41.077497526128816</v>
      </c>
      <c r="S27" s="616">
        <v>2.5044379280615514</v>
      </c>
      <c r="T27" s="616">
        <v>53.968943129494605</v>
      </c>
      <c r="U27" s="616">
        <v>1.7185497651757677E-2</v>
      </c>
      <c r="V27" s="616">
        <v>2.4319359186632736</v>
      </c>
      <c r="W27" s="617">
        <v>100</v>
      </c>
      <c r="X27" s="624"/>
      <c r="Y27" s="618">
        <v>1.07</v>
      </c>
    </row>
    <row r="28" spans="1:25" ht="16" thickBot="1">
      <c r="A28" s="625"/>
      <c r="B28" s="626">
        <v>15</v>
      </c>
      <c r="C28" s="634">
        <v>4541.2579999999998</v>
      </c>
      <c r="D28" s="627">
        <v>302.45</v>
      </c>
      <c r="E28" s="627">
        <v>4843.7079999999996</v>
      </c>
      <c r="F28" s="628">
        <v>4977.2187679999997</v>
      </c>
      <c r="G28" s="628">
        <v>331.48520000000002</v>
      </c>
      <c r="H28" s="628">
        <v>5308.7039679999998</v>
      </c>
      <c r="I28" s="629">
        <v>93.755816824631054</v>
      </c>
      <c r="J28" s="629">
        <v>6.2441831753689527</v>
      </c>
      <c r="K28" s="630">
        <v>100</v>
      </c>
      <c r="L28" s="627">
        <v>1588.3920000000001</v>
      </c>
      <c r="M28" s="627">
        <v>728.26800000000003</v>
      </c>
      <c r="N28" s="627">
        <v>2291.4639999999999</v>
      </c>
      <c r="O28" s="627">
        <v>0.47899999999999998</v>
      </c>
      <c r="P28" s="627">
        <v>235.10499999999999</v>
      </c>
      <c r="Q28" s="627">
        <v>4843.7079999999996</v>
      </c>
      <c r="R28" s="629">
        <v>32.792893378378722</v>
      </c>
      <c r="S28" s="629">
        <v>15.03534069353479</v>
      </c>
      <c r="T28" s="629">
        <v>47.308054077578589</v>
      </c>
      <c r="U28" s="629">
        <v>9.8891180062877452E-3</v>
      </c>
      <c r="V28" s="629">
        <v>4.8538227325016292</v>
      </c>
      <c r="W28" s="631">
        <v>100.00000000000001</v>
      </c>
      <c r="X28" s="594"/>
      <c r="Y28" s="599">
        <v>1.0960000000000001</v>
      </c>
    </row>
    <row r="30" spans="1:25">
      <c r="A30" s="593"/>
      <c r="B30" s="593"/>
      <c r="C30" s="594"/>
      <c r="D30" s="594"/>
      <c r="E30" s="594"/>
      <c r="F30" s="594"/>
      <c r="G30" s="594"/>
      <c r="H30" s="594"/>
      <c r="I30" s="594"/>
      <c r="J30" s="594"/>
      <c r="K30" s="594"/>
      <c r="L30" s="594"/>
      <c r="M30" s="594"/>
      <c r="N30" s="594"/>
      <c r="O30" s="594"/>
      <c r="P30" s="594"/>
      <c r="Q30" s="594"/>
      <c r="R30" s="594"/>
      <c r="S30" s="594"/>
      <c r="T30" s="594"/>
      <c r="U30" s="594"/>
      <c r="V30" s="594"/>
      <c r="W30" s="594"/>
    </row>
    <row r="31" spans="1:25" ht="17">
      <c r="A31" s="593"/>
      <c r="B31" s="593"/>
      <c r="C31" s="594"/>
      <c r="D31" s="594"/>
      <c r="E31" s="594"/>
      <c r="F31" s="594"/>
      <c r="G31" s="595"/>
      <c r="H31" s="594"/>
      <c r="I31" s="594"/>
      <c r="J31" s="594"/>
      <c r="K31" s="594"/>
      <c r="L31" s="596" t="s">
        <v>1121</v>
      </c>
      <c r="M31" s="597" t="s">
        <v>1118</v>
      </c>
      <c r="N31" s="598"/>
      <c r="O31" s="594"/>
      <c r="P31" s="594"/>
      <c r="Q31" s="594"/>
      <c r="R31" s="594"/>
      <c r="S31" s="594"/>
      <c r="T31" s="594"/>
      <c r="U31" s="594"/>
      <c r="V31" s="594"/>
      <c r="W31" s="594"/>
    </row>
    <row r="32" spans="1:25" ht="16" thickBot="1">
      <c r="A32" s="593"/>
      <c r="B32" s="593"/>
      <c r="C32" s="594"/>
      <c r="D32" s="594"/>
      <c r="E32" s="594"/>
      <c r="F32" s="594"/>
      <c r="G32" s="594"/>
      <c r="H32" s="594"/>
      <c r="I32" s="594"/>
      <c r="J32" s="594"/>
      <c r="K32" s="594"/>
      <c r="L32" s="594"/>
      <c r="M32" s="594"/>
      <c r="N32" s="594"/>
      <c r="O32" s="594"/>
      <c r="P32" s="594"/>
      <c r="Q32" s="594"/>
      <c r="R32" s="594"/>
      <c r="S32" s="594"/>
      <c r="T32" s="594"/>
      <c r="U32" s="594"/>
      <c r="V32" s="594"/>
      <c r="W32" s="594"/>
    </row>
    <row r="33" spans="1:23">
      <c r="A33" s="600"/>
      <c r="B33" s="601"/>
      <c r="C33" s="844" t="s">
        <v>1101</v>
      </c>
      <c r="D33" s="845"/>
      <c r="E33" s="845"/>
      <c r="F33" s="845"/>
      <c r="G33" s="845"/>
      <c r="H33" s="845"/>
      <c r="I33" s="845"/>
      <c r="J33" s="845"/>
      <c r="K33" s="846"/>
      <c r="L33" s="847" t="s">
        <v>1122</v>
      </c>
      <c r="M33" s="848"/>
      <c r="N33" s="848"/>
      <c r="O33" s="848"/>
      <c r="P33" s="848"/>
      <c r="Q33" s="848"/>
      <c r="R33" s="848"/>
      <c r="S33" s="848"/>
      <c r="T33" s="848"/>
      <c r="U33" s="848"/>
      <c r="V33" s="848"/>
      <c r="W33" s="849"/>
    </row>
    <row r="34" spans="1:23">
      <c r="A34" s="602"/>
      <c r="B34" s="603"/>
      <c r="C34" s="850" t="s">
        <v>1103</v>
      </c>
      <c r="D34" s="851"/>
      <c r="E34" s="852"/>
      <c r="F34" s="850" t="s">
        <v>1120</v>
      </c>
      <c r="G34" s="851"/>
      <c r="H34" s="852"/>
      <c r="I34" s="853" t="s">
        <v>1104</v>
      </c>
      <c r="J34" s="854"/>
      <c r="K34" s="855"/>
      <c r="L34" s="850" t="s">
        <v>1103</v>
      </c>
      <c r="M34" s="851"/>
      <c r="N34" s="851"/>
      <c r="O34" s="851"/>
      <c r="P34" s="851"/>
      <c r="Q34" s="852"/>
      <c r="R34" s="850" t="s">
        <v>1105</v>
      </c>
      <c r="S34" s="851"/>
      <c r="T34" s="851"/>
      <c r="U34" s="851"/>
      <c r="V34" s="851"/>
      <c r="W34" s="856"/>
    </row>
    <row r="35" spans="1:23">
      <c r="A35" s="842" t="s">
        <v>733</v>
      </c>
      <c r="B35" s="843"/>
      <c r="C35" s="604" t="s">
        <v>1106</v>
      </c>
      <c r="D35" s="604" t="s">
        <v>1107</v>
      </c>
      <c r="E35" s="604"/>
      <c r="F35" s="604" t="s">
        <v>1106</v>
      </c>
      <c r="G35" s="604" t="s">
        <v>1107</v>
      </c>
      <c r="H35" s="604"/>
      <c r="I35" s="604" t="s">
        <v>1106</v>
      </c>
      <c r="J35" s="604" t="s">
        <v>1107</v>
      </c>
      <c r="K35" s="604"/>
      <c r="L35" s="604"/>
      <c r="M35" s="604"/>
      <c r="N35" s="605"/>
      <c r="O35" s="604"/>
      <c r="P35" s="604"/>
      <c r="Q35" s="604"/>
      <c r="R35" s="604"/>
      <c r="S35" s="604"/>
      <c r="T35" s="605"/>
      <c r="U35" s="604"/>
      <c r="V35" s="604"/>
      <c r="W35" s="606"/>
    </row>
    <row r="36" spans="1:23">
      <c r="A36" s="602"/>
      <c r="B36" s="603"/>
      <c r="C36" s="604"/>
      <c r="D36" s="604" t="s">
        <v>1108</v>
      </c>
      <c r="E36" s="604" t="s">
        <v>737</v>
      </c>
      <c r="F36" s="604"/>
      <c r="G36" s="604" t="s">
        <v>1108</v>
      </c>
      <c r="H36" s="604" t="s">
        <v>737</v>
      </c>
      <c r="I36" s="604"/>
      <c r="J36" s="604" t="s">
        <v>1108</v>
      </c>
      <c r="K36" s="604" t="s">
        <v>737</v>
      </c>
      <c r="L36" s="604" t="s">
        <v>1109</v>
      </c>
      <c r="M36" s="604" t="s">
        <v>1110</v>
      </c>
      <c r="N36" s="604" t="s">
        <v>1111</v>
      </c>
      <c r="O36" s="604" t="s">
        <v>1112</v>
      </c>
      <c r="P36" s="604" t="s">
        <v>1113</v>
      </c>
      <c r="Q36" s="604" t="s">
        <v>737</v>
      </c>
      <c r="R36" s="604" t="s">
        <v>1109</v>
      </c>
      <c r="S36" s="604" t="s">
        <v>1110</v>
      </c>
      <c r="T36" s="604" t="s">
        <v>1111</v>
      </c>
      <c r="U36" s="604" t="s">
        <v>1112</v>
      </c>
      <c r="V36" s="604" t="s">
        <v>1113</v>
      </c>
      <c r="W36" s="606" t="s">
        <v>737</v>
      </c>
    </row>
    <row r="37" spans="1:23" ht="16" thickBot="1">
      <c r="A37" s="609"/>
      <c r="B37" s="610"/>
      <c r="C37" s="611" t="s">
        <v>1114</v>
      </c>
      <c r="D37" s="611" t="s">
        <v>740</v>
      </c>
      <c r="E37" s="611"/>
      <c r="F37" s="611" t="s">
        <v>1114</v>
      </c>
      <c r="G37" s="611" t="s">
        <v>1114</v>
      </c>
      <c r="H37" s="611"/>
      <c r="I37" s="611" t="s">
        <v>1114</v>
      </c>
      <c r="J37" s="611" t="s">
        <v>1114</v>
      </c>
      <c r="K37" s="611"/>
      <c r="L37" s="611"/>
      <c r="M37" s="611"/>
      <c r="N37" s="611"/>
      <c r="O37" s="611"/>
      <c r="P37" s="611"/>
      <c r="Q37" s="611"/>
      <c r="R37" s="611"/>
      <c r="S37" s="611"/>
      <c r="T37" s="611"/>
      <c r="U37" s="611"/>
      <c r="V37" s="611"/>
      <c r="W37" s="612"/>
    </row>
    <row r="38" spans="1:23" ht="16" thickTop="1">
      <c r="A38" s="602" t="s">
        <v>1123</v>
      </c>
      <c r="B38" s="603" t="s">
        <v>794</v>
      </c>
      <c r="C38" s="632">
        <v>7974.7309999999998</v>
      </c>
      <c r="D38" s="613">
        <v>510.99799999999999</v>
      </c>
      <c r="E38" s="613">
        <v>8485.7289999999994</v>
      </c>
      <c r="F38" s="613">
        <v>7001.8140000000003</v>
      </c>
      <c r="G38" s="613">
        <v>448.65600000000001</v>
      </c>
      <c r="H38" s="613">
        <v>7450.47</v>
      </c>
      <c r="I38" s="614">
        <v>93.978148489069127</v>
      </c>
      <c r="J38" s="614">
        <v>6.0218515109308823</v>
      </c>
      <c r="K38" s="615">
        <v>100.00000000000001</v>
      </c>
      <c r="L38" s="613">
        <v>3893.1579999999999</v>
      </c>
      <c r="M38" s="613">
        <v>248.07900000000001</v>
      </c>
      <c r="N38" s="613">
        <v>3531.172</v>
      </c>
      <c r="O38" s="613">
        <v>547.97</v>
      </c>
      <c r="P38" s="613">
        <v>265.35000000000002</v>
      </c>
      <c r="Q38" s="613">
        <v>8485.7289999999994</v>
      </c>
      <c r="R38" s="616">
        <v>45.878886775667716</v>
      </c>
      <c r="S38" s="616">
        <v>2.923484829647518</v>
      </c>
      <c r="T38" s="616">
        <v>41.613065889801575</v>
      </c>
      <c r="U38" s="616">
        <v>6.4575477251276823</v>
      </c>
      <c r="V38" s="616">
        <v>3.1270147797555174</v>
      </c>
      <c r="W38" s="617">
        <v>100</v>
      </c>
    </row>
    <row r="39" spans="1:23">
      <c r="A39" s="602" t="s">
        <v>1124</v>
      </c>
      <c r="B39" s="603" t="s">
        <v>792</v>
      </c>
      <c r="C39" s="632">
        <v>2162.6410000000001</v>
      </c>
      <c r="D39" s="613">
        <v>526.83799999999997</v>
      </c>
      <c r="E39" s="613">
        <v>2689.4790000000003</v>
      </c>
      <c r="F39" s="613">
        <v>1920.425</v>
      </c>
      <c r="G39" s="613">
        <v>467.83199999999999</v>
      </c>
      <c r="H39" s="613">
        <v>2388.2570000000001</v>
      </c>
      <c r="I39" s="614">
        <v>80.411150263675609</v>
      </c>
      <c r="J39" s="614">
        <v>19.588849736324391</v>
      </c>
      <c r="K39" s="615">
        <v>100</v>
      </c>
      <c r="L39" s="613">
        <v>1012.567</v>
      </c>
      <c r="M39" s="613">
        <v>747.67200000000003</v>
      </c>
      <c r="N39" s="613">
        <v>774.11</v>
      </c>
      <c r="O39" s="613">
        <v>6</v>
      </c>
      <c r="P39" s="613">
        <v>149.13</v>
      </c>
      <c r="Q39" s="613">
        <v>2689.4790000000003</v>
      </c>
      <c r="R39" s="616">
        <v>37.649187816673788</v>
      </c>
      <c r="S39" s="616">
        <v>27.799882430760753</v>
      </c>
      <c r="T39" s="616">
        <v>28.782898100338389</v>
      </c>
      <c r="U39" s="616">
        <v>0.22309153557250305</v>
      </c>
      <c r="V39" s="616">
        <v>5.5449401166545638</v>
      </c>
      <c r="W39" s="617">
        <v>100</v>
      </c>
    </row>
    <row r="40" spans="1:23">
      <c r="A40" s="602" t="s">
        <v>1125</v>
      </c>
      <c r="B40" s="603" t="s">
        <v>790</v>
      </c>
      <c r="C40" s="632">
        <v>3723.23</v>
      </c>
      <c r="D40" s="613">
        <v>798.024</v>
      </c>
      <c r="E40" s="613">
        <v>4521.2539999999999</v>
      </c>
      <c r="F40" s="613">
        <v>3350.9070000000002</v>
      </c>
      <c r="G40" s="613">
        <v>718.22199999999998</v>
      </c>
      <c r="H40" s="613">
        <v>4069.1289999999999</v>
      </c>
      <c r="I40" s="614">
        <v>82.349498612553077</v>
      </c>
      <c r="J40" s="614">
        <v>17.650501387446933</v>
      </c>
      <c r="K40" s="615">
        <v>100.00000000000001</v>
      </c>
      <c r="L40" s="613">
        <v>1857.2180000000001</v>
      </c>
      <c r="M40" s="613">
        <v>113.232</v>
      </c>
      <c r="N40" s="613">
        <v>2440.0729999999999</v>
      </c>
      <c r="O40" s="613">
        <v>0.77700000000000002</v>
      </c>
      <c r="P40" s="613">
        <v>109.95399999999999</v>
      </c>
      <c r="Q40" s="613">
        <v>4521.2539999999999</v>
      </c>
      <c r="R40" s="616">
        <v>41.077497526128816</v>
      </c>
      <c r="S40" s="616">
        <v>2.5044379280615514</v>
      </c>
      <c r="T40" s="616">
        <v>53.968943129494605</v>
      </c>
      <c r="U40" s="616">
        <v>1.7185497651757677E-2</v>
      </c>
      <c r="V40" s="616">
        <v>2.4319359186632736</v>
      </c>
      <c r="W40" s="617">
        <v>100</v>
      </c>
    </row>
    <row r="41" spans="1:23">
      <c r="A41" s="602" t="s">
        <v>1126</v>
      </c>
      <c r="B41" s="603" t="s">
        <v>788</v>
      </c>
      <c r="C41" s="632">
        <v>4541.2579999999998</v>
      </c>
      <c r="D41" s="613">
        <v>302.45</v>
      </c>
      <c r="E41" s="613">
        <v>4843.7079999999996</v>
      </c>
      <c r="F41" s="613">
        <v>4155.2510000000002</v>
      </c>
      <c r="G41" s="613">
        <v>276.74200000000002</v>
      </c>
      <c r="H41" s="613">
        <v>4431.9930000000004</v>
      </c>
      <c r="I41" s="614">
        <v>93.755816824631054</v>
      </c>
      <c r="J41" s="614">
        <v>6.2441831753689527</v>
      </c>
      <c r="K41" s="615">
        <v>100</v>
      </c>
      <c r="L41" s="613">
        <v>1588.3920000000001</v>
      </c>
      <c r="M41" s="613">
        <v>728.26800000000003</v>
      </c>
      <c r="N41" s="613">
        <v>2291.4639999999999</v>
      </c>
      <c r="O41" s="613">
        <v>0.47899999999999998</v>
      </c>
      <c r="P41" s="613">
        <v>235.10499999999999</v>
      </c>
      <c r="Q41" s="613">
        <v>4843.7079999999996</v>
      </c>
      <c r="R41" s="616">
        <v>32.792893378378722</v>
      </c>
      <c r="S41" s="616">
        <v>15.03534069353479</v>
      </c>
      <c r="T41" s="616">
        <v>47.308054077578589</v>
      </c>
      <c r="U41" s="616">
        <v>9.8891180062877452E-3</v>
      </c>
      <c r="V41" s="616">
        <v>4.8538227325016292</v>
      </c>
      <c r="W41" s="617">
        <v>100.00000000000001</v>
      </c>
    </row>
    <row r="42" spans="1:23">
      <c r="A42" s="602" t="s">
        <v>1127</v>
      </c>
      <c r="B42" s="603" t="s">
        <v>786</v>
      </c>
      <c r="C42" s="632">
        <v>15241.15</v>
      </c>
      <c r="D42" s="613">
        <v>2837.518</v>
      </c>
      <c r="E42" s="613">
        <v>18078.667999999998</v>
      </c>
      <c r="F42" s="613">
        <v>14098.064</v>
      </c>
      <c r="G42" s="613">
        <v>2624.7040000000002</v>
      </c>
      <c r="H42" s="613">
        <v>16722.768</v>
      </c>
      <c r="I42" s="614">
        <v>84.304606954450406</v>
      </c>
      <c r="J42" s="614">
        <v>15.695393045549597</v>
      </c>
      <c r="K42" s="615">
        <v>100</v>
      </c>
      <c r="L42" s="613">
        <v>6820.4830000000002</v>
      </c>
      <c r="M42" s="613">
        <v>940.46900000000005</v>
      </c>
      <c r="N42" s="613">
        <v>7870.8149999999996</v>
      </c>
      <c r="O42" s="613">
        <v>173.44900000000001</v>
      </c>
      <c r="P42" s="613">
        <v>2273.4520000000002</v>
      </c>
      <c r="Q42" s="613">
        <v>18078.668000000001</v>
      </c>
      <c r="R42" s="616">
        <v>37.726689820289856</v>
      </c>
      <c r="S42" s="616">
        <v>5.2020923222883448</v>
      </c>
      <c r="T42" s="616">
        <v>43.536476249245794</v>
      </c>
      <c r="U42" s="616">
        <v>0.95941249654012106</v>
      </c>
      <c r="V42" s="616">
        <v>12.575329111635881</v>
      </c>
      <c r="W42" s="617">
        <v>100</v>
      </c>
    </row>
    <row r="43" spans="1:23">
      <c r="A43" s="602" t="s">
        <v>1128</v>
      </c>
      <c r="B43" s="603" t="s">
        <v>784</v>
      </c>
      <c r="C43" s="632">
        <v>8298.7060000000001</v>
      </c>
      <c r="D43" s="613">
        <v>1028.299</v>
      </c>
      <c r="E43" s="613">
        <v>9327.005000000001</v>
      </c>
      <c r="F43" s="613">
        <v>7767.5889999999999</v>
      </c>
      <c r="G43" s="613">
        <v>962.48800000000006</v>
      </c>
      <c r="H43" s="613">
        <v>8730.0769999999993</v>
      </c>
      <c r="I43" s="614">
        <v>88.975035394534459</v>
      </c>
      <c r="J43" s="614">
        <v>11.024964605465525</v>
      </c>
      <c r="K43" s="615">
        <v>99.999999999999986</v>
      </c>
      <c r="L43" s="613">
        <v>793.875</v>
      </c>
      <c r="M43" s="613">
        <v>100.337</v>
      </c>
      <c r="N43" s="613">
        <v>6655.33</v>
      </c>
      <c r="O43" s="613">
        <v>17.763000000000002</v>
      </c>
      <c r="P43" s="613">
        <v>1759.7</v>
      </c>
      <c r="Q43" s="613">
        <v>9327.0049999999992</v>
      </c>
      <c r="R43" s="616">
        <v>8.5115747230756291</v>
      </c>
      <c r="S43" s="616">
        <v>1.0757686953100165</v>
      </c>
      <c r="T43" s="616">
        <v>71.355488712614616</v>
      </c>
      <c r="U43" s="616">
        <v>0.19044698700172244</v>
      </c>
      <c r="V43" s="616">
        <v>18.866720881998027</v>
      </c>
      <c r="W43" s="617">
        <v>100</v>
      </c>
    </row>
    <row r="44" spans="1:23">
      <c r="A44" s="602" t="s">
        <v>1129</v>
      </c>
      <c r="B44" s="603" t="s">
        <v>782</v>
      </c>
      <c r="C44" s="632">
        <v>4017.6959999999999</v>
      </c>
      <c r="D44" s="613">
        <v>430.39299999999997</v>
      </c>
      <c r="E44" s="613">
        <v>4448.0889999999999</v>
      </c>
      <c r="F44" s="613">
        <v>3792.7049999999999</v>
      </c>
      <c r="G44" s="613">
        <v>406.291</v>
      </c>
      <c r="H44" s="613">
        <v>4198.9960000000001</v>
      </c>
      <c r="I44" s="614">
        <v>90.324091986468787</v>
      </c>
      <c r="J44" s="614">
        <v>9.6759080135312043</v>
      </c>
      <c r="K44" s="615">
        <v>99.999999999999986</v>
      </c>
      <c r="L44" s="613">
        <v>1805.481</v>
      </c>
      <c r="M44" s="613">
        <v>275.40699999999998</v>
      </c>
      <c r="N44" s="613">
        <v>1898.7539999999999</v>
      </c>
      <c r="O44" s="613">
        <v>5.6820000000000004</v>
      </c>
      <c r="P44" s="613">
        <v>462.76499999999999</v>
      </c>
      <c r="Q44" s="613">
        <v>4448.0889999999999</v>
      </c>
      <c r="R44" s="616">
        <v>40.590037654372473</v>
      </c>
      <c r="S44" s="616">
        <v>6.1915802494059804</v>
      </c>
      <c r="T44" s="616">
        <v>42.686960625113393</v>
      </c>
      <c r="U44" s="616">
        <v>0.12774024980165641</v>
      </c>
      <c r="V44" s="616">
        <v>10.403681221306497</v>
      </c>
      <c r="W44" s="617">
        <v>100</v>
      </c>
    </row>
    <row r="45" spans="1:23">
      <c r="A45" s="602" t="s">
        <v>1130</v>
      </c>
      <c r="B45" s="603" t="s">
        <v>780</v>
      </c>
      <c r="C45" s="632">
        <v>2377.598</v>
      </c>
      <c r="D45" s="613">
        <v>269.27699999999999</v>
      </c>
      <c r="E45" s="613">
        <v>2646.875</v>
      </c>
      <c r="F45" s="613">
        <v>2261.096</v>
      </c>
      <c r="G45" s="613">
        <v>256.08199999999999</v>
      </c>
      <c r="H45" s="613">
        <v>2517.1779999999999</v>
      </c>
      <c r="I45" s="614">
        <v>89.826606847697761</v>
      </c>
      <c r="J45" s="614">
        <v>10.173393152302243</v>
      </c>
      <c r="K45" s="615">
        <v>100</v>
      </c>
      <c r="L45" s="613">
        <v>960.59</v>
      </c>
      <c r="M45" s="613">
        <v>105.827</v>
      </c>
      <c r="N45" s="613">
        <v>1089.8050000000001</v>
      </c>
      <c r="O45" s="613">
        <v>22.675999999999998</v>
      </c>
      <c r="P45" s="613">
        <v>467.97699999999998</v>
      </c>
      <c r="Q45" s="613">
        <v>2646.8749999999995</v>
      </c>
      <c r="R45" s="616">
        <v>36.291475796930349</v>
      </c>
      <c r="S45" s="616">
        <v>3.9981865407319961</v>
      </c>
      <c r="T45" s="616">
        <v>41.173270365997652</v>
      </c>
      <c r="U45" s="619">
        <v>0.85670838252656434</v>
      </c>
      <c r="V45" s="616">
        <v>17.680358913813464</v>
      </c>
      <c r="W45" s="617">
        <v>100.00000000000001</v>
      </c>
    </row>
    <row r="46" spans="1:23">
      <c r="A46" s="602" t="s">
        <v>1131</v>
      </c>
      <c r="B46" s="603" t="s">
        <v>778</v>
      </c>
      <c r="C46" s="632">
        <v>3629.4459999999999</v>
      </c>
      <c r="D46" s="613">
        <v>249.578</v>
      </c>
      <c r="E46" s="613">
        <v>3879.0239999999999</v>
      </c>
      <c r="F46" s="613">
        <v>3484.268</v>
      </c>
      <c r="G46" s="613">
        <v>239.595</v>
      </c>
      <c r="H46" s="613">
        <v>3723.8629999999998</v>
      </c>
      <c r="I46" s="614">
        <v>93.565958859754417</v>
      </c>
      <c r="J46" s="614">
        <v>6.4340411402455873</v>
      </c>
      <c r="K46" s="615">
        <v>100</v>
      </c>
      <c r="L46" s="613">
        <v>1215.4359999999999</v>
      </c>
      <c r="M46" s="613">
        <v>39.64</v>
      </c>
      <c r="N46" s="613">
        <v>2570.5129999999999</v>
      </c>
      <c r="O46" s="613">
        <v>0</v>
      </c>
      <c r="P46" s="613">
        <v>53.435000000000002</v>
      </c>
      <c r="Q46" s="613">
        <v>3879.0239999999999</v>
      </c>
      <c r="R46" s="616">
        <v>31.333551945025345</v>
      </c>
      <c r="S46" s="616">
        <v>1.0219065414392901</v>
      </c>
      <c r="T46" s="616">
        <v>66.26700427736462</v>
      </c>
      <c r="U46" s="616">
        <v>0</v>
      </c>
      <c r="V46" s="616">
        <v>1.3775372361707483</v>
      </c>
      <c r="W46" s="617">
        <v>100</v>
      </c>
    </row>
    <row r="47" spans="1:23">
      <c r="A47" s="602" t="s">
        <v>1132</v>
      </c>
      <c r="B47" s="603" t="s">
        <v>776</v>
      </c>
      <c r="C47" s="632">
        <v>4629.9110000000001</v>
      </c>
      <c r="D47" s="613">
        <v>585.21</v>
      </c>
      <c r="E47" s="613">
        <v>5215.1210000000001</v>
      </c>
      <c r="F47" s="613">
        <v>4467.8639999999996</v>
      </c>
      <c r="G47" s="613">
        <v>564.72799999999995</v>
      </c>
      <c r="H47" s="613">
        <v>5032.5919999999996</v>
      </c>
      <c r="I47" s="614">
        <v>88.778592097863111</v>
      </c>
      <c r="J47" s="614">
        <v>11.221407902136884</v>
      </c>
      <c r="K47" s="615">
        <v>100</v>
      </c>
      <c r="L47" s="613">
        <v>2561.308</v>
      </c>
      <c r="M47" s="613">
        <v>215.267</v>
      </c>
      <c r="N47" s="613">
        <v>1830.5440000000001</v>
      </c>
      <c r="O47" s="613">
        <v>111.26600000000001</v>
      </c>
      <c r="P47" s="613">
        <v>496.73599999999999</v>
      </c>
      <c r="Q47" s="613">
        <v>5215.1209999999992</v>
      </c>
      <c r="R47" s="616">
        <v>49.11310782626137</v>
      </c>
      <c r="S47" s="616">
        <v>4.1277469880372868</v>
      </c>
      <c r="T47" s="616">
        <v>35.100700443959028</v>
      </c>
      <c r="U47" s="616">
        <v>2.1335267197060244</v>
      </c>
      <c r="V47" s="616">
        <v>9.5249180220363066</v>
      </c>
      <c r="W47" s="617">
        <v>100.00000000000001</v>
      </c>
    </row>
    <row r="48" spans="1:23">
      <c r="A48" s="602" t="s">
        <v>1133</v>
      </c>
      <c r="B48" s="603" t="s">
        <v>774</v>
      </c>
      <c r="C48" s="632">
        <v>4346.7380000000003</v>
      </c>
      <c r="D48" s="613">
        <v>68.733000000000004</v>
      </c>
      <c r="E48" s="613">
        <v>4415.4710000000005</v>
      </c>
      <c r="F48" s="613">
        <v>4277.1899999999996</v>
      </c>
      <c r="G48" s="613">
        <v>67.632999999999996</v>
      </c>
      <c r="H48" s="613">
        <v>4344.8230000000003</v>
      </c>
      <c r="I48" s="614">
        <v>98.443359723119002</v>
      </c>
      <c r="J48" s="614">
        <v>1.5566402768809942</v>
      </c>
      <c r="K48" s="615">
        <v>100</v>
      </c>
      <c r="L48" s="613">
        <v>3205.386</v>
      </c>
      <c r="M48" s="613">
        <v>78.287999999999997</v>
      </c>
      <c r="N48" s="613">
        <v>555.12599999999998</v>
      </c>
      <c r="O48" s="613">
        <v>0.76400000000000001</v>
      </c>
      <c r="P48" s="613">
        <v>575.90700000000004</v>
      </c>
      <c r="Q48" s="613">
        <v>4415.4710000000005</v>
      </c>
      <c r="R48" s="616">
        <v>72.594429903401021</v>
      </c>
      <c r="S48" s="616">
        <v>1.7730384821913674</v>
      </c>
      <c r="T48" s="616">
        <v>12.572294099542267</v>
      </c>
      <c r="U48" s="616">
        <v>1.7302797368615938E-2</v>
      </c>
      <c r="V48" s="616">
        <v>13.042934717496729</v>
      </c>
      <c r="W48" s="617">
        <v>100</v>
      </c>
    </row>
    <row r="49" spans="1:23">
      <c r="A49" s="602" t="s">
        <v>1134</v>
      </c>
      <c r="B49" s="603" t="s">
        <v>772</v>
      </c>
      <c r="C49" s="632">
        <v>31982.530999999999</v>
      </c>
      <c r="D49" s="613">
        <v>1997.3520000000001</v>
      </c>
      <c r="E49" s="613">
        <v>33979.883000000002</v>
      </c>
      <c r="F49" s="613">
        <v>31982.530999999999</v>
      </c>
      <c r="G49" s="613">
        <v>1997.3520000000001</v>
      </c>
      <c r="H49" s="613">
        <v>33979.883000000002</v>
      </c>
      <c r="I49" s="614">
        <v>94.121957394614924</v>
      </c>
      <c r="J49" s="614">
        <v>5.8780426053850743</v>
      </c>
      <c r="K49" s="615">
        <v>100</v>
      </c>
      <c r="L49" s="613">
        <v>7066.4560000000001</v>
      </c>
      <c r="M49" s="613">
        <v>1252.3130000000001</v>
      </c>
      <c r="N49" s="613">
        <v>23084.977999999999</v>
      </c>
      <c r="O49" s="613">
        <v>21.879000000000001</v>
      </c>
      <c r="P49" s="613">
        <v>2554.2570000000001</v>
      </c>
      <c r="Q49" s="613">
        <v>33979.883000000002</v>
      </c>
      <c r="R49" s="616">
        <v>20.79599862071332</v>
      </c>
      <c r="S49" s="616">
        <v>3.6854541259014932</v>
      </c>
      <c r="T49" s="616">
        <v>67.937190955012994</v>
      </c>
      <c r="U49" s="619">
        <v>6.4388096921934659E-2</v>
      </c>
      <c r="V49" s="616">
        <v>7.5169682014502524</v>
      </c>
      <c r="W49" s="617">
        <v>100</v>
      </c>
    </row>
    <row r="50" spans="1:23">
      <c r="A50" s="602" t="s">
        <v>1135</v>
      </c>
      <c r="B50" s="603" t="s">
        <v>770</v>
      </c>
      <c r="C50" s="632">
        <v>5859.2460000000001</v>
      </c>
      <c r="D50" s="613">
        <v>609.75199999999995</v>
      </c>
      <c r="E50" s="613">
        <v>6468.9979999999996</v>
      </c>
      <c r="F50" s="613">
        <v>5906.12</v>
      </c>
      <c r="G50" s="613">
        <v>614.63</v>
      </c>
      <c r="H50" s="613">
        <v>6520.75</v>
      </c>
      <c r="I50" s="614">
        <v>90.574243491805078</v>
      </c>
      <c r="J50" s="614">
        <v>9.425756508194933</v>
      </c>
      <c r="K50" s="615">
        <v>100.00000000000001</v>
      </c>
      <c r="L50" s="613">
        <v>3042.0839999999998</v>
      </c>
      <c r="M50" s="613">
        <v>347.30200000000002</v>
      </c>
      <c r="N50" s="613">
        <v>2558.7950000000001</v>
      </c>
      <c r="O50" s="613">
        <v>1.321</v>
      </c>
      <c r="P50" s="613">
        <v>519.49599999999998</v>
      </c>
      <c r="Q50" s="613">
        <v>6468.9980000000005</v>
      </c>
      <c r="R50" s="616">
        <v>47.025582632735386</v>
      </c>
      <c r="S50" s="616">
        <v>5.3687139801248973</v>
      </c>
      <c r="T50" s="616">
        <v>39.554734751811637</v>
      </c>
      <c r="U50" s="616">
        <v>2.0420473155193429E-2</v>
      </c>
      <c r="V50" s="616">
        <v>8.0305481621728738</v>
      </c>
      <c r="W50" s="617">
        <v>100</v>
      </c>
    </row>
    <row r="51" spans="1:23">
      <c r="A51" s="602" t="s">
        <v>1136</v>
      </c>
      <c r="B51" s="603" t="s">
        <v>768</v>
      </c>
      <c r="C51" s="632">
        <v>12652.744000000001</v>
      </c>
      <c r="D51" s="613">
        <v>2215.6999999999998</v>
      </c>
      <c r="E51" s="613">
        <v>14868.444</v>
      </c>
      <c r="F51" s="613">
        <v>12791.924000000001</v>
      </c>
      <c r="G51" s="613">
        <v>2240.0729999999999</v>
      </c>
      <c r="H51" s="613">
        <v>15031.996999999999</v>
      </c>
      <c r="I51" s="614">
        <v>85.097969901894245</v>
      </c>
      <c r="J51" s="614">
        <v>14.90203009810576</v>
      </c>
      <c r="K51" s="615">
        <v>100</v>
      </c>
      <c r="L51" s="613">
        <v>8874.82</v>
      </c>
      <c r="M51" s="613">
        <v>518.76900000000001</v>
      </c>
      <c r="N51" s="613">
        <v>3918.748</v>
      </c>
      <c r="O51" s="613">
        <v>8.2260000000000009</v>
      </c>
      <c r="P51" s="613">
        <v>1547.8810000000001</v>
      </c>
      <c r="Q51" s="613">
        <v>14868.444</v>
      </c>
      <c r="R51" s="616">
        <v>59.688962745530063</v>
      </c>
      <c r="S51" s="616">
        <v>3.4890604558217393</v>
      </c>
      <c r="T51" s="616">
        <v>26.356140561850321</v>
      </c>
      <c r="U51" s="616">
        <v>5.5325224347618364E-2</v>
      </c>
      <c r="V51" s="616">
        <v>10.410511012450261</v>
      </c>
      <c r="W51" s="617">
        <v>99.999999999999986</v>
      </c>
    </row>
    <row r="52" spans="1:23">
      <c r="A52" s="602" t="s">
        <v>1137</v>
      </c>
      <c r="B52" s="603" t="s">
        <v>766</v>
      </c>
      <c r="C52" s="632">
        <v>8580.2819999999992</v>
      </c>
      <c r="D52" s="613">
        <v>1481.6790000000001</v>
      </c>
      <c r="E52" s="613">
        <v>10061.960999999999</v>
      </c>
      <c r="F52" s="613">
        <v>8537.3809999999994</v>
      </c>
      <c r="G52" s="613">
        <v>1474.271</v>
      </c>
      <c r="H52" s="613">
        <v>10011.651</v>
      </c>
      <c r="I52" s="614">
        <v>85.274450974318029</v>
      </c>
      <c r="J52" s="614">
        <v>14.725549025681975</v>
      </c>
      <c r="K52" s="615">
        <v>100</v>
      </c>
      <c r="L52" s="613">
        <v>3524.6640000000002</v>
      </c>
      <c r="M52" s="613">
        <v>685.34</v>
      </c>
      <c r="N52" s="613">
        <v>4037.2260000000001</v>
      </c>
      <c r="O52" s="613">
        <v>45.026000000000003</v>
      </c>
      <c r="P52" s="613">
        <v>1769.7049999999999</v>
      </c>
      <c r="Q52" s="613">
        <v>10061.960999999999</v>
      </c>
      <c r="R52" s="616">
        <v>35.029593137957903</v>
      </c>
      <c r="S52" s="616">
        <v>6.8111971413922205</v>
      </c>
      <c r="T52" s="616">
        <v>40.123649853144933</v>
      </c>
      <c r="U52" s="616">
        <v>0.44748732379304601</v>
      </c>
      <c r="V52" s="616">
        <v>17.58807254371191</v>
      </c>
      <c r="W52" s="617">
        <v>100</v>
      </c>
    </row>
    <row r="53" spans="1:23">
      <c r="A53" s="602" t="s">
        <v>1138</v>
      </c>
      <c r="B53" s="603" t="s">
        <v>764</v>
      </c>
      <c r="C53" s="632">
        <v>7569.17</v>
      </c>
      <c r="D53" s="613">
        <v>499.90699999999998</v>
      </c>
      <c r="E53" s="613">
        <v>8069.0770000000002</v>
      </c>
      <c r="F53" s="613">
        <v>7372.3720000000003</v>
      </c>
      <c r="G53" s="613">
        <v>486.90899999999999</v>
      </c>
      <c r="H53" s="613">
        <v>7859.2809999999999</v>
      </c>
      <c r="I53" s="614">
        <v>93.804656963863394</v>
      </c>
      <c r="J53" s="614">
        <v>6.1953430361365989</v>
      </c>
      <c r="K53" s="615">
        <v>100</v>
      </c>
      <c r="L53" s="613">
        <v>2502.2710000000002</v>
      </c>
      <c r="M53" s="613">
        <v>937.07899999999995</v>
      </c>
      <c r="N53" s="613">
        <v>3279.8829999999998</v>
      </c>
      <c r="O53" s="613">
        <v>7.5490000000000004</v>
      </c>
      <c r="P53" s="613">
        <v>1342.2950000000001</v>
      </c>
      <c r="Q53" s="613">
        <v>8069.0770000000002</v>
      </c>
      <c r="R53" s="616">
        <v>31.010622404520372</v>
      </c>
      <c r="S53" s="616">
        <v>11.613211771309158</v>
      </c>
      <c r="T53" s="616">
        <v>40.647561053141516</v>
      </c>
      <c r="U53" s="616">
        <v>9.3554690331992124E-2</v>
      </c>
      <c r="V53" s="616">
        <v>16.63505008069696</v>
      </c>
      <c r="W53" s="617">
        <v>100</v>
      </c>
    </row>
    <row r="54" spans="1:23">
      <c r="A54" s="602" t="s">
        <v>1139</v>
      </c>
      <c r="B54" s="603" t="s">
        <v>762</v>
      </c>
      <c r="C54" s="632">
        <v>17398.32</v>
      </c>
      <c r="D54" s="613">
        <v>4990.4269999999997</v>
      </c>
      <c r="E54" s="613">
        <v>22388.746999999999</v>
      </c>
      <c r="F54" s="613">
        <v>16876.37</v>
      </c>
      <c r="G54" s="613">
        <v>4840.7139999999999</v>
      </c>
      <c r="H54" s="613">
        <v>21717.084999999999</v>
      </c>
      <c r="I54" s="614">
        <v>77.710110351418948</v>
      </c>
      <c r="J54" s="614">
        <v>22.289889648581049</v>
      </c>
      <c r="K54" s="615">
        <v>100</v>
      </c>
      <c r="L54" s="613">
        <v>9838.4959999999992</v>
      </c>
      <c r="M54" s="613">
        <v>600.57600000000002</v>
      </c>
      <c r="N54" s="613">
        <v>7246.5820000000003</v>
      </c>
      <c r="O54" s="613">
        <v>13.038</v>
      </c>
      <c r="P54" s="613">
        <v>4690.0550000000003</v>
      </c>
      <c r="Q54" s="613">
        <v>22388.747000000003</v>
      </c>
      <c r="R54" s="616">
        <v>43.9439330838836</v>
      </c>
      <c r="S54" s="616">
        <v>2.6824904493315325</v>
      </c>
      <c r="T54" s="616">
        <v>32.367072619115305</v>
      </c>
      <c r="U54" s="616">
        <v>5.8234612236227418E-2</v>
      </c>
      <c r="V54" s="616">
        <v>20.948269235433319</v>
      </c>
      <c r="W54" s="617">
        <v>99.999999999999986</v>
      </c>
    </row>
    <row r="55" spans="1:23">
      <c r="A55" s="602" t="s">
        <v>1140</v>
      </c>
      <c r="B55" s="603" t="s">
        <v>760</v>
      </c>
      <c r="C55" s="632">
        <v>22314.534</v>
      </c>
      <c r="D55" s="613">
        <v>2437.5349999999999</v>
      </c>
      <c r="E55" s="613">
        <v>24752.069</v>
      </c>
      <c r="F55" s="613">
        <v>21667.413</v>
      </c>
      <c r="G55" s="613">
        <v>2366.846</v>
      </c>
      <c r="H55" s="613">
        <v>24034.258999999998</v>
      </c>
      <c r="I55" s="614">
        <v>90.152196973917626</v>
      </c>
      <c r="J55" s="614">
        <v>9.847803026082385</v>
      </c>
      <c r="K55" s="615">
        <v>100.00000000000001</v>
      </c>
      <c r="L55" s="613">
        <v>12878.388000000001</v>
      </c>
      <c r="M55" s="613">
        <v>248.96600000000001</v>
      </c>
      <c r="N55" s="613">
        <v>10389.975</v>
      </c>
      <c r="O55" s="613">
        <v>25.738</v>
      </c>
      <c r="P55" s="613">
        <v>1209.002</v>
      </c>
      <c r="Q55" s="613">
        <v>24752.069000000003</v>
      </c>
      <c r="R55" s="616">
        <v>52.029541449646089</v>
      </c>
      <c r="S55" s="616">
        <v>1.0058391482344364</v>
      </c>
      <c r="T55" s="616">
        <v>41.976187929986779</v>
      </c>
      <c r="U55" s="616">
        <v>0.10398322661430846</v>
      </c>
      <c r="V55" s="616">
        <v>4.8844482455183833</v>
      </c>
      <c r="W55" s="617">
        <v>99.999999999999986</v>
      </c>
    </row>
    <row r="56" spans="1:23">
      <c r="A56" s="620" t="s">
        <v>934</v>
      </c>
      <c r="B56" s="621" t="s">
        <v>758</v>
      </c>
      <c r="C56" s="633">
        <v>27216.600999999999</v>
      </c>
      <c r="D56" s="622">
        <v>7657.942</v>
      </c>
      <c r="E56" s="622">
        <v>34874.542999999998</v>
      </c>
      <c r="F56" s="613">
        <v>26427.32</v>
      </c>
      <c r="G56" s="613">
        <v>7435.8620000000001</v>
      </c>
      <c r="H56" s="613">
        <v>33863.180999999997</v>
      </c>
      <c r="I56" s="616">
        <v>78.041455625669414</v>
      </c>
      <c r="J56" s="616">
        <v>21.958544374330586</v>
      </c>
      <c r="K56" s="623">
        <v>100</v>
      </c>
      <c r="L56" s="622">
        <v>18326.815999999999</v>
      </c>
      <c r="M56" s="622">
        <v>1539.058</v>
      </c>
      <c r="N56" s="622">
        <v>9283.8279999999995</v>
      </c>
      <c r="O56" s="622">
        <v>308.47500000000002</v>
      </c>
      <c r="P56" s="622">
        <v>5416.366</v>
      </c>
      <c r="Q56" s="622">
        <v>34874.542999999998</v>
      </c>
      <c r="R56" s="616">
        <v>52.550698657183837</v>
      </c>
      <c r="S56" s="616">
        <v>4.4131273634180674</v>
      </c>
      <c r="T56" s="616">
        <v>26.620644175896441</v>
      </c>
      <c r="U56" s="616">
        <v>0.88452771983277334</v>
      </c>
      <c r="V56" s="616">
        <v>15.531002083668882</v>
      </c>
      <c r="W56" s="617">
        <v>100</v>
      </c>
    </row>
    <row r="57" spans="1:23" ht="16" thickBot="1">
      <c r="A57" s="625" t="s">
        <v>935</v>
      </c>
      <c r="B57" s="626" t="s">
        <v>1141</v>
      </c>
      <c r="C57" s="634">
        <v>26902.262999999999</v>
      </c>
      <c r="D57" s="627">
        <v>3769.105</v>
      </c>
      <c r="E57" s="627">
        <v>30671.367999999999</v>
      </c>
      <c r="F57" s="628">
        <v>25933.781999999999</v>
      </c>
      <c r="G57" s="628">
        <v>3633.4169999999999</v>
      </c>
      <c r="H57" s="628">
        <v>29567.199000000001</v>
      </c>
      <c r="I57" s="629">
        <v>87.711324124831989</v>
      </c>
      <c r="J57" s="629">
        <v>12.288675875168007</v>
      </c>
      <c r="K57" s="630">
        <v>100</v>
      </c>
      <c r="L57" s="627">
        <v>15297.031000000001</v>
      </c>
      <c r="M57" s="627">
        <v>2315.0889999999999</v>
      </c>
      <c r="N57" s="627">
        <v>6138.1220000000003</v>
      </c>
      <c r="O57" s="627">
        <v>70.563999999999993</v>
      </c>
      <c r="P57" s="627">
        <v>6850.5619999999999</v>
      </c>
      <c r="Q57" s="627">
        <v>30671.368000000002</v>
      </c>
      <c r="R57" s="629">
        <v>49.873976928580426</v>
      </c>
      <c r="S57" s="629">
        <v>7.5480461125829139</v>
      </c>
      <c r="T57" s="629">
        <v>20.012547206893412</v>
      </c>
      <c r="U57" s="629">
        <v>0.23006473007659781</v>
      </c>
      <c r="V57" s="629">
        <v>22.335365021866647</v>
      </c>
      <c r="W57" s="631">
        <v>100</v>
      </c>
    </row>
  </sheetData>
  <mergeCells count="16">
    <mergeCell ref="A6:B6"/>
    <mergeCell ref="C4:K4"/>
    <mergeCell ref="L4:W4"/>
    <mergeCell ref="C5:E5"/>
    <mergeCell ref="F5:H5"/>
    <mergeCell ref="I5:K5"/>
    <mergeCell ref="L5:Q5"/>
    <mergeCell ref="R5:W5"/>
    <mergeCell ref="A35:B35"/>
    <mergeCell ref="C33:K33"/>
    <mergeCell ref="L33:W33"/>
    <mergeCell ref="C34:E34"/>
    <mergeCell ref="F34:H34"/>
    <mergeCell ref="I34:K34"/>
    <mergeCell ref="L34:Q34"/>
    <mergeCell ref="R34:W34"/>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67"/>
  <sheetViews>
    <sheetView view="pageBreakPreview" zoomScaleNormal="100" zoomScaleSheetLayoutView="100" workbookViewId="0">
      <selection activeCell="M5" sqref="M5"/>
    </sheetView>
  </sheetViews>
  <sheetFormatPr baseColWidth="10" defaultColWidth="9" defaultRowHeight="15"/>
  <cols>
    <col min="1" max="1" width="3.6640625" style="654" bestFit="1" customWidth="1"/>
    <col min="2" max="2" width="11" style="656" bestFit="1" customWidth="1"/>
    <col min="3" max="5" width="20.6640625" style="656" hidden="1" customWidth="1"/>
    <col min="6" max="7" width="20.6640625" style="690" hidden="1" customWidth="1"/>
    <col min="8" max="9" width="20.6640625" style="656" hidden="1" customWidth="1"/>
    <col min="10" max="10" width="0.1640625" style="656" hidden="1" customWidth="1"/>
    <col min="11" max="12" width="20.6640625" style="656" hidden="1" customWidth="1"/>
    <col min="13" max="15" width="12.6640625" style="656" customWidth="1"/>
    <col min="16" max="17" width="12.6640625" style="690" customWidth="1"/>
    <col min="18" max="22" width="12.6640625" style="656" hidden="1" customWidth="1"/>
    <col min="23" max="25" width="12.6640625" style="656" customWidth="1"/>
    <col min="26" max="27" width="12.6640625" style="690" customWidth="1"/>
    <col min="28" max="32" width="20.6640625" style="656" hidden="1" customWidth="1"/>
    <col min="33" max="16384" width="9" style="656"/>
  </cols>
  <sheetData>
    <row r="1" spans="1:32">
      <c r="B1" s="655" t="s">
        <v>1149</v>
      </c>
      <c r="C1" s="857" t="s">
        <v>1150</v>
      </c>
      <c r="D1" s="857"/>
      <c r="E1" s="857"/>
      <c r="F1" s="857"/>
      <c r="G1" s="857"/>
      <c r="H1" s="857"/>
      <c r="I1" s="857"/>
      <c r="J1" s="857"/>
      <c r="K1" s="857"/>
      <c r="L1" s="857"/>
      <c r="M1" s="857" t="s">
        <v>1151</v>
      </c>
      <c r="N1" s="857"/>
      <c r="O1" s="857"/>
      <c r="P1" s="857"/>
      <c r="Q1" s="857"/>
      <c r="R1" s="857"/>
      <c r="S1" s="857"/>
      <c r="T1" s="857"/>
      <c r="U1" s="857"/>
      <c r="V1" s="857"/>
      <c r="W1" s="857" t="s">
        <v>1152</v>
      </c>
      <c r="X1" s="857"/>
      <c r="Y1" s="857"/>
      <c r="Z1" s="857"/>
      <c r="AA1" s="857"/>
      <c r="AB1" s="857"/>
      <c r="AC1" s="857"/>
      <c r="AD1" s="857"/>
      <c r="AE1" s="857"/>
      <c r="AF1" s="857"/>
    </row>
    <row r="2" spans="1:32">
      <c r="B2" s="655" t="s">
        <v>1153</v>
      </c>
      <c r="C2" s="857" t="s">
        <v>1154</v>
      </c>
      <c r="D2" s="857"/>
      <c r="E2" s="857"/>
      <c r="F2" s="857"/>
      <c r="G2" s="857"/>
      <c r="H2" s="857" t="s">
        <v>1155</v>
      </c>
      <c r="I2" s="857"/>
      <c r="J2" s="857"/>
      <c r="K2" s="857"/>
      <c r="L2" s="857"/>
      <c r="M2" s="857" t="s">
        <v>1154</v>
      </c>
      <c r="N2" s="857"/>
      <c r="O2" s="857"/>
      <c r="P2" s="857"/>
      <c r="Q2" s="857"/>
      <c r="R2" s="857" t="s">
        <v>1155</v>
      </c>
      <c r="S2" s="857"/>
      <c r="T2" s="857"/>
      <c r="U2" s="857"/>
      <c r="V2" s="857"/>
      <c r="W2" s="857" t="s">
        <v>1154</v>
      </c>
      <c r="X2" s="857"/>
      <c r="Y2" s="857"/>
      <c r="Z2" s="857"/>
      <c r="AA2" s="857"/>
      <c r="AB2" s="857" t="s">
        <v>1155</v>
      </c>
      <c r="AC2" s="857"/>
      <c r="AD2" s="857"/>
      <c r="AE2" s="857"/>
      <c r="AF2" s="857"/>
    </row>
    <row r="3" spans="1:32" s="660" customFormat="1" ht="40" customHeight="1">
      <c r="A3" s="657"/>
      <c r="B3" s="658"/>
      <c r="C3" s="658" t="s">
        <v>1156</v>
      </c>
      <c r="D3" s="658" t="s">
        <v>1157</v>
      </c>
      <c r="E3" s="658" t="s">
        <v>1158</v>
      </c>
      <c r="F3" s="659" t="s">
        <v>1159</v>
      </c>
      <c r="G3" s="659" t="s">
        <v>1160</v>
      </c>
      <c r="H3" s="658" t="s">
        <v>1156</v>
      </c>
      <c r="I3" s="658" t="s">
        <v>1157</v>
      </c>
      <c r="J3" s="658" t="s">
        <v>1158</v>
      </c>
      <c r="K3" s="658" t="s">
        <v>1159</v>
      </c>
      <c r="L3" s="658" t="s">
        <v>1160</v>
      </c>
      <c r="M3" s="658" t="s">
        <v>1156</v>
      </c>
      <c r="N3" s="658" t="s">
        <v>1157</v>
      </c>
      <c r="O3" s="658" t="s">
        <v>1158</v>
      </c>
      <c r="P3" s="659" t="s">
        <v>1161</v>
      </c>
      <c r="Q3" s="659" t="s">
        <v>1162</v>
      </c>
      <c r="R3" s="658" t="s">
        <v>1156</v>
      </c>
      <c r="S3" s="658" t="s">
        <v>1157</v>
      </c>
      <c r="T3" s="658" t="s">
        <v>1158</v>
      </c>
      <c r="U3" s="658" t="s">
        <v>1159</v>
      </c>
      <c r="V3" s="658" t="s">
        <v>1160</v>
      </c>
      <c r="W3" s="658" t="s">
        <v>1156</v>
      </c>
      <c r="X3" s="658" t="s">
        <v>1157</v>
      </c>
      <c r="Y3" s="658" t="s">
        <v>1158</v>
      </c>
      <c r="Z3" s="659" t="s">
        <v>1159</v>
      </c>
      <c r="AA3" s="659" t="s">
        <v>1160</v>
      </c>
      <c r="AB3" s="658" t="s">
        <v>1156</v>
      </c>
      <c r="AC3" s="658" t="s">
        <v>1157</v>
      </c>
      <c r="AD3" s="658" t="s">
        <v>1158</v>
      </c>
      <c r="AE3" s="658" t="s">
        <v>1159</v>
      </c>
      <c r="AF3" s="658" t="s">
        <v>1160</v>
      </c>
    </row>
    <row r="4" spans="1:32" s="666" customFormat="1">
      <c r="A4" s="858" t="s">
        <v>1163</v>
      </c>
      <c r="B4" s="661" t="s">
        <v>1164</v>
      </c>
      <c r="C4" s="662">
        <v>6512.1475000000009</v>
      </c>
      <c r="D4" s="662">
        <f t="shared" ref="D4:D12" si="0">C4*1.694</f>
        <v>11031.577865000001</v>
      </c>
      <c r="E4" s="662">
        <f t="shared" ref="E4:E12" si="1">C4*0.086</f>
        <v>560.04468500000007</v>
      </c>
      <c r="F4" s="663">
        <f t="shared" ref="F4:F12" si="2">C4+E4</f>
        <v>7072.1921850000008</v>
      </c>
      <c r="G4" s="663">
        <f t="shared" ref="G4:G12" si="3">D4-E4</f>
        <v>10471.53318</v>
      </c>
      <c r="H4" s="662"/>
      <c r="I4" s="662"/>
      <c r="J4" s="662"/>
      <c r="K4" s="662"/>
      <c r="L4" s="662"/>
      <c r="M4" s="661">
        <v>16879.881000000001</v>
      </c>
      <c r="N4" s="661">
        <f t="shared" ref="N4:N12" si="4">M4*1.694</f>
        <v>28594.518414000002</v>
      </c>
      <c r="O4" s="661">
        <f t="shared" ref="O4:O12" si="5">M4*0.086</f>
        <v>1451.669766</v>
      </c>
      <c r="P4" s="664">
        <f t="shared" ref="P4:P12" si="6">M4+O4</f>
        <v>18331.550766</v>
      </c>
      <c r="Q4" s="664">
        <f t="shared" ref="Q4:Q12" si="7">N4-O4</f>
        <v>27142.848648000003</v>
      </c>
      <c r="R4" s="661"/>
      <c r="S4" s="661"/>
      <c r="T4" s="661"/>
      <c r="U4" s="661"/>
      <c r="V4" s="661"/>
      <c r="W4" s="661">
        <v>31504.339599999999</v>
      </c>
      <c r="X4" s="661">
        <f t="shared" ref="X4:X12" si="8">W4*1.694</f>
        <v>53368.351282399999</v>
      </c>
      <c r="Y4" s="661">
        <f t="shared" ref="Y4:Y12" si="9">W4*0.086</f>
        <v>2709.3732055999999</v>
      </c>
      <c r="Z4" s="665">
        <f t="shared" ref="Z4:Z12" si="10">W4+Y4</f>
        <v>34213.7128056</v>
      </c>
      <c r="AA4" s="665">
        <f t="shared" ref="AA4:AA12" si="11">X4-Y4</f>
        <v>50658.978076799998</v>
      </c>
      <c r="AB4" s="661"/>
      <c r="AC4" s="661"/>
      <c r="AD4" s="661"/>
      <c r="AE4" s="661"/>
      <c r="AF4" s="661"/>
    </row>
    <row r="5" spans="1:32" s="674" customFormat="1">
      <c r="A5" s="858"/>
      <c r="B5" s="667" t="s">
        <v>1165</v>
      </c>
      <c r="C5" s="668">
        <v>0</v>
      </c>
      <c r="D5" s="668">
        <f t="shared" si="0"/>
        <v>0</v>
      </c>
      <c r="E5" s="668">
        <f t="shared" si="1"/>
        <v>0</v>
      </c>
      <c r="F5" s="669">
        <f t="shared" si="2"/>
        <v>0</v>
      </c>
      <c r="G5" s="669">
        <f t="shared" si="3"/>
        <v>0</v>
      </c>
      <c r="H5" s="667"/>
      <c r="I5" s="667"/>
      <c r="J5" s="667"/>
      <c r="K5" s="667"/>
      <c r="L5" s="667"/>
      <c r="M5" s="668">
        <v>50007.2186</v>
      </c>
      <c r="N5" s="670">
        <f t="shared" si="4"/>
        <v>84712.228308399994</v>
      </c>
      <c r="O5" s="668">
        <f t="shared" si="5"/>
        <v>4300.6207995999994</v>
      </c>
      <c r="P5" s="671">
        <f t="shared" si="6"/>
        <v>54307.839399600001</v>
      </c>
      <c r="Q5" s="671">
        <f>N5-O5</f>
        <v>80411.607508799993</v>
      </c>
      <c r="R5" s="672"/>
      <c r="S5" s="668"/>
      <c r="T5" s="668"/>
      <c r="U5" s="668"/>
      <c r="V5" s="668"/>
      <c r="W5" s="668">
        <v>87306.033899999995</v>
      </c>
      <c r="X5" s="670">
        <f t="shared" si="8"/>
        <v>147896.42142659999</v>
      </c>
      <c r="Y5" s="667">
        <f t="shared" si="9"/>
        <v>7508.3189153999992</v>
      </c>
      <c r="Z5" s="671">
        <f t="shared" si="10"/>
        <v>94814.352815399994</v>
      </c>
      <c r="AA5" s="671">
        <f t="shared" si="11"/>
        <v>140388.10251120001</v>
      </c>
      <c r="AB5" s="673"/>
      <c r="AC5" s="667"/>
      <c r="AD5" s="667"/>
      <c r="AE5" s="667"/>
      <c r="AF5" s="667"/>
    </row>
    <row r="6" spans="1:32" s="666" customFormat="1">
      <c r="A6" s="858"/>
      <c r="B6" s="661" t="s">
        <v>1166</v>
      </c>
      <c r="C6" s="661">
        <v>0</v>
      </c>
      <c r="D6" s="662">
        <f t="shared" si="0"/>
        <v>0</v>
      </c>
      <c r="E6" s="662">
        <f t="shared" si="1"/>
        <v>0</v>
      </c>
      <c r="F6" s="663">
        <f t="shared" si="2"/>
        <v>0</v>
      </c>
      <c r="G6" s="663">
        <f t="shared" si="3"/>
        <v>0</v>
      </c>
      <c r="H6" s="661"/>
      <c r="I6" s="661"/>
      <c r="J6" s="661"/>
      <c r="K6" s="661"/>
      <c r="L6" s="661"/>
      <c r="M6" s="661">
        <v>28400.279499999997</v>
      </c>
      <c r="N6" s="661">
        <f t="shared" si="4"/>
        <v>48110.073472999997</v>
      </c>
      <c r="O6" s="661">
        <f t="shared" si="5"/>
        <v>2442.4240369999993</v>
      </c>
      <c r="P6" s="675">
        <f t="shared" si="6"/>
        <v>30842.703536999998</v>
      </c>
      <c r="Q6" s="675">
        <f t="shared" si="7"/>
        <v>45667.649436</v>
      </c>
      <c r="R6" s="661"/>
      <c r="S6" s="661"/>
      <c r="T6" s="661"/>
      <c r="U6" s="661"/>
      <c r="V6" s="661"/>
      <c r="W6" s="661">
        <v>83128.247299999988</v>
      </c>
      <c r="X6" s="661">
        <f t="shared" si="8"/>
        <v>140819.25092619998</v>
      </c>
      <c r="Y6" s="661">
        <f t="shared" si="9"/>
        <v>7149.0292677999987</v>
      </c>
      <c r="Z6" s="676">
        <f t="shared" si="10"/>
        <v>90277.276567799985</v>
      </c>
      <c r="AA6" s="676">
        <f t="shared" si="11"/>
        <v>133670.22165839997</v>
      </c>
      <c r="AB6" s="661"/>
      <c r="AC6" s="661"/>
      <c r="AD6" s="661"/>
      <c r="AE6" s="661"/>
      <c r="AF6" s="661"/>
    </row>
    <row r="7" spans="1:32" s="666" customFormat="1">
      <c r="A7" s="858" t="s">
        <v>1167</v>
      </c>
      <c r="B7" s="661" t="s">
        <v>1168</v>
      </c>
      <c r="C7" s="661">
        <v>3962.91</v>
      </c>
      <c r="D7" s="662">
        <f t="shared" si="0"/>
        <v>6713.1695399999999</v>
      </c>
      <c r="E7" s="662">
        <f t="shared" si="1"/>
        <v>340.81025999999997</v>
      </c>
      <c r="F7" s="663">
        <f t="shared" si="2"/>
        <v>4303.7202600000001</v>
      </c>
      <c r="G7" s="663">
        <f t="shared" si="3"/>
        <v>6372.3592799999997</v>
      </c>
      <c r="H7" s="661"/>
      <c r="I7" s="661"/>
      <c r="J7" s="661"/>
      <c r="K7" s="661"/>
      <c r="L7" s="661"/>
      <c r="M7" s="661">
        <v>6006.81</v>
      </c>
      <c r="N7" s="661">
        <f t="shared" si="4"/>
        <v>10175.53614</v>
      </c>
      <c r="O7" s="661">
        <f t="shared" si="5"/>
        <v>516.58565999999996</v>
      </c>
      <c r="P7" s="663">
        <f t="shared" si="6"/>
        <v>6523.3956600000001</v>
      </c>
      <c r="Q7" s="663">
        <f t="shared" si="7"/>
        <v>9658.9504799999995</v>
      </c>
      <c r="R7" s="661"/>
      <c r="S7" s="661"/>
      <c r="T7" s="661"/>
      <c r="U7" s="661"/>
      <c r="V7" s="661"/>
      <c r="W7" s="661">
        <v>11747.08</v>
      </c>
      <c r="X7" s="661">
        <f t="shared" si="8"/>
        <v>19899.553519999998</v>
      </c>
      <c r="Y7" s="661">
        <f t="shared" si="9"/>
        <v>1010.2488799999999</v>
      </c>
      <c r="Z7" s="676">
        <f t="shared" si="10"/>
        <v>12757.328879999999</v>
      </c>
      <c r="AA7" s="676">
        <f t="shared" si="11"/>
        <v>18889.304639999998</v>
      </c>
      <c r="AB7" s="661"/>
      <c r="AC7" s="661"/>
      <c r="AD7" s="661"/>
      <c r="AE7" s="661"/>
      <c r="AF7" s="661"/>
    </row>
    <row r="8" spans="1:32" s="666" customFormat="1">
      <c r="A8" s="858"/>
      <c r="B8" s="661" t="s">
        <v>1169</v>
      </c>
      <c r="C8" s="661">
        <v>878.58</v>
      </c>
      <c r="D8" s="662">
        <f t="shared" si="0"/>
        <v>1488.3145200000001</v>
      </c>
      <c r="E8" s="662">
        <f t="shared" si="1"/>
        <v>75.557879999999997</v>
      </c>
      <c r="F8" s="663">
        <f t="shared" si="2"/>
        <v>954.13788</v>
      </c>
      <c r="G8" s="663">
        <f t="shared" si="3"/>
        <v>1412.7566400000001</v>
      </c>
      <c r="H8" s="661"/>
      <c r="I8" s="661"/>
      <c r="J8" s="661"/>
      <c r="K8" s="661"/>
      <c r="L8" s="661"/>
      <c r="M8" s="661">
        <v>1198.17</v>
      </c>
      <c r="N8" s="661">
        <f t="shared" si="4"/>
        <v>2029.6999800000001</v>
      </c>
      <c r="O8" s="661">
        <f t="shared" si="5"/>
        <v>103.04262</v>
      </c>
      <c r="P8" s="663">
        <f t="shared" si="6"/>
        <v>1301.21262</v>
      </c>
      <c r="Q8" s="663">
        <f t="shared" si="7"/>
        <v>1926.6573600000002</v>
      </c>
      <c r="R8" s="661"/>
      <c r="S8" s="661"/>
      <c r="T8" s="661"/>
      <c r="U8" s="661"/>
      <c r="V8" s="661"/>
      <c r="W8" s="661">
        <v>2195.94</v>
      </c>
      <c r="X8" s="661">
        <f t="shared" si="8"/>
        <v>3719.92236</v>
      </c>
      <c r="Y8" s="661">
        <f t="shared" si="9"/>
        <v>188.85083999999998</v>
      </c>
      <c r="Z8" s="676">
        <f t="shared" si="10"/>
        <v>2384.7908400000001</v>
      </c>
      <c r="AA8" s="676">
        <f t="shared" si="11"/>
        <v>3531.07152</v>
      </c>
      <c r="AB8" s="661"/>
      <c r="AC8" s="661"/>
      <c r="AD8" s="661"/>
      <c r="AE8" s="661"/>
      <c r="AF8" s="661"/>
    </row>
    <row r="9" spans="1:32" s="666" customFormat="1">
      <c r="A9" s="858"/>
      <c r="B9" s="661" t="s">
        <v>1170</v>
      </c>
      <c r="C9" s="661">
        <v>108.83</v>
      </c>
      <c r="D9" s="662">
        <f t="shared" si="0"/>
        <v>184.35801999999998</v>
      </c>
      <c r="E9" s="662">
        <f t="shared" si="1"/>
        <v>9.3593799999999998</v>
      </c>
      <c r="F9" s="663">
        <f t="shared" si="2"/>
        <v>118.18938</v>
      </c>
      <c r="G9" s="663">
        <f t="shared" si="3"/>
        <v>174.99863999999999</v>
      </c>
      <c r="H9" s="661"/>
      <c r="I9" s="661"/>
      <c r="J9" s="661"/>
      <c r="K9" s="661"/>
      <c r="L9" s="661"/>
      <c r="M9" s="661">
        <v>115.04</v>
      </c>
      <c r="N9" s="661">
        <f t="shared" si="4"/>
        <v>194.87775999999999</v>
      </c>
      <c r="O9" s="661">
        <f t="shared" si="5"/>
        <v>9.89344</v>
      </c>
      <c r="P9" s="663">
        <f t="shared" si="6"/>
        <v>124.93344</v>
      </c>
      <c r="Q9" s="663">
        <f t="shared" si="7"/>
        <v>184.98432</v>
      </c>
      <c r="R9" s="661"/>
      <c r="S9" s="661"/>
      <c r="T9" s="661"/>
      <c r="U9" s="661"/>
      <c r="V9" s="661"/>
      <c r="W9" s="661">
        <v>154.38</v>
      </c>
      <c r="X9" s="661">
        <f t="shared" si="8"/>
        <v>261.51972000000001</v>
      </c>
      <c r="Y9" s="661">
        <f t="shared" si="9"/>
        <v>13.276679999999999</v>
      </c>
      <c r="Z9" s="676">
        <f t="shared" si="10"/>
        <v>167.65667999999999</v>
      </c>
      <c r="AA9" s="676">
        <f t="shared" si="11"/>
        <v>248.24304000000001</v>
      </c>
      <c r="AB9" s="661"/>
      <c r="AC9" s="661"/>
      <c r="AD9" s="661"/>
      <c r="AE9" s="661"/>
      <c r="AF9" s="661"/>
    </row>
    <row r="10" spans="1:32" s="666" customFormat="1">
      <c r="A10" s="858"/>
      <c r="B10" s="661" t="s">
        <v>1171</v>
      </c>
      <c r="C10" s="661">
        <v>7.39</v>
      </c>
      <c r="D10" s="662">
        <f t="shared" si="0"/>
        <v>12.518659999999999</v>
      </c>
      <c r="E10" s="662">
        <f t="shared" si="1"/>
        <v>0.63553999999999988</v>
      </c>
      <c r="F10" s="663">
        <f t="shared" si="2"/>
        <v>8.0255399999999995</v>
      </c>
      <c r="G10" s="663">
        <f t="shared" si="3"/>
        <v>11.883119999999998</v>
      </c>
      <c r="H10" s="661"/>
      <c r="I10" s="661"/>
      <c r="J10" s="661"/>
      <c r="K10" s="661"/>
      <c r="L10" s="661"/>
      <c r="M10" s="661">
        <v>9.9600000000000009</v>
      </c>
      <c r="N10" s="661">
        <f t="shared" si="4"/>
        <v>16.872240000000001</v>
      </c>
      <c r="O10" s="661">
        <f t="shared" si="5"/>
        <v>0.85655999999999999</v>
      </c>
      <c r="P10" s="663">
        <f t="shared" si="6"/>
        <v>10.816560000000001</v>
      </c>
      <c r="Q10" s="663">
        <f t="shared" si="7"/>
        <v>16.015680000000003</v>
      </c>
      <c r="R10" s="661"/>
      <c r="S10" s="661"/>
      <c r="T10" s="661"/>
      <c r="U10" s="661"/>
      <c r="V10" s="661"/>
      <c r="W10" s="661">
        <v>13.76</v>
      </c>
      <c r="X10" s="661">
        <f t="shared" si="8"/>
        <v>23.309439999999999</v>
      </c>
      <c r="Y10" s="661">
        <f t="shared" si="9"/>
        <v>1.18336</v>
      </c>
      <c r="Z10" s="676">
        <f t="shared" si="10"/>
        <v>14.94336</v>
      </c>
      <c r="AA10" s="676">
        <f t="shared" si="11"/>
        <v>22.126079999999998</v>
      </c>
      <c r="AB10" s="661"/>
      <c r="AC10" s="661"/>
      <c r="AD10" s="661"/>
      <c r="AE10" s="661"/>
      <c r="AF10" s="661"/>
    </row>
    <row r="11" spans="1:32" s="666" customFormat="1">
      <c r="A11" s="858"/>
      <c r="B11" s="661" t="s">
        <v>1172</v>
      </c>
      <c r="C11" s="661">
        <v>315.29000000000002</v>
      </c>
      <c r="D11" s="662">
        <f t="shared" si="0"/>
        <v>534.10126000000002</v>
      </c>
      <c r="E11" s="662">
        <f t="shared" si="1"/>
        <v>27.114940000000001</v>
      </c>
      <c r="F11" s="663">
        <f t="shared" si="2"/>
        <v>342.40494000000001</v>
      </c>
      <c r="G11" s="663">
        <f t="shared" si="3"/>
        <v>506.98632000000003</v>
      </c>
      <c r="H11" s="661"/>
      <c r="I11" s="661"/>
      <c r="J11" s="661"/>
      <c r="K11" s="661"/>
      <c r="L11" s="661"/>
      <c r="M11" s="661">
        <v>342.15</v>
      </c>
      <c r="N11" s="661">
        <f t="shared" si="4"/>
        <v>579.60209999999995</v>
      </c>
      <c r="O11" s="661">
        <f t="shared" si="5"/>
        <v>29.424899999999997</v>
      </c>
      <c r="P11" s="663">
        <f t="shared" si="6"/>
        <v>371.57489999999996</v>
      </c>
      <c r="Q11" s="663">
        <f t="shared" si="7"/>
        <v>550.17719999999997</v>
      </c>
      <c r="R11" s="661"/>
      <c r="S11" s="661"/>
      <c r="T11" s="661"/>
      <c r="U11" s="661"/>
      <c r="V11" s="661"/>
      <c r="W11" s="661">
        <v>406.93</v>
      </c>
      <c r="X11" s="661">
        <f t="shared" si="8"/>
        <v>689.33942000000002</v>
      </c>
      <c r="Y11" s="661">
        <f t="shared" si="9"/>
        <v>34.995979999999996</v>
      </c>
      <c r="Z11" s="676">
        <f t="shared" si="10"/>
        <v>441.92597999999998</v>
      </c>
      <c r="AA11" s="676">
        <f t="shared" si="11"/>
        <v>654.34343999999999</v>
      </c>
      <c r="AB11" s="661"/>
      <c r="AC11" s="661"/>
      <c r="AD11" s="661"/>
      <c r="AE11" s="661"/>
      <c r="AF11" s="661"/>
    </row>
    <row r="12" spans="1:32" s="666" customFormat="1">
      <c r="A12" s="858"/>
      <c r="B12" s="661" t="s">
        <v>1173</v>
      </c>
      <c r="C12" s="661">
        <v>19.89</v>
      </c>
      <c r="D12" s="662">
        <f t="shared" si="0"/>
        <v>33.693660000000001</v>
      </c>
      <c r="E12" s="662">
        <f t="shared" si="1"/>
        <v>1.7105399999999999</v>
      </c>
      <c r="F12" s="663">
        <f t="shared" si="2"/>
        <v>21.600540000000002</v>
      </c>
      <c r="G12" s="663">
        <f t="shared" si="3"/>
        <v>31.98312</v>
      </c>
      <c r="H12" s="661"/>
      <c r="I12" s="661"/>
      <c r="J12" s="661"/>
      <c r="K12" s="661"/>
      <c r="L12" s="661"/>
      <c r="M12" s="661">
        <v>46.74</v>
      </c>
      <c r="N12" s="661">
        <f t="shared" si="4"/>
        <v>79.17756</v>
      </c>
      <c r="O12" s="661">
        <f t="shared" si="5"/>
        <v>4.0196399999999999</v>
      </c>
      <c r="P12" s="664">
        <f t="shared" si="6"/>
        <v>50.759640000000005</v>
      </c>
      <c r="Q12" s="664">
        <f t="shared" si="7"/>
        <v>75.157920000000004</v>
      </c>
      <c r="R12" s="661"/>
      <c r="S12" s="661"/>
      <c r="T12" s="661"/>
      <c r="U12" s="661"/>
      <c r="V12" s="661"/>
      <c r="W12" s="661">
        <v>64.66</v>
      </c>
      <c r="X12" s="661">
        <f t="shared" si="8"/>
        <v>109.53403999999999</v>
      </c>
      <c r="Y12" s="661">
        <f t="shared" si="9"/>
        <v>5.5607599999999993</v>
      </c>
      <c r="Z12" s="676">
        <f t="shared" si="10"/>
        <v>70.220759999999999</v>
      </c>
      <c r="AA12" s="676">
        <f t="shared" si="11"/>
        <v>103.97327999999999</v>
      </c>
      <c r="AB12" s="661"/>
      <c r="AC12" s="661"/>
      <c r="AD12" s="661"/>
      <c r="AE12" s="661"/>
      <c r="AF12" s="661"/>
    </row>
    <row r="13" spans="1:32" s="674" customFormat="1">
      <c r="A13" s="677"/>
      <c r="B13" s="678" t="s">
        <v>1174</v>
      </c>
      <c r="C13" s="679">
        <f>SUM(C4:C12)</f>
        <v>11805.0375</v>
      </c>
      <c r="D13" s="679">
        <f>SUM(D4:D12)</f>
        <v>19997.733525000003</v>
      </c>
      <c r="E13" s="679">
        <f t="shared" ref="E13:G13" si="12">SUM(E4:E12)</f>
        <v>1015.2332250000001</v>
      </c>
      <c r="F13" s="680">
        <f>SUM(F4:F12)</f>
        <v>12820.270725000002</v>
      </c>
      <c r="G13" s="680">
        <f t="shared" si="12"/>
        <v>18982.5003</v>
      </c>
      <c r="H13" s="679"/>
      <c r="I13" s="679"/>
      <c r="J13" s="679"/>
      <c r="K13" s="679"/>
      <c r="L13" s="679"/>
      <c r="M13" s="679">
        <f>SUM(M4:M12)</f>
        <v>103006.24909999999</v>
      </c>
      <c r="N13" s="679">
        <f>SUM(N4:N12)</f>
        <v>174492.5859754</v>
      </c>
      <c r="O13" s="681">
        <f t="shared" ref="O13:Q13" si="13">SUM(O4:O12)</f>
        <v>8858.5374226000004</v>
      </c>
      <c r="P13" s="682">
        <f>SUM(P4:P12)</f>
        <v>111864.7865226</v>
      </c>
      <c r="Q13" s="682">
        <f t="shared" si="13"/>
        <v>165634.0485528</v>
      </c>
      <c r="R13" s="683"/>
      <c r="S13" s="679"/>
      <c r="T13" s="679"/>
      <c r="U13" s="679"/>
      <c r="V13" s="679"/>
      <c r="W13" s="679">
        <f>SUM(W4:W12)</f>
        <v>216521.37079999998</v>
      </c>
      <c r="X13" s="679">
        <f>SUM(X4:X12)</f>
        <v>366787.20213519997</v>
      </c>
      <c r="Y13" s="681">
        <f t="shared" ref="Y13:AA13" si="14">SUM(Y4:Y12)</f>
        <v>18620.837888799993</v>
      </c>
      <c r="Z13" s="682">
        <f>SUM(Z4:Z12)</f>
        <v>235142.20868879996</v>
      </c>
      <c r="AA13" s="682">
        <f t="shared" si="14"/>
        <v>348166.36424639996</v>
      </c>
      <c r="AB13" s="673"/>
      <c r="AC13" s="667"/>
      <c r="AD13" s="667"/>
      <c r="AE13" s="667"/>
      <c r="AF13" s="667"/>
    </row>
    <row r="14" spans="1:32">
      <c r="B14" s="684" t="s">
        <v>1175</v>
      </c>
      <c r="C14" s="685"/>
      <c r="D14" s="685"/>
      <c r="E14" s="685"/>
      <c r="F14" s="686"/>
      <c r="G14" s="686"/>
      <c r="H14" s="685"/>
      <c r="I14" s="685"/>
      <c r="J14" s="685"/>
      <c r="K14" s="685"/>
      <c r="L14" s="685"/>
      <c r="M14" s="685"/>
      <c r="N14" s="685"/>
      <c r="O14" s="685"/>
      <c r="P14" s="686"/>
      <c r="Q14" s="686"/>
      <c r="R14" s="685"/>
      <c r="S14" s="685"/>
      <c r="T14" s="685"/>
      <c r="U14" s="685"/>
      <c r="V14" s="685"/>
      <c r="W14" s="685"/>
      <c r="X14" s="685"/>
      <c r="Y14" s="685"/>
      <c r="Z14" s="686"/>
      <c r="AA14" s="687"/>
      <c r="AF14" s="688"/>
    </row>
    <row r="15" spans="1:32">
      <c r="B15" s="689" t="s">
        <v>1176</v>
      </c>
      <c r="AA15" s="691"/>
      <c r="AF15" s="688"/>
    </row>
    <row r="16" spans="1:32">
      <c r="B16" s="689" t="s">
        <v>1177</v>
      </c>
      <c r="AA16" s="691"/>
      <c r="AF16" s="688"/>
    </row>
    <row r="17" spans="1:32">
      <c r="B17" s="689" t="s">
        <v>1178</v>
      </c>
      <c r="AA17" s="691"/>
      <c r="AB17" s="692"/>
      <c r="AC17" s="692"/>
      <c r="AD17" s="692"/>
      <c r="AE17" s="692"/>
      <c r="AF17" s="693"/>
    </row>
    <row r="18" spans="1:32">
      <c r="B18" s="694" t="s">
        <v>1179</v>
      </c>
      <c r="C18" s="692"/>
      <c r="D18" s="692"/>
      <c r="E18" s="692"/>
      <c r="F18" s="695"/>
      <c r="G18" s="695"/>
      <c r="H18" s="692"/>
      <c r="I18" s="692"/>
      <c r="J18" s="692"/>
      <c r="K18" s="692"/>
      <c r="L18" s="692"/>
      <c r="M18" s="692"/>
      <c r="N18" s="692"/>
      <c r="O18" s="692"/>
      <c r="P18" s="695"/>
      <c r="Q18" s="695"/>
      <c r="R18" s="692"/>
      <c r="S18" s="692"/>
      <c r="T18" s="692"/>
      <c r="U18" s="692"/>
      <c r="V18" s="692"/>
      <c r="W18" s="692"/>
      <c r="X18" s="692"/>
      <c r="Y18" s="692"/>
      <c r="Z18" s="695"/>
      <c r="AA18" s="696"/>
      <c r="AB18" s="692"/>
      <c r="AC18" s="692"/>
      <c r="AD18" s="692"/>
      <c r="AE18" s="692"/>
      <c r="AF18" s="693"/>
    </row>
    <row r="19" spans="1:32">
      <c r="B19" s="697"/>
      <c r="C19" s="697"/>
      <c r="D19" s="697"/>
      <c r="E19" s="697"/>
      <c r="F19" s="698"/>
      <c r="G19" s="698"/>
      <c r="H19" s="697"/>
      <c r="I19" s="697"/>
      <c r="J19" s="697"/>
      <c r="K19" s="697"/>
      <c r="L19" s="697"/>
      <c r="M19" s="697"/>
      <c r="N19" s="697"/>
      <c r="O19" s="697"/>
      <c r="P19" s="698"/>
      <c r="Q19" s="698"/>
      <c r="R19" s="697"/>
      <c r="S19" s="697"/>
      <c r="T19" s="697"/>
      <c r="U19" s="697"/>
      <c r="V19" s="697"/>
      <c r="W19" s="697"/>
      <c r="X19" s="697"/>
      <c r="Y19" s="697"/>
      <c r="Z19" s="698"/>
      <c r="AA19" s="698"/>
      <c r="AB19" s="692"/>
      <c r="AC19" s="692"/>
      <c r="AD19" s="692"/>
      <c r="AE19" s="692"/>
      <c r="AF19" s="693"/>
    </row>
    <row r="20" spans="1:32">
      <c r="B20" s="655" t="s">
        <v>1180</v>
      </c>
      <c r="C20" s="857" t="s">
        <v>1150</v>
      </c>
      <c r="D20" s="857"/>
      <c r="E20" s="857"/>
      <c r="F20" s="857"/>
      <c r="G20" s="857"/>
      <c r="H20" s="857"/>
      <c r="I20" s="857"/>
      <c r="J20" s="857"/>
      <c r="K20" s="857"/>
      <c r="L20" s="857"/>
      <c r="M20" s="857" t="s">
        <v>1151</v>
      </c>
      <c r="N20" s="857"/>
      <c r="O20" s="857"/>
      <c r="P20" s="857"/>
      <c r="Q20" s="857"/>
      <c r="R20" s="857"/>
      <c r="S20" s="857"/>
      <c r="T20" s="857"/>
      <c r="U20" s="857"/>
      <c r="V20" s="857"/>
      <c r="W20" s="857" t="s">
        <v>1152</v>
      </c>
      <c r="X20" s="857"/>
      <c r="Y20" s="857"/>
      <c r="Z20" s="857"/>
      <c r="AA20" s="857"/>
      <c r="AB20" s="857"/>
      <c r="AC20" s="857"/>
      <c r="AD20" s="857"/>
      <c r="AE20" s="857"/>
      <c r="AF20" s="857"/>
    </row>
    <row r="21" spans="1:32">
      <c r="B21" s="655" t="s">
        <v>1153</v>
      </c>
      <c r="C21" s="857" t="s">
        <v>1154</v>
      </c>
      <c r="D21" s="857"/>
      <c r="E21" s="857"/>
      <c r="F21" s="857"/>
      <c r="G21" s="857"/>
      <c r="H21" s="857" t="s">
        <v>1155</v>
      </c>
      <c r="I21" s="857"/>
      <c r="J21" s="857"/>
      <c r="K21" s="857"/>
      <c r="L21" s="857"/>
      <c r="M21" s="857" t="s">
        <v>1154</v>
      </c>
      <c r="N21" s="857"/>
      <c r="O21" s="857"/>
      <c r="P21" s="857"/>
      <c r="Q21" s="857"/>
      <c r="R21" s="857" t="s">
        <v>1155</v>
      </c>
      <c r="S21" s="857"/>
      <c r="T21" s="857"/>
      <c r="U21" s="857"/>
      <c r="V21" s="857"/>
      <c r="W21" s="857" t="s">
        <v>1154</v>
      </c>
      <c r="X21" s="857"/>
      <c r="Y21" s="857"/>
      <c r="Z21" s="857"/>
      <c r="AA21" s="857"/>
      <c r="AB21" s="857" t="s">
        <v>1155</v>
      </c>
      <c r="AC21" s="857"/>
      <c r="AD21" s="857"/>
      <c r="AE21" s="857"/>
      <c r="AF21" s="857"/>
    </row>
    <row r="22" spans="1:32" ht="144">
      <c r="B22" s="658"/>
      <c r="C22" s="658" t="s">
        <v>1156</v>
      </c>
      <c r="D22" s="658" t="s">
        <v>1157</v>
      </c>
      <c r="E22" s="658" t="s">
        <v>1158</v>
      </c>
      <c r="F22" s="659" t="s">
        <v>1159</v>
      </c>
      <c r="G22" s="659" t="s">
        <v>1160</v>
      </c>
      <c r="H22" s="658" t="s">
        <v>1156</v>
      </c>
      <c r="I22" s="658" t="s">
        <v>1157</v>
      </c>
      <c r="J22" s="658" t="s">
        <v>1158</v>
      </c>
      <c r="K22" s="658" t="s">
        <v>1159</v>
      </c>
      <c r="L22" s="658" t="s">
        <v>1160</v>
      </c>
      <c r="M22" s="658" t="s">
        <v>1156</v>
      </c>
      <c r="N22" s="658" t="s">
        <v>1157</v>
      </c>
      <c r="O22" s="658" t="s">
        <v>1158</v>
      </c>
      <c r="P22" s="659" t="s">
        <v>1161</v>
      </c>
      <c r="Q22" s="659" t="s">
        <v>1162</v>
      </c>
      <c r="R22" s="658" t="s">
        <v>1156</v>
      </c>
      <c r="S22" s="658" t="s">
        <v>1157</v>
      </c>
      <c r="T22" s="658" t="s">
        <v>1158</v>
      </c>
      <c r="U22" s="658" t="s">
        <v>1159</v>
      </c>
      <c r="V22" s="658" t="s">
        <v>1160</v>
      </c>
      <c r="W22" s="658" t="s">
        <v>1156</v>
      </c>
      <c r="X22" s="658" t="s">
        <v>1157</v>
      </c>
      <c r="Y22" s="658" t="s">
        <v>1158</v>
      </c>
      <c r="Z22" s="659" t="s">
        <v>1159</v>
      </c>
      <c r="AA22" s="659" t="s">
        <v>1160</v>
      </c>
      <c r="AB22" s="658" t="s">
        <v>1156</v>
      </c>
      <c r="AC22" s="658" t="s">
        <v>1157</v>
      </c>
      <c r="AD22" s="658" t="s">
        <v>1158</v>
      </c>
      <c r="AE22" s="658" t="s">
        <v>1159</v>
      </c>
      <c r="AF22" s="658" t="s">
        <v>1160</v>
      </c>
    </row>
    <row r="23" spans="1:32">
      <c r="B23" s="661" t="s">
        <v>1164</v>
      </c>
      <c r="C23" s="662">
        <v>6512.1475000000009</v>
      </c>
      <c r="D23" s="662">
        <f t="shared" ref="D23:D31" si="15">C23*1.694</f>
        <v>11031.577865000001</v>
      </c>
      <c r="E23" s="662">
        <f t="shared" ref="E23:E31" si="16">C23*0.086</f>
        <v>560.04468500000007</v>
      </c>
      <c r="F23" s="663">
        <f t="shared" ref="F23:F31" si="17">C23+E23</f>
        <v>7072.1921850000008</v>
      </c>
      <c r="G23" s="663">
        <f t="shared" ref="G23:G31" si="18">D23-E23</f>
        <v>10471.53318</v>
      </c>
      <c r="H23" s="662"/>
      <c r="I23" s="662"/>
      <c r="J23" s="662"/>
      <c r="K23" s="662"/>
      <c r="L23" s="662"/>
      <c r="M23" s="661">
        <v>16879.881100000002</v>
      </c>
      <c r="N23" s="661">
        <f t="shared" ref="N23:N31" si="19">M23*1.694</f>
        <v>28594.518583400004</v>
      </c>
      <c r="O23" s="661">
        <f t="shared" ref="O23:O31" si="20">M23*0.086</f>
        <v>1451.6697746</v>
      </c>
      <c r="P23" s="664">
        <f t="shared" ref="P23:P31" si="21">M23+O23</f>
        <v>18331.550874600001</v>
      </c>
      <c r="Q23" s="664">
        <f t="shared" ref="Q23:Q31" si="22">N23-O23</f>
        <v>27142.848808800005</v>
      </c>
      <c r="R23" s="661"/>
      <c r="S23" s="661"/>
      <c r="T23" s="661"/>
      <c r="U23" s="661"/>
      <c r="V23" s="661"/>
      <c r="W23" s="661">
        <v>31504.339199999999</v>
      </c>
      <c r="X23" s="661">
        <f t="shared" ref="X23:X31" si="23">W23*1.694</f>
        <v>53368.350604799998</v>
      </c>
      <c r="Y23" s="661">
        <f t="shared" ref="Y23:Y31" si="24">W23*0.086</f>
        <v>2709.3731711999994</v>
      </c>
      <c r="Z23" s="665">
        <f t="shared" ref="Z23:Z31" si="25">W23+Y23</f>
        <v>34213.712371199996</v>
      </c>
      <c r="AA23" s="665">
        <f t="shared" ref="AA23:AA31" si="26">X23-Y23</f>
        <v>50658.977433599997</v>
      </c>
      <c r="AB23" s="661"/>
      <c r="AC23" s="661"/>
      <c r="AD23" s="661"/>
      <c r="AE23" s="661"/>
      <c r="AF23" s="661"/>
    </row>
    <row r="24" spans="1:32" s="700" customFormat="1">
      <c r="A24" s="699"/>
      <c r="B24" s="668" t="s">
        <v>1165</v>
      </c>
      <c r="C24" s="668">
        <v>0</v>
      </c>
      <c r="D24" s="668">
        <f t="shared" si="15"/>
        <v>0</v>
      </c>
      <c r="E24" s="668">
        <f t="shared" si="16"/>
        <v>0</v>
      </c>
      <c r="F24" s="669">
        <f t="shared" si="17"/>
        <v>0</v>
      </c>
      <c r="G24" s="669">
        <f t="shared" si="18"/>
        <v>0</v>
      </c>
      <c r="H24" s="668"/>
      <c r="I24" s="668"/>
      <c r="J24" s="668"/>
      <c r="K24" s="668"/>
      <c r="L24" s="668"/>
      <c r="M24" s="668">
        <v>50006.967300000004</v>
      </c>
      <c r="N24" s="670">
        <f t="shared" si="19"/>
        <v>84711.802606199999</v>
      </c>
      <c r="O24" s="668">
        <f t="shared" si="20"/>
        <v>4300.5991878000004</v>
      </c>
      <c r="P24" s="671">
        <f t="shared" si="21"/>
        <v>54307.566487800003</v>
      </c>
      <c r="Q24" s="671">
        <f t="shared" si="22"/>
        <v>80411.203418399993</v>
      </c>
      <c r="R24" s="672"/>
      <c r="S24" s="668"/>
      <c r="T24" s="668"/>
      <c r="U24" s="668"/>
      <c r="V24" s="668"/>
      <c r="W24" s="668">
        <v>87194.96</v>
      </c>
      <c r="X24" s="670">
        <f t="shared" si="23"/>
        <v>147708.26224000001</v>
      </c>
      <c r="Y24" s="668">
        <f t="shared" si="24"/>
        <v>7498.76656</v>
      </c>
      <c r="Z24" s="671">
        <f t="shared" si="25"/>
        <v>94693.72656000001</v>
      </c>
      <c r="AA24" s="671">
        <f t="shared" si="26"/>
        <v>140209.49568000002</v>
      </c>
      <c r="AB24" s="672"/>
      <c r="AC24" s="668"/>
      <c r="AD24" s="668"/>
      <c r="AE24" s="668"/>
      <c r="AF24" s="668"/>
    </row>
    <row r="25" spans="1:32">
      <c r="B25" s="661" t="s">
        <v>1166</v>
      </c>
      <c r="C25" s="661">
        <v>0</v>
      </c>
      <c r="D25" s="662">
        <f t="shared" si="15"/>
        <v>0</v>
      </c>
      <c r="E25" s="662">
        <f t="shared" si="16"/>
        <v>0</v>
      </c>
      <c r="F25" s="663">
        <f t="shared" si="17"/>
        <v>0</v>
      </c>
      <c r="G25" s="663">
        <f t="shared" si="18"/>
        <v>0</v>
      </c>
      <c r="H25" s="661"/>
      <c r="I25" s="661"/>
      <c r="J25" s="661"/>
      <c r="K25" s="661"/>
      <c r="L25" s="661"/>
      <c r="M25" s="661">
        <v>27714.895600000003</v>
      </c>
      <c r="N25" s="661">
        <f t="shared" si="19"/>
        <v>46949.033146400005</v>
      </c>
      <c r="O25" s="661">
        <f t="shared" si="20"/>
        <v>2383.4810216000001</v>
      </c>
      <c r="P25" s="675">
        <f t="shared" si="21"/>
        <v>30098.376621600004</v>
      </c>
      <c r="Q25" s="675">
        <f t="shared" si="22"/>
        <v>44565.552124800008</v>
      </c>
      <c r="R25" s="661"/>
      <c r="S25" s="661"/>
      <c r="T25" s="661"/>
      <c r="U25" s="661"/>
      <c r="V25" s="661"/>
      <c r="W25" s="661">
        <v>69884.588700000008</v>
      </c>
      <c r="X25" s="661">
        <f t="shared" si="23"/>
        <v>118384.49325780002</v>
      </c>
      <c r="Y25" s="661">
        <f t="shared" si="24"/>
        <v>6010.0746282</v>
      </c>
      <c r="Z25" s="676">
        <f t="shared" si="25"/>
        <v>75894.663328200011</v>
      </c>
      <c r="AA25" s="676">
        <f t="shared" si="26"/>
        <v>112374.41862960001</v>
      </c>
      <c r="AB25" s="661"/>
      <c r="AC25" s="661"/>
      <c r="AD25" s="661"/>
      <c r="AE25" s="661"/>
      <c r="AF25" s="661"/>
    </row>
    <row r="26" spans="1:32">
      <c r="B26" s="661" t="s">
        <v>1168</v>
      </c>
      <c r="C26" s="661">
        <v>3962.91</v>
      </c>
      <c r="D26" s="662">
        <f t="shared" si="15"/>
        <v>6713.1695399999999</v>
      </c>
      <c r="E26" s="662">
        <f t="shared" si="16"/>
        <v>340.81025999999997</v>
      </c>
      <c r="F26" s="663">
        <f t="shared" si="17"/>
        <v>4303.7202600000001</v>
      </c>
      <c r="G26" s="663">
        <f t="shared" si="18"/>
        <v>6372.3592799999997</v>
      </c>
      <c r="H26" s="661"/>
      <c r="I26" s="661"/>
      <c r="J26" s="661"/>
      <c r="K26" s="661"/>
      <c r="L26" s="661"/>
      <c r="M26" s="661">
        <v>0</v>
      </c>
      <c r="N26" s="661">
        <f t="shared" si="19"/>
        <v>0</v>
      </c>
      <c r="O26" s="661">
        <f t="shared" si="20"/>
        <v>0</v>
      </c>
      <c r="P26" s="663">
        <f t="shared" si="21"/>
        <v>0</v>
      </c>
      <c r="Q26" s="663">
        <f t="shared" si="22"/>
        <v>0</v>
      </c>
      <c r="R26" s="661"/>
      <c r="S26" s="661"/>
      <c r="T26" s="661"/>
      <c r="U26" s="661"/>
      <c r="V26" s="661"/>
      <c r="W26" s="661">
        <v>0</v>
      </c>
      <c r="X26" s="661">
        <f t="shared" si="23"/>
        <v>0</v>
      </c>
      <c r="Y26" s="661">
        <f t="shared" si="24"/>
        <v>0</v>
      </c>
      <c r="Z26" s="676">
        <f t="shared" si="25"/>
        <v>0</v>
      </c>
      <c r="AA26" s="676">
        <f t="shared" si="26"/>
        <v>0</v>
      </c>
      <c r="AB26" s="661"/>
      <c r="AC26" s="661"/>
      <c r="AD26" s="661"/>
      <c r="AE26" s="661"/>
      <c r="AF26" s="661"/>
    </row>
    <row r="27" spans="1:32">
      <c r="B27" s="661" t="s">
        <v>1169</v>
      </c>
      <c r="C27" s="661">
        <v>878.58</v>
      </c>
      <c r="D27" s="662">
        <f t="shared" si="15"/>
        <v>1488.3145200000001</v>
      </c>
      <c r="E27" s="662">
        <f t="shared" si="16"/>
        <v>75.557879999999997</v>
      </c>
      <c r="F27" s="663">
        <f t="shared" si="17"/>
        <v>954.13788</v>
      </c>
      <c r="G27" s="663">
        <f t="shared" si="18"/>
        <v>1412.7566400000001</v>
      </c>
      <c r="H27" s="661"/>
      <c r="I27" s="661"/>
      <c r="J27" s="661"/>
      <c r="K27" s="661"/>
      <c r="L27" s="661"/>
      <c r="M27" s="661">
        <v>0</v>
      </c>
      <c r="N27" s="661">
        <f t="shared" si="19"/>
        <v>0</v>
      </c>
      <c r="O27" s="661">
        <f t="shared" si="20"/>
        <v>0</v>
      </c>
      <c r="P27" s="663">
        <f t="shared" si="21"/>
        <v>0</v>
      </c>
      <c r="Q27" s="663">
        <f t="shared" si="22"/>
        <v>0</v>
      </c>
      <c r="R27" s="661"/>
      <c r="S27" s="661"/>
      <c r="T27" s="661"/>
      <c r="U27" s="661"/>
      <c r="V27" s="661"/>
      <c r="W27" s="661">
        <v>0</v>
      </c>
      <c r="X27" s="661">
        <f t="shared" si="23"/>
        <v>0</v>
      </c>
      <c r="Y27" s="661">
        <f t="shared" si="24"/>
        <v>0</v>
      </c>
      <c r="Z27" s="676">
        <f t="shared" si="25"/>
        <v>0</v>
      </c>
      <c r="AA27" s="676">
        <f t="shared" si="26"/>
        <v>0</v>
      </c>
      <c r="AB27" s="661"/>
      <c r="AC27" s="661"/>
      <c r="AD27" s="661"/>
      <c r="AE27" s="661"/>
      <c r="AF27" s="661"/>
    </row>
    <row r="28" spans="1:32">
      <c r="B28" s="661" t="s">
        <v>1170</v>
      </c>
      <c r="C28" s="661">
        <v>108.83</v>
      </c>
      <c r="D28" s="662">
        <f t="shared" si="15"/>
        <v>184.35801999999998</v>
      </c>
      <c r="E28" s="662">
        <f t="shared" si="16"/>
        <v>9.3593799999999998</v>
      </c>
      <c r="F28" s="663">
        <f t="shared" si="17"/>
        <v>118.18938</v>
      </c>
      <c r="G28" s="663">
        <f t="shared" si="18"/>
        <v>174.99863999999999</v>
      </c>
      <c r="H28" s="661"/>
      <c r="I28" s="661"/>
      <c r="J28" s="661"/>
      <c r="K28" s="661"/>
      <c r="L28" s="661"/>
      <c r="M28" s="661">
        <v>0</v>
      </c>
      <c r="N28" s="661">
        <f t="shared" si="19"/>
        <v>0</v>
      </c>
      <c r="O28" s="661">
        <f t="shared" si="20"/>
        <v>0</v>
      </c>
      <c r="P28" s="663">
        <f t="shared" si="21"/>
        <v>0</v>
      </c>
      <c r="Q28" s="663">
        <f t="shared" si="22"/>
        <v>0</v>
      </c>
      <c r="R28" s="661"/>
      <c r="S28" s="661"/>
      <c r="T28" s="661"/>
      <c r="U28" s="661"/>
      <c r="V28" s="661"/>
      <c r="W28" s="661">
        <v>0</v>
      </c>
      <c r="X28" s="661">
        <f t="shared" si="23"/>
        <v>0</v>
      </c>
      <c r="Y28" s="661">
        <f t="shared" si="24"/>
        <v>0</v>
      </c>
      <c r="Z28" s="676">
        <f t="shared" si="25"/>
        <v>0</v>
      </c>
      <c r="AA28" s="676">
        <f t="shared" si="26"/>
        <v>0</v>
      </c>
      <c r="AB28" s="661"/>
      <c r="AC28" s="661"/>
      <c r="AD28" s="661"/>
      <c r="AE28" s="661"/>
      <c r="AF28" s="661"/>
    </row>
    <row r="29" spans="1:32">
      <c r="B29" s="661" t="s">
        <v>1171</v>
      </c>
      <c r="C29" s="661">
        <v>7.39</v>
      </c>
      <c r="D29" s="662">
        <f t="shared" si="15"/>
        <v>12.518659999999999</v>
      </c>
      <c r="E29" s="662">
        <f t="shared" si="16"/>
        <v>0.63553999999999988</v>
      </c>
      <c r="F29" s="663">
        <f t="shared" si="17"/>
        <v>8.0255399999999995</v>
      </c>
      <c r="G29" s="663">
        <f t="shared" si="18"/>
        <v>11.883119999999998</v>
      </c>
      <c r="H29" s="661"/>
      <c r="I29" s="661"/>
      <c r="J29" s="661"/>
      <c r="K29" s="661"/>
      <c r="L29" s="661"/>
      <c r="M29" s="661">
        <v>0</v>
      </c>
      <c r="N29" s="661">
        <f t="shared" si="19"/>
        <v>0</v>
      </c>
      <c r="O29" s="661">
        <f t="shared" si="20"/>
        <v>0</v>
      </c>
      <c r="P29" s="663">
        <f t="shared" si="21"/>
        <v>0</v>
      </c>
      <c r="Q29" s="663">
        <f t="shared" si="22"/>
        <v>0</v>
      </c>
      <c r="R29" s="661"/>
      <c r="S29" s="661"/>
      <c r="T29" s="661"/>
      <c r="U29" s="661"/>
      <c r="V29" s="661"/>
      <c r="W29" s="661">
        <v>0</v>
      </c>
      <c r="X29" s="661">
        <f t="shared" si="23"/>
        <v>0</v>
      </c>
      <c r="Y29" s="661">
        <f t="shared" si="24"/>
        <v>0</v>
      </c>
      <c r="Z29" s="676">
        <f t="shared" si="25"/>
        <v>0</v>
      </c>
      <c r="AA29" s="676">
        <f t="shared" si="26"/>
        <v>0</v>
      </c>
      <c r="AB29" s="661"/>
      <c r="AC29" s="661"/>
      <c r="AD29" s="661"/>
      <c r="AE29" s="661"/>
      <c r="AF29" s="661"/>
    </row>
    <row r="30" spans="1:32">
      <c r="B30" s="661" t="s">
        <v>1172</v>
      </c>
      <c r="C30" s="661">
        <v>315.29000000000002</v>
      </c>
      <c r="D30" s="662">
        <f t="shared" si="15"/>
        <v>534.10126000000002</v>
      </c>
      <c r="E30" s="662">
        <f t="shared" si="16"/>
        <v>27.114940000000001</v>
      </c>
      <c r="F30" s="663">
        <f t="shared" si="17"/>
        <v>342.40494000000001</v>
      </c>
      <c r="G30" s="663">
        <f t="shared" si="18"/>
        <v>506.98632000000003</v>
      </c>
      <c r="H30" s="661"/>
      <c r="I30" s="661"/>
      <c r="J30" s="661"/>
      <c r="K30" s="661"/>
      <c r="L30" s="661"/>
      <c r="M30" s="661">
        <v>0</v>
      </c>
      <c r="N30" s="661">
        <f t="shared" si="19"/>
        <v>0</v>
      </c>
      <c r="O30" s="661">
        <f t="shared" si="20"/>
        <v>0</v>
      </c>
      <c r="P30" s="663">
        <f t="shared" si="21"/>
        <v>0</v>
      </c>
      <c r="Q30" s="663">
        <f t="shared" si="22"/>
        <v>0</v>
      </c>
      <c r="R30" s="661"/>
      <c r="S30" s="661"/>
      <c r="T30" s="661"/>
      <c r="U30" s="661"/>
      <c r="V30" s="661"/>
      <c r="W30" s="661">
        <v>0</v>
      </c>
      <c r="X30" s="661">
        <f t="shared" si="23"/>
        <v>0</v>
      </c>
      <c r="Y30" s="661">
        <f t="shared" si="24"/>
        <v>0</v>
      </c>
      <c r="Z30" s="676">
        <f t="shared" si="25"/>
        <v>0</v>
      </c>
      <c r="AA30" s="676">
        <f t="shared" si="26"/>
        <v>0</v>
      </c>
      <c r="AB30" s="661"/>
      <c r="AC30" s="661"/>
      <c r="AD30" s="661"/>
      <c r="AE30" s="661"/>
      <c r="AF30" s="661"/>
    </row>
    <row r="31" spans="1:32">
      <c r="B31" s="661" t="s">
        <v>1173</v>
      </c>
      <c r="C31" s="661">
        <v>19.89</v>
      </c>
      <c r="D31" s="662">
        <f t="shared" si="15"/>
        <v>33.693660000000001</v>
      </c>
      <c r="E31" s="662">
        <f t="shared" si="16"/>
        <v>1.7105399999999999</v>
      </c>
      <c r="F31" s="663">
        <f t="shared" si="17"/>
        <v>21.600540000000002</v>
      </c>
      <c r="G31" s="663">
        <f t="shared" si="18"/>
        <v>31.98312</v>
      </c>
      <c r="H31" s="661"/>
      <c r="I31" s="661"/>
      <c r="J31" s="661"/>
      <c r="K31" s="661"/>
      <c r="L31" s="661"/>
      <c r="M31" s="661">
        <v>0</v>
      </c>
      <c r="N31" s="661">
        <f t="shared" si="19"/>
        <v>0</v>
      </c>
      <c r="O31" s="661">
        <f t="shared" si="20"/>
        <v>0</v>
      </c>
      <c r="P31" s="664">
        <f t="shared" si="21"/>
        <v>0</v>
      </c>
      <c r="Q31" s="664">
        <f t="shared" si="22"/>
        <v>0</v>
      </c>
      <c r="R31" s="661"/>
      <c r="S31" s="661"/>
      <c r="T31" s="661"/>
      <c r="U31" s="661"/>
      <c r="V31" s="661"/>
      <c r="W31" s="661">
        <v>0</v>
      </c>
      <c r="X31" s="661">
        <f t="shared" si="23"/>
        <v>0</v>
      </c>
      <c r="Y31" s="661">
        <f t="shared" si="24"/>
        <v>0</v>
      </c>
      <c r="Z31" s="676">
        <f t="shared" si="25"/>
        <v>0</v>
      </c>
      <c r="AA31" s="676">
        <f t="shared" si="26"/>
        <v>0</v>
      </c>
      <c r="AB31" s="661"/>
      <c r="AC31" s="661"/>
      <c r="AD31" s="661"/>
      <c r="AE31" s="661"/>
      <c r="AF31" s="661"/>
    </row>
    <row r="32" spans="1:32" s="700" customFormat="1">
      <c r="A32" s="699"/>
      <c r="B32" s="679" t="s">
        <v>1174</v>
      </c>
      <c r="C32" s="679">
        <f>SUM(C23:C31)</f>
        <v>11805.0375</v>
      </c>
      <c r="D32" s="679">
        <f>SUM(D23:D31)</f>
        <v>19997.733525000003</v>
      </c>
      <c r="E32" s="679">
        <f t="shared" ref="E32" si="27">SUM(E23:E31)</f>
        <v>1015.2332250000001</v>
      </c>
      <c r="F32" s="680">
        <f>SUM(F23:F31)</f>
        <v>12820.270725000002</v>
      </c>
      <c r="G32" s="680">
        <f t="shared" ref="G32" si="28">SUM(G23:G31)</f>
        <v>18982.5003</v>
      </c>
      <c r="H32" s="679"/>
      <c r="I32" s="679"/>
      <c r="J32" s="679"/>
      <c r="K32" s="679"/>
      <c r="L32" s="679"/>
      <c r="M32" s="679">
        <f>SUM(M23:M31)</f>
        <v>94601.744000000006</v>
      </c>
      <c r="N32" s="679">
        <f>SUM(N23:N31)</f>
        <v>160255.35433599999</v>
      </c>
      <c r="O32" s="681">
        <f t="shared" ref="O32" si="29">SUM(O23:O31)</f>
        <v>8135.749984</v>
      </c>
      <c r="P32" s="682">
        <f>SUM(P23:P31)</f>
        <v>102737.49398400002</v>
      </c>
      <c r="Q32" s="682">
        <f t="shared" ref="Q32" si="30">SUM(Q23:Q31)</f>
        <v>152119.60435199999</v>
      </c>
      <c r="R32" s="683"/>
      <c r="S32" s="679"/>
      <c r="T32" s="679"/>
      <c r="U32" s="679"/>
      <c r="V32" s="679"/>
      <c r="W32" s="679">
        <f>SUM(W23:W31)</f>
        <v>188583.88790000003</v>
      </c>
      <c r="X32" s="679">
        <f>SUM(X23:X31)</f>
        <v>319461.1061026</v>
      </c>
      <c r="Y32" s="681">
        <f t="shared" ref="Y32" si="31">SUM(Y23:Y31)</f>
        <v>16218.214359399999</v>
      </c>
      <c r="Z32" s="682">
        <f>SUM(Z23:Z31)</f>
        <v>204802.10225940001</v>
      </c>
      <c r="AA32" s="682">
        <f t="shared" ref="AA32" si="32">SUM(AA23:AA31)</f>
        <v>303242.89174320002</v>
      </c>
      <c r="AB32" s="672"/>
      <c r="AC32" s="668"/>
      <c r="AD32" s="668"/>
      <c r="AE32" s="668"/>
      <c r="AF32" s="668"/>
    </row>
    <row r="33" spans="1:32">
      <c r="B33" s="684" t="s">
        <v>1175</v>
      </c>
      <c r="C33" s="685"/>
      <c r="D33" s="685"/>
      <c r="E33" s="685"/>
      <c r="F33" s="686"/>
      <c r="G33" s="686"/>
      <c r="H33" s="685"/>
      <c r="I33" s="685"/>
      <c r="J33" s="685"/>
      <c r="K33" s="685"/>
      <c r="L33" s="685"/>
      <c r="M33" s="685"/>
      <c r="N33" s="685"/>
      <c r="O33" s="685"/>
      <c r="P33" s="686"/>
      <c r="Q33" s="686"/>
      <c r="R33" s="685"/>
      <c r="S33" s="685"/>
      <c r="T33" s="685"/>
      <c r="U33" s="685"/>
      <c r="V33" s="685"/>
      <c r="W33" s="685"/>
      <c r="X33" s="685"/>
      <c r="Y33" s="685"/>
      <c r="Z33" s="686"/>
      <c r="AA33" s="687"/>
      <c r="AF33" s="688"/>
    </row>
    <row r="34" spans="1:32">
      <c r="B34" s="689" t="s">
        <v>1176</v>
      </c>
      <c r="AA34" s="691"/>
      <c r="AF34" s="688"/>
    </row>
    <row r="35" spans="1:32">
      <c r="B35" s="689" t="s">
        <v>1177</v>
      </c>
      <c r="AA35" s="691"/>
      <c r="AF35" s="688"/>
    </row>
    <row r="36" spans="1:32">
      <c r="B36" s="689" t="s">
        <v>1178</v>
      </c>
      <c r="AA36" s="691"/>
      <c r="AB36" s="692"/>
      <c r="AC36" s="692"/>
      <c r="AD36" s="692"/>
      <c r="AE36" s="692"/>
      <c r="AF36" s="693"/>
    </row>
    <row r="37" spans="1:32">
      <c r="B37" s="694" t="s">
        <v>1179</v>
      </c>
      <c r="C37" s="692"/>
      <c r="D37" s="692"/>
      <c r="E37" s="692"/>
      <c r="F37" s="695"/>
      <c r="G37" s="695"/>
      <c r="H37" s="692"/>
      <c r="I37" s="692"/>
      <c r="J37" s="692"/>
      <c r="K37" s="692"/>
      <c r="L37" s="692"/>
      <c r="M37" s="692"/>
      <c r="N37" s="692"/>
      <c r="O37" s="692"/>
      <c r="P37" s="695"/>
      <c r="Q37" s="695"/>
      <c r="R37" s="692"/>
      <c r="S37" s="692"/>
      <c r="T37" s="692"/>
      <c r="U37" s="692"/>
      <c r="V37" s="692"/>
      <c r="W37" s="692"/>
      <c r="X37" s="692"/>
      <c r="Y37" s="692"/>
      <c r="Z37" s="695"/>
      <c r="AA37" s="696"/>
      <c r="AB37" s="692"/>
      <c r="AC37" s="692"/>
      <c r="AD37" s="692"/>
      <c r="AE37" s="692"/>
      <c r="AF37" s="693"/>
    </row>
    <row r="38" spans="1:32">
      <c r="B38" s="697"/>
      <c r="C38" s="697"/>
      <c r="D38" s="697"/>
      <c r="E38" s="697"/>
      <c r="F38" s="698"/>
      <c r="G38" s="698"/>
      <c r="H38" s="697"/>
      <c r="I38" s="697"/>
      <c r="J38" s="697"/>
      <c r="K38" s="697"/>
      <c r="L38" s="697"/>
      <c r="M38" s="697"/>
      <c r="N38" s="697"/>
      <c r="O38" s="697"/>
      <c r="P38" s="698"/>
      <c r="Q38" s="698"/>
      <c r="R38" s="697"/>
      <c r="S38" s="697"/>
      <c r="T38" s="697"/>
      <c r="U38" s="697"/>
      <c r="V38" s="697"/>
      <c r="W38" s="697"/>
      <c r="X38" s="697"/>
      <c r="Y38" s="697"/>
      <c r="Z38" s="698"/>
      <c r="AA38" s="698"/>
      <c r="AB38" s="692"/>
      <c r="AC38" s="692"/>
      <c r="AD38" s="692"/>
      <c r="AE38" s="692"/>
      <c r="AF38" s="693"/>
    </row>
    <row r="39" spans="1:32">
      <c r="B39" s="655" t="s">
        <v>1181</v>
      </c>
      <c r="C39" s="857" t="s">
        <v>1150</v>
      </c>
      <c r="D39" s="857"/>
      <c r="E39" s="857"/>
      <c r="F39" s="857"/>
      <c r="G39" s="857"/>
      <c r="H39" s="857"/>
      <c r="I39" s="857"/>
      <c r="J39" s="857"/>
      <c r="K39" s="857"/>
      <c r="L39" s="857"/>
      <c r="M39" s="857" t="s">
        <v>1151</v>
      </c>
      <c r="N39" s="857"/>
      <c r="O39" s="857"/>
      <c r="P39" s="857"/>
      <c r="Q39" s="857"/>
      <c r="R39" s="857"/>
      <c r="S39" s="857"/>
      <c r="T39" s="857"/>
      <c r="U39" s="857"/>
      <c r="V39" s="857"/>
      <c r="W39" s="857" t="s">
        <v>1152</v>
      </c>
      <c r="X39" s="857"/>
      <c r="Y39" s="857"/>
      <c r="Z39" s="857"/>
      <c r="AA39" s="857"/>
      <c r="AB39" s="857"/>
      <c r="AC39" s="857"/>
      <c r="AD39" s="857"/>
      <c r="AE39" s="857"/>
      <c r="AF39" s="857"/>
    </row>
    <row r="40" spans="1:32">
      <c r="B40" s="655" t="s">
        <v>1153</v>
      </c>
      <c r="C40" s="857" t="s">
        <v>1154</v>
      </c>
      <c r="D40" s="857"/>
      <c r="E40" s="857"/>
      <c r="F40" s="857"/>
      <c r="G40" s="857"/>
      <c r="H40" s="857" t="s">
        <v>1155</v>
      </c>
      <c r="I40" s="857"/>
      <c r="J40" s="857"/>
      <c r="K40" s="857"/>
      <c r="L40" s="857"/>
      <c r="M40" s="857" t="s">
        <v>1154</v>
      </c>
      <c r="N40" s="857"/>
      <c r="O40" s="857"/>
      <c r="P40" s="857"/>
      <c r="Q40" s="857"/>
      <c r="R40" s="857" t="s">
        <v>1155</v>
      </c>
      <c r="S40" s="857"/>
      <c r="T40" s="857"/>
      <c r="U40" s="857"/>
      <c r="V40" s="857"/>
      <c r="W40" s="857" t="s">
        <v>1154</v>
      </c>
      <c r="X40" s="857"/>
      <c r="Y40" s="857"/>
      <c r="Z40" s="857"/>
      <c r="AA40" s="857"/>
      <c r="AB40" s="857" t="s">
        <v>1155</v>
      </c>
      <c r="AC40" s="857"/>
      <c r="AD40" s="857"/>
      <c r="AE40" s="857"/>
      <c r="AF40" s="857"/>
    </row>
    <row r="41" spans="1:32" ht="144">
      <c r="B41" s="658"/>
      <c r="C41" s="658" t="s">
        <v>1156</v>
      </c>
      <c r="D41" s="658" t="s">
        <v>1157</v>
      </c>
      <c r="E41" s="658" t="s">
        <v>1158</v>
      </c>
      <c r="F41" s="659" t="s">
        <v>1159</v>
      </c>
      <c r="G41" s="659" t="s">
        <v>1160</v>
      </c>
      <c r="H41" s="658" t="s">
        <v>1156</v>
      </c>
      <c r="I41" s="658" t="s">
        <v>1157</v>
      </c>
      <c r="J41" s="658" t="s">
        <v>1158</v>
      </c>
      <c r="K41" s="658" t="s">
        <v>1159</v>
      </c>
      <c r="L41" s="658" t="s">
        <v>1160</v>
      </c>
      <c r="M41" s="658" t="s">
        <v>1156</v>
      </c>
      <c r="N41" s="658" t="s">
        <v>1157</v>
      </c>
      <c r="O41" s="658" t="s">
        <v>1158</v>
      </c>
      <c r="P41" s="659" t="s">
        <v>1161</v>
      </c>
      <c r="Q41" s="659" t="s">
        <v>1162</v>
      </c>
      <c r="R41" s="658" t="s">
        <v>1156</v>
      </c>
      <c r="S41" s="658" t="s">
        <v>1157</v>
      </c>
      <c r="T41" s="658" t="s">
        <v>1158</v>
      </c>
      <c r="U41" s="658" t="s">
        <v>1159</v>
      </c>
      <c r="V41" s="658" t="s">
        <v>1160</v>
      </c>
      <c r="W41" s="658" t="s">
        <v>1156</v>
      </c>
      <c r="X41" s="658" t="s">
        <v>1157</v>
      </c>
      <c r="Y41" s="658" t="s">
        <v>1158</v>
      </c>
      <c r="Z41" s="659" t="s">
        <v>1159</v>
      </c>
      <c r="AA41" s="659" t="s">
        <v>1160</v>
      </c>
      <c r="AB41" s="658" t="s">
        <v>1156</v>
      </c>
      <c r="AC41" s="658" t="s">
        <v>1157</v>
      </c>
      <c r="AD41" s="658" t="s">
        <v>1158</v>
      </c>
      <c r="AE41" s="658" t="s">
        <v>1159</v>
      </c>
      <c r="AF41" s="658" t="s">
        <v>1160</v>
      </c>
    </row>
    <row r="42" spans="1:32">
      <c r="B42" s="661" t="s">
        <v>1164</v>
      </c>
      <c r="C42" s="662">
        <v>6512.1475000000009</v>
      </c>
      <c r="D42" s="662">
        <f t="shared" ref="D42:D50" si="33">C42*1.694</f>
        <v>11031.577865000001</v>
      </c>
      <c r="E42" s="662">
        <f t="shared" ref="E42:E50" si="34">C42*0.086</f>
        <v>560.04468500000007</v>
      </c>
      <c r="F42" s="663">
        <f t="shared" ref="F42:F50" si="35">C42+E42</f>
        <v>7072.1921850000008</v>
      </c>
      <c r="G42" s="663">
        <f t="shared" ref="G42:G50" si="36">D42-E42</f>
        <v>10471.53318</v>
      </c>
      <c r="H42" s="662"/>
      <c r="I42" s="662"/>
      <c r="J42" s="662"/>
      <c r="K42" s="662"/>
      <c r="L42" s="662"/>
      <c r="M42" s="661">
        <v>0</v>
      </c>
      <c r="N42" s="661">
        <f t="shared" ref="N42:N50" si="37">M42*1.694</f>
        <v>0</v>
      </c>
      <c r="O42" s="661">
        <f t="shared" ref="O42:O50" si="38">M42*0.086</f>
        <v>0</v>
      </c>
      <c r="P42" s="664">
        <f t="shared" ref="P42:P50" si="39">M42+O42</f>
        <v>0</v>
      </c>
      <c r="Q42" s="664">
        <f t="shared" ref="Q42:Q50" si="40">N42-O42</f>
        <v>0</v>
      </c>
      <c r="R42" s="661"/>
      <c r="S42" s="661"/>
      <c r="T42" s="661"/>
      <c r="U42" s="661"/>
      <c r="V42" s="661"/>
      <c r="W42" s="661">
        <v>0</v>
      </c>
      <c r="X42" s="661">
        <f t="shared" ref="X42:X50" si="41">W42*1.694</f>
        <v>0</v>
      </c>
      <c r="Y42" s="661">
        <f t="shared" ref="Y42:Y50" si="42">W42*0.086</f>
        <v>0</v>
      </c>
      <c r="Z42" s="665">
        <f t="shared" ref="Z42:Z50" si="43">W42+Y42</f>
        <v>0</v>
      </c>
      <c r="AA42" s="665">
        <f t="shared" ref="AA42:AA50" si="44">X42-Y42</f>
        <v>0</v>
      </c>
      <c r="AB42" s="661"/>
      <c r="AC42" s="661"/>
      <c r="AD42" s="661"/>
      <c r="AE42" s="661"/>
      <c r="AF42" s="661"/>
    </row>
    <row r="43" spans="1:32" s="704" customFormat="1">
      <c r="A43" s="701"/>
      <c r="B43" s="662" t="s">
        <v>1165</v>
      </c>
      <c r="C43" s="662">
        <v>0</v>
      </c>
      <c r="D43" s="662">
        <f t="shared" si="33"/>
        <v>0</v>
      </c>
      <c r="E43" s="662">
        <f t="shared" si="34"/>
        <v>0</v>
      </c>
      <c r="F43" s="663">
        <f t="shared" si="35"/>
        <v>0</v>
      </c>
      <c r="G43" s="663">
        <f t="shared" si="36"/>
        <v>0</v>
      </c>
      <c r="H43" s="662"/>
      <c r="I43" s="662"/>
      <c r="J43" s="662"/>
      <c r="K43" s="662"/>
      <c r="L43" s="662"/>
      <c r="M43" s="662">
        <v>0.25219999999999998</v>
      </c>
      <c r="N43" s="702">
        <f t="shared" si="37"/>
        <v>0.42722679999999996</v>
      </c>
      <c r="O43" s="662">
        <f t="shared" si="38"/>
        <v>2.1689199999999995E-2</v>
      </c>
      <c r="P43" s="663">
        <f t="shared" si="39"/>
        <v>0.2738892</v>
      </c>
      <c r="Q43" s="663">
        <f>N43-O43</f>
        <v>0.40553759999999994</v>
      </c>
      <c r="R43" s="703"/>
      <c r="S43" s="662"/>
      <c r="T43" s="662"/>
      <c r="U43" s="662"/>
      <c r="V43" s="662"/>
      <c r="W43" s="662">
        <v>111.07309999999998</v>
      </c>
      <c r="X43" s="702">
        <f t="shared" si="41"/>
        <v>188.15783139999996</v>
      </c>
      <c r="Y43" s="662">
        <f t="shared" si="42"/>
        <v>9.5522865999999969</v>
      </c>
      <c r="Z43" s="663">
        <f t="shared" si="43"/>
        <v>120.62538659999998</v>
      </c>
      <c r="AA43" s="663">
        <f t="shared" si="44"/>
        <v>178.60554479999996</v>
      </c>
      <c r="AB43" s="703"/>
      <c r="AC43" s="662"/>
      <c r="AD43" s="662"/>
      <c r="AE43" s="662"/>
      <c r="AF43" s="662"/>
    </row>
    <row r="44" spans="1:32" s="706" customFormat="1">
      <c r="A44" s="705"/>
      <c r="B44" s="667" t="s">
        <v>1166</v>
      </c>
      <c r="C44" s="667">
        <v>0</v>
      </c>
      <c r="D44" s="668">
        <f t="shared" si="33"/>
        <v>0</v>
      </c>
      <c r="E44" s="668">
        <f t="shared" si="34"/>
        <v>0</v>
      </c>
      <c r="F44" s="669">
        <f t="shared" si="35"/>
        <v>0</v>
      </c>
      <c r="G44" s="669">
        <f t="shared" si="36"/>
        <v>0</v>
      </c>
      <c r="H44" s="667"/>
      <c r="I44" s="667"/>
      <c r="J44" s="667"/>
      <c r="K44" s="667"/>
      <c r="L44" s="667"/>
      <c r="M44" s="661">
        <v>685.38470000000007</v>
      </c>
      <c r="N44" s="661">
        <f t="shared" si="37"/>
        <v>1161.0416818000001</v>
      </c>
      <c r="O44" s="661">
        <f t="shared" si="38"/>
        <v>58.943084200000001</v>
      </c>
      <c r="P44" s="675">
        <f t="shared" si="39"/>
        <v>744.32778420000011</v>
      </c>
      <c r="Q44" s="675">
        <f t="shared" si="40"/>
        <v>1102.0985976000002</v>
      </c>
      <c r="R44" s="667"/>
      <c r="S44" s="667"/>
      <c r="T44" s="667"/>
      <c r="U44" s="667"/>
      <c r="V44" s="667"/>
      <c r="W44" s="667">
        <v>13243.6564</v>
      </c>
      <c r="X44" s="667">
        <f t="shared" si="41"/>
        <v>22434.7539416</v>
      </c>
      <c r="Y44" s="667">
        <f t="shared" si="42"/>
        <v>1138.9544503999998</v>
      </c>
      <c r="Z44" s="671">
        <f t="shared" si="43"/>
        <v>14382.6108504</v>
      </c>
      <c r="AA44" s="671">
        <f t="shared" si="44"/>
        <v>21295.799491199999</v>
      </c>
      <c r="AB44" s="667"/>
      <c r="AC44" s="667"/>
      <c r="AD44" s="667"/>
      <c r="AE44" s="667"/>
      <c r="AF44" s="667"/>
    </row>
    <row r="45" spans="1:32" s="706" customFormat="1">
      <c r="A45" s="705"/>
      <c r="B45" s="667" t="s">
        <v>1168</v>
      </c>
      <c r="C45" s="667">
        <v>3962.91</v>
      </c>
      <c r="D45" s="668">
        <f t="shared" si="33"/>
        <v>6713.1695399999999</v>
      </c>
      <c r="E45" s="668">
        <f t="shared" si="34"/>
        <v>340.81025999999997</v>
      </c>
      <c r="F45" s="669">
        <f t="shared" si="35"/>
        <v>4303.7202600000001</v>
      </c>
      <c r="G45" s="669">
        <f t="shared" si="36"/>
        <v>6372.3592799999997</v>
      </c>
      <c r="H45" s="667"/>
      <c r="I45" s="667"/>
      <c r="J45" s="667"/>
      <c r="K45" s="667"/>
      <c r="L45" s="667"/>
      <c r="M45" s="667">
        <v>6006.8099999999995</v>
      </c>
      <c r="N45" s="667">
        <f t="shared" si="37"/>
        <v>10175.536139999998</v>
      </c>
      <c r="O45" s="667">
        <f t="shared" si="38"/>
        <v>516.58565999999996</v>
      </c>
      <c r="P45" s="671">
        <f t="shared" si="39"/>
        <v>6523.3956599999992</v>
      </c>
      <c r="Q45" s="671">
        <f t="shared" si="40"/>
        <v>9658.9504799999977</v>
      </c>
      <c r="R45" s="667"/>
      <c r="S45" s="667"/>
      <c r="T45" s="667"/>
      <c r="U45" s="667"/>
      <c r="V45" s="667"/>
      <c r="W45" s="661">
        <v>11747.08</v>
      </c>
      <c r="X45" s="661">
        <f t="shared" si="41"/>
        <v>19899.553519999998</v>
      </c>
      <c r="Y45" s="661">
        <f t="shared" si="42"/>
        <v>1010.2488799999999</v>
      </c>
      <c r="Z45" s="676">
        <f t="shared" si="43"/>
        <v>12757.328879999999</v>
      </c>
      <c r="AA45" s="676">
        <f t="shared" si="44"/>
        <v>18889.304639999998</v>
      </c>
      <c r="AB45" s="667"/>
      <c r="AC45" s="667"/>
      <c r="AD45" s="667"/>
      <c r="AE45" s="667"/>
      <c r="AF45" s="667"/>
    </row>
    <row r="46" spans="1:32">
      <c r="B46" s="661" t="s">
        <v>1169</v>
      </c>
      <c r="C46" s="661">
        <v>878.58</v>
      </c>
      <c r="D46" s="662">
        <f t="shared" si="33"/>
        <v>1488.3145200000001</v>
      </c>
      <c r="E46" s="662">
        <f t="shared" si="34"/>
        <v>75.557879999999997</v>
      </c>
      <c r="F46" s="663">
        <f t="shared" si="35"/>
        <v>954.13788</v>
      </c>
      <c r="G46" s="663">
        <f t="shared" si="36"/>
        <v>1412.7566400000001</v>
      </c>
      <c r="H46" s="661"/>
      <c r="I46" s="661"/>
      <c r="J46" s="661"/>
      <c r="K46" s="661"/>
      <c r="L46" s="661"/>
      <c r="M46" s="661">
        <v>1198.17</v>
      </c>
      <c r="N46" s="661">
        <f t="shared" si="37"/>
        <v>2029.6999800000001</v>
      </c>
      <c r="O46" s="661">
        <f t="shared" si="38"/>
        <v>103.04262</v>
      </c>
      <c r="P46" s="663">
        <f t="shared" si="39"/>
        <v>1301.21262</v>
      </c>
      <c r="Q46" s="663">
        <f t="shared" si="40"/>
        <v>1926.6573600000002</v>
      </c>
      <c r="R46" s="661"/>
      <c r="S46" s="661"/>
      <c r="T46" s="661"/>
      <c r="U46" s="661"/>
      <c r="V46" s="661"/>
      <c r="W46" s="661">
        <v>2195.94</v>
      </c>
      <c r="X46" s="661">
        <f t="shared" si="41"/>
        <v>3719.92236</v>
      </c>
      <c r="Y46" s="661">
        <f t="shared" si="42"/>
        <v>188.85083999999998</v>
      </c>
      <c r="Z46" s="676">
        <f t="shared" si="43"/>
        <v>2384.7908400000001</v>
      </c>
      <c r="AA46" s="676">
        <f t="shared" si="44"/>
        <v>3531.07152</v>
      </c>
      <c r="AB46" s="661"/>
      <c r="AC46" s="661"/>
      <c r="AD46" s="661"/>
      <c r="AE46" s="661"/>
      <c r="AF46" s="661"/>
    </row>
    <row r="47" spans="1:32">
      <c r="B47" s="661" t="s">
        <v>1170</v>
      </c>
      <c r="C47" s="661">
        <v>108.83</v>
      </c>
      <c r="D47" s="662">
        <f t="shared" si="33"/>
        <v>184.35801999999998</v>
      </c>
      <c r="E47" s="662">
        <f t="shared" si="34"/>
        <v>9.3593799999999998</v>
      </c>
      <c r="F47" s="663">
        <f t="shared" si="35"/>
        <v>118.18938</v>
      </c>
      <c r="G47" s="663">
        <f t="shared" si="36"/>
        <v>174.99863999999999</v>
      </c>
      <c r="H47" s="661"/>
      <c r="I47" s="661"/>
      <c r="J47" s="661"/>
      <c r="K47" s="661"/>
      <c r="L47" s="661"/>
      <c r="M47" s="661">
        <v>115.03999999999999</v>
      </c>
      <c r="N47" s="661">
        <f t="shared" si="37"/>
        <v>194.87775999999999</v>
      </c>
      <c r="O47" s="661">
        <f t="shared" si="38"/>
        <v>9.8934399999999982</v>
      </c>
      <c r="P47" s="663">
        <f t="shared" si="39"/>
        <v>124.93343999999999</v>
      </c>
      <c r="Q47" s="663">
        <f t="shared" si="40"/>
        <v>184.98432</v>
      </c>
      <c r="R47" s="661"/>
      <c r="S47" s="661"/>
      <c r="T47" s="661"/>
      <c r="U47" s="661"/>
      <c r="V47" s="661"/>
      <c r="W47" s="661">
        <v>154.38000000000002</v>
      </c>
      <c r="X47" s="661">
        <f t="shared" si="41"/>
        <v>261.51972000000001</v>
      </c>
      <c r="Y47" s="661">
        <f t="shared" si="42"/>
        <v>13.276680000000001</v>
      </c>
      <c r="Z47" s="676">
        <f t="shared" si="43"/>
        <v>167.65668000000002</v>
      </c>
      <c r="AA47" s="676">
        <f t="shared" si="44"/>
        <v>248.24304000000001</v>
      </c>
      <c r="AB47" s="661"/>
      <c r="AC47" s="661"/>
      <c r="AD47" s="661"/>
      <c r="AE47" s="661"/>
      <c r="AF47" s="661"/>
    </row>
    <row r="48" spans="1:32">
      <c r="B48" s="661" t="s">
        <v>1171</v>
      </c>
      <c r="C48" s="661">
        <v>7.39</v>
      </c>
      <c r="D48" s="662">
        <f t="shared" si="33"/>
        <v>12.518659999999999</v>
      </c>
      <c r="E48" s="662">
        <f t="shared" si="34"/>
        <v>0.63553999999999988</v>
      </c>
      <c r="F48" s="663">
        <f t="shared" si="35"/>
        <v>8.0255399999999995</v>
      </c>
      <c r="G48" s="663">
        <f t="shared" si="36"/>
        <v>11.883119999999998</v>
      </c>
      <c r="H48" s="661"/>
      <c r="I48" s="661"/>
      <c r="J48" s="661"/>
      <c r="K48" s="661"/>
      <c r="L48" s="661"/>
      <c r="M48" s="661">
        <v>9.9600000000000009</v>
      </c>
      <c r="N48" s="661">
        <f t="shared" si="37"/>
        <v>16.872240000000001</v>
      </c>
      <c r="O48" s="661">
        <f t="shared" si="38"/>
        <v>0.85655999999999999</v>
      </c>
      <c r="P48" s="663">
        <f t="shared" si="39"/>
        <v>10.816560000000001</v>
      </c>
      <c r="Q48" s="663">
        <f t="shared" si="40"/>
        <v>16.015680000000003</v>
      </c>
      <c r="R48" s="661"/>
      <c r="S48" s="661"/>
      <c r="T48" s="661"/>
      <c r="U48" s="661"/>
      <c r="V48" s="661"/>
      <c r="W48" s="661">
        <v>13.76</v>
      </c>
      <c r="X48" s="661">
        <f t="shared" si="41"/>
        <v>23.309439999999999</v>
      </c>
      <c r="Y48" s="661">
        <f t="shared" si="42"/>
        <v>1.18336</v>
      </c>
      <c r="Z48" s="676">
        <f t="shared" si="43"/>
        <v>14.94336</v>
      </c>
      <c r="AA48" s="676">
        <f t="shared" si="44"/>
        <v>22.126079999999998</v>
      </c>
      <c r="AB48" s="661"/>
      <c r="AC48" s="661"/>
      <c r="AD48" s="661"/>
      <c r="AE48" s="661"/>
      <c r="AF48" s="661"/>
    </row>
    <row r="49" spans="1:32">
      <c r="B49" s="661" t="s">
        <v>1172</v>
      </c>
      <c r="C49" s="661">
        <v>315.29000000000002</v>
      </c>
      <c r="D49" s="662">
        <f t="shared" si="33"/>
        <v>534.10126000000002</v>
      </c>
      <c r="E49" s="662">
        <f t="shared" si="34"/>
        <v>27.114940000000001</v>
      </c>
      <c r="F49" s="663">
        <f t="shared" si="35"/>
        <v>342.40494000000001</v>
      </c>
      <c r="G49" s="663">
        <f t="shared" si="36"/>
        <v>506.98632000000003</v>
      </c>
      <c r="H49" s="661"/>
      <c r="I49" s="661"/>
      <c r="J49" s="661"/>
      <c r="K49" s="661"/>
      <c r="L49" s="661"/>
      <c r="M49" s="661">
        <v>342.15000000000003</v>
      </c>
      <c r="N49" s="661">
        <f t="shared" si="37"/>
        <v>579.60210000000006</v>
      </c>
      <c r="O49" s="661">
        <f t="shared" si="38"/>
        <v>29.424900000000001</v>
      </c>
      <c r="P49" s="663">
        <f t="shared" si="39"/>
        <v>371.57490000000001</v>
      </c>
      <c r="Q49" s="663">
        <f t="shared" si="40"/>
        <v>550.17720000000008</v>
      </c>
      <c r="R49" s="661"/>
      <c r="S49" s="661"/>
      <c r="T49" s="661"/>
      <c r="U49" s="661"/>
      <c r="V49" s="661"/>
      <c r="W49" s="661">
        <v>406.93</v>
      </c>
      <c r="X49" s="661">
        <f t="shared" si="41"/>
        <v>689.33942000000002</v>
      </c>
      <c r="Y49" s="661">
        <f t="shared" si="42"/>
        <v>34.995979999999996</v>
      </c>
      <c r="Z49" s="676">
        <f t="shared" si="43"/>
        <v>441.92597999999998</v>
      </c>
      <c r="AA49" s="676">
        <f t="shared" si="44"/>
        <v>654.34343999999999</v>
      </c>
      <c r="AB49" s="661"/>
      <c r="AC49" s="661"/>
      <c r="AD49" s="661"/>
      <c r="AE49" s="661"/>
      <c r="AF49" s="661"/>
    </row>
    <row r="50" spans="1:32">
      <c r="B50" s="661" t="s">
        <v>1173</v>
      </c>
      <c r="C50" s="661">
        <v>19.89</v>
      </c>
      <c r="D50" s="662">
        <f t="shared" si="33"/>
        <v>33.693660000000001</v>
      </c>
      <c r="E50" s="662">
        <f t="shared" si="34"/>
        <v>1.7105399999999999</v>
      </c>
      <c r="F50" s="663">
        <f t="shared" si="35"/>
        <v>21.600540000000002</v>
      </c>
      <c r="G50" s="663">
        <f t="shared" si="36"/>
        <v>31.98312</v>
      </c>
      <c r="H50" s="661"/>
      <c r="I50" s="661"/>
      <c r="J50" s="661"/>
      <c r="K50" s="661"/>
      <c r="L50" s="661"/>
      <c r="M50" s="661">
        <v>46.739999999999995</v>
      </c>
      <c r="N50" s="661">
        <f t="shared" si="37"/>
        <v>79.177559999999986</v>
      </c>
      <c r="O50" s="661">
        <f t="shared" si="38"/>
        <v>4.019639999999999</v>
      </c>
      <c r="P50" s="664">
        <f t="shared" si="39"/>
        <v>50.75963999999999</v>
      </c>
      <c r="Q50" s="664">
        <f t="shared" si="40"/>
        <v>75.15791999999999</v>
      </c>
      <c r="R50" s="661"/>
      <c r="S50" s="661"/>
      <c r="T50" s="661"/>
      <c r="U50" s="661"/>
      <c r="V50" s="661"/>
      <c r="W50" s="661">
        <v>64.66</v>
      </c>
      <c r="X50" s="661">
        <f t="shared" si="41"/>
        <v>109.53403999999999</v>
      </c>
      <c r="Y50" s="661">
        <f t="shared" si="42"/>
        <v>5.5607599999999993</v>
      </c>
      <c r="Z50" s="676">
        <f t="shared" si="43"/>
        <v>70.220759999999999</v>
      </c>
      <c r="AA50" s="676">
        <f t="shared" si="44"/>
        <v>103.97327999999999</v>
      </c>
      <c r="AB50" s="661"/>
      <c r="AC50" s="661"/>
      <c r="AD50" s="661"/>
      <c r="AE50" s="661"/>
      <c r="AF50" s="661"/>
    </row>
    <row r="51" spans="1:32" s="700" customFormat="1">
      <c r="A51" s="699"/>
      <c r="B51" s="679" t="s">
        <v>1174</v>
      </c>
      <c r="C51" s="679">
        <f>SUM(C42:C50)</f>
        <v>11805.0375</v>
      </c>
      <c r="D51" s="679">
        <f>SUM(D42:D50)</f>
        <v>19997.733525000003</v>
      </c>
      <c r="E51" s="679">
        <f t="shared" ref="E51" si="45">SUM(E42:E50)</f>
        <v>1015.2332250000001</v>
      </c>
      <c r="F51" s="680">
        <f>SUM(F42:F50)</f>
        <v>12820.270725000002</v>
      </c>
      <c r="G51" s="680">
        <f t="shared" ref="G51" si="46">SUM(G42:G50)</f>
        <v>18982.5003</v>
      </c>
      <c r="H51" s="679"/>
      <c r="I51" s="679"/>
      <c r="J51" s="679"/>
      <c r="K51" s="679"/>
      <c r="L51" s="679"/>
      <c r="M51" s="679">
        <f>SUM(M42:M50)</f>
        <v>8404.5069000000003</v>
      </c>
      <c r="N51" s="679">
        <f>SUM(N42:N50)</f>
        <v>14237.234688599998</v>
      </c>
      <c r="O51" s="681">
        <f t="shared" ref="O51" si="47">SUM(O42:O50)</f>
        <v>722.78759339999988</v>
      </c>
      <c r="P51" s="682">
        <f>SUM(P42:P50)</f>
        <v>9127.2944933999988</v>
      </c>
      <c r="Q51" s="682">
        <f t="shared" ref="Q51" si="48">SUM(Q42:Q50)</f>
        <v>13514.447095199997</v>
      </c>
      <c r="R51" s="683"/>
      <c r="S51" s="679"/>
      <c r="T51" s="679"/>
      <c r="U51" s="679"/>
      <c r="V51" s="679"/>
      <c r="W51" s="679">
        <f>SUM(W42:W50)</f>
        <v>27937.479499999998</v>
      </c>
      <c r="X51" s="679">
        <f>SUM(X42:X50)</f>
        <v>47326.090272999987</v>
      </c>
      <c r="Y51" s="681">
        <f t="shared" ref="Y51" si="49">SUM(Y42:Y50)</f>
        <v>2402.6232369999998</v>
      </c>
      <c r="Z51" s="682">
        <f>SUM(Z42:Z50)</f>
        <v>30340.102737000001</v>
      </c>
      <c r="AA51" s="682">
        <f t="shared" ref="AA51" si="50">SUM(AA42:AA50)</f>
        <v>44923.467035999995</v>
      </c>
      <c r="AB51" s="672"/>
      <c r="AC51" s="668"/>
      <c r="AD51" s="668"/>
      <c r="AE51" s="668"/>
      <c r="AF51" s="668"/>
    </row>
    <row r="52" spans="1:32">
      <c r="B52" s="684" t="s">
        <v>1175</v>
      </c>
      <c r="C52" s="685"/>
      <c r="D52" s="685"/>
      <c r="E52" s="685"/>
      <c r="F52" s="686"/>
      <c r="G52" s="686"/>
      <c r="H52" s="685"/>
      <c r="I52" s="685"/>
      <c r="J52" s="685"/>
      <c r="K52" s="685"/>
      <c r="L52" s="685"/>
      <c r="M52" s="685"/>
      <c r="N52" s="685"/>
      <c r="O52" s="685"/>
      <c r="P52" s="686"/>
      <c r="Q52" s="686"/>
      <c r="R52" s="685"/>
      <c r="S52" s="685"/>
      <c r="T52" s="685"/>
      <c r="U52" s="685"/>
      <c r="V52" s="685"/>
      <c r="W52" s="685"/>
      <c r="X52" s="685"/>
      <c r="Y52" s="685"/>
      <c r="Z52" s="686"/>
      <c r="AA52" s="687"/>
      <c r="AF52" s="688"/>
    </row>
    <row r="53" spans="1:32">
      <c r="B53" s="689" t="s">
        <v>1176</v>
      </c>
      <c r="AA53" s="691"/>
      <c r="AF53" s="688"/>
    </row>
    <row r="54" spans="1:32">
      <c r="B54" s="689" t="s">
        <v>1177</v>
      </c>
      <c r="AA54" s="691"/>
      <c r="AF54" s="688"/>
    </row>
    <row r="55" spans="1:32">
      <c r="B55" s="689" t="s">
        <v>1178</v>
      </c>
      <c r="AA55" s="691"/>
      <c r="AB55" s="692"/>
      <c r="AC55" s="692"/>
      <c r="AD55" s="692"/>
      <c r="AE55" s="692"/>
      <c r="AF55" s="693"/>
    </row>
    <row r="56" spans="1:32">
      <c r="B56" s="694" t="s">
        <v>1179</v>
      </c>
      <c r="C56" s="692"/>
      <c r="D56" s="692"/>
      <c r="E56" s="692"/>
      <c r="F56" s="695"/>
      <c r="G56" s="695"/>
      <c r="H56" s="692"/>
      <c r="I56" s="692"/>
      <c r="J56" s="692"/>
      <c r="K56" s="692"/>
      <c r="L56" s="692"/>
      <c r="M56" s="692"/>
      <c r="N56" s="692"/>
      <c r="O56" s="692"/>
      <c r="P56" s="695"/>
      <c r="Q56" s="695"/>
      <c r="R56" s="692"/>
      <c r="S56" s="692"/>
      <c r="T56" s="692"/>
      <c r="U56" s="692"/>
      <c r="V56" s="692"/>
      <c r="W56" s="692"/>
      <c r="X56" s="692"/>
      <c r="Y56" s="692"/>
      <c r="Z56" s="695"/>
      <c r="AA56" s="696"/>
      <c r="AB56" s="692"/>
      <c r="AC56" s="692"/>
      <c r="AD56" s="692"/>
      <c r="AE56" s="692"/>
      <c r="AF56" s="693"/>
    </row>
    <row r="58" spans="1:32">
      <c r="M58" s="656">
        <f t="shared" ref="M58:AA66" si="51">M4-(M23+M42)</f>
        <v>-1.0000000111176632E-4</v>
      </c>
      <c r="N58" s="656">
        <f t="shared" si="51"/>
        <v>-1.6940000205067918E-4</v>
      </c>
      <c r="O58" s="656">
        <f t="shared" si="51"/>
        <v>-8.6000000010244548E-6</v>
      </c>
      <c r="P58" s="656">
        <f t="shared" si="51"/>
        <v>-1.0860000111279078E-4</v>
      </c>
      <c r="Q58" s="656">
        <f t="shared" si="51"/>
        <v>-1.6080000204965472E-4</v>
      </c>
      <c r="R58" s="656">
        <f t="shared" si="51"/>
        <v>0</v>
      </c>
      <c r="S58" s="656">
        <f t="shared" si="51"/>
        <v>0</v>
      </c>
      <c r="T58" s="656">
        <f t="shared" si="51"/>
        <v>0</v>
      </c>
      <c r="U58" s="656">
        <f t="shared" si="51"/>
        <v>0</v>
      </c>
      <c r="V58" s="656">
        <f t="shared" si="51"/>
        <v>0</v>
      </c>
      <c r="W58" s="656">
        <f t="shared" si="51"/>
        <v>4.0000000080908649E-4</v>
      </c>
      <c r="X58" s="656">
        <f t="shared" si="51"/>
        <v>6.7760000092675909E-4</v>
      </c>
      <c r="Y58" s="656">
        <f t="shared" si="51"/>
        <v>3.440000045884517E-5</v>
      </c>
      <c r="Z58" s="656">
        <f t="shared" si="51"/>
        <v>4.3440000445116311E-4</v>
      </c>
      <c r="AA58" s="656">
        <f t="shared" si="51"/>
        <v>6.4320000092266127E-4</v>
      </c>
    </row>
    <row r="59" spans="1:32">
      <c r="M59" s="656">
        <f t="shared" si="51"/>
        <v>-9.000000063679181E-4</v>
      </c>
      <c r="N59" s="656">
        <f t="shared" si="51"/>
        <v>-1.524600011180155E-3</v>
      </c>
      <c r="O59" s="656">
        <f t="shared" si="51"/>
        <v>-7.7400000918714795E-5</v>
      </c>
      <c r="P59" s="656">
        <f t="shared" si="51"/>
        <v>-9.7739999910118058E-4</v>
      </c>
      <c r="Q59" s="656">
        <f t="shared" si="51"/>
        <v>-1.4472000038949773E-3</v>
      </c>
      <c r="R59" s="656">
        <f t="shared" si="51"/>
        <v>0</v>
      </c>
      <c r="S59" s="656">
        <f t="shared" si="51"/>
        <v>0</v>
      </c>
      <c r="T59" s="656">
        <f t="shared" si="51"/>
        <v>0</v>
      </c>
      <c r="U59" s="656">
        <f t="shared" si="51"/>
        <v>0</v>
      </c>
      <c r="V59" s="656">
        <f t="shared" si="51"/>
        <v>0</v>
      </c>
      <c r="W59" s="656">
        <f t="shared" si="51"/>
        <v>7.9999999434221536E-4</v>
      </c>
      <c r="X59" s="656">
        <f t="shared" si="51"/>
        <v>1.355199987301603E-3</v>
      </c>
      <c r="Y59" s="656">
        <f t="shared" si="51"/>
        <v>6.8799999098700937E-5</v>
      </c>
      <c r="Z59" s="656">
        <f t="shared" si="51"/>
        <v>8.6879997979849577E-4</v>
      </c>
      <c r="AA59" s="656">
        <f t="shared" si="51"/>
        <v>1.2863999872934073E-3</v>
      </c>
    </row>
    <row r="60" spans="1:32">
      <c r="M60" s="656">
        <f t="shared" si="51"/>
        <v>-8.0000000525615178E-4</v>
      </c>
      <c r="N60" s="656">
        <f t="shared" si="51"/>
        <v>-1.3552000091294758E-3</v>
      </c>
      <c r="O60" s="656">
        <f t="shared" si="51"/>
        <v>-6.880000091769034E-5</v>
      </c>
      <c r="P60" s="656">
        <f t="shared" si="51"/>
        <v>-8.6880000526434742E-4</v>
      </c>
      <c r="Q60" s="656">
        <f t="shared" si="51"/>
        <v>-1.2864000091212802E-3</v>
      </c>
      <c r="R60" s="656">
        <f t="shared" si="51"/>
        <v>0</v>
      </c>
      <c r="S60" s="656">
        <f t="shared" si="51"/>
        <v>0</v>
      </c>
      <c r="T60" s="656">
        <f t="shared" si="51"/>
        <v>0</v>
      </c>
      <c r="U60" s="656">
        <f t="shared" si="51"/>
        <v>0</v>
      </c>
      <c r="V60" s="656">
        <f t="shared" si="51"/>
        <v>0</v>
      </c>
      <c r="W60" s="656">
        <f t="shared" si="51"/>
        <v>2.199999988079071E-3</v>
      </c>
      <c r="X60" s="656">
        <f t="shared" si="51"/>
        <v>3.7267999723553658E-3</v>
      </c>
      <c r="Y60" s="656">
        <f t="shared" si="51"/>
        <v>1.891999991130433E-4</v>
      </c>
      <c r="Z60" s="656">
        <f t="shared" si="51"/>
        <v>2.3891999735496938E-3</v>
      </c>
      <c r="AA60" s="656">
        <f t="shared" si="51"/>
        <v>3.5375999577809125E-3</v>
      </c>
    </row>
    <row r="61" spans="1:32">
      <c r="M61" s="656">
        <f t="shared" si="51"/>
        <v>0</v>
      </c>
      <c r="N61" s="656">
        <f t="shared" si="51"/>
        <v>0</v>
      </c>
      <c r="O61" s="656">
        <f t="shared" si="51"/>
        <v>0</v>
      </c>
      <c r="P61" s="656">
        <f t="shared" si="51"/>
        <v>0</v>
      </c>
      <c r="Q61" s="656">
        <f t="shared" si="51"/>
        <v>0</v>
      </c>
      <c r="R61" s="656">
        <f t="shared" si="51"/>
        <v>0</v>
      </c>
      <c r="S61" s="656">
        <f t="shared" si="51"/>
        <v>0</v>
      </c>
      <c r="T61" s="656">
        <f t="shared" si="51"/>
        <v>0</v>
      </c>
      <c r="U61" s="656">
        <f t="shared" si="51"/>
        <v>0</v>
      </c>
      <c r="V61" s="656">
        <f t="shared" si="51"/>
        <v>0</v>
      </c>
      <c r="W61" s="656">
        <f t="shared" si="51"/>
        <v>0</v>
      </c>
      <c r="X61" s="656">
        <f t="shared" si="51"/>
        <v>0</v>
      </c>
      <c r="Y61" s="656">
        <f t="shared" si="51"/>
        <v>0</v>
      </c>
      <c r="Z61" s="656">
        <f t="shared" si="51"/>
        <v>0</v>
      </c>
      <c r="AA61" s="656">
        <f t="shared" si="51"/>
        <v>0</v>
      </c>
    </row>
    <row r="62" spans="1:32">
      <c r="M62" s="656">
        <f t="shared" si="51"/>
        <v>0</v>
      </c>
      <c r="N62" s="656">
        <f t="shared" si="51"/>
        <v>0</v>
      </c>
      <c r="O62" s="656">
        <f t="shared" si="51"/>
        <v>0</v>
      </c>
      <c r="P62" s="656">
        <f t="shared" si="51"/>
        <v>0</v>
      </c>
      <c r="Q62" s="656">
        <f t="shared" si="51"/>
        <v>0</v>
      </c>
      <c r="R62" s="656">
        <f t="shared" si="51"/>
        <v>0</v>
      </c>
      <c r="S62" s="656">
        <f t="shared" si="51"/>
        <v>0</v>
      </c>
      <c r="T62" s="656">
        <f t="shared" si="51"/>
        <v>0</v>
      </c>
      <c r="U62" s="656">
        <f t="shared" si="51"/>
        <v>0</v>
      </c>
      <c r="V62" s="656">
        <f t="shared" si="51"/>
        <v>0</v>
      </c>
      <c r="W62" s="656">
        <f t="shared" si="51"/>
        <v>0</v>
      </c>
      <c r="X62" s="656">
        <f t="shared" si="51"/>
        <v>0</v>
      </c>
      <c r="Y62" s="656">
        <f t="shared" si="51"/>
        <v>0</v>
      </c>
      <c r="Z62" s="656">
        <f t="shared" si="51"/>
        <v>0</v>
      </c>
      <c r="AA62" s="656">
        <f t="shared" si="51"/>
        <v>0</v>
      </c>
    </row>
    <row r="63" spans="1:32">
      <c r="M63" s="656">
        <f t="shared" si="51"/>
        <v>0</v>
      </c>
      <c r="N63" s="656">
        <f t="shared" si="51"/>
        <v>0</v>
      </c>
      <c r="O63" s="656">
        <f t="shared" si="51"/>
        <v>0</v>
      </c>
      <c r="P63" s="656">
        <f t="shared" si="51"/>
        <v>0</v>
      </c>
      <c r="Q63" s="656">
        <f t="shared" si="51"/>
        <v>0</v>
      </c>
      <c r="R63" s="656">
        <f t="shared" si="51"/>
        <v>0</v>
      </c>
      <c r="S63" s="656">
        <f t="shared" si="51"/>
        <v>0</v>
      </c>
      <c r="T63" s="656">
        <f t="shared" si="51"/>
        <v>0</v>
      </c>
      <c r="U63" s="656">
        <f t="shared" si="51"/>
        <v>0</v>
      </c>
      <c r="V63" s="656">
        <f t="shared" si="51"/>
        <v>0</v>
      </c>
      <c r="W63" s="656">
        <f t="shared" si="51"/>
        <v>0</v>
      </c>
      <c r="X63" s="656">
        <f t="shared" si="51"/>
        <v>0</v>
      </c>
      <c r="Y63" s="656">
        <f t="shared" si="51"/>
        <v>0</v>
      </c>
      <c r="Z63" s="656">
        <f t="shared" si="51"/>
        <v>0</v>
      </c>
      <c r="AA63" s="656">
        <f t="shared" si="51"/>
        <v>0</v>
      </c>
    </row>
    <row r="64" spans="1:32">
      <c r="M64" s="656">
        <f t="shared" si="51"/>
        <v>0</v>
      </c>
      <c r="N64" s="656">
        <f t="shared" si="51"/>
        <v>0</v>
      </c>
      <c r="O64" s="656">
        <f t="shared" si="51"/>
        <v>0</v>
      </c>
      <c r="P64" s="656">
        <f t="shared" si="51"/>
        <v>0</v>
      </c>
      <c r="Q64" s="656">
        <f t="shared" si="51"/>
        <v>0</v>
      </c>
      <c r="R64" s="656">
        <f t="shared" si="51"/>
        <v>0</v>
      </c>
      <c r="S64" s="656">
        <f t="shared" si="51"/>
        <v>0</v>
      </c>
      <c r="T64" s="656">
        <f t="shared" si="51"/>
        <v>0</v>
      </c>
      <c r="U64" s="656">
        <f t="shared" si="51"/>
        <v>0</v>
      </c>
      <c r="V64" s="656">
        <f t="shared" si="51"/>
        <v>0</v>
      </c>
      <c r="W64" s="656">
        <f t="shared" si="51"/>
        <v>0</v>
      </c>
      <c r="X64" s="656">
        <f t="shared" si="51"/>
        <v>0</v>
      </c>
      <c r="Y64" s="656">
        <f t="shared" si="51"/>
        <v>0</v>
      </c>
      <c r="Z64" s="656">
        <f t="shared" si="51"/>
        <v>0</v>
      </c>
      <c r="AA64" s="656">
        <f t="shared" si="51"/>
        <v>0</v>
      </c>
    </row>
    <row r="65" spans="13:27">
      <c r="M65" s="656">
        <f t="shared" si="51"/>
        <v>0</v>
      </c>
      <c r="N65" s="656">
        <f t="shared" si="51"/>
        <v>0</v>
      </c>
      <c r="O65" s="656">
        <f t="shared" si="51"/>
        <v>0</v>
      </c>
      <c r="P65" s="656">
        <f t="shared" si="51"/>
        <v>0</v>
      </c>
      <c r="Q65" s="656">
        <f t="shared" si="51"/>
        <v>0</v>
      </c>
      <c r="R65" s="656">
        <f t="shared" si="51"/>
        <v>0</v>
      </c>
      <c r="S65" s="656">
        <f t="shared" si="51"/>
        <v>0</v>
      </c>
      <c r="T65" s="656">
        <f t="shared" si="51"/>
        <v>0</v>
      </c>
      <c r="U65" s="656">
        <f t="shared" si="51"/>
        <v>0</v>
      </c>
      <c r="V65" s="656">
        <f t="shared" si="51"/>
        <v>0</v>
      </c>
      <c r="W65" s="656">
        <f t="shared" si="51"/>
        <v>0</v>
      </c>
      <c r="X65" s="656">
        <f t="shared" si="51"/>
        <v>0</v>
      </c>
      <c r="Y65" s="656">
        <f t="shared" si="51"/>
        <v>0</v>
      </c>
      <c r="Z65" s="656">
        <f t="shared" si="51"/>
        <v>0</v>
      </c>
      <c r="AA65" s="656">
        <f t="shared" si="51"/>
        <v>0</v>
      </c>
    </row>
    <row r="66" spans="13:27">
      <c r="M66" s="656">
        <f t="shared" si="51"/>
        <v>0</v>
      </c>
      <c r="N66" s="656">
        <f t="shared" si="51"/>
        <v>0</v>
      </c>
      <c r="O66" s="656">
        <f t="shared" si="51"/>
        <v>0</v>
      </c>
      <c r="P66" s="656">
        <f t="shared" si="51"/>
        <v>0</v>
      </c>
      <c r="Q66" s="656">
        <f t="shared" si="51"/>
        <v>0</v>
      </c>
      <c r="R66" s="656">
        <f t="shared" si="51"/>
        <v>0</v>
      </c>
      <c r="S66" s="656">
        <f t="shared" si="51"/>
        <v>0</v>
      </c>
      <c r="T66" s="656">
        <f t="shared" si="51"/>
        <v>0</v>
      </c>
      <c r="U66" s="656">
        <f t="shared" si="51"/>
        <v>0</v>
      </c>
      <c r="V66" s="656">
        <f t="shared" si="51"/>
        <v>0</v>
      </c>
      <c r="W66" s="656">
        <f t="shared" si="51"/>
        <v>0</v>
      </c>
      <c r="X66" s="656">
        <f t="shared" si="51"/>
        <v>0</v>
      </c>
      <c r="Y66" s="656">
        <f t="shared" si="51"/>
        <v>0</v>
      </c>
      <c r="Z66" s="656">
        <f t="shared" si="51"/>
        <v>0</v>
      </c>
      <c r="AA66" s="656">
        <f t="shared" si="51"/>
        <v>0</v>
      </c>
    </row>
    <row r="67" spans="13:27">
      <c r="P67" s="656"/>
      <c r="Q67" s="656"/>
      <c r="Z67" s="656"/>
      <c r="AA67" s="656"/>
    </row>
  </sheetData>
  <mergeCells count="29">
    <mergeCell ref="C1:L1"/>
    <mergeCell ref="M1:V1"/>
    <mergeCell ref="W1:AF1"/>
    <mergeCell ref="C2:G2"/>
    <mergeCell ref="H2:L2"/>
    <mergeCell ref="M2:Q2"/>
    <mergeCell ref="R2:V2"/>
    <mergeCell ref="W2:AA2"/>
    <mergeCell ref="AB2:AF2"/>
    <mergeCell ref="A4:A6"/>
    <mergeCell ref="A7:A12"/>
    <mergeCell ref="C20:L20"/>
    <mergeCell ref="M20:V20"/>
    <mergeCell ref="W20:AF20"/>
    <mergeCell ref="AB21:AF21"/>
    <mergeCell ref="C39:L39"/>
    <mergeCell ref="M39:V39"/>
    <mergeCell ref="W39:AF39"/>
    <mergeCell ref="C40:G40"/>
    <mergeCell ref="H40:L40"/>
    <mergeCell ref="M40:Q40"/>
    <mergeCell ref="R40:V40"/>
    <mergeCell ref="W40:AA40"/>
    <mergeCell ref="AB40:AF40"/>
    <mergeCell ref="C21:G21"/>
    <mergeCell ref="H21:L21"/>
    <mergeCell ref="M21:Q21"/>
    <mergeCell ref="R21:V21"/>
    <mergeCell ref="W21:AA21"/>
  </mergeCells>
  <phoneticPr fontId="2"/>
  <pageMargins left="0.7" right="0.7" top="0.75" bottom="0.75" header="0.3" footer="0.3"/>
  <pageSetup paperSize="8" scale="88" fitToWidth="0"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2:X60"/>
  <sheetViews>
    <sheetView view="pageBreakPreview" topLeftCell="G1" zoomScale="70" zoomScaleNormal="100" zoomScaleSheetLayoutView="70" workbookViewId="0">
      <selection activeCell="N25" sqref="N25"/>
    </sheetView>
  </sheetViews>
  <sheetFormatPr baseColWidth="10" defaultColWidth="9" defaultRowHeight="15"/>
  <cols>
    <col min="1" max="1" width="12.33203125" style="744" customWidth="1"/>
    <col min="2" max="2" width="15.1640625" style="744" bestFit="1" customWidth="1"/>
    <col min="3" max="3" width="8.33203125" style="744" customWidth="1"/>
    <col min="4" max="5" width="19" style="744" customWidth="1"/>
    <col min="6" max="11" width="24.6640625" style="656" customWidth="1"/>
    <col min="12" max="15" width="24.6640625" style="690" customWidth="1"/>
    <col min="16" max="16" width="15.33203125" style="656" customWidth="1"/>
    <col min="17" max="17" width="14.5" style="656" customWidth="1"/>
    <col min="18" max="18" width="12" style="656" customWidth="1"/>
    <col min="19" max="16384" width="9" style="656"/>
  </cols>
  <sheetData>
    <row r="2" spans="1:24" ht="26">
      <c r="A2" s="743" t="s">
        <v>1251</v>
      </c>
      <c r="N2" s="745"/>
      <c r="O2" s="745"/>
      <c r="Q2" s="656" t="s">
        <v>1252</v>
      </c>
    </row>
    <row r="3" spans="1:24" s="660" customFormat="1" ht="48">
      <c r="A3" s="746"/>
      <c r="B3" s="747" t="s">
        <v>1253</v>
      </c>
      <c r="C3" s="748" t="s">
        <v>1254</v>
      </c>
      <c r="D3" s="748" t="s">
        <v>1255</v>
      </c>
      <c r="E3" s="748" t="s">
        <v>1256</v>
      </c>
      <c r="F3" s="658" t="s">
        <v>1257</v>
      </c>
      <c r="G3" s="658" t="s">
        <v>1258</v>
      </c>
      <c r="H3" s="658" t="s">
        <v>1259</v>
      </c>
      <c r="I3" s="658" t="s">
        <v>1260</v>
      </c>
      <c r="J3" s="658" t="s">
        <v>1261</v>
      </c>
      <c r="K3" s="658" t="s">
        <v>1262</v>
      </c>
      <c r="L3" s="658" t="s">
        <v>1263</v>
      </c>
      <c r="M3" s="658" t="s">
        <v>1264</v>
      </c>
      <c r="N3" s="658" t="s">
        <v>1265</v>
      </c>
      <c r="O3" s="658" t="s">
        <v>1266</v>
      </c>
      <c r="P3" s="658" t="s">
        <v>1267</v>
      </c>
      <c r="Q3" s="658" t="s">
        <v>1268</v>
      </c>
    </row>
    <row r="4" spans="1:24" s="666" customFormat="1">
      <c r="A4" s="747" t="s">
        <v>1269</v>
      </c>
      <c r="B4" s="747" t="s">
        <v>1270</v>
      </c>
      <c r="C4" s="747" t="s">
        <v>1271</v>
      </c>
      <c r="D4" s="749" t="s">
        <v>1272</v>
      </c>
      <c r="E4" s="749" t="s">
        <v>1154</v>
      </c>
      <c r="F4" s="661" t="s">
        <v>1273</v>
      </c>
      <c r="G4" s="661">
        <v>113610</v>
      </c>
      <c r="H4" s="750">
        <f>G4*0.742</f>
        <v>84298.62</v>
      </c>
      <c r="I4" s="751">
        <f>H4/G4</f>
        <v>0.74199999999999999</v>
      </c>
      <c r="J4" s="661">
        <f t="shared" ref="J4:J12" si="0">G4*0.063</f>
        <v>7157.43</v>
      </c>
      <c r="K4" s="661">
        <f>G4*0.125</f>
        <v>14201.25</v>
      </c>
      <c r="L4" s="752">
        <f t="shared" ref="L4:L12" si="1">G4+J4</f>
        <v>120767.43</v>
      </c>
      <c r="M4" s="752">
        <f>G4+K4</f>
        <v>127811.25</v>
      </c>
      <c r="N4" s="752">
        <f>H4-J4</f>
        <v>77141.19</v>
      </c>
      <c r="O4" s="752">
        <f>H4-K4</f>
        <v>70097.37</v>
      </c>
      <c r="P4" s="753">
        <f>N4/L4</f>
        <v>0.63875823142050803</v>
      </c>
      <c r="Q4" s="753">
        <f>O4/M4</f>
        <v>0.5484444444444444</v>
      </c>
      <c r="W4" s="754"/>
      <c r="X4" s="754"/>
    </row>
    <row r="5" spans="1:24" s="674" customFormat="1">
      <c r="A5" s="747" t="s">
        <v>1274</v>
      </c>
      <c r="B5" s="747" t="s">
        <v>1149</v>
      </c>
      <c r="C5" s="747" t="s">
        <v>1165</v>
      </c>
      <c r="D5" s="749" t="s">
        <v>1275</v>
      </c>
      <c r="E5" s="749" t="s">
        <v>1154</v>
      </c>
      <c r="F5" s="661" t="s">
        <v>1165</v>
      </c>
      <c r="G5" s="661">
        <v>9593785</v>
      </c>
      <c r="H5" s="661">
        <v>7119058</v>
      </c>
      <c r="I5" s="751">
        <f t="shared" ref="I5:I12" si="2">H5/G5</f>
        <v>0.7420489410592378</v>
      </c>
      <c r="J5" s="661">
        <f t="shared" si="0"/>
        <v>604408.45499999996</v>
      </c>
      <c r="K5" s="661">
        <f>G5*0.056</f>
        <v>537251.96</v>
      </c>
      <c r="L5" s="752">
        <f t="shared" si="1"/>
        <v>10198193.455</v>
      </c>
      <c r="M5" s="752">
        <f t="shared" ref="M5:M12" si="3">G5+K5</f>
        <v>10131036.960000001</v>
      </c>
      <c r="N5" s="752">
        <f t="shared" ref="N5:N12" si="4">H5-J5</f>
        <v>6514649.5449999999</v>
      </c>
      <c r="O5" s="752">
        <f>H5-K5</f>
        <v>6581806.04</v>
      </c>
      <c r="P5" s="753">
        <f t="shared" ref="P5:Q12" si="5">N5/L5</f>
        <v>0.63880427192778722</v>
      </c>
      <c r="Q5" s="753">
        <f t="shared" si="5"/>
        <v>0.64966755782124785</v>
      </c>
      <c r="R5" s="666"/>
      <c r="S5" s="666"/>
      <c r="T5" s="666"/>
      <c r="U5" s="666"/>
      <c r="V5" s="666"/>
      <c r="W5" s="754"/>
    </row>
    <row r="6" spans="1:24" s="674" customFormat="1">
      <c r="A6" s="747" t="s">
        <v>1274</v>
      </c>
      <c r="B6" s="747" t="s">
        <v>1276</v>
      </c>
      <c r="C6" s="747" t="s">
        <v>1277</v>
      </c>
      <c r="D6" s="749" t="s">
        <v>1275</v>
      </c>
      <c r="E6" s="749" t="s">
        <v>1154</v>
      </c>
      <c r="F6" s="661" t="s">
        <v>1278</v>
      </c>
      <c r="G6" s="661">
        <v>11817659</v>
      </c>
      <c r="H6" s="661">
        <v>8996965</v>
      </c>
      <c r="I6" s="751">
        <f>H6/G6</f>
        <v>0.76131533326524314</v>
      </c>
      <c r="J6" s="661">
        <f t="shared" si="0"/>
        <v>744512.51699999999</v>
      </c>
      <c r="K6" s="661">
        <f>G6*0.056</f>
        <v>661788.90399999998</v>
      </c>
      <c r="L6" s="752">
        <f t="shared" si="1"/>
        <v>12562171.517000001</v>
      </c>
      <c r="M6" s="752">
        <f t="shared" si="3"/>
        <v>12479447.903999999</v>
      </c>
      <c r="N6" s="752">
        <f t="shared" si="4"/>
        <v>8252452.483</v>
      </c>
      <c r="O6" s="752">
        <f t="shared" ref="O6:O12" si="6">H6-K6</f>
        <v>8335176.0959999999</v>
      </c>
      <c r="P6" s="753">
        <f t="shared" si="5"/>
        <v>0.65692881774717127</v>
      </c>
      <c r="Q6" s="753">
        <f t="shared" si="5"/>
        <v>0.66791224741026811</v>
      </c>
      <c r="R6" s="666"/>
      <c r="S6" s="666"/>
      <c r="T6" s="666"/>
      <c r="U6" s="666"/>
      <c r="V6" s="666"/>
      <c r="W6" s="754"/>
      <c r="X6" s="755"/>
    </row>
    <row r="7" spans="1:24" s="666" customFormat="1">
      <c r="A7" s="747" t="s">
        <v>1279</v>
      </c>
      <c r="B7" s="747" t="s">
        <v>1280</v>
      </c>
      <c r="C7" s="747" t="s">
        <v>1169</v>
      </c>
      <c r="D7" s="749" t="s">
        <v>1272</v>
      </c>
      <c r="E7" s="749" t="s">
        <v>1154</v>
      </c>
      <c r="F7" s="661" t="s">
        <v>1165</v>
      </c>
      <c r="G7" s="661">
        <v>1095555</v>
      </c>
      <c r="H7" s="661">
        <v>892931</v>
      </c>
      <c r="I7" s="751">
        <f t="shared" si="2"/>
        <v>0.81504899343255244</v>
      </c>
      <c r="J7" s="661">
        <f t="shared" si="0"/>
        <v>69019.964999999997</v>
      </c>
      <c r="K7" s="661">
        <f>G7*0.128</f>
        <v>140231.04000000001</v>
      </c>
      <c r="L7" s="752">
        <f t="shared" si="1"/>
        <v>1164574.9650000001</v>
      </c>
      <c r="M7" s="752">
        <f t="shared" si="3"/>
        <v>1235786.04</v>
      </c>
      <c r="N7" s="752">
        <f t="shared" si="4"/>
        <v>823911.03500000003</v>
      </c>
      <c r="O7" s="752">
        <f t="shared" si="6"/>
        <v>752699.96</v>
      </c>
      <c r="P7" s="753">
        <f>N7/L7</f>
        <v>0.70747788657813027</v>
      </c>
      <c r="Q7" s="753">
        <f t="shared" si="5"/>
        <v>0.60908598708559614</v>
      </c>
      <c r="W7" s="754"/>
      <c r="X7" s="755"/>
    </row>
    <row r="8" spans="1:24" s="666" customFormat="1">
      <c r="A8" s="747" t="s">
        <v>1281</v>
      </c>
      <c r="B8" s="747" t="s">
        <v>1282</v>
      </c>
      <c r="C8" s="747" t="s">
        <v>1277</v>
      </c>
      <c r="D8" s="749" t="s">
        <v>1275</v>
      </c>
      <c r="E8" s="749" t="s">
        <v>1154</v>
      </c>
      <c r="F8" s="661" t="s">
        <v>1283</v>
      </c>
      <c r="G8" s="661">
        <v>2837616</v>
      </c>
      <c r="H8" s="661">
        <v>2105512</v>
      </c>
      <c r="I8" s="751">
        <f t="shared" si="2"/>
        <v>0.74200032703508856</v>
      </c>
      <c r="J8" s="661">
        <f t="shared" si="0"/>
        <v>178769.80799999999</v>
      </c>
      <c r="K8" s="661">
        <f>G8*0.045</f>
        <v>127692.72</v>
      </c>
      <c r="L8" s="752">
        <f t="shared" si="1"/>
        <v>3016385.8080000002</v>
      </c>
      <c r="M8" s="752">
        <f t="shared" si="3"/>
        <v>2965308.72</v>
      </c>
      <c r="N8" s="752">
        <f t="shared" si="4"/>
        <v>1926742.192</v>
      </c>
      <c r="O8" s="752">
        <f t="shared" si="6"/>
        <v>1977819.28</v>
      </c>
      <c r="P8" s="753">
        <f t="shared" si="5"/>
        <v>0.63875853907346059</v>
      </c>
      <c r="Q8" s="753">
        <f t="shared" si="5"/>
        <v>0.66698595888525225</v>
      </c>
      <c r="W8" s="754"/>
      <c r="X8" s="754"/>
    </row>
    <row r="9" spans="1:24" s="666" customFormat="1">
      <c r="A9" s="747" t="s">
        <v>1284</v>
      </c>
      <c r="B9" s="747" t="s">
        <v>1285</v>
      </c>
      <c r="C9" s="747" t="s">
        <v>1277</v>
      </c>
      <c r="D9" s="749" t="s">
        <v>1275</v>
      </c>
      <c r="E9" s="749" t="s">
        <v>1154</v>
      </c>
      <c r="F9" s="661" t="s">
        <v>1286</v>
      </c>
      <c r="G9" s="661">
        <v>4119379.9</v>
      </c>
      <c r="H9" s="661">
        <v>3056624.7</v>
      </c>
      <c r="I9" s="751">
        <f t="shared" si="2"/>
        <v>0.74201087887038542</v>
      </c>
      <c r="J9" s="661">
        <f t="shared" si="0"/>
        <v>259520.93369999999</v>
      </c>
      <c r="K9" s="661">
        <f>G9*0.039</f>
        <v>160655.8161</v>
      </c>
      <c r="L9" s="752">
        <f t="shared" si="1"/>
        <v>4378900.8337000003</v>
      </c>
      <c r="M9" s="752">
        <f t="shared" si="3"/>
        <v>4280035.7160999998</v>
      </c>
      <c r="N9" s="752">
        <f t="shared" si="4"/>
        <v>2797103.7663000003</v>
      </c>
      <c r="O9" s="752">
        <f t="shared" si="6"/>
        <v>2895968.8839000002</v>
      </c>
      <c r="P9" s="753">
        <f t="shared" si="5"/>
        <v>0.63876846554128441</v>
      </c>
      <c r="Q9" s="753">
        <f t="shared" si="5"/>
        <v>0.67662259756533727</v>
      </c>
      <c r="W9" s="754"/>
      <c r="X9" s="754"/>
    </row>
    <row r="10" spans="1:24" s="666" customFormat="1">
      <c r="A10" s="747" t="s">
        <v>1287</v>
      </c>
      <c r="B10" s="747" t="s">
        <v>1288</v>
      </c>
      <c r="C10" s="747" t="s">
        <v>1169</v>
      </c>
      <c r="D10" s="749" t="s">
        <v>1272</v>
      </c>
      <c r="E10" s="749" t="s">
        <v>1154</v>
      </c>
      <c r="F10" s="661" t="s">
        <v>1289</v>
      </c>
      <c r="G10" s="661">
        <v>1160433</v>
      </c>
      <c r="H10" s="661">
        <v>889792</v>
      </c>
      <c r="I10" s="751">
        <f t="shared" si="2"/>
        <v>0.76677585004907656</v>
      </c>
      <c r="J10" s="661">
        <f t="shared" si="0"/>
        <v>73107.278999999995</v>
      </c>
      <c r="K10" s="661">
        <f>G10*0.044</f>
        <v>51059.051999999996</v>
      </c>
      <c r="L10" s="752">
        <f t="shared" si="1"/>
        <v>1233540.2790000001</v>
      </c>
      <c r="M10" s="752">
        <f t="shared" si="3"/>
        <v>1211492.0519999999</v>
      </c>
      <c r="N10" s="752">
        <f t="shared" si="4"/>
        <v>816684.72100000002</v>
      </c>
      <c r="O10" s="752">
        <f t="shared" si="6"/>
        <v>838732.94799999997</v>
      </c>
      <c r="P10" s="753">
        <f t="shared" si="5"/>
        <v>0.66206571030016603</v>
      </c>
      <c r="Q10" s="753">
        <f t="shared" si="5"/>
        <v>0.69231403261405799</v>
      </c>
      <c r="W10" s="754"/>
      <c r="X10" s="754"/>
    </row>
    <row r="11" spans="1:24" s="666" customFormat="1">
      <c r="A11" s="747" t="s">
        <v>1290</v>
      </c>
      <c r="B11" s="747" t="s">
        <v>1291</v>
      </c>
      <c r="C11" s="747" t="s">
        <v>1277</v>
      </c>
      <c r="D11" s="749" t="s">
        <v>1272</v>
      </c>
      <c r="E11" s="749" t="s">
        <v>1154</v>
      </c>
      <c r="F11" s="661" t="s">
        <v>1292</v>
      </c>
      <c r="G11" s="661">
        <v>826559</v>
      </c>
      <c r="H11" s="661">
        <v>671191</v>
      </c>
      <c r="I11" s="751">
        <f t="shared" si="2"/>
        <v>0.81203035717958427</v>
      </c>
      <c r="J11" s="661">
        <f t="shared" si="0"/>
        <v>52073.216999999997</v>
      </c>
      <c r="K11" s="661">
        <f>G11*0.014</f>
        <v>11571.826000000001</v>
      </c>
      <c r="L11" s="752">
        <f t="shared" si="1"/>
        <v>878632.21699999995</v>
      </c>
      <c r="M11" s="752">
        <f t="shared" si="3"/>
        <v>838130.826</v>
      </c>
      <c r="N11" s="752">
        <f t="shared" si="4"/>
        <v>619117.78300000005</v>
      </c>
      <c r="O11" s="752">
        <f t="shared" si="6"/>
        <v>659619.174</v>
      </c>
      <c r="P11" s="753">
        <f t="shared" si="5"/>
        <v>0.70463815350854597</v>
      </c>
      <c r="Q11" s="753">
        <f t="shared" si="5"/>
        <v>0.78701218656763738</v>
      </c>
      <c r="W11" s="754"/>
      <c r="X11" s="754"/>
    </row>
    <row r="12" spans="1:24" s="666" customFormat="1">
      <c r="A12" s="747" t="s">
        <v>1293</v>
      </c>
      <c r="B12" s="747" t="s">
        <v>1294</v>
      </c>
      <c r="C12" s="747" t="s">
        <v>1277</v>
      </c>
      <c r="D12" s="749" t="s">
        <v>1272</v>
      </c>
      <c r="E12" s="749" t="s">
        <v>1154</v>
      </c>
      <c r="F12" s="661" t="s">
        <v>1295</v>
      </c>
      <c r="G12" s="661">
        <v>107887</v>
      </c>
      <c r="H12" s="661">
        <v>85495</v>
      </c>
      <c r="I12" s="751">
        <f t="shared" si="2"/>
        <v>0.79244950735491759</v>
      </c>
      <c r="J12" s="661">
        <f t="shared" si="0"/>
        <v>6796.8810000000003</v>
      </c>
      <c r="K12" s="661">
        <f>G12*0.06</f>
        <v>6473.2199999999993</v>
      </c>
      <c r="L12" s="662">
        <f t="shared" si="1"/>
        <v>114683.88099999999</v>
      </c>
      <c r="M12" s="662">
        <f t="shared" si="3"/>
        <v>114360.22</v>
      </c>
      <c r="N12" s="662">
        <f t="shared" si="4"/>
        <v>78698.119000000006</v>
      </c>
      <c r="O12" s="662">
        <f t="shared" si="6"/>
        <v>79021.78</v>
      </c>
      <c r="P12" s="753">
        <f t="shared" si="5"/>
        <v>0.68621778678731682</v>
      </c>
      <c r="Q12" s="753">
        <f t="shared" si="5"/>
        <v>0.69099010127822413</v>
      </c>
      <c r="W12" s="754"/>
      <c r="X12" s="754"/>
    </row>
    <row r="13" spans="1:24" s="666" customFormat="1">
      <c r="A13" s="756"/>
      <c r="B13" s="756"/>
      <c r="C13" s="756"/>
      <c r="D13" s="757"/>
      <c r="E13" s="757"/>
      <c r="I13" s="758"/>
      <c r="L13" s="759"/>
      <c r="M13" s="759"/>
      <c r="N13" s="759"/>
      <c r="O13" s="759"/>
      <c r="P13" s="754"/>
      <c r="Q13" s="754"/>
      <c r="W13" s="754"/>
      <c r="X13" s="754"/>
    </row>
    <row r="14" spans="1:24">
      <c r="A14" s="760" t="s">
        <v>1296</v>
      </c>
      <c r="B14" s="760"/>
      <c r="C14" s="760"/>
      <c r="D14" s="761"/>
      <c r="E14" s="761"/>
      <c r="F14" s="762"/>
      <c r="G14" s="762"/>
      <c r="H14" s="762"/>
      <c r="I14" s="762"/>
      <c r="J14" s="762"/>
      <c r="K14" s="762"/>
      <c r="L14" s="763"/>
      <c r="M14" s="763"/>
      <c r="N14" s="763"/>
      <c r="O14" s="763"/>
      <c r="P14" s="762"/>
      <c r="Q14" s="762"/>
    </row>
    <row r="15" spans="1:24">
      <c r="A15" s="760" t="s">
        <v>1297</v>
      </c>
      <c r="B15" s="760"/>
      <c r="C15" s="760"/>
      <c r="D15" s="761"/>
      <c r="E15" s="761"/>
      <c r="F15" s="762"/>
      <c r="G15" s="762"/>
      <c r="H15" s="762"/>
      <c r="I15" s="762"/>
      <c r="J15" s="762"/>
      <c r="K15" s="762"/>
      <c r="L15" s="763"/>
      <c r="M15" s="763"/>
      <c r="N15" s="763"/>
      <c r="O15" s="763"/>
      <c r="P15" s="762"/>
      <c r="Q15" s="762"/>
    </row>
    <row r="16" spans="1:24">
      <c r="A16" s="760" t="s">
        <v>1298</v>
      </c>
      <c r="B16" s="760"/>
      <c r="C16" s="760"/>
      <c r="D16" s="761"/>
      <c r="E16" s="761"/>
      <c r="F16" s="762"/>
      <c r="G16" s="762"/>
      <c r="H16" s="762"/>
      <c r="I16" s="762"/>
      <c r="J16" s="762"/>
      <c r="K16" s="762"/>
      <c r="L16" s="763"/>
      <c r="M16" s="763"/>
      <c r="N16" s="763"/>
      <c r="O16" s="763"/>
      <c r="P16" s="762"/>
      <c r="Q16" s="762"/>
    </row>
    <row r="17" spans="1:24" s="666" customFormat="1">
      <c r="A17" s="760" t="s">
        <v>1299</v>
      </c>
      <c r="B17" s="756"/>
      <c r="C17" s="756"/>
      <c r="D17" s="757"/>
      <c r="E17" s="757"/>
      <c r="I17" s="758"/>
      <c r="L17" s="759"/>
      <c r="M17" s="759"/>
      <c r="N17" s="759"/>
      <c r="O17" s="759"/>
      <c r="P17" s="754"/>
      <c r="Q17" s="754"/>
      <c r="W17" s="754"/>
      <c r="X17" s="754"/>
    </row>
    <row r="18" spans="1:24" s="666" customFormat="1">
      <c r="A18" s="760" t="s">
        <v>1300</v>
      </c>
      <c r="B18" s="756"/>
      <c r="C18" s="756"/>
      <c r="D18" s="757"/>
      <c r="E18" s="757"/>
      <c r="I18" s="758"/>
      <c r="L18" s="759"/>
      <c r="M18" s="759"/>
      <c r="N18" s="759"/>
      <c r="O18" s="759"/>
      <c r="P18" s="754"/>
      <c r="Q18" s="754"/>
      <c r="W18" s="754"/>
      <c r="X18" s="754"/>
    </row>
    <row r="19" spans="1:24">
      <c r="A19" s="656" t="s">
        <v>1301</v>
      </c>
      <c r="D19" s="764"/>
      <c r="E19" s="764"/>
    </row>
    <row r="20" spans="1:24">
      <c r="A20" s="656" t="s">
        <v>1302</v>
      </c>
      <c r="B20" s="765"/>
      <c r="C20" s="765"/>
      <c r="D20" s="766"/>
      <c r="E20" s="766"/>
      <c r="F20" s="666"/>
    </row>
    <row r="21" spans="1:24">
      <c r="A21" s="666" t="s">
        <v>1303</v>
      </c>
      <c r="B21" s="765"/>
      <c r="C21" s="765"/>
      <c r="D21" s="766"/>
      <c r="E21" s="766"/>
      <c r="F21" s="666"/>
    </row>
    <row r="22" spans="1:24">
      <c r="A22" s="767"/>
      <c r="B22" s="765"/>
      <c r="C22" s="765"/>
      <c r="D22" s="766"/>
      <c r="E22" s="766"/>
      <c r="F22" s="666"/>
    </row>
    <row r="23" spans="1:24" s="666" customFormat="1" ht="26">
      <c r="A23" s="743" t="s">
        <v>1304</v>
      </c>
      <c r="B23" s="768"/>
      <c r="C23" s="768"/>
      <c r="D23" s="769"/>
      <c r="E23" s="769"/>
      <c r="F23" s="770"/>
      <c r="G23" s="770"/>
      <c r="H23" s="770"/>
      <c r="I23" s="771"/>
      <c r="J23" s="770"/>
      <c r="K23" s="770"/>
      <c r="L23" s="772"/>
      <c r="M23" s="772"/>
      <c r="N23" s="772"/>
      <c r="O23" s="772"/>
      <c r="P23" s="754"/>
      <c r="Q23" s="754" t="s">
        <v>1252</v>
      </c>
      <c r="W23" s="754"/>
      <c r="X23" s="754"/>
    </row>
    <row r="24" spans="1:24" s="660" customFormat="1" ht="48" customHeight="1">
      <c r="A24" s="746"/>
      <c r="B24" s="747" t="s">
        <v>1253</v>
      </c>
      <c r="C24" s="748" t="s">
        <v>1254</v>
      </c>
      <c r="D24" s="748" t="s">
        <v>1255</v>
      </c>
      <c r="E24" s="748" t="s">
        <v>1256</v>
      </c>
      <c r="F24" s="658" t="s">
        <v>1257</v>
      </c>
      <c r="G24" s="658" t="s">
        <v>1305</v>
      </c>
      <c r="H24" s="658" t="s">
        <v>1306</v>
      </c>
      <c r="I24" s="658" t="s">
        <v>1260</v>
      </c>
      <c r="J24" s="658" t="s">
        <v>1261</v>
      </c>
      <c r="K24" s="658" t="s">
        <v>1262</v>
      </c>
      <c r="L24" s="658" t="s">
        <v>1263</v>
      </c>
      <c r="M24" s="658" t="s">
        <v>1264</v>
      </c>
      <c r="N24" s="658" t="s">
        <v>1265</v>
      </c>
      <c r="O24" s="658" t="s">
        <v>1266</v>
      </c>
      <c r="P24" s="658" t="s">
        <v>1267</v>
      </c>
      <c r="Q24" s="658" t="s">
        <v>1268</v>
      </c>
      <c r="R24" s="773"/>
    </row>
    <row r="25" spans="1:24" s="666" customFormat="1">
      <c r="A25" s="747" t="s">
        <v>1269</v>
      </c>
      <c r="B25" s="747" t="s">
        <v>1270</v>
      </c>
      <c r="C25" s="747" t="s">
        <v>1271</v>
      </c>
      <c r="D25" s="749" t="s">
        <v>1272</v>
      </c>
      <c r="E25" s="749" t="s">
        <v>1154</v>
      </c>
      <c r="F25" s="661" t="s">
        <v>1273</v>
      </c>
      <c r="G25" s="661">
        <v>113610</v>
      </c>
      <c r="H25" s="661">
        <f>G25*1.223</f>
        <v>138945.03</v>
      </c>
      <c r="I25" s="774">
        <f>H25/G25</f>
        <v>1.2230000000000001</v>
      </c>
      <c r="J25" s="661">
        <f t="shared" ref="J25:J33" si="7">G25*0.063</f>
        <v>7157.43</v>
      </c>
      <c r="K25" s="661">
        <f>G25*0.125</f>
        <v>14201.25</v>
      </c>
      <c r="L25" s="752">
        <f t="shared" ref="L25:L33" si="8">G25+J25</f>
        <v>120767.43</v>
      </c>
      <c r="M25" s="752">
        <f>G25+K25</f>
        <v>127811.25</v>
      </c>
      <c r="N25" s="752">
        <f>H25-J25</f>
        <v>131787.6</v>
      </c>
      <c r="O25" s="752">
        <f>H25-K25</f>
        <v>124743.78</v>
      </c>
      <c r="P25" s="775">
        <f>N25/L25</f>
        <v>1.0912511759172154</v>
      </c>
      <c r="Q25" s="775">
        <f>O25/M25</f>
        <v>0.97599999999999998</v>
      </c>
      <c r="R25" s="754"/>
      <c r="W25" s="754"/>
      <c r="X25" s="754"/>
    </row>
    <row r="26" spans="1:24" s="674" customFormat="1">
      <c r="A26" s="747" t="s">
        <v>1274</v>
      </c>
      <c r="B26" s="747" t="s">
        <v>1149</v>
      </c>
      <c r="C26" s="747" t="s">
        <v>1165</v>
      </c>
      <c r="D26" s="749" t="s">
        <v>1275</v>
      </c>
      <c r="E26" s="749" t="s">
        <v>1154</v>
      </c>
      <c r="F26" s="661" t="s">
        <v>1165</v>
      </c>
      <c r="G26" s="661">
        <v>9593785</v>
      </c>
      <c r="H26" s="661">
        <f>G26*0.363</f>
        <v>3482543.9550000001</v>
      </c>
      <c r="I26" s="774">
        <f t="shared" ref="I26:I33" si="9">H26/G26</f>
        <v>0.36299999999999999</v>
      </c>
      <c r="J26" s="661">
        <f t="shared" si="7"/>
        <v>604408.45499999996</v>
      </c>
      <c r="K26" s="661">
        <f>G26*0.056</f>
        <v>537251.96</v>
      </c>
      <c r="L26" s="752">
        <f t="shared" si="8"/>
        <v>10198193.455</v>
      </c>
      <c r="M26" s="752">
        <f t="shared" ref="M26:M33" si="10">G26+K26</f>
        <v>10131036.960000001</v>
      </c>
      <c r="N26" s="752">
        <f t="shared" ref="N26:N33" si="11">H26-J26</f>
        <v>2878135.5</v>
      </c>
      <c r="O26" s="752">
        <f t="shared" ref="O26:O33" si="12">H26-K26</f>
        <v>2945291.9950000001</v>
      </c>
      <c r="P26" s="776">
        <f t="shared" ref="P26:Q33" si="13">N26/L26</f>
        <v>0.28222013170272814</v>
      </c>
      <c r="Q26" s="776">
        <f t="shared" si="13"/>
        <v>0.29071969696969696</v>
      </c>
      <c r="R26" s="754"/>
      <c r="S26" s="666"/>
      <c r="T26" s="666"/>
      <c r="U26" s="666"/>
      <c r="V26" s="666"/>
      <c r="W26" s="754"/>
    </row>
    <row r="27" spans="1:24" s="674" customFormat="1">
      <c r="A27" s="747" t="s">
        <v>1274</v>
      </c>
      <c r="B27" s="747" t="s">
        <v>1276</v>
      </c>
      <c r="C27" s="747" t="s">
        <v>1277</v>
      </c>
      <c r="D27" s="749" t="s">
        <v>1275</v>
      </c>
      <c r="E27" s="749" t="s">
        <v>1154</v>
      </c>
      <c r="F27" s="661" t="s">
        <v>1278</v>
      </c>
      <c r="G27" s="661">
        <v>11817659</v>
      </c>
      <c r="H27" s="661">
        <f>G27*0.363</f>
        <v>4289810.2170000002</v>
      </c>
      <c r="I27" s="774">
        <f t="shared" si="9"/>
        <v>0.36299999999999999</v>
      </c>
      <c r="J27" s="661">
        <f t="shared" si="7"/>
        <v>744512.51699999999</v>
      </c>
      <c r="K27" s="661">
        <f>G27*0.056</f>
        <v>661788.90399999998</v>
      </c>
      <c r="L27" s="752">
        <f t="shared" si="8"/>
        <v>12562171.517000001</v>
      </c>
      <c r="M27" s="752">
        <f t="shared" si="10"/>
        <v>12479447.903999999</v>
      </c>
      <c r="N27" s="752">
        <f t="shared" si="11"/>
        <v>3545297.7</v>
      </c>
      <c r="O27" s="752">
        <f t="shared" si="12"/>
        <v>3628021.3130000001</v>
      </c>
      <c r="P27" s="776">
        <f t="shared" si="13"/>
        <v>0.28222013170272814</v>
      </c>
      <c r="Q27" s="776">
        <f t="shared" si="13"/>
        <v>0.29071969696969702</v>
      </c>
      <c r="R27" s="754"/>
      <c r="S27" s="666"/>
      <c r="T27" s="666"/>
      <c r="U27" s="666"/>
      <c r="V27" s="666"/>
      <c r="W27" s="754"/>
      <c r="X27" s="755"/>
    </row>
    <row r="28" spans="1:24" s="666" customFormat="1">
      <c r="A28" s="747" t="s">
        <v>1279</v>
      </c>
      <c r="B28" s="747" t="s">
        <v>1280</v>
      </c>
      <c r="C28" s="747" t="s">
        <v>1169</v>
      </c>
      <c r="D28" s="749" t="s">
        <v>1272</v>
      </c>
      <c r="E28" s="749" t="s">
        <v>1154</v>
      </c>
      <c r="F28" s="661" t="s">
        <v>1165</v>
      </c>
      <c r="G28" s="661">
        <v>1095555</v>
      </c>
      <c r="H28" s="661">
        <f>G28*0.559</f>
        <v>612415.24500000011</v>
      </c>
      <c r="I28" s="774">
        <f t="shared" si="9"/>
        <v>0.55900000000000005</v>
      </c>
      <c r="J28" s="661">
        <f t="shared" si="7"/>
        <v>69019.964999999997</v>
      </c>
      <c r="K28" s="661">
        <f>G28*0.128</f>
        <v>140231.04000000001</v>
      </c>
      <c r="L28" s="752">
        <f t="shared" si="8"/>
        <v>1164574.9650000001</v>
      </c>
      <c r="M28" s="752">
        <f t="shared" si="10"/>
        <v>1235786.04</v>
      </c>
      <c r="N28" s="752">
        <f t="shared" si="11"/>
        <v>543395.28000000014</v>
      </c>
      <c r="O28" s="752">
        <f t="shared" si="12"/>
        <v>472184.20500000007</v>
      </c>
      <c r="P28" s="776">
        <f t="shared" si="13"/>
        <v>0.46660395108184394</v>
      </c>
      <c r="Q28" s="776">
        <f t="shared" si="13"/>
        <v>0.38209219858156035</v>
      </c>
      <c r="R28" s="754"/>
      <c r="W28" s="754"/>
      <c r="X28" s="755"/>
    </row>
    <row r="29" spans="1:24" s="666" customFormat="1">
      <c r="A29" s="747" t="s">
        <v>1281</v>
      </c>
      <c r="B29" s="747" t="s">
        <v>1282</v>
      </c>
      <c r="C29" s="747" t="s">
        <v>1277</v>
      </c>
      <c r="D29" s="749" t="s">
        <v>1275</v>
      </c>
      <c r="E29" s="749" t="s">
        <v>1154</v>
      </c>
      <c r="F29" s="661" t="s">
        <v>1283</v>
      </c>
      <c r="G29" s="661">
        <v>2837616</v>
      </c>
      <c r="H29" s="661">
        <f>G29*0.561</f>
        <v>1591902.5760000001</v>
      </c>
      <c r="I29" s="774">
        <f t="shared" si="9"/>
        <v>0.56100000000000005</v>
      </c>
      <c r="J29" s="661">
        <f t="shared" si="7"/>
        <v>178769.80799999999</v>
      </c>
      <c r="K29" s="661">
        <f>G29*0.045</f>
        <v>127692.72</v>
      </c>
      <c r="L29" s="752">
        <f t="shared" si="8"/>
        <v>3016385.8080000002</v>
      </c>
      <c r="M29" s="752">
        <f t="shared" si="10"/>
        <v>2965308.72</v>
      </c>
      <c r="N29" s="752">
        <f t="shared" si="11"/>
        <v>1413132.7680000002</v>
      </c>
      <c r="O29" s="752">
        <f t="shared" si="12"/>
        <v>1464209.8560000001</v>
      </c>
      <c r="P29" s="776">
        <f t="shared" si="13"/>
        <v>0.4684854186265287</v>
      </c>
      <c r="Q29" s="776">
        <f t="shared" si="13"/>
        <v>0.4937799043062201</v>
      </c>
      <c r="R29" s="754"/>
      <c r="W29" s="754"/>
      <c r="X29" s="754"/>
    </row>
    <row r="30" spans="1:24" s="666" customFormat="1">
      <c r="A30" s="747" t="s">
        <v>1284</v>
      </c>
      <c r="B30" s="747" t="s">
        <v>1285</v>
      </c>
      <c r="C30" s="747" t="s">
        <v>1277</v>
      </c>
      <c r="D30" s="749" t="s">
        <v>1275</v>
      </c>
      <c r="E30" s="749" t="s">
        <v>1154</v>
      </c>
      <c r="F30" s="661" t="s">
        <v>1286</v>
      </c>
      <c r="G30" s="661">
        <v>4119379.9</v>
      </c>
      <c r="H30" s="661">
        <f>G30*0.558</f>
        <v>2298613.9842000003</v>
      </c>
      <c r="I30" s="774">
        <f t="shared" si="9"/>
        <v>0.55800000000000005</v>
      </c>
      <c r="J30" s="661">
        <f t="shared" si="7"/>
        <v>259520.93369999999</v>
      </c>
      <c r="K30" s="661">
        <f>G30*0.039</f>
        <v>160655.8161</v>
      </c>
      <c r="L30" s="752">
        <f t="shared" si="8"/>
        <v>4378900.8337000003</v>
      </c>
      <c r="M30" s="752">
        <f t="shared" si="10"/>
        <v>4280035.7160999998</v>
      </c>
      <c r="N30" s="752">
        <f t="shared" si="11"/>
        <v>2039093.0505000004</v>
      </c>
      <c r="O30" s="752">
        <f t="shared" si="12"/>
        <v>2137958.1681000004</v>
      </c>
      <c r="P30" s="776">
        <f t="shared" si="13"/>
        <v>0.46566321730950144</v>
      </c>
      <c r="Q30" s="776">
        <f t="shared" si="13"/>
        <v>0.49951876804619838</v>
      </c>
      <c r="R30" s="754"/>
      <c r="W30" s="754"/>
      <c r="X30" s="754"/>
    </row>
    <row r="31" spans="1:24" s="666" customFormat="1">
      <c r="A31" s="747" t="s">
        <v>1287</v>
      </c>
      <c r="B31" s="747" t="s">
        <v>1288</v>
      </c>
      <c r="C31" s="747" t="s">
        <v>1169</v>
      </c>
      <c r="D31" s="749" t="s">
        <v>1272</v>
      </c>
      <c r="E31" s="749" t="s">
        <v>1154</v>
      </c>
      <c r="F31" s="661" t="s">
        <v>1289</v>
      </c>
      <c r="G31" s="661">
        <v>1160433</v>
      </c>
      <c r="H31" s="661">
        <f>G31*0.527</f>
        <v>611548.19099999999</v>
      </c>
      <c r="I31" s="774">
        <f t="shared" si="9"/>
        <v>0.52700000000000002</v>
      </c>
      <c r="J31" s="661">
        <f t="shared" si="7"/>
        <v>73107.278999999995</v>
      </c>
      <c r="K31" s="661">
        <f>G31*0.044</f>
        <v>51059.051999999996</v>
      </c>
      <c r="L31" s="752">
        <f t="shared" si="8"/>
        <v>1233540.2790000001</v>
      </c>
      <c r="M31" s="752">
        <f t="shared" si="10"/>
        <v>1211492.0519999999</v>
      </c>
      <c r="N31" s="752">
        <f t="shared" si="11"/>
        <v>538440.91200000001</v>
      </c>
      <c r="O31" s="752">
        <f t="shared" si="12"/>
        <v>560489.13899999997</v>
      </c>
      <c r="P31" s="776">
        <f t="shared" si="13"/>
        <v>0.43650047036688616</v>
      </c>
      <c r="Q31" s="776">
        <f t="shared" si="13"/>
        <v>0.46264367816091956</v>
      </c>
      <c r="R31" s="754"/>
      <c r="W31" s="754"/>
      <c r="X31" s="754"/>
    </row>
    <row r="32" spans="1:24" s="666" customFormat="1">
      <c r="A32" s="747" t="s">
        <v>1290</v>
      </c>
      <c r="B32" s="747" t="s">
        <v>1291</v>
      </c>
      <c r="C32" s="747" t="s">
        <v>1277</v>
      </c>
      <c r="D32" s="749" t="s">
        <v>1272</v>
      </c>
      <c r="E32" s="749" t="s">
        <v>1154</v>
      </c>
      <c r="F32" s="661" t="s">
        <v>1292</v>
      </c>
      <c r="G32" s="661">
        <v>826559</v>
      </c>
      <c r="H32" s="661">
        <f>G32*0.919</f>
        <v>759607.72100000002</v>
      </c>
      <c r="I32" s="774">
        <f t="shared" si="9"/>
        <v>0.91900000000000004</v>
      </c>
      <c r="J32" s="661">
        <f t="shared" si="7"/>
        <v>52073.216999999997</v>
      </c>
      <c r="K32" s="661">
        <f>G32*0.014</f>
        <v>11571.826000000001</v>
      </c>
      <c r="L32" s="752">
        <f t="shared" si="8"/>
        <v>878632.21699999995</v>
      </c>
      <c r="M32" s="752">
        <f t="shared" si="10"/>
        <v>838130.826</v>
      </c>
      <c r="N32" s="752">
        <f t="shared" si="11"/>
        <v>707534.50400000007</v>
      </c>
      <c r="O32" s="752">
        <f t="shared" si="12"/>
        <v>748035.89500000002</v>
      </c>
      <c r="P32" s="775">
        <f t="shared" si="13"/>
        <v>0.8052681091251177</v>
      </c>
      <c r="Q32" s="775">
        <f t="shared" si="13"/>
        <v>0.89250493096646943</v>
      </c>
      <c r="R32" s="754"/>
      <c r="W32" s="754"/>
      <c r="X32" s="754"/>
    </row>
    <row r="33" spans="1:24" s="666" customFormat="1">
      <c r="A33" s="747" t="s">
        <v>1293</v>
      </c>
      <c r="B33" s="747" t="s">
        <v>1294</v>
      </c>
      <c r="C33" s="747" t="s">
        <v>1277</v>
      </c>
      <c r="D33" s="749" t="s">
        <v>1272</v>
      </c>
      <c r="E33" s="749" t="s">
        <v>1154</v>
      </c>
      <c r="F33" s="661" t="s">
        <v>1295</v>
      </c>
      <c r="G33" s="661">
        <v>107887</v>
      </c>
      <c r="H33" s="661">
        <f>G33*1.088</f>
        <v>117381.05600000001</v>
      </c>
      <c r="I33" s="774">
        <f t="shared" si="9"/>
        <v>1.0880000000000001</v>
      </c>
      <c r="J33" s="661">
        <f t="shared" si="7"/>
        <v>6796.8810000000003</v>
      </c>
      <c r="K33" s="661">
        <f>G33*0.06</f>
        <v>6473.2199999999993</v>
      </c>
      <c r="L33" s="752">
        <f t="shared" si="8"/>
        <v>114683.88099999999</v>
      </c>
      <c r="M33" s="752">
        <f t="shared" si="10"/>
        <v>114360.22</v>
      </c>
      <c r="N33" s="752">
        <f t="shared" si="11"/>
        <v>110584.17500000002</v>
      </c>
      <c r="O33" s="662">
        <f t="shared" si="12"/>
        <v>110907.83600000001</v>
      </c>
      <c r="P33" s="775">
        <f t="shared" si="13"/>
        <v>0.96425211665098798</v>
      </c>
      <c r="Q33" s="775">
        <f t="shared" si="13"/>
        <v>0.9698113207547171</v>
      </c>
      <c r="R33" s="754"/>
      <c r="W33" s="754"/>
      <c r="X33" s="754"/>
    </row>
    <row r="34" spans="1:24" s="666" customFormat="1">
      <c r="A34" s="777"/>
      <c r="B34" s="777"/>
      <c r="C34" s="777"/>
      <c r="D34" s="778"/>
      <c r="E34" s="778"/>
      <c r="F34" s="779"/>
      <c r="G34" s="779"/>
      <c r="H34" s="779"/>
      <c r="I34" s="780"/>
      <c r="J34" s="779"/>
      <c r="K34" s="779"/>
      <c r="L34" s="781"/>
      <c r="M34" s="781"/>
      <c r="N34" s="781"/>
      <c r="O34" s="759"/>
      <c r="P34" s="754"/>
      <c r="Q34" s="754"/>
      <c r="R34" s="754"/>
      <c r="W34" s="754"/>
      <c r="X34" s="754"/>
    </row>
    <row r="35" spans="1:24" s="666" customFormat="1">
      <c r="A35" s="760" t="s">
        <v>1307</v>
      </c>
      <c r="B35" s="756"/>
      <c r="C35" s="756"/>
      <c r="D35" s="757"/>
      <c r="E35" s="757"/>
      <c r="I35" s="782"/>
      <c r="L35" s="759"/>
      <c r="M35" s="759"/>
      <c r="N35" s="759"/>
      <c r="O35" s="759"/>
      <c r="P35" s="754"/>
      <c r="Q35" s="754"/>
      <c r="R35" s="754"/>
      <c r="W35" s="754"/>
      <c r="X35" s="754"/>
    </row>
    <row r="36" spans="1:24" s="666" customFormat="1">
      <c r="A36" s="760" t="s">
        <v>1308</v>
      </c>
      <c r="B36" s="756"/>
      <c r="C36" s="756"/>
      <c r="D36" s="757"/>
      <c r="E36" s="757"/>
      <c r="I36" s="782"/>
      <c r="L36" s="759"/>
      <c r="M36" s="759"/>
      <c r="N36" s="759"/>
      <c r="O36" s="759"/>
      <c r="P36" s="754"/>
      <c r="Q36" s="754"/>
      <c r="R36" s="754"/>
      <c r="W36" s="754"/>
      <c r="X36" s="754"/>
    </row>
    <row r="37" spans="1:24" s="666" customFormat="1">
      <c r="A37" s="760"/>
      <c r="B37" s="756"/>
      <c r="C37" s="756"/>
      <c r="D37" s="757"/>
      <c r="E37" s="757"/>
      <c r="I37" s="782"/>
      <c r="L37" s="759"/>
      <c r="M37" s="759"/>
      <c r="N37" s="759"/>
      <c r="O37" s="759"/>
      <c r="P37" s="754"/>
      <c r="Q37" s="754"/>
      <c r="R37" s="754"/>
      <c r="W37" s="754"/>
      <c r="X37" s="754"/>
    </row>
    <row r="38" spans="1:24" s="666" customFormat="1" ht="26">
      <c r="A38" s="783" t="s">
        <v>1309</v>
      </c>
      <c r="B38" s="756"/>
      <c r="C38" s="756"/>
      <c r="D38" s="757"/>
      <c r="E38" s="757"/>
      <c r="L38" s="690"/>
      <c r="M38" s="690"/>
      <c r="N38" s="690"/>
      <c r="O38" s="690"/>
    </row>
    <row r="39" spans="1:24" s="666" customFormat="1" ht="17">
      <c r="A39" s="784"/>
      <c r="B39" s="859" t="s">
        <v>1310</v>
      </c>
      <c r="C39" s="859"/>
      <c r="D39" s="859"/>
      <c r="E39" s="859"/>
      <c r="F39" s="859"/>
      <c r="G39" s="859"/>
      <c r="H39" s="859"/>
      <c r="I39" s="859"/>
      <c r="J39" s="859"/>
      <c r="K39" s="859"/>
      <c r="L39" s="859" t="s">
        <v>1311</v>
      </c>
      <c r="M39" s="859"/>
      <c r="N39" s="859"/>
      <c r="O39" s="859" t="s">
        <v>1312</v>
      </c>
      <c r="P39" s="859"/>
      <c r="Q39" s="859"/>
    </row>
    <row r="40" spans="1:24" s="666" customFormat="1" ht="32">
      <c r="A40" s="785" t="s">
        <v>1313</v>
      </c>
      <c r="B40" s="785" t="s">
        <v>1314</v>
      </c>
      <c r="C40" s="785" t="s">
        <v>1315</v>
      </c>
      <c r="D40" s="785" t="s">
        <v>1316</v>
      </c>
      <c r="E40" s="785" t="s">
        <v>1317</v>
      </c>
      <c r="F40" s="786" t="s">
        <v>1318</v>
      </c>
      <c r="G40" s="787" t="s">
        <v>1319</v>
      </c>
      <c r="H40" s="788" t="s">
        <v>1320</v>
      </c>
      <c r="I40" s="786" t="s">
        <v>1321</v>
      </c>
      <c r="J40" s="786" t="s">
        <v>1322</v>
      </c>
      <c r="K40" s="786" t="s">
        <v>1323</v>
      </c>
      <c r="L40" s="785" t="s">
        <v>1324</v>
      </c>
      <c r="M40" s="785" t="s">
        <v>1325</v>
      </c>
      <c r="N40" s="786" t="s">
        <v>1326</v>
      </c>
      <c r="O40" s="785" t="s">
        <v>1324</v>
      </c>
      <c r="P40" s="785" t="s">
        <v>1325</v>
      </c>
      <c r="Q40" s="786" t="s">
        <v>1326</v>
      </c>
    </row>
    <row r="41" spans="1:24" s="762" customFormat="1">
      <c r="A41" s="789" t="s">
        <v>1222</v>
      </c>
      <c r="B41" s="790">
        <v>0.62776157967227753</v>
      </c>
      <c r="C41" s="790">
        <v>3.6807764242135041E-2</v>
      </c>
      <c r="D41" s="790">
        <v>7.4148993669856354E-3</v>
      </c>
      <c r="E41" s="790">
        <v>6.5587401498588887E-3</v>
      </c>
      <c r="F41" s="790">
        <f>SUM(B41:E41)</f>
        <v>0.67854298343125707</v>
      </c>
      <c r="G41" s="791">
        <v>6.3531691227340953E-2</v>
      </c>
      <c r="H41" s="791">
        <f>F41+G41</f>
        <v>0.742074674658598</v>
      </c>
      <c r="I41" s="792">
        <v>0.25430756124933235</v>
      </c>
      <c r="J41" s="792">
        <v>0.4688927034382474</v>
      </c>
      <c r="K41" s="792">
        <f>SUM(I41:J41)</f>
        <v>0.7232002646875797</v>
      </c>
      <c r="L41" s="793">
        <v>305.41834287972029</v>
      </c>
      <c r="M41" s="793">
        <v>563.13084742334854</v>
      </c>
      <c r="N41" s="793">
        <f>SUM(L41:M41)</f>
        <v>868.54919030306883</v>
      </c>
      <c r="O41" s="793">
        <v>541.19006152146824</v>
      </c>
      <c r="P41" s="793">
        <v>997.84713350271602</v>
      </c>
      <c r="Q41" s="793">
        <f>SUM(O41:P41)</f>
        <v>1539.0371950241843</v>
      </c>
    </row>
    <row r="42" spans="1:24">
      <c r="A42" s="785" t="s">
        <v>1327</v>
      </c>
      <c r="B42" s="794">
        <v>2.7385757800880905</v>
      </c>
      <c r="C42" s="794">
        <v>0.28637216752349798</v>
      </c>
      <c r="D42" s="794">
        <v>0.11986249669586305</v>
      </c>
      <c r="E42" s="794">
        <v>4.7725141866664517E-2</v>
      </c>
      <c r="F42" s="794">
        <f>SUM(B42:E42)</f>
        <v>3.1925355861741158</v>
      </c>
      <c r="G42" s="795">
        <v>0.32190147570798605</v>
      </c>
      <c r="H42" s="795">
        <f>F42+G42</f>
        <v>3.5144370618821017</v>
      </c>
      <c r="I42" s="796">
        <v>0.58431791435249092</v>
      </c>
      <c r="J42" s="796">
        <v>1.6822204912018592</v>
      </c>
      <c r="K42" s="796">
        <f t="shared" ref="K42:K51" si="14">SUM(I42:J42)</f>
        <v>2.2665384055543503</v>
      </c>
      <c r="L42" s="797">
        <v>102.03385753619139</v>
      </c>
      <c r="M42" s="797">
        <v>293.75010029250643</v>
      </c>
      <c r="N42" s="797">
        <f t="shared" ref="N42:N51" si="15">SUM(L42:M42)</f>
        <v>395.78395782869779</v>
      </c>
      <c r="O42" s="797">
        <v>70.243558454527687</v>
      </c>
      <c r="P42" s="797">
        <v>202.2275040772731</v>
      </c>
      <c r="Q42" s="797">
        <f t="shared" ref="Q42:Q51" si="16">SUM(O42:P42)</f>
        <v>272.47106253180078</v>
      </c>
    </row>
    <row r="43" spans="1:24">
      <c r="A43" s="785" t="s">
        <v>1328</v>
      </c>
      <c r="B43" s="794">
        <v>1.0004632238147466</v>
      </c>
      <c r="C43" s="794">
        <v>7.589034791668689E-2</v>
      </c>
      <c r="D43" s="794">
        <v>8.7187476096576497E-3</v>
      </c>
      <c r="E43" s="794">
        <v>1.3673715901859255E-2</v>
      </c>
      <c r="F43" s="794">
        <f t="shared" ref="F43:F51" si="17">SUM(B43:E43)</f>
        <v>1.0987460352429503</v>
      </c>
      <c r="G43" s="795">
        <v>0.12471922245207663</v>
      </c>
      <c r="H43" s="795">
        <f t="shared" ref="H43:H51" si="18">F43+G43</f>
        <v>1.2234652576950269</v>
      </c>
      <c r="I43" s="796">
        <v>0.3276552261400108</v>
      </c>
      <c r="J43" s="796">
        <v>0.83412155215463224</v>
      </c>
      <c r="K43" s="796">
        <f t="shared" si="14"/>
        <v>1.1617767782946431</v>
      </c>
      <c r="L43" s="797">
        <v>112.34652992772013</v>
      </c>
      <c r="M43" s="797">
        <v>286.00386762167227</v>
      </c>
      <c r="N43" s="797">
        <f t="shared" si="15"/>
        <v>398.35039754939237</v>
      </c>
      <c r="O43" s="797">
        <v>412.73197658958532</v>
      </c>
      <c r="P43" s="797">
        <v>1050.7039396027956</v>
      </c>
      <c r="Q43" s="797">
        <f t="shared" si="16"/>
        <v>1463.4359161923808</v>
      </c>
    </row>
    <row r="44" spans="1:24">
      <c r="A44" s="785" t="s">
        <v>1329</v>
      </c>
      <c r="B44" s="794">
        <v>0.27018326062411602</v>
      </c>
      <c r="C44" s="794">
        <v>2.6679987632621985E-2</v>
      </c>
      <c r="D44" s="794">
        <v>2.7442431596949503E-3</v>
      </c>
      <c r="E44" s="794">
        <v>7.4837699306736869E-3</v>
      </c>
      <c r="F44" s="794">
        <f t="shared" si="17"/>
        <v>0.30709126134710663</v>
      </c>
      <c r="G44" s="795">
        <v>5.6110843707367651E-2</v>
      </c>
      <c r="H44" s="795">
        <f t="shared" si="18"/>
        <v>0.36320210505447426</v>
      </c>
      <c r="I44" s="796">
        <v>6.4905811124140664E-2</v>
      </c>
      <c r="J44" s="796">
        <v>0.14479634194772106</v>
      </c>
      <c r="K44" s="796">
        <f t="shared" si="14"/>
        <v>0.20970215307186174</v>
      </c>
      <c r="L44" s="797">
        <v>95.182338926895412</v>
      </c>
      <c r="M44" s="797">
        <v>212.33929991696257</v>
      </c>
      <c r="N44" s="797">
        <f t="shared" si="15"/>
        <v>307.521638843858</v>
      </c>
      <c r="O44" s="797">
        <v>431.50594205805709</v>
      </c>
      <c r="P44" s="797">
        <v>962.63309642968704</v>
      </c>
      <c r="Q44" s="797">
        <f t="shared" si="16"/>
        <v>1394.1390384877441</v>
      </c>
    </row>
    <row r="45" spans="1:24">
      <c r="A45" s="785" t="s">
        <v>1330</v>
      </c>
      <c r="B45" s="794">
        <v>0.41023192481751031</v>
      </c>
      <c r="C45" s="794">
        <v>1.6409889368708193E-2</v>
      </c>
      <c r="D45" s="794">
        <v>1.3136068698170924E-3</v>
      </c>
      <c r="E45" s="794">
        <v>2.1604585936843665E-3</v>
      </c>
      <c r="F45" s="794">
        <f t="shared" si="17"/>
        <v>0.43011587964971992</v>
      </c>
      <c r="G45" s="795">
        <v>0.12843005212705927</v>
      </c>
      <c r="H45" s="795">
        <f t="shared" si="18"/>
        <v>0.55854593177677914</v>
      </c>
      <c r="I45" s="796">
        <v>0.17004917970968189</v>
      </c>
      <c r="J45" s="796">
        <v>0.35380271103511318</v>
      </c>
      <c r="K45" s="796">
        <f t="shared" si="14"/>
        <v>0.5238518907447951</v>
      </c>
      <c r="L45" s="797">
        <v>276.78370784322016</v>
      </c>
      <c r="M45" s="797">
        <v>575.87355829924343</v>
      </c>
      <c r="N45" s="797">
        <f t="shared" si="15"/>
        <v>852.65726614246364</v>
      </c>
      <c r="O45" s="797">
        <v>794.92488117572316</v>
      </c>
      <c r="P45" s="797">
        <v>1653.9131709391188</v>
      </c>
      <c r="Q45" s="797">
        <f t="shared" si="16"/>
        <v>2448.838052114842</v>
      </c>
    </row>
    <row r="46" spans="1:24">
      <c r="A46" s="785" t="s">
        <v>1331</v>
      </c>
      <c r="B46" s="794">
        <v>0.4794394004673565</v>
      </c>
      <c r="C46" s="794">
        <v>3.5002126300857722E-2</v>
      </c>
      <c r="D46" s="794">
        <v>2.9987127480537578E-4</v>
      </c>
      <c r="E46" s="794">
        <v>2.0014321288156626E-3</v>
      </c>
      <c r="F46" s="794">
        <f t="shared" si="17"/>
        <v>0.5167428301718352</v>
      </c>
      <c r="G46" s="795">
        <v>4.4715584095474742E-2</v>
      </c>
      <c r="H46" s="795">
        <f t="shared" si="18"/>
        <v>0.56145841426730991</v>
      </c>
      <c r="I46" s="796">
        <v>8.9358929422547112E-2</v>
      </c>
      <c r="J46" s="796">
        <v>0.16730968144508446</v>
      </c>
      <c r="K46" s="796">
        <f t="shared" si="14"/>
        <v>0.2566686108676316</v>
      </c>
      <c r="L46" s="797">
        <v>510.73338940943592</v>
      </c>
      <c r="M46" s="797">
        <v>956.26303087624103</v>
      </c>
      <c r="N46" s="797">
        <f t="shared" si="15"/>
        <v>1466.996420285677</v>
      </c>
      <c r="O46" s="797">
        <v>815.9815308544155</v>
      </c>
      <c r="P46" s="797">
        <v>1527.7892301815941</v>
      </c>
      <c r="Q46" s="797">
        <f t="shared" si="16"/>
        <v>2343.7707610360094</v>
      </c>
    </row>
    <row r="47" spans="1:24">
      <c r="A47" s="785" t="s">
        <v>1332</v>
      </c>
      <c r="B47" s="794">
        <v>0.46398878563176471</v>
      </c>
      <c r="C47" s="794">
        <v>3.2128587050467748E-2</v>
      </c>
      <c r="D47" s="794">
        <v>1.24312469586879E-2</v>
      </c>
      <c r="E47" s="794">
        <v>1.0270100910686747E-2</v>
      </c>
      <c r="F47" s="794">
        <f t="shared" si="17"/>
        <v>0.51881872055160705</v>
      </c>
      <c r="G47" s="795">
        <v>3.8751009720483912E-2</v>
      </c>
      <c r="H47" s="795">
        <f t="shared" si="18"/>
        <v>0.557569730272091</v>
      </c>
      <c r="I47" s="796">
        <v>0.23183013857986837</v>
      </c>
      <c r="J47" s="796">
        <v>0.30805167337196465</v>
      </c>
      <c r="K47" s="796">
        <f t="shared" si="14"/>
        <v>0.53988181195183305</v>
      </c>
      <c r="L47" s="797">
        <v>381.87077444919862</v>
      </c>
      <c r="M47" s="797">
        <v>507.42294251097411</v>
      </c>
      <c r="N47" s="797">
        <f t="shared" si="15"/>
        <v>889.29371696017279</v>
      </c>
      <c r="O47" s="797">
        <v>926.49542755891457</v>
      </c>
      <c r="P47" s="797">
        <v>1231.1102800495921</v>
      </c>
      <c r="Q47" s="797">
        <f t="shared" si="16"/>
        <v>2157.6057076085067</v>
      </c>
    </row>
    <row r="48" spans="1:24">
      <c r="A48" s="785" t="s">
        <v>1333</v>
      </c>
      <c r="B48" s="794">
        <v>0.44587373751627069</v>
      </c>
      <c r="C48" s="794">
        <v>1.9122130532025442E-2</v>
      </c>
      <c r="D48" s="794">
        <v>1.3295408948343747E-2</v>
      </c>
      <c r="E48" s="794">
        <v>4.5410469898530519E-3</v>
      </c>
      <c r="F48" s="794">
        <f t="shared" si="17"/>
        <v>0.4828323239864929</v>
      </c>
      <c r="G48" s="795">
        <v>4.3759150300668168E-2</v>
      </c>
      <c r="H48" s="795">
        <f t="shared" si="18"/>
        <v>0.52659147428716102</v>
      </c>
      <c r="I48" s="796">
        <v>0.21821130060400476</v>
      </c>
      <c r="J48" s="796">
        <v>0.41429503478168372</v>
      </c>
      <c r="K48" s="796">
        <f t="shared" si="14"/>
        <v>0.63250633538568846</v>
      </c>
      <c r="L48" s="797">
        <v>418.51132053012833</v>
      </c>
      <c r="M48" s="797">
        <v>794.58378927042509</v>
      </c>
      <c r="N48" s="797">
        <f t="shared" si="15"/>
        <v>1213.0951098005535</v>
      </c>
      <c r="O48" s="797">
        <v>745.08961215409806</v>
      </c>
      <c r="P48" s="797">
        <v>1414.6239261138801</v>
      </c>
      <c r="Q48" s="797">
        <f t="shared" si="16"/>
        <v>2159.713538267978</v>
      </c>
    </row>
    <row r="49" spans="1:17">
      <c r="A49" s="785" t="s">
        <v>1334</v>
      </c>
      <c r="B49" s="794">
        <v>0.88027844251352683</v>
      </c>
      <c r="C49" s="794">
        <v>1.9606184719648527E-2</v>
      </c>
      <c r="D49" s="794">
        <v>3.4788508316896424E-3</v>
      </c>
      <c r="E49" s="794">
        <v>2.4270606513616057E-3</v>
      </c>
      <c r="F49" s="794">
        <f t="shared" si="17"/>
        <v>0.9057905387162265</v>
      </c>
      <c r="G49" s="795">
        <v>1.3670685634319814E-2</v>
      </c>
      <c r="H49" s="795">
        <f t="shared" si="18"/>
        <v>0.91946122435054634</v>
      </c>
      <c r="I49" s="796">
        <v>0.20159935652087133</v>
      </c>
      <c r="J49" s="796">
        <v>0.47835722714846535</v>
      </c>
      <c r="K49" s="796">
        <f t="shared" si="14"/>
        <v>0.67995658366933664</v>
      </c>
      <c r="L49" s="797">
        <v>409.11552826603753</v>
      </c>
      <c r="M49" s="797">
        <v>970.75394020149258</v>
      </c>
      <c r="N49" s="797">
        <f t="shared" si="15"/>
        <v>1379.8694684675302</v>
      </c>
      <c r="O49" s="797">
        <v>981.94316310795102</v>
      </c>
      <c r="P49" s="797">
        <v>2329.965813522243</v>
      </c>
      <c r="Q49" s="797">
        <f t="shared" si="16"/>
        <v>3311.908976630194</v>
      </c>
    </row>
    <row r="50" spans="1:17">
      <c r="A50" s="785" t="s">
        <v>1335</v>
      </c>
      <c r="B50" s="794">
        <v>0.97288801655257851</v>
      </c>
      <c r="C50" s="794">
        <v>4.7382349418185428E-2</v>
      </c>
      <c r="D50" s="794">
        <v>1.6664035544797246E-3</v>
      </c>
      <c r="E50" s="794">
        <v>6.2064813284944328E-3</v>
      </c>
      <c r="F50" s="794">
        <f t="shared" si="17"/>
        <v>1.028143250853738</v>
      </c>
      <c r="G50" s="795">
        <v>5.9748905881951558E-2</v>
      </c>
      <c r="H50" s="795">
        <f t="shared" si="18"/>
        <v>1.0878921567356896</v>
      </c>
      <c r="I50" s="796">
        <v>0.6198595729696067</v>
      </c>
      <c r="J50" s="796">
        <v>0.96416531321174703</v>
      </c>
      <c r="K50" s="796">
        <f t="shared" si="14"/>
        <v>1.5840248861813537</v>
      </c>
      <c r="L50" s="797">
        <v>614.77097607140536</v>
      </c>
      <c r="M50" s="797">
        <v>956.25021625090176</v>
      </c>
      <c r="N50" s="797">
        <f t="shared" si="15"/>
        <v>1571.0211923223071</v>
      </c>
      <c r="O50" s="797">
        <v>711.97932902652281</v>
      </c>
      <c r="P50" s="797">
        <v>1107.4536922652417</v>
      </c>
      <c r="Q50" s="797">
        <f t="shared" si="16"/>
        <v>1819.4330212917644</v>
      </c>
    </row>
    <row r="51" spans="1:17">
      <c r="A51" s="785" t="s">
        <v>1336</v>
      </c>
      <c r="B51" s="794">
        <v>1.2792369677292761</v>
      </c>
      <c r="C51" s="794">
        <v>0</v>
      </c>
      <c r="D51" s="794">
        <v>3.4241558067582964E-3</v>
      </c>
      <c r="E51" s="794">
        <v>9.2116315437387637E-3</v>
      </c>
      <c r="F51" s="794">
        <f t="shared" si="17"/>
        <v>1.2918727550797731</v>
      </c>
      <c r="G51" s="795">
        <v>6.6632782159417092E-2</v>
      </c>
      <c r="H51" s="795">
        <f t="shared" si="18"/>
        <v>1.3585055372391901</v>
      </c>
      <c r="I51" s="796">
        <v>5.8189627388200431E-2</v>
      </c>
      <c r="J51" s="796">
        <v>1.8539075655276336</v>
      </c>
      <c r="K51" s="796">
        <f t="shared" si="14"/>
        <v>1.9120971929158339</v>
      </c>
      <c r="L51" s="797">
        <v>122.67791127541589</v>
      </c>
      <c r="M51" s="797">
        <v>3908.4888157015389</v>
      </c>
      <c r="N51" s="797">
        <f t="shared" si="15"/>
        <v>4031.1667269769546</v>
      </c>
      <c r="O51" s="797">
        <v>1374.3375941565855</v>
      </c>
      <c r="P51" s="797">
        <v>43786.065966674272</v>
      </c>
      <c r="Q51" s="797">
        <f t="shared" si="16"/>
        <v>45160.403560830855</v>
      </c>
    </row>
    <row r="52" spans="1:17">
      <c r="A52" s="756"/>
      <c r="B52" s="756"/>
      <c r="C52" s="756"/>
      <c r="D52" s="757"/>
      <c r="E52" s="757"/>
      <c r="F52" s="666"/>
      <c r="G52" s="666"/>
      <c r="H52" s="666"/>
      <c r="I52" s="666"/>
      <c r="J52" s="666"/>
      <c r="K52" s="666"/>
      <c r="P52" s="666"/>
      <c r="Q52" s="666"/>
    </row>
    <row r="53" spans="1:17">
      <c r="A53" s="760" t="s">
        <v>1337</v>
      </c>
      <c r="B53" s="756"/>
      <c r="C53" s="756"/>
      <c r="D53" s="757"/>
      <c r="E53" s="757"/>
      <c r="F53" s="666"/>
      <c r="G53" s="666"/>
      <c r="H53" s="666"/>
      <c r="I53" s="666"/>
      <c r="J53" s="666"/>
      <c r="K53" s="666"/>
      <c r="P53" s="666"/>
      <c r="Q53" s="666"/>
    </row>
    <row r="54" spans="1:17">
      <c r="A54" s="760" t="s">
        <v>1338</v>
      </c>
      <c r="B54" s="756"/>
      <c r="C54" s="756"/>
      <c r="D54" s="757"/>
      <c r="E54" s="757"/>
      <c r="F54" s="666"/>
      <c r="G54" s="666"/>
      <c r="H54" s="666"/>
      <c r="I54" s="666"/>
      <c r="J54" s="666"/>
      <c r="K54" s="666"/>
      <c r="P54" s="666"/>
      <c r="Q54" s="666"/>
    </row>
    <row r="55" spans="1:17">
      <c r="A55" s="760"/>
      <c r="B55" s="756"/>
      <c r="C55" s="756"/>
      <c r="D55" s="757"/>
      <c r="E55" s="757"/>
      <c r="F55" s="666"/>
      <c r="G55" s="666"/>
      <c r="H55" s="666"/>
      <c r="I55" s="666"/>
      <c r="J55" s="666"/>
      <c r="K55" s="666"/>
      <c r="P55" s="666"/>
      <c r="Q55" s="666"/>
    </row>
    <row r="56" spans="1:17" ht="26">
      <c r="A56" s="783" t="s">
        <v>1339</v>
      </c>
      <c r="D56" s="764"/>
      <c r="E56" s="764"/>
      <c r="J56" s="798"/>
    </row>
    <row r="57" spans="1:17" ht="26">
      <c r="A57" s="743" t="s">
        <v>1340</v>
      </c>
      <c r="D57" s="764"/>
      <c r="E57" s="764"/>
    </row>
    <row r="58" spans="1:17" ht="26">
      <c r="A58" s="743" t="s">
        <v>1341</v>
      </c>
    </row>
    <row r="59" spans="1:17" ht="26">
      <c r="A59" s="743" t="s">
        <v>1342</v>
      </c>
    </row>
    <row r="60" spans="1:17" ht="26">
      <c r="A60" s="743" t="s">
        <v>1343</v>
      </c>
    </row>
  </sheetData>
  <mergeCells count="3">
    <mergeCell ref="B39:K39"/>
    <mergeCell ref="L39:N39"/>
    <mergeCell ref="O39:Q39"/>
  </mergeCells>
  <phoneticPr fontId="2"/>
  <pageMargins left="0.7" right="0.7" top="0.75" bottom="0.75" header="0.3" footer="0.3"/>
  <pageSetup paperSize="8" scale="50" fitToWidth="0" fitToHeight="0" orientation="landscape" r:id="rId1"/>
  <colBreaks count="1" manualBreakCount="1">
    <brk id="19" min="1" max="34" man="1"/>
  </colBreak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E174"/>
  <sheetViews>
    <sheetView showGridLines="0" workbookViewId="0">
      <pane xSplit="3" ySplit="4" topLeftCell="AQ23" activePane="bottomRight" state="frozen"/>
      <selection pane="topRight" activeCell="D1" sqref="D1"/>
      <selection pane="bottomLeft" activeCell="A5" sqref="A5"/>
      <selection pane="bottomRight" activeCell="DC3" sqref="DC3"/>
    </sheetView>
  </sheetViews>
  <sheetFormatPr baseColWidth="10" defaultColWidth="8.83203125" defaultRowHeight="15" outlineLevelCol="1"/>
  <cols>
    <col min="3" max="3" width="13" bestFit="1" customWidth="1"/>
    <col min="4" max="6" width="11.33203125" hidden="1" customWidth="1" outlineLevel="1"/>
    <col min="7" max="13" width="12.5" hidden="1" customWidth="1" outlineLevel="1"/>
    <col min="14" max="42" width="11.6640625" hidden="1" customWidth="1" outlineLevel="1"/>
    <col min="43" max="43" width="11.6640625" bestFit="1" customWidth="1" collapsed="1"/>
    <col min="44" max="44" width="13" bestFit="1" customWidth="1"/>
    <col min="47" max="54" width="11.33203125" hidden="1" customWidth="1" outlineLevel="1"/>
    <col min="55" max="56" width="12.5" hidden="1" customWidth="1" outlineLevel="1"/>
    <col min="57" max="100" width="11.6640625" hidden="1" customWidth="1" outlineLevel="1"/>
    <col min="101" max="101" width="11.6640625" bestFit="1" customWidth="1" collapsed="1"/>
    <col min="106" max="106" width="11.6640625" bestFit="1" customWidth="1"/>
  </cols>
  <sheetData>
    <row r="1" spans="1:109">
      <c r="A1" s="707"/>
      <c r="B1" s="707" t="s">
        <v>1209</v>
      </c>
      <c r="C1" s="707"/>
      <c r="D1" s="707"/>
      <c r="E1" s="707" t="s">
        <v>1208</v>
      </c>
      <c r="F1" s="707"/>
      <c r="G1" s="707"/>
      <c r="H1" s="707"/>
      <c r="I1" s="707"/>
      <c r="J1" s="707"/>
      <c r="K1" s="707"/>
      <c r="L1" s="707"/>
      <c r="M1" s="707"/>
      <c r="N1" s="707"/>
      <c r="O1" s="707"/>
      <c r="P1" s="707"/>
      <c r="Q1" s="707"/>
      <c r="R1" s="707"/>
      <c r="S1" s="707"/>
      <c r="T1" s="707"/>
      <c r="U1" s="707"/>
      <c r="V1" s="707"/>
      <c r="W1" s="707"/>
      <c r="X1" s="707"/>
      <c r="Y1" s="707"/>
      <c r="Z1" s="707"/>
      <c r="AA1" s="707"/>
      <c r="AB1" s="707"/>
      <c r="AC1" s="707"/>
      <c r="AD1" s="707"/>
      <c r="AE1" s="707"/>
      <c r="AF1" s="707"/>
      <c r="AG1" s="707"/>
      <c r="AH1" s="707"/>
      <c r="AI1" s="707"/>
      <c r="AJ1" s="707"/>
      <c r="AK1" s="707"/>
      <c r="AL1" s="707"/>
      <c r="AM1" s="707"/>
      <c r="AN1" s="707"/>
      <c r="AO1" s="707"/>
      <c r="AP1" s="707"/>
      <c r="AQ1" s="707"/>
    </row>
    <row r="2" spans="1:109">
      <c r="A2" s="707"/>
      <c r="B2" s="707"/>
      <c r="C2" s="707"/>
      <c r="D2" s="707"/>
      <c r="E2" s="707"/>
      <c r="F2" s="707"/>
      <c r="G2" s="707"/>
      <c r="H2" s="707"/>
      <c r="I2" s="707"/>
      <c r="J2" s="707"/>
      <c r="K2" s="707"/>
      <c r="L2" s="707"/>
      <c r="M2" s="707"/>
      <c r="N2" s="707"/>
      <c r="O2" s="707"/>
      <c r="P2" s="707"/>
      <c r="Q2" s="707"/>
      <c r="R2" s="707"/>
      <c r="S2" s="707"/>
      <c r="T2" s="707"/>
      <c r="U2" s="707"/>
      <c r="V2" s="707"/>
      <c r="W2" s="707"/>
      <c r="X2" s="707"/>
      <c r="Y2" s="707"/>
      <c r="Z2" s="707"/>
      <c r="AA2" s="707"/>
      <c r="AB2" s="707"/>
      <c r="AC2" s="707"/>
      <c r="AD2" s="707"/>
      <c r="AE2" s="707"/>
      <c r="AF2" s="707"/>
      <c r="AG2" s="707"/>
      <c r="AH2" s="707"/>
      <c r="AI2" s="707"/>
      <c r="AJ2" s="707"/>
      <c r="AK2" s="707"/>
      <c r="AL2" s="707"/>
      <c r="AM2" s="707"/>
      <c r="AN2" s="707"/>
      <c r="AO2" s="707"/>
      <c r="AP2" s="707"/>
      <c r="AQ2" s="707" t="s">
        <v>1210</v>
      </c>
      <c r="AT2" s="707" t="s">
        <v>1214</v>
      </c>
      <c r="AU2" s="707"/>
      <c r="AV2" s="707"/>
      <c r="AW2" s="707"/>
      <c r="AX2" s="707"/>
      <c r="AY2" s="707"/>
      <c r="AZ2" s="707"/>
      <c r="BA2" s="707"/>
      <c r="BB2" s="707"/>
      <c r="BC2" s="707"/>
      <c r="BD2" s="707"/>
      <c r="BE2" s="707"/>
      <c r="BF2" s="707"/>
      <c r="BG2" s="707"/>
      <c r="BH2" s="707"/>
      <c r="BI2" s="707"/>
      <c r="BJ2" s="707"/>
      <c r="BK2" s="707"/>
      <c r="BL2" s="707"/>
      <c r="BM2" s="707"/>
      <c r="BN2" s="707"/>
      <c r="BO2" s="707"/>
      <c r="BP2" s="707"/>
      <c r="BQ2" s="707"/>
      <c r="BR2" s="707"/>
      <c r="BS2" s="707"/>
      <c r="BT2" s="707"/>
      <c r="BU2" s="707"/>
      <c r="BV2" s="707"/>
      <c r="BW2" s="707"/>
      <c r="BX2" s="707"/>
      <c r="BY2" s="707"/>
      <c r="BZ2" s="707"/>
      <c r="CA2" s="707"/>
      <c r="CB2" s="707"/>
      <c r="CC2" s="707"/>
      <c r="CD2" s="707"/>
      <c r="CE2" s="707"/>
      <c r="CF2" s="707"/>
      <c r="CG2" s="707"/>
      <c r="CH2" s="707"/>
      <c r="CI2" s="707"/>
      <c r="CJ2" s="707"/>
      <c r="CK2" s="707"/>
      <c r="CL2" s="707"/>
      <c r="CM2" s="707"/>
      <c r="CN2" s="707"/>
      <c r="CO2" s="707"/>
      <c r="CP2" s="707"/>
      <c r="CQ2" s="707"/>
      <c r="CR2" s="707"/>
      <c r="CS2" s="707"/>
      <c r="CT2" s="707"/>
      <c r="CU2" s="707"/>
      <c r="CV2" s="707"/>
      <c r="CW2" s="740" t="s">
        <v>1215</v>
      </c>
      <c r="DA2" s="640" t="s">
        <v>1344</v>
      </c>
    </row>
    <row r="3" spans="1:109">
      <c r="A3" s="707"/>
      <c r="B3" s="707"/>
      <c r="C3" s="708"/>
      <c r="D3" s="709">
        <v>1970</v>
      </c>
      <c r="E3" s="709">
        <v>1971</v>
      </c>
      <c r="F3" s="709">
        <v>1972</v>
      </c>
      <c r="G3" s="709">
        <v>1973</v>
      </c>
      <c r="H3" s="709">
        <v>1974</v>
      </c>
      <c r="I3" s="709">
        <v>1975</v>
      </c>
      <c r="J3" s="709">
        <v>1976</v>
      </c>
      <c r="K3" s="709">
        <v>1977</v>
      </c>
      <c r="L3" s="709">
        <v>1978</v>
      </c>
      <c r="M3" s="709">
        <v>1979</v>
      </c>
      <c r="N3" s="709">
        <v>1980</v>
      </c>
      <c r="O3" s="709">
        <v>1981</v>
      </c>
      <c r="P3" s="709">
        <v>1982</v>
      </c>
      <c r="Q3" s="709">
        <v>1983</v>
      </c>
      <c r="R3" s="709">
        <v>1984</v>
      </c>
      <c r="S3" s="709">
        <v>1985</v>
      </c>
      <c r="T3" s="709">
        <v>1986</v>
      </c>
      <c r="U3" s="709">
        <v>1987</v>
      </c>
      <c r="V3" s="709">
        <v>1988</v>
      </c>
      <c r="W3" s="709">
        <v>1989</v>
      </c>
      <c r="X3" s="709">
        <v>1990</v>
      </c>
      <c r="Y3" s="709">
        <v>1991</v>
      </c>
      <c r="Z3" s="709">
        <v>1992</v>
      </c>
      <c r="AA3" s="709">
        <v>1993</v>
      </c>
      <c r="AB3" s="709">
        <v>1994</v>
      </c>
      <c r="AC3" s="709">
        <v>1995</v>
      </c>
      <c r="AD3" s="709">
        <v>1996</v>
      </c>
      <c r="AE3" s="709">
        <v>1997</v>
      </c>
      <c r="AF3" s="709">
        <v>1998</v>
      </c>
      <c r="AG3" s="709">
        <v>1999</v>
      </c>
      <c r="AH3" s="709">
        <v>2000</v>
      </c>
      <c r="AI3" s="709">
        <v>2001</v>
      </c>
      <c r="AJ3" s="709">
        <v>2002</v>
      </c>
      <c r="AK3" s="709">
        <v>2003</v>
      </c>
      <c r="AL3" s="709">
        <v>2004</v>
      </c>
      <c r="AM3" s="709">
        <v>2005</v>
      </c>
      <c r="AN3" s="709">
        <v>2006</v>
      </c>
      <c r="AO3" s="709">
        <v>2007</v>
      </c>
      <c r="AP3" s="709">
        <v>2008</v>
      </c>
      <c r="AQ3" s="709">
        <v>2009</v>
      </c>
      <c r="AR3" s="741" t="s">
        <v>1219</v>
      </c>
      <c r="AT3" s="708"/>
      <c r="AU3" s="709"/>
      <c r="AV3" s="709"/>
      <c r="AW3" s="709"/>
      <c r="AX3" s="709"/>
      <c r="AY3" s="709"/>
      <c r="AZ3" s="709"/>
      <c r="BA3" s="709"/>
      <c r="BB3" s="709"/>
      <c r="BC3" s="709"/>
      <c r="BD3" s="709"/>
      <c r="BE3" s="709"/>
      <c r="BF3" s="709"/>
      <c r="BG3" s="709"/>
      <c r="BH3" s="709"/>
      <c r="BI3" s="709"/>
      <c r="BJ3" s="709"/>
      <c r="BK3" s="709"/>
      <c r="BL3" s="709"/>
      <c r="BM3" s="709"/>
      <c r="BN3" s="709"/>
      <c r="BO3" s="709"/>
      <c r="BP3" s="709"/>
      <c r="BQ3" s="709"/>
      <c r="BR3" s="709"/>
      <c r="BS3" s="709"/>
      <c r="BT3" s="709"/>
      <c r="BU3" s="709"/>
      <c r="BV3" s="709"/>
      <c r="BW3" s="709"/>
      <c r="BX3" s="709"/>
      <c r="BY3" s="709"/>
      <c r="BZ3" s="709"/>
      <c r="CA3" s="709"/>
      <c r="CB3" s="709"/>
      <c r="CC3" s="709"/>
      <c r="CD3" s="709"/>
      <c r="CE3" s="709"/>
      <c r="CF3" s="709"/>
      <c r="CG3" s="709"/>
      <c r="CH3" s="709"/>
      <c r="CI3" s="709"/>
      <c r="CJ3" s="709"/>
      <c r="CK3" s="709"/>
      <c r="CL3" s="709"/>
      <c r="CM3" s="709"/>
      <c r="CN3" s="709"/>
      <c r="CO3" s="709"/>
      <c r="CP3" s="709"/>
      <c r="CQ3" s="709"/>
      <c r="CR3" s="709"/>
      <c r="CS3" s="709"/>
      <c r="CT3" s="709"/>
      <c r="CU3" s="709"/>
      <c r="CV3" s="709"/>
      <c r="CW3" s="709"/>
      <c r="CX3" s="741" t="s">
        <v>1220</v>
      </c>
      <c r="DC3" s="806" t="s">
        <v>1349</v>
      </c>
      <c r="DE3" s="806" t="s">
        <v>1351</v>
      </c>
    </row>
    <row r="4" spans="1:109">
      <c r="A4" s="707"/>
      <c r="B4" s="800" t="s">
        <v>1345</v>
      </c>
      <c r="C4" s="710"/>
      <c r="D4" s="711">
        <v>45</v>
      </c>
      <c r="E4" s="711">
        <v>46</v>
      </c>
      <c r="F4" s="711">
        <v>47</v>
      </c>
      <c r="G4" s="711">
        <v>48</v>
      </c>
      <c r="H4" s="711">
        <v>49</v>
      </c>
      <c r="I4" s="711">
        <v>50</v>
      </c>
      <c r="J4" s="711">
        <v>51</v>
      </c>
      <c r="K4" s="711">
        <v>52</v>
      </c>
      <c r="L4" s="711">
        <v>53</v>
      </c>
      <c r="M4" s="711">
        <v>54</v>
      </c>
      <c r="N4" s="711">
        <v>55</v>
      </c>
      <c r="O4" s="711">
        <v>56</v>
      </c>
      <c r="P4" s="711">
        <v>57</v>
      </c>
      <c r="Q4" s="711">
        <v>58</v>
      </c>
      <c r="R4" s="711">
        <v>59</v>
      </c>
      <c r="S4" s="711">
        <v>60</v>
      </c>
      <c r="T4" s="711">
        <v>61</v>
      </c>
      <c r="U4" s="711">
        <v>62</v>
      </c>
      <c r="V4" s="711">
        <v>63</v>
      </c>
      <c r="W4" s="712">
        <v>1</v>
      </c>
      <c r="X4" s="712">
        <v>2</v>
      </c>
      <c r="Y4" s="712">
        <v>3</v>
      </c>
      <c r="Z4" s="712">
        <v>4</v>
      </c>
      <c r="AA4" s="712">
        <v>5</v>
      </c>
      <c r="AB4" s="712">
        <v>6</v>
      </c>
      <c r="AC4" s="712">
        <v>7</v>
      </c>
      <c r="AD4" s="712">
        <v>8</v>
      </c>
      <c r="AE4" s="712">
        <v>9</v>
      </c>
      <c r="AF4" s="712">
        <v>10</v>
      </c>
      <c r="AG4" s="712">
        <v>11</v>
      </c>
      <c r="AH4" s="712">
        <v>12</v>
      </c>
      <c r="AI4" s="712">
        <v>13</v>
      </c>
      <c r="AJ4" s="712">
        <v>14</v>
      </c>
      <c r="AK4" s="712">
        <v>15</v>
      </c>
      <c r="AL4" s="712">
        <v>16</v>
      </c>
      <c r="AM4" s="712">
        <v>17</v>
      </c>
      <c r="AN4" s="712">
        <v>18</v>
      </c>
      <c r="AO4" s="712">
        <v>19</v>
      </c>
      <c r="AP4" s="712">
        <v>20</v>
      </c>
      <c r="AQ4" s="712">
        <v>21</v>
      </c>
      <c r="AR4" s="738" t="s">
        <v>1213</v>
      </c>
      <c r="AT4" s="710"/>
      <c r="AU4" s="711">
        <v>1960</v>
      </c>
      <c r="AV4" s="711">
        <v>1961</v>
      </c>
      <c r="AW4" s="711">
        <v>1962</v>
      </c>
      <c r="AX4" s="711">
        <v>1963</v>
      </c>
      <c r="AY4" s="711">
        <v>1964</v>
      </c>
      <c r="AZ4" s="711">
        <v>1965</v>
      </c>
      <c r="BA4" s="711">
        <v>1966</v>
      </c>
      <c r="BB4" s="711">
        <v>1967</v>
      </c>
      <c r="BC4" s="711">
        <v>1968</v>
      </c>
      <c r="BD4" s="711">
        <v>1969</v>
      </c>
      <c r="BE4" s="711">
        <v>1970</v>
      </c>
      <c r="BF4" s="711">
        <v>1971</v>
      </c>
      <c r="BG4" s="711">
        <v>1972</v>
      </c>
      <c r="BH4" s="711">
        <v>1973</v>
      </c>
      <c r="BI4" s="711">
        <v>1974</v>
      </c>
      <c r="BJ4" s="711">
        <v>1975</v>
      </c>
      <c r="BK4" s="711">
        <v>1976</v>
      </c>
      <c r="BL4" s="711">
        <v>1977</v>
      </c>
      <c r="BM4" s="711">
        <v>1978</v>
      </c>
      <c r="BN4" s="712">
        <v>1979</v>
      </c>
      <c r="BO4" s="712">
        <v>1980</v>
      </c>
      <c r="BP4" s="712">
        <v>1981</v>
      </c>
      <c r="BQ4" s="712">
        <v>1982</v>
      </c>
      <c r="BR4" s="712">
        <v>1983</v>
      </c>
      <c r="BS4" s="712">
        <v>1984</v>
      </c>
      <c r="BT4" s="712">
        <v>1985</v>
      </c>
      <c r="BU4" s="712">
        <v>1986</v>
      </c>
      <c r="BV4" s="712">
        <v>1987</v>
      </c>
      <c r="BW4" s="712">
        <v>1988</v>
      </c>
      <c r="BX4" s="712">
        <v>1989</v>
      </c>
      <c r="BY4" s="712">
        <v>1990</v>
      </c>
      <c r="BZ4" s="712">
        <v>1991</v>
      </c>
      <c r="CA4" s="712">
        <v>1992</v>
      </c>
      <c r="CB4" s="712">
        <v>1993</v>
      </c>
      <c r="CC4" s="712">
        <v>1994</v>
      </c>
      <c r="CD4" s="712">
        <v>1995</v>
      </c>
      <c r="CE4" s="712">
        <v>1996</v>
      </c>
      <c r="CF4" s="712">
        <v>1997</v>
      </c>
      <c r="CG4" s="712">
        <v>1998</v>
      </c>
      <c r="CH4" s="712">
        <v>1999</v>
      </c>
      <c r="CI4" s="712">
        <v>2000</v>
      </c>
      <c r="CJ4" s="712">
        <v>2001</v>
      </c>
      <c r="CK4" s="712">
        <v>2002</v>
      </c>
      <c r="CL4" s="712">
        <v>2003</v>
      </c>
      <c r="CM4" s="712">
        <v>2004</v>
      </c>
      <c r="CN4" s="712">
        <v>2005</v>
      </c>
      <c r="CO4" s="712">
        <v>2006</v>
      </c>
      <c r="CP4" s="712">
        <v>2007</v>
      </c>
      <c r="CQ4" s="712">
        <v>2008</v>
      </c>
      <c r="CR4" s="712">
        <v>2009</v>
      </c>
      <c r="CS4" s="712">
        <v>2010</v>
      </c>
      <c r="CT4" s="712">
        <v>2011</v>
      </c>
      <c r="CU4" s="712">
        <v>2012</v>
      </c>
      <c r="CV4" s="712">
        <v>2013</v>
      </c>
      <c r="CW4" s="712">
        <v>2014</v>
      </c>
      <c r="CX4" s="738" t="s">
        <v>1213</v>
      </c>
      <c r="DA4" s="196" t="s">
        <v>1345</v>
      </c>
      <c r="DB4" s="179" t="s">
        <v>1346</v>
      </c>
      <c r="DC4" s="178" t="s">
        <v>1350</v>
      </c>
      <c r="DD4" s="179" t="s">
        <v>1346</v>
      </c>
      <c r="DE4" s="178" t="s">
        <v>1350</v>
      </c>
    </row>
    <row r="5" spans="1:109">
      <c r="A5" s="707"/>
      <c r="B5" s="707" t="s">
        <v>1347</v>
      </c>
      <c r="C5" s="713" t="s">
        <v>1183</v>
      </c>
      <c r="D5" s="714">
        <f>D62+D120</f>
        <v>7134768.2034830665</v>
      </c>
      <c r="E5" s="714">
        <f t="shared" ref="E5:AQ5" si="0">E62+E120</f>
        <v>7916357.2766766641</v>
      </c>
      <c r="F5" s="714">
        <f t="shared" si="0"/>
        <v>8796293.3613163736</v>
      </c>
      <c r="G5" s="714">
        <f t="shared" si="0"/>
        <v>9795379.4580943994</v>
      </c>
      <c r="H5" s="714">
        <f t="shared" si="0"/>
        <v>10698199.899714759</v>
      </c>
      <c r="I5" s="714">
        <f t="shared" si="0"/>
        <v>11633170.725538656</v>
      </c>
      <c r="J5" s="714">
        <f t="shared" si="0"/>
        <v>12573639.934225872</v>
      </c>
      <c r="K5" s="714">
        <f t="shared" si="0"/>
        <v>13442212.761002922</v>
      </c>
      <c r="L5" s="714">
        <f t="shared" si="0"/>
        <v>14433400.136274766</v>
      </c>
      <c r="M5" s="714">
        <f t="shared" si="0"/>
        <v>15516293.386024162</v>
      </c>
      <c r="N5" s="715">
        <f t="shared" si="0"/>
        <v>16547599.422354799</v>
      </c>
      <c r="O5" s="715">
        <f t="shared" si="0"/>
        <v>17548902.002545647</v>
      </c>
      <c r="P5" s="715">
        <f t="shared" si="0"/>
        <v>18455630.825781554</v>
      </c>
      <c r="Q5" s="715">
        <f t="shared" si="0"/>
        <v>19182140.184394423</v>
      </c>
      <c r="R5" s="715">
        <f t="shared" si="0"/>
        <v>19955853.584356479</v>
      </c>
      <c r="S5" s="715">
        <f t="shared" si="0"/>
        <v>22057156.519718163</v>
      </c>
      <c r="T5" s="715">
        <f t="shared" si="0"/>
        <v>23102431.730283573</v>
      </c>
      <c r="U5" s="715">
        <f t="shared" si="0"/>
        <v>24714071.161260679</v>
      </c>
      <c r="V5" s="715">
        <f t="shared" si="0"/>
        <v>25708605.661037706</v>
      </c>
      <c r="W5" s="715">
        <f t="shared" si="0"/>
        <v>27211819.800429963</v>
      </c>
      <c r="X5" s="715">
        <f t="shared" si="0"/>
        <v>28812946.379215196</v>
      </c>
      <c r="Y5" s="715">
        <f t="shared" si="0"/>
        <v>30303882.15570046</v>
      </c>
      <c r="Z5" s="715">
        <f t="shared" si="0"/>
        <v>31792594.481918208</v>
      </c>
      <c r="AA5" s="715">
        <f t="shared" si="0"/>
        <v>32957086.931288004</v>
      </c>
      <c r="AB5" s="715">
        <f t="shared" si="0"/>
        <v>34134785.378311493</v>
      </c>
      <c r="AC5" s="715">
        <f t="shared" si="0"/>
        <v>35385749.991151042</v>
      </c>
      <c r="AD5" s="715">
        <f t="shared" si="0"/>
        <v>36558853.663935572</v>
      </c>
      <c r="AE5" s="715">
        <f t="shared" si="0"/>
        <v>37597534.782240435</v>
      </c>
      <c r="AF5" s="715">
        <f t="shared" si="0"/>
        <v>38397229.428367548</v>
      </c>
      <c r="AG5" s="715">
        <f t="shared" si="0"/>
        <v>39198104.89289099</v>
      </c>
      <c r="AH5" s="715">
        <f t="shared" si="0"/>
        <v>40037461.193426818</v>
      </c>
      <c r="AI5" s="715">
        <f t="shared" si="0"/>
        <v>40613544.506855473</v>
      </c>
      <c r="AJ5" s="715">
        <f t="shared" si="0"/>
        <v>41162794.394360967</v>
      </c>
      <c r="AK5" s="715">
        <f t="shared" si="0"/>
        <v>41253945.358035766</v>
      </c>
      <c r="AL5" s="715">
        <f t="shared" si="0"/>
        <v>41878657.047997102</v>
      </c>
      <c r="AM5" s="715">
        <f t="shared" si="0"/>
        <v>42214883.21293743</v>
      </c>
      <c r="AN5" s="715">
        <f t="shared" si="0"/>
        <v>42874874.567229077</v>
      </c>
      <c r="AO5" s="715">
        <f t="shared" si="0"/>
        <v>43707701.221638598</v>
      </c>
      <c r="AP5" s="715">
        <f t="shared" si="0"/>
        <v>43564543.183259524</v>
      </c>
      <c r="AQ5" s="715">
        <f t="shared" si="0"/>
        <v>43725741.538008153</v>
      </c>
      <c r="AR5" s="739">
        <f>AQ5/$AQ$52*100</f>
        <v>3.6060291644943052</v>
      </c>
      <c r="AS5" s="742"/>
      <c r="AT5" s="713" t="s">
        <v>1183</v>
      </c>
      <c r="AU5" s="714">
        <v>4588966</v>
      </c>
      <c r="AV5" s="714">
        <v>4779063</v>
      </c>
      <c r="AW5" s="714">
        <v>4996303</v>
      </c>
      <c r="AX5" s="714">
        <v>5238009</v>
      </c>
      <c r="AY5" s="714">
        <v>5640331</v>
      </c>
      <c r="AZ5" s="714">
        <v>6078401</v>
      </c>
      <c r="BA5" s="714">
        <v>6593127</v>
      </c>
      <c r="BB5" s="714">
        <v>7155618</v>
      </c>
      <c r="BC5" s="714">
        <v>7772598</v>
      </c>
      <c r="BD5" s="714">
        <v>8414154</v>
      </c>
      <c r="BE5" s="715">
        <v>9199968</v>
      </c>
      <c r="BF5" s="715">
        <v>10198806</v>
      </c>
      <c r="BG5" s="715">
        <v>11240565</v>
      </c>
      <c r="BH5" s="715">
        <v>12176718</v>
      </c>
      <c r="BI5" s="715">
        <v>13101301</v>
      </c>
      <c r="BJ5" s="715">
        <v>14069291</v>
      </c>
      <c r="BK5" s="715">
        <v>15138006</v>
      </c>
      <c r="BL5" s="715">
        <v>16319192</v>
      </c>
      <c r="BM5" s="715">
        <v>17913245</v>
      </c>
      <c r="BN5" s="715">
        <v>19544654</v>
      </c>
      <c r="BO5" s="715">
        <v>21051770</v>
      </c>
      <c r="BP5" s="715">
        <v>22553370</v>
      </c>
      <c r="BQ5" s="715">
        <v>24087845</v>
      </c>
      <c r="BR5" s="715">
        <v>25602857</v>
      </c>
      <c r="BS5" s="715">
        <v>27055773</v>
      </c>
      <c r="BT5" s="715">
        <v>28517338</v>
      </c>
      <c r="BU5" s="715">
        <v>30036803</v>
      </c>
      <c r="BV5" s="715">
        <v>31702280</v>
      </c>
      <c r="BW5" s="715">
        <v>33404998</v>
      </c>
      <c r="BX5" s="715">
        <v>34949817</v>
      </c>
      <c r="BY5" s="715">
        <v>36518216</v>
      </c>
      <c r="BZ5" s="715">
        <v>38006389</v>
      </c>
      <c r="CA5" s="715">
        <v>39747591</v>
      </c>
      <c r="CB5" s="715">
        <v>41709629</v>
      </c>
      <c r="CC5" s="715">
        <v>43624325</v>
      </c>
      <c r="CD5" s="715">
        <v>45718581</v>
      </c>
      <c r="CE5" s="715">
        <v>47887148</v>
      </c>
      <c r="CF5" s="715">
        <v>49970386</v>
      </c>
      <c r="CG5" s="715">
        <v>52113495</v>
      </c>
      <c r="CH5" s="715">
        <v>54392967</v>
      </c>
      <c r="CI5" s="715">
        <v>56271652</v>
      </c>
      <c r="CJ5" s="715">
        <v>58173259</v>
      </c>
      <c r="CK5" s="715">
        <v>59880726</v>
      </c>
      <c r="CL5" s="715">
        <v>61326168</v>
      </c>
      <c r="CM5" s="715">
        <v>62608155</v>
      </c>
      <c r="CN5" s="715">
        <v>63680074</v>
      </c>
      <c r="CO5" s="715">
        <v>64628366</v>
      </c>
      <c r="CP5" s="715">
        <v>65413650</v>
      </c>
      <c r="CQ5" s="715">
        <v>66036949</v>
      </c>
      <c r="CR5" s="715">
        <v>66771705</v>
      </c>
      <c r="CS5" s="715">
        <v>67402383</v>
      </c>
      <c r="CT5" s="715">
        <v>67882276</v>
      </c>
      <c r="CU5" s="715">
        <v>68431518</v>
      </c>
      <c r="CV5" s="715">
        <v>69054409</v>
      </c>
      <c r="CW5" s="715">
        <v>69714859</v>
      </c>
      <c r="CX5" s="739">
        <f>CW5/$CW$52*100</f>
        <v>7.4870684405796322</v>
      </c>
      <c r="DA5" s="804" t="s">
        <v>1347</v>
      </c>
      <c r="DB5" s="802">
        <f>SUMIFS($AQ:$AQ,$B:$B,$DA5)/1000</f>
        <v>43725.741538008151</v>
      </c>
      <c r="DC5" s="48">
        <f t="shared" ref="DC5:DC13" si="1">SUMIFS($CW:$CW,$B:$B,$DA5)/1000</f>
        <v>69714.858999999997</v>
      </c>
      <c r="DD5" s="40">
        <f>DB5/DB$14*100</f>
        <v>3.6060291644943052</v>
      </c>
      <c r="DE5" s="32">
        <f t="shared" ref="DE5:DE14" si="2">DC5/DC$14*100</f>
        <v>7.4870799228330132</v>
      </c>
    </row>
    <row r="6" spans="1:109">
      <c r="A6" s="707"/>
      <c r="B6" s="707" t="s">
        <v>1231</v>
      </c>
      <c r="C6" s="716" t="s">
        <v>644</v>
      </c>
      <c r="D6" s="717">
        <f t="shared" ref="D6:AQ6" si="3">D63+D121</f>
        <v>1323905.107510518</v>
      </c>
      <c r="E6" s="717">
        <f t="shared" si="3"/>
        <v>1564619.7215761181</v>
      </c>
      <c r="F6" s="717">
        <f t="shared" si="3"/>
        <v>1748131.6091747165</v>
      </c>
      <c r="G6" s="717">
        <f t="shared" si="3"/>
        <v>1944428.3905480911</v>
      </c>
      <c r="H6" s="717">
        <f t="shared" si="3"/>
        <v>2128560.4459774909</v>
      </c>
      <c r="I6" s="717">
        <f t="shared" si="3"/>
        <v>2334457.5162991001</v>
      </c>
      <c r="J6" s="717">
        <f t="shared" si="3"/>
        <v>2562367.8372934768</v>
      </c>
      <c r="K6" s="717">
        <f t="shared" si="3"/>
        <v>2753863.0099994396</v>
      </c>
      <c r="L6" s="717">
        <f t="shared" si="3"/>
        <v>2974328.984149084</v>
      </c>
      <c r="M6" s="717">
        <f t="shared" si="3"/>
        <v>3213945.6366627496</v>
      </c>
      <c r="N6" s="718">
        <f t="shared" si="3"/>
        <v>3436174.181876123</v>
      </c>
      <c r="O6" s="718">
        <f t="shared" si="3"/>
        <v>3657569.6930632703</v>
      </c>
      <c r="P6" s="718">
        <f t="shared" si="3"/>
        <v>3872528.2697340827</v>
      </c>
      <c r="Q6" s="718">
        <f t="shared" si="3"/>
        <v>4021090.3476966373</v>
      </c>
      <c r="R6" s="718">
        <f t="shared" si="3"/>
        <v>4235344.1589893838</v>
      </c>
      <c r="S6" s="718">
        <f t="shared" si="3"/>
        <v>4775296.3387906225</v>
      </c>
      <c r="T6" s="718">
        <f t="shared" si="3"/>
        <v>4970851.0333172139</v>
      </c>
      <c r="U6" s="718">
        <f t="shared" si="3"/>
        <v>5725505.1799422624</v>
      </c>
      <c r="V6" s="718">
        <f t="shared" si="3"/>
        <v>6099520.6077223532</v>
      </c>
      <c r="W6" s="718">
        <f t="shared" si="3"/>
        <v>6424710.3232190367</v>
      </c>
      <c r="X6" s="718">
        <f t="shared" si="3"/>
        <v>6755641.9845475517</v>
      </c>
      <c r="Y6" s="718">
        <f t="shared" si="3"/>
        <v>7120910.3014745368</v>
      </c>
      <c r="Z6" s="718">
        <f t="shared" si="3"/>
        <v>7393013.6472754506</v>
      </c>
      <c r="AA6" s="718">
        <f t="shared" si="3"/>
        <v>7627720.1752566565</v>
      </c>
      <c r="AB6" s="718">
        <f t="shared" si="3"/>
        <v>7905802.6186246062</v>
      </c>
      <c r="AC6" s="718">
        <f t="shared" si="3"/>
        <v>8201365.8910794212</v>
      </c>
      <c r="AD6" s="718">
        <f t="shared" si="3"/>
        <v>8615970.4749295637</v>
      </c>
      <c r="AE6" s="718">
        <f t="shared" si="3"/>
        <v>8963584.6368316002</v>
      </c>
      <c r="AF6" s="718">
        <f t="shared" si="3"/>
        <v>9221181.6703519784</v>
      </c>
      <c r="AG6" s="718">
        <f t="shared" si="3"/>
        <v>9866898.5173635036</v>
      </c>
      <c r="AH6" s="718">
        <f t="shared" si="3"/>
        <v>10069810.11718492</v>
      </c>
      <c r="AI6" s="718">
        <f t="shared" si="3"/>
        <v>10172843.438540354</v>
      </c>
      <c r="AJ6" s="718">
        <f t="shared" si="3"/>
        <v>10214677.978126502</v>
      </c>
      <c r="AK6" s="718">
        <f t="shared" si="3"/>
        <v>10184919.426178532</v>
      </c>
      <c r="AL6" s="718">
        <f t="shared" si="3"/>
        <v>10344589.536929009</v>
      </c>
      <c r="AM6" s="718">
        <f t="shared" si="3"/>
        <v>10336332.541953925</v>
      </c>
      <c r="AN6" s="718">
        <f t="shared" si="3"/>
        <v>10434343.159031346</v>
      </c>
      <c r="AO6" s="718">
        <f t="shared" si="3"/>
        <v>10579662.255811706</v>
      </c>
      <c r="AP6" s="718">
        <f t="shared" si="3"/>
        <v>10486442.844693245</v>
      </c>
      <c r="AQ6" s="718">
        <f t="shared" si="3"/>
        <v>10473553.736589786</v>
      </c>
      <c r="AR6" s="739">
        <f t="shared" ref="AR6:AR59" si="4">AQ6/$AQ$52*100</f>
        <v>0.86374613446433324</v>
      </c>
      <c r="AT6" s="716" t="s">
        <v>644</v>
      </c>
      <c r="AU6" s="717">
        <v>949538</v>
      </c>
      <c r="AV6" s="717">
        <v>986865</v>
      </c>
      <c r="AW6" s="717">
        <v>1035040</v>
      </c>
      <c r="AX6" s="717">
        <v>1092691</v>
      </c>
      <c r="AY6" s="717">
        <v>1150983</v>
      </c>
      <c r="AZ6" s="717">
        <v>1216996</v>
      </c>
      <c r="BA6" s="717">
        <v>1293939</v>
      </c>
      <c r="BB6" s="717">
        <v>1377358</v>
      </c>
      <c r="BC6" s="717">
        <v>1475614</v>
      </c>
      <c r="BD6" s="717">
        <v>1577276</v>
      </c>
      <c r="BE6" s="718">
        <v>1698961</v>
      </c>
      <c r="BF6" s="718">
        <v>1848370</v>
      </c>
      <c r="BG6" s="718">
        <v>2031487</v>
      </c>
      <c r="BH6" s="718">
        <v>2194180</v>
      </c>
      <c r="BI6" s="718">
        <v>2360832</v>
      </c>
      <c r="BJ6" s="718">
        <v>2571891</v>
      </c>
      <c r="BK6" s="718">
        <v>2827442</v>
      </c>
      <c r="BL6" s="718">
        <v>3088396</v>
      </c>
      <c r="BM6" s="718">
        <v>3431214</v>
      </c>
      <c r="BN6" s="718">
        <v>3773360</v>
      </c>
      <c r="BO6" s="718">
        <v>4089351</v>
      </c>
      <c r="BP6" s="718">
        <v>4392414</v>
      </c>
      <c r="BQ6" s="718">
        <v>4687184</v>
      </c>
      <c r="BR6" s="718">
        <v>5003721</v>
      </c>
      <c r="BS6" s="718">
        <v>5298713</v>
      </c>
      <c r="BT6" s="718">
        <v>5582548</v>
      </c>
      <c r="BU6" s="718">
        <v>5871357</v>
      </c>
      <c r="BV6" s="718">
        <v>6171218</v>
      </c>
      <c r="BW6" s="718">
        <v>6472970</v>
      </c>
      <c r="BX6" s="718">
        <v>6763527</v>
      </c>
      <c r="BY6" s="718">
        <v>7045558</v>
      </c>
      <c r="BZ6" s="718">
        <v>7310983</v>
      </c>
      <c r="CA6" s="718">
        <v>7641392</v>
      </c>
      <c r="CB6" s="718">
        <v>8042178</v>
      </c>
      <c r="CC6" s="718">
        <v>8439648</v>
      </c>
      <c r="CD6" s="718">
        <v>8828238</v>
      </c>
      <c r="CE6" s="718">
        <v>9250793</v>
      </c>
      <c r="CF6" s="718">
        <v>9636747</v>
      </c>
      <c r="CG6" s="718">
        <v>10037895</v>
      </c>
      <c r="CH6" s="718">
        <v>10472557</v>
      </c>
      <c r="CI6" s="718">
        <v>10840296</v>
      </c>
      <c r="CJ6" s="718">
        <v>11231929</v>
      </c>
      <c r="CK6" s="718">
        <v>11581148</v>
      </c>
      <c r="CL6" s="718">
        <v>11858108</v>
      </c>
      <c r="CM6" s="718">
        <v>12096985</v>
      </c>
      <c r="CN6" s="718">
        <v>12277384</v>
      </c>
      <c r="CO6" s="718">
        <v>12436792</v>
      </c>
      <c r="CP6" s="718">
        <v>12572290</v>
      </c>
      <c r="CQ6" s="718">
        <v>12676800</v>
      </c>
      <c r="CR6" s="718">
        <v>12801575</v>
      </c>
      <c r="CS6" s="718">
        <v>12904716</v>
      </c>
      <c r="CT6" s="718">
        <v>12997032</v>
      </c>
      <c r="CU6" s="718">
        <v>13118995</v>
      </c>
      <c r="CV6" s="718">
        <v>13241547</v>
      </c>
      <c r="CW6" s="718">
        <v>13343617</v>
      </c>
      <c r="CX6" s="739">
        <f t="shared" ref="CX6:CX52" si="5">CW6/$CW$52*100</f>
        <v>1.4330456255227004</v>
      </c>
      <c r="DA6" s="804" t="s">
        <v>1231</v>
      </c>
      <c r="DB6" s="802">
        <f t="shared" ref="DB6:DB13" si="6">SUMIFS($AQ:$AQ,$B:$B,$DA6)/1000</f>
        <v>83106.215731759847</v>
      </c>
      <c r="DC6" s="48">
        <f t="shared" si="1"/>
        <v>87848.835999999996</v>
      </c>
      <c r="DD6" s="40">
        <f t="shared" ref="DD6:DD14" si="7">DB6/DB$14*100</f>
        <v>6.853707384676019</v>
      </c>
      <c r="DE6" s="32">
        <f t="shared" si="2"/>
        <v>9.4345920754117873</v>
      </c>
    </row>
    <row r="7" spans="1:109">
      <c r="A7" s="707"/>
      <c r="B7" s="707" t="s">
        <v>1231</v>
      </c>
      <c r="C7" s="716" t="s">
        <v>1184</v>
      </c>
      <c r="D7" s="717">
        <f t="shared" ref="D7:AQ7" si="8">D64+D122</f>
        <v>1419363.3736376057</v>
      </c>
      <c r="E7" s="717">
        <f t="shared" si="8"/>
        <v>1624811.3171637603</v>
      </c>
      <c r="F7" s="717">
        <f t="shared" si="8"/>
        <v>1829012.1130212531</v>
      </c>
      <c r="G7" s="717">
        <f t="shared" si="8"/>
        <v>2046493.5594112482</v>
      </c>
      <c r="H7" s="717">
        <f t="shared" si="8"/>
        <v>2282505.3185928874</v>
      </c>
      <c r="I7" s="717">
        <f t="shared" si="8"/>
        <v>2518142.8066794067</v>
      </c>
      <c r="J7" s="717">
        <f t="shared" si="8"/>
        <v>2761335.5883382373</v>
      </c>
      <c r="K7" s="717">
        <f t="shared" si="8"/>
        <v>2973651.634625263</v>
      </c>
      <c r="L7" s="717">
        <f t="shared" si="8"/>
        <v>3218035.8045887672</v>
      </c>
      <c r="M7" s="717">
        <f t="shared" si="8"/>
        <v>3479112.0904146843</v>
      </c>
      <c r="N7" s="718">
        <f t="shared" si="8"/>
        <v>3720219.9838994909</v>
      </c>
      <c r="O7" s="718">
        <f t="shared" si="8"/>
        <v>3965845.0641029663</v>
      </c>
      <c r="P7" s="718">
        <f t="shared" si="8"/>
        <v>4174365.468213303</v>
      </c>
      <c r="Q7" s="718">
        <f t="shared" si="8"/>
        <v>4366791.5473737326</v>
      </c>
      <c r="R7" s="718">
        <f t="shared" si="8"/>
        <v>4615076.9420063952</v>
      </c>
      <c r="S7" s="718">
        <f t="shared" si="8"/>
        <v>5131791.9682598505</v>
      </c>
      <c r="T7" s="718">
        <f t="shared" si="8"/>
        <v>5376150.7885074718</v>
      </c>
      <c r="U7" s="718">
        <f t="shared" si="8"/>
        <v>6436463.1347479438</v>
      </c>
      <c r="V7" s="718">
        <f t="shared" si="8"/>
        <v>6688614.694883626</v>
      </c>
      <c r="W7" s="718">
        <f t="shared" si="8"/>
        <v>7087181.1139778337</v>
      </c>
      <c r="X7" s="718">
        <f t="shared" si="8"/>
        <v>7495407.8193259854</v>
      </c>
      <c r="Y7" s="718">
        <f t="shared" si="8"/>
        <v>8424586.1732975226</v>
      </c>
      <c r="Z7" s="718">
        <f t="shared" si="8"/>
        <v>8721568.7582960501</v>
      </c>
      <c r="AA7" s="718">
        <f t="shared" si="8"/>
        <v>8967203.3504483066</v>
      </c>
      <c r="AB7" s="718">
        <f t="shared" si="8"/>
        <v>9261596.0000929087</v>
      </c>
      <c r="AC7" s="718">
        <f t="shared" si="8"/>
        <v>9606349.7412053887</v>
      </c>
      <c r="AD7" s="718">
        <f t="shared" si="8"/>
        <v>9848364.820736967</v>
      </c>
      <c r="AE7" s="718">
        <f t="shared" si="8"/>
        <v>10107373.061855212</v>
      </c>
      <c r="AF7" s="718">
        <f t="shared" si="8"/>
        <v>10272656.363586392</v>
      </c>
      <c r="AG7" s="718">
        <f t="shared" si="8"/>
        <v>10404765.640804276</v>
      </c>
      <c r="AH7" s="718">
        <f t="shared" si="8"/>
        <v>10647834.380394766</v>
      </c>
      <c r="AI7" s="718">
        <f t="shared" si="8"/>
        <v>10781270.627842795</v>
      </c>
      <c r="AJ7" s="718">
        <f t="shared" si="8"/>
        <v>10907985.048891613</v>
      </c>
      <c r="AK7" s="718">
        <f t="shared" si="8"/>
        <v>10911437.1772271</v>
      </c>
      <c r="AL7" s="718">
        <f t="shared" si="8"/>
        <v>11007748.954782903</v>
      </c>
      <c r="AM7" s="718">
        <f t="shared" si="8"/>
        <v>11020678.897754617</v>
      </c>
      <c r="AN7" s="718">
        <f t="shared" si="8"/>
        <v>11175027.175773995</v>
      </c>
      <c r="AO7" s="718">
        <f t="shared" si="8"/>
        <v>11309771.092416141</v>
      </c>
      <c r="AP7" s="718">
        <f t="shared" si="8"/>
        <v>11194222.383334227</v>
      </c>
      <c r="AQ7" s="718">
        <f t="shared" si="8"/>
        <v>11152407.772697868</v>
      </c>
      <c r="AR7" s="739">
        <f t="shared" si="4"/>
        <v>0.91973071852250277</v>
      </c>
      <c r="AT7" s="716" t="s">
        <v>1184</v>
      </c>
      <c r="AU7" s="717">
        <v>981355</v>
      </c>
      <c r="AV7" s="717">
        <v>1038116</v>
      </c>
      <c r="AW7" s="717">
        <v>1100014</v>
      </c>
      <c r="AX7" s="717">
        <v>1168555</v>
      </c>
      <c r="AY7" s="717">
        <v>1238710</v>
      </c>
      <c r="AZ7" s="717">
        <v>1313321</v>
      </c>
      <c r="BA7" s="717">
        <v>1407246</v>
      </c>
      <c r="BB7" s="717">
        <v>1507421</v>
      </c>
      <c r="BC7" s="717">
        <v>1622478</v>
      </c>
      <c r="BD7" s="717">
        <v>1753243</v>
      </c>
      <c r="BE7" s="718">
        <v>1894550</v>
      </c>
      <c r="BF7" s="718">
        <v>2067355</v>
      </c>
      <c r="BG7" s="718">
        <v>2290153</v>
      </c>
      <c r="BH7" s="718">
        <v>2487676</v>
      </c>
      <c r="BI7" s="718">
        <v>2683028</v>
      </c>
      <c r="BJ7" s="718">
        <v>2898315</v>
      </c>
      <c r="BK7" s="718">
        <v>3151444</v>
      </c>
      <c r="BL7" s="718">
        <v>3450817</v>
      </c>
      <c r="BM7" s="718">
        <v>3791709</v>
      </c>
      <c r="BN7" s="718">
        <v>4126737</v>
      </c>
      <c r="BO7" s="718">
        <v>4439663</v>
      </c>
      <c r="BP7" s="718">
        <v>4736563</v>
      </c>
      <c r="BQ7" s="718">
        <v>5032130</v>
      </c>
      <c r="BR7" s="718">
        <v>5308884</v>
      </c>
      <c r="BS7" s="718">
        <v>5577528</v>
      </c>
      <c r="BT7" s="718">
        <v>5847307</v>
      </c>
      <c r="BU7" s="718">
        <v>6132740</v>
      </c>
      <c r="BV7" s="718">
        <v>6437321</v>
      </c>
      <c r="BW7" s="718">
        <v>6754226</v>
      </c>
      <c r="BX7" s="718">
        <v>7059452</v>
      </c>
      <c r="BY7" s="718">
        <v>7354869</v>
      </c>
      <c r="BZ7" s="718">
        <v>7641798</v>
      </c>
      <c r="CA7" s="718">
        <v>7990587</v>
      </c>
      <c r="CB7" s="718">
        <v>8426426</v>
      </c>
      <c r="CC7" s="718">
        <v>8898683</v>
      </c>
      <c r="CD7" s="718">
        <v>9370698</v>
      </c>
      <c r="CE7" s="718">
        <v>9894683</v>
      </c>
      <c r="CF7" s="718">
        <v>10397191</v>
      </c>
      <c r="CG7" s="718">
        <v>10851333</v>
      </c>
      <c r="CH7" s="718">
        <v>11310312</v>
      </c>
      <c r="CI7" s="718">
        <v>11717806</v>
      </c>
      <c r="CJ7" s="718">
        <v>12143138</v>
      </c>
      <c r="CK7" s="718">
        <v>12524425</v>
      </c>
      <c r="CL7" s="718">
        <v>12826183</v>
      </c>
      <c r="CM7" s="718">
        <v>13062118</v>
      </c>
      <c r="CN7" s="718">
        <v>13255145</v>
      </c>
      <c r="CO7" s="718">
        <v>13441812</v>
      </c>
      <c r="CP7" s="718">
        <v>13606896</v>
      </c>
      <c r="CQ7" s="718">
        <v>13728699</v>
      </c>
      <c r="CR7" s="718">
        <v>13875092</v>
      </c>
      <c r="CS7" s="718">
        <v>13979958</v>
      </c>
      <c r="CT7" s="718">
        <v>13612825</v>
      </c>
      <c r="CU7" s="718">
        <v>13866638</v>
      </c>
      <c r="CV7" s="718">
        <v>14190813</v>
      </c>
      <c r="CW7" s="718">
        <v>14553798</v>
      </c>
      <c r="CX7" s="739">
        <f t="shared" si="5"/>
        <v>1.5630137284846399</v>
      </c>
      <c r="DA7" s="804" t="s">
        <v>1233</v>
      </c>
      <c r="DB7" s="802">
        <f t="shared" si="6"/>
        <v>59332.193882800711</v>
      </c>
      <c r="DC7" s="48">
        <f t="shared" si="1"/>
        <v>65862.346999999994</v>
      </c>
      <c r="DD7" s="40">
        <f t="shared" si="7"/>
        <v>4.8930816038610345</v>
      </c>
      <c r="DE7" s="32">
        <f t="shared" si="2"/>
        <v>7.0733364876254177</v>
      </c>
    </row>
    <row r="8" spans="1:109">
      <c r="A8" s="707"/>
      <c r="B8" s="707" t="s">
        <v>1231</v>
      </c>
      <c r="C8" s="716" t="s">
        <v>1185</v>
      </c>
      <c r="D8" s="717">
        <f t="shared" ref="D8:AQ8" si="9">D65+D123</f>
        <v>1888194.3226762293</v>
      </c>
      <c r="E8" s="717">
        <f t="shared" si="9"/>
        <v>2194206.2526390841</v>
      </c>
      <c r="F8" s="717">
        <f t="shared" si="9"/>
        <v>2522062.9412378292</v>
      </c>
      <c r="G8" s="717">
        <f t="shared" si="9"/>
        <v>2912811.4202847648</v>
      </c>
      <c r="H8" s="717">
        <f t="shared" si="9"/>
        <v>3300262.6297865813</v>
      </c>
      <c r="I8" s="717">
        <f t="shared" si="9"/>
        <v>3636067.7779937591</v>
      </c>
      <c r="J8" s="717">
        <f t="shared" si="9"/>
        <v>3935453.4148084614</v>
      </c>
      <c r="K8" s="717">
        <f t="shared" si="9"/>
        <v>4198110.1389802694</v>
      </c>
      <c r="L8" s="717">
        <f t="shared" si="9"/>
        <v>4541297.3840124561</v>
      </c>
      <c r="M8" s="717">
        <f t="shared" si="9"/>
        <v>4903993.0974837923</v>
      </c>
      <c r="N8" s="718">
        <f t="shared" si="9"/>
        <v>5350744.6205853522</v>
      </c>
      <c r="O8" s="718">
        <f t="shared" si="9"/>
        <v>5747156.7792449566</v>
      </c>
      <c r="P8" s="718">
        <f t="shared" si="9"/>
        <v>6095700.6482690927</v>
      </c>
      <c r="Q8" s="718">
        <f t="shared" si="9"/>
        <v>6470416.7729044026</v>
      </c>
      <c r="R8" s="718">
        <f t="shared" si="9"/>
        <v>6804540.748994993</v>
      </c>
      <c r="S8" s="718">
        <f t="shared" si="9"/>
        <v>7604231.5912109427</v>
      </c>
      <c r="T8" s="718">
        <f t="shared" si="9"/>
        <v>8053927.1509025805</v>
      </c>
      <c r="U8" s="718">
        <f t="shared" si="9"/>
        <v>9019100.7819038704</v>
      </c>
      <c r="V8" s="718">
        <f t="shared" si="9"/>
        <v>9648483.9049877189</v>
      </c>
      <c r="W8" s="718">
        <f t="shared" si="9"/>
        <v>10308413.361313052</v>
      </c>
      <c r="X8" s="718">
        <f t="shared" si="9"/>
        <v>11017052.69914557</v>
      </c>
      <c r="Y8" s="718">
        <f t="shared" si="9"/>
        <v>12588502.174343556</v>
      </c>
      <c r="Z8" s="718">
        <f t="shared" si="9"/>
        <v>13185769.178611971</v>
      </c>
      <c r="AA8" s="718">
        <f t="shared" si="9"/>
        <v>13641948.727550983</v>
      </c>
      <c r="AB8" s="718">
        <f t="shared" si="9"/>
        <v>14162532.428940609</v>
      </c>
      <c r="AC8" s="718">
        <f t="shared" si="9"/>
        <v>14727811.000951007</v>
      </c>
      <c r="AD8" s="718">
        <f t="shared" si="9"/>
        <v>15269809.440443849</v>
      </c>
      <c r="AE8" s="718">
        <f t="shared" si="9"/>
        <v>15879555.071088012</v>
      </c>
      <c r="AF8" s="718">
        <f t="shared" si="9"/>
        <v>16256541.970412714</v>
      </c>
      <c r="AG8" s="718">
        <f t="shared" si="9"/>
        <v>16696040.519815085</v>
      </c>
      <c r="AH8" s="718">
        <f t="shared" si="9"/>
        <v>17143971.361667588</v>
      </c>
      <c r="AI8" s="718">
        <f t="shared" si="9"/>
        <v>17449765.802280389</v>
      </c>
      <c r="AJ8" s="718">
        <f t="shared" si="9"/>
        <v>17692723.354256183</v>
      </c>
      <c r="AK8" s="718">
        <f t="shared" si="9"/>
        <v>17818336.538946901</v>
      </c>
      <c r="AL8" s="718">
        <f t="shared" si="9"/>
        <v>18102250.778019048</v>
      </c>
      <c r="AM8" s="718">
        <f t="shared" si="9"/>
        <v>18196739.00448386</v>
      </c>
      <c r="AN8" s="718">
        <f t="shared" si="9"/>
        <v>18551533.799339257</v>
      </c>
      <c r="AO8" s="718">
        <f t="shared" si="9"/>
        <v>19194213.713128876</v>
      </c>
      <c r="AP8" s="718">
        <f t="shared" si="9"/>
        <v>19238063.365348473</v>
      </c>
      <c r="AQ8" s="718">
        <f t="shared" si="9"/>
        <v>19377216.277444504</v>
      </c>
      <c r="AR8" s="739">
        <f t="shared" si="4"/>
        <v>1.5980245174902454</v>
      </c>
      <c r="AT8" s="716" t="s">
        <v>1185</v>
      </c>
      <c r="AU8" s="717">
        <v>1142475</v>
      </c>
      <c r="AV8" s="717">
        <v>1195003</v>
      </c>
      <c r="AW8" s="717">
        <v>1256064</v>
      </c>
      <c r="AX8" s="717">
        <v>1322319</v>
      </c>
      <c r="AY8" s="717">
        <v>1398079</v>
      </c>
      <c r="AZ8" s="717">
        <v>1484327</v>
      </c>
      <c r="BA8" s="717">
        <v>1582221</v>
      </c>
      <c r="BB8" s="717">
        <v>1687501</v>
      </c>
      <c r="BC8" s="717">
        <v>1811712</v>
      </c>
      <c r="BD8" s="717">
        <v>1954319</v>
      </c>
      <c r="BE8" s="718">
        <v>2119639</v>
      </c>
      <c r="BF8" s="718">
        <v>2327256</v>
      </c>
      <c r="BG8" s="718">
        <v>2583169</v>
      </c>
      <c r="BH8" s="718">
        <v>2820299</v>
      </c>
      <c r="BI8" s="718">
        <v>3038747</v>
      </c>
      <c r="BJ8" s="718">
        <v>3285166</v>
      </c>
      <c r="BK8" s="718">
        <v>3564111</v>
      </c>
      <c r="BL8" s="718">
        <v>3863216</v>
      </c>
      <c r="BM8" s="718">
        <v>4228132</v>
      </c>
      <c r="BN8" s="718">
        <v>4578953</v>
      </c>
      <c r="BO8" s="718">
        <v>4927208</v>
      </c>
      <c r="BP8" s="718">
        <v>5274660</v>
      </c>
      <c r="BQ8" s="718">
        <v>5620348</v>
      </c>
      <c r="BR8" s="718">
        <v>5962481</v>
      </c>
      <c r="BS8" s="718">
        <v>6292729</v>
      </c>
      <c r="BT8" s="718">
        <v>6626533</v>
      </c>
      <c r="BU8" s="718">
        <v>6975248</v>
      </c>
      <c r="BV8" s="718">
        <v>7410754</v>
      </c>
      <c r="BW8" s="718">
        <v>7877130</v>
      </c>
      <c r="BX8" s="718">
        <v>8302256</v>
      </c>
      <c r="BY8" s="718">
        <v>8735048</v>
      </c>
      <c r="BZ8" s="718">
        <v>9165526</v>
      </c>
      <c r="CA8" s="718">
        <v>9650962</v>
      </c>
      <c r="CB8" s="718">
        <v>10237791</v>
      </c>
      <c r="CC8" s="718">
        <v>10841413</v>
      </c>
      <c r="CD8" s="718">
        <v>11395182</v>
      </c>
      <c r="CE8" s="718">
        <v>12000398</v>
      </c>
      <c r="CF8" s="718">
        <v>12535989</v>
      </c>
      <c r="CG8" s="718">
        <v>13088224</v>
      </c>
      <c r="CH8" s="718">
        <v>13633942</v>
      </c>
      <c r="CI8" s="718">
        <v>14047779</v>
      </c>
      <c r="CJ8" s="718">
        <v>14459809</v>
      </c>
      <c r="CK8" s="718">
        <v>14824264</v>
      </c>
      <c r="CL8" s="718">
        <v>15160657</v>
      </c>
      <c r="CM8" s="718">
        <v>15471003</v>
      </c>
      <c r="CN8" s="718">
        <v>15729530</v>
      </c>
      <c r="CO8" s="718">
        <v>15966920</v>
      </c>
      <c r="CP8" s="718">
        <v>16136094</v>
      </c>
      <c r="CQ8" s="718">
        <v>16278488</v>
      </c>
      <c r="CR8" s="718">
        <v>16428262</v>
      </c>
      <c r="CS8" s="718">
        <v>16513159</v>
      </c>
      <c r="CT8" s="718">
        <v>15080916</v>
      </c>
      <c r="CU8" s="718">
        <v>15673589</v>
      </c>
      <c r="CV8" s="718">
        <v>16248665</v>
      </c>
      <c r="CW8" s="718">
        <v>16948057</v>
      </c>
      <c r="CX8" s="739">
        <f t="shared" si="5"/>
        <v>1.820146587312824</v>
      </c>
      <c r="DA8" s="804" t="s">
        <v>1232</v>
      </c>
      <c r="DB8" s="802">
        <f t="shared" si="6"/>
        <v>400442.84381784499</v>
      </c>
      <c r="DC8" s="48">
        <f t="shared" si="1"/>
        <v>234364.04300000001</v>
      </c>
      <c r="DD8" s="40">
        <f t="shared" si="7"/>
        <v>33.02422149353368</v>
      </c>
      <c r="DE8" s="32">
        <f t="shared" si="2"/>
        <v>25.169703362367457</v>
      </c>
    </row>
    <row r="9" spans="1:109">
      <c r="A9" s="707"/>
      <c r="B9" s="707" t="s">
        <v>1231</v>
      </c>
      <c r="C9" s="716" t="s">
        <v>646</v>
      </c>
      <c r="D9" s="717">
        <f t="shared" ref="D9:AQ9" si="10">D66+D124</f>
        <v>1150778.3663924148</v>
      </c>
      <c r="E9" s="717">
        <f t="shared" si="10"/>
        <v>1302116.927223559</v>
      </c>
      <c r="F9" s="717">
        <f t="shared" si="10"/>
        <v>1504956.3702921337</v>
      </c>
      <c r="G9" s="717">
        <f t="shared" si="10"/>
        <v>1694841.2620856664</v>
      </c>
      <c r="H9" s="717">
        <f t="shared" si="10"/>
        <v>1872559.8384908126</v>
      </c>
      <c r="I9" s="717">
        <f t="shared" si="10"/>
        <v>2105922.1759588928</v>
      </c>
      <c r="J9" s="717">
        <f t="shared" si="10"/>
        <v>2329678.5728768478</v>
      </c>
      <c r="K9" s="717">
        <f t="shared" si="10"/>
        <v>2529348.6521910708</v>
      </c>
      <c r="L9" s="717">
        <f t="shared" si="10"/>
        <v>2717644.8263981054</v>
      </c>
      <c r="M9" s="717">
        <f t="shared" si="10"/>
        <v>2934692.7846229617</v>
      </c>
      <c r="N9" s="718">
        <f t="shared" si="10"/>
        <v>3131514.7664327221</v>
      </c>
      <c r="O9" s="718">
        <f t="shared" si="10"/>
        <v>3343292.2208305178</v>
      </c>
      <c r="P9" s="718">
        <f t="shared" si="10"/>
        <v>3505210.9669496915</v>
      </c>
      <c r="Q9" s="718">
        <f t="shared" si="10"/>
        <v>3665503.9378004833</v>
      </c>
      <c r="R9" s="718">
        <f t="shared" si="10"/>
        <v>3837930.9218086833</v>
      </c>
      <c r="S9" s="718">
        <f t="shared" si="10"/>
        <v>4218728.6727715125</v>
      </c>
      <c r="T9" s="718">
        <f t="shared" si="10"/>
        <v>4384936.4640271962</v>
      </c>
      <c r="U9" s="718">
        <f t="shared" si="10"/>
        <v>5160547.991008129</v>
      </c>
      <c r="V9" s="718">
        <f t="shared" si="10"/>
        <v>5396011.9705522442</v>
      </c>
      <c r="W9" s="718">
        <f t="shared" si="10"/>
        <v>5678963.8982931413</v>
      </c>
      <c r="X9" s="718">
        <f t="shared" si="10"/>
        <v>5976207.9174101222</v>
      </c>
      <c r="Y9" s="718">
        <f t="shared" si="10"/>
        <v>6350957.7428908013</v>
      </c>
      <c r="Z9" s="718">
        <f t="shared" si="10"/>
        <v>6585946.1727457661</v>
      </c>
      <c r="AA9" s="718">
        <f t="shared" si="10"/>
        <v>6772375.1443426898</v>
      </c>
      <c r="AB9" s="718">
        <f t="shared" si="10"/>
        <v>7043934.2864480801</v>
      </c>
      <c r="AC9" s="718">
        <f t="shared" si="10"/>
        <v>7305926.7963105608</v>
      </c>
      <c r="AD9" s="718">
        <f t="shared" si="10"/>
        <v>7554593.7244631536</v>
      </c>
      <c r="AE9" s="718">
        <f t="shared" si="10"/>
        <v>7757190.5364812687</v>
      </c>
      <c r="AF9" s="718">
        <f t="shared" si="10"/>
        <v>7902731.8276404142</v>
      </c>
      <c r="AG9" s="718">
        <f t="shared" si="10"/>
        <v>8061115.1829306837</v>
      </c>
      <c r="AH9" s="718">
        <f t="shared" si="10"/>
        <v>8253152.8010663036</v>
      </c>
      <c r="AI9" s="718">
        <f t="shared" si="10"/>
        <v>8361596.0253012991</v>
      </c>
      <c r="AJ9" s="718">
        <f t="shared" si="10"/>
        <v>8393416.3533720598</v>
      </c>
      <c r="AK9" s="718">
        <f t="shared" si="10"/>
        <v>8447746.5366865005</v>
      </c>
      <c r="AL9" s="718">
        <f t="shared" si="10"/>
        <v>8571458.501903709</v>
      </c>
      <c r="AM9" s="718">
        <f t="shared" si="10"/>
        <v>8617219.4669903591</v>
      </c>
      <c r="AN9" s="718">
        <f t="shared" si="10"/>
        <v>8766035.8415384963</v>
      </c>
      <c r="AO9" s="718">
        <f t="shared" si="10"/>
        <v>8965092.3240466528</v>
      </c>
      <c r="AP9" s="718">
        <f t="shared" si="10"/>
        <v>9009089.2416727897</v>
      </c>
      <c r="AQ9" s="718">
        <f t="shared" si="10"/>
        <v>9063260.6582589727</v>
      </c>
      <c r="AR9" s="739">
        <f t="shared" si="4"/>
        <v>0.7474403202673392</v>
      </c>
      <c r="AT9" s="716" t="s">
        <v>646</v>
      </c>
      <c r="AU9" s="717">
        <v>926661</v>
      </c>
      <c r="AV9" s="717">
        <v>996827</v>
      </c>
      <c r="AW9" s="717">
        <v>1066572</v>
      </c>
      <c r="AX9" s="717">
        <v>1149166</v>
      </c>
      <c r="AY9" s="717">
        <v>1214214</v>
      </c>
      <c r="AZ9" s="717">
        <v>1293368</v>
      </c>
      <c r="BA9" s="717">
        <v>1379252</v>
      </c>
      <c r="BB9" s="717">
        <v>1465413</v>
      </c>
      <c r="BC9" s="717">
        <v>1564035</v>
      </c>
      <c r="BD9" s="717">
        <v>1666422</v>
      </c>
      <c r="BE9" s="718">
        <v>1785228</v>
      </c>
      <c r="BF9" s="718">
        <v>1926043</v>
      </c>
      <c r="BG9" s="718">
        <v>2099742</v>
      </c>
      <c r="BH9" s="718">
        <v>2249345</v>
      </c>
      <c r="BI9" s="718">
        <v>2411589</v>
      </c>
      <c r="BJ9" s="718">
        <v>2590116</v>
      </c>
      <c r="BK9" s="718">
        <v>2798651</v>
      </c>
      <c r="BL9" s="718">
        <v>3023566</v>
      </c>
      <c r="BM9" s="718">
        <v>3305171</v>
      </c>
      <c r="BN9" s="718">
        <v>3579019</v>
      </c>
      <c r="BO9" s="718">
        <v>3827596</v>
      </c>
      <c r="BP9" s="718">
        <v>4074980</v>
      </c>
      <c r="BQ9" s="718">
        <v>4327951</v>
      </c>
      <c r="BR9" s="718">
        <v>4563471</v>
      </c>
      <c r="BS9" s="718">
        <v>4795026</v>
      </c>
      <c r="BT9" s="718">
        <v>5027443</v>
      </c>
      <c r="BU9" s="718">
        <v>5261156</v>
      </c>
      <c r="BV9" s="718">
        <v>5514564</v>
      </c>
      <c r="BW9" s="718">
        <v>5781297</v>
      </c>
      <c r="BX9" s="718">
        <v>6040829</v>
      </c>
      <c r="BY9" s="718">
        <v>6306557</v>
      </c>
      <c r="BZ9" s="718">
        <v>6560613</v>
      </c>
      <c r="CA9" s="718">
        <v>6849270</v>
      </c>
      <c r="CB9" s="718">
        <v>7199121</v>
      </c>
      <c r="CC9" s="718">
        <v>7595061</v>
      </c>
      <c r="CD9" s="718">
        <v>7987867</v>
      </c>
      <c r="CE9" s="718">
        <v>8420947</v>
      </c>
      <c r="CF9" s="718">
        <v>8815820</v>
      </c>
      <c r="CG9" s="718">
        <v>9199767</v>
      </c>
      <c r="CH9" s="718">
        <v>9624905</v>
      </c>
      <c r="CI9" s="718">
        <v>9992766</v>
      </c>
      <c r="CJ9" s="718">
        <v>10374285</v>
      </c>
      <c r="CK9" s="718">
        <v>10728452</v>
      </c>
      <c r="CL9" s="718">
        <v>11079435</v>
      </c>
      <c r="CM9" s="718">
        <v>11387828</v>
      </c>
      <c r="CN9" s="718">
        <v>11626638</v>
      </c>
      <c r="CO9" s="718">
        <v>11841004</v>
      </c>
      <c r="CP9" s="718">
        <v>11999176</v>
      </c>
      <c r="CQ9" s="718">
        <v>12107038</v>
      </c>
      <c r="CR9" s="718">
        <v>12223990</v>
      </c>
      <c r="CS9" s="718">
        <v>12316912</v>
      </c>
      <c r="CT9" s="718">
        <v>12406131</v>
      </c>
      <c r="CU9" s="718">
        <v>12510852</v>
      </c>
      <c r="CV9" s="718">
        <v>12625254</v>
      </c>
      <c r="CW9" s="718">
        <v>12745703</v>
      </c>
      <c r="CX9" s="739">
        <f t="shared" si="5"/>
        <v>1.3688322984960943</v>
      </c>
      <c r="DA9" s="804" t="s">
        <v>1234</v>
      </c>
      <c r="DB9" s="802">
        <f t="shared" si="6"/>
        <v>204469.96102545274</v>
      </c>
      <c r="DC9" s="48">
        <f t="shared" si="1"/>
        <v>114684.96400000001</v>
      </c>
      <c r="DD9" s="40">
        <f t="shared" si="7"/>
        <v>16.862484586565209</v>
      </c>
      <c r="DE9" s="32">
        <f t="shared" si="2"/>
        <v>12.316678305484734</v>
      </c>
    </row>
    <row r="10" spans="1:109">
      <c r="A10" s="707"/>
      <c r="B10" s="707" t="s">
        <v>1231</v>
      </c>
      <c r="C10" s="716" t="s">
        <v>648</v>
      </c>
      <c r="D10" s="717">
        <f t="shared" ref="D10:AQ10" si="11">D67+D125</f>
        <v>1158719.5696116139</v>
      </c>
      <c r="E10" s="717">
        <f t="shared" si="11"/>
        <v>1321905.1948365329</v>
      </c>
      <c r="F10" s="717">
        <f t="shared" si="11"/>
        <v>1492885.0256398222</v>
      </c>
      <c r="G10" s="717">
        <f t="shared" si="11"/>
        <v>1707006.6739785022</v>
      </c>
      <c r="H10" s="717">
        <f t="shared" si="11"/>
        <v>1913435.7681022235</v>
      </c>
      <c r="I10" s="717">
        <f t="shared" si="11"/>
        <v>2136057.6696243668</v>
      </c>
      <c r="J10" s="717">
        <f t="shared" si="11"/>
        <v>2358867.9579416579</v>
      </c>
      <c r="K10" s="717">
        <f t="shared" si="11"/>
        <v>2618982.3285711035</v>
      </c>
      <c r="L10" s="717">
        <f t="shared" si="11"/>
        <v>2798172.1682890374</v>
      </c>
      <c r="M10" s="717">
        <f t="shared" si="11"/>
        <v>3018125.1338748373</v>
      </c>
      <c r="N10" s="718">
        <f t="shared" si="11"/>
        <v>3223361.9052558793</v>
      </c>
      <c r="O10" s="718">
        <f t="shared" si="11"/>
        <v>3402535.4546975484</v>
      </c>
      <c r="P10" s="718">
        <f t="shared" si="11"/>
        <v>3616913.7723129317</v>
      </c>
      <c r="Q10" s="718">
        <f t="shared" si="11"/>
        <v>3805197.4038808984</v>
      </c>
      <c r="R10" s="718">
        <f t="shared" si="11"/>
        <v>4041177.1601058361</v>
      </c>
      <c r="S10" s="718">
        <f t="shared" si="11"/>
        <v>4517690.5056321165</v>
      </c>
      <c r="T10" s="718">
        <f t="shared" si="11"/>
        <v>4727466.4033664456</v>
      </c>
      <c r="U10" s="718">
        <f t="shared" si="11"/>
        <v>5457372.9673036067</v>
      </c>
      <c r="V10" s="718">
        <f t="shared" si="11"/>
        <v>5716485.0915004881</v>
      </c>
      <c r="W10" s="718">
        <f t="shared" si="11"/>
        <v>6042884.0254730675</v>
      </c>
      <c r="X10" s="718">
        <f t="shared" si="11"/>
        <v>6366605.3971746136</v>
      </c>
      <c r="Y10" s="718">
        <f t="shared" si="11"/>
        <v>6769973.7654971881</v>
      </c>
      <c r="Z10" s="718">
        <f t="shared" si="11"/>
        <v>7071194.970361338</v>
      </c>
      <c r="AA10" s="718">
        <f t="shared" si="11"/>
        <v>7289423.2379373601</v>
      </c>
      <c r="AB10" s="718">
        <f t="shared" si="11"/>
        <v>7555873.4244868308</v>
      </c>
      <c r="AC10" s="718">
        <f t="shared" si="11"/>
        <v>7799173.058615515</v>
      </c>
      <c r="AD10" s="718">
        <f t="shared" si="11"/>
        <v>8038551.6471240772</v>
      </c>
      <c r="AE10" s="718">
        <f t="shared" si="11"/>
        <v>8351670.3074747156</v>
      </c>
      <c r="AF10" s="718">
        <f t="shared" si="11"/>
        <v>8593130.2425175831</v>
      </c>
      <c r="AG10" s="718">
        <f t="shared" si="11"/>
        <v>8787401.3663574047</v>
      </c>
      <c r="AH10" s="718">
        <f t="shared" si="11"/>
        <v>9004900.2931224741</v>
      </c>
      <c r="AI10" s="718">
        <f t="shared" si="11"/>
        <v>9187315.0936074201</v>
      </c>
      <c r="AJ10" s="718">
        <f t="shared" si="11"/>
        <v>9281680.5206057336</v>
      </c>
      <c r="AK10" s="718">
        <f t="shared" si="11"/>
        <v>9320584.5310717728</v>
      </c>
      <c r="AL10" s="718">
        <f t="shared" si="11"/>
        <v>9467094.6553573702</v>
      </c>
      <c r="AM10" s="718">
        <f t="shared" si="11"/>
        <v>9519338.7954029404</v>
      </c>
      <c r="AN10" s="718">
        <f t="shared" si="11"/>
        <v>9682496.5855787173</v>
      </c>
      <c r="AO10" s="718">
        <f t="shared" si="11"/>
        <v>9828831.7502981499</v>
      </c>
      <c r="AP10" s="718">
        <f t="shared" si="11"/>
        <v>9797566.3626557533</v>
      </c>
      <c r="AQ10" s="718">
        <f t="shared" si="11"/>
        <v>9787408.624710355</v>
      </c>
      <c r="AR10" s="739">
        <f t="shared" si="4"/>
        <v>0.80716026084657633</v>
      </c>
      <c r="AT10" s="716" t="s">
        <v>648</v>
      </c>
      <c r="AU10" s="717">
        <v>866905</v>
      </c>
      <c r="AV10" s="717">
        <v>906257</v>
      </c>
      <c r="AW10" s="717">
        <v>954692</v>
      </c>
      <c r="AX10" s="717">
        <v>1011712</v>
      </c>
      <c r="AY10" s="717">
        <v>1072104</v>
      </c>
      <c r="AZ10" s="717">
        <v>1135877</v>
      </c>
      <c r="BA10" s="717">
        <v>1209181</v>
      </c>
      <c r="BB10" s="717">
        <v>1290138</v>
      </c>
      <c r="BC10" s="717">
        <v>1384600</v>
      </c>
      <c r="BD10" s="717">
        <v>1485633</v>
      </c>
      <c r="BE10" s="718">
        <v>1606755</v>
      </c>
      <c r="BF10" s="718">
        <v>1754648</v>
      </c>
      <c r="BG10" s="718">
        <v>1937318</v>
      </c>
      <c r="BH10" s="718">
        <v>2096122</v>
      </c>
      <c r="BI10" s="718">
        <v>2261427</v>
      </c>
      <c r="BJ10" s="718">
        <v>2423325</v>
      </c>
      <c r="BK10" s="718">
        <v>2601820</v>
      </c>
      <c r="BL10" s="718">
        <v>2817646</v>
      </c>
      <c r="BM10" s="718">
        <v>3105304</v>
      </c>
      <c r="BN10" s="718">
        <v>3386796</v>
      </c>
      <c r="BO10" s="718">
        <v>3660161</v>
      </c>
      <c r="BP10" s="718">
        <v>3938475</v>
      </c>
      <c r="BQ10" s="718">
        <v>4213525</v>
      </c>
      <c r="BR10" s="718">
        <v>4476832</v>
      </c>
      <c r="BS10" s="718">
        <v>4724825</v>
      </c>
      <c r="BT10" s="718">
        <v>4967437</v>
      </c>
      <c r="BU10" s="718">
        <v>5219985</v>
      </c>
      <c r="BV10" s="718">
        <v>5516501</v>
      </c>
      <c r="BW10" s="718">
        <v>5846238</v>
      </c>
      <c r="BX10" s="718">
        <v>6152970</v>
      </c>
      <c r="BY10" s="718">
        <v>6462560</v>
      </c>
      <c r="BZ10" s="718">
        <v>6726942</v>
      </c>
      <c r="CA10" s="718">
        <v>7028775</v>
      </c>
      <c r="CB10" s="718">
        <v>7381778</v>
      </c>
      <c r="CC10" s="718">
        <v>7767928</v>
      </c>
      <c r="CD10" s="718">
        <v>8163704</v>
      </c>
      <c r="CE10" s="718">
        <v>8604018</v>
      </c>
      <c r="CF10" s="718">
        <v>9039409</v>
      </c>
      <c r="CG10" s="718">
        <v>9461379</v>
      </c>
      <c r="CH10" s="718">
        <v>9895498</v>
      </c>
      <c r="CI10" s="718">
        <v>10216040</v>
      </c>
      <c r="CJ10" s="718">
        <v>10538810</v>
      </c>
      <c r="CK10" s="718">
        <v>10836433</v>
      </c>
      <c r="CL10" s="718">
        <v>11100531</v>
      </c>
      <c r="CM10" s="718">
        <v>11332772</v>
      </c>
      <c r="CN10" s="718">
        <v>11521328</v>
      </c>
      <c r="CO10" s="718">
        <v>11690110</v>
      </c>
      <c r="CP10" s="718">
        <v>11837767</v>
      </c>
      <c r="CQ10" s="718">
        <v>11948793</v>
      </c>
      <c r="CR10" s="718">
        <v>12097281</v>
      </c>
      <c r="CS10" s="718">
        <v>12233718</v>
      </c>
      <c r="CT10" s="718">
        <v>12358170</v>
      </c>
      <c r="CU10" s="718">
        <v>12478880</v>
      </c>
      <c r="CV10" s="718">
        <v>12629769</v>
      </c>
      <c r="CW10" s="718">
        <v>12768778</v>
      </c>
      <c r="CX10" s="739">
        <f t="shared" si="5"/>
        <v>1.3713104517441181</v>
      </c>
      <c r="DA10" s="804" t="s">
        <v>1235</v>
      </c>
      <c r="DB10" s="802">
        <f t="shared" si="6"/>
        <v>187864.33051757771</v>
      </c>
      <c r="DC10" s="48">
        <f t="shared" si="1"/>
        <v>133067.65599999999</v>
      </c>
      <c r="DD10" s="40">
        <f t="shared" si="7"/>
        <v>15.493030672235056</v>
      </c>
      <c r="DE10" s="32">
        <f t="shared" si="2"/>
        <v>14.290901393289055</v>
      </c>
    </row>
    <row r="11" spans="1:109">
      <c r="A11" s="707"/>
      <c r="B11" s="707" t="s">
        <v>1231</v>
      </c>
      <c r="C11" s="716" t="s">
        <v>649</v>
      </c>
      <c r="D11" s="717">
        <f t="shared" ref="D11:AQ11" si="12">D68+D126</f>
        <v>2757004.4855648638</v>
      </c>
      <c r="E11" s="717">
        <f t="shared" si="12"/>
        <v>3059771.8194061024</v>
      </c>
      <c r="F11" s="717">
        <f t="shared" si="12"/>
        <v>3353583.5472620297</v>
      </c>
      <c r="G11" s="717">
        <f t="shared" si="12"/>
        <v>3712036.9957388625</v>
      </c>
      <c r="H11" s="717">
        <f t="shared" si="12"/>
        <v>4048194.0385706928</v>
      </c>
      <c r="I11" s="717">
        <f t="shared" si="12"/>
        <v>4394096.9285962619</v>
      </c>
      <c r="J11" s="717">
        <f t="shared" si="12"/>
        <v>4734551.2547028298</v>
      </c>
      <c r="K11" s="717">
        <f t="shared" si="12"/>
        <v>5045659.7392587066</v>
      </c>
      <c r="L11" s="717">
        <f t="shared" si="12"/>
        <v>5411202.9263922395</v>
      </c>
      <c r="M11" s="717">
        <f t="shared" si="12"/>
        <v>5844516.1997289378</v>
      </c>
      <c r="N11" s="718">
        <f t="shared" si="12"/>
        <v>6313657.5535203405</v>
      </c>
      <c r="O11" s="718">
        <f t="shared" si="12"/>
        <v>6778413.7813284453</v>
      </c>
      <c r="P11" s="718">
        <f t="shared" si="12"/>
        <v>7227434.1571502695</v>
      </c>
      <c r="Q11" s="718">
        <f t="shared" si="12"/>
        <v>7625746.6606744546</v>
      </c>
      <c r="R11" s="718">
        <f t="shared" si="12"/>
        <v>8101615.3295239285</v>
      </c>
      <c r="S11" s="718">
        <f t="shared" si="12"/>
        <v>9104501.6539094336</v>
      </c>
      <c r="T11" s="718">
        <f t="shared" si="12"/>
        <v>9870452.4186150245</v>
      </c>
      <c r="U11" s="718">
        <f t="shared" si="12"/>
        <v>11161134.419711433</v>
      </c>
      <c r="V11" s="718">
        <f t="shared" si="12"/>
        <v>11799921.92986227</v>
      </c>
      <c r="W11" s="718">
        <f t="shared" si="12"/>
        <v>12529555.936061297</v>
      </c>
      <c r="X11" s="718">
        <f t="shared" si="12"/>
        <v>13461265.546240501</v>
      </c>
      <c r="Y11" s="718">
        <f t="shared" si="12"/>
        <v>14861472.349130269</v>
      </c>
      <c r="Z11" s="718">
        <f t="shared" si="12"/>
        <v>15615767.973625451</v>
      </c>
      <c r="AA11" s="718">
        <f t="shared" si="12"/>
        <v>16157573.1605001</v>
      </c>
      <c r="AB11" s="718">
        <f t="shared" si="12"/>
        <v>16861970.41582378</v>
      </c>
      <c r="AC11" s="718">
        <f t="shared" si="12"/>
        <v>17526999.13611016</v>
      </c>
      <c r="AD11" s="718">
        <f t="shared" si="12"/>
        <v>18137136.750236943</v>
      </c>
      <c r="AE11" s="718">
        <f t="shared" si="12"/>
        <v>18747186.844495639</v>
      </c>
      <c r="AF11" s="718">
        <f t="shared" si="12"/>
        <v>19226001.25141342</v>
      </c>
      <c r="AG11" s="718">
        <f t="shared" si="12"/>
        <v>19595239.410808768</v>
      </c>
      <c r="AH11" s="718">
        <f t="shared" si="12"/>
        <v>20221701.218198042</v>
      </c>
      <c r="AI11" s="718">
        <f t="shared" si="12"/>
        <v>20785606.509010162</v>
      </c>
      <c r="AJ11" s="718">
        <f t="shared" si="12"/>
        <v>20992363.185169026</v>
      </c>
      <c r="AK11" s="718">
        <f t="shared" si="12"/>
        <v>21061623.507594451</v>
      </c>
      <c r="AL11" s="718">
        <f t="shared" si="12"/>
        <v>21350268.531883489</v>
      </c>
      <c r="AM11" s="718">
        <f t="shared" si="12"/>
        <v>21601426.605882265</v>
      </c>
      <c r="AN11" s="718">
        <f t="shared" si="12"/>
        <v>21972196.165593736</v>
      </c>
      <c r="AO11" s="718">
        <f t="shared" si="12"/>
        <v>22491581.329330914</v>
      </c>
      <c r="AP11" s="718">
        <f t="shared" si="12"/>
        <v>22924048.961117845</v>
      </c>
      <c r="AQ11" s="718">
        <f t="shared" si="12"/>
        <v>23252368.662058361</v>
      </c>
      <c r="AR11" s="739">
        <f t="shared" si="4"/>
        <v>1.9176054330850223</v>
      </c>
      <c r="AT11" s="716" t="s">
        <v>649</v>
      </c>
      <c r="AU11" s="717">
        <v>1230356</v>
      </c>
      <c r="AV11" s="717">
        <v>1285889</v>
      </c>
      <c r="AW11" s="717">
        <v>1355330</v>
      </c>
      <c r="AX11" s="717">
        <v>1431272</v>
      </c>
      <c r="AY11" s="717">
        <v>1508727</v>
      </c>
      <c r="AZ11" s="717">
        <v>1598005</v>
      </c>
      <c r="BA11" s="717">
        <v>1701289</v>
      </c>
      <c r="BB11" s="717">
        <v>1809865</v>
      </c>
      <c r="BC11" s="717">
        <v>1932900</v>
      </c>
      <c r="BD11" s="717">
        <v>2091995</v>
      </c>
      <c r="BE11" s="718">
        <v>2272955</v>
      </c>
      <c r="BF11" s="718">
        <v>2488388</v>
      </c>
      <c r="BG11" s="718">
        <v>2777587</v>
      </c>
      <c r="BH11" s="718">
        <v>3026651</v>
      </c>
      <c r="BI11" s="718">
        <v>3272270</v>
      </c>
      <c r="BJ11" s="718">
        <v>3488730</v>
      </c>
      <c r="BK11" s="718">
        <v>3722358</v>
      </c>
      <c r="BL11" s="718">
        <v>4015369</v>
      </c>
      <c r="BM11" s="718">
        <v>4391905</v>
      </c>
      <c r="BN11" s="718">
        <v>4772157</v>
      </c>
      <c r="BO11" s="718">
        <v>5139392</v>
      </c>
      <c r="BP11" s="718">
        <v>5509458</v>
      </c>
      <c r="BQ11" s="718">
        <v>5867744</v>
      </c>
      <c r="BR11" s="718">
        <v>6224557</v>
      </c>
      <c r="BS11" s="718">
        <v>6557737</v>
      </c>
      <c r="BT11" s="718">
        <v>6901648</v>
      </c>
      <c r="BU11" s="718">
        <v>7288261</v>
      </c>
      <c r="BV11" s="718">
        <v>7713259</v>
      </c>
      <c r="BW11" s="718">
        <v>8156356</v>
      </c>
      <c r="BX11" s="718">
        <v>8581121</v>
      </c>
      <c r="BY11" s="718">
        <v>9024679</v>
      </c>
      <c r="BZ11" s="718">
        <v>9459946</v>
      </c>
      <c r="CA11" s="718">
        <v>9978994</v>
      </c>
      <c r="CB11" s="718">
        <v>10585713</v>
      </c>
      <c r="CC11" s="718">
        <v>11205656</v>
      </c>
      <c r="CD11" s="718">
        <v>11789509</v>
      </c>
      <c r="CE11" s="718">
        <v>12379658</v>
      </c>
      <c r="CF11" s="718">
        <v>12937347</v>
      </c>
      <c r="CG11" s="718">
        <v>13509259</v>
      </c>
      <c r="CH11" s="718">
        <v>14092206</v>
      </c>
      <c r="CI11" s="718">
        <v>14552307</v>
      </c>
      <c r="CJ11" s="718">
        <v>15025398</v>
      </c>
      <c r="CK11" s="718">
        <v>15435924</v>
      </c>
      <c r="CL11" s="718">
        <v>15811112</v>
      </c>
      <c r="CM11" s="718">
        <v>16123132</v>
      </c>
      <c r="CN11" s="718">
        <v>16360902</v>
      </c>
      <c r="CO11" s="718">
        <v>16596860</v>
      </c>
      <c r="CP11" s="718">
        <v>16759783</v>
      </c>
      <c r="CQ11" s="718">
        <v>16886002</v>
      </c>
      <c r="CR11" s="718">
        <v>17026834</v>
      </c>
      <c r="CS11" s="718">
        <v>17135280</v>
      </c>
      <c r="CT11" s="718">
        <v>16783782</v>
      </c>
      <c r="CU11" s="718">
        <v>17000622</v>
      </c>
      <c r="CV11" s="718">
        <v>17225853</v>
      </c>
      <c r="CW11" s="718">
        <v>17488883</v>
      </c>
      <c r="CX11" s="739">
        <f t="shared" si="5"/>
        <v>1.8782289148758031</v>
      </c>
      <c r="DA11" s="804" t="s">
        <v>1236</v>
      </c>
      <c r="DB11" s="802">
        <f t="shared" si="6"/>
        <v>82179.041329577929</v>
      </c>
      <c r="DC11" s="48">
        <f t="shared" si="1"/>
        <v>68380.311000000002</v>
      </c>
      <c r="DD11" s="40">
        <f t="shared" si="7"/>
        <v>6.7772440059604335</v>
      </c>
      <c r="DE11" s="32">
        <f t="shared" si="2"/>
        <v>7.3437551326780648</v>
      </c>
    </row>
    <row r="12" spans="1:109">
      <c r="A12" s="707"/>
      <c r="B12" s="707" t="s">
        <v>1233</v>
      </c>
      <c r="C12" s="719" t="s">
        <v>650</v>
      </c>
      <c r="D12" s="720">
        <f t="shared" ref="D12:AQ12" si="13">D69+D127</f>
        <v>3292078.7666910673</v>
      </c>
      <c r="E12" s="720">
        <f t="shared" si="13"/>
        <v>3672898.0858592819</v>
      </c>
      <c r="F12" s="720">
        <f t="shared" si="13"/>
        <v>4068229.3648075592</v>
      </c>
      <c r="G12" s="720">
        <f t="shared" si="13"/>
        <v>4506107.176997683</v>
      </c>
      <c r="H12" s="720">
        <f t="shared" si="13"/>
        <v>4952358.3164583929</v>
      </c>
      <c r="I12" s="720">
        <f t="shared" si="13"/>
        <v>5447763.0493567158</v>
      </c>
      <c r="J12" s="720">
        <f t="shared" si="13"/>
        <v>5902563.7132561952</v>
      </c>
      <c r="K12" s="720">
        <f t="shared" si="13"/>
        <v>6297333.8337137494</v>
      </c>
      <c r="L12" s="720">
        <f t="shared" si="13"/>
        <v>6730124.5284197005</v>
      </c>
      <c r="M12" s="720">
        <f t="shared" si="13"/>
        <v>7166359.4408511156</v>
      </c>
      <c r="N12" s="721">
        <f t="shared" si="13"/>
        <v>7688979.6400123816</v>
      </c>
      <c r="O12" s="721">
        <f t="shared" si="13"/>
        <v>8160685.2574484181</v>
      </c>
      <c r="P12" s="721">
        <f t="shared" si="13"/>
        <v>8531441.9252808802</v>
      </c>
      <c r="Q12" s="721">
        <f t="shared" si="13"/>
        <v>8905164.5672426913</v>
      </c>
      <c r="R12" s="721">
        <f t="shared" si="13"/>
        <v>9475400.9141877051</v>
      </c>
      <c r="S12" s="721">
        <f t="shared" si="13"/>
        <v>10463819.174855178</v>
      </c>
      <c r="T12" s="721">
        <f t="shared" si="13"/>
        <v>11180583.073155595</v>
      </c>
      <c r="U12" s="721">
        <f t="shared" si="13"/>
        <v>12608805.882715713</v>
      </c>
      <c r="V12" s="721">
        <f t="shared" si="13"/>
        <v>13237983.948186157</v>
      </c>
      <c r="W12" s="721">
        <f t="shared" si="13"/>
        <v>13972450.546490919</v>
      </c>
      <c r="X12" s="721">
        <f t="shared" si="13"/>
        <v>14902077.263189949</v>
      </c>
      <c r="Y12" s="721">
        <f t="shared" si="13"/>
        <v>16606739.910976838</v>
      </c>
      <c r="Z12" s="721">
        <f t="shared" si="13"/>
        <v>17389669.577800486</v>
      </c>
      <c r="AA12" s="721">
        <f t="shared" si="13"/>
        <v>17973209.627743933</v>
      </c>
      <c r="AB12" s="721">
        <f t="shared" si="13"/>
        <v>18627391.127763003</v>
      </c>
      <c r="AC12" s="721">
        <f t="shared" si="13"/>
        <v>19368630.582723405</v>
      </c>
      <c r="AD12" s="721">
        <f t="shared" si="13"/>
        <v>20045410.258812089</v>
      </c>
      <c r="AE12" s="721">
        <f t="shared" si="13"/>
        <v>20777954.480943885</v>
      </c>
      <c r="AF12" s="721">
        <f t="shared" si="13"/>
        <v>21359365.0572154</v>
      </c>
      <c r="AG12" s="721">
        <f t="shared" si="13"/>
        <v>21757986.45315982</v>
      </c>
      <c r="AH12" s="721">
        <f t="shared" si="13"/>
        <v>22284233.306335848</v>
      </c>
      <c r="AI12" s="721">
        <f t="shared" si="13"/>
        <v>22568262.421276927</v>
      </c>
      <c r="AJ12" s="721">
        <f t="shared" si="13"/>
        <v>22727334.228369579</v>
      </c>
      <c r="AK12" s="721">
        <f t="shared" si="13"/>
        <v>22788580.023506809</v>
      </c>
      <c r="AL12" s="721">
        <f t="shared" si="13"/>
        <v>23144244.312499434</v>
      </c>
      <c r="AM12" s="721">
        <f t="shared" si="13"/>
        <v>23328225.00969594</v>
      </c>
      <c r="AN12" s="721">
        <f t="shared" si="13"/>
        <v>23743700.029949941</v>
      </c>
      <c r="AO12" s="721">
        <f t="shared" si="13"/>
        <v>24171660.664464727</v>
      </c>
      <c r="AP12" s="721">
        <f t="shared" si="13"/>
        <v>24401388.49817916</v>
      </c>
      <c r="AQ12" s="721">
        <f t="shared" si="13"/>
        <v>24596268.211007807</v>
      </c>
      <c r="AR12" s="739">
        <f t="shared" si="4"/>
        <v>2.0284358226268435</v>
      </c>
      <c r="AT12" s="719" t="s">
        <v>1186</v>
      </c>
      <c r="AU12" s="720">
        <v>1148879</v>
      </c>
      <c r="AV12" s="720">
        <v>1192105</v>
      </c>
      <c r="AW12" s="720">
        <v>1238118</v>
      </c>
      <c r="AX12" s="720">
        <v>1289737</v>
      </c>
      <c r="AY12" s="720">
        <v>1357386</v>
      </c>
      <c r="AZ12" s="720">
        <v>1432924</v>
      </c>
      <c r="BA12" s="720">
        <v>1535012</v>
      </c>
      <c r="BB12" s="720">
        <v>1645383</v>
      </c>
      <c r="BC12" s="720">
        <v>1786603</v>
      </c>
      <c r="BD12" s="720">
        <v>1947093</v>
      </c>
      <c r="BE12" s="721">
        <v>2158154</v>
      </c>
      <c r="BF12" s="721">
        <v>2395688</v>
      </c>
      <c r="BG12" s="721">
        <v>2677424</v>
      </c>
      <c r="BH12" s="721">
        <v>2943146</v>
      </c>
      <c r="BI12" s="721">
        <v>3213446</v>
      </c>
      <c r="BJ12" s="721">
        <v>3598797</v>
      </c>
      <c r="BK12" s="721">
        <v>4006626</v>
      </c>
      <c r="BL12" s="721">
        <v>4513918</v>
      </c>
      <c r="BM12" s="721">
        <v>5155590</v>
      </c>
      <c r="BN12" s="721">
        <v>5766398</v>
      </c>
      <c r="BO12" s="721">
        <v>6227109</v>
      </c>
      <c r="BP12" s="721">
        <v>6668025</v>
      </c>
      <c r="BQ12" s="721">
        <v>7125556</v>
      </c>
      <c r="BR12" s="721">
        <v>7606161</v>
      </c>
      <c r="BS12" s="721">
        <v>8059709</v>
      </c>
      <c r="BT12" s="721">
        <v>8512182</v>
      </c>
      <c r="BU12" s="721">
        <v>8975013</v>
      </c>
      <c r="BV12" s="721">
        <v>9457933</v>
      </c>
      <c r="BW12" s="721">
        <v>9939062</v>
      </c>
      <c r="BX12" s="721">
        <v>10434028</v>
      </c>
      <c r="BY12" s="721">
        <v>10929408</v>
      </c>
      <c r="BZ12" s="721">
        <v>11409430</v>
      </c>
      <c r="CA12" s="721">
        <v>11975865</v>
      </c>
      <c r="CB12" s="721">
        <v>12661373</v>
      </c>
      <c r="CC12" s="721">
        <v>13319229</v>
      </c>
      <c r="CD12" s="721">
        <v>13949936</v>
      </c>
      <c r="CE12" s="721">
        <v>14624973</v>
      </c>
      <c r="CF12" s="721">
        <v>15243975</v>
      </c>
      <c r="CG12" s="721">
        <v>15849943</v>
      </c>
      <c r="CH12" s="721">
        <v>16455145</v>
      </c>
      <c r="CI12" s="721">
        <v>16962983</v>
      </c>
      <c r="CJ12" s="721">
        <v>17473724</v>
      </c>
      <c r="CK12" s="721">
        <v>17978674</v>
      </c>
      <c r="CL12" s="721">
        <v>18379412</v>
      </c>
      <c r="CM12" s="721">
        <v>18730256</v>
      </c>
      <c r="CN12" s="721">
        <v>19014699</v>
      </c>
      <c r="CO12" s="721">
        <v>19291801</v>
      </c>
      <c r="CP12" s="721">
        <v>19522216</v>
      </c>
      <c r="CQ12" s="721">
        <v>19724762</v>
      </c>
      <c r="CR12" s="721">
        <v>19951332</v>
      </c>
      <c r="CS12" s="721">
        <v>20121086</v>
      </c>
      <c r="CT12" s="721">
        <v>20088727</v>
      </c>
      <c r="CU12" s="721">
        <v>20316720</v>
      </c>
      <c r="CV12" s="721">
        <v>20553051</v>
      </c>
      <c r="CW12" s="721">
        <v>20798790</v>
      </c>
      <c r="CX12" s="739">
        <f t="shared" si="5"/>
        <v>2.233698331244466</v>
      </c>
      <c r="DA12" s="804" t="s">
        <v>1237</v>
      </c>
      <c r="DB12" s="802">
        <f t="shared" si="6"/>
        <v>36976.721855032243</v>
      </c>
      <c r="DC12" s="48">
        <f t="shared" si="1"/>
        <v>39884.877999999997</v>
      </c>
      <c r="DD12" s="40">
        <f t="shared" si="7"/>
        <v>3.0494425646443655</v>
      </c>
      <c r="DE12" s="32">
        <f t="shared" si="2"/>
        <v>4.2834665892165713</v>
      </c>
    </row>
    <row r="13" spans="1:109">
      <c r="A13" s="707"/>
      <c r="B13" s="707" t="s">
        <v>1232</v>
      </c>
      <c r="C13" s="713" t="s">
        <v>1186</v>
      </c>
      <c r="D13" s="714">
        <f t="shared" ref="D13:AQ13" si="14">D70+D128</f>
        <v>3370313.8192235553</v>
      </c>
      <c r="E13" s="714">
        <f t="shared" si="14"/>
        <v>3913749.5259283353</v>
      </c>
      <c r="F13" s="714">
        <f t="shared" si="14"/>
        <v>4416817.5077677183</v>
      </c>
      <c r="G13" s="714">
        <f t="shared" si="14"/>
        <v>5109985.6999703329</v>
      </c>
      <c r="H13" s="714">
        <f t="shared" si="14"/>
        <v>5737856.5551006971</v>
      </c>
      <c r="I13" s="714">
        <f t="shared" si="14"/>
        <v>6464477.0104904482</v>
      </c>
      <c r="J13" s="714">
        <f t="shared" si="14"/>
        <v>6949649.7340659928</v>
      </c>
      <c r="K13" s="714">
        <f t="shared" si="14"/>
        <v>7373413.2052457724</v>
      </c>
      <c r="L13" s="714">
        <f t="shared" si="14"/>
        <v>7910984.0396528095</v>
      </c>
      <c r="M13" s="714">
        <f t="shared" si="14"/>
        <v>8423223.9193533361</v>
      </c>
      <c r="N13" s="715">
        <f t="shared" si="14"/>
        <v>9028893.7213122435</v>
      </c>
      <c r="O13" s="715">
        <f t="shared" si="14"/>
        <v>9704586.2015783004</v>
      </c>
      <c r="P13" s="715">
        <f t="shared" si="14"/>
        <v>10236924.795362281</v>
      </c>
      <c r="Q13" s="715">
        <f t="shared" si="14"/>
        <v>10838487.397589575</v>
      </c>
      <c r="R13" s="715">
        <f t="shared" si="14"/>
        <v>11546645.785285469</v>
      </c>
      <c r="S13" s="715">
        <f t="shared" si="14"/>
        <v>12849383.692494366</v>
      </c>
      <c r="T13" s="715">
        <f t="shared" si="14"/>
        <v>13627767.601384673</v>
      </c>
      <c r="U13" s="715">
        <f t="shared" si="14"/>
        <v>14852241.809721842</v>
      </c>
      <c r="V13" s="715">
        <f t="shared" si="14"/>
        <v>15863254.754626118</v>
      </c>
      <c r="W13" s="715">
        <f t="shared" si="14"/>
        <v>16960151.652075984</v>
      </c>
      <c r="X13" s="715">
        <f t="shared" si="14"/>
        <v>18370615.52778763</v>
      </c>
      <c r="Y13" s="715">
        <f t="shared" si="14"/>
        <v>19857301.967610378</v>
      </c>
      <c r="Z13" s="715">
        <f t="shared" si="14"/>
        <v>21225353.592112813</v>
      </c>
      <c r="AA13" s="715">
        <f t="shared" si="14"/>
        <v>22160922.106308408</v>
      </c>
      <c r="AB13" s="715">
        <f t="shared" si="14"/>
        <v>23126454.049295925</v>
      </c>
      <c r="AC13" s="715">
        <f t="shared" si="14"/>
        <v>23907334.68742618</v>
      </c>
      <c r="AD13" s="715">
        <f t="shared" si="14"/>
        <v>24847801.714974582</v>
      </c>
      <c r="AE13" s="715">
        <f t="shared" si="14"/>
        <v>25761382.785830706</v>
      </c>
      <c r="AF13" s="715">
        <f t="shared" si="14"/>
        <v>26674021.048662648</v>
      </c>
      <c r="AG13" s="715">
        <f t="shared" si="14"/>
        <v>27326530.470441915</v>
      </c>
      <c r="AH13" s="715">
        <f t="shared" si="14"/>
        <v>28085118.219657</v>
      </c>
      <c r="AI13" s="715">
        <f t="shared" si="14"/>
        <v>28649223.286357086</v>
      </c>
      <c r="AJ13" s="715">
        <f t="shared" si="14"/>
        <v>29100619.11176452</v>
      </c>
      <c r="AK13" s="715">
        <f t="shared" si="14"/>
        <v>29245173.694662161</v>
      </c>
      <c r="AL13" s="715">
        <f t="shared" si="14"/>
        <v>29954365.918602556</v>
      </c>
      <c r="AM13" s="715">
        <f t="shared" si="14"/>
        <v>30633335.690316804</v>
      </c>
      <c r="AN13" s="715">
        <f t="shared" si="14"/>
        <v>31486118.468207434</v>
      </c>
      <c r="AO13" s="715">
        <f t="shared" si="14"/>
        <v>32519807.941050731</v>
      </c>
      <c r="AP13" s="715">
        <f t="shared" si="14"/>
        <v>33365010.380349301</v>
      </c>
      <c r="AQ13" s="715">
        <f t="shared" si="14"/>
        <v>33960440.907922737</v>
      </c>
      <c r="AR13" s="739">
        <f t="shared" si="4"/>
        <v>2.8006921334108354</v>
      </c>
      <c r="AT13" s="713" t="s">
        <v>1187</v>
      </c>
      <c r="AU13" s="714">
        <v>904389</v>
      </c>
      <c r="AV13" s="714">
        <v>933541</v>
      </c>
      <c r="AW13" s="714">
        <v>970118</v>
      </c>
      <c r="AX13" s="714">
        <v>1012110</v>
      </c>
      <c r="AY13" s="714">
        <v>1059957</v>
      </c>
      <c r="AZ13" s="714">
        <v>1115091</v>
      </c>
      <c r="BA13" s="714">
        <v>1175522</v>
      </c>
      <c r="BB13" s="714">
        <v>1248776</v>
      </c>
      <c r="BC13" s="714">
        <v>1325706</v>
      </c>
      <c r="BD13" s="714">
        <v>1432197</v>
      </c>
      <c r="BE13" s="715">
        <v>1596916</v>
      </c>
      <c r="BF13" s="715">
        <v>1783539</v>
      </c>
      <c r="BG13" s="715">
        <v>2009320</v>
      </c>
      <c r="BH13" s="715">
        <v>2188721</v>
      </c>
      <c r="BI13" s="715">
        <v>2370896</v>
      </c>
      <c r="BJ13" s="715">
        <v>2546608</v>
      </c>
      <c r="BK13" s="715">
        <v>2729466</v>
      </c>
      <c r="BL13" s="715">
        <v>2942612</v>
      </c>
      <c r="BM13" s="715">
        <v>3208080</v>
      </c>
      <c r="BN13" s="715">
        <v>3472409</v>
      </c>
      <c r="BO13" s="715">
        <v>3728313</v>
      </c>
      <c r="BP13" s="715">
        <v>3972786</v>
      </c>
      <c r="BQ13" s="715">
        <v>4213690</v>
      </c>
      <c r="BR13" s="715">
        <v>4447630</v>
      </c>
      <c r="BS13" s="715">
        <v>4673786</v>
      </c>
      <c r="BT13" s="715">
        <v>4901254</v>
      </c>
      <c r="BU13" s="715">
        <v>5137572</v>
      </c>
      <c r="BV13" s="715">
        <v>5391787</v>
      </c>
      <c r="BW13" s="715">
        <v>5660952</v>
      </c>
      <c r="BX13" s="715">
        <v>5914508</v>
      </c>
      <c r="BY13" s="715">
        <v>6198645</v>
      </c>
      <c r="BZ13" s="715">
        <v>6485335</v>
      </c>
      <c r="CA13" s="715">
        <v>6823337</v>
      </c>
      <c r="CB13" s="715">
        <v>7183128</v>
      </c>
      <c r="CC13" s="715">
        <v>7546611</v>
      </c>
      <c r="CD13" s="715">
        <v>7923124</v>
      </c>
      <c r="CE13" s="715">
        <v>8331563</v>
      </c>
      <c r="CF13" s="715">
        <v>8719488</v>
      </c>
      <c r="CG13" s="715">
        <v>9099547</v>
      </c>
      <c r="CH13" s="715">
        <v>9503984</v>
      </c>
      <c r="CI13" s="715">
        <v>9839702</v>
      </c>
      <c r="CJ13" s="715">
        <v>10187849</v>
      </c>
      <c r="CK13" s="715">
        <v>10521154</v>
      </c>
      <c r="CL13" s="715">
        <v>10792363</v>
      </c>
      <c r="CM13" s="715">
        <v>11047167</v>
      </c>
      <c r="CN13" s="715">
        <v>11272479</v>
      </c>
      <c r="CO13" s="715">
        <v>11502524</v>
      </c>
      <c r="CP13" s="715">
        <v>11675762</v>
      </c>
      <c r="CQ13" s="715">
        <v>11808290</v>
      </c>
      <c r="CR13" s="715">
        <v>11956774</v>
      </c>
      <c r="CS13" s="715">
        <v>12094925</v>
      </c>
      <c r="CT13" s="715">
        <v>12165385</v>
      </c>
      <c r="CU13" s="715">
        <v>12267315</v>
      </c>
      <c r="CV13" s="715">
        <v>12370701</v>
      </c>
      <c r="CW13" s="715">
        <v>12462566</v>
      </c>
      <c r="CX13" s="739">
        <f t="shared" si="5"/>
        <v>1.3384246332226064</v>
      </c>
      <c r="DA13" s="804" t="s">
        <v>1238</v>
      </c>
      <c r="DB13" s="802">
        <f t="shared" si="6"/>
        <v>114476.10330194564</v>
      </c>
      <c r="DC13" s="48">
        <f t="shared" si="1"/>
        <v>117327.605</v>
      </c>
      <c r="DD13" s="40">
        <f t="shared" si="7"/>
        <v>9.4407585240299028</v>
      </c>
      <c r="DE13" s="32">
        <f t="shared" si="2"/>
        <v>12.600486731093902</v>
      </c>
    </row>
    <row r="14" spans="1:109">
      <c r="A14" s="707"/>
      <c r="B14" s="707" t="s">
        <v>1232</v>
      </c>
      <c r="C14" s="716" t="s">
        <v>1187</v>
      </c>
      <c r="D14" s="717">
        <f t="shared" ref="D14:AQ14" si="15">D71+D129</f>
        <v>2172533.749433809</v>
      </c>
      <c r="E14" s="717">
        <f t="shared" si="15"/>
        <v>2528827.2430172306</v>
      </c>
      <c r="F14" s="717">
        <f t="shared" si="15"/>
        <v>2816961.7487997124</v>
      </c>
      <c r="G14" s="717">
        <f t="shared" si="15"/>
        <v>3201407.2518160222</v>
      </c>
      <c r="H14" s="717">
        <f t="shared" si="15"/>
        <v>3600244.711806953</v>
      </c>
      <c r="I14" s="717">
        <f t="shared" si="15"/>
        <v>3875577.223968789</v>
      </c>
      <c r="J14" s="717">
        <f t="shared" si="15"/>
        <v>4141792.7487368588</v>
      </c>
      <c r="K14" s="717">
        <f t="shared" si="15"/>
        <v>4411887.8658605292</v>
      </c>
      <c r="L14" s="717">
        <f t="shared" si="15"/>
        <v>4694531.2292691451</v>
      </c>
      <c r="M14" s="717">
        <f t="shared" si="15"/>
        <v>5121078.1699432246</v>
      </c>
      <c r="N14" s="718">
        <f t="shared" si="15"/>
        <v>5572299.9989311881</v>
      </c>
      <c r="O14" s="718">
        <f t="shared" si="15"/>
        <v>5976097.8141699908</v>
      </c>
      <c r="P14" s="718">
        <f t="shared" si="15"/>
        <v>6378453.7436444815</v>
      </c>
      <c r="Q14" s="718">
        <f t="shared" si="15"/>
        <v>6716130.9788717255</v>
      </c>
      <c r="R14" s="718">
        <f t="shared" si="15"/>
        <v>7147010.2068348192</v>
      </c>
      <c r="S14" s="718">
        <f t="shared" si="15"/>
        <v>8143160.3040972203</v>
      </c>
      <c r="T14" s="718">
        <f t="shared" si="15"/>
        <v>8775399.4321795441</v>
      </c>
      <c r="U14" s="718">
        <f t="shared" si="15"/>
        <v>9525558.1662919838</v>
      </c>
      <c r="V14" s="718">
        <f t="shared" si="15"/>
        <v>10135538.790392078</v>
      </c>
      <c r="W14" s="718">
        <f t="shared" si="15"/>
        <v>10953462.008078329</v>
      </c>
      <c r="X14" s="718">
        <f t="shared" si="15"/>
        <v>11932562.335147195</v>
      </c>
      <c r="Y14" s="718">
        <f t="shared" si="15"/>
        <v>13347887.172562918</v>
      </c>
      <c r="Z14" s="718">
        <f t="shared" si="15"/>
        <v>14110069.450529903</v>
      </c>
      <c r="AA14" s="718">
        <f t="shared" si="15"/>
        <v>14803937.573990645</v>
      </c>
      <c r="AB14" s="718">
        <f t="shared" si="15"/>
        <v>15300236.232601995</v>
      </c>
      <c r="AC14" s="718">
        <f t="shared" si="15"/>
        <v>15814597.221466996</v>
      </c>
      <c r="AD14" s="718">
        <f t="shared" si="15"/>
        <v>16374847.183839388</v>
      </c>
      <c r="AE14" s="718">
        <f t="shared" si="15"/>
        <v>16903033.369550005</v>
      </c>
      <c r="AF14" s="718">
        <f t="shared" si="15"/>
        <v>17291187.859827496</v>
      </c>
      <c r="AG14" s="718">
        <f t="shared" si="15"/>
        <v>17736986.763072621</v>
      </c>
      <c r="AH14" s="718">
        <f t="shared" si="15"/>
        <v>18145281.92745775</v>
      </c>
      <c r="AI14" s="718">
        <f t="shared" si="15"/>
        <v>18474025.726367801</v>
      </c>
      <c r="AJ14" s="718">
        <f t="shared" si="15"/>
        <v>18666488.255469047</v>
      </c>
      <c r="AK14" s="718">
        <f t="shared" si="15"/>
        <v>18910580.114608236</v>
      </c>
      <c r="AL14" s="718">
        <f t="shared" si="15"/>
        <v>19485216.902348366</v>
      </c>
      <c r="AM14" s="718">
        <f t="shared" si="15"/>
        <v>19889093.515323557</v>
      </c>
      <c r="AN14" s="718">
        <f t="shared" si="15"/>
        <v>20447694.097486835</v>
      </c>
      <c r="AO14" s="718">
        <f t="shared" si="15"/>
        <v>21038126.669697069</v>
      </c>
      <c r="AP14" s="718">
        <f t="shared" si="15"/>
        <v>21423683.467735067</v>
      </c>
      <c r="AQ14" s="718">
        <f t="shared" si="15"/>
        <v>21701672.81726107</v>
      </c>
      <c r="AR14" s="739">
        <f t="shared" si="4"/>
        <v>1.7897207078657027</v>
      </c>
      <c r="AT14" s="716" t="s">
        <v>1188</v>
      </c>
      <c r="AU14" s="717">
        <v>976252</v>
      </c>
      <c r="AV14" s="717">
        <v>1007490</v>
      </c>
      <c r="AW14" s="717">
        <v>1047662</v>
      </c>
      <c r="AX14" s="717">
        <v>1091161</v>
      </c>
      <c r="AY14" s="717">
        <v>1140715</v>
      </c>
      <c r="AZ14" s="717">
        <v>1199917</v>
      </c>
      <c r="BA14" s="717">
        <v>1264899</v>
      </c>
      <c r="BB14" s="717">
        <v>1339050</v>
      </c>
      <c r="BC14" s="717">
        <v>1427215</v>
      </c>
      <c r="BD14" s="717">
        <v>1535256</v>
      </c>
      <c r="BE14" s="718">
        <v>1661566</v>
      </c>
      <c r="BF14" s="718">
        <v>1808278</v>
      </c>
      <c r="BG14" s="718">
        <v>1977200</v>
      </c>
      <c r="BH14" s="718">
        <v>2146700</v>
      </c>
      <c r="BI14" s="718">
        <v>2342648</v>
      </c>
      <c r="BJ14" s="718">
        <v>2539033</v>
      </c>
      <c r="BK14" s="718">
        <v>2762863</v>
      </c>
      <c r="BL14" s="718">
        <v>3001270</v>
      </c>
      <c r="BM14" s="718">
        <v>3315197</v>
      </c>
      <c r="BN14" s="718">
        <v>3622072</v>
      </c>
      <c r="BO14" s="718">
        <v>3929399</v>
      </c>
      <c r="BP14" s="718">
        <v>4233730</v>
      </c>
      <c r="BQ14" s="718">
        <v>4543852</v>
      </c>
      <c r="BR14" s="718">
        <v>4846231</v>
      </c>
      <c r="BS14" s="718">
        <v>5095609</v>
      </c>
      <c r="BT14" s="718">
        <v>5353709</v>
      </c>
      <c r="BU14" s="718">
        <v>5626488</v>
      </c>
      <c r="BV14" s="718">
        <v>5925256</v>
      </c>
      <c r="BW14" s="718">
        <v>6246989</v>
      </c>
      <c r="BX14" s="718">
        <v>6562737</v>
      </c>
      <c r="BY14" s="718">
        <v>6912441</v>
      </c>
      <c r="BZ14" s="718">
        <v>7249237</v>
      </c>
      <c r="CA14" s="718">
        <v>7595440</v>
      </c>
      <c r="CB14" s="718">
        <v>7994079</v>
      </c>
      <c r="CC14" s="718">
        <v>8396089</v>
      </c>
      <c r="CD14" s="718">
        <v>8833702</v>
      </c>
      <c r="CE14" s="718">
        <v>9305492</v>
      </c>
      <c r="CF14" s="718">
        <v>9733019</v>
      </c>
      <c r="CG14" s="718">
        <v>10115923</v>
      </c>
      <c r="CH14" s="718">
        <v>10541379</v>
      </c>
      <c r="CI14" s="718">
        <v>10888032</v>
      </c>
      <c r="CJ14" s="718">
        <v>11221421</v>
      </c>
      <c r="CK14" s="718">
        <v>11527054</v>
      </c>
      <c r="CL14" s="718">
        <v>11792545</v>
      </c>
      <c r="CM14" s="718">
        <v>12003332</v>
      </c>
      <c r="CN14" s="718">
        <v>12176492</v>
      </c>
      <c r="CO14" s="718">
        <v>12329373</v>
      </c>
      <c r="CP14" s="718">
        <v>12470731</v>
      </c>
      <c r="CQ14" s="718">
        <v>12589702</v>
      </c>
      <c r="CR14" s="718">
        <v>12732258</v>
      </c>
      <c r="CS14" s="718">
        <v>12864087</v>
      </c>
      <c r="CT14" s="718">
        <v>12957253</v>
      </c>
      <c r="CU14" s="718">
        <v>13049963</v>
      </c>
      <c r="CV14" s="718">
        <v>13169409</v>
      </c>
      <c r="CW14" s="718">
        <v>13291876</v>
      </c>
      <c r="CX14" s="739">
        <f t="shared" si="5"/>
        <v>1.4274888702808368</v>
      </c>
      <c r="DA14" s="805" t="s">
        <v>1348</v>
      </c>
      <c r="DB14" s="803">
        <f>SUM(DB5:DB13)</f>
        <v>1212573.1529999999</v>
      </c>
      <c r="DC14" s="801">
        <f>SUM(DC5:DC13)</f>
        <v>931135.49899999995</v>
      </c>
      <c r="DD14" s="41">
        <f t="shared" si="7"/>
        <v>100</v>
      </c>
      <c r="DE14" s="807">
        <f t="shared" si="2"/>
        <v>100</v>
      </c>
    </row>
    <row r="15" spans="1:109">
      <c r="A15" s="707"/>
      <c r="B15" s="707" t="s">
        <v>1232</v>
      </c>
      <c r="C15" s="716" t="s">
        <v>1188</v>
      </c>
      <c r="D15" s="717">
        <f t="shared" ref="D15:AQ15" si="16">D72+D130</f>
        <v>2716791.0775171616</v>
      </c>
      <c r="E15" s="717">
        <f t="shared" si="16"/>
        <v>2984440.8187740976</v>
      </c>
      <c r="F15" s="717">
        <f t="shared" si="16"/>
        <v>3315714.7169966549</v>
      </c>
      <c r="G15" s="717">
        <f t="shared" si="16"/>
        <v>3692901.7963317037</v>
      </c>
      <c r="H15" s="717">
        <f t="shared" si="16"/>
        <v>4054520.4631213732</v>
      </c>
      <c r="I15" s="717">
        <f t="shared" si="16"/>
        <v>4395577.3129798472</v>
      </c>
      <c r="J15" s="717">
        <f t="shared" si="16"/>
        <v>4758972.1527976673</v>
      </c>
      <c r="K15" s="717">
        <f t="shared" si="16"/>
        <v>5098138.6464661751</v>
      </c>
      <c r="L15" s="717">
        <f t="shared" si="16"/>
        <v>5377271.8798622834</v>
      </c>
      <c r="M15" s="717">
        <f t="shared" si="16"/>
        <v>5744139.6305169892</v>
      </c>
      <c r="N15" s="718">
        <f t="shared" si="16"/>
        <v>6158387.5342391878</v>
      </c>
      <c r="O15" s="718">
        <f t="shared" si="16"/>
        <v>6574862.9775519762</v>
      </c>
      <c r="P15" s="718">
        <f t="shared" si="16"/>
        <v>6977906.0012137108</v>
      </c>
      <c r="Q15" s="718">
        <f t="shared" si="16"/>
        <v>7345191.3091655094</v>
      </c>
      <c r="R15" s="718">
        <f t="shared" si="16"/>
        <v>7814121.7170060724</v>
      </c>
      <c r="S15" s="718">
        <f t="shared" si="16"/>
        <v>8682640.4465212561</v>
      </c>
      <c r="T15" s="718">
        <f t="shared" si="16"/>
        <v>9111295.7936048359</v>
      </c>
      <c r="U15" s="718">
        <f t="shared" si="16"/>
        <v>9811207.6663921289</v>
      </c>
      <c r="V15" s="718">
        <f t="shared" si="16"/>
        <v>10411576.619083161</v>
      </c>
      <c r="W15" s="718">
        <f t="shared" si="16"/>
        <v>11183646.857315265</v>
      </c>
      <c r="X15" s="718">
        <f t="shared" si="16"/>
        <v>12005801.993774882</v>
      </c>
      <c r="Y15" s="718">
        <f t="shared" si="16"/>
        <v>13242163.731806934</v>
      </c>
      <c r="Z15" s="718">
        <f t="shared" si="16"/>
        <v>13913981.127367327</v>
      </c>
      <c r="AA15" s="718">
        <f t="shared" si="16"/>
        <v>14321605.591742057</v>
      </c>
      <c r="AB15" s="718">
        <f t="shared" si="16"/>
        <v>14806735.794314895</v>
      </c>
      <c r="AC15" s="718">
        <f t="shared" si="16"/>
        <v>15234550.72327462</v>
      </c>
      <c r="AD15" s="718">
        <f t="shared" si="16"/>
        <v>15696969.292485634</v>
      </c>
      <c r="AE15" s="718">
        <f t="shared" si="16"/>
        <v>16252809.537979152</v>
      </c>
      <c r="AF15" s="718">
        <f t="shared" si="16"/>
        <v>16651252.269577537</v>
      </c>
      <c r="AG15" s="718">
        <f t="shared" si="16"/>
        <v>17000674.464434903</v>
      </c>
      <c r="AH15" s="718">
        <f t="shared" si="16"/>
        <v>17402528.777492903</v>
      </c>
      <c r="AI15" s="718">
        <f t="shared" si="16"/>
        <v>17628793.106424578</v>
      </c>
      <c r="AJ15" s="718">
        <f t="shared" si="16"/>
        <v>17792385.351942454</v>
      </c>
      <c r="AK15" s="718">
        <f t="shared" si="16"/>
        <v>17904317.999091357</v>
      </c>
      <c r="AL15" s="718">
        <f t="shared" si="16"/>
        <v>18215425.731591612</v>
      </c>
      <c r="AM15" s="718">
        <f t="shared" si="16"/>
        <v>18491722.452156857</v>
      </c>
      <c r="AN15" s="718">
        <f t="shared" si="16"/>
        <v>18836626.838052377</v>
      </c>
      <c r="AO15" s="718">
        <f t="shared" si="16"/>
        <v>19372947.41908247</v>
      </c>
      <c r="AP15" s="718">
        <f t="shared" si="16"/>
        <v>19672758.785904281</v>
      </c>
      <c r="AQ15" s="718">
        <f t="shared" si="16"/>
        <v>19900988.3002287</v>
      </c>
      <c r="AR15" s="739">
        <f t="shared" si="4"/>
        <v>1.6412196040290115</v>
      </c>
      <c r="AT15" s="716" t="s">
        <v>1189</v>
      </c>
      <c r="AU15" s="717">
        <v>1207906</v>
      </c>
      <c r="AV15" s="717">
        <v>1285786</v>
      </c>
      <c r="AW15" s="717">
        <v>1379887</v>
      </c>
      <c r="AX15" s="717">
        <v>1466881</v>
      </c>
      <c r="AY15" s="717">
        <v>1585224</v>
      </c>
      <c r="AZ15" s="717">
        <v>1723815</v>
      </c>
      <c r="BA15" s="717">
        <v>1885578</v>
      </c>
      <c r="BB15" s="717">
        <v>2058672</v>
      </c>
      <c r="BC15" s="717">
        <v>2278192</v>
      </c>
      <c r="BD15" s="717">
        <v>2540146</v>
      </c>
      <c r="BE15" s="718">
        <v>2917189</v>
      </c>
      <c r="BF15" s="718">
        <v>3397841</v>
      </c>
      <c r="BG15" s="718">
        <v>3921885</v>
      </c>
      <c r="BH15" s="718">
        <v>4411425</v>
      </c>
      <c r="BI15" s="718">
        <v>4865576</v>
      </c>
      <c r="BJ15" s="718">
        <v>5332075</v>
      </c>
      <c r="BK15" s="718">
        <v>5800888</v>
      </c>
      <c r="BL15" s="718">
        <v>6347467</v>
      </c>
      <c r="BM15" s="718">
        <v>7029286</v>
      </c>
      <c r="BN15" s="718">
        <v>7719360</v>
      </c>
      <c r="BO15" s="718">
        <v>8443967</v>
      </c>
      <c r="BP15" s="718">
        <v>9150998</v>
      </c>
      <c r="BQ15" s="718">
        <v>9825665</v>
      </c>
      <c r="BR15" s="718">
        <v>10504897</v>
      </c>
      <c r="BS15" s="718">
        <v>11138412</v>
      </c>
      <c r="BT15" s="718">
        <v>11731582</v>
      </c>
      <c r="BU15" s="718">
        <v>12348088</v>
      </c>
      <c r="BV15" s="718">
        <v>13023949</v>
      </c>
      <c r="BW15" s="718">
        <v>13850875</v>
      </c>
      <c r="BX15" s="718">
        <v>14625864</v>
      </c>
      <c r="BY15" s="718">
        <v>15535468</v>
      </c>
      <c r="BZ15" s="718">
        <v>16431114</v>
      </c>
      <c r="CA15" s="718">
        <v>17500063</v>
      </c>
      <c r="CB15" s="718">
        <v>18521051</v>
      </c>
      <c r="CC15" s="718">
        <v>19596771</v>
      </c>
      <c r="CD15" s="718">
        <v>20576986</v>
      </c>
      <c r="CE15" s="718">
        <v>21591711</v>
      </c>
      <c r="CF15" s="718">
        <v>22547741</v>
      </c>
      <c r="CG15" s="718">
        <v>23496943</v>
      </c>
      <c r="CH15" s="718">
        <v>24505782</v>
      </c>
      <c r="CI15" s="718">
        <v>25280705</v>
      </c>
      <c r="CJ15" s="718">
        <v>26033611</v>
      </c>
      <c r="CK15" s="718">
        <v>26732080</v>
      </c>
      <c r="CL15" s="718">
        <v>27352164</v>
      </c>
      <c r="CM15" s="718">
        <v>27888000</v>
      </c>
      <c r="CN15" s="718">
        <v>28293848</v>
      </c>
      <c r="CO15" s="718">
        <v>28679186</v>
      </c>
      <c r="CP15" s="718">
        <v>29041967</v>
      </c>
      <c r="CQ15" s="718">
        <v>29366437</v>
      </c>
      <c r="CR15" s="718">
        <v>29700526</v>
      </c>
      <c r="CS15" s="718">
        <v>30003901</v>
      </c>
      <c r="CT15" s="718">
        <v>30246552</v>
      </c>
      <c r="CU15" s="718">
        <v>30483953</v>
      </c>
      <c r="CV15" s="718">
        <v>30734595</v>
      </c>
      <c r="CW15" s="718">
        <v>30999189</v>
      </c>
      <c r="CX15" s="739">
        <f t="shared" si="5"/>
        <v>3.3291762039633936</v>
      </c>
      <c r="DA15" s="799"/>
      <c r="DB15" s="4"/>
      <c r="DC15" s="4"/>
    </row>
    <row r="16" spans="1:109">
      <c r="A16" s="707"/>
      <c r="B16" s="707" t="s">
        <v>1232</v>
      </c>
      <c r="C16" s="716" t="s">
        <v>1189</v>
      </c>
      <c r="D16" s="717">
        <f t="shared" ref="D16:AQ16" si="17">D73+D131</f>
        <v>4666751.5412612408</v>
      </c>
      <c r="E16" s="717">
        <f t="shared" si="17"/>
        <v>5339975.8389012907</v>
      </c>
      <c r="F16" s="717">
        <f t="shared" si="17"/>
        <v>5904647.695597521</v>
      </c>
      <c r="G16" s="717">
        <f t="shared" si="17"/>
        <v>6580472.1634259624</v>
      </c>
      <c r="H16" s="717">
        <f t="shared" si="17"/>
        <v>7201479.478475091</v>
      </c>
      <c r="I16" s="717">
        <f t="shared" si="17"/>
        <v>7784225.029854659</v>
      </c>
      <c r="J16" s="717">
        <f t="shared" si="17"/>
        <v>8339922.3565840628</v>
      </c>
      <c r="K16" s="717">
        <f t="shared" si="17"/>
        <v>8862903.7740323637</v>
      </c>
      <c r="L16" s="717">
        <f t="shared" si="17"/>
        <v>9433773.554801235</v>
      </c>
      <c r="M16" s="717">
        <f t="shared" si="17"/>
        <v>10207272.02777693</v>
      </c>
      <c r="N16" s="718">
        <f t="shared" si="17"/>
        <v>10981410.520487515</v>
      </c>
      <c r="O16" s="718">
        <f t="shared" si="17"/>
        <v>11769163.615215689</v>
      </c>
      <c r="P16" s="718">
        <f t="shared" si="17"/>
        <v>12536794.393388953</v>
      </c>
      <c r="Q16" s="718">
        <f t="shared" si="17"/>
        <v>13230606.04131953</v>
      </c>
      <c r="R16" s="718">
        <f t="shared" si="17"/>
        <v>14116674.684756868</v>
      </c>
      <c r="S16" s="718">
        <f t="shared" si="17"/>
        <v>16162746.380734544</v>
      </c>
      <c r="T16" s="718">
        <f t="shared" si="17"/>
        <v>17161753.42691543</v>
      </c>
      <c r="U16" s="718">
        <f t="shared" si="17"/>
        <v>18509550.24612866</v>
      </c>
      <c r="V16" s="718">
        <f t="shared" si="17"/>
        <v>19988801.500597108</v>
      </c>
      <c r="W16" s="718">
        <f t="shared" si="17"/>
        <v>21774541.816240311</v>
      </c>
      <c r="X16" s="718">
        <f t="shared" si="17"/>
        <v>23839871.189156786</v>
      </c>
      <c r="Y16" s="718">
        <f t="shared" si="17"/>
        <v>26264749.550251476</v>
      </c>
      <c r="Z16" s="718">
        <f t="shared" si="17"/>
        <v>27786345.091437429</v>
      </c>
      <c r="AA16" s="718">
        <f t="shared" si="17"/>
        <v>28939703.47016044</v>
      </c>
      <c r="AB16" s="718">
        <f t="shared" si="17"/>
        <v>30110088.150180213</v>
      </c>
      <c r="AC16" s="718">
        <f t="shared" si="17"/>
        <v>31210380.107812867</v>
      </c>
      <c r="AD16" s="718">
        <f t="shared" si="17"/>
        <v>32456090.489072274</v>
      </c>
      <c r="AE16" s="718">
        <f t="shared" si="17"/>
        <v>33801015.101395845</v>
      </c>
      <c r="AF16" s="718">
        <f t="shared" si="17"/>
        <v>34733658.115474127</v>
      </c>
      <c r="AG16" s="718">
        <f t="shared" si="17"/>
        <v>35601370.938626334</v>
      </c>
      <c r="AH16" s="718">
        <f t="shared" si="17"/>
        <v>36578127.136169605</v>
      </c>
      <c r="AI16" s="718">
        <f t="shared" si="17"/>
        <v>37321464.662272468</v>
      </c>
      <c r="AJ16" s="718">
        <f t="shared" si="17"/>
        <v>37842527.847501904</v>
      </c>
      <c r="AK16" s="718">
        <f t="shared" si="17"/>
        <v>38208950.041549273</v>
      </c>
      <c r="AL16" s="718">
        <f t="shared" si="17"/>
        <v>39025178.268431798</v>
      </c>
      <c r="AM16" s="718">
        <f t="shared" si="17"/>
        <v>39582516.557971105</v>
      </c>
      <c r="AN16" s="718">
        <f t="shared" si="17"/>
        <v>40436108.53471373</v>
      </c>
      <c r="AO16" s="718">
        <f t="shared" si="17"/>
        <v>41422479.595935106</v>
      </c>
      <c r="AP16" s="718">
        <f t="shared" si="17"/>
        <v>41654036.84241803</v>
      </c>
      <c r="AQ16" s="718">
        <f t="shared" si="17"/>
        <v>42009658.637604222</v>
      </c>
      <c r="AR16" s="739">
        <f t="shared" si="4"/>
        <v>3.4645050926345409</v>
      </c>
      <c r="AT16" s="716" t="s">
        <v>656</v>
      </c>
      <c r="AU16" s="717">
        <v>1475782</v>
      </c>
      <c r="AV16" s="717">
        <v>1545286</v>
      </c>
      <c r="AW16" s="717">
        <v>1642694</v>
      </c>
      <c r="AX16" s="717">
        <v>1745536</v>
      </c>
      <c r="AY16" s="717">
        <v>1857660</v>
      </c>
      <c r="AZ16" s="717">
        <v>2025584</v>
      </c>
      <c r="BA16" s="717">
        <v>2224843</v>
      </c>
      <c r="BB16" s="717">
        <v>2448089</v>
      </c>
      <c r="BC16" s="717">
        <v>2712924</v>
      </c>
      <c r="BD16" s="717">
        <v>3034178</v>
      </c>
      <c r="BE16" s="718">
        <v>3471538</v>
      </c>
      <c r="BF16" s="718">
        <v>4043987</v>
      </c>
      <c r="BG16" s="718">
        <v>4692091</v>
      </c>
      <c r="BH16" s="718">
        <v>5236845</v>
      </c>
      <c r="BI16" s="718">
        <v>5772039</v>
      </c>
      <c r="BJ16" s="718">
        <v>6380183</v>
      </c>
      <c r="BK16" s="718">
        <v>6997410</v>
      </c>
      <c r="BL16" s="718">
        <v>7649282</v>
      </c>
      <c r="BM16" s="718">
        <v>8369969</v>
      </c>
      <c r="BN16" s="718">
        <v>9128047</v>
      </c>
      <c r="BO16" s="718">
        <v>9858582</v>
      </c>
      <c r="BP16" s="718">
        <v>10516618</v>
      </c>
      <c r="BQ16" s="718">
        <v>11112007</v>
      </c>
      <c r="BR16" s="718">
        <v>11724382</v>
      </c>
      <c r="BS16" s="718">
        <v>12307148</v>
      </c>
      <c r="BT16" s="718">
        <v>12849782</v>
      </c>
      <c r="BU16" s="718">
        <v>13424938</v>
      </c>
      <c r="BV16" s="718">
        <v>14058385</v>
      </c>
      <c r="BW16" s="718">
        <v>14802327</v>
      </c>
      <c r="BX16" s="718">
        <v>15553484</v>
      </c>
      <c r="BY16" s="718">
        <v>16403156</v>
      </c>
      <c r="BZ16" s="718">
        <v>17407473</v>
      </c>
      <c r="CA16" s="718">
        <v>18400556</v>
      </c>
      <c r="CB16" s="718">
        <v>19455050</v>
      </c>
      <c r="CC16" s="718">
        <v>20502294</v>
      </c>
      <c r="CD16" s="718">
        <v>21463033</v>
      </c>
      <c r="CE16" s="718">
        <v>22379733</v>
      </c>
      <c r="CF16" s="718">
        <v>23211186</v>
      </c>
      <c r="CG16" s="718">
        <v>23986523</v>
      </c>
      <c r="CH16" s="718">
        <v>24688040</v>
      </c>
      <c r="CI16" s="718">
        <v>25281446</v>
      </c>
      <c r="CJ16" s="718">
        <v>25934100</v>
      </c>
      <c r="CK16" s="718">
        <v>26524561</v>
      </c>
      <c r="CL16" s="718">
        <v>27035364</v>
      </c>
      <c r="CM16" s="718">
        <v>27390577</v>
      </c>
      <c r="CN16" s="718">
        <v>27676999</v>
      </c>
      <c r="CO16" s="718">
        <v>27894886</v>
      </c>
      <c r="CP16" s="718">
        <v>28104797</v>
      </c>
      <c r="CQ16" s="718">
        <v>28262836</v>
      </c>
      <c r="CR16" s="718">
        <v>28427948</v>
      </c>
      <c r="CS16" s="718">
        <v>28573808</v>
      </c>
      <c r="CT16" s="718">
        <v>28617648</v>
      </c>
      <c r="CU16" s="718">
        <v>28744412</v>
      </c>
      <c r="CV16" s="718">
        <v>28905618</v>
      </c>
      <c r="CW16" s="718">
        <v>29053248</v>
      </c>
      <c r="CX16" s="739">
        <f t="shared" si="5"/>
        <v>3.1201907214232953</v>
      </c>
    </row>
    <row r="17" spans="1:102">
      <c r="A17" s="707"/>
      <c r="B17" s="707" t="s">
        <v>1232</v>
      </c>
      <c r="C17" s="716" t="s">
        <v>656</v>
      </c>
      <c r="D17" s="717">
        <f t="shared" ref="D17:AQ17" si="18">D74+D132</f>
        <v>7179359.1042460054</v>
      </c>
      <c r="E17" s="717">
        <f t="shared" si="18"/>
        <v>8029241.0554685257</v>
      </c>
      <c r="F17" s="717">
        <f t="shared" si="18"/>
        <v>9051288.2890637144</v>
      </c>
      <c r="G17" s="717">
        <f t="shared" si="18"/>
        <v>9891110.262134729</v>
      </c>
      <c r="H17" s="717">
        <f t="shared" si="18"/>
        <v>10738684.211693522</v>
      </c>
      <c r="I17" s="717">
        <f t="shared" si="18"/>
        <v>11741322.670501839</v>
      </c>
      <c r="J17" s="717">
        <f t="shared" si="18"/>
        <v>12689266.764822774</v>
      </c>
      <c r="K17" s="717">
        <f t="shared" si="18"/>
        <v>13529184.713035123</v>
      </c>
      <c r="L17" s="717">
        <f t="shared" si="18"/>
        <v>14598420.73940785</v>
      </c>
      <c r="M17" s="717">
        <f t="shared" si="18"/>
        <v>15414346.346850954</v>
      </c>
      <c r="N17" s="718">
        <f t="shared" si="18"/>
        <v>16275809.893033568</v>
      </c>
      <c r="O17" s="718">
        <f t="shared" si="18"/>
        <v>17175567.840714622</v>
      </c>
      <c r="P17" s="718">
        <f t="shared" si="18"/>
        <v>18121374.052828901</v>
      </c>
      <c r="Q17" s="718">
        <f t="shared" si="18"/>
        <v>18831322.532002266</v>
      </c>
      <c r="R17" s="718">
        <f t="shared" si="18"/>
        <v>19709550.888877653</v>
      </c>
      <c r="S17" s="718">
        <f t="shared" si="18"/>
        <v>21645823.97236447</v>
      </c>
      <c r="T17" s="718">
        <f t="shared" si="18"/>
        <v>22836228.971971013</v>
      </c>
      <c r="U17" s="718">
        <f t="shared" si="18"/>
        <v>24443727.891023308</v>
      </c>
      <c r="V17" s="718">
        <f t="shared" si="18"/>
        <v>25993612.773825698</v>
      </c>
      <c r="W17" s="718">
        <f t="shared" si="18"/>
        <v>27739140.479972485</v>
      </c>
      <c r="X17" s="718">
        <f t="shared" si="18"/>
        <v>29570602.249617785</v>
      </c>
      <c r="Y17" s="718">
        <f t="shared" si="18"/>
        <v>31484615.738619626</v>
      </c>
      <c r="Z17" s="718">
        <f t="shared" si="18"/>
        <v>33181124.929430611</v>
      </c>
      <c r="AA17" s="718">
        <f t="shared" si="18"/>
        <v>34404931.722585529</v>
      </c>
      <c r="AB17" s="718">
        <f t="shared" si="18"/>
        <v>35859814.93474146</v>
      </c>
      <c r="AC17" s="718">
        <f t="shared" si="18"/>
        <v>37104668.133298948</v>
      </c>
      <c r="AD17" s="718">
        <f t="shared" si="18"/>
        <v>38147399.313887298</v>
      </c>
      <c r="AE17" s="718">
        <f t="shared" si="18"/>
        <v>39238755.291843519</v>
      </c>
      <c r="AF17" s="718">
        <f t="shared" si="18"/>
        <v>40104178.572568074</v>
      </c>
      <c r="AG17" s="718">
        <f t="shared" si="18"/>
        <v>40679355.939652972</v>
      </c>
      <c r="AH17" s="718">
        <f t="shared" si="18"/>
        <v>41582900.512578033</v>
      </c>
      <c r="AI17" s="718">
        <f t="shared" si="18"/>
        <v>42231970.674225703</v>
      </c>
      <c r="AJ17" s="718">
        <f t="shared" si="18"/>
        <v>42823682.267383248</v>
      </c>
      <c r="AK17" s="718">
        <f t="shared" si="18"/>
        <v>42967283.532577239</v>
      </c>
      <c r="AL17" s="718">
        <f t="shared" si="18"/>
        <v>47122203.95950751</v>
      </c>
      <c r="AM17" s="718">
        <f t="shared" si="18"/>
        <v>47387938.543915302</v>
      </c>
      <c r="AN17" s="718">
        <f t="shared" si="18"/>
        <v>48263301.372199558</v>
      </c>
      <c r="AO17" s="718">
        <f t="shared" si="18"/>
        <v>49181876.335180156</v>
      </c>
      <c r="AP17" s="718">
        <f t="shared" si="18"/>
        <v>49180274.655474193</v>
      </c>
      <c r="AQ17" s="718">
        <f t="shared" si="18"/>
        <v>49429068.333572373</v>
      </c>
      <c r="AR17" s="739">
        <f t="shared" si="4"/>
        <v>4.0763782548938199</v>
      </c>
      <c r="AT17" s="716" t="s">
        <v>657</v>
      </c>
      <c r="AU17" s="717">
        <v>4679333</v>
      </c>
      <c r="AV17" s="717">
        <v>5208970</v>
      </c>
      <c r="AW17" s="717">
        <v>5902319</v>
      </c>
      <c r="AX17" s="717">
        <v>6671045</v>
      </c>
      <c r="AY17" s="717">
        <v>7443372</v>
      </c>
      <c r="AZ17" s="717">
        <v>8232668</v>
      </c>
      <c r="BA17" s="717">
        <v>9081767</v>
      </c>
      <c r="BB17" s="717">
        <v>9971944</v>
      </c>
      <c r="BC17" s="717">
        <v>10892024</v>
      </c>
      <c r="BD17" s="717">
        <v>11905108</v>
      </c>
      <c r="BE17" s="718">
        <v>13081931</v>
      </c>
      <c r="BF17" s="718">
        <v>14421406</v>
      </c>
      <c r="BG17" s="718">
        <v>15796770</v>
      </c>
      <c r="BH17" s="718">
        <v>16971560</v>
      </c>
      <c r="BI17" s="718">
        <v>18365091</v>
      </c>
      <c r="BJ17" s="718">
        <v>19684781</v>
      </c>
      <c r="BK17" s="718">
        <v>20893278</v>
      </c>
      <c r="BL17" s="718">
        <v>22105033</v>
      </c>
      <c r="BM17" s="718">
        <v>23450618</v>
      </c>
      <c r="BN17" s="718">
        <v>24722855</v>
      </c>
      <c r="BO17" s="718">
        <v>25935127</v>
      </c>
      <c r="BP17" s="718">
        <v>27223116</v>
      </c>
      <c r="BQ17" s="718">
        <v>28577095</v>
      </c>
      <c r="BR17" s="718">
        <v>29919270</v>
      </c>
      <c r="BS17" s="718">
        <v>31227210</v>
      </c>
      <c r="BT17" s="718">
        <v>32536649</v>
      </c>
      <c r="BU17" s="718">
        <v>33963956</v>
      </c>
      <c r="BV17" s="718">
        <v>35604701</v>
      </c>
      <c r="BW17" s="718">
        <v>37663322</v>
      </c>
      <c r="BX17" s="718">
        <v>39731094</v>
      </c>
      <c r="BY17" s="718">
        <v>42144475</v>
      </c>
      <c r="BZ17" s="718">
        <v>44580659</v>
      </c>
      <c r="CA17" s="718">
        <v>47326630</v>
      </c>
      <c r="CB17" s="718">
        <v>50185825</v>
      </c>
      <c r="CC17" s="718">
        <v>52736991</v>
      </c>
      <c r="CD17" s="718">
        <v>55120898</v>
      </c>
      <c r="CE17" s="718">
        <v>57502001</v>
      </c>
      <c r="CF17" s="718">
        <v>59458222</v>
      </c>
      <c r="CG17" s="718">
        <v>61198649</v>
      </c>
      <c r="CH17" s="718">
        <v>62902613</v>
      </c>
      <c r="CI17" s="718">
        <v>64427117</v>
      </c>
      <c r="CJ17" s="718">
        <v>65843993</v>
      </c>
      <c r="CK17" s="718">
        <v>67290601</v>
      </c>
      <c r="CL17" s="718">
        <v>68661811</v>
      </c>
      <c r="CM17" s="718">
        <v>69888842</v>
      </c>
      <c r="CN17" s="718">
        <v>70889510</v>
      </c>
      <c r="CO17" s="718">
        <v>71893930</v>
      </c>
      <c r="CP17" s="718">
        <v>72972973</v>
      </c>
      <c r="CQ17" s="718">
        <v>73972096</v>
      </c>
      <c r="CR17" s="718">
        <v>75059736</v>
      </c>
      <c r="CS17" s="718">
        <v>75959331</v>
      </c>
      <c r="CT17" s="718">
        <v>76647235</v>
      </c>
      <c r="CU17" s="718">
        <v>77320371</v>
      </c>
      <c r="CV17" s="718">
        <v>78023634</v>
      </c>
      <c r="CW17" s="718">
        <v>78751273</v>
      </c>
      <c r="CX17" s="739">
        <f t="shared" si="5"/>
        <v>8.4575394570298243</v>
      </c>
    </row>
    <row r="18" spans="1:102">
      <c r="A18" s="707"/>
      <c r="B18" s="707" t="s">
        <v>1232</v>
      </c>
      <c r="C18" s="716" t="s">
        <v>657</v>
      </c>
      <c r="D18" s="717">
        <f t="shared" ref="D18:AQ18" si="19">D75+D133</f>
        <v>21128577.170147713</v>
      </c>
      <c r="E18" s="717">
        <f t="shared" si="19"/>
        <v>23625367.797649927</v>
      </c>
      <c r="F18" s="717">
        <f t="shared" si="19"/>
        <v>26178255.590649433</v>
      </c>
      <c r="G18" s="717">
        <f t="shared" si="19"/>
        <v>28827592.927973978</v>
      </c>
      <c r="H18" s="717">
        <f t="shared" si="19"/>
        <v>30893456.792208754</v>
      </c>
      <c r="I18" s="717">
        <f t="shared" si="19"/>
        <v>33174752.715911657</v>
      </c>
      <c r="J18" s="717">
        <f t="shared" si="19"/>
        <v>35172710.20910158</v>
      </c>
      <c r="K18" s="717">
        <f t="shared" si="19"/>
        <v>37140038.645718075</v>
      </c>
      <c r="L18" s="717">
        <f t="shared" si="19"/>
        <v>39445957.6225584</v>
      </c>
      <c r="M18" s="717">
        <f t="shared" si="19"/>
        <v>41898683.72002928</v>
      </c>
      <c r="N18" s="718">
        <f t="shared" si="19"/>
        <v>44379433.260410309</v>
      </c>
      <c r="O18" s="718">
        <f t="shared" si="19"/>
        <v>47327842.395689644</v>
      </c>
      <c r="P18" s="718">
        <f t="shared" si="19"/>
        <v>50098703.664131418</v>
      </c>
      <c r="Q18" s="718">
        <f t="shared" si="19"/>
        <v>52844625.406072795</v>
      </c>
      <c r="R18" s="718">
        <f t="shared" si="19"/>
        <v>56124490.484412827</v>
      </c>
      <c r="S18" s="718">
        <f t="shared" si="19"/>
        <v>63544142.968748972</v>
      </c>
      <c r="T18" s="718">
        <f t="shared" si="19"/>
        <v>67879336.912994564</v>
      </c>
      <c r="U18" s="718">
        <f t="shared" si="19"/>
        <v>72919718.535203725</v>
      </c>
      <c r="V18" s="718">
        <f t="shared" si="19"/>
        <v>79383278.00348635</v>
      </c>
      <c r="W18" s="718">
        <f t="shared" si="19"/>
        <v>87541229.781921461</v>
      </c>
      <c r="X18" s="718">
        <f t="shared" si="19"/>
        <v>94445940.481564581</v>
      </c>
      <c r="Y18" s="718">
        <f t="shared" si="19"/>
        <v>100530255.37439565</v>
      </c>
      <c r="Z18" s="718">
        <f t="shared" si="19"/>
        <v>105860510.63922058</v>
      </c>
      <c r="AA18" s="718">
        <f t="shared" si="19"/>
        <v>109962794.23100391</v>
      </c>
      <c r="AB18" s="718">
        <f t="shared" si="19"/>
        <v>114225830.15092249</v>
      </c>
      <c r="AC18" s="718">
        <f t="shared" si="19"/>
        <v>118049361.87412509</v>
      </c>
      <c r="AD18" s="718">
        <f t="shared" si="19"/>
        <v>121723032.4092041</v>
      </c>
      <c r="AE18" s="718">
        <f t="shared" si="19"/>
        <v>125436243.85674246</v>
      </c>
      <c r="AF18" s="718">
        <f t="shared" si="19"/>
        <v>128759189.57646815</v>
      </c>
      <c r="AG18" s="718">
        <f t="shared" si="19"/>
        <v>132195848.2213916</v>
      </c>
      <c r="AH18" s="718">
        <f t="shared" si="19"/>
        <v>135848184.19670621</v>
      </c>
      <c r="AI18" s="718">
        <f t="shared" si="19"/>
        <v>138650655.23478714</v>
      </c>
      <c r="AJ18" s="718">
        <f t="shared" si="19"/>
        <v>141549773.46856633</v>
      </c>
      <c r="AK18" s="718">
        <f t="shared" si="19"/>
        <v>143481358.49390432</v>
      </c>
      <c r="AL18" s="718">
        <f t="shared" si="19"/>
        <v>152724688.25677007</v>
      </c>
      <c r="AM18" s="718">
        <f t="shared" si="19"/>
        <v>153912515.60387027</v>
      </c>
      <c r="AN18" s="718">
        <f t="shared" si="19"/>
        <v>158061613.15964913</v>
      </c>
      <c r="AO18" s="718">
        <f t="shared" si="19"/>
        <v>161997321.75677341</v>
      </c>
      <c r="AP18" s="718">
        <f t="shared" si="19"/>
        <v>161683690.17843229</v>
      </c>
      <c r="AQ18" s="718">
        <f t="shared" si="19"/>
        <v>163286314.3446517</v>
      </c>
      <c r="AR18" s="739">
        <f t="shared" si="4"/>
        <v>13.466100081522397</v>
      </c>
      <c r="AT18" s="716" t="s">
        <v>1190</v>
      </c>
      <c r="AU18" s="717">
        <v>1793310</v>
      </c>
      <c r="AV18" s="717">
        <v>1957865</v>
      </c>
      <c r="AW18" s="717">
        <v>2178358</v>
      </c>
      <c r="AX18" s="717">
        <v>2483045</v>
      </c>
      <c r="AY18" s="717">
        <v>2809862</v>
      </c>
      <c r="AZ18" s="717">
        <v>3168622</v>
      </c>
      <c r="BA18" s="717">
        <v>3623935</v>
      </c>
      <c r="BB18" s="717">
        <v>4073616</v>
      </c>
      <c r="BC18" s="717">
        <v>4569718</v>
      </c>
      <c r="BD18" s="717">
        <v>5059211</v>
      </c>
      <c r="BE18" s="718">
        <v>5531686</v>
      </c>
      <c r="BF18" s="718">
        <v>6164990</v>
      </c>
      <c r="BG18" s="718">
        <v>6928880</v>
      </c>
      <c r="BH18" s="718">
        <v>7622207</v>
      </c>
      <c r="BI18" s="718">
        <v>8287583</v>
      </c>
      <c r="BJ18" s="718">
        <v>8990408</v>
      </c>
      <c r="BK18" s="718">
        <v>9755124</v>
      </c>
      <c r="BL18" s="718">
        <v>10537924</v>
      </c>
      <c r="BM18" s="718">
        <v>11429564</v>
      </c>
      <c r="BN18" s="718">
        <v>12334989</v>
      </c>
      <c r="BO18" s="718">
        <v>13266997</v>
      </c>
      <c r="BP18" s="718">
        <v>14223424</v>
      </c>
      <c r="BQ18" s="718">
        <v>15147601</v>
      </c>
      <c r="BR18" s="718">
        <v>16094874</v>
      </c>
      <c r="BS18" s="718">
        <v>17013851</v>
      </c>
      <c r="BT18" s="718">
        <v>17965793</v>
      </c>
      <c r="BU18" s="718">
        <v>19009100</v>
      </c>
      <c r="BV18" s="718">
        <v>20105364</v>
      </c>
      <c r="BW18" s="718">
        <v>21359081</v>
      </c>
      <c r="BX18" s="718">
        <v>22528565</v>
      </c>
      <c r="BY18" s="718">
        <v>23833440</v>
      </c>
      <c r="BZ18" s="718">
        <v>25138652</v>
      </c>
      <c r="CA18" s="718">
        <v>26597326</v>
      </c>
      <c r="CB18" s="718">
        <v>28145634</v>
      </c>
      <c r="CC18" s="718">
        <v>29711481</v>
      </c>
      <c r="CD18" s="718">
        <v>30957592</v>
      </c>
      <c r="CE18" s="718">
        <v>32262578</v>
      </c>
      <c r="CF18" s="718">
        <v>33331598</v>
      </c>
      <c r="CG18" s="718">
        <v>34271657</v>
      </c>
      <c r="CH18" s="718">
        <v>35190329</v>
      </c>
      <c r="CI18" s="718">
        <v>35995043</v>
      </c>
      <c r="CJ18" s="718">
        <v>36864797</v>
      </c>
      <c r="CK18" s="718">
        <v>37623735</v>
      </c>
      <c r="CL18" s="718">
        <v>38333232</v>
      </c>
      <c r="CM18" s="718">
        <v>38930049</v>
      </c>
      <c r="CN18" s="718">
        <v>39412767</v>
      </c>
      <c r="CO18" s="718">
        <v>39859679</v>
      </c>
      <c r="CP18" s="718">
        <v>40219119</v>
      </c>
      <c r="CQ18" s="718">
        <v>40557789</v>
      </c>
      <c r="CR18" s="718">
        <v>40875218</v>
      </c>
      <c r="CS18" s="718">
        <v>41170363</v>
      </c>
      <c r="CT18" s="718">
        <v>41372508</v>
      </c>
      <c r="CU18" s="718">
        <v>41637560</v>
      </c>
      <c r="CV18" s="718">
        <v>41921119</v>
      </c>
      <c r="CW18" s="718">
        <v>42169436</v>
      </c>
      <c r="CX18" s="739">
        <f t="shared" si="5"/>
        <v>4.528811475221409</v>
      </c>
    </row>
    <row r="19" spans="1:102">
      <c r="A19" s="707"/>
      <c r="B19" s="707" t="s">
        <v>1232</v>
      </c>
      <c r="C19" s="716" t="s">
        <v>1190</v>
      </c>
      <c r="D19" s="717">
        <f t="shared" ref="D19:AQ19" si="20">D76+D134</f>
        <v>13449483.845723441</v>
      </c>
      <c r="E19" s="717">
        <f t="shared" si="20"/>
        <v>14493842.997057293</v>
      </c>
      <c r="F19" s="717">
        <f t="shared" si="20"/>
        <v>15552842.416543961</v>
      </c>
      <c r="G19" s="717">
        <f t="shared" si="20"/>
        <v>16652785.413822144</v>
      </c>
      <c r="H19" s="717">
        <f t="shared" si="20"/>
        <v>17544811.667762995</v>
      </c>
      <c r="I19" s="717">
        <f t="shared" si="20"/>
        <v>18452474.478473622</v>
      </c>
      <c r="J19" s="717">
        <f t="shared" si="20"/>
        <v>19175861.077799357</v>
      </c>
      <c r="K19" s="717">
        <f t="shared" si="20"/>
        <v>20606875.628884926</v>
      </c>
      <c r="L19" s="717">
        <f t="shared" si="20"/>
        <v>21480321.068615854</v>
      </c>
      <c r="M19" s="717">
        <f t="shared" si="20"/>
        <v>23051113.075840779</v>
      </c>
      <c r="N19" s="718">
        <f t="shared" si="20"/>
        <v>24237554.704315227</v>
      </c>
      <c r="O19" s="718">
        <f t="shared" si="20"/>
        <v>25478846.691418745</v>
      </c>
      <c r="P19" s="718">
        <f t="shared" si="20"/>
        <v>26635053.429748937</v>
      </c>
      <c r="Q19" s="718">
        <f t="shared" si="20"/>
        <v>27891084.753931295</v>
      </c>
      <c r="R19" s="718">
        <f t="shared" si="20"/>
        <v>29145088.462800343</v>
      </c>
      <c r="S19" s="718">
        <f t="shared" si="20"/>
        <v>32104041.861793146</v>
      </c>
      <c r="T19" s="718">
        <f t="shared" si="20"/>
        <v>33749825.14949175</v>
      </c>
      <c r="U19" s="718">
        <f t="shared" si="20"/>
        <v>35638326.460299224</v>
      </c>
      <c r="V19" s="718">
        <f t="shared" si="20"/>
        <v>37617458.897391051</v>
      </c>
      <c r="W19" s="718">
        <f t="shared" si="20"/>
        <v>40244883.388634384</v>
      </c>
      <c r="X19" s="718">
        <f t="shared" si="20"/>
        <v>43469995.908848047</v>
      </c>
      <c r="Y19" s="718">
        <f t="shared" si="20"/>
        <v>47430345.501940191</v>
      </c>
      <c r="Z19" s="718">
        <f t="shared" si="20"/>
        <v>49882121.238105498</v>
      </c>
      <c r="AA19" s="718">
        <f t="shared" si="20"/>
        <v>51732946.676996589</v>
      </c>
      <c r="AB19" s="718">
        <f t="shared" si="20"/>
        <v>53751104.382287443</v>
      </c>
      <c r="AC19" s="718">
        <f t="shared" si="20"/>
        <v>55350045.760271989</v>
      </c>
      <c r="AD19" s="718">
        <f t="shared" si="20"/>
        <v>57108825.829451621</v>
      </c>
      <c r="AE19" s="718">
        <f t="shared" si="20"/>
        <v>58948628.173431076</v>
      </c>
      <c r="AF19" s="718">
        <f t="shared" si="20"/>
        <v>60317613.162089989</v>
      </c>
      <c r="AG19" s="718">
        <f t="shared" si="20"/>
        <v>61417732.131297931</v>
      </c>
      <c r="AH19" s="718">
        <f t="shared" si="20"/>
        <v>62743432.793426558</v>
      </c>
      <c r="AI19" s="718">
        <f t="shared" si="20"/>
        <v>63434522.518572107</v>
      </c>
      <c r="AJ19" s="718">
        <f t="shared" si="20"/>
        <v>63978067.817719847</v>
      </c>
      <c r="AK19" s="718">
        <f t="shared" si="20"/>
        <v>64290778.231642231</v>
      </c>
      <c r="AL19" s="718">
        <f t="shared" si="20"/>
        <v>65519586.82783851</v>
      </c>
      <c r="AM19" s="718">
        <f t="shared" si="20"/>
        <v>66145865.052031338</v>
      </c>
      <c r="AN19" s="718">
        <f t="shared" si="20"/>
        <v>67635055.943028972</v>
      </c>
      <c r="AO19" s="718">
        <f t="shared" si="20"/>
        <v>69234266.63943401</v>
      </c>
      <c r="AP19" s="718">
        <f t="shared" si="20"/>
        <v>69614643.399895996</v>
      </c>
      <c r="AQ19" s="718">
        <f t="shared" si="20"/>
        <v>70154700.476604253</v>
      </c>
      <c r="AR19" s="739">
        <f t="shared" si="4"/>
        <v>5.7856056191773737</v>
      </c>
      <c r="AT19" s="716" t="s">
        <v>650</v>
      </c>
      <c r="AU19" s="717">
        <v>1595419</v>
      </c>
      <c r="AV19" s="717">
        <v>1692197</v>
      </c>
      <c r="AW19" s="717">
        <v>1812198</v>
      </c>
      <c r="AX19" s="717">
        <v>1948725</v>
      </c>
      <c r="AY19" s="717">
        <v>2099349</v>
      </c>
      <c r="AZ19" s="717">
        <v>2289167</v>
      </c>
      <c r="BA19" s="717">
        <v>2490861</v>
      </c>
      <c r="BB19" s="717">
        <v>2709794</v>
      </c>
      <c r="BC19" s="717">
        <v>2944023</v>
      </c>
      <c r="BD19" s="717">
        <v>3195988</v>
      </c>
      <c r="BE19" s="718">
        <v>3488101</v>
      </c>
      <c r="BF19" s="718">
        <v>3816382</v>
      </c>
      <c r="BG19" s="718">
        <v>4233087</v>
      </c>
      <c r="BH19" s="718">
        <v>4584771</v>
      </c>
      <c r="BI19" s="718">
        <v>4932418</v>
      </c>
      <c r="BJ19" s="718">
        <v>5300352</v>
      </c>
      <c r="BK19" s="718">
        <v>5713643</v>
      </c>
      <c r="BL19" s="718">
        <v>6185462</v>
      </c>
      <c r="BM19" s="718">
        <v>6812195</v>
      </c>
      <c r="BN19" s="718">
        <v>7444943</v>
      </c>
      <c r="BO19" s="718">
        <v>8089130</v>
      </c>
      <c r="BP19" s="718">
        <v>8709674</v>
      </c>
      <c r="BQ19" s="718">
        <v>9306195</v>
      </c>
      <c r="BR19" s="718">
        <v>9876798</v>
      </c>
      <c r="BS19" s="718">
        <v>10452316</v>
      </c>
      <c r="BT19" s="718">
        <v>10994750</v>
      </c>
      <c r="BU19" s="718">
        <v>11567576</v>
      </c>
      <c r="BV19" s="718">
        <v>12188428</v>
      </c>
      <c r="BW19" s="718">
        <v>12834578</v>
      </c>
      <c r="BX19" s="718">
        <v>13415990</v>
      </c>
      <c r="BY19" s="718">
        <v>14014308</v>
      </c>
      <c r="BZ19" s="718">
        <v>14596409</v>
      </c>
      <c r="CA19" s="718">
        <v>15307461</v>
      </c>
      <c r="CB19" s="718">
        <v>16122125</v>
      </c>
      <c r="CC19" s="718">
        <v>17001890</v>
      </c>
      <c r="CD19" s="718">
        <v>17847030</v>
      </c>
      <c r="CE19" s="718">
        <v>18809867</v>
      </c>
      <c r="CF19" s="718">
        <v>19672793</v>
      </c>
      <c r="CG19" s="718">
        <v>20537148</v>
      </c>
      <c r="CH19" s="718">
        <v>21438097</v>
      </c>
      <c r="CI19" s="718">
        <v>22160919</v>
      </c>
      <c r="CJ19" s="718">
        <v>22852247</v>
      </c>
      <c r="CK19" s="718">
        <v>23477111</v>
      </c>
      <c r="CL19" s="718">
        <v>24019094</v>
      </c>
      <c r="CM19" s="718">
        <v>24474161</v>
      </c>
      <c r="CN19" s="718">
        <v>24917838</v>
      </c>
      <c r="CO19" s="718">
        <v>25322082</v>
      </c>
      <c r="CP19" s="718">
        <v>25669495</v>
      </c>
      <c r="CQ19" s="718">
        <v>25954094</v>
      </c>
      <c r="CR19" s="718">
        <v>26263953</v>
      </c>
      <c r="CS19" s="718">
        <v>26544586</v>
      </c>
      <c r="CT19" s="718">
        <v>26791421</v>
      </c>
      <c r="CU19" s="718">
        <v>27041022</v>
      </c>
      <c r="CV19" s="718">
        <v>27352398</v>
      </c>
      <c r="CW19" s="718">
        <v>27636455</v>
      </c>
      <c r="CX19" s="739">
        <f t="shared" si="5"/>
        <v>2.9680334007417151</v>
      </c>
    </row>
    <row r="20" spans="1:102">
      <c r="A20" s="707"/>
      <c r="B20" s="707" t="s">
        <v>1234</v>
      </c>
      <c r="C20" s="716" t="s">
        <v>1191</v>
      </c>
      <c r="D20" s="717">
        <f t="shared" ref="D20:AQ20" si="21">D77+D135</f>
        <v>812366.07517558197</v>
      </c>
      <c r="E20" s="717">
        <f t="shared" si="21"/>
        <v>909753.37872885505</v>
      </c>
      <c r="F20" s="717">
        <f t="shared" si="21"/>
        <v>1012038.3932959855</v>
      </c>
      <c r="G20" s="717">
        <f t="shared" si="21"/>
        <v>1135944.115487637</v>
      </c>
      <c r="H20" s="717">
        <f t="shared" si="21"/>
        <v>1234765.8577871819</v>
      </c>
      <c r="I20" s="717">
        <f t="shared" si="21"/>
        <v>1316321.4550396758</v>
      </c>
      <c r="J20" s="717">
        <f t="shared" si="21"/>
        <v>1401374.4993212761</v>
      </c>
      <c r="K20" s="717">
        <f t="shared" si="21"/>
        <v>1477757.0389901956</v>
      </c>
      <c r="L20" s="717">
        <f t="shared" si="21"/>
        <v>1632394.2313441751</v>
      </c>
      <c r="M20" s="717">
        <f t="shared" si="21"/>
        <v>1750870.9392378121</v>
      </c>
      <c r="N20" s="718">
        <f t="shared" si="21"/>
        <v>1918748.439313449</v>
      </c>
      <c r="O20" s="718">
        <f t="shared" si="21"/>
        <v>2070788.3182109219</v>
      </c>
      <c r="P20" s="718">
        <f t="shared" si="21"/>
        <v>2232858.9310735646</v>
      </c>
      <c r="Q20" s="718">
        <f t="shared" si="21"/>
        <v>2389948.7029992044</v>
      </c>
      <c r="R20" s="718">
        <f t="shared" si="21"/>
        <v>2611440.555771349</v>
      </c>
      <c r="S20" s="718">
        <f t="shared" si="21"/>
        <v>2998996.9742542123</v>
      </c>
      <c r="T20" s="718">
        <f t="shared" si="21"/>
        <v>3206882.5828021285</v>
      </c>
      <c r="U20" s="718">
        <f t="shared" si="21"/>
        <v>3599933.5036014328</v>
      </c>
      <c r="V20" s="718">
        <f t="shared" si="21"/>
        <v>3832484.1483877199</v>
      </c>
      <c r="W20" s="718">
        <f t="shared" si="21"/>
        <v>4130839.9770139474</v>
      </c>
      <c r="X20" s="718">
        <f t="shared" si="21"/>
        <v>4428914.1333779218</v>
      </c>
      <c r="Y20" s="718">
        <f t="shared" si="21"/>
        <v>4716679.0527104717</v>
      </c>
      <c r="Z20" s="718">
        <f t="shared" si="21"/>
        <v>4939776.1897568544</v>
      </c>
      <c r="AA20" s="718">
        <f t="shared" si="21"/>
        <v>5098032.8667084165</v>
      </c>
      <c r="AB20" s="718">
        <f t="shared" si="21"/>
        <v>5264968.6789099388</v>
      </c>
      <c r="AC20" s="718">
        <f t="shared" si="21"/>
        <v>5441235.8074704977</v>
      </c>
      <c r="AD20" s="718">
        <f t="shared" si="21"/>
        <v>5660192.8651796002</v>
      </c>
      <c r="AE20" s="718">
        <f t="shared" si="21"/>
        <v>5892713.8409308009</v>
      </c>
      <c r="AF20" s="718">
        <f t="shared" si="21"/>
        <v>6073971.8956630528</v>
      </c>
      <c r="AG20" s="718">
        <f t="shared" si="21"/>
        <v>6227576.8970541637</v>
      </c>
      <c r="AH20" s="718">
        <f t="shared" si="21"/>
        <v>6391211.7078349842</v>
      </c>
      <c r="AI20" s="718">
        <f t="shared" si="21"/>
        <v>6502928.5621699197</v>
      </c>
      <c r="AJ20" s="718">
        <f t="shared" si="21"/>
        <v>6593910.8135249354</v>
      </c>
      <c r="AK20" s="718">
        <f t="shared" si="21"/>
        <v>6636416.7030499671</v>
      </c>
      <c r="AL20" s="718">
        <f t="shared" si="21"/>
        <v>6809528.7413758002</v>
      </c>
      <c r="AM20" s="718">
        <f t="shared" si="21"/>
        <v>6888313.327657043</v>
      </c>
      <c r="AN20" s="718">
        <f t="shared" si="21"/>
        <v>7092421.3842919879</v>
      </c>
      <c r="AO20" s="718">
        <f t="shared" si="21"/>
        <v>7286491.7854289524</v>
      </c>
      <c r="AP20" s="718">
        <f t="shared" si="21"/>
        <v>7336304.5067888275</v>
      </c>
      <c r="AQ20" s="718">
        <f t="shared" si="21"/>
        <v>7390209.2195368465</v>
      </c>
      <c r="AR20" s="739">
        <f t="shared" si="4"/>
        <v>0.60946502083217791</v>
      </c>
      <c r="AT20" s="716" t="s">
        <v>659</v>
      </c>
      <c r="AU20" s="717">
        <v>802610</v>
      </c>
      <c r="AV20" s="717">
        <v>849797</v>
      </c>
      <c r="AW20" s="717">
        <v>900966</v>
      </c>
      <c r="AX20" s="717">
        <v>960340</v>
      </c>
      <c r="AY20" s="717">
        <v>1025212</v>
      </c>
      <c r="AZ20" s="717">
        <v>1092643</v>
      </c>
      <c r="BA20" s="717">
        <v>1165639</v>
      </c>
      <c r="BB20" s="717">
        <v>1250894</v>
      </c>
      <c r="BC20" s="717">
        <v>1343380</v>
      </c>
      <c r="BD20" s="717">
        <v>1441387</v>
      </c>
      <c r="BE20" s="718">
        <v>1564589</v>
      </c>
      <c r="BF20" s="718">
        <v>1707323</v>
      </c>
      <c r="BG20" s="718">
        <v>1889727</v>
      </c>
      <c r="BH20" s="718">
        <v>2048763</v>
      </c>
      <c r="BI20" s="718">
        <v>2194319</v>
      </c>
      <c r="BJ20" s="718">
        <v>2342777</v>
      </c>
      <c r="BK20" s="718">
        <v>2499845</v>
      </c>
      <c r="BL20" s="718">
        <v>2694550</v>
      </c>
      <c r="BM20" s="718">
        <v>2932972</v>
      </c>
      <c r="BN20" s="718">
        <v>3158768</v>
      </c>
      <c r="BO20" s="718">
        <v>3379780</v>
      </c>
      <c r="BP20" s="718">
        <v>3600706</v>
      </c>
      <c r="BQ20" s="718">
        <v>3812434</v>
      </c>
      <c r="BR20" s="718">
        <v>4026615</v>
      </c>
      <c r="BS20" s="718">
        <v>4221665</v>
      </c>
      <c r="BT20" s="718">
        <v>4421330</v>
      </c>
      <c r="BU20" s="718">
        <v>4630987</v>
      </c>
      <c r="BV20" s="718">
        <v>4872878</v>
      </c>
      <c r="BW20" s="718">
        <v>5136933</v>
      </c>
      <c r="BX20" s="718">
        <v>5397162</v>
      </c>
      <c r="BY20" s="718">
        <v>5668582</v>
      </c>
      <c r="BZ20" s="718">
        <v>5943847</v>
      </c>
      <c r="CA20" s="718">
        <v>6250737</v>
      </c>
      <c r="CB20" s="718">
        <v>6594312</v>
      </c>
      <c r="CC20" s="718">
        <v>6949013</v>
      </c>
      <c r="CD20" s="718">
        <v>7299768</v>
      </c>
      <c r="CE20" s="718">
        <v>7699742</v>
      </c>
      <c r="CF20" s="718">
        <v>8052087</v>
      </c>
      <c r="CG20" s="718">
        <v>8417783</v>
      </c>
      <c r="CH20" s="718">
        <v>8809812</v>
      </c>
      <c r="CI20" s="718">
        <v>9113462</v>
      </c>
      <c r="CJ20" s="718">
        <v>9406665</v>
      </c>
      <c r="CK20" s="718">
        <v>9680517</v>
      </c>
      <c r="CL20" s="718">
        <v>9916523</v>
      </c>
      <c r="CM20" s="718">
        <v>10117507</v>
      </c>
      <c r="CN20" s="718">
        <v>10286780</v>
      </c>
      <c r="CO20" s="718">
        <v>10434099</v>
      </c>
      <c r="CP20" s="718">
        <v>10558701</v>
      </c>
      <c r="CQ20" s="718">
        <v>10669370</v>
      </c>
      <c r="CR20" s="718">
        <v>10780975</v>
      </c>
      <c r="CS20" s="718">
        <v>10891015</v>
      </c>
      <c r="CT20" s="718">
        <v>10972258</v>
      </c>
      <c r="CU20" s="718">
        <v>11065245</v>
      </c>
      <c r="CV20" s="718">
        <v>11195131</v>
      </c>
      <c r="CW20" s="718">
        <v>11314732</v>
      </c>
      <c r="CX20" s="739">
        <f t="shared" si="5"/>
        <v>1.2151523231341035</v>
      </c>
    </row>
    <row r="21" spans="1:102">
      <c r="A21" s="707"/>
      <c r="B21" s="707" t="s">
        <v>1234</v>
      </c>
      <c r="C21" s="719" t="s">
        <v>660</v>
      </c>
      <c r="D21" s="720">
        <f t="shared" ref="D21:AQ21" si="22">D78+D136</f>
        <v>2568470.0926492782</v>
      </c>
      <c r="E21" s="720">
        <f t="shared" si="22"/>
        <v>2883055.6513663493</v>
      </c>
      <c r="F21" s="720">
        <f t="shared" si="22"/>
        <v>3216193.6198372203</v>
      </c>
      <c r="G21" s="720">
        <f t="shared" si="22"/>
        <v>3610678.6885726014</v>
      </c>
      <c r="H21" s="720">
        <f t="shared" si="22"/>
        <v>3969757.5280059855</v>
      </c>
      <c r="I21" s="720">
        <f t="shared" si="22"/>
        <v>4317953.2723692199</v>
      </c>
      <c r="J21" s="720">
        <f t="shared" si="22"/>
        <v>4671164.1213628156</v>
      </c>
      <c r="K21" s="720">
        <f t="shared" si="22"/>
        <v>5025747.3076968379</v>
      </c>
      <c r="L21" s="720">
        <f t="shared" si="22"/>
        <v>5388165.103503651</v>
      </c>
      <c r="M21" s="720">
        <f t="shared" si="22"/>
        <v>5793703.602895679</v>
      </c>
      <c r="N21" s="721">
        <f t="shared" si="22"/>
        <v>6280880.3082337789</v>
      </c>
      <c r="O21" s="721">
        <f t="shared" si="22"/>
        <v>6681026.7623993214</v>
      </c>
      <c r="P21" s="721">
        <f t="shared" si="22"/>
        <v>7131666.5213289419</v>
      </c>
      <c r="Q21" s="721">
        <f t="shared" si="22"/>
        <v>7636547.9297966147</v>
      </c>
      <c r="R21" s="721">
        <f t="shared" si="22"/>
        <v>8172304.2875430696</v>
      </c>
      <c r="S21" s="721">
        <f t="shared" si="22"/>
        <v>9149639.4596568681</v>
      </c>
      <c r="T21" s="721">
        <f t="shared" si="22"/>
        <v>9817240.4456445202</v>
      </c>
      <c r="U21" s="721">
        <f t="shared" si="22"/>
        <v>10983756.417484149</v>
      </c>
      <c r="V21" s="721">
        <f t="shared" si="22"/>
        <v>11533214.728283942</v>
      </c>
      <c r="W21" s="721">
        <f t="shared" si="22"/>
        <v>12292149.289590433</v>
      </c>
      <c r="X21" s="721">
        <f t="shared" si="22"/>
        <v>13159112.207740471</v>
      </c>
      <c r="Y21" s="721">
        <f t="shared" si="22"/>
        <v>13986412.731608259</v>
      </c>
      <c r="Z21" s="721">
        <f t="shared" si="22"/>
        <v>14722119.735554533</v>
      </c>
      <c r="AA21" s="721">
        <f t="shared" si="22"/>
        <v>15167208.871277563</v>
      </c>
      <c r="AB21" s="721">
        <f t="shared" si="22"/>
        <v>15654743.131609663</v>
      </c>
      <c r="AC21" s="721">
        <f t="shared" si="22"/>
        <v>16170427.177622121</v>
      </c>
      <c r="AD21" s="721">
        <f t="shared" si="22"/>
        <v>16735884.61291445</v>
      </c>
      <c r="AE21" s="721">
        <f t="shared" si="22"/>
        <v>17373732.793166753</v>
      </c>
      <c r="AF21" s="721">
        <f t="shared" si="22"/>
        <v>17854625.921412736</v>
      </c>
      <c r="AG21" s="721">
        <f t="shared" si="22"/>
        <v>18220927.207535032</v>
      </c>
      <c r="AH21" s="721">
        <f t="shared" si="22"/>
        <v>18742511.181901783</v>
      </c>
      <c r="AI21" s="721">
        <f t="shared" si="22"/>
        <v>19004064.144306853</v>
      </c>
      <c r="AJ21" s="721">
        <f t="shared" si="22"/>
        <v>19069401.293593273</v>
      </c>
      <c r="AK21" s="721">
        <f t="shared" si="22"/>
        <v>19103663.847220115</v>
      </c>
      <c r="AL21" s="721">
        <f t="shared" si="22"/>
        <v>19412453.016476389</v>
      </c>
      <c r="AM21" s="721">
        <f t="shared" si="22"/>
        <v>19635964.663648795</v>
      </c>
      <c r="AN21" s="721">
        <f t="shared" si="22"/>
        <v>20009334.592390683</v>
      </c>
      <c r="AO21" s="721">
        <f t="shared" si="22"/>
        <v>20423604.022026654</v>
      </c>
      <c r="AP21" s="721">
        <f t="shared" si="22"/>
        <v>20590040.197997518</v>
      </c>
      <c r="AQ21" s="721">
        <f t="shared" si="22"/>
        <v>20774192.901083704</v>
      </c>
      <c r="AR21" s="739">
        <f t="shared" si="4"/>
        <v>1.7132321336396688</v>
      </c>
      <c r="AT21" s="719" t="s">
        <v>1192</v>
      </c>
      <c r="AU21" s="720">
        <v>666991</v>
      </c>
      <c r="AV21" s="720">
        <v>701580</v>
      </c>
      <c r="AW21" s="720">
        <v>744167</v>
      </c>
      <c r="AX21" s="720">
        <v>794926</v>
      </c>
      <c r="AY21" s="720">
        <v>848635</v>
      </c>
      <c r="AZ21" s="720">
        <v>910731</v>
      </c>
      <c r="BA21" s="720">
        <v>984976</v>
      </c>
      <c r="BB21" s="720">
        <v>1074086</v>
      </c>
      <c r="BC21" s="720">
        <v>1164180</v>
      </c>
      <c r="BD21" s="720">
        <v>1264459</v>
      </c>
      <c r="BE21" s="721">
        <v>1380671</v>
      </c>
      <c r="BF21" s="721">
        <v>1531781</v>
      </c>
      <c r="BG21" s="721">
        <v>1721499</v>
      </c>
      <c r="BH21" s="721">
        <v>1895037</v>
      </c>
      <c r="BI21" s="721">
        <v>2052259</v>
      </c>
      <c r="BJ21" s="721">
        <v>2195893</v>
      </c>
      <c r="BK21" s="721">
        <v>2374257</v>
      </c>
      <c r="BL21" s="721">
        <v>2595450</v>
      </c>
      <c r="BM21" s="721">
        <v>2857177</v>
      </c>
      <c r="BN21" s="721">
        <v>3092016</v>
      </c>
      <c r="BO21" s="721">
        <v>3297268</v>
      </c>
      <c r="BP21" s="721">
        <v>3509229</v>
      </c>
      <c r="BQ21" s="721">
        <v>3719609</v>
      </c>
      <c r="BR21" s="721">
        <v>3941249</v>
      </c>
      <c r="BS21" s="721">
        <v>4152006</v>
      </c>
      <c r="BT21" s="721">
        <v>4347964</v>
      </c>
      <c r="BU21" s="721">
        <v>4546836</v>
      </c>
      <c r="BV21" s="721">
        <v>4774575</v>
      </c>
      <c r="BW21" s="721">
        <v>5004583</v>
      </c>
      <c r="BX21" s="721">
        <v>5216362</v>
      </c>
      <c r="BY21" s="721">
        <v>5433434</v>
      </c>
      <c r="BZ21" s="721">
        <v>5645738</v>
      </c>
      <c r="CA21" s="721">
        <v>5900103</v>
      </c>
      <c r="CB21" s="721">
        <v>6212843</v>
      </c>
      <c r="CC21" s="721">
        <v>6553210</v>
      </c>
      <c r="CD21" s="721">
        <v>6888349</v>
      </c>
      <c r="CE21" s="721">
        <v>7250855</v>
      </c>
      <c r="CF21" s="721">
        <v>7591046</v>
      </c>
      <c r="CG21" s="721">
        <v>7953875</v>
      </c>
      <c r="CH21" s="721">
        <v>8340136</v>
      </c>
      <c r="CI21" s="721">
        <v>8685300</v>
      </c>
      <c r="CJ21" s="721">
        <v>9047834</v>
      </c>
      <c r="CK21" s="721">
        <v>9415512</v>
      </c>
      <c r="CL21" s="721">
        <v>9711411</v>
      </c>
      <c r="CM21" s="721">
        <v>9971405</v>
      </c>
      <c r="CN21" s="721">
        <v>10158420</v>
      </c>
      <c r="CO21" s="721">
        <v>10308932</v>
      </c>
      <c r="CP21" s="721">
        <v>10431719</v>
      </c>
      <c r="CQ21" s="721">
        <v>10527799</v>
      </c>
      <c r="CR21" s="721">
        <v>10627792</v>
      </c>
      <c r="CS21" s="721">
        <v>10730206</v>
      </c>
      <c r="CT21" s="721">
        <v>10817285</v>
      </c>
      <c r="CU21" s="721">
        <v>10905086</v>
      </c>
      <c r="CV21" s="721">
        <v>11019038</v>
      </c>
      <c r="CW21" s="721">
        <v>11114292</v>
      </c>
      <c r="CX21" s="739">
        <f t="shared" si="5"/>
        <v>1.1936259509982896</v>
      </c>
    </row>
    <row r="22" spans="1:102">
      <c r="A22" s="707"/>
      <c r="B22" s="707" t="s">
        <v>1234</v>
      </c>
      <c r="C22" s="713" t="s">
        <v>661</v>
      </c>
      <c r="D22" s="714">
        <f t="shared" ref="D22:AQ22" si="23">D79+D137</f>
        <v>5365751.1360621545</v>
      </c>
      <c r="E22" s="714">
        <f t="shared" si="23"/>
        <v>6059337.0667411927</v>
      </c>
      <c r="F22" s="714">
        <f t="shared" si="23"/>
        <v>6815134.7490563933</v>
      </c>
      <c r="G22" s="714">
        <f t="shared" si="23"/>
        <v>7639371.3706282433</v>
      </c>
      <c r="H22" s="714">
        <f t="shared" si="23"/>
        <v>8347633.9622084722</v>
      </c>
      <c r="I22" s="714">
        <f t="shared" si="23"/>
        <v>8985894.7464645095</v>
      </c>
      <c r="J22" s="714">
        <f t="shared" si="23"/>
        <v>9529006.2958528697</v>
      </c>
      <c r="K22" s="714">
        <f t="shared" si="23"/>
        <v>10063917.685217764</v>
      </c>
      <c r="L22" s="714">
        <f t="shared" si="23"/>
        <v>10585118.668494292</v>
      </c>
      <c r="M22" s="714">
        <f t="shared" si="23"/>
        <v>11309071.863913946</v>
      </c>
      <c r="N22" s="715">
        <f t="shared" si="23"/>
        <v>12147380.805365466</v>
      </c>
      <c r="O22" s="715">
        <f t="shared" si="23"/>
        <v>12975410.14946942</v>
      </c>
      <c r="P22" s="715">
        <f t="shared" si="23"/>
        <v>13697528.296530321</v>
      </c>
      <c r="Q22" s="715">
        <f t="shared" si="23"/>
        <v>14436030.4130309</v>
      </c>
      <c r="R22" s="715">
        <f t="shared" si="23"/>
        <v>15198475.370896917</v>
      </c>
      <c r="S22" s="715">
        <f t="shared" si="23"/>
        <v>16952174.750582896</v>
      </c>
      <c r="T22" s="715">
        <f t="shared" si="23"/>
        <v>17973474.138832703</v>
      </c>
      <c r="U22" s="715">
        <f t="shared" si="23"/>
        <v>19168302.08785722</v>
      </c>
      <c r="V22" s="715">
        <f t="shared" si="23"/>
        <v>20443969.487889893</v>
      </c>
      <c r="W22" s="715">
        <f t="shared" si="23"/>
        <v>22041304.344152063</v>
      </c>
      <c r="X22" s="715">
        <f t="shared" si="23"/>
        <v>23918214.577769071</v>
      </c>
      <c r="Y22" s="715">
        <f t="shared" si="23"/>
        <v>27839716.753738474</v>
      </c>
      <c r="Z22" s="715">
        <f t="shared" si="23"/>
        <v>29242103.751356155</v>
      </c>
      <c r="AA22" s="715">
        <f t="shared" si="23"/>
        <v>30141937.608918406</v>
      </c>
      <c r="AB22" s="715">
        <f t="shared" si="23"/>
        <v>31014880.172713511</v>
      </c>
      <c r="AC22" s="715">
        <f t="shared" si="23"/>
        <v>31949072.911849044</v>
      </c>
      <c r="AD22" s="715">
        <f t="shared" si="23"/>
        <v>32891132.382941488</v>
      </c>
      <c r="AE22" s="715">
        <f t="shared" si="23"/>
        <v>33997429.100855954</v>
      </c>
      <c r="AF22" s="715">
        <f t="shared" si="23"/>
        <v>34871770.380748346</v>
      </c>
      <c r="AG22" s="715">
        <f t="shared" si="23"/>
        <v>35558534.86104425</v>
      </c>
      <c r="AH22" s="715">
        <f t="shared" si="23"/>
        <v>36449367.538675733</v>
      </c>
      <c r="AI22" s="715">
        <f t="shared" si="23"/>
        <v>37095714.357522823</v>
      </c>
      <c r="AJ22" s="715">
        <f t="shared" si="23"/>
        <v>37500902.226361513</v>
      </c>
      <c r="AK22" s="715">
        <f t="shared" si="23"/>
        <v>37729264.010669485</v>
      </c>
      <c r="AL22" s="715">
        <f t="shared" si="23"/>
        <v>38619065.235677704</v>
      </c>
      <c r="AM22" s="715">
        <f t="shared" si="23"/>
        <v>39261798.867989972</v>
      </c>
      <c r="AN22" s="715">
        <f t="shared" si="23"/>
        <v>40412424.092733279</v>
      </c>
      <c r="AO22" s="715">
        <f t="shared" si="23"/>
        <v>41801483.489835285</v>
      </c>
      <c r="AP22" s="715">
        <f t="shared" si="23"/>
        <v>42209840.049989149</v>
      </c>
      <c r="AQ22" s="715">
        <f t="shared" si="23"/>
        <v>42561593.71456933</v>
      </c>
      <c r="AR22" s="739">
        <f t="shared" si="4"/>
        <v>3.5100227651642002</v>
      </c>
      <c r="AT22" s="713" t="s">
        <v>665</v>
      </c>
      <c r="AU22" s="714">
        <v>594623</v>
      </c>
      <c r="AV22" s="714">
        <v>629665</v>
      </c>
      <c r="AW22" s="714">
        <v>668689</v>
      </c>
      <c r="AX22" s="714">
        <v>712370</v>
      </c>
      <c r="AY22" s="714">
        <v>755959</v>
      </c>
      <c r="AZ22" s="714">
        <v>806112</v>
      </c>
      <c r="BA22" s="714">
        <v>866734</v>
      </c>
      <c r="BB22" s="714">
        <v>926956</v>
      </c>
      <c r="BC22" s="714">
        <v>987492</v>
      </c>
      <c r="BD22" s="714">
        <v>1061471</v>
      </c>
      <c r="BE22" s="715">
        <v>1149301</v>
      </c>
      <c r="BF22" s="715">
        <v>1253311</v>
      </c>
      <c r="BG22" s="715">
        <v>1395772</v>
      </c>
      <c r="BH22" s="715">
        <v>1531935</v>
      </c>
      <c r="BI22" s="715">
        <v>1686750</v>
      </c>
      <c r="BJ22" s="715">
        <v>1850532</v>
      </c>
      <c r="BK22" s="715">
        <v>2005070</v>
      </c>
      <c r="BL22" s="715">
        <v>2186271</v>
      </c>
      <c r="BM22" s="715">
        <v>2382001</v>
      </c>
      <c r="BN22" s="715">
        <v>2565265</v>
      </c>
      <c r="BO22" s="715">
        <v>2730873</v>
      </c>
      <c r="BP22" s="715">
        <v>2908502</v>
      </c>
      <c r="BQ22" s="715">
        <v>3080938</v>
      </c>
      <c r="BR22" s="715">
        <v>3250704</v>
      </c>
      <c r="BS22" s="715">
        <v>3423756</v>
      </c>
      <c r="BT22" s="715">
        <v>3598140</v>
      </c>
      <c r="BU22" s="715">
        <v>3776937</v>
      </c>
      <c r="BV22" s="715">
        <v>3975712</v>
      </c>
      <c r="BW22" s="715">
        <v>4173257</v>
      </c>
      <c r="BX22" s="715">
        <v>4352567</v>
      </c>
      <c r="BY22" s="715">
        <v>4545449</v>
      </c>
      <c r="BZ22" s="715">
        <v>4738935</v>
      </c>
      <c r="CA22" s="715">
        <v>4957515</v>
      </c>
      <c r="CB22" s="715">
        <v>5215958</v>
      </c>
      <c r="CC22" s="715">
        <v>5497147</v>
      </c>
      <c r="CD22" s="715">
        <v>5765747</v>
      </c>
      <c r="CE22" s="715">
        <v>6057767</v>
      </c>
      <c r="CF22" s="715">
        <v>6337752</v>
      </c>
      <c r="CG22" s="715">
        <v>6613035</v>
      </c>
      <c r="CH22" s="715">
        <v>6896692</v>
      </c>
      <c r="CI22" s="715">
        <v>7146028</v>
      </c>
      <c r="CJ22" s="715">
        <v>7392400</v>
      </c>
      <c r="CK22" s="715">
        <v>7628124</v>
      </c>
      <c r="CL22" s="715">
        <v>7839700</v>
      </c>
      <c r="CM22" s="715">
        <v>8024238</v>
      </c>
      <c r="CN22" s="715">
        <v>8195415</v>
      </c>
      <c r="CO22" s="715">
        <v>8343860</v>
      </c>
      <c r="CP22" s="715">
        <v>8469579</v>
      </c>
      <c r="CQ22" s="715">
        <v>8566606</v>
      </c>
      <c r="CR22" s="715">
        <v>8665889</v>
      </c>
      <c r="CS22" s="715">
        <v>8764039</v>
      </c>
      <c r="CT22" s="715">
        <v>8846321</v>
      </c>
      <c r="CU22" s="715">
        <v>8926136</v>
      </c>
      <c r="CV22" s="715">
        <v>9013754</v>
      </c>
      <c r="CW22" s="715">
        <v>9105116</v>
      </c>
      <c r="CX22" s="739">
        <f t="shared" si="5"/>
        <v>0.97784930830049666</v>
      </c>
    </row>
    <row r="23" spans="1:102">
      <c r="A23" s="707"/>
      <c r="B23" s="707" t="s">
        <v>1233</v>
      </c>
      <c r="C23" s="716" t="s">
        <v>659</v>
      </c>
      <c r="D23" s="717">
        <f t="shared" ref="D23:AQ23" si="24">D80+D138</f>
        <v>2405777.9186549182</v>
      </c>
      <c r="E23" s="717">
        <f t="shared" si="24"/>
        <v>2691297.3632934354</v>
      </c>
      <c r="F23" s="717">
        <f t="shared" si="24"/>
        <v>2998184.6488970602</v>
      </c>
      <c r="G23" s="717">
        <f t="shared" si="24"/>
        <v>3347973.3207573658</v>
      </c>
      <c r="H23" s="717">
        <f t="shared" si="24"/>
        <v>3641832.0987618188</v>
      </c>
      <c r="I23" s="717">
        <f t="shared" si="24"/>
        <v>3899256.3542484753</v>
      </c>
      <c r="J23" s="717">
        <f t="shared" si="24"/>
        <v>4127571.5917528803</v>
      </c>
      <c r="K23" s="717">
        <f t="shared" si="24"/>
        <v>4312550.1871124869</v>
      </c>
      <c r="L23" s="717">
        <f t="shared" si="24"/>
        <v>4602033.6432381831</v>
      </c>
      <c r="M23" s="717">
        <f t="shared" si="24"/>
        <v>4891522.6078800056</v>
      </c>
      <c r="N23" s="718">
        <f t="shared" si="24"/>
        <v>5231207.9908749815</v>
      </c>
      <c r="O23" s="718">
        <f t="shared" si="24"/>
        <v>5584171.4417119715</v>
      </c>
      <c r="P23" s="718">
        <f t="shared" si="24"/>
        <v>5811038.7018232495</v>
      </c>
      <c r="Q23" s="718">
        <f t="shared" si="24"/>
        <v>6004519.3646894302</v>
      </c>
      <c r="R23" s="718">
        <f t="shared" si="24"/>
        <v>6270562.1717552692</v>
      </c>
      <c r="S23" s="718">
        <f t="shared" si="24"/>
        <v>6732010.277981339</v>
      </c>
      <c r="T23" s="718">
        <f t="shared" si="24"/>
        <v>7029280.9440822341</v>
      </c>
      <c r="U23" s="718">
        <f t="shared" si="24"/>
        <v>7448502.5295023005</v>
      </c>
      <c r="V23" s="718">
        <f t="shared" si="24"/>
        <v>7838767.9870355316</v>
      </c>
      <c r="W23" s="718">
        <f t="shared" si="24"/>
        <v>8305791.8720921371</v>
      </c>
      <c r="X23" s="718">
        <f t="shared" si="24"/>
        <v>8794707.7903103977</v>
      </c>
      <c r="Y23" s="718">
        <f t="shared" si="24"/>
        <v>9378379.5612054598</v>
      </c>
      <c r="Z23" s="718">
        <f t="shared" si="24"/>
        <v>9776261.4166249111</v>
      </c>
      <c r="AA23" s="718">
        <f t="shared" si="24"/>
        <v>10068140.51727782</v>
      </c>
      <c r="AB23" s="718">
        <f t="shared" si="24"/>
        <v>10361691.533933526</v>
      </c>
      <c r="AC23" s="718">
        <f t="shared" si="24"/>
        <v>10663759.361499982</v>
      </c>
      <c r="AD23" s="718">
        <f t="shared" si="24"/>
        <v>10992852.709144998</v>
      </c>
      <c r="AE23" s="718">
        <f t="shared" si="24"/>
        <v>11385151.46572762</v>
      </c>
      <c r="AF23" s="718">
        <f t="shared" si="24"/>
        <v>11634219.289544757</v>
      </c>
      <c r="AG23" s="718">
        <f t="shared" si="24"/>
        <v>11813395.497231819</v>
      </c>
      <c r="AH23" s="718">
        <f t="shared" si="24"/>
        <v>12128297.753026482</v>
      </c>
      <c r="AI23" s="718">
        <f t="shared" si="24"/>
        <v>12329210.806037389</v>
      </c>
      <c r="AJ23" s="718">
        <f t="shared" si="24"/>
        <v>12420906.596436603</v>
      </c>
      <c r="AK23" s="718">
        <f t="shared" si="24"/>
        <v>12461030.349616699</v>
      </c>
      <c r="AL23" s="718">
        <f t="shared" si="24"/>
        <v>12691324.010158518</v>
      </c>
      <c r="AM23" s="718">
        <f t="shared" si="24"/>
        <v>12812477.388226781</v>
      </c>
      <c r="AN23" s="718">
        <f t="shared" si="24"/>
        <v>13101527.199121056</v>
      </c>
      <c r="AO23" s="718">
        <f t="shared" si="24"/>
        <v>13405697.32636</v>
      </c>
      <c r="AP23" s="718">
        <f t="shared" si="24"/>
        <v>13565584.946662556</v>
      </c>
      <c r="AQ23" s="718">
        <f t="shared" si="24"/>
        <v>13677060.319818843</v>
      </c>
      <c r="AR23" s="739">
        <f t="shared" si="4"/>
        <v>1.1279369237213224</v>
      </c>
      <c r="AT23" s="716" t="s">
        <v>1191</v>
      </c>
      <c r="AU23" s="717">
        <v>492469</v>
      </c>
      <c r="AV23" s="717">
        <v>525624</v>
      </c>
      <c r="AW23" s="717">
        <v>560445</v>
      </c>
      <c r="AX23" s="717">
        <v>599490</v>
      </c>
      <c r="AY23" s="717">
        <v>639013</v>
      </c>
      <c r="AZ23" s="717">
        <v>694213</v>
      </c>
      <c r="BA23" s="717">
        <v>780107</v>
      </c>
      <c r="BB23" s="717">
        <v>866023</v>
      </c>
      <c r="BC23" s="717">
        <v>937723</v>
      </c>
      <c r="BD23" s="717">
        <v>1004480</v>
      </c>
      <c r="BE23" s="718">
        <v>1087589</v>
      </c>
      <c r="BF23" s="718">
        <v>1179257</v>
      </c>
      <c r="BG23" s="718">
        <v>1308583</v>
      </c>
      <c r="BH23" s="718">
        <v>1433296</v>
      </c>
      <c r="BI23" s="718">
        <v>1551282</v>
      </c>
      <c r="BJ23" s="718">
        <v>1678177</v>
      </c>
      <c r="BK23" s="718">
        <v>1830529</v>
      </c>
      <c r="BL23" s="718">
        <v>1992790</v>
      </c>
      <c r="BM23" s="718">
        <v>2188914</v>
      </c>
      <c r="BN23" s="718">
        <v>2397843</v>
      </c>
      <c r="BO23" s="718">
        <v>2586285</v>
      </c>
      <c r="BP23" s="718">
        <v>2773436</v>
      </c>
      <c r="BQ23" s="718">
        <v>2972870</v>
      </c>
      <c r="BR23" s="718">
        <v>3153417</v>
      </c>
      <c r="BS23" s="718">
        <v>3328977</v>
      </c>
      <c r="BT23" s="718">
        <v>3501694</v>
      </c>
      <c r="BU23" s="718">
        <v>3671827</v>
      </c>
      <c r="BV23" s="718">
        <v>3861976</v>
      </c>
      <c r="BW23" s="718">
        <v>4058088</v>
      </c>
      <c r="BX23" s="718">
        <v>4237942</v>
      </c>
      <c r="BY23" s="718">
        <v>4439138</v>
      </c>
      <c r="BZ23" s="718">
        <v>4634389</v>
      </c>
      <c r="CA23" s="718">
        <v>4873992</v>
      </c>
      <c r="CB23" s="718">
        <v>5129430</v>
      </c>
      <c r="CC23" s="718">
        <v>5412638</v>
      </c>
      <c r="CD23" s="718">
        <v>5713962</v>
      </c>
      <c r="CE23" s="718">
        <v>6035189</v>
      </c>
      <c r="CF23" s="718">
        <v>6351681</v>
      </c>
      <c r="CG23" s="718">
        <v>6657714</v>
      </c>
      <c r="CH23" s="718">
        <v>6990895</v>
      </c>
      <c r="CI23" s="718">
        <v>7266909</v>
      </c>
      <c r="CJ23" s="718">
        <v>7553082</v>
      </c>
      <c r="CK23" s="718">
        <v>7836609</v>
      </c>
      <c r="CL23" s="718">
        <v>8087597</v>
      </c>
      <c r="CM23" s="718">
        <v>8296905</v>
      </c>
      <c r="CN23" s="718">
        <v>8457143</v>
      </c>
      <c r="CO23" s="718">
        <v>8599981</v>
      </c>
      <c r="CP23" s="718">
        <v>8715415</v>
      </c>
      <c r="CQ23" s="718">
        <v>8814968</v>
      </c>
      <c r="CR23" s="718">
        <v>8912963</v>
      </c>
      <c r="CS23" s="718">
        <v>9014096</v>
      </c>
      <c r="CT23" s="718">
        <v>9099419</v>
      </c>
      <c r="CU23" s="718">
        <v>9189576</v>
      </c>
      <c r="CV23" s="718">
        <v>9284952</v>
      </c>
      <c r="CW23" s="718">
        <v>9396194</v>
      </c>
      <c r="CX23" s="739">
        <f t="shared" si="5"/>
        <v>1.0091098019571938</v>
      </c>
    </row>
    <row r="24" spans="1:102">
      <c r="A24" s="707"/>
      <c r="B24" s="707" t="s">
        <v>1233</v>
      </c>
      <c r="C24" s="716" t="s">
        <v>1192</v>
      </c>
      <c r="D24" s="717">
        <f t="shared" ref="D24:AQ24" si="25">D81+D139</f>
        <v>1352389.1700466117</v>
      </c>
      <c r="E24" s="717">
        <f t="shared" si="25"/>
        <v>1529893.3058041222</v>
      </c>
      <c r="F24" s="717">
        <f t="shared" si="25"/>
        <v>1729856.7694010604</v>
      </c>
      <c r="G24" s="717">
        <f t="shared" si="25"/>
        <v>1940272.7111527054</v>
      </c>
      <c r="H24" s="717">
        <f t="shared" si="25"/>
        <v>2112242.5433417223</v>
      </c>
      <c r="I24" s="717">
        <f t="shared" si="25"/>
        <v>2295186.4804056333</v>
      </c>
      <c r="J24" s="717">
        <f t="shared" si="25"/>
        <v>2448708.681202055</v>
      </c>
      <c r="K24" s="717">
        <f t="shared" si="25"/>
        <v>2567142.9052812792</v>
      </c>
      <c r="L24" s="717">
        <f t="shared" si="25"/>
        <v>2722153.8006401397</v>
      </c>
      <c r="M24" s="717">
        <f t="shared" si="25"/>
        <v>2900112.7719406206</v>
      </c>
      <c r="N24" s="718">
        <f t="shared" si="25"/>
        <v>3083280.1896426119</v>
      </c>
      <c r="O24" s="718">
        <f t="shared" si="25"/>
        <v>3253579.8378485288</v>
      </c>
      <c r="P24" s="718">
        <f t="shared" si="25"/>
        <v>3445509.2564758221</v>
      </c>
      <c r="Q24" s="718">
        <f t="shared" si="25"/>
        <v>3591353.439589106</v>
      </c>
      <c r="R24" s="718">
        <f t="shared" si="25"/>
        <v>3785332.9564033896</v>
      </c>
      <c r="S24" s="718">
        <f t="shared" si="25"/>
        <v>4287170.1529648453</v>
      </c>
      <c r="T24" s="718">
        <f t="shared" si="25"/>
        <v>4587918.5414086506</v>
      </c>
      <c r="U24" s="718">
        <f t="shared" si="25"/>
        <v>4909506.7777851485</v>
      </c>
      <c r="V24" s="718">
        <f t="shared" si="25"/>
        <v>5171748.797170057</v>
      </c>
      <c r="W24" s="718">
        <f t="shared" si="25"/>
        <v>5528863.6830687514</v>
      </c>
      <c r="X24" s="718">
        <f t="shared" si="25"/>
        <v>5924571.3549397923</v>
      </c>
      <c r="Y24" s="718">
        <f t="shared" si="25"/>
        <v>6386967.6394667132</v>
      </c>
      <c r="Z24" s="718">
        <f t="shared" si="25"/>
        <v>6775653.9626893196</v>
      </c>
      <c r="AA24" s="718">
        <f t="shared" si="25"/>
        <v>7112279.8156761741</v>
      </c>
      <c r="AB24" s="718">
        <f t="shared" si="25"/>
        <v>7383954.7083230643</v>
      </c>
      <c r="AC24" s="718">
        <f t="shared" si="25"/>
        <v>7671442.3696964951</v>
      </c>
      <c r="AD24" s="718">
        <f t="shared" si="25"/>
        <v>7958465.2818963332</v>
      </c>
      <c r="AE24" s="718">
        <f t="shared" si="25"/>
        <v>8265647.187830871</v>
      </c>
      <c r="AF24" s="718">
        <f t="shared" si="25"/>
        <v>8560904.2060197257</v>
      </c>
      <c r="AG24" s="718">
        <f t="shared" si="25"/>
        <v>8772035.2885988541</v>
      </c>
      <c r="AH24" s="718">
        <f t="shared" si="25"/>
        <v>9037656.2655646615</v>
      </c>
      <c r="AI24" s="718">
        <f t="shared" si="25"/>
        <v>9181417.5734458454</v>
      </c>
      <c r="AJ24" s="718">
        <f t="shared" si="25"/>
        <v>9328773.2821130361</v>
      </c>
      <c r="AK24" s="718">
        <f t="shared" si="25"/>
        <v>9371046.3780175764</v>
      </c>
      <c r="AL24" s="718">
        <f t="shared" si="25"/>
        <v>9553635.7281165756</v>
      </c>
      <c r="AM24" s="718">
        <f t="shared" si="25"/>
        <v>9663538.65415648</v>
      </c>
      <c r="AN24" s="718">
        <f t="shared" si="25"/>
        <v>9944632.2362611629</v>
      </c>
      <c r="AO24" s="718">
        <f t="shared" si="25"/>
        <v>10217538.9962878</v>
      </c>
      <c r="AP24" s="718">
        <f t="shared" si="25"/>
        <v>10290328.338406526</v>
      </c>
      <c r="AQ24" s="718">
        <f t="shared" si="25"/>
        <v>10366446.877220947</v>
      </c>
      <c r="AR24" s="739">
        <f t="shared" si="4"/>
        <v>0.85491311196966169</v>
      </c>
      <c r="AT24" s="716" t="s">
        <v>660</v>
      </c>
      <c r="AU24" s="717">
        <v>1341962</v>
      </c>
      <c r="AV24" s="717">
        <v>1408325</v>
      </c>
      <c r="AW24" s="717">
        <v>1485198</v>
      </c>
      <c r="AX24" s="717">
        <v>1569299</v>
      </c>
      <c r="AY24" s="717">
        <v>1663712</v>
      </c>
      <c r="AZ24" s="717">
        <v>1765508</v>
      </c>
      <c r="BA24" s="717">
        <v>1888975</v>
      </c>
      <c r="BB24" s="717">
        <v>2030492</v>
      </c>
      <c r="BC24" s="717">
        <v>2171417</v>
      </c>
      <c r="BD24" s="717">
        <v>2323160</v>
      </c>
      <c r="BE24" s="718">
        <v>2518488</v>
      </c>
      <c r="BF24" s="718">
        <v>2752773</v>
      </c>
      <c r="BG24" s="718">
        <v>3053027</v>
      </c>
      <c r="BH24" s="718">
        <v>3306422</v>
      </c>
      <c r="BI24" s="718">
        <v>3576996</v>
      </c>
      <c r="BJ24" s="718">
        <v>3852485</v>
      </c>
      <c r="BK24" s="718">
        <v>4111353</v>
      </c>
      <c r="BL24" s="718">
        <v>4423686</v>
      </c>
      <c r="BM24" s="718">
        <v>4810893</v>
      </c>
      <c r="BN24" s="718">
        <v>5195541</v>
      </c>
      <c r="BO24" s="718">
        <v>5578584</v>
      </c>
      <c r="BP24" s="718">
        <v>5935402</v>
      </c>
      <c r="BQ24" s="718">
        <v>6297494</v>
      </c>
      <c r="BR24" s="718">
        <v>6691880</v>
      </c>
      <c r="BS24" s="718">
        <v>7119002</v>
      </c>
      <c r="BT24" s="718">
        <v>7536286</v>
      </c>
      <c r="BU24" s="718">
        <v>7963295</v>
      </c>
      <c r="BV24" s="718">
        <v>8441444</v>
      </c>
      <c r="BW24" s="718">
        <v>8931583</v>
      </c>
      <c r="BX24" s="718">
        <v>9405551</v>
      </c>
      <c r="BY24" s="718">
        <v>9929922</v>
      </c>
      <c r="BZ24" s="718">
        <v>10453822</v>
      </c>
      <c r="CA24" s="718">
        <v>11125022</v>
      </c>
      <c r="CB24" s="718">
        <v>11883848</v>
      </c>
      <c r="CC24" s="718">
        <v>12687937</v>
      </c>
      <c r="CD24" s="718">
        <v>13512900</v>
      </c>
      <c r="CE24" s="718">
        <v>14413261</v>
      </c>
      <c r="CF24" s="718">
        <v>15136653</v>
      </c>
      <c r="CG24" s="718">
        <v>15841453</v>
      </c>
      <c r="CH24" s="718">
        <v>16569782</v>
      </c>
      <c r="CI24" s="718">
        <v>17177237</v>
      </c>
      <c r="CJ24" s="718">
        <v>17766725</v>
      </c>
      <c r="CK24" s="718">
        <v>18264357</v>
      </c>
      <c r="CL24" s="718">
        <v>18639970</v>
      </c>
      <c r="CM24" s="718">
        <v>18946833</v>
      </c>
      <c r="CN24" s="718">
        <v>19176793</v>
      </c>
      <c r="CO24" s="718">
        <v>19383254</v>
      </c>
      <c r="CP24" s="718">
        <v>19592137</v>
      </c>
      <c r="CQ24" s="718">
        <v>19747933</v>
      </c>
      <c r="CR24" s="718">
        <v>19929058</v>
      </c>
      <c r="CS24" s="718">
        <v>20093605</v>
      </c>
      <c r="CT24" s="718">
        <v>20213436</v>
      </c>
      <c r="CU24" s="718">
        <v>20346152</v>
      </c>
      <c r="CV24" s="718">
        <v>20493606</v>
      </c>
      <c r="CW24" s="718">
        <v>20662621</v>
      </c>
      <c r="CX24" s="739">
        <f t="shared" si="5"/>
        <v>2.2190743810979798</v>
      </c>
    </row>
    <row r="25" spans="1:102">
      <c r="A25" s="707"/>
      <c r="B25" s="707" t="s">
        <v>1234</v>
      </c>
      <c r="C25" s="716" t="s">
        <v>662</v>
      </c>
      <c r="D25" s="717">
        <f t="shared" ref="D25:AQ25" si="26">D82+D140</f>
        <v>2435400.4532649675</v>
      </c>
      <c r="E25" s="717">
        <f t="shared" si="26"/>
        <v>2742603.1687719133</v>
      </c>
      <c r="F25" s="717">
        <f t="shared" si="26"/>
        <v>3089903.1419637077</v>
      </c>
      <c r="G25" s="717">
        <f t="shared" si="26"/>
        <v>3468337.2681459435</v>
      </c>
      <c r="H25" s="717">
        <f t="shared" si="26"/>
        <v>3786706.488207608</v>
      </c>
      <c r="I25" s="717">
        <f t="shared" si="26"/>
        <v>4107888.1019307589</v>
      </c>
      <c r="J25" s="717">
        <f t="shared" si="26"/>
        <v>4403419.1596709434</v>
      </c>
      <c r="K25" s="717">
        <f t="shared" si="26"/>
        <v>4677979.3459100462</v>
      </c>
      <c r="L25" s="717">
        <f t="shared" si="26"/>
        <v>4929135.3224356808</v>
      </c>
      <c r="M25" s="717">
        <f t="shared" si="26"/>
        <v>5237018.4191093519</v>
      </c>
      <c r="N25" s="718">
        <f t="shared" si="26"/>
        <v>5555815.9612521976</v>
      </c>
      <c r="O25" s="718">
        <f t="shared" si="26"/>
        <v>5927525.0046441406</v>
      </c>
      <c r="P25" s="718">
        <f t="shared" si="26"/>
        <v>6279271.1289719064</v>
      </c>
      <c r="Q25" s="718">
        <f t="shared" si="26"/>
        <v>6579294.5527805844</v>
      </c>
      <c r="R25" s="718">
        <f t="shared" si="26"/>
        <v>6956022.4781538304</v>
      </c>
      <c r="S25" s="718">
        <f t="shared" si="26"/>
        <v>7775008.1767126536</v>
      </c>
      <c r="T25" s="718">
        <f t="shared" si="26"/>
        <v>8279585.2369750198</v>
      </c>
      <c r="U25" s="718">
        <f t="shared" si="26"/>
        <v>9016911.032644121</v>
      </c>
      <c r="V25" s="718">
        <f t="shared" si="26"/>
        <v>9670390.0938671716</v>
      </c>
      <c r="W25" s="718">
        <f t="shared" si="26"/>
        <v>10404011.100393642</v>
      </c>
      <c r="X25" s="718">
        <f t="shared" si="26"/>
        <v>11164307.814717188</v>
      </c>
      <c r="Y25" s="718">
        <f t="shared" si="26"/>
        <v>12336648.900601633</v>
      </c>
      <c r="Z25" s="718">
        <f t="shared" si="26"/>
        <v>12913724.368612276</v>
      </c>
      <c r="AA25" s="718">
        <f t="shared" si="26"/>
        <v>13312697.525503118</v>
      </c>
      <c r="AB25" s="718">
        <f t="shared" si="26"/>
        <v>13815146.315922266</v>
      </c>
      <c r="AC25" s="718">
        <f t="shared" si="26"/>
        <v>14213453.885876749</v>
      </c>
      <c r="AD25" s="718">
        <f t="shared" si="26"/>
        <v>14665754.108095858</v>
      </c>
      <c r="AE25" s="718">
        <f t="shared" si="26"/>
        <v>15194608.986757802</v>
      </c>
      <c r="AF25" s="718">
        <f t="shared" si="26"/>
        <v>15534675.390129022</v>
      </c>
      <c r="AG25" s="718">
        <f t="shared" si="26"/>
        <v>15849919.804737963</v>
      </c>
      <c r="AH25" s="718">
        <f t="shared" si="26"/>
        <v>16253539.718647584</v>
      </c>
      <c r="AI25" s="718">
        <f t="shared" si="26"/>
        <v>16579269.055990927</v>
      </c>
      <c r="AJ25" s="718">
        <f t="shared" si="26"/>
        <v>16827153.567305923</v>
      </c>
      <c r="AK25" s="718">
        <f t="shared" si="26"/>
        <v>16966085.467762575</v>
      </c>
      <c r="AL25" s="718">
        <f t="shared" si="26"/>
        <v>17512590.805571321</v>
      </c>
      <c r="AM25" s="718">
        <f t="shared" si="26"/>
        <v>17765003.175915517</v>
      </c>
      <c r="AN25" s="718">
        <f t="shared" si="26"/>
        <v>18355898.697265245</v>
      </c>
      <c r="AO25" s="718">
        <f t="shared" si="26"/>
        <v>19142766.788080975</v>
      </c>
      <c r="AP25" s="718">
        <f t="shared" si="26"/>
        <v>19348567.882379301</v>
      </c>
      <c r="AQ25" s="718">
        <f t="shared" si="26"/>
        <v>19520234.143009767</v>
      </c>
      <c r="AR25" s="739">
        <f t="shared" si="4"/>
        <v>1.6098190937771626</v>
      </c>
      <c r="AT25" s="716" t="s">
        <v>662</v>
      </c>
      <c r="AU25" s="717">
        <v>1139636</v>
      </c>
      <c r="AV25" s="717">
        <v>1216074</v>
      </c>
      <c r="AW25" s="717">
        <v>1300024</v>
      </c>
      <c r="AX25" s="717">
        <v>1391380</v>
      </c>
      <c r="AY25" s="717">
        <v>1477828</v>
      </c>
      <c r="AZ25" s="717">
        <v>1570915</v>
      </c>
      <c r="BA25" s="717">
        <v>1676542</v>
      </c>
      <c r="BB25" s="717">
        <v>1776407</v>
      </c>
      <c r="BC25" s="717">
        <v>1886637</v>
      </c>
      <c r="BD25" s="717">
        <v>2012956</v>
      </c>
      <c r="BE25" s="718">
        <v>2179906</v>
      </c>
      <c r="BF25" s="718">
        <v>2402953</v>
      </c>
      <c r="BG25" s="718">
        <v>2686666</v>
      </c>
      <c r="BH25" s="718">
        <v>2934885</v>
      </c>
      <c r="BI25" s="718">
        <v>3196320</v>
      </c>
      <c r="BJ25" s="718">
        <v>3436386</v>
      </c>
      <c r="BK25" s="718">
        <v>3676569</v>
      </c>
      <c r="BL25" s="718">
        <v>3959171</v>
      </c>
      <c r="BM25" s="718">
        <v>4316904</v>
      </c>
      <c r="BN25" s="718">
        <v>4662654</v>
      </c>
      <c r="BO25" s="718">
        <v>5001634</v>
      </c>
      <c r="BP25" s="718">
        <v>5324482</v>
      </c>
      <c r="BQ25" s="718">
        <v>5661131</v>
      </c>
      <c r="BR25" s="718">
        <v>5979808</v>
      </c>
      <c r="BS25" s="718">
        <v>6289047</v>
      </c>
      <c r="BT25" s="718">
        <v>6617232</v>
      </c>
      <c r="BU25" s="718">
        <v>6936847</v>
      </c>
      <c r="BV25" s="718">
        <v>7299220</v>
      </c>
      <c r="BW25" s="718">
        <v>7678834</v>
      </c>
      <c r="BX25" s="718">
        <v>8033080</v>
      </c>
      <c r="BY25" s="718">
        <v>8415874</v>
      </c>
      <c r="BZ25" s="718">
        <v>8791772</v>
      </c>
      <c r="CA25" s="718">
        <v>9237512</v>
      </c>
      <c r="CB25" s="718">
        <v>9785621</v>
      </c>
      <c r="CC25" s="718">
        <v>10356159</v>
      </c>
      <c r="CD25" s="718">
        <v>10923440</v>
      </c>
      <c r="CE25" s="718">
        <v>11550029</v>
      </c>
      <c r="CF25" s="718">
        <v>12125720</v>
      </c>
      <c r="CG25" s="718">
        <v>12715432</v>
      </c>
      <c r="CH25" s="718">
        <v>13321399</v>
      </c>
      <c r="CI25" s="718">
        <v>13867380</v>
      </c>
      <c r="CJ25" s="718">
        <v>14443295</v>
      </c>
      <c r="CK25" s="718">
        <v>15001311</v>
      </c>
      <c r="CL25" s="718">
        <v>15521655</v>
      </c>
      <c r="CM25" s="718">
        <v>15907905</v>
      </c>
      <c r="CN25" s="718">
        <v>16178270</v>
      </c>
      <c r="CO25" s="718">
        <v>16436023</v>
      </c>
      <c r="CP25" s="718">
        <v>16641837</v>
      </c>
      <c r="CQ25" s="718">
        <v>16799802</v>
      </c>
      <c r="CR25" s="718">
        <v>16971938</v>
      </c>
      <c r="CS25" s="718">
        <v>17123119</v>
      </c>
      <c r="CT25" s="718">
        <v>17250043</v>
      </c>
      <c r="CU25" s="718">
        <v>17379571</v>
      </c>
      <c r="CV25" s="718">
        <v>17539992</v>
      </c>
      <c r="CW25" s="718">
        <v>17708103</v>
      </c>
      <c r="CX25" s="739">
        <f t="shared" si="5"/>
        <v>1.9017721761989577</v>
      </c>
    </row>
    <row r="26" spans="1:102">
      <c r="A26" s="707"/>
      <c r="B26" s="707" t="s">
        <v>1234</v>
      </c>
      <c r="C26" s="716" t="s">
        <v>1193</v>
      </c>
      <c r="D26" s="717">
        <f t="shared" ref="D26:AQ26" si="27">D83+D141</f>
        <v>11277312.500118908</v>
      </c>
      <c r="E26" s="717">
        <f t="shared" si="27"/>
        <v>13084688.13200416</v>
      </c>
      <c r="F26" s="717">
        <f t="shared" si="27"/>
        <v>14384704.676887102</v>
      </c>
      <c r="G26" s="717">
        <f t="shared" si="27"/>
        <v>15903146.12417018</v>
      </c>
      <c r="H26" s="717">
        <f t="shared" si="27"/>
        <v>17457499.610009119</v>
      </c>
      <c r="I26" s="717">
        <f t="shared" si="27"/>
        <v>18836373.691795122</v>
      </c>
      <c r="J26" s="717">
        <f t="shared" si="27"/>
        <v>19848171.983081162</v>
      </c>
      <c r="K26" s="717">
        <f t="shared" si="27"/>
        <v>20933136.565137129</v>
      </c>
      <c r="L26" s="717">
        <f t="shared" si="27"/>
        <v>22201168.199327666</v>
      </c>
      <c r="M26" s="717">
        <f t="shared" si="27"/>
        <v>23703294.046351172</v>
      </c>
      <c r="N26" s="718">
        <f t="shared" si="27"/>
        <v>25410953.677308425</v>
      </c>
      <c r="O26" s="718">
        <f t="shared" si="27"/>
        <v>27145701.346605677</v>
      </c>
      <c r="P26" s="718">
        <f t="shared" si="27"/>
        <v>28747940.31339135</v>
      </c>
      <c r="Q26" s="718">
        <f t="shared" si="27"/>
        <v>30109106.990077153</v>
      </c>
      <c r="R26" s="718">
        <f t="shared" si="27"/>
        <v>31878722.184452504</v>
      </c>
      <c r="S26" s="718">
        <f t="shared" si="27"/>
        <v>35225354.957733348</v>
      </c>
      <c r="T26" s="718">
        <f t="shared" si="27"/>
        <v>37672782.430809736</v>
      </c>
      <c r="U26" s="718">
        <f t="shared" si="27"/>
        <v>39999776.331460483</v>
      </c>
      <c r="V26" s="718">
        <f t="shared" si="27"/>
        <v>42577107.24149435</v>
      </c>
      <c r="W26" s="718">
        <f t="shared" si="27"/>
        <v>45872393.077003062</v>
      </c>
      <c r="X26" s="718">
        <f t="shared" si="27"/>
        <v>49864862.714479208</v>
      </c>
      <c r="Y26" s="718">
        <f t="shared" si="27"/>
        <v>55227250.531584784</v>
      </c>
      <c r="Z26" s="718">
        <f t="shared" si="27"/>
        <v>58115199.75045684</v>
      </c>
      <c r="AA26" s="718">
        <f t="shared" si="27"/>
        <v>60112799.21223975</v>
      </c>
      <c r="AB26" s="718">
        <f t="shared" si="27"/>
        <v>62006077.513191536</v>
      </c>
      <c r="AC26" s="718">
        <f t="shared" si="27"/>
        <v>63941865.108615093</v>
      </c>
      <c r="AD26" s="718">
        <f t="shared" si="27"/>
        <v>66220781.555151969</v>
      </c>
      <c r="AE26" s="718">
        <f t="shared" si="27"/>
        <v>68683328.540561914</v>
      </c>
      <c r="AF26" s="718">
        <f t="shared" si="27"/>
        <v>70719187.279625699</v>
      </c>
      <c r="AG26" s="718">
        <f t="shared" si="27"/>
        <v>72205800.236775652</v>
      </c>
      <c r="AH26" s="718">
        <f t="shared" si="27"/>
        <v>73942390.477958977</v>
      </c>
      <c r="AI26" s="718">
        <f t="shared" si="27"/>
        <v>75184762.054989755</v>
      </c>
      <c r="AJ26" s="718">
        <f t="shared" si="27"/>
        <v>76333708.091227978</v>
      </c>
      <c r="AK26" s="718">
        <f t="shared" si="27"/>
        <v>77220425.298527554</v>
      </c>
      <c r="AL26" s="718">
        <f t="shared" si="27"/>
        <v>79411087.948164225</v>
      </c>
      <c r="AM26" s="718">
        <f t="shared" si="27"/>
        <v>81299512.867017925</v>
      </c>
      <c r="AN26" s="718">
        <f t="shared" si="27"/>
        <v>84094089.402870864</v>
      </c>
      <c r="AO26" s="718">
        <f t="shared" si="27"/>
        <v>87352575.308656976</v>
      </c>
      <c r="AP26" s="718">
        <f t="shared" si="27"/>
        <v>88737111.458570063</v>
      </c>
      <c r="AQ26" s="718">
        <f t="shared" si="27"/>
        <v>89881216.097056791</v>
      </c>
      <c r="AR26" s="739">
        <f t="shared" si="4"/>
        <v>7.4124365919436439</v>
      </c>
      <c r="AT26" s="716" t="s">
        <v>661</v>
      </c>
      <c r="AU26" s="717">
        <v>1537247</v>
      </c>
      <c r="AV26" s="717">
        <v>1632747</v>
      </c>
      <c r="AW26" s="717">
        <v>1742584</v>
      </c>
      <c r="AX26" s="717">
        <v>1875919</v>
      </c>
      <c r="AY26" s="717">
        <v>2036646</v>
      </c>
      <c r="AZ26" s="717">
        <v>2254570</v>
      </c>
      <c r="BA26" s="717">
        <v>2566428</v>
      </c>
      <c r="BB26" s="717">
        <v>2944086</v>
      </c>
      <c r="BC26" s="717">
        <v>3306308</v>
      </c>
      <c r="BD26" s="717">
        <v>3565437</v>
      </c>
      <c r="BE26" s="718">
        <v>3854040</v>
      </c>
      <c r="BF26" s="718">
        <v>4198748</v>
      </c>
      <c r="BG26" s="718">
        <v>4596293</v>
      </c>
      <c r="BH26" s="718">
        <v>4927701</v>
      </c>
      <c r="BI26" s="718">
        <v>5302214</v>
      </c>
      <c r="BJ26" s="718">
        <v>5591608</v>
      </c>
      <c r="BK26" s="718">
        <v>5913859</v>
      </c>
      <c r="BL26" s="718">
        <v>6294282</v>
      </c>
      <c r="BM26" s="718">
        <v>6773144</v>
      </c>
      <c r="BN26" s="718">
        <v>7242864</v>
      </c>
      <c r="BO26" s="718">
        <v>7702596</v>
      </c>
      <c r="BP26" s="718">
        <v>8156178</v>
      </c>
      <c r="BQ26" s="718">
        <v>8598582</v>
      </c>
      <c r="BR26" s="718">
        <v>9017335</v>
      </c>
      <c r="BS26" s="718">
        <v>9446742</v>
      </c>
      <c r="BT26" s="718">
        <v>9894996</v>
      </c>
      <c r="BU26" s="718">
        <v>10358970</v>
      </c>
      <c r="BV26" s="718">
        <v>10866431</v>
      </c>
      <c r="BW26" s="718">
        <v>11439653</v>
      </c>
      <c r="BX26" s="718">
        <v>11965943</v>
      </c>
      <c r="BY26" s="718">
        <v>12551770</v>
      </c>
      <c r="BZ26" s="718">
        <v>13129472</v>
      </c>
      <c r="CA26" s="718">
        <v>13761000</v>
      </c>
      <c r="CB26" s="718">
        <v>14450277</v>
      </c>
      <c r="CC26" s="718">
        <v>15173220</v>
      </c>
      <c r="CD26" s="718">
        <v>15874864</v>
      </c>
      <c r="CE26" s="718">
        <v>16655421</v>
      </c>
      <c r="CF26" s="718">
        <v>17382870</v>
      </c>
      <c r="CG26" s="718">
        <v>18151872</v>
      </c>
      <c r="CH26" s="718">
        <v>19001213</v>
      </c>
      <c r="CI26" s="718">
        <v>19737043</v>
      </c>
      <c r="CJ26" s="718">
        <v>20479748</v>
      </c>
      <c r="CK26" s="718">
        <v>21235670</v>
      </c>
      <c r="CL26" s="718">
        <v>21876219</v>
      </c>
      <c r="CM26" s="718">
        <v>22300039</v>
      </c>
      <c r="CN26" s="718">
        <v>22622890</v>
      </c>
      <c r="CO26" s="718">
        <v>22957452</v>
      </c>
      <c r="CP26" s="718">
        <v>23266400</v>
      </c>
      <c r="CQ26" s="718">
        <v>23544101</v>
      </c>
      <c r="CR26" s="718">
        <v>23808016</v>
      </c>
      <c r="CS26" s="718">
        <v>24021447</v>
      </c>
      <c r="CT26" s="718">
        <v>24180299</v>
      </c>
      <c r="CU26" s="718">
        <v>24344557</v>
      </c>
      <c r="CV26" s="718">
        <v>24538999</v>
      </c>
      <c r="CW26" s="718">
        <v>24698630</v>
      </c>
      <c r="CX26" s="739">
        <f t="shared" si="5"/>
        <v>2.6525239504329097</v>
      </c>
    </row>
    <row r="27" spans="1:102">
      <c r="A27" s="707"/>
      <c r="B27" s="707" t="s">
        <v>1234</v>
      </c>
      <c r="C27" s="716" t="s">
        <v>1194</v>
      </c>
      <c r="D27" s="717">
        <f t="shared" ref="D27:AQ27" si="28">D84+D142</f>
        <v>2996748.3005109061</v>
      </c>
      <c r="E27" s="717">
        <f t="shared" si="28"/>
        <v>3384321.6924002967</v>
      </c>
      <c r="F27" s="717">
        <f t="shared" si="28"/>
        <v>3852509.0210335529</v>
      </c>
      <c r="G27" s="717">
        <f t="shared" si="28"/>
        <v>4217489.2164240116</v>
      </c>
      <c r="H27" s="717">
        <f t="shared" si="28"/>
        <v>4553536.6853818726</v>
      </c>
      <c r="I27" s="717">
        <f t="shared" si="28"/>
        <v>4944368.9009106848</v>
      </c>
      <c r="J27" s="717">
        <f t="shared" si="28"/>
        <v>5276945.0081917252</v>
      </c>
      <c r="K27" s="717">
        <f t="shared" si="28"/>
        <v>5505460.0268987669</v>
      </c>
      <c r="L27" s="717">
        <f t="shared" si="28"/>
        <v>5830073.2542518713</v>
      </c>
      <c r="M27" s="717">
        <f t="shared" si="28"/>
        <v>6180206.5934678018</v>
      </c>
      <c r="N27" s="718">
        <f t="shared" si="28"/>
        <v>6692876.8005976714</v>
      </c>
      <c r="O27" s="718">
        <f t="shared" si="28"/>
        <v>7192569.4016744662</v>
      </c>
      <c r="P27" s="718">
        <f t="shared" si="28"/>
        <v>7554136.414759418</v>
      </c>
      <c r="Q27" s="718">
        <f t="shared" si="28"/>
        <v>7842132.8684302997</v>
      </c>
      <c r="R27" s="718">
        <f t="shared" si="28"/>
        <v>8269853.8307004031</v>
      </c>
      <c r="S27" s="718">
        <f t="shared" si="28"/>
        <v>9088377.0817277804</v>
      </c>
      <c r="T27" s="718">
        <f t="shared" si="28"/>
        <v>9558262.7758033089</v>
      </c>
      <c r="U27" s="718">
        <f t="shared" si="28"/>
        <v>10268314.328064276</v>
      </c>
      <c r="V27" s="718">
        <f t="shared" si="28"/>
        <v>11043681.478530861</v>
      </c>
      <c r="W27" s="718">
        <f t="shared" si="28"/>
        <v>11849841.445988316</v>
      </c>
      <c r="X27" s="718">
        <f t="shared" si="28"/>
        <v>12730996.186286397</v>
      </c>
      <c r="Y27" s="718">
        <f t="shared" si="28"/>
        <v>13590680.560484894</v>
      </c>
      <c r="Z27" s="718">
        <f t="shared" si="28"/>
        <v>14305333.251877259</v>
      </c>
      <c r="AA27" s="718">
        <f t="shared" si="28"/>
        <v>14911391.997457715</v>
      </c>
      <c r="AB27" s="718">
        <f t="shared" si="28"/>
        <v>15588342.218176538</v>
      </c>
      <c r="AC27" s="718">
        <f t="shared" si="28"/>
        <v>16096642.973658461</v>
      </c>
      <c r="AD27" s="718">
        <f t="shared" si="28"/>
        <v>16891371.151844807</v>
      </c>
      <c r="AE27" s="718">
        <f t="shared" si="28"/>
        <v>17595717.6500686</v>
      </c>
      <c r="AF27" s="718">
        <f t="shared" si="28"/>
        <v>18153997.197430953</v>
      </c>
      <c r="AG27" s="718">
        <f t="shared" si="28"/>
        <v>18566212.429094903</v>
      </c>
      <c r="AH27" s="718">
        <f t="shared" si="28"/>
        <v>19045575.533817466</v>
      </c>
      <c r="AI27" s="718">
        <f t="shared" si="28"/>
        <v>19428744.805741452</v>
      </c>
      <c r="AJ27" s="718">
        <f t="shared" si="28"/>
        <v>19768278.713845763</v>
      </c>
      <c r="AK27" s="718">
        <f t="shared" si="28"/>
        <v>20052663.605146423</v>
      </c>
      <c r="AL27" s="718">
        <f t="shared" si="28"/>
        <v>20867228.142827146</v>
      </c>
      <c r="AM27" s="718">
        <f t="shared" si="28"/>
        <v>21409640.995122559</v>
      </c>
      <c r="AN27" s="718">
        <f t="shared" si="28"/>
        <v>22386778.870179668</v>
      </c>
      <c r="AO27" s="718">
        <f t="shared" si="28"/>
        <v>23560573.599407814</v>
      </c>
      <c r="AP27" s="718">
        <f t="shared" si="28"/>
        <v>24035034.368111152</v>
      </c>
      <c r="AQ27" s="718">
        <f t="shared" si="28"/>
        <v>24342514.950196303</v>
      </c>
      <c r="AR27" s="739">
        <f t="shared" si="4"/>
        <v>2.0075089812083529</v>
      </c>
      <c r="AT27" s="716" t="s">
        <v>1193</v>
      </c>
      <c r="AU27" s="717">
        <v>3274651</v>
      </c>
      <c r="AV27" s="717">
        <v>3473595</v>
      </c>
      <c r="AW27" s="717">
        <v>3703526</v>
      </c>
      <c r="AX27" s="717">
        <v>3964368</v>
      </c>
      <c r="AY27" s="717">
        <v>4257083</v>
      </c>
      <c r="AZ27" s="717">
        <v>4543854</v>
      </c>
      <c r="BA27" s="717">
        <v>4906532</v>
      </c>
      <c r="BB27" s="717">
        <v>5337860</v>
      </c>
      <c r="BC27" s="717">
        <v>5745354</v>
      </c>
      <c r="BD27" s="717">
        <v>6154961</v>
      </c>
      <c r="BE27" s="718">
        <v>6659054</v>
      </c>
      <c r="BF27" s="718">
        <v>7235158</v>
      </c>
      <c r="BG27" s="718">
        <v>7903095</v>
      </c>
      <c r="BH27" s="718">
        <v>8506216</v>
      </c>
      <c r="BI27" s="718">
        <v>9113639</v>
      </c>
      <c r="BJ27" s="718">
        <v>9738590</v>
      </c>
      <c r="BK27" s="718">
        <v>10380544</v>
      </c>
      <c r="BL27" s="718">
        <v>11082538</v>
      </c>
      <c r="BM27" s="718">
        <v>11923186</v>
      </c>
      <c r="BN27" s="718">
        <v>12693694</v>
      </c>
      <c r="BO27" s="718">
        <v>13417089</v>
      </c>
      <c r="BP27" s="718">
        <v>14114972</v>
      </c>
      <c r="BQ27" s="718">
        <v>14817060</v>
      </c>
      <c r="BR27" s="718">
        <v>15515696</v>
      </c>
      <c r="BS27" s="718">
        <v>16226433</v>
      </c>
      <c r="BT27" s="718">
        <v>16947904</v>
      </c>
      <c r="BU27" s="718">
        <v>17715791</v>
      </c>
      <c r="BV27" s="718">
        <v>18521022</v>
      </c>
      <c r="BW27" s="718">
        <v>19400839</v>
      </c>
      <c r="BX27" s="718">
        <v>20259906</v>
      </c>
      <c r="BY27" s="718">
        <v>21193126</v>
      </c>
      <c r="BZ27" s="718">
        <v>22114555</v>
      </c>
      <c r="CA27" s="718">
        <v>23260993</v>
      </c>
      <c r="CB27" s="718">
        <v>24525453</v>
      </c>
      <c r="CC27" s="718">
        <v>25818731</v>
      </c>
      <c r="CD27" s="718">
        <v>27138948</v>
      </c>
      <c r="CE27" s="718">
        <v>28470417</v>
      </c>
      <c r="CF27" s="718">
        <v>29621365</v>
      </c>
      <c r="CG27" s="718">
        <v>30717610</v>
      </c>
      <c r="CH27" s="718">
        <v>31957074</v>
      </c>
      <c r="CI27" s="718">
        <v>32915894</v>
      </c>
      <c r="CJ27" s="718">
        <v>33870875</v>
      </c>
      <c r="CK27" s="718">
        <v>34819391</v>
      </c>
      <c r="CL27" s="718">
        <v>35729029</v>
      </c>
      <c r="CM27" s="718">
        <v>36515370</v>
      </c>
      <c r="CN27" s="718">
        <v>37120337</v>
      </c>
      <c r="CO27" s="718">
        <v>37725676</v>
      </c>
      <c r="CP27" s="718">
        <v>38310383</v>
      </c>
      <c r="CQ27" s="718">
        <v>38801333</v>
      </c>
      <c r="CR27" s="718">
        <v>39245381</v>
      </c>
      <c r="CS27" s="718">
        <v>39588751</v>
      </c>
      <c r="CT27" s="718">
        <v>39835855</v>
      </c>
      <c r="CU27" s="718">
        <v>40111956</v>
      </c>
      <c r="CV27" s="718">
        <v>40449969</v>
      </c>
      <c r="CW27" s="718">
        <v>40744091</v>
      </c>
      <c r="CX27" s="739">
        <f t="shared" si="5"/>
        <v>4.3757357074508976</v>
      </c>
    </row>
    <row r="28" spans="1:102">
      <c r="A28" s="707"/>
      <c r="B28" s="707" t="s">
        <v>1233</v>
      </c>
      <c r="C28" s="719" t="s">
        <v>665</v>
      </c>
      <c r="D28" s="720">
        <f t="shared" ref="D28:AQ28" si="29">D85+D143</f>
        <v>1607968.1549716296</v>
      </c>
      <c r="E28" s="720">
        <f t="shared" si="29"/>
        <v>1748725.770521929</v>
      </c>
      <c r="F28" s="720">
        <f t="shared" si="29"/>
        <v>1903832.7011348293</v>
      </c>
      <c r="G28" s="720">
        <f t="shared" si="29"/>
        <v>2112072.7853580737</v>
      </c>
      <c r="H28" s="720">
        <f t="shared" si="29"/>
        <v>2292699.3315347992</v>
      </c>
      <c r="I28" s="720">
        <f t="shared" si="29"/>
        <v>2461312.1417869017</v>
      </c>
      <c r="J28" s="720">
        <f t="shared" si="29"/>
        <v>2635192.1466274299</v>
      </c>
      <c r="K28" s="720">
        <f t="shared" si="29"/>
        <v>2788944.4877166217</v>
      </c>
      <c r="L28" s="720">
        <f t="shared" si="29"/>
        <v>2967960.603843024</v>
      </c>
      <c r="M28" s="720">
        <f t="shared" si="29"/>
        <v>3124049.8905516486</v>
      </c>
      <c r="N28" s="721">
        <f t="shared" si="29"/>
        <v>3316172.5759121194</v>
      </c>
      <c r="O28" s="721">
        <f t="shared" si="29"/>
        <v>3534124.7530131885</v>
      </c>
      <c r="P28" s="721">
        <f t="shared" si="29"/>
        <v>3754076.1400294686</v>
      </c>
      <c r="Q28" s="721">
        <f t="shared" si="29"/>
        <v>3928402.3343384909</v>
      </c>
      <c r="R28" s="721">
        <f t="shared" si="29"/>
        <v>4212992.0066219205</v>
      </c>
      <c r="S28" s="721">
        <f t="shared" si="29"/>
        <v>4605223.4948906135</v>
      </c>
      <c r="T28" s="721">
        <f t="shared" si="29"/>
        <v>4910218.0264591705</v>
      </c>
      <c r="U28" s="721">
        <f t="shared" si="29"/>
        <v>5268704.4052674351</v>
      </c>
      <c r="V28" s="721">
        <f t="shared" si="29"/>
        <v>5587417.0068371277</v>
      </c>
      <c r="W28" s="721">
        <f t="shared" si="29"/>
        <v>5927983.1982791591</v>
      </c>
      <c r="X28" s="721">
        <f t="shared" si="29"/>
        <v>6279016.9616152868</v>
      </c>
      <c r="Y28" s="721">
        <f t="shared" si="29"/>
        <v>6641784.3670692388</v>
      </c>
      <c r="Z28" s="721">
        <f t="shared" si="29"/>
        <v>7013494.8360199323</v>
      </c>
      <c r="AA28" s="721">
        <f t="shared" si="29"/>
        <v>7310024.2052480252</v>
      </c>
      <c r="AB28" s="721">
        <f t="shared" si="29"/>
        <v>7637277.6739253374</v>
      </c>
      <c r="AC28" s="721">
        <f t="shared" si="29"/>
        <v>7939713.7104206309</v>
      </c>
      <c r="AD28" s="721">
        <f t="shared" si="29"/>
        <v>8246904.1728310641</v>
      </c>
      <c r="AE28" s="721">
        <f t="shared" si="29"/>
        <v>8585570.6445824336</v>
      </c>
      <c r="AF28" s="721">
        <f t="shared" si="29"/>
        <v>8860085.9859089032</v>
      </c>
      <c r="AG28" s="721">
        <f t="shared" si="29"/>
        <v>9033924.2032647282</v>
      </c>
      <c r="AH28" s="721">
        <f t="shared" si="29"/>
        <v>9274337.4025781676</v>
      </c>
      <c r="AI28" s="721">
        <f t="shared" si="29"/>
        <v>9467294.5111707784</v>
      </c>
      <c r="AJ28" s="721">
        <f t="shared" si="29"/>
        <v>9576868.4569631293</v>
      </c>
      <c r="AK28" s="721">
        <f t="shared" si="29"/>
        <v>9650215.0234709755</v>
      </c>
      <c r="AL28" s="721">
        <f t="shared" si="29"/>
        <v>9794452.4823024105</v>
      </c>
      <c r="AM28" s="721">
        <f t="shared" si="29"/>
        <v>9949667.729230836</v>
      </c>
      <c r="AN28" s="721">
        <f t="shared" si="29"/>
        <v>10199370.47418928</v>
      </c>
      <c r="AO28" s="721">
        <f t="shared" si="29"/>
        <v>10438901.112932295</v>
      </c>
      <c r="AP28" s="721">
        <f t="shared" si="29"/>
        <v>10561654.551143287</v>
      </c>
      <c r="AQ28" s="721">
        <f t="shared" si="29"/>
        <v>10692418.47475311</v>
      </c>
      <c r="AR28" s="739">
        <f t="shared" si="4"/>
        <v>0.88179574554320594</v>
      </c>
      <c r="AT28" s="719" t="s">
        <v>1194</v>
      </c>
      <c r="AU28" s="720">
        <v>1151135</v>
      </c>
      <c r="AV28" s="720">
        <v>1240541</v>
      </c>
      <c r="AW28" s="720">
        <v>1333645</v>
      </c>
      <c r="AX28" s="720">
        <v>1422816</v>
      </c>
      <c r="AY28" s="720">
        <v>1498184</v>
      </c>
      <c r="AZ28" s="720">
        <v>1591421</v>
      </c>
      <c r="BA28" s="720">
        <v>1686747</v>
      </c>
      <c r="BB28" s="720">
        <v>1777250</v>
      </c>
      <c r="BC28" s="720">
        <v>1885549</v>
      </c>
      <c r="BD28" s="720">
        <v>2015704</v>
      </c>
      <c r="BE28" s="721">
        <v>2176735</v>
      </c>
      <c r="BF28" s="721">
        <v>2380417</v>
      </c>
      <c r="BG28" s="721">
        <v>2651254</v>
      </c>
      <c r="BH28" s="721">
        <v>2881856</v>
      </c>
      <c r="BI28" s="721">
        <v>3123192</v>
      </c>
      <c r="BJ28" s="721">
        <v>3348971</v>
      </c>
      <c r="BK28" s="721">
        <v>3545973</v>
      </c>
      <c r="BL28" s="721">
        <v>3780155</v>
      </c>
      <c r="BM28" s="721">
        <v>4066027</v>
      </c>
      <c r="BN28" s="721">
        <v>4326300</v>
      </c>
      <c r="BO28" s="721">
        <v>4573713</v>
      </c>
      <c r="BP28" s="721">
        <v>4825575</v>
      </c>
      <c r="BQ28" s="721">
        <v>5086619</v>
      </c>
      <c r="BR28" s="721">
        <v>5343745</v>
      </c>
      <c r="BS28" s="721">
        <v>5587159</v>
      </c>
      <c r="BT28" s="721">
        <v>5842790</v>
      </c>
      <c r="BU28" s="721">
        <v>6116586</v>
      </c>
      <c r="BV28" s="721">
        <v>6409201</v>
      </c>
      <c r="BW28" s="721">
        <v>6724870</v>
      </c>
      <c r="BX28" s="721">
        <v>7041138</v>
      </c>
      <c r="BY28" s="721">
        <v>7367271</v>
      </c>
      <c r="BZ28" s="721">
        <v>7685265</v>
      </c>
      <c r="CA28" s="721">
        <v>8077438</v>
      </c>
      <c r="CB28" s="721">
        <v>8522913</v>
      </c>
      <c r="CC28" s="721">
        <v>8980496</v>
      </c>
      <c r="CD28" s="721">
        <v>9422693</v>
      </c>
      <c r="CE28" s="721">
        <v>9924566</v>
      </c>
      <c r="CF28" s="721">
        <v>10410990</v>
      </c>
      <c r="CG28" s="721">
        <v>10890770</v>
      </c>
      <c r="CH28" s="721">
        <v>11366848</v>
      </c>
      <c r="CI28" s="721">
        <v>11836316</v>
      </c>
      <c r="CJ28" s="721">
        <v>12356546</v>
      </c>
      <c r="CK28" s="721">
        <v>12760683</v>
      </c>
      <c r="CL28" s="721">
        <v>13089248</v>
      </c>
      <c r="CM28" s="721">
        <v>13355209</v>
      </c>
      <c r="CN28" s="721">
        <v>13590394</v>
      </c>
      <c r="CO28" s="721">
        <v>13798653</v>
      </c>
      <c r="CP28" s="721">
        <v>13975363</v>
      </c>
      <c r="CQ28" s="721">
        <v>14129985</v>
      </c>
      <c r="CR28" s="721">
        <v>14281002</v>
      </c>
      <c r="CS28" s="721">
        <v>14437341</v>
      </c>
      <c r="CT28" s="721">
        <v>14570762</v>
      </c>
      <c r="CU28" s="721">
        <v>14703036</v>
      </c>
      <c r="CV28" s="721">
        <v>14863406</v>
      </c>
      <c r="CW28" s="721">
        <v>15004742</v>
      </c>
      <c r="CX28" s="739">
        <f t="shared" si="5"/>
        <v>1.6114431255930632</v>
      </c>
    </row>
    <row r="29" spans="1:102">
      <c r="A29" s="707"/>
      <c r="B29" s="707" t="s">
        <v>1235</v>
      </c>
      <c r="C29" s="713" t="s">
        <v>1195</v>
      </c>
      <c r="D29" s="714">
        <f t="shared" ref="D29:AQ29" si="30">D86+D144</f>
        <v>1543529.1204720177</v>
      </c>
      <c r="E29" s="714">
        <f t="shared" si="30"/>
        <v>1744215.434070315</v>
      </c>
      <c r="F29" s="714">
        <f t="shared" si="30"/>
        <v>1981029.7187861884</v>
      </c>
      <c r="G29" s="714">
        <f t="shared" si="30"/>
        <v>2266375.712160904</v>
      </c>
      <c r="H29" s="714">
        <f t="shared" si="30"/>
        <v>2564489.4211134678</v>
      </c>
      <c r="I29" s="714">
        <f t="shared" si="30"/>
        <v>2820743.1514537195</v>
      </c>
      <c r="J29" s="714">
        <f t="shared" si="30"/>
        <v>3044062.353851656</v>
      </c>
      <c r="K29" s="714">
        <f t="shared" si="30"/>
        <v>3252636.5859277397</v>
      </c>
      <c r="L29" s="714">
        <f t="shared" si="30"/>
        <v>3437585.1976155415</v>
      </c>
      <c r="M29" s="714">
        <f t="shared" si="30"/>
        <v>3662678.004748825</v>
      </c>
      <c r="N29" s="715">
        <f t="shared" si="30"/>
        <v>3978771.4215670107</v>
      </c>
      <c r="O29" s="715">
        <f t="shared" si="30"/>
        <v>4252362.9509912962</v>
      </c>
      <c r="P29" s="715">
        <f t="shared" si="30"/>
        <v>4534477.3883503173</v>
      </c>
      <c r="Q29" s="715">
        <f t="shared" si="30"/>
        <v>4821919.910683332</v>
      </c>
      <c r="R29" s="715">
        <f t="shared" si="30"/>
        <v>5159317.3313956317</v>
      </c>
      <c r="S29" s="715">
        <f t="shared" si="30"/>
        <v>5816979.2819239553</v>
      </c>
      <c r="T29" s="715">
        <f t="shared" si="30"/>
        <v>6159434.4736236781</v>
      </c>
      <c r="U29" s="715">
        <f t="shared" si="30"/>
        <v>6612944.5160482433</v>
      </c>
      <c r="V29" s="715">
        <f t="shared" si="30"/>
        <v>7109421.0432040365</v>
      </c>
      <c r="W29" s="715">
        <f t="shared" si="30"/>
        <v>7776330.6415026449</v>
      </c>
      <c r="X29" s="715">
        <f t="shared" si="30"/>
        <v>8391350.5338419527</v>
      </c>
      <c r="Y29" s="715">
        <f t="shared" si="30"/>
        <v>10048348.425563734</v>
      </c>
      <c r="Z29" s="715">
        <f t="shared" si="30"/>
        <v>10471362.389236499</v>
      </c>
      <c r="AA29" s="715">
        <f t="shared" si="30"/>
        <v>10809107.442101721</v>
      </c>
      <c r="AB29" s="715">
        <f t="shared" si="30"/>
        <v>11153020.169780441</v>
      </c>
      <c r="AC29" s="715">
        <f t="shared" si="30"/>
        <v>11550199.088154096</v>
      </c>
      <c r="AD29" s="715">
        <f t="shared" si="30"/>
        <v>11939147.831439245</v>
      </c>
      <c r="AE29" s="715">
        <f t="shared" si="30"/>
        <v>12344801.723207153</v>
      </c>
      <c r="AF29" s="715">
        <f t="shared" si="30"/>
        <v>12675451.244207684</v>
      </c>
      <c r="AG29" s="715">
        <f t="shared" si="30"/>
        <v>12914041.445887316</v>
      </c>
      <c r="AH29" s="715">
        <f t="shared" si="30"/>
        <v>13280633.836611681</v>
      </c>
      <c r="AI29" s="715">
        <f t="shared" si="30"/>
        <v>13520144.195588896</v>
      </c>
      <c r="AJ29" s="715">
        <f t="shared" si="30"/>
        <v>13638054.004670303</v>
      </c>
      <c r="AK29" s="715">
        <f t="shared" si="30"/>
        <v>13724464.162516586</v>
      </c>
      <c r="AL29" s="715">
        <f t="shared" si="30"/>
        <v>14062859.467068451</v>
      </c>
      <c r="AM29" s="715">
        <f t="shared" si="30"/>
        <v>14496391.606651708</v>
      </c>
      <c r="AN29" s="715">
        <f t="shared" si="30"/>
        <v>15291037.825878724</v>
      </c>
      <c r="AO29" s="715">
        <f t="shared" si="30"/>
        <v>15861646.500661157</v>
      </c>
      <c r="AP29" s="715">
        <f t="shared" si="30"/>
        <v>16466248.129351791</v>
      </c>
      <c r="AQ29" s="715">
        <f t="shared" si="30"/>
        <v>16867571.297623221</v>
      </c>
      <c r="AR29" s="739">
        <f t="shared" si="4"/>
        <v>1.391055975129545</v>
      </c>
      <c r="AT29" s="713" t="s">
        <v>1195</v>
      </c>
      <c r="AU29" s="714">
        <v>549075</v>
      </c>
      <c r="AV29" s="714">
        <v>605092</v>
      </c>
      <c r="AW29" s="714">
        <v>682038</v>
      </c>
      <c r="AX29" s="714">
        <v>758100</v>
      </c>
      <c r="AY29" s="714">
        <v>803132</v>
      </c>
      <c r="AZ29" s="714">
        <v>857076</v>
      </c>
      <c r="BA29" s="714">
        <v>925522</v>
      </c>
      <c r="BB29" s="714">
        <v>994475</v>
      </c>
      <c r="BC29" s="714">
        <v>1062381</v>
      </c>
      <c r="BD29" s="714">
        <v>1134965</v>
      </c>
      <c r="BE29" s="715">
        <v>1227506</v>
      </c>
      <c r="BF29" s="715">
        <v>1333931</v>
      </c>
      <c r="BG29" s="715">
        <v>1471400</v>
      </c>
      <c r="BH29" s="715">
        <v>1618668</v>
      </c>
      <c r="BI29" s="715">
        <v>1860671</v>
      </c>
      <c r="BJ29" s="715">
        <v>2017893</v>
      </c>
      <c r="BK29" s="715">
        <v>2170950</v>
      </c>
      <c r="BL29" s="715">
        <v>2372300</v>
      </c>
      <c r="BM29" s="715">
        <v>2628762</v>
      </c>
      <c r="BN29" s="715">
        <v>2865034</v>
      </c>
      <c r="BO29" s="715">
        <v>3076031</v>
      </c>
      <c r="BP29" s="715">
        <v>3286337</v>
      </c>
      <c r="BQ29" s="715">
        <v>3489893</v>
      </c>
      <c r="BR29" s="715">
        <v>3701124</v>
      </c>
      <c r="BS29" s="715">
        <v>3902734</v>
      </c>
      <c r="BT29" s="715">
        <v>4103442</v>
      </c>
      <c r="BU29" s="715">
        <v>4318222</v>
      </c>
      <c r="BV29" s="715">
        <v>4565949</v>
      </c>
      <c r="BW29" s="715">
        <v>4810412</v>
      </c>
      <c r="BX29" s="715">
        <v>5046906</v>
      </c>
      <c r="BY29" s="715">
        <v>5302614</v>
      </c>
      <c r="BZ29" s="715">
        <v>5575292</v>
      </c>
      <c r="CA29" s="715">
        <v>5874938</v>
      </c>
      <c r="CB29" s="715">
        <v>6188862</v>
      </c>
      <c r="CC29" s="715">
        <v>6533463</v>
      </c>
      <c r="CD29" s="715">
        <v>6878808</v>
      </c>
      <c r="CE29" s="715">
        <v>7259046</v>
      </c>
      <c r="CF29" s="715">
        <v>7605993</v>
      </c>
      <c r="CG29" s="715">
        <v>7933468</v>
      </c>
      <c r="CH29" s="715">
        <v>8285454</v>
      </c>
      <c r="CI29" s="715">
        <v>8594104</v>
      </c>
      <c r="CJ29" s="715">
        <v>8924244</v>
      </c>
      <c r="CK29" s="715">
        <v>9224522</v>
      </c>
      <c r="CL29" s="715">
        <v>9497274</v>
      </c>
      <c r="CM29" s="715">
        <v>9698451</v>
      </c>
      <c r="CN29" s="715">
        <v>9854044</v>
      </c>
      <c r="CO29" s="715">
        <v>9990634</v>
      </c>
      <c r="CP29" s="715">
        <v>10092292</v>
      </c>
      <c r="CQ29" s="715">
        <v>10166281</v>
      </c>
      <c r="CR29" s="715">
        <v>10244761</v>
      </c>
      <c r="CS29" s="715">
        <v>10319535</v>
      </c>
      <c r="CT29" s="715">
        <v>10370977</v>
      </c>
      <c r="CU29" s="715">
        <v>10405867</v>
      </c>
      <c r="CV29" s="715">
        <v>10470610</v>
      </c>
      <c r="CW29" s="715">
        <v>10527133</v>
      </c>
      <c r="CX29" s="739">
        <f t="shared" si="5"/>
        <v>1.130567663546223</v>
      </c>
    </row>
    <row r="30" spans="1:102">
      <c r="A30" s="707"/>
      <c r="B30" s="707" t="s">
        <v>1235</v>
      </c>
      <c r="C30" s="716" t="s">
        <v>671</v>
      </c>
      <c r="D30" s="717">
        <f t="shared" ref="D30:AQ30" si="31">D87+D145</f>
        <v>2896787.5096871033</v>
      </c>
      <c r="E30" s="717">
        <f t="shared" si="31"/>
        <v>3268474.1586632812</v>
      </c>
      <c r="F30" s="717">
        <f t="shared" si="31"/>
        <v>3628412.0649830382</v>
      </c>
      <c r="G30" s="717">
        <f t="shared" si="31"/>
        <v>4024289.1092556957</v>
      </c>
      <c r="H30" s="717">
        <f t="shared" si="31"/>
        <v>4396841.199252367</v>
      </c>
      <c r="I30" s="717">
        <f t="shared" si="31"/>
        <v>4746957.1533405799</v>
      </c>
      <c r="J30" s="717">
        <f t="shared" si="31"/>
        <v>5042196.9847329371</v>
      </c>
      <c r="K30" s="717">
        <f t="shared" si="31"/>
        <v>5319032.3891571611</v>
      </c>
      <c r="L30" s="717">
        <f t="shared" si="31"/>
        <v>5632020.3112143362</v>
      </c>
      <c r="M30" s="717">
        <f t="shared" si="31"/>
        <v>5970828.5095257871</v>
      </c>
      <c r="N30" s="718">
        <f t="shared" si="31"/>
        <v>6364586.9524548026</v>
      </c>
      <c r="O30" s="718">
        <f t="shared" si="31"/>
        <v>6765374.2068167031</v>
      </c>
      <c r="P30" s="718">
        <f t="shared" si="31"/>
        <v>7119854.0547491834</v>
      </c>
      <c r="Q30" s="718">
        <f t="shared" si="31"/>
        <v>7392972.0611683885</v>
      </c>
      <c r="R30" s="718">
        <f t="shared" si="31"/>
        <v>7752378.3862782605</v>
      </c>
      <c r="S30" s="718">
        <f t="shared" si="31"/>
        <v>8910544.5378032606</v>
      </c>
      <c r="T30" s="718">
        <f t="shared" si="31"/>
        <v>9384721.4709357508</v>
      </c>
      <c r="U30" s="718">
        <f t="shared" si="31"/>
        <v>10064109.013478031</v>
      </c>
      <c r="V30" s="718">
        <f t="shared" si="31"/>
        <v>10700533.661180176</v>
      </c>
      <c r="W30" s="718">
        <f t="shared" si="31"/>
        <v>11396918.808995759</v>
      </c>
      <c r="X30" s="718">
        <f t="shared" si="31"/>
        <v>12248248.508271316</v>
      </c>
      <c r="Y30" s="718">
        <f t="shared" si="31"/>
        <v>13313294.129794506</v>
      </c>
      <c r="Z30" s="718">
        <f t="shared" si="31"/>
        <v>13987894.894038469</v>
      </c>
      <c r="AA30" s="718">
        <f t="shared" si="31"/>
        <v>14690004.170748482</v>
      </c>
      <c r="AB30" s="718">
        <f t="shared" si="31"/>
        <v>15218084.921096347</v>
      </c>
      <c r="AC30" s="718">
        <f t="shared" si="31"/>
        <v>15665330.976219991</v>
      </c>
      <c r="AD30" s="718">
        <f t="shared" si="31"/>
        <v>16161236.573752616</v>
      </c>
      <c r="AE30" s="718">
        <f t="shared" si="31"/>
        <v>16690049.005208053</v>
      </c>
      <c r="AF30" s="718">
        <f t="shared" si="31"/>
        <v>17105132.778027877</v>
      </c>
      <c r="AG30" s="718">
        <f t="shared" si="31"/>
        <v>17436275.728726938</v>
      </c>
      <c r="AH30" s="718">
        <f t="shared" si="31"/>
        <v>17777785.804245535</v>
      </c>
      <c r="AI30" s="718">
        <f t="shared" si="31"/>
        <v>17981266.742912881</v>
      </c>
      <c r="AJ30" s="718">
        <f t="shared" si="31"/>
        <v>18176936.421171904</v>
      </c>
      <c r="AK30" s="718">
        <f t="shared" si="31"/>
        <v>18252794.910497893</v>
      </c>
      <c r="AL30" s="718">
        <f t="shared" si="31"/>
        <v>18538855.615939159</v>
      </c>
      <c r="AM30" s="718">
        <f t="shared" si="31"/>
        <v>18772477.310102127</v>
      </c>
      <c r="AN30" s="718">
        <f t="shared" si="31"/>
        <v>19159145.950943515</v>
      </c>
      <c r="AO30" s="718">
        <f t="shared" si="31"/>
        <v>19569000.825937852</v>
      </c>
      <c r="AP30" s="718">
        <f t="shared" si="31"/>
        <v>19584643.258536011</v>
      </c>
      <c r="AQ30" s="718">
        <f t="shared" si="31"/>
        <v>19692914.489624888</v>
      </c>
      <c r="AR30" s="739">
        <f t="shared" si="4"/>
        <v>1.6240599126661421</v>
      </c>
      <c r="AT30" s="716" t="s">
        <v>671</v>
      </c>
      <c r="AU30" s="717">
        <v>1055921</v>
      </c>
      <c r="AV30" s="717">
        <v>1118588</v>
      </c>
      <c r="AW30" s="717">
        <v>1182305</v>
      </c>
      <c r="AX30" s="717">
        <v>1258385</v>
      </c>
      <c r="AY30" s="717">
        <v>1335169</v>
      </c>
      <c r="AZ30" s="717">
        <v>1419557</v>
      </c>
      <c r="BA30" s="717">
        <v>1514235</v>
      </c>
      <c r="BB30" s="717">
        <v>1607982</v>
      </c>
      <c r="BC30" s="717">
        <v>1712786</v>
      </c>
      <c r="BD30" s="717">
        <v>1838245</v>
      </c>
      <c r="BE30" s="718">
        <v>1994702</v>
      </c>
      <c r="BF30" s="718">
        <v>2201404</v>
      </c>
      <c r="BG30" s="718">
        <v>2434691</v>
      </c>
      <c r="BH30" s="718">
        <v>2654932</v>
      </c>
      <c r="BI30" s="718">
        <v>2937098</v>
      </c>
      <c r="BJ30" s="718">
        <v>3236325</v>
      </c>
      <c r="BK30" s="718">
        <v>3493878</v>
      </c>
      <c r="BL30" s="718">
        <v>3755148</v>
      </c>
      <c r="BM30" s="718">
        <v>4082756</v>
      </c>
      <c r="BN30" s="718">
        <v>4421814</v>
      </c>
      <c r="BO30" s="718">
        <v>4715920</v>
      </c>
      <c r="BP30" s="718">
        <v>5015286</v>
      </c>
      <c r="BQ30" s="718">
        <v>5297589</v>
      </c>
      <c r="BR30" s="718">
        <v>5602550</v>
      </c>
      <c r="BS30" s="718">
        <v>5926669</v>
      </c>
      <c r="BT30" s="718">
        <v>6288553</v>
      </c>
      <c r="BU30" s="718">
        <v>6694028</v>
      </c>
      <c r="BV30" s="718">
        <v>7077185</v>
      </c>
      <c r="BW30" s="718">
        <v>7466773</v>
      </c>
      <c r="BX30" s="718">
        <v>7810701</v>
      </c>
      <c r="BY30" s="718">
        <v>8180407</v>
      </c>
      <c r="BZ30" s="718">
        <v>8559362</v>
      </c>
      <c r="CA30" s="718">
        <v>9027491</v>
      </c>
      <c r="CB30" s="718">
        <v>9525449</v>
      </c>
      <c r="CC30" s="718">
        <v>10069090</v>
      </c>
      <c r="CD30" s="718">
        <v>10577666</v>
      </c>
      <c r="CE30" s="718">
        <v>11113731</v>
      </c>
      <c r="CF30" s="718">
        <v>11607352</v>
      </c>
      <c r="CG30" s="718">
        <v>12141776</v>
      </c>
      <c r="CH30" s="718">
        <v>12694424</v>
      </c>
      <c r="CI30" s="718">
        <v>13177573</v>
      </c>
      <c r="CJ30" s="718">
        <v>13669626</v>
      </c>
      <c r="CK30" s="718">
        <v>14091306</v>
      </c>
      <c r="CL30" s="718">
        <v>14444356</v>
      </c>
      <c r="CM30" s="718">
        <v>14710866</v>
      </c>
      <c r="CN30" s="718">
        <v>14959213</v>
      </c>
      <c r="CO30" s="718">
        <v>15195694</v>
      </c>
      <c r="CP30" s="718">
        <v>15408718</v>
      </c>
      <c r="CQ30" s="718">
        <v>15582368</v>
      </c>
      <c r="CR30" s="718">
        <v>15775110</v>
      </c>
      <c r="CS30" s="718">
        <v>15962074</v>
      </c>
      <c r="CT30" s="718">
        <v>16109457</v>
      </c>
      <c r="CU30" s="718">
        <v>16274657</v>
      </c>
      <c r="CV30" s="718">
        <v>16452766</v>
      </c>
      <c r="CW30" s="718">
        <v>16613749</v>
      </c>
      <c r="CX30" s="739">
        <f t="shared" si="5"/>
        <v>1.7842433822839892</v>
      </c>
    </row>
    <row r="31" spans="1:102">
      <c r="A31" s="707"/>
      <c r="B31" s="707" t="s">
        <v>1235</v>
      </c>
      <c r="C31" s="716" t="s">
        <v>670</v>
      </c>
      <c r="D31" s="717">
        <f t="shared" ref="D31:AQ31" si="32">D88+D146</f>
        <v>14152202.913002141</v>
      </c>
      <c r="E31" s="717">
        <f t="shared" si="32"/>
        <v>15770316.844312385</v>
      </c>
      <c r="F31" s="717">
        <f t="shared" si="32"/>
        <v>17321570.211784374</v>
      </c>
      <c r="G31" s="717">
        <f t="shared" si="32"/>
        <v>19103870.302176245</v>
      </c>
      <c r="H31" s="717">
        <f t="shared" si="32"/>
        <v>20623095.48274345</v>
      </c>
      <c r="I31" s="717">
        <f t="shared" si="32"/>
        <v>22040041.968226783</v>
      </c>
      <c r="J31" s="717">
        <f t="shared" si="32"/>
        <v>23294000.845150232</v>
      </c>
      <c r="K31" s="717">
        <f t="shared" si="32"/>
        <v>24511927.746434685</v>
      </c>
      <c r="L31" s="717">
        <f t="shared" si="32"/>
        <v>25723968.761482105</v>
      </c>
      <c r="M31" s="717">
        <f t="shared" si="32"/>
        <v>27224933.643792808</v>
      </c>
      <c r="N31" s="718">
        <f t="shared" si="32"/>
        <v>28886953.684473373</v>
      </c>
      <c r="O31" s="718">
        <f t="shared" si="32"/>
        <v>30586686.823614478</v>
      </c>
      <c r="P31" s="718">
        <f t="shared" si="32"/>
        <v>32057161.301511507</v>
      </c>
      <c r="Q31" s="718">
        <f t="shared" si="32"/>
        <v>33228503.930240758</v>
      </c>
      <c r="R31" s="718">
        <f t="shared" si="32"/>
        <v>34886642.887891471</v>
      </c>
      <c r="S31" s="718">
        <f t="shared" si="32"/>
        <v>39033154.256922431</v>
      </c>
      <c r="T31" s="718">
        <f t="shared" si="32"/>
        <v>41164533.268706672</v>
      </c>
      <c r="U31" s="718">
        <f t="shared" si="32"/>
        <v>43276820.375559017</v>
      </c>
      <c r="V31" s="718">
        <f t="shared" si="32"/>
        <v>45983944.2005063</v>
      </c>
      <c r="W31" s="718">
        <f t="shared" si="32"/>
        <v>49353842.019534722</v>
      </c>
      <c r="X31" s="718">
        <f t="shared" si="32"/>
        <v>53365428.918874264</v>
      </c>
      <c r="Y31" s="718">
        <f t="shared" si="32"/>
        <v>57294253.142212622</v>
      </c>
      <c r="Z31" s="718">
        <f t="shared" si="32"/>
        <v>60605817.490911707</v>
      </c>
      <c r="AA31" s="718">
        <f t="shared" si="32"/>
        <v>63023358.738775745</v>
      </c>
      <c r="AB31" s="718">
        <f t="shared" si="32"/>
        <v>65480797.719396263</v>
      </c>
      <c r="AC31" s="718">
        <f t="shared" si="32"/>
        <v>67695201.765141204</v>
      </c>
      <c r="AD31" s="718">
        <f t="shared" si="32"/>
        <v>69932236.954783469</v>
      </c>
      <c r="AE31" s="718">
        <f t="shared" si="32"/>
        <v>72166877.08296296</v>
      </c>
      <c r="AF31" s="718">
        <f t="shared" si="32"/>
        <v>73936895.669007301</v>
      </c>
      <c r="AG31" s="718">
        <f t="shared" si="32"/>
        <v>75388594.209356308</v>
      </c>
      <c r="AH31" s="718">
        <f t="shared" si="32"/>
        <v>77073757.825847059</v>
      </c>
      <c r="AI31" s="718">
        <f t="shared" si="32"/>
        <v>78047729.539553508</v>
      </c>
      <c r="AJ31" s="718">
        <f t="shared" si="32"/>
        <v>78921145.724981472</v>
      </c>
      <c r="AK31" s="718">
        <f t="shared" si="32"/>
        <v>79036561.601534456</v>
      </c>
      <c r="AL31" s="718">
        <f t="shared" si="32"/>
        <v>80311844.759210527</v>
      </c>
      <c r="AM31" s="718">
        <f t="shared" si="32"/>
        <v>80744724.747948319</v>
      </c>
      <c r="AN31" s="718">
        <f t="shared" si="32"/>
        <v>82045251.361729831</v>
      </c>
      <c r="AO31" s="718">
        <f t="shared" si="32"/>
        <v>83552469.757474303</v>
      </c>
      <c r="AP31" s="718">
        <f t="shared" si="32"/>
        <v>83361016.984614313</v>
      </c>
      <c r="AQ31" s="718">
        <f t="shared" si="32"/>
        <v>83752513.303803653</v>
      </c>
      <c r="AR31" s="739">
        <f t="shared" si="4"/>
        <v>6.9070070615198302</v>
      </c>
      <c r="AT31" s="716" t="s">
        <v>670</v>
      </c>
      <c r="AU31" s="717">
        <v>3438586</v>
      </c>
      <c r="AV31" s="717">
        <v>3682908</v>
      </c>
      <c r="AW31" s="717">
        <v>4011677</v>
      </c>
      <c r="AX31" s="717">
        <v>4413075</v>
      </c>
      <c r="AY31" s="717">
        <v>4836214</v>
      </c>
      <c r="AZ31" s="717">
        <v>5358022</v>
      </c>
      <c r="BA31" s="717">
        <v>5957992</v>
      </c>
      <c r="BB31" s="717">
        <v>6611211</v>
      </c>
      <c r="BC31" s="717">
        <v>7402686</v>
      </c>
      <c r="BD31" s="717">
        <v>8227562</v>
      </c>
      <c r="BE31" s="718">
        <v>9076596</v>
      </c>
      <c r="BF31" s="718">
        <v>10099985</v>
      </c>
      <c r="BG31" s="718">
        <v>11147020</v>
      </c>
      <c r="BH31" s="718">
        <v>12065791</v>
      </c>
      <c r="BI31" s="718">
        <v>13074350</v>
      </c>
      <c r="BJ31" s="718">
        <v>14034677</v>
      </c>
      <c r="BK31" s="718">
        <v>14911841</v>
      </c>
      <c r="BL31" s="718">
        <v>15788582</v>
      </c>
      <c r="BM31" s="718">
        <v>16802912</v>
      </c>
      <c r="BN31" s="718">
        <v>17742589</v>
      </c>
      <c r="BO31" s="718">
        <v>18605771</v>
      </c>
      <c r="BP31" s="718">
        <v>19409397</v>
      </c>
      <c r="BQ31" s="718">
        <v>20205493</v>
      </c>
      <c r="BR31" s="718">
        <v>21020458</v>
      </c>
      <c r="BS31" s="718">
        <v>21816271</v>
      </c>
      <c r="BT31" s="718">
        <v>22622888</v>
      </c>
      <c r="BU31" s="718">
        <v>23486915</v>
      </c>
      <c r="BV31" s="718">
        <v>24400063</v>
      </c>
      <c r="BW31" s="718">
        <v>25420741</v>
      </c>
      <c r="BX31" s="718">
        <v>26531162</v>
      </c>
      <c r="BY31" s="718">
        <v>27706479</v>
      </c>
      <c r="BZ31" s="718">
        <v>28915637</v>
      </c>
      <c r="CA31" s="718">
        <v>30369234</v>
      </c>
      <c r="CB31" s="718">
        <v>31975172</v>
      </c>
      <c r="CC31" s="718">
        <v>33435260</v>
      </c>
      <c r="CD31" s="718">
        <v>34848836</v>
      </c>
      <c r="CE31" s="718">
        <v>36362813</v>
      </c>
      <c r="CF31" s="718">
        <v>37676544</v>
      </c>
      <c r="CG31" s="718">
        <v>38943589</v>
      </c>
      <c r="CH31" s="718">
        <v>40113514</v>
      </c>
      <c r="CI31" s="718">
        <v>41158611</v>
      </c>
      <c r="CJ31" s="718">
        <v>42191050</v>
      </c>
      <c r="CK31" s="718">
        <v>43100993</v>
      </c>
      <c r="CL31" s="718">
        <v>43903562</v>
      </c>
      <c r="CM31" s="718">
        <v>44558121</v>
      </c>
      <c r="CN31" s="718">
        <v>45089072</v>
      </c>
      <c r="CO31" s="718">
        <v>45567938</v>
      </c>
      <c r="CP31" s="718">
        <v>45970361</v>
      </c>
      <c r="CQ31" s="718">
        <v>46319381</v>
      </c>
      <c r="CR31" s="718">
        <v>46687406</v>
      </c>
      <c r="CS31" s="718">
        <v>46931048</v>
      </c>
      <c r="CT31" s="718">
        <v>47100775</v>
      </c>
      <c r="CU31" s="718">
        <v>47244742</v>
      </c>
      <c r="CV31" s="718">
        <v>47449877</v>
      </c>
      <c r="CW31" s="718">
        <v>47645741</v>
      </c>
      <c r="CX31" s="739">
        <f t="shared" si="5"/>
        <v>5.1169424837986259</v>
      </c>
    </row>
    <row r="32" spans="1:102">
      <c r="A32" s="707"/>
      <c r="B32" s="707" t="s">
        <v>1235</v>
      </c>
      <c r="C32" s="716" t="s">
        <v>1196</v>
      </c>
      <c r="D32" s="717">
        <f t="shared" ref="D32:AQ32" si="33">D89+D147</f>
        <v>9720686.0932884291</v>
      </c>
      <c r="E32" s="717">
        <f t="shared" si="33"/>
        <v>10703479.457293164</v>
      </c>
      <c r="F32" s="717">
        <f t="shared" si="33"/>
        <v>11692239.35352931</v>
      </c>
      <c r="G32" s="717">
        <f t="shared" si="33"/>
        <v>12808765.711440176</v>
      </c>
      <c r="H32" s="717">
        <f t="shared" si="33"/>
        <v>13763876.37298109</v>
      </c>
      <c r="I32" s="717">
        <f t="shared" si="33"/>
        <v>14709563.86318703</v>
      </c>
      <c r="J32" s="717">
        <f t="shared" si="33"/>
        <v>15497699.088874068</v>
      </c>
      <c r="K32" s="717">
        <f t="shared" si="33"/>
        <v>16107113.929071631</v>
      </c>
      <c r="L32" s="717">
        <f t="shared" si="33"/>
        <v>16967776.827203013</v>
      </c>
      <c r="M32" s="717">
        <f t="shared" si="33"/>
        <v>17717732.14178054</v>
      </c>
      <c r="N32" s="718">
        <f t="shared" si="33"/>
        <v>18572996.385761295</v>
      </c>
      <c r="O32" s="718">
        <f t="shared" si="33"/>
        <v>19414517.961951014</v>
      </c>
      <c r="P32" s="718">
        <f t="shared" si="33"/>
        <v>20202691.835312564</v>
      </c>
      <c r="Q32" s="718">
        <f t="shared" si="33"/>
        <v>20875085.971721482</v>
      </c>
      <c r="R32" s="718">
        <f t="shared" si="33"/>
        <v>21867272.88764935</v>
      </c>
      <c r="S32" s="718">
        <f t="shared" si="33"/>
        <v>23594887.039214328</v>
      </c>
      <c r="T32" s="718">
        <f t="shared" si="33"/>
        <v>24801343.340093963</v>
      </c>
      <c r="U32" s="718">
        <f t="shared" si="33"/>
        <v>26147322.552402087</v>
      </c>
      <c r="V32" s="718">
        <f t="shared" si="33"/>
        <v>27449012.907271273</v>
      </c>
      <c r="W32" s="718">
        <f t="shared" si="33"/>
        <v>29223752.048195336</v>
      </c>
      <c r="X32" s="718">
        <f t="shared" si="33"/>
        <v>31265831.907492682</v>
      </c>
      <c r="Y32" s="718">
        <f t="shared" si="33"/>
        <v>33432565.02040571</v>
      </c>
      <c r="Z32" s="718">
        <f t="shared" si="33"/>
        <v>35206503.438512087</v>
      </c>
      <c r="AA32" s="718">
        <f t="shared" si="33"/>
        <v>36702052.389381051</v>
      </c>
      <c r="AB32" s="718">
        <f t="shared" si="33"/>
        <v>37974236.780273497</v>
      </c>
      <c r="AC32" s="718">
        <f t="shared" si="33"/>
        <v>39125214.047510333</v>
      </c>
      <c r="AD32" s="718">
        <f t="shared" si="33"/>
        <v>40576545.079895094</v>
      </c>
      <c r="AE32" s="718">
        <f t="shared" si="33"/>
        <v>42146886.041659974</v>
      </c>
      <c r="AF32" s="718">
        <f t="shared" si="33"/>
        <v>43057172.518425196</v>
      </c>
      <c r="AG32" s="718">
        <f t="shared" si="33"/>
        <v>43762317.382230505</v>
      </c>
      <c r="AH32" s="718">
        <f t="shared" si="33"/>
        <v>44633815.812076785</v>
      </c>
      <c r="AI32" s="718">
        <f t="shared" si="33"/>
        <v>45121824.442233719</v>
      </c>
      <c r="AJ32" s="718">
        <f t="shared" si="33"/>
        <v>45424997.196867816</v>
      </c>
      <c r="AK32" s="718">
        <f t="shared" si="33"/>
        <v>45360773.899669915</v>
      </c>
      <c r="AL32" s="718">
        <f t="shared" si="33"/>
        <v>45857432.087691933</v>
      </c>
      <c r="AM32" s="718">
        <f t="shared" si="33"/>
        <v>46378371.685677275</v>
      </c>
      <c r="AN32" s="718">
        <f t="shared" si="33"/>
        <v>47609731.412474886</v>
      </c>
      <c r="AO32" s="718">
        <f t="shared" si="33"/>
        <v>48962987.975513086</v>
      </c>
      <c r="AP32" s="718">
        <f t="shared" si="33"/>
        <v>49389169.871556975</v>
      </c>
      <c r="AQ32" s="718">
        <f t="shared" si="33"/>
        <v>49803856.525999419</v>
      </c>
      <c r="AR32" s="739">
        <f t="shared" si="4"/>
        <v>4.1072867564963662</v>
      </c>
      <c r="AT32" s="716" t="s">
        <v>1196</v>
      </c>
      <c r="AU32" s="717">
        <v>2332862</v>
      </c>
      <c r="AV32" s="717">
        <v>2487334</v>
      </c>
      <c r="AW32" s="717">
        <v>2698972</v>
      </c>
      <c r="AX32" s="717">
        <v>2923940</v>
      </c>
      <c r="AY32" s="717">
        <v>3118497</v>
      </c>
      <c r="AZ32" s="717">
        <v>3338207</v>
      </c>
      <c r="BA32" s="717">
        <v>3615621</v>
      </c>
      <c r="BB32" s="717">
        <v>3917462</v>
      </c>
      <c r="BC32" s="717">
        <v>4276804</v>
      </c>
      <c r="BD32" s="717">
        <v>4714690</v>
      </c>
      <c r="BE32" s="718">
        <v>5204330</v>
      </c>
      <c r="BF32" s="718">
        <v>5810771</v>
      </c>
      <c r="BG32" s="718">
        <v>6543647</v>
      </c>
      <c r="BH32" s="718">
        <v>7174370</v>
      </c>
      <c r="BI32" s="718">
        <v>7804165</v>
      </c>
      <c r="BJ32" s="718">
        <v>8494494</v>
      </c>
      <c r="BK32" s="718">
        <v>9159916</v>
      </c>
      <c r="BL32" s="718">
        <v>9861758</v>
      </c>
      <c r="BM32" s="718">
        <v>10701356</v>
      </c>
      <c r="BN32" s="718">
        <v>11491139</v>
      </c>
      <c r="BO32" s="718">
        <v>12283578</v>
      </c>
      <c r="BP32" s="718">
        <v>13043167</v>
      </c>
      <c r="BQ32" s="718">
        <v>13845792</v>
      </c>
      <c r="BR32" s="718">
        <v>14604281</v>
      </c>
      <c r="BS32" s="718">
        <v>15325075</v>
      </c>
      <c r="BT32" s="718">
        <v>16077122</v>
      </c>
      <c r="BU32" s="718">
        <v>16853720</v>
      </c>
      <c r="BV32" s="718">
        <v>17700169</v>
      </c>
      <c r="BW32" s="718">
        <v>18622297</v>
      </c>
      <c r="BX32" s="718">
        <v>19488102</v>
      </c>
      <c r="BY32" s="718">
        <v>20412332</v>
      </c>
      <c r="BZ32" s="718">
        <v>21409694</v>
      </c>
      <c r="CA32" s="718">
        <v>22577477</v>
      </c>
      <c r="CB32" s="718">
        <v>23824117</v>
      </c>
      <c r="CC32" s="718">
        <v>25036850</v>
      </c>
      <c r="CD32" s="718">
        <v>26504990</v>
      </c>
      <c r="CE32" s="718">
        <v>28294840</v>
      </c>
      <c r="CF32" s="718">
        <v>29884064</v>
      </c>
      <c r="CG32" s="718">
        <v>31115583</v>
      </c>
      <c r="CH32" s="718">
        <v>32294175</v>
      </c>
      <c r="CI32" s="718">
        <v>33244949</v>
      </c>
      <c r="CJ32" s="718">
        <v>34062983</v>
      </c>
      <c r="CK32" s="718">
        <v>34791579</v>
      </c>
      <c r="CL32" s="718">
        <v>35466200</v>
      </c>
      <c r="CM32" s="718">
        <v>36053731</v>
      </c>
      <c r="CN32" s="718">
        <v>36560660</v>
      </c>
      <c r="CO32" s="718">
        <v>36966814</v>
      </c>
      <c r="CP32" s="718">
        <v>37283953</v>
      </c>
      <c r="CQ32" s="718">
        <v>37533755</v>
      </c>
      <c r="CR32" s="718">
        <v>37807759</v>
      </c>
      <c r="CS32" s="718">
        <v>38103319</v>
      </c>
      <c r="CT32" s="718">
        <v>38289639</v>
      </c>
      <c r="CU32" s="718">
        <v>38435170</v>
      </c>
      <c r="CV32" s="718">
        <v>38664682</v>
      </c>
      <c r="CW32" s="718">
        <v>38857554</v>
      </c>
      <c r="CX32" s="739">
        <f t="shared" si="5"/>
        <v>4.1731299525617462</v>
      </c>
    </row>
    <row r="33" spans="1:102">
      <c r="A33" s="707"/>
      <c r="B33" s="707" t="s">
        <v>1235</v>
      </c>
      <c r="C33" s="716" t="s">
        <v>668</v>
      </c>
      <c r="D33" s="717">
        <f t="shared" ref="D33:AQ33" si="34">D90+D148</f>
        <v>911403.98027726775</v>
      </c>
      <c r="E33" s="717">
        <f t="shared" si="34"/>
        <v>1021595.3383276025</v>
      </c>
      <c r="F33" s="717">
        <f t="shared" si="34"/>
        <v>1127724.0510532032</v>
      </c>
      <c r="G33" s="717">
        <f t="shared" si="34"/>
        <v>1253585.2927370511</v>
      </c>
      <c r="H33" s="717">
        <f t="shared" si="34"/>
        <v>1377820.2123153466</v>
      </c>
      <c r="I33" s="717">
        <f t="shared" si="34"/>
        <v>1505330.2028309023</v>
      </c>
      <c r="J33" s="717">
        <f t="shared" si="34"/>
        <v>1636896.0685239173</v>
      </c>
      <c r="K33" s="717">
        <f t="shared" si="34"/>
        <v>1783288.756979455</v>
      </c>
      <c r="L33" s="717">
        <f t="shared" si="34"/>
        <v>1939580.3961156725</v>
      </c>
      <c r="M33" s="717">
        <f t="shared" si="34"/>
        <v>2090705.2382882717</v>
      </c>
      <c r="N33" s="718">
        <f t="shared" si="34"/>
        <v>2239804.884451665</v>
      </c>
      <c r="O33" s="718">
        <f t="shared" si="34"/>
        <v>2359219.6679241154</v>
      </c>
      <c r="P33" s="718">
        <f t="shared" si="34"/>
        <v>2481944.2976442799</v>
      </c>
      <c r="Q33" s="718">
        <f t="shared" si="34"/>
        <v>2601007.6259045424</v>
      </c>
      <c r="R33" s="718">
        <f t="shared" si="34"/>
        <v>2791526.6600951403</v>
      </c>
      <c r="S33" s="718">
        <f t="shared" si="34"/>
        <v>3235113.6681356812</v>
      </c>
      <c r="T33" s="718">
        <f t="shared" si="34"/>
        <v>3513923.8207151461</v>
      </c>
      <c r="U33" s="718">
        <f t="shared" si="34"/>
        <v>3745815.9062827826</v>
      </c>
      <c r="V33" s="718">
        <f t="shared" si="34"/>
        <v>3988902.7875624634</v>
      </c>
      <c r="W33" s="718">
        <f t="shared" si="34"/>
        <v>4253607.5534070032</v>
      </c>
      <c r="X33" s="718">
        <f t="shared" si="34"/>
        <v>4557043.7888639169</v>
      </c>
      <c r="Y33" s="718">
        <f t="shared" si="34"/>
        <v>4841383.0786975846</v>
      </c>
      <c r="Z33" s="718">
        <f t="shared" si="34"/>
        <v>5115614.1312189428</v>
      </c>
      <c r="AA33" s="718">
        <f t="shared" si="34"/>
        <v>5369194.2535373215</v>
      </c>
      <c r="AB33" s="718">
        <f t="shared" si="34"/>
        <v>5725850.3027604939</v>
      </c>
      <c r="AC33" s="718">
        <f t="shared" si="34"/>
        <v>6068323.2346407417</v>
      </c>
      <c r="AD33" s="718">
        <f t="shared" si="34"/>
        <v>6296273.568523109</v>
      </c>
      <c r="AE33" s="718">
        <f t="shared" si="34"/>
        <v>6526024.1049033813</v>
      </c>
      <c r="AF33" s="718">
        <f t="shared" si="34"/>
        <v>6687025.2102820687</v>
      </c>
      <c r="AG33" s="718">
        <f t="shared" si="34"/>
        <v>6823449.2626723368</v>
      </c>
      <c r="AH33" s="718">
        <f t="shared" si="34"/>
        <v>6974211.1631766222</v>
      </c>
      <c r="AI33" s="718">
        <f t="shared" si="34"/>
        <v>7088461.7365271952</v>
      </c>
      <c r="AJ33" s="718">
        <f t="shared" si="34"/>
        <v>7272140.8766158195</v>
      </c>
      <c r="AK33" s="718">
        <f t="shared" si="34"/>
        <v>7364064.1509993589</v>
      </c>
      <c r="AL33" s="718">
        <f t="shared" si="34"/>
        <v>7512331.3672989858</v>
      </c>
      <c r="AM33" s="718">
        <f t="shared" si="34"/>
        <v>7620170.2944938401</v>
      </c>
      <c r="AN33" s="718">
        <f t="shared" si="34"/>
        <v>7780525.8092906941</v>
      </c>
      <c r="AO33" s="718">
        <f t="shared" si="34"/>
        <v>7907174.2532101665</v>
      </c>
      <c r="AP33" s="718">
        <f t="shared" si="34"/>
        <v>7913118.0898382235</v>
      </c>
      <c r="AQ33" s="718">
        <f t="shared" si="34"/>
        <v>7945469.205799371</v>
      </c>
      <c r="AR33" s="739">
        <f t="shared" si="4"/>
        <v>0.65525689614203186</v>
      </c>
      <c r="AT33" s="716" t="s">
        <v>668</v>
      </c>
      <c r="AU33" s="717">
        <v>493286</v>
      </c>
      <c r="AV33" s="717">
        <v>517476</v>
      </c>
      <c r="AW33" s="717">
        <v>555163</v>
      </c>
      <c r="AX33" s="717">
        <v>591847</v>
      </c>
      <c r="AY33" s="717">
        <v>646539</v>
      </c>
      <c r="AZ33" s="717">
        <v>706357</v>
      </c>
      <c r="BA33" s="717">
        <v>775584</v>
      </c>
      <c r="BB33" s="717">
        <v>843519</v>
      </c>
      <c r="BC33" s="717">
        <v>922137</v>
      </c>
      <c r="BD33" s="717">
        <v>1019485</v>
      </c>
      <c r="BE33" s="718">
        <v>1130583</v>
      </c>
      <c r="BF33" s="718">
        <v>1281251</v>
      </c>
      <c r="BG33" s="718">
        <v>1436544</v>
      </c>
      <c r="BH33" s="718">
        <v>1574964</v>
      </c>
      <c r="BI33" s="718">
        <v>1710481</v>
      </c>
      <c r="BJ33" s="718">
        <v>1835964</v>
      </c>
      <c r="BK33" s="718">
        <v>1963682</v>
      </c>
      <c r="BL33" s="718">
        <v>2121490</v>
      </c>
      <c r="BM33" s="718">
        <v>2320146</v>
      </c>
      <c r="BN33" s="718">
        <v>2506619</v>
      </c>
      <c r="BO33" s="718">
        <v>2691777</v>
      </c>
      <c r="BP33" s="718">
        <v>2904959</v>
      </c>
      <c r="BQ33" s="718">
        <v>3111425</v>
      </c>
      <c r="BR33" s="718">
        <v>3331144</v>
      </c>
      <c r="BS33" s="718">
        <v>3522357</v>
      </c>
      <c r="BT33" s="718">
        <v>3730914</v>
      </c>
      <c r="BU33" s="718">
        <v>3944373</v>
      </c>
      <c r="BV33" s="718">
        <v>4175296</v>
      </c>
      <c r="BW33" s="718">
        <v>4398776</v>
      </c>
      <c r="BX33" s="718">
        <v>4611970</v>
      </c>
      <c r="BY33" s="718">
        <v>4830102</v>
      </c>
      <c r="BZ33" s="718">
        <v>5054507</v>
      </c>
      <c r="CA33" s="718">
        <v>5310767</v>
      </c>
      <c r="CB33" s="718">
        <v>5604236</v>
      </c>
      <c r="CC33" s="718">
        <v>5912638</v>
      </c>
      <c r="CD33" s="718">
        <v>6231929</v>
      </c>
      <c r="CE33" s="718">
        <v>6559313</v>
      </c>
      <c r="CF33" s="718">
        <v>6850288</v>
      </c>
      <c r="CG33" s="718">
        <v>7144310</v>
      </c>
      <c r="CH33" s="718">
        <v>7455578</v>
      </c>
      <c r="CI33" s="718">
        <v>7733967</v>
      </c>
      <c r="CJ33" s="718">
        <v>8014474</v>
      </c>
      <c r="CK33" s="718">
        <v>8257256</v>
      </c>
      <c r="CL33" s="718">
        <v>8477312</v>
      </c>
      <c r="CM33" s="718">
        <v>8677521</v>
      </c>
      <c r="CN33" s="718">
        <v>8868247</v>
      </c>
      <c r="CO33" s="718">
        <v>9010873</v>
      </c>
      <c r="CP33" s="718">
        <v>9106896</v>
      </c>
      <c r="CQ33" s="718">
        <v>9195253</v>
      </c>
      <c r="CR33" s="718">
        <v>9282231</v>
      </c>
      <c r="CS33" s="718">
        <v>9372288</v>
      </c>
      <c r="CT33" s="718">
        <v>9432359</v>
      </c>
      <c r="CU33" s="718">
        <v>9489510</v>
      </c>
      <c r="CV33" s="718">
        <v>9558178</v>
      </c>
      <c r="CW33" s="718">
        <v>9624555</v>
      </c>
      <c r="CX33" s="739">
        <f t="shared" si="5"/>
        <v>1.0336347663720138</v>
      </c>
    </row>
    <row r="34" spans="1:102">
      <c r="A34" s="707"/>
      <c r="B34" s="707" t="s">
        <v>1235</v>
      </c>
      <c r="C34" s="719" t="s">
        <v>669</v>
      </c>
      <c r="D34" s="720">
        <f t="shared" ref="D34:AQ34" si="35">D91+D149</f>
        <v>2711819.6371843489</v>
      </c>
      <c r="E34" s="720">
        <f t="shared" si="35"/>
        <v>2921661.1820245301</v>
      </c>
      <c r="F34" s="720">
        <f t="shared" si="35"/>
        <v>3151648.3655935181</v>
      </c>
      <c r="G34" s="720">
        <f t="shared" si="35"/>
        <v>3396480.8973714067</v>
      </c>
      <c r="H34" s="720">
        <f t="shared" si="35"/>
        <v>3638220.9177761273</v>
      </c>
      <c r="I34" s="720">
        <f t="shared" si="35"/>
        <v>3873351.8610594212</v>
      </c>
      <c r="J34" s="720">
        <f t="shared" si="35"/>
        <v>4086338.3765295856</v>
      </c>
      <c r="K34" s="720">
        <f t="shared" si="35"/>
        <v>4265850.1200752258</v>
      </c>
      <c r="L34" s="720">
        <f t="shared" si="35"/>
        <v>4422414.7494621566</v>
      </c>
      <c r="M34" s="720">
        <f t="shared" si="35"/>
        <v>4638366.57865569</v>
      </c>
      <c r="N34" s="721">
        <f t="shared" si="35"/>
        <v>4865263.377975082</v>
      </c>
      <c r="O34" s="721">
        <f t="shared" si="35"/>
        <v>5051264.2659599204</v>
      </c>
      <c r="P34" s="721">
        <f t="shared" si="35"/>
        <v>5336746.1844357364</v>
      </c>
      <c r="Q34" s="721">
        <f t="shared" si="35"/>
        <v>5486054.9469465921</v>
      </c>
      <c r="R34" s="721">
        <f t="shared" si="35"/>
        <v>5625499.6685028169</v>
      </c>
      <c r="S34" s="721">
        <f t="shared" si="35"/>
        <v>6164645.5229522064</v>
      </c>
      <c r="T34" s="721">
        <f t="shared" si="35"/>
        <v>6343464.8352184352</v>
      </c>
      <c r="U34" s="721">
        <f t="shared" si="35"/>
        <v>6685482.5511295088</v>
      </c>
      <c r="V34" s="721">
        <f t="shared" si="35"/>
        <v>6947869.8997914959</v>
      </c>
      <c r="W34" s="721">
        <f t="shared" si="35"/>
        <v>7210921.7438157946</v>
      </c>
      <c r="X34" s="721">
        <f t="shared" si="35"/>
        <v>7503484.847402703</v>
      </c>
      <c r="Y34" s="721">
        <f t="shared" si="35"/>
        <v>7766208.468497117</v>
      </c>
      <c r="Z34" s="721">
        <f t="shared" si="35"/>
        <v>8008060.3172778822</v>
      </c>
      <c r="AA34" s="721">
        <f t="shared" si="35"/>
        <v>8266861.8941739211</v>
      </c>
      <c r="AB34" s="721">
        <f t="shared" si="35"/>
        <v>8504474.3169292882</v>
      </c>
      <c r="AC34" s="721">
        <f t="shared" si="35"/>
        <v>8627739.5614626613</v>
      </c>
      <c r="AD34" s="721">
        <f t="shared" si="35"/>
        <v>8821037.2621682044</v>
      </c>
      <c r="AE34" s="721">
        <f t="shared" si="35"/>
        <v>9057979.3295188397</v>
      </c>
      <c r="AF34" s="721">
        <f t="shared" si="35"/>
        <v>9160126.7671445329</v>
      </c>
      <c r="AG34" s="721">
        <f t="shared" si="35"/>
        <v>9251867.1131165866</v>
      </c>
      <c r="AH34" s="721">
        <f t="shared" si="35"/>
        <v>9407729.4640387837</v>
      </c>
      <c r="AI34" s="721">
        <f t="shared" si="35"/>
        <v>9463726.4176632743</v>
      </c>
      <c r="AJ34" s="721">
        <f t="shared" si="35"/>
        <v>9467850.2359232772</v>
      </c>
      <c r="AK34" s="721">
        <f t="shared" si="35"/>
        <v>9388151.3003166858</v>
      </c>
      <c r="AL34" s="721">
        <f t="shared" si="35"/>
        <v>9403856.6391956806</v>
      </c>
      <c r="AM34" s="721">
        <f t="shared" si="35"/>
        <v>9411114.8722957764</v>
      </c>
      <c r="AN34" s="721">
        <f t="shared" si="35"/>
        <v>9501243.8898702264</v>
      </c>
      <c r="AO34" s="721">
        <f t="shared" si="35"/>
        <v>9624007.0197878182</v>
      </c>
      <c r="AP34" s="721">
        <f t="shared" si="35"/>
        <v>9719667.6453856267</v>
      </c>
      <c r="AQ34" s="721">
        <f t="shared" si="35"/>
        <v>9802005.6947271451</v>
      </c>
      <c r="AR34" s="739">
        <f t="shared" si="4"/>
        <v>0.80836407028113921</v>
      </c>
      <c r="AT34" s="719" t="s">
        <v>669</v>
      </c>
      <c r="AU34" s="720">
        <v>1036646</v>
      </c>
      <c r="AV34" s="720">
        <v>1066886</v>
      </c>
      <c r="AW34" s="720">
        <v>1107847</v>
      </c>
      <c r="AX34" s="720">
        <v>1153849</v>
      </c>
      <c r="AY34" s="720">
        <v>1199884</v>
      </c>
      <c r="AZ34" s="720">
        <v>1258389</v>
      </c>
      <c r="BA34" s="720">
        <v>1331828</v>
      </c>
      <c r="BB34" s="720">
        <v>1397597</v>
      </c>
      <c r="BC34" s="720">
        <v>1464270</v>
      </c>
      <c r="BD34" s="720">
        <v>1543880</v>
      </c>
      <c r="BE34" s="721">
        <v>1639772</v>
      </c>
      <c r="BF34" s="721">
        <v>1767594</v>
      </c>
      <c r="BG34" s="721">
        <v>1918401</v>
      </c>
      <c r="BH34" s="721">
        <v>2043332</v>
      </c>
      <c r="BI34" s="721">
        <v>2167315</v>
      </c>
      <c r="BJ34" s="721">
        <v>2285146</v>
      </c>
      <c r="BK34" s="721">
        <v>2401169</v>
      </c>
      <c r="BL34" s="721">
        <v>2543204</v>
      </c>
      <c r="BM34" s="721">
        <v>2738679</v>
      </c>
      <c r="BN34" s="721">
        <v>2930212</v>
      </c>
      <c r="BO34" s="721">
        <v>3109797</v>
      </c>
      <c r="BP34" s="721">
        <v>3301161</v>
      </c>
      <c r="BQ34" s="721">
        <v>3474442</v>
      </c>
      <c r="BR34" s="721">
        <v>3648545</v>
      </c>
      <c r="BS34" s="721">
        <v>3801478</v>
      </c>
      <c r="BT34" s="721">
        <v>3953004</v>
      </c>
      <c r="BU34" s="721">
        <v>4109779</v>
      </c>
      <c r="BV34" s="721">
        <v>4276181</v>
      </c>
      <c r="BW34" s="721">
        <v>4477772</v>
      </c>
      <c r="BX34" s="721">
        <v>4646516</v>
      </c>
      <c r="BY34" s="721">
        <v>4831715</v>
      </c>
      <c r="BZ34" s="721">
        <v>5024715</v>
      </c>
      <c r="CA34" s="721">
        <v>5278868</v>
      </c>
      <c r="CB34" s="721">
        <v>5572756</v>
      </c>
      <c r="CC34" s="721">
        <v>5858650</v>
      </c>
      <c r="CD34" s="721">
        <v>6125929</v>
      </c>
      <c r="CE34" s="721">
        <v>6415277</v>
      </c>
      <c r="CF34" s="721">
        <v>6676199</v>
      </c>
      <c r="CG34" s="721">
        <v>6956168</v>
      </c>
      <c r="CH34" s="721">
        <v>7257547</v>
      </c>
      <c r="CI34" s="721">
        <v>7508246</v>
      </c>
      <c r="CJ34" s="721">
        <v>7739224</v>
      </c>
      <c r="CK34" s="721">
        <v>7959027</v>
      </c>
      <c r="CL34" s="721">
        <v>8190191</v>
      </c>
      <c r="CM34" s="721">
        <v>8362084</v>
      </c>
      <c r="CN34" s="721">
        <v>8522474</v>
      </c>
      <c r="CO34" s="721">
        <v>8675768</v>
      </c>
      <c r="CP34" s="721">
        <v>8811886</v>
      </c>
      <c r="CQ34" s="721">
        <v>8925221</v>
      </c>
      <c r="CR34" s="721">
        <v>9043011</v>
      </c>
      <c r="CS34" s="721">
        <v>9178641</v>
      </c>
      <c r="CT34" s="721">
        <v>9292043</v>
      </c>
      <c r="CU34" s="721">
        <v>9409603</v>
      </c>
      <c r="CV34" s="721">
        <v>9602493</v>
      </c>
      <c r="CW34" s="721">
        <v>9798924</v>
      </c>
      <c r="CX34" s="739">
        <f t="shared" si="5"/>
        <v>1.0523612280710246</v>
      </c>
    </row>
    <row r="35" spans="1:102">
      <c r="A35" s="707"/>
      <c r="B35" s="707" t="s">
        <v>1236</v>
      </c>
      <c r="C35" s="713" t="s">
        <v>673</v>
      </c>
      <c r="D35" s="714">
        <f t="shared" ref="D35:AQ35" si="36">D92+D150</f>
        <v>588680.11548895086</v>
      </c>
      <c r="E35" s="714">
        <f t="shared" si="36"/>
        <v>677891.52177053492</v>
      </c>
      <c r="F35" s="714">
        <f t="shared" si="36"/>
        <v>781903.48415915412</v>
      </c>
      <c r="G35" s="714">
        <f t="shared" si="36"/>
        <v>894602.57693413855</v>
      </c>
      <c r="H35" s="714">
        <f t="shared" si="36"/>
        <v>1001685.5075419985</v>
      </c>
      <c r="I35" s="714">
        <f t="shared" si="36"/>
        <v>1118443.5966386856</v>
      </c>
      <c r="J35" s="714">
        <f t="shared" si="36"/>
        <v>1217047.3504213931</v>
      </c>
      <c r="K35" s="714">
        <f t="shared" si="36"/>
        <v>1313523.7163260013</v>
      </c>
      <c r="L35" s="714">
        <f t="shared" si="36"/>
        <v>1459703.580924361</v>
      </c>
      <c r="M35" s="714">
        <f t="shared" si="36"/>
        <v>1564450.4380107066</v>
      </c>
      <c r="N35" s="715">
        <f t="shared" si="36"/>
        <v>1672800.7869420957</v>
      </c>
      <c r="O35" s="715">
        <f t="shared" si="36"/>
        <v>1792055.0396505459</v>
      </c>
      <c r="P35" s="715">
        <f t="shared" si="36"/>
        <v>1884119.3340333696</v>
      </c>
      <c r="Q35" s="715">
        <f t="shared" si="36"/>
        <v>1961215.7458304088</v>
      </c>
      <c r="R35" s="715">
        <f t="shared" si="36"/>
        <v>2061912.6129143238</v>
      </c>
      <c r="S35" s="715">
        <f t="shared" si="36"/>
        <v>2338226.8660038197</v>
      </c>
      <c r="T35" s="715">
        <f t="shared" si="36"/>
        <v>2452533.4141566791</v>
      </c>
      <c r="U35" s="715">
        <f t="shared" si="36"/>
        <v>2708290.837695966</v>
      </c>
      <c r="V35" s="715">
        <f t="shared" si="36"/>
        <v>2893048.7928752904</v>
      </c>
      <c r="W35" s="715">
        <f t="shared" si="36"/>
        <v>3049917.7965408182</v>
      </c>
      <c r="X35" s="715">
        <f t="shared" si="36"/>
        <v>3237153.4064136995</v>
      </c>
      <c r="Y35" s="715">
        <f t="shared" si="36"/>
        <v>3386844.7580373595</v>
      </c>
      <c r="Z35" s="715">
        <f t="shared" si="36"/>
        <v>3524677.3019115236</v>
      </c>
      <c r="AA35" s="715">
        <f t="shared" si="36"/>
        <v>3620108.4536373261</v>
      </c>
      <c r="AB35" s="715">
        <f t="shared" si="36"/>
        <v>3729397.795744217</v>
      </c>
      <c r="AC35" s="715">
        <f t="shared" si="36"/>
        <v>3828155.159409428</v>
      </c>
      <c r="AD35" s="715">
        <f t="shared" si="36"/>
        <v>3932822.719150167</v>
      </c>
      <c r="AE35" s="715">
        <f t="shared" si="36"/>
        <v>4140860.5802488052</v>
      </c>
      <c r="AF35" s="715">
        <f t="shared" si="36"/>
        <v>4205829.6689751809</v>
      </c>
      <c r="AG35" s="715">
        <f t="shared" si="36"/>
        <v>4306503.1008067876</v>
      </c>
      <c r="AH35" s="715">
        <f t="shared" si="36"/>
        <v>4381868.7900503566</v>
      </c>
      <c r="AI35" s="715">
        <f t="shared" si="36"/>
        <v>4438591.6476746397</v>
      </c>
      <c r="AJ35" s="715">
        <f t="shared" si="36"/>
        <v>4479474.8814325724</v>
      </c>
      <c r="AK35" s="715">
        <f t="shared" si="36"/>
        <v>4489950.0248233723</v>
      </c>
      <c r="AL35" s="715">
        <f t="shared" si="36"/>
        <v>4594072.9076201124</v>
      </c>
      <c r="AM35" s="715">
        <f t="shared" si="36"/>
        <v>4678458.3137507997</v>
      </c>
      <c r="AN35" s="715">
        <f t="shared" si="36"/>
        <v>4766599.7830216195</v>
      </c>
      <c r="AO35" s="715">
        <f t="shared" si="36"/>
        <v>4847853.6248044083</v>
      </c>
      <c r="AP35" s="715">
        <f t="shared" si="36"/>
        <v>4826022.6702545267</v>
      </c>
      <c r="AQ35" s="715">
        <f t="shared" si="36"/>
        <v>4826725.0875425255</v>
      </c>
      <c r="AR35" s="739">
        <f t="shared" si="4"/>
        <v>0.39805640390444352</v>
      </c>
      <c r="AT35" s="713" t="s">
        <v>673</v>
      </c>
      <c r="AU35" s="714">
        <v>471910</v>
      </c>
      <c r="AV35" s="714">
        <v>495271</v>
      </c>
      <c r="AW35" s="714">
        <v>525780</v>
      </c>
      <c r="AX35" s="714">
        <v>562345</v>
      </c>
      <c r="AY35" s="714">
        <v>599659</v>
      </c>
      <c r="AZ35" s="714">
        <v>640104</v>
      </c>
      <c r="BA35" s="714">
        <v>685455</v>
      </c>
      <c r="BB35" s="714">
        <v>732882</v>
      </c>
      <c r="BC35" s="714">
        <v>780611</v>
      </c>
      <c r="BD35" s="714">
        <v>837828</v>
      </c>
      <c r="BE35" s="715">
        <v>906837</v>
      </c>
      <c r="BF35" s="715">
        <v>993210</v>
      </c>
      <c r="BG35" s="715">
        <v>1091091</v>
      </c>
      <c r="BH35" s="715">
        <v>1179015</v>
      </c>
      <c r="BI35" s="715">
        <v>1271404</v>
      </c>
      <c r="BJ35" s="715">
        <v>1352312</v>
      </c>
      <c r="BK35" s="715">
        <v>1451602</v>
      </c>
      <c r="BL35" s="715">
        <v>1581898</v>
      </c>
      <c r="BM35" s="715">
        <v>1745782</v>
      </c>
      <c r="BN35" s="715">
        <v>1895780</v>
      </c>
      <c r="BO35" s="715">
        <v>2040778</v>
      </c>
      <c r="BP35" s="715">
        <v>2190198</v>
      </c>
      <c r="BQ35" s="715">
        <v>2331351</v>
      </c>
      <c r="BR35" s="715">
        <v>2472457</v>
      </c>
      <c r="BS35" s="715">
        <v>2619235</v>
      </c>
      <c r="BT35" s="715">
        <v>2754210</v>
      </c>
      <c r="BU35" s="715">
        <v>2889672</v>
      </c>
      <c r="BV35" s="715">
        <v>3045713</v>
      </c>
      <c r="BW35" s="715">
        <v>3217185</v>
      </c>
      <c r="BX35" s="715">
        <v>3380903</v>
      </c>
      <c r="BY35" s="715">
        <v>3539713</v>
      </c>
      <c r="BZ35" s="715">
        <v>3697625</v>
      </c>
      <c r="CA35" s="715">
        <v>3879289</v>
      </c>
      <c r="CB35" s="715">
        <v>4104953</v>
      </c>
      <c r="CC35" s="715">
        <v>4342668</v>
      </c>
      <c r="CD35" s="715">
        <v>4577926</v>
      </c>
      <c r="CE35" s="715">
        <v>4819131</v>
      </c>
      <c r="CF35" s="715">
        <v>5053332</v>
      </c>
      <c r="CG35" s="715">
        <v>5295286</v>
      </c>
      <c r="CH35" s="715">
        <v>5565190</v>
      </c>
      <c r="CI35" s="715">
        <v>5795028</v>
      </c>
      <c r="CJ35" s="715">
        <v>6024340</v>
      </c>
      <c r="CK35" s="715">
        <v>6229000</v>
      </c>
      <c r="CL35" s="715">
        <v>6419485</v>
      </c>
      <c r="CM35" s="715">
        <v>6595145</v>
      </c>
      <c r="CN35" s="715">
        <v>6730573</v>
      </c>
      <c r="CO35" s="715">
        <v>6866917</v>
      </c>
      <c r="CP35" s="715">
        <v>6961094</v>
      </c>
      <c r="CQ35" s="715">
        <v>7043652</v>
      </c>
      <c r="CR35" s="715">
        <v>7135344</v>
      </c>
      <c r="CS35" s="715">
        <v>7221875</v>
      </c>
      <c r="CT35" s="715">
        <v>7280760</v>
      </c>
      <c r="CU35" s="715">
        <v>7331568</v>
      </c>
      <c r="CV35" s="715">
        <v>7408156</v>
      </c>
      <c r="CW35" s="715">
        <v>7470768</v>
      </c>
      <c r="CX35" s="739">
        <f t="shared" si="5"/>
        <v>0.80232753995374517</v>
      </c>
    </row>
    <row r="36" spans="1:102">
      <c r="A36" s="707"/>
      <c r="B36" s="707" t="s">
        <v>1236</v>
      </c>
      <c r="C36" s="716" t="s">
        <v>1197</v>
      </c>
      <c r="D36" s="717">
        <f t="shared" ref="D36:AQ36" si="37">D93+D151</f>
        <v>878931.02926545101</v>
      </c>
      <c r="E36" s="717">
        <f t="shared" si="37"/>
        <v>984996.41819908482</v>
      </c>
      <c r="F36" s="717">
        <f t="shared" si="37"/>
        <v>1107464.0480933632</v>
      </c>
      <c r="G36" s="717">
        <f t="shared" si="37"/>
        <v>1234991.2334151282</v>
      </c>
      <c r="H36" s="717">
        <f t="shared" si="37"/>
        <v>1363570.2978748104</v>
      </c>
      <c r="I36" s="717">
        <f t="shared" si="37"/>
        <v>1496032.5902037888</v>
      </c>
      <c r="J36" s="717">
        <f t="shared" si="37"/>
        <v>1617085.3108100453</v>
      </c>
      <c r="K36" s="717">
        <f t="shared" si="37"/>
        <v>1728419.0339545053</v>
      </c>
      <c r="L36" s="717">
        <f t="shared" si="37"/>
        <v>1848339.1783103121</v>
      </c>
      <c r="M36" s="717">
        <f t="shared" si="37"/>
        <v>1965229.9768900773</v>
      </c>
      <c r="N36" s="718">
        <f t="shared" si="37"/>
        <v>2103581.6899349429</v>
      </c>
      <c r="O36" s="718">
        <f t="shared" si="37"/>
        <v>2271624.8518977105</v>
      </c>
      <c r="P36" s="718">
        <f t="shared" si="37"/>
        <v>2450666.6752650212</v>
      </c>
      <c r="Q36" s="718">
        <f t="shared" si="37"/>
        <v>2558380.4057540419</v>
      </c>
      <c r="R36" s="718">
        <f t="shared" si="37"/>
        <v>2712877.0183067378</v>
      </c>
      <c r="S36" s="718">
        <f t="shared" si="37"/>
        <v>3000658.486810809</v>
      </c>
      <c r="T36" s="718">
        <f t="shared" si="37"/>
        <v>3131562.4616010366</v>
      </c>
      <c r="U36" s="718">
        <f t="shared" si="37"/>
        <v>3532079.2120960411</v>
      </c>
      <c r="V36" s="718">
        <f t="shared" si="37"/>
        <v>3764867.7654181002</v>
      </c>
      <c r="W36" s="718">
        <f t="shared" si="37"/>
        <v>3958108.7606677827</v>
      </c>
      <c r="X36" s="718">
        <f t="shared" si="37"/>
        <v>4186461.4617467667</v>
      </c>
      <c r="Y36" s="718">
        <f t="shared" si="37"/>
        <v>4407936.4019501572</v>
      </c>
      <c r="Z36" s="718">
        <f t="shared" si="37"/>
        <v>4590587.6790278684</v>
      </c>
      <c r="AA36" s="718">
        <f t="shared" si="37"/>
        <v>4717462.6924537933</v>
      </c>
      <c r="AB36" s="718">
        <f t="shared" si="37"/>
        <v>4859647.0631997017</v>
      </c>
      <c r="AC36" s="718">
        <f t="shared" si="37"/>
        <v>5008506.2493530922</v>
      </c>
      <c r="AD36" s="718">
        <f t="shared" si="37"/>
        <v>5152462.2550545838</v>
      </c>
      <c r="AE36" s="718">
        <f t="shared" si="37"/>
        <v>5317526.8844744591</v>
      </c>
      <c r="AF36" s="718">
        <f t="shared" si="37"/>
        <v>5453819.5286699776</v>
      </c>
      <c r="AG36" s="718">
        <f t="shared" si="37"/>
        <v>5605339.5293167345</v>
      </c>
      <c r="AH36" s="718">
        <f t="shared" si="37"/>
        <v>5709875.8906058725</v>
      </c>
      <c r="AI36" s="718">
        <f t="shared" si="37"/>
        <v>5798577.9456859259</v>
      </c>
      <c r="AJ36" s="718">
        <f t="shared" si="37"/>
        <v>5867993.4722936219</v>
      </c>
      <c r="AK36" s="718">
        <f t="shared" si="37"/>
        <v>5920985.8342937846</v>
      </c>
      <c r="AL36" s="718">
        <f t="shared" si="37"/>
        <v>6002426.3144439273</v>
      </c>
      <c r="AM36" s="718">
        <f t="shared" si="37"/>
        <v>6094232.6469189739</v>
      </c>
      <c r="AN36" s="718">
        <f t="shared" si="37"/>
        <v>6215055.6103754221</v>
      </c>
      <c r="AO36" s="718">
        <f t="shared" si="37"/>
        <v>6362653.5912488746</v>
      </c>
      <c r="AP36" s="718">
        <f t="shared" si="37"/>
        <v>6417874.2642005011</v>
      </c>
      <c r="AQ36" s="718">
        <f t="shared" si="37"/>
        <v>6474780.8831372224</v>
      </c>
      <c r="AR36" s="739">
        <f t="shared" si="4"/>
        <v>0.53397033136665717</v>
      </c>
      <c r="AT36" s="716" t="s">
        <v>1197</v>
      </c>
      <c r="AU36" s="717">
        <v>561612</v>
      </c>
      <c r="AV36" s="717">
        <v>592482</v>
      </c>
      <c r="AW36" s="717">
        <v>629978</v>
      </c>
      <c r="AX36" s="717">
        <v>674448</v>
      </c>
      <c r="AY36" s="717">
        <v>724177</v>
      </c>
      <c r="AZ36" s="717">
        <v>776103</v>
      </c>
      <c r="BA36" s="717">
        <v>828455</v>
      </c>
      <c r="BB36" s="717">
        <v>883789</v>
      </c>
      <c r="BC36" s="717">
        <v>947835</v>
      </c>
      <c r="BD36" s="717">
        <v>1017925</v>
      </c>
      <c r="BE36" s="718">
        <v>1103283</v>
      </c>
      <c r="BF36" s="718">
        <v>1205425</v>
      </c>
      <c r="BG36" s="718">
        <v>1330779</v>
      </c>
      <c r="BH36" s="718">
        <v>1437259</v>
      </c>
      <c r="BI36" s="718">
        <v>1557973</v>
      </c>
      <c r="BJ36" s="718">
        <v>1680929</v>
      </c>
      <c r="BK36" s="718">
        <v>1815737</v>
      </c>
      <c r="BL36" s="718">
        <v>1986557</v>
      </c>
      <c r="BM36" s="718">
        <v>2227168</v>
      </c>
      <c r="BN36" s="718">
        <v>2460419</v>
      </c>
      <c r="BO36" s="718">
        <v>2689632</v>
      </c>
      <c r="BP36" s="718">
        <v>2915295</v>
      </c>
      <c r="BQ36" s="718">
        <v>3133309</v>
      </c>
      <c r="BR36" s="718">
        <v>3342645</v>
      </c>
      <c r="BS36" s="718">
        <v>3573090</v>
      </c>
      <c r="BT36" s="718">
        <v>3769043</v>
      </c>
      <c r="BU36" s="718">
        <v>3980538</v>
      </c>
      <c r="BV36" s="718">
        <v>4217316</v>
      </c>
      <c r="BW36" s="718">
        <v>4461708</v>
      </c>
      <c r="BX36" s="718">
        <v>4696258</v>
      </c>
      <c r="BY36" s="718">
        <v>4933768</v>
      </c>
      <c r="BZ36" s="718">
        <v>5173114</v>
      </c>
      <c r="CA36" s="718">
        <v>5437096</v>
      </c>
      <c r="CB36" s="718">
        <v>5718470</v>
      </c>
      <c r="CC36" s="718">
        <v>6038503</v>
      </c>
      <c r="CD36" s="718">
        <v>6338598</v>
      </c>
      <c r="CE36" s="718">
        <v>6690642</v>
      </c>
      <c r="CF36" s="718">
        <v>7026960</v>
      </c>
      <c r="CG36" s="718">
        <v>7392500</v>
      </c>
      <c r="CH36" s="718">
        <v>7804822</v>
      </c>
      <c r="CI36" s="718">
        <v>8164062</v>
      </c>
      <c r="CJ36" s="718">
        <v>8535561</v>
      </c>
      <c r="CK36" s="718">
        <v>8882927</v>
      </c>
      <c r="CL36" s="718">
        <v>9176962</v>
      </c>
      <c r="CM36" s="718">
        <v>9442530</v>
      </c>
      <c r="CN36" s="718">
        <v>9657642</v>
      </c>
      <c r="CO36" s="718">
        <v>9844717</v>
      </c>
      <c r="CP36" s="718">
        <v>10016950</v>
      </c>
      <c r="CQ36" s="718">
        <v>10161206</v>
      </c>
      <c r="CR36" s="718">
        <v>10319668</v>
      </c>
      <c r="CS36" s="718">
        <v>10475368</v>
      </c>
      <c r="CT36" s="718">
        <v>10595140</v>
      </c>
      <c r="CU36" s="718">
        <v>10699118</v>
      </c>
      <c r="CV36" s="718">
        <v>10804049</v>
      </c>
      <c r="CW36" s="718">
        <v>10904449</v>
      </c>
      <c r="CX36" s="739">
        <f t="shared" si="5"/>
        <v>1.1710897381261307</v>
      </c>
    </row>
    <row r="37" spans="1:102">
      <c r="A37" s="707"/>
      <c r="B37" s="707" t="s">
        <v>1236</v>
      </c>
      <c r="C37" s="716" t="s">
        <v>674</v>
      </c>
      <c r="D37" s="717">
        <f t="shared" ref="D37:AQ37" si="38">D94+D152</f>
        <v>3811216.7252302417</v>
      </c>
      <c r="E37" s="717">
        <f t="shared" si="38"/>
        <v>4326922.0499068862</v>
      </c>
      <c r="F37" s="717">
        <f t="shared" si="38"/>
        <v>4976321.6574312979</v>
      </c>
      <c r="G37" s="717">
        <f t="shared" si="38"/>
        <v>5555512.5978452861</v>
      </c>
      <c r="H37" s="717">
        <f t="shared" si="38"/>
        <v>6015376.150865078</v>
      </c>
      <c r="I37" s="717">
        <f t="shared" si="38"/>
        <v>6550538.9294638019</v>
      </c>
      <c r="J37" s="717">
        <f t="shared" si="38"/>
        <v>7006048.4204939334</v>
      </c>
      <c r="K37" s="717">
        <f t="shared" si="38"/>
        <v>7314550.2440929143</v>
      </c>
      <c r="L37" s="717">
        <f t="shared" si="38"/>
        <v>7676471.3104791753</v>
      </c>
      <c r="M37" s="717">
        <f t="shared" si="38"/>
        <v>8033495.5726073515</v>
      </c>
      <c r="N37" s="718">
        <f t="shared" si="38"/>
        <v>8391434.5629440621</v>
      </c>
      <c r="O37" s="718">
        <f t="shared" si="38"/>
        <v>8752740.5938019417</v>
      </c>
      <c r="P37" s="718">
        <f t="shared" si="38"/>
        <v>9034837.5906602331</v>
      </c>
      <c r="Q37" s="718">
        <f t="shared" si="38"/>
        <v>9312119.7614507042</v>
      </c>
      <c r="R37" s="718">
        <f t="shared" si="38"/>
        <v>9797672.9469746687</v>
      </c>
      <c r="S37" s="718">
        <f t="shared" si="38"/>
        <v>10648199.719681727</v>
      </c>
      <c r="T37" s="718">
        <f t="shared" si="38"/>
        <v>11115437.752743628</v>
      </c>
      <c r="U37" s="718">
        <f t="shared" si="38"/>
        <v>11885597.673971411</v>
      </c>
      <c r="V37" s="718">
        <f t="shared" si="38"/>
        <v>12431571.5920396</v>
      </c>
      <c r="W37" s="718">
        <f t="shared" si="38"/>
        <v>13056137.331391918</v>
      </c>
      <c r="X37" s="718">
        <f t="shared" si="38"/>
        <v>13970163.246360216</v>
      </c>
      <c r="Y37" s="718">
        <f t="shared" si="38"/>
        <v>15191358.81466338</v>
      </c>
      <c r="Z37" s="718">
        <f t="shared" si="38"/>
        <v>15766909.881820016</v>
      </c>
      <c r="AA37" s="718">
        <f t="shared" si="38"/>
        <v>16325571.995551111</v>
      </c>
      <c r="AB37" s="718">
        <f t="shared" si="38"/>
        <v>16787165.971730452</v>
      </c>
      <c r="AC37" s="718">
        <f t="shared" si="38"/>
        <v>17230941.440103836</v>
      </c>
      <c r="AD37" s="718">
        <f t="shared" si="38"/>
        <v>17634208.133153219</v>
      </c>
      <c r="AE37" s="718">
        <f t="shared" si="38"/>
        <v>18152934.32833638</v>
      </c>
      <c r="AF37" s="718">
        <f t="shared" si="38"/>
        <v>18444116.192650698</v>
      </c>
      <c r="AG37" s="718">
        <f t="shared" si="38"/>
        <v>18691464.410333842</v>
      </c>
      <c r="AH37" s="718">
        <f t="shared" si="38"/>
        <v>18987347.784527216</v>
      </c>
      <c r="AI37" s="718">
        <f t="shared" si="38"/>
        <v>19135938.031210206</v>
      </c>
      <c r="AJ37" s="718">
        <f t="shared" si="38"/>
        <v>19332714.836165629</v>
      </c>
      <c r="AK37" s="718">
        <f t="shared" si="38"/>
        <v>19250498.629655618</v>
      </c>
      <c r="AL37" s="718">
        <f t="shared" si="38"/>
        <v>19609391.710111536</v>
      </c>
      <c r="AM37" s="718">
        <f t="shared" si="38"/>
        <v>19909014.96379545</v>
      </c>
      <c r="AN37" s="718">
        <f t="shared" si="38"/>
        <v>20242694.51707644</v>
      </c>
      <c r="AO37" s="718">
        <f t="shared" si="38"/>
        <v>20707222.521439705</v>
      </c>
      <c r="AP37" s="718">
        <f t="shared" si="38"/>
        <v>20841673.602808092</v>
      </c>
      <c r="AQ37" s="718">
        <f t="shared" si="38"/>
        <v>20960009.162029132</v>
      </c>
      <c r="AR37" s="739">
        <f t="shared" si="4"/>
        <v>1.7285562615478038</v>
      </c>
      <c r="AT37" s="716" t="s">
        <v>674</v>
      </c>
      <c r="AU37" s="717">
        <v>1099152</v>
      </c>
      <c r="AV37" s="717">
        <v>1144641</v>
      </c>
      <c r="AW37" s="717">
        <v>1195079</v>
      </c>
      <c r="AX37" s="717">
        <v>1242956</v>
      </c>
      <c r="AY37" s="717">
        <v>1296432</v>
      </c>
      <c r="AZ37" s="717">
        <v>1365650</v>
      </c>
      <c r="BA37" s="717">
        <v>1442628</v>
      </c>
      <c r="BB37" s="717">
        <v>1534653</v>
      </c>
      <c r="BC37" s="717">
        <v>1646054</v>
      </c>
      <c r="BD37" s="717">
        <v>1778304</v>
      </c>
      <c r="BE37" s="718">
        <v>1937323</v>
      </c>
      <c r="BF37" s="718">
        <v>2147465</v>
      </c>
      <c r="BG37" s="718">
        <v>2376498</v>
      </c>
      <c r="BH37" s="718">
        <v>2566241</v>
      </c>
      <c r="BI37" s="718">
        <v>2815700</v>
      </c>
      <c r="BJ37" s="718">
        <v>3031679</v>
      </c>
      <c r="BK37" s="718">
        <v>3267525</v>
      </c>
      <c r="BL37" s="718">
        <v>3540384</v>
      </c>
      <c r="BM37" s="718">
        <v>3865875</v>
      </c>
      <c r="BN37" s="718">
        <v>4151808</v>
      </c>
      <c r="BO37" s="718">
        <v>4462269</v>
      </c>
      <c r="BP37" s="718">
        <v>4757000</v>
      </c>
      <c r="BQ37" s="718">
        <v>5063772</v>
      </c>
      <c r="BR37" s="718">
        <v>5396495</v>
      </c>
      <c r="BS37" s="718">
        <v>5695339</v>
      </c>
      <c r="BT37" s="718">
        <v>6052317</v>
      </c>
      <c r="BU37" s="718">
        <v>6434840</v>
      </c>
      <c r="BV37" s="718">
        <v>6829261</v>
      </c>
      <c r="BW37" s="718">
        <v>7164297</v>
      </c>
      <c r="BX37" s="718">
        <v>7499580</v>
      </c>
      <c r="BY37" s="718">
        <v>7860180</v>
      </c>
      <c r="BZ37" s="718">
        <v>8252227</v>
      </c>
      <c r="CA37" s="718">
        <v>8756987</v>
      </c>
      <c r="CB37" s="718">
        <v>9269634</v>
      </c>
      <c r="CC37" s="718">
        <v>9770070</v>
      </c>
      <c r="CD37" s="718">
        <v>10253139</v>
      </c>
      <c r="CE37" s="718">
        <v>10761896</v>
      </c>
      <c r="CF37" s="718">
        <v>11181271</v>
      </c>
      <c r="CG37" s="718">
        <v>11572499</v>
      </c>
      <c r="CH37" s="718">
        <v>11972807</v>
      </c>
      <c r="CI37" s="718">
        <v>12345340</v>
      </c>
      <c r="CJ37" s="718">
        <v>12728397</v>
      </c>
      <c r="CK37" s="718">
        <v>13062797</v>
      </c>
      <c r="CL37" s="718">
        <v>13378589</v>
      </c>
      <c r="CM37" s="718">
        <v>13632172</v>
      </c>
      <c r="CN37" s="718">
        <v>13825783</v>
      </c>
      <c r="CO37" s="718">
        <v>13999543</v>
      </c>
      <c r="CP37" s="718">
        <v>14155688</v>
      </c>
      <c r="CQ37" s="718">
        <v>14266527</v>
      </c>
      <c r="CR37" s="718">
        <v>14371504</v>
      </c>
      <c r="CS37" s="718">
        <v>14472300</v>
      </c>
      <c r="CT37" s="718">
        <v>14550898</v>
      </c>
      <c r="CU37" s="718">
        <v>14641914</v>
      </c>
      <c r="CV37" s="718">
        <v>14752656</v>
      </c>
      <c r="CW37" s="718">
        <v>14862631</v>
      </c>
      <c r="CX37" s="739">
        <f t="shared" si="5"/>
        <v>1.5961810308485382</v>
      </c>
    </row>
    <row r="38" spans="1:102">
      <c r="A38" s="707"/>
      <c r="B38" s="707" t="s">
        <v>1236</v>
      </c>
      <c r="C38" s="716" t="s">
        <v>676</v>
      </c>
      <c r="D38" s="717">
        <f t="shared" ref="D38:AQ38" si="39">D95+D153</f>
        <v>4505800.274016059</v>
      </c>
      <c r="E38" s="717">
        <f t="shared" si="39"/>
        <v>5274728.3134464296</v>
      </c>
      <c r="F38" s="717">
        <f t="shared" si="39"/>
        <v>5994130.3499652166</v>
      </c>
      <c r="G38" s="717">
        <f t="shared" si="39"/>
        <v>6721732.6888124496</v>
      </c>
      <c r="H38" s="717">
        <f t="shared" si="39"/>
        <v>7475846.6237233467</v>
      </c>
      <c r="I38" s="717">
        <f t="shared" si="39"/>
        <v>8128935.1582648037</v>
      </c>
      <c r="J38" s="717">
        <f t="shared" si="39"/>
        <v>8636871.7735274639</v>
      </c>
      <c r="K38" s="717">
        <f t="shared" si="39"/>
        <v>9036056.5339319445</v>
      </c>
      <c r="L38" s="717">
        <f t="shared" si="39"/>
        <v>9489711.1051436551</v>
      </c>
      <c r="M38" s="717">
        <f t="shared" si="39"/>
        <v>9933298.7896092348</v>
      </c>
      <c r="N38" s="718">
        <f t="shared" si="39"/>
        <v>10613078.184913948</v>
      </c>
      <c r="O38" s="718">
        <f t="shared" si="39"/>
        <v>11260606.710112572</v>
      </c>
      <c r="P38" s="718">
        <f t="shared" si="39"/>
        <v>11792453.502258901</v>
      </c>
      <c r="Q38" s="718">
        <f t="shared" si="39"/>
        <v>12199408.097934589</v>
      </c>
      <c r="R38" s="718">
        <f t="shared" si="39"/>
        <v>12764999.210412312</v>
      </c>
      <c r="S38" s="718">
        <f t="shared" si="39"/>
        <v>14152844.926785383</v>
      </c>
      <c r="T38" s="718">
        <f t="shared" si="39"/>
        <v>15167388.131556395</v>
      </c>
      <c r="U38" s="718">
        <f t="shared" si="39"/>
        <v>16211449.990472089</v>
      </c>
      <c r="V38" s="718">
        <f t="shared" si="39"/>
        <v>17203169.340877347</v>
      </c>
      <c r="W38" s="718">
        <f t="shared" si="39"/>
        <v>18325070.033206604</v>
      </c>
      <c r="X38" s="718">
        <f t="shared" si="39"/>
        <v>19537622.000311144</v>
      </c>
      <c r="Y38" s="718">
        <f t="shared" si="39"/>
        <v>20999678.229835045</v>
      </c>
      <c r="Z38" s="718">
        <f t="shared" si="39"/>
        <v>21896770.748126261</v>
      </c>
      <c r="AA38" s="718">
        <f t="shared" si="39"/>
        <v>22596518.724514037</v>
      </c>
      <c r="AB38" s="718">
        <f t="shared" si="39"/>
        <v>23317488.879353665</v>
      </c>
      <c r="AC38" s="718">
        <f t="shared" si="39"/>
        <v>23895781.046778213</v>
      </c>
      <c r="AD38" s="718">
        <f t="shared" si="39"/>
        <v>24585503.672610309</v>
      </c>
      <c r="AE38" s="718">
        <f t="shared" si="39"/>
        <v>25188225.440520905</v>
      </c>
      <c r="AF38" s="718">
        <f t="shared" si="39"/>
        <v>25697012.806641035</v>
      </c>
      <c r="AG38" s="718">
        <f t="shared" si="39"/>
        <v>25925426.876090303</v>
      </c>
      <c r="AH38" s="718">
        <f t="shared" si="39"/>
        <v>26328299.997016206</v>
      </c>
      <c r="AI38" s="718">
        <f t="shared" si="39"/>
        <v>26540454.732650742</v>
      </c>
      <c r="AJ38" s="718">
        <f t="shared" si="39"/>
        <v>26766326.600605622</v>
      </c>
      <c r="AK38" s="718">
        <f t="shared" si="39"/>
        <v>26908932.489957422</v>
      </c>
      <c r="AL38" s="718">
        <f t="shared" si="39"/>
        <v>27406451.07297612</v>
      </c>
      <c r="AM38" s="718">
        <f t="shared" si="39"/>
        <v>27949229.183446094</v>
      </c>
      <c r="AN38" s="718">
        <f t="shared" si="39"/>
        <v>28928821.15888685</v>
      </c>
      <c r="AO38" s="718">
        <f t="shared" si="39"/>
        <v>29937803.126069523</v>
      </c>
      <c r="AP38" s="718">
        <f t="shared" si="39"/>
        <v>30218861.367575947</v>
      </c>
      <c r="AQ38" s="718">
        <f t="shared" si="39"/>
        <v>30527545.089159094</v>
      </c>
      <c r="AR38" s="739">
        <f t="shared" si="4"/>
        <v>2.5175837856571031</v>
      </c>
      <c r="AT38" s="716" t="s">
        <v>676</v>
      </c>
      <c r="AU38" s="717">
        <v>1414550</v>
      </c>
      <c r="AV38" s="717">
        <v>1469804</v>
      </c>
      <c r="AW38" s="717">
        <v>1537395</v>
      </c>
      <c r="AX38" s="717">
        <v>1619704</v>
      </c>
      <c r="AY38" s="717">
        <v>1710762</v>
      </c>
      <c r="AZ38" s="717">
        <v>1805026</v>
      </c>
      <c r="BA38" s="717">
        <v>1926065</v>
      </c>
      <c r="BB38" s="717">
        <v>2059833</v>
      </c>
      <c r="BC38" s="717">
        <v>2219095</v>
      </c>
      <c r="BD38" s="717">
        <v>2382076</v>
      </c>
      <c r="BE38" s="718">
        <v>2590450</v>
      </c>
      <c r="BF38" s="718">
        <v>2857450</v>
      </c>
      <c r="BG38" s="718">
        <v>3183091</v>
      </c>
      <c r="BH38" s="718">
        <v>3446927</v>
      </c>
      <c r="BI38" s="718">
        <v>3747552</v>
      </c>
      <c r="BJ38" s="718">
        <v>4052599</v>
      </c>
      <c r="BK38" s="718">
        <v>4380876</v>
      </c>
      <c r="BL38" s="718">
        <v>4757991</v>
      </c>
      <c r="BM38" s="718">
        <v>5244400</v>
      </c>
      <c r="BN38" s="718">
        <v>5745688</v>
      </c>
      <c r="BO38" s="718">
        <v>6230179</v>
      </c>
      <c r="BP38" s="718">
        <v>6742061</v>
      </c>
      <c r="BQ38" s="718">
        <v>7280841</v>
      </c>
      <c r="BR38" s="718">
        <v>7760123</v>
      </c>
      <c r="BS38" s="718">
        <v>8237908</v>
      </c>
      <c r="BT38" s="718">
        <v>8719391</v>
      </c>
      <c r="BU38" s="718">
        <v>9248234</v>
      </c>
      <c r="BV38" s="718">
        <v>9825403</v>
      </c>
      <c r="BW38" s="718">
        <v>10422640</v>
      </c>
      <c r="BX38" s="718">
        <v>10987735</v>
      </c>
      <c r="BY38" s="718">
        <v>11558003</v>
      </c>
      <c r="BZ38" s="718">
        <v>12128745</v>
      </c>
      <c r="CA38" s="718">
        <v>12807587</v>
      </c>
      <c r="CB38" s="718">
        <v>13592446</v>
      </c>
      <c r="CC38" s="718">
        <v>14321190</v>
      </c>
      <c r="CD38" s="718">
        <v>14998314</v>
      </c>
      <c r="CE38" s="718">
        <v>15723508</v>
      </c>
      <c r="CF38" s="718">
        <v>16363584</v>
      </c>
      <c r="CG38" s="718">
        <v>17002700</v>
      </c>
      <c r="CH38" s="718">
        <v>17645120</v>
      </c>
      <c r="CI38" s="718">
        <v>18187697</v>
      </c>
      <c r="CJ38" s="718">
        <v>18703941</v>
      </c>
      <c r="CK38" s="718">
        <v>19200667</v>
      </c>
      <c r="CL38" s="718">
        <v>19651814</v>
      </c>
      <c r="CM38" s="718">
        <v>20054243</v>
      </c>
      <c r="CN38" s="718">
        <v>20363184</v>
      </c>
      <c r="CO38" s="718">
        <v>20639517</v>
      </c>
      <c r="CP38" s="718">
        <v>20900259</v>
      </c>
      <c r="CQ38" s="718">
        <v>21099686</v>
      </c>
      <c r="CR38" s="718">
        <v>21286065</v>
      </c>
      <c r="CS38" s="718">
        <v>21483869</v>
      </c>
      <c r="CT38" s="718">
        <v>21647670</v>
      </c>
      <c r="CU38" s="718">
        <v>21787004</v>
      </c>
      <c r="CV38" s="718">
        <v>21944778</v>
      </c>
      <c r="CW38" s="718">
        <v>22072341</v>
      </c>
      <c r="CX38" s="739">
        <f t="shared" si="5"/>
        <v>2.370472092768801</v>
      </c>
    </row>
    <row r="39" spans="1:102">
      <c r="A39" s="707"/>
      <c r="B39" s="707" t="s">
        <v>1236</v>
      </c>
      <c r="C39" s="719" t="s">
        <v>677</v>
      </c>
      <c r="D39" s="720">
        <f t="shared" ref="D39:AQ39" si="40">D96+D154</f>
        <v>3333853.0576385404</v>
      </c>
      <c r="E39" s="720">
        <f t="shared" si="40"/>
        <v>3775181.6778280474</v>
      </c>
      <c r="F39" s="720">
        <f t="shared" si="40"/>
        <v>4147349.3324692138</v>
      </c>
      <c r="G39" s="720">
        <f t="shared" si="40"/>
        <v>4546584.2292261356</v>
      </c>
      <c r="H39" s="720">
        <f t="shared" si="40"/>
        <v>4997605.9689651569</v>
      </c>
      <c r="I39" s="720">
        <f t="shared" si="40"/>
        <v>5537771.0833020024</v>
      </c>
      <c r="J39" s="720">
        <f t="shared" si="40"/>
        <v>6041510.8196784453</v>
      </c>
      <c r="K39" s="720">
        <f t="shared" si="40"/>
        <v>6285735.8466868177</v>
      </c>
      <c r="L39" s="720">
        <f t="shared" si="40"/>
        <v>6615636.7112863353</v>
      </c>
      <c r="M39" s="720">
        <f t="shared" si="40"/>
        <v>6960610.6933898609</v>
      </c>
      <c r="N39" s="721">
        <f t="shared" si="40"/>
        <v>7429754.1781515544</v>
      </c>
      <c r="O39" s="721">
        <f t="shared" si="40"/>
        <v>7927258.1535760732</v>
      </c>
      <c r="P39" s="721">
        <f t="shared" si="40"/>
        <v>8396565.442668587</v>
      </c>
      <c r="Q39" s="721">
        <f t="shared" si="40"/>
        <v>8678429.5708032306</v>
      </c>
      <c r="R39" s="721">
        <f t="shared" si="40"/>
        <v>8934878.7353577707</v>
      </c>
      <c r="S39" s="721">
        <f t="shared" si="40"/>
        <v>9746526.8106827848</v>
      </c>
      <c r="T39" s="721">
        <f t="shared" si="40"/>
        <v>10199612.095055241</v>
      </c>
      <c r="U39" s="721">
        <f t="shared" si="40"/>
        <v>10878728.475597877</v>
      </c>
      <c r="V39" s="721">
        <f t="shared" si="40"/>
        <v>11355887.422629729</v>
      </c>
      <c r="W39" s="721">
        <f t="shared" si="40"/>
        <v>12015305.206893351</v>
      </c>
      <c r="X39" s="721">
        <f t="shared" si="40"/>
        <v>12763525.092018578</v>
      </c>
      <c r="Y39" s="721">
        <f t="shared" si="40"/>
        <v>13784762.704455895</v>
      </c>
      <c r="Z39" s="721">
        <f t="shared" si="40"/>
        <v>14522225.897133857</v>
      </c>
      <c r="AA39" s="721">
        <f t="shared" si="40"/>
        <v>14913782.374804387</v>
      </c>
      <c r="AB39" s="721">
        <f t="shared" si="40"/>
        <v>15379471.65263791</v>
      </c>
      <c r="AC39" s="721">
        <f t="shared" si="40"/>
        <v>15684388.953087404</v>
      </c>
      <c r="AD39" s="721">
        <f t="shared" si="40"/>
        <v>16163139.322036501</v>
      </c>
      <c r="AE39" s="721">
        <f t="shared" si="40"/>
        <v>16621060.471728047</v>
      </c>
      <c r="AF39" s="721">
        <f t="shared" si="40"/>
        <v>16874215.340458088</v>
      </c>
      <c r="AG39" s="721">
        <f t="shared" si="40"/>
        <v>17107781.519240968</v>
      </c>
      <c r="AH39" s="721">
        <f t="shared" si="40"/>
        <v>17379039.279997945</v>
      </c>
      <c r="AI39" s="721">
        <f t="shared" si="40"/>
        <v>17482742.939597685</v>
      </c>
      <c r="AJ39" s="721">
        <f t="shared" si="40"/>
        <v>17609659.539224688</v>
      </c>
      <c r="AK39" s="721">
        <f t="shared" si="40"/>
        <v>17655228.164100163</v>
      </c>
      <c r="AL39" s="721">
        <f t="shared" si="40"/>
        <v>17875971.834607698</v>
      </c>
      <c r="AM39" s="721">
        <f t="shared" si="40"/>
        <v>18018489.352097031</v>
      </c>
      <c r="AN39" s="721">
        <f t="shared" si="40"/>
        <v>18235897.641057357</v>
      </c>
      <c r="AO39" s="721">
        <f t="shared" si="40"/>
        <v>18767375.97597592</v>
      </c>
      <c r="AP39" s="721">
        <f t="shared" si="40"/>
        <v>19139510.701857701</v>
      </c>
      <c r="AQ39" s="721">
        <f t="shared" si="40"/>
        <v>19389981.107709952</v>
      </c>
      <c r="AR39" s="739">
        <f t="shared" si="4"/>
        <v>1.5990772234844253</v>
      </c>
      <c r="AT39" s="719" t="s">
        <v>677</v>
      </c>
      <c r="AU39" s="720">
        <v>1221553</v>
      </c>
      <c r="AV39" s="720">
        <v>1268006</v>
      </c>
      <c r="AW39" s="720">
        <v>1319230</v>
      </c>
      <c r="AX39" s="720">
        <v>1376740</v>
      </c>
      <c r="AY39" s="720">
        <v>1437070</v>
      </c>
      <c r="AZ39" s="720">
        <v>1502510</v>
      </c>
      <c r="BA39" s="720">
        <v>1575537</v>
      </c>
      <c r="BB39" s="720">
        <v>1653355</v>
      </c>
      <c r="BC39" s="720">
        <v>1736471</v>
      </c>
      <c r="BD39" s="720">
        <v>1837299</v>
      </c>
      <c r="BE39" s="721">
        <v>1959720</v>
      </c>
      <c r="BF39" s="721">
        <v>2128178</v>
      </c>
      <c r="BG39" s="721">
        <v>2339122</v>
      </c>
      <c r="BH39" s="721">
        <v>2525410</v>
      </c>
      <c r="BI39" s="721">
        <v>2717639</v>
      </c>
      <c r="BJ39" s="721">
        <v>2888621</v>
      </c>
      <c r="BK39" s="721">
        <v>3077982</v>
      </c>
      <c r="BL39" s="721">
        <v>3320919</v>
      </c>
      <c r="BM39" s="721">
        <v>3646496</v>
      </c>
      <c r="BN39" s="721">
        <v>3968500</v>
      </c>
      <c r="BO39" s="721">
        <v>4272032</v>
      </c>
      <c r="BP39" s="721">
        <v>4569264</v>
      </c>
      <c r="BQ39" s="721">
        <v>4851041</v>
      </c>
      <c r="BR39" s="721">
        <v>5127431</v>
      </c>
      <c r="BS39" s="721">
        <v>5387545</v>
      </c>
      <c r="BT39" s="721">
        <v>5653471</v>
      </c>
      <c r="BU39" s="721">
        <v>5931475</v>
      </c>
      <c r="BV39" s="721">
        <v>6237969</v>
      </c>
      <c r="BW39" s="721">
        <v>6563287</v>
      </c>
      <c r="BX39" s="721">
        <v>6872289</v>
      </c>
      <c r="BY39" s="721">
        <v>7155403</v>
      </c>
      <c r="BZ39" s="721">
        <v>7422654</v>
      </c>
      <c r="CA39" s="721">
        <v>7736111</v>
      </c>
      <c r="CB39" s="721">
        <v>8090906</v>
      </c>
      <c r="CC39" s="721">
        <v>8471934</v>
      </c>
      <c r="CD39" s="721">
        <v>8839253</v>
      </c>
      <c r="CE39" s="721">
        <v>9244483</v>
      </c>
      <c r="CF39" s="721">
        <v>9602566</v>
      </c>
      <c r="CG39" s="721">
        <v>9979149</v>
      </c>
      <c r="CH39" s="721">
        <v>10383952</v>
      </c>
      <c r="CI39" s="721">
        <v>10725904</v>
      </c>
      <c r="CJ39" s="721">
        <v>11024821</v>
      </c>
      <c r="CK39" s="721">
        <v>11322729</v>
      </c>
      <c r="CL39" s="721">
        <v>11591173</v>
      </c>
      <c r="CM39" s="721">
        <v>11834909</v>
      </c>
      <c r="CN39" s="721">
        <v>12035752</v>
      </c>
      <c r="CO39" s="721">
        <v>12211731</v>
      </c>
      <c r="CP39" s="721">
        <v>12376198</v>
      </c>
      <c r="CQ39" s="721">
        <v>12484462</v>
      </c>
      <c r="CR39" s="721">
        <v>12607193</v>
      </c>
      <c r="CS39" s="721">
        <v>12719985</v>
      </c>
      <c r="CT39" s="721">
        <v>12810593</v>
      </c>
      <c r="CU39" s="721">
        <v>12880348</v>
      </c>
      <c r="CV39" s="721">
        <v>12974427</v>
      </c>
      <c r="CW39" s="721">
        <v>13070122</v>
      </c>
      <c r="CX39" s="739">
        <f t="shared" si="5"/>
        <v>1.4036734685316588</v>
      </c>
    </row>
    <row r="40" spans="1:102">
      <c r="A40" s="707"/>
      <c r="B40" s="707" t="s">
        <v>1237</v>
      </c>
      <c r="C40" s="713" t="s">
        <v>679</v>
      </c>
      <c r="D40" s="714">
        <f t="shared" ref="D40:AQ40" si="41">D97+D155</f>
        <v>1030460.6949126031</v>
      </c>
      <c r="E40" s="714">
        <f t="shared" si="41"/>
        <v>1190282.8188418266</v>
      </c>
      <c r="F40" s="714">
        <f t="shared" si="41"/>
        <v>1343894.4277889945</v>
      </c>
      <c r="G40" s="714">
        <f t="shared" si="41"/>
        <v>1508858.2819952755</v>
      </c>
      <c r="H40" s="714">
        <f t="shared" si="41"/>
        <v>1681812.5681469734</v>
      </c>
      <c r="I40" s="714">
        <f t="shared" si="41"/>
        <v>1856104.1567824339</v>
      </c>
      <c r="J40" s="714">
        <f t="shared" si="41"/>
        <v>2045705.7474814802</v>
      </c>
      <c r="K40" s="714">
        <f t="shared" si="41"/>
        <v>2195573.5500254058</v>
      </c>
      <c r="L40" s="714">
        <f t="shared" si="41"/>
        <v>2356327.3914245176</v>
      </c>
      <c r="M40" s="714">
        <f t="shared" si="41"/>
        <v>2538053.3619599035</v>
      </c>
      <c r="N40" s="715">
        <f t="shared" si="41"/>
        <v>2693787.4897848922</v>
      </c>
      <c r="O40" s="715">
        <f t="shared" si="41"/>
        <v>2834648.4515827633</v>
      </c>
      <c r="P40" s="715">
        <f t="shared" si="41"/>
        <v>2987278.4893656601</v>
      </c>
      <c r="Q40" s="715">
        <f t="shared" si="41"/>
        <v>3121430.0356335323</v>
      </c>
      <c r="R40" s="715">
        <f t="shared" si="41"/>
        <v>3276443.8036865145</v>
      </c>
      <c r="S40" s="715">
        <f t="shared" si="41"/>
        <v>3689849.9009529855</v>
      </c>
      <c r="T40" s="715">
        <f t="shared" si="41"/>
        <v>3852417.2324840846</v>
      </c>
      <c r="U40" s="715">
        <f t="shared" si="41"/>
        <v>4028831.3028986068</v>
      </c>
      <c r="V40" s="715">
        <f t="shared" si="41"/>
        <v>4167384.1180849345</v>
      </c>
      <c r="W40" s="715">
        <f t="shared" si="41"/>
        <v>4383545.1492024446</v>
      </c>
      <c r="X40" s="715">
        <f t="shared" si="41"/>
        <v>4668357.6020080196</v>
      </c>
      <c r="Y40" s="715">
        <f t="shared" si="41"/>
        <v>4874201.2206280064</v>
      </c>
      <c r="Z40" s="715">
        <f t="shared" si="41"/>
        <v>5059904.6634951672</v>
      </c>
      <c r="AA40" s="715">
        <f t="shared" si="41"/>
        <v>5212802.6629599202</v>
      </c>
      <c r="AB40" s="715">
        <f t="shared" si="41"/>
        <v>5368882.4126787363</v>
      </c>
      <c r="AC40" s="715">
        <f t="shared" si="41"/>
        <v>5536770.1246269587</v>
      </c>
      <c r="AD40" s="715">
        <f t="shared" si="41"/>
        <v>5727119.0808813293</v>
      </c>
      <c r="AE40" s="715">
        <f t="shared" si="41"/>
        <v>5894974.6051654564</v>
      </c>
      <c r="AF40" s="715">
        <f t="shared" si="41"/>
        <v>6036707.9228513073</v>
      </c>
      <c r="AG40" s="715">
        <f t="shared" si="41"/>
        <v>6173166.3257857477</v>
      </c>
      <c r="AH40" s="715">
        <f t="shared" si="41"/>
        <v>6366029.8539264891</v>
      </c>
      <c r="AI40" s="715">
        <f t="shared" si="41"/>
        <v>6519470.2796695661</v>
      </c>
      <c r="AJ40" s="715">
        <f t="shared" si="41"/>
        <v>6628131.2367263176</v>
      </c>
      <c r="AK40" s="715">
        <f t="shared" si="41"/>
        <v>6722587.0841488261</v>
      </c>
      <c r="AL40" s="715">
        <f t="shared" si="41"/>
        <v>6913207.6896098591</v>
      </c>
      <c r="AM40" s="715">
        <f t="shared" si="41"/>
        <v>7044488.569974035</v>
      </c>
      <c r="AN40" s="715">
        <f t="shared" si="41"/>
        <v>7202429.1353035551</v>
      </c>
      <c r="AO40" s="715">
        <f t="shared" si="41"/>
        <v>7406287.8726772368</v>
      </c>
      <c r="AP40" s="715">
        <f t="shared" si="41"/>
        <v>7468540.7031206926</v>
      </c>
      <c r="AQ40" s="715">
        <f t="shared" si="41"/>
        <v>7526759.595152434</v>
      </c>
      <c r="AR40" s="739">
        <f t="shared" si="4"/>
        <v>0.620726228065552</v>
      </c>
      <c r="AT40" s="713" t="s">
        <v>679</v>
      </c>
      <c r="AU40" s="714">
        <v>625882</v>
      </c>
      <c r="AV40" s="714">
        <v>652428</v>
      </c>
      <c r="AW40" s="714">
        <v>688051</v>
      </c>
      <c r="AX40" s="714">
        <v>728472</v>
      </c>
      <c r="AY40" s="714">
        <v>770090</v>
      </c>
      <c r="AZ40" s="714">
        <v>813676</v>
      </c>
      <c r="BA40" s="714">
        <v>867797</v>
      </c>
      <c r="BB40" s="714">
        <v>925514</v>
      </c>
      <c r="BC40" s="714">
        <v>1003440</v>
      </c>
      <c r="BD40" s="714">
        <v>1088942</v>
      </c>
      <c r="BE40" s="715">
        <v>1189646</v>
      </c>
      <c r="BF40" s="715">
        <v>1312974</v>
      </c>
      <c r="BG40" s="715">
        <v>1455697</v>
      </c>
      <c r="BH40" s="715">
        <v>1577310</v>
      </c>
      <c r="BI40" s="715">
        <v>1690519</v>
      </c>
      <c r="BJ40" s="715">
        <v>1794643</v>
      </c>
      <c r="BK40" s="715">
        <v>1904998</v>
      </c>
      <c r="BL40" s="715">
        <v>2041775</v>
      </c>
      <c r="BM40" s="715">
        <v>2222163</v>
      </c>
      <c r="BN40" s="715">
        <v>2391415</v>
      </c>
      <c r="BO40" s="715">
        <v>2552179</v>
      </c>
      <c r="BP40" s="715">
        <v>2712999</v>
      </c>
      <c r="BQ40" s="715">
        <v>2870007</v>
      </c>
      <c r="BR40" s="715">
        <v>3041567</v>
      </c>
      <c r="BS40" s="715">
        <v>3206698</v>
      </c>
      <c r="BT40" s="715">
        <v>3377983</v>
      </c>
      <c r="BU40" s="715">
        <v>3535537</v>
      </c>
      <c r="BV40" s="715">
        <v>3710250</v>
      </c>
      <c r="BW40" s="715">
        <v>3892512</v>
      </c>
      <c r="BX40" s="715">
        <v>4064949</v>
      </c>
      <c r="BY40" s="715">
        <v>4255301</v>
      </c>
      <c r="BZ40" s="715">
        <v>4454516</v>
      </c>
      <c r="CA40" s="715">
        <v>4684887</v>
      </c>
      <c r="CB40" s="715">
        <v>4945506</v>
      </c>
      <c r="CC40" s="715">
        <v>5206597</v>
      </c>
      <c r="CD40" s="715">
        <v>5478406</v>
      </c>
      <c r="CE40" s="715">
        <v>5782670</v>
      </c>
      <c r="CF40" s="715">
        <v>6074524</v>
      </c>
      <c r="CG40" s="715">
        <v>6351703</v>
      </c>
      <c r="CH40" s="715">
        <v>6651191</v>
      </c>
      <c r="CI40" s="715">
        <v>6898183</v>
      </c>
      <c r="CJ40" s="715">
        <v>7165832</v>
      </c>
      <c r="CK40" s="715">
        <v>7397250</v>
      </c>
      <c r="CL40" s="715">
        <v>7602721</v>
      </c>
      <c r="CM40" s="715">
        <v>7788051</v>
      </c>
      <c r="CN40" s="715">
        <v>7951788</v>
      </c>
      <c r="CO40" s="715">
        <v>8098769</v>
      </c>
      <c r="CP40" s="715">
        <v>8209896</v>
      </c>
      <c r="CQ40" s="715">
        <v>8287274</v>
      </c>
      <c r="CR40" s="715">
        <v>8370655</v>
      </c>
      <c r="CS40" s="715">
        <v>8448508</v>
      </c>
      <c r="CT40" s="715">
        <v>8496991</v>
      </c>
      <c r="CU40" s="715">
        <v>8549314</v>
      </c>
      <c r="CV40" s="715">
        <v>8622772</v>
      </c>
      <c r="CW40" s="715">
        <v>8699337</v>
      </c>
      <c r="CX40" s="739">
        <f t="shared" si="5"/>
        <v>0.9342704330315964</v>
      </c>
    </row>
    <row r="41" spans="1:102">
      <c r="A41" s="707"/>
      <c r="B41" s="707" t="s">
        <v>1237</v>
      </c>
      <c r="C41" s="716" t="s">
        <v>1198</v>
      </c>
      <c r="D41" s="717">
        <f t="shared" ref="D41:AQ41" si="42">D98+D156</f>
        <v>1284143.3721687798</v>
      </c>
      <c r="E41" s="717">
        <f t="shared" si="42"/>
        <v>1439761.0528600798</v>
      </c>
      <c r="F41" s="717">
        <f t="shared" si="42"/>
        <v>1664488.128944726</v>
      </c>
      <c r="G41" s="717">
        <f t="shared" si="42"/>
        <v>1986809.1193508401</v>
      </c>
      <c r="H41" s="717">
        <f t="shared" si="42"/>
        <v>2240899.6731994827</v>
      </c>
      <c r="I41" s="717">
        <f t="shared" si="42"/>
        <v>2461523.5302494708</v>
      </c>
      <c r="J41" s="717">
        <f t="shared" si="42"/>
        <v>2699745.4929580204</v>
      </c>
      <c r="K41" s="717">
        <f t="shared" si="42"/>
        <v>2895365.8835499417</v>
      </c>
      <c r="L41" s="717">
        <f t="shared" si="42"/>
        <v>3144850.9587731748</v>
      </c>
      <c r="M41" s="717">
        <f t="shared" si="42"/>
        <v>3339754.4234578982</v>
      </c>
      <c r="N41" s="718">
        <f t="shared" si="42"/>
        <v>3514008.1242086049</v>
      </c>
      <c r="O41" s="718">
        <f t="shared" si="42"/>
        <v>3772809.9038710203</v>
      </c>
      <c r="P41" s="718">
        <f t="shared" si="42"/>
        <v>3934857.8984034569</v>
      </c>
      <c r="Q41" s="718">
        <f t="shared" si="42"/>
        <v>4097240.7421986759</v>
      </c>
      <c r="R41" s="718">
        <f t="shared" si="42"/>
        <v>4266562.5964299571</v>
      </c>
      <c r="S41" s="718">
        <f t="shared" si="42"/>
        <v>4691214.0402189605</v>
      </c>
      <c r="T41" s="718">
        <f t="shared" si="42"/>
        <v>4853171.5627131816</v>
      </c>
      <c r="U41" s="718">
        <f t="shared" si="42"/>
        <v>5081810.6203492358</v>
      </c>
      <c r="V41" s="718">
        <f t="shared" si="42"/>
        <v>5377785.1732477266</v>
      </c>
      <c r="W41" s="718">
        <f t="shared" si="42"/>
        <v>5672880.377452462</v>
      </c>
      <c r="X41" s="718">
        <f t="shared" si="42"/>
        <v>6074891.5706287716</v>
      </c>
      <c r="Y41" s="718">
        <f t="shared" si="42"/>
        <v>6497955.7273778692</v>
      </c>
      <c r="Z41" s="718">
        <f t="shared" si="42"/>
        <v>6820937.0612731129</v>
      </c>
      <c r="AA41" s="718">
        <f t="shared" si="42"/>
        <v>7063843.8123684842</v>
      </c>
      <c r="AB41" s="718">
        <f t="shared" si="42"/>
        <v>7318138.9964149594</v>
      </c>
      <c r="AC41" s="718">
        <f t="shared" si="42"/>
        <v>7562197.9452846628</v>
      </c>
      <c r="AD41" s="718">
        <f t="shared" si="42"/>
        <v>7823960.8857357409</v>
      </c>
      <c r="AE41" s="718">
        <f t="shared" si="42"/>
        <v>8106525.3715638947</v>
      </c>
      <c r="AF41" s="718">
        <f t="shared" si="42"/>
        <v>8286629.1401338158</v>
      </c>
      <c r="AG41" s="718">
        <f t="shared" si="42"/>
        <v>8489091.4230772927</v>
      </c>
      <c r="AH41" s="718">
        <f t="shared" si="42"/>
        <v>8666846.59199249</v>
      </c>
      <c r="AI41" s="718">
        <f t="shared" si="42"/>
        <v>8805913.488110736</v>
      </c>
      <c r="AJ41" s="718">
        <f t="shared" si="42"/>
        <v>8919634.3182936665</v>
      </c>
      <c r="AK41" s="718">
        <f t="shared" si="42"/>
        <v>8969194.2556529399</v>
      </c>
      <c r="AL41" s="718">
        <f t="shared" si="42"/>
        <v>9130068.2869456466</v>
      </c>
      <c r="AM41" s="718">
        <f t="shared" si="42"/>
        <v>9285861.934528131</v>
      </c>
      <c r="AN41" s="718">
        <f t="shared" si="42"/>
        <v>9473998.202690376</v>
      </c>
      <c r="AO41" s="718">
        <f t="shared" si="42"/>
        <v>9707017.9317385666</v>
      </c>
      <c r="AP41" s="718">
        <f t="shared" si="42"/>
        <v>9758339.8698107209</v>
      </c>
      <c r="AQ41" s="718">
        <f t="shared" si="42"/>
        <v>9819761.1797934733</v>
      </c>
      <c r="AR41" s="739">
        <f t="shared" si="4"/>
        <v>0.8098283518399384</v>
      </c>
      <c r="AT41" s="716" t="s">
        <v>1198</v>
      </c>
      <c r="AU41" s="717">
        <v>615274</v>
      </c>
      <c r="AV41" s="717">
        <v>633517</v>
      </c>
      <c r="AW41" s="717">
        <v>654282</v>
      </c>
      <c r="AX41" s="717">
        <v>681670</v>
      </c>
      <c r="AY41" s="717">
        <v>714655</v>
      </c>
      <c r="AZ41" s="717">
        <v>754870</v>
      </c>
      <c r="BA41" s="717">
        <v>795755</v>
      </c>
      <c r="BB41" s="717">
        <v>838204</v>
      </c>
      <c r="BC41" s="717">
        <v>885450</v>
      </c>
      <c r="BD41" s="717">
        <v>941288</v>
      </c>
      <c r="BE41" s="718">
        <v>1018916</v>
      </c>
      <c r="BF41" s="718">
        <v>1106648</v>
      </c>
      <c r="BG41" s="718">
        <v>1231789</v>
      </c>
      <c r="BH41" s="718">
        <v>1329738</v>
      </c>
      <c r="BI41" s="718">
        <v>1429496</v>
      </c>
      <c r="BJ41" s="718">
        <v>1527617</v>
      </c>
      <c r="BK41" s="718">
        <v>1637897</v>
      </c>
      <c r="BL41" s="718">
        <v>1767665</v>
      </c>
      <c r="BM41" s="718">
        <v>1931832</v>
      </c>
      <c r="BN41" s="718">
        <v>2081995</v>
      </c>
      <c r="BO41" s="718">
        <v>2235903</v>
      </c>
      <c r="BP41" s="718">
        <v>2391055</v>
      </c>
      <c r="BQ41" s="718">
        <v>2552394</v>
      </c>
      <c r="BR41" s="718">
        <v>2733221</v>
      </c>
      <c r="BS41" s="718">
        <v>2963472</v>
      </c>
      <c r="BT41" s="718">
        <v>3215540</v>
      </c>
      <c r="BU41" s="718">
        <v>3471796</v>
      </c>
      <c r="BV41" s="718">
        <v>3696676</v>
      </c>
      <c r="BW41" s="718">
        <v>3883968</v>
      </c>
      <c r="BX41" s="718">
        <v>4059195</v>
      </c>
      <c r="BY41" s="718">
        <v>4247968</v>
      </c>
      <c r="BZ41" s="718">
        <v>4434984</v>
      </c>
      <c r="CA41" s="718">
        <v>4627958</v>
      </c>
      <c r="CB41" s="718">
        <v>4822982</v>
      </c>
      <c r="CC41" s="718">
        <v>5029030</v>
      </c>
      <c r="CD41" s="718">
        <v>5245467</v>
      </c>
      <c r="CE41" s="718">
        <v>5535448</v>
      </c>
      <c r="CF41" s="718">
        <v>5760715</v>
      </c>
      <c r="CG41" s="718">
        <v>6013417</v>
      </c>
      <c r="CH41" s="718">
        <v>6278846</v>
      </c>
      <c r="CI41" s="718">
        <v>6494964</v>
      </c>
      <c r="CJ41" s="718">
        <v>6685017</v>
      </c>
      <c r="CK41" s="718">
        <v>6882222</v>
      </c>
      <c r="CL41" s="718">
        <v>7040684</v>
      </c>
      <c r="CM41" s="718">
        <v>7169504</v>
      </c>
      <c r="CN41" s="718">
        <v>7276578</v>
      </c>
      <c r="CO41" s="718">
        <v>7364189</v>
      </c>
      <c r="CP41" s="718">
        <v>7431668</v>
      </c>
      <c r="CQ41" s="718">
        <v>7487517</v>
      </c>
      <c r="CR41" s="718">
        <v>7551310</v>
      </c>
      <c r="CS41" s="718">
        <v>7604874</v>
      </c>
      <c r="CT41" s="718">
        <v>7647136</v>
      </c>
      <c r="CU41" s="718">
        <v>7697251</v>
      </c>
      <c r="CV41" s="718">
        <v>7751676</v>
      </c>
      <c r="CW41" s="718">
        <v>7809056</v>
      </c>
      <c r="CX41" s="739">
        <f t="shared" si="5"/>
        <v>0.83865817943229315</v>
      </c>
    </row>
    <row r="42" spans="1:102">
      <c r="A42" s="707"/>
      <c r="B42" s="707" t="s">
        <v>1237</v>
      </c>
      <c r="C42" s="716" t="s">
        <v>1199</v>
      </c>
      <c r="D42" s="717">
        <f t="shared" ref="D42:AQ42" si="43">D99+D157</f>
        <v>2517803.4814681914</v>
      </c>
      <c r="E42" s="717">
        <f t="shared" si="43"/>
        <v>2816901.9374213908</v>
      </c>
      <c r="F42" s="717">
        <f t="shared" si="43"/>
        <v>3070115.1118163546</v>
      </c>
      <c r="G42" s="717">
        <f t="shared" si="43"/>
        <v>3416160.8298651259</v>
      </c>
      <c r="H42" s="717">
        <f t="shared" si="43"/>
        <v>3711500.7159413262</v>
      </c>
      <c r="I42" s="717">
        <f t="shared" si="43"/>
        <v>4008219.5587987006</v>
      </c>
      <c r="J42" s="717">
        <f t="shared" si="43"/>
        <v>4356669.7652110374</v>
      </c>
      <c r="K42" s="717">
        <f t="shared" si="43"/>
        <v>4586517.0894263014</v>
      </c>
      <c r="L42" s="717">
        <f t="shared" si="43"/>
        <v>4849703.3214288969</v>
      </c>
      <c r="M42" s="717">
        <f t="shared" si="43"/>
        <v>5090319.4013398141</v>
      </c>
      <c r="N42" s="718">
        <f t="shared" si="43"/>
        <v>5390447.1679838356</v>
      </c>
      <c r="O42" s="718">
        <f t="shared" si="43"/>
        <v>5622007.549850476</v>
      </c>
      <c r="P42" s="718">
        <f t="shared" si="43"/>
        <v>5889042.8564019501</v>
      </c>
      <c r="Q42" s="718">
        <f t="shared" si="43"/>
        <v>6095305.1552273557</v>
      </c>
      <c r="R42" s="718">
        <f t="shared" si="43"/>
        <v>6360823.1671322966</v>
      </c>
      <c r="S42" s="718">
        <f t="shared" si="43"/>
        <v>6978517.147324617</v>
      </c>
      <c r="T42" s="718">
        <f t="shared" si="43"/>
        <v>7246156.1891727336</v>
      </c>
      <c r="U42" s="718">
        <f t="shared" si="43"/>
        <v>7571806.2708423864</v>
      </c>
      <c r="V42" s="718">
        <f t="shared" si="43"/>
        <v>7869129.795986684</v>
      </c>
      <c r="W42" s="718">
        <f t="shared" si="43"/>
        <v>8273677.1190046668</v>
      </c>
      <c r="X42" s="718">
        <f t="shared" si="43"/>
        <v>8720002.4435053393</v>
      </c>
      <c r="Y42" s="718">
        <f t="shared" si="43"/>
        <v>9231663.9995951932</v>
      </c>
      <c r="Z42" s="718">
        <f t="shared" si="43"/>
        <v>9637226.2842297256</v>
      </c>
      <c r="AA42" s="718">
        <f t="shared" si="43"/>
        <v>9979884.8809494358</v>
      </c>
      <c r="AB42" s="718">
        <f t="shared" si="43"/>
        <v>10336950.843251999</v>
      </c>
      <c r="AC42" s="718">
        <f t="shared" si="43"/>
        <v>10720230.569980353</v>
      </c>
      <c r="AD42" s="718">
        <f t="shared" si="43"/>
        <v>11022064.455149451</v>
      </c>
      <c r="AE42" s="718">
        <f t="shared" si="43"/>
        <v>11364285.719220884</v>
      </c>
      <c r="AF42" s="718">
        <f t="shared" si="43"/>
        <v>11699575.571016997</v>
      </c>
      <c r="AG42" s="718">
        <f t="shared" si="43"/>
        <v>11886824.974595511</v>
      </c>
      <c r="AH42" s="718">
        <f t="shared" si="43"/>
        <v>12229885.730546974</v>
      </c>
      <c r="AI42" s="718">
        <f t="shared" si="43"/>
        <v>12482373.449579384</v>
      </c>
      <c r="AJ42" s="718">
        <f t="shared" si="43"/>
        <v>12723583.486247296</v>
      </c>
      <c r="AK42" s="718">
        <f t="shared" si="43"/>
        <v>12758720.830454916</v>
      </c>
      <c r="AL42" s="718">
        <f t="shared" si="43"/>
        <v>12925686.999128994</v>
      </c>
      <c r="AM42" s="718">
        <f t="shared" si="43"/>
        <v>13151100.787309427</v>
      </c>
      <c r="AN42" s="718">
        <f t="shared" si="43"/>
        <v>13451807.551340496</v>
      </c>
      <c r="AO42" s="718">
        <f t="shared" si="43"/>
        <v>13984557.88691647</v>
      </c>
      <c r="AP42" s="718">
        <f t="shared" si="43"/>
        <v>14095783.613836383</v>
      </c>
      <c r="AQ42" s="718">
        <f t="shared" si="43"/>
        <v>14231220.818999384</v>
      </c>
      <c r="AR42" s="739">
        <f t="shared" si="4"/>
        <v>1.1736381251547785</v>
      </c>
      <c r="AT42" s="716" t="s">
        <v>1199</v>
      </c>
      <c r="AU42" s="717">
        <v>828758</v>
      </c>
      <c r="AV42" s="717">
        <v>871743</v>
      </c>
      <c r="AW42" s="717">
        <v>923632</v>
      </c>
      <c r="AX42" s="717">
        <v>982290</v>
      </c>
      <c r="AY42" s="717">
        <v>1042468</v>
      </c>
      <c r="AZ42" s="717">
        <v>1106179</v>
      </c>
      <c r="BA42" s="717">
        <v>1176240</v>
      </c>
      <c r="BB42" s="717">
        <v>1250727</v>
      </c>
      <c r="BC42" s="717">
        <v>1342366</v>
      </c>
      <c r="BD42" s="717">
        <v>1453145</v>
      </c>
      <c r="BE42" s="718">
        <v>1582591</v>
      </c>
      <c r="BF42" s="718">
        <v>1733802</v>
      </c>
      <c r="BG42" s="718">
        <v>1903741</v>
      </c>
      <c r="BH42" s="718">
        <v>2052325</v>
      </c>
      <c r="BI42" s="718">
        <v>2221046</v>
      </c>
      <c r="BJ42" s="718">
        <v>2397525</v>
      </c>
      <c r="BK42" s="718">
        <v>2575711</v>
      </c>
      <c r="BL42" s="718">
        <v>2801386</v>
      </c>
      <c r="BM42" s="718">
        <v>3094641</v>
      </c>
      <c r="BN42" s="718">
        <v>3371760</v>
      </c>
      <c r="BO42" s="718">
        <v>3624571</v>
      </c>
      <c r="BP42" s="718">
        <v>3870681</v>
      </c>
      <c r="BQ42" s="718">
        <v>4123197</v>
      </c>
      <c r="BR42" s="718">
        <v>4370493</v>
      </c>
      <c r="BS42" s="718">
        <v>4619800</v>
      </c>
      <c r="BT42" s="718">
        <v>4864906</v>
      </c>
      <c r="BU42" s="718">
        <v>5122607</v>
      </c>
      <c r="BV42" s="718">
        <v>5417340</v>
      </c>
      <c r="BW42" s="718">
        <v>5732367</v>
      </c>
      <c r="BX42" s="718">
        <v>6046000</v>
      </c>
      <c r="BY42" s="718">
        <v>6412462</v>
      </c>
      <c r="BZ42" s="718">
        <v>6737549</v>
      </c>
      <c r="CA42" s="718">
        <v>7110290</v>
      </c>
      <c r="CB42" s="718">
        <v>7556313</v>
      </c>
      <c r="CC42" s="718">
        <v>8050587</v>
      </c>
      <c r="CD42" s="718">
        <v>8518277</v>
      </c>
      <c r="CE42" s="718">
        <v>9015335</v>
      </c>
      <c r="CF42" s="718">
        <v>9479378</v>
      </c>
      <c r="CG42" s="718">
        <v>9950182</v>
      </c>
      <c r="CH42" s="718">
        <v>10417976</v>
      </c>
      <c r="CI42" s="718">
        <v>10801372</v>
      </c>
      <c r="CJ42" s="718">
        <v>11148043</v>
      </c>
      <c r="CK42" s="718">
        <v>11488525</v>
      </c>
      <c r="CL42" s="718">
        <v>11781937</v>
      </c>
      <c r="CM42" s="718">
        <v>12026279</v>
      </c>
      <c r="CN42" s="718">
        <v>12213809</v>
      </c>
      <c r="CO42" s="718">
        <v>12388612</v>
      </c>
      <c r="CP42" s="718">
        <v>12517905</v>
      </c>
      <c r="CQ42" s="718">
        <v>12611269</v>
      </c>
      <c r="CR42" s="718">
        <v>12710344</v>
      </c>
      <c r="CS42" s="718">
        <v>12802084</v>
      </c>
      <c r="CT42" s="718">
        <v>12874862</v>
      </c>
      <c r="CU42" s="718">
        <v>12959461</v>
      </c>
      <c r="CV42" s="718">
        <v>13061551</v>
      </c>
      <c r="CW42" s="718">
        <v>13169638</v>
      </c>
      <c r="CX42" s="739">
        <f t="shared" si="5"/>
        <v>1.4143610481039379</v>
      </c>
    </row>
    <row r="43" spans="1:102">
      <c r="A43" s="707"/>
      <c r="B43" s="707" t="s">
        <v>1237</v>
      </c>
      <c r="C43" s="719" t="s">
        <v>681</v>
      </c>
      <c r="D43" s="720">
        <f t="shared" ref="D43:AQ43" si="44">D100+D158</f>
        <v>937194.8107473288</v>
      </c>
      <c r="E43" s="720">
        <f t="shared" si="44"/>
        <v>1057731.8548255898</v>
      </c>
      <c r="F43" s="720">
        <f t="shared" si="44"/>
        <v>1147564.195796065</v>
      </c>
      <c r="G43" s="720">
        <f t="shared" si="44"/>
        <v>1257849.1682014549</v>
      </c>
      <c r="H43" s="720">
        <f t="shared" si="44"/>
        <v>1377396.6844350484</v>
      </c>
      <c r="I43" s="720">
        <f t="shared" si="44"/>
        <v>1494667.6415355771</v>
      </c>
      <c r="J43" s="720">
        <f t="shared" si="44"/>
        <v>1607909.1042730091</v>
      </c>
      <c r="K43" s="720">
        <f t="shared" si="44"/>
        <v>1719192.9098325162</v>
      </c>
      <c r="L43" s="720">
        <f t="shared" si="44"/>
        <v>1836036.2258025801</v>
      </c>
      <c r="M43" s="720">
        <f t="shared" si="44"/>
        <v>1941923.4780949978</v>
      </c>
      <c r="N43" s="721">
        <f t="shared" si="44"/>
        <v>2063871.9127327125</v>
      </c>
      <c r="O43" s="721">
        <f t="shared" si="44"/>
        <v>2167434.713700498</v>
      </c>
      <c r="P43" s="721">
        <f t="shared" si="44"/>
        <v>2275836.2157394327</v>
      </c>
      <c r="Q43" s="721">
        <f t="shared" si="44"/>
        <v>2356240.0383592914</v>
      </c>
      <c r="R43" s="721">
        <f t="shared" si="44"/>
        <v>2444047.8104702579</v>
      </c>
      <c r="S43" s="721">
        <f t="shared" si="44"/>
        <v>2757502.7914416585</v>
      </c>
      <c r="T43" s="721">
        <f t="shared" si="44"/>
        <v>2919810.3201308865</v>
      </c>
      <c r="U43" s="721">
        <f t="shared" si="44"/>
        <v>3131922.3388821431</v>
      </c>
      <c r="V43" s="721">
        <f t="shared" si="44"/>
        <v>3279157.6476730662</v>
      </c>
      <c r="W43" s="721">
        <f t="shared" si="44"/>
        <v>3462164.5563196209</v>
      </c>
      <c r="X43" s="721">
        <f t="shared" si="44"/>
        <v>3643344.9983025496</v>
      </c>
      <c r="Y43" s="721">
        <f t="shared" si="44"/>
        <v>3812098.2741020415</v>
      </c>
      <c r="Z43" s="721">
        <f t="shared" si="44"/>
        <v>3982928.6853735251</v>
      </c>
      <c r="AA43" s="721">
        <f t="shared" si="44"/>
        <v>4125971.4351363527</v>
      </c>
      <c r="AB43" s="721">
        <f t="shared" si="44"/>
        <v>4249832.254482246</v>
      </c>
      <c r="AC43" s="721">
        <f t="shared" si="44"/>
        <v>4388804.7262830064</v>
      </c>
      <c r="AD43" s="721">
        <f t="shared" si="44"/>
        <v>4510095.1122581493</v>
      </c>
      <c r="AE43" s="721">
        <f t="shared" si="44"/>
        <v>4648071.4085876439</v>
      </c>
      <c r="AF43" s="721">
        <f t="shared" si="44"/>
        <v>4755278.5060287993</v>
      </c>
      <c r="AG43" s="721">
        <f t="shared" si="44"/>
        <v>4858491.4909588369</v>
      </c>
      <c r="AH43" s="721">
        <f t="shared" si="44"/>
        <v>4951587.7702467423</v>
      </c>
      <c r="AI43" s="721">
        <f t="shared" si="44"/>
        <v>5020371.7763986755</v>
      </c>
      <c r="AJ43" s="721">
        <f t="shared" si="44"/>
        <v>5093592.3544483203</v>
      </c>
      <c r="AK43" s="721">
        <f t="shared" si="44"/>
        <v>5112315.8409715006</v>
      </c>
      <c r="AL43" s="721">
        <f t="shared" si="44"/>
        <v>5174401.7122152252</v>
      </c>
      <c r="AM43" s="721">
        <f t="shared" si="44"/>
        <v>5259351.6831985461</v>
      </c>
      <c r="AN43" s="721">
        <f t="shared" si="44"/>
        <v>5340541.0585221574</v>
      </c>
      <c r="AO43" s="721">
        <f t="shared" si="44"/>
        <v>5425961.5336476425</v>
      </c>
      <c r="AP43" s="721">
        <f t="shared" si="44"/>
        <v>5396996.7628955906</v>
      </c>
      <c r="AQ43" s="721">
        <f t="shared" si="44"/>
        <v>5398980.2610869519</v>
      </c>
      <c r="AR43" s="739">
        <f t="shared" si="4"/>
        <v>0.44524985958409652</v>
      </c>
      <c r="AT43" s="719" t="s">
        <v>681</v>
      </c>
      <c r="AU43" s="720">
        <v>781491</v>
      </c>
      <c r="AV43" s="720">
        <v>808756</v>
      </c>
      <c r="AW43" s="720">
        <v>845986</v>
      </c>
      <c r="AX43" s="720">
        <v>889865</v>
      </c>
      <c r="AY43" s="720">
        <v>938940</v>
      </c>
      <c r="AZ43" s="720">
        <v>993294</v>
      </c>
      <c r="BA43" s="720">
        <v>1051839</v>
      </c>
      <c r="BB43" s="720">
        <v>1112799</v>
      </c>
      <c r="BC43" s="720">
        <v>1185579</v>
      </c>
      <c r="BD43" s="720">
        <v>1267587</v>
      </c>
      <c r="BE43" s="721">
        <v>1372466</v>
      </c>
      <c r="BF43" s="721">
        <v>1504096</v>
      </c>
      <c r="BG43" s="721">
        <v>1653163</v>
      </c>
      <c r="BH43" s="721">
        <v>1776841</v>
      </c>
      <c r="BI43" s="721">
        <v>1900199</v>
      </c>
      <c r="BJ43" s="721">
        <v>2034662</v>
      </c>
      <c r="BK43" s="721">
        <v>2191403</v>
      </c>
      <c r="BL43" s="721">
        <v>2372474</v>
      </c>
      <c r="BM43" s="721">
        <v>2623200</v>
      </c>
      <c r="BN43" s="721">
        <v>2855533</v>
      </c>
      <c r="BO43" s="721">
        <v>3072840</v>
      </c>
      <c r="BP43" s="721">
        <v>3285552</v>
      </c>
      <c r="BQ43" s="721">
        <v>3488598</v>
      </c>
      <c r="BR43" s="721">
        <v>3701887</v>
      </c>
      <c r="BS43" s="721">
        <v>3904360</v>
      </c>
      <c r="BT43" s="721">
        <v>4114609</v>
      </c>
      <c r="BU43" s="721">
        <v>4342154</v>
      </c>
      <c r="BV43" s="721">
        <v>4571014</v>
      </c>
      <c r="BW43" s="721">
        <v>4789081</v>
      </c>
      <c r="BX43" s="721">
        <v>5006323</v>
      </c>
      <c r="BY43" s="721">
        <v>5227561</v>
      </c>
      <c r="BZ43" s="721">
        <v>5450946</v>
      </c>
      <c r="CA43" s="721">
        <v>5690943</v>
      </c>
      <c r="CB43" s="721">
        <v>5980518</v>
      </c>
      <c r="CC43" s="721">
        <v>6298293</v>
      </c>
      <c r="CD43" s="721">
        <v>6617600</v>
      </c>
      <c r="CE43" s="721">
        <v>6972720</v>
      </c>
      <c r="CF43" s="721">
        <v>7292252</v>
      </c>
      <c r="CG43" s="721">
        <v>7576753</v>
      </c>
      <c r="CH43" s="721">
        <v>7928095</v>
      </c>
      <c r="CI43" s="721">
        <v>8223920</v>
      </c>
      <c r="CJ43" s="721">
        <v>8532718</v>
      </c>
      <c r="CK43" s="721">
        <v>8801454</v>
      </c>
      <c r="CL43" s="721">
        <v>9020133</v>
      </c>
      <c r="CM43" s="721">
        <v>9194012</v>
      </c>
      <c r="CN43" s="721">
        <v>9327278</v>
      </c>
      <c r="CO43" s="721">
        <v>9437509</v>
      </c>
      <c r="CP43" s="721">
        <v>9541658</v>
      </c>
      <c r="CQ43" s="721">
        <v>9619908</v>
      </c>
      <c r="CR43" s="721">
        <v>9727960</v>
      </c>
      <c r="CS43" s="721">
        <v>9837542</v>
      </c>
      <c r="CT43" s="721">
        <v>9914497</v>
      </c>
      <c r="CU43" s="721">
        <v>9994115</v>
      </c>
      <c r="CV43" s="721">
        <v>10095920</v>
      </c>
      <c r="CW43" s="721">
        <v>10206847</v>
      </c>
      <c r="CX43" s="739">
        <f t="shared" si="5"/>
        <v>1.0961703594857</v>
      </c>
    </row>
    <row r="44" spans="1:102">
      <c r="A44" s="707"/>
      <c r="B44" s="707" t="s">
        <v>1238</v>
      </c>
      <c r="C44" s="722" t="s">
        <v>682</v>
      </c>
      <c r="D44" s="723">
        <f t="shared" ref="D44:AQ44" si="45">D101+D159</f>
        <v>5871656.8056723652</v>
      </c>
      <c r="E44" s="723">
        <f t="shared" si="45"/>
        <v>6589382.5272858562</v>
      </c>
      <c r="F44" s="723">
        <f t="shared" si="45"/>
        <v>7340489.699217977</v>
      </c>
      <c r="G44" s="723">
        <f t="shared" si="45"/>
        <v>8188318.5112027917</v>
      </c>
      <c r="H44" s="723">
        <f t="shared" si="45"/>
        <v>9013650.411212666</v>
      </c>
      <c r="I44" s="723">
        <f t="shared" si="45"/>
        <v>9885852.9052800164</v>
      </c>
      <c r="J44" s="723">
        <f t="shared" si="45"/>
        <v>10704272.28798385</v>
      </c>
      <c r="K44" s="723">
        <f t="shared" si="45"/>
        <v>11484429.365066107</v>
      </c>
      <c r="L44" s="723">
        <f t="shared" si="45"/>
        <v>12428613.198383283</v>
      </c>
      <c r="M44" s="723">
        <f t="shared" si="45"/>
        <v>13314146.453087449</v>
      </c>
      <c r="N44" s="724">
        <f t="shared" si="45"/>
        <v>14317068.261897754</v>
      </c>
      <c r="O44" s="724">
        <f t="shared" si="45"/>
        <v>15072613.06238766</v>
      </c>
      <c r="P44" s="724">
        <f t="shared" si="45"/>
        <v>15750697.100441333</v>
      </c>
      <c r="Q44" s="724">
        <f t="shared" si="45"/>
        <v>16522969.508655082</v>
      </c>
      <c r="R44" s="724">
        <f t="shared" si="45"/>
        <v>17472969.80914446</v>
      </c>
      <c r="S44" s="724">
        <f t="shared" si="45"/>
        <v>19230883.962694377</v>
      </c>
      <c r="T44" s="724">
        <f t="shared" si="45"/>
        <v>20024792.698477745</v>
      </c>
      <c r="U44" s="724">
        <f t="shared" si="45"/>
        <v>20878915.505957834</v>
      </c>
      <c r="V44" s="724">
        <f t="shared" si="45"/>
        <v>21899988.649409328</v>
      </c>
      <c r="W44" s="724">
        <f t="shared" si="45"/>
        <v>23170063.093181461</v>
      </c>
      <c r="X44" s="724">
        <f t="shared" si="45"/>
        <v>24662431.104135524</v>
      </c>
      <c r="Y44" s="724">
        <f t="shared" si="45"/>
        <v>26256915.045458421</v>
      </c>
      <c r="Z44" s="724">
        <f t="shared" si="45"/>
        <v>27852785.278223664</v>
      </c>
      <c r="AA44" s="724">
        <f t="shared" si="45"/>
        <v>28864307.438539922</v>
      </c>
      <c r="AB44" s="724">
        <f t="shared" si="45"/>
        <v>29942603.847813249</v>
      </c>
      <c r="AC44" s="724">
        <f t="shared" si="45"/>
        <v>30927773.338185746</v>
      </c>
      <c r="AD44" s="724">
        <f t="shared" si="45"/>
        <v>31980116.836615492</v>
      </c>
      <c r="AE44" s="724">
        <f t="shared" si="45"/>
        <v>32960455.371435493</v>
      </c>
      <c r="AF44" s="724">
        <f t="shared" si="45"/>
        <v>33725523.175130956</v>
      </c>
      <c r="AG44" s="724">
        <f t="shared" si="45"/>
        <v>34476246.683587387</v>
      </c>
      <c r="AH44" s="724">
        <f t="shared" si="45"/>
        <v>35354891.067323297</v>
      </c>
      <c r="AI44" s="724">
        <f t="shared" si="45"/>
        <v>36019270.238127828</v>
      </c>
      <c r="AJ44" s="724">
        <f t="shared" si="45"/>
        <v>36585503.773283228</v>
      </c>
      <c r="AK44" s="724">
        <f t="shared" si="45"/>
        <v>36820960.805353515</v>
      </c>
      <c r="AL44" s="724">
        <f t="shared" si="45"/>
        <v>37463556.422119632</v>
      </c>
      <c r="AM44" s="724">
        <f t="shared" si="45"/>
        <v>37999620.442246541</v>
      </c>
      <c r="AN44" s="724">
        <f t="shared" si="45"/>
        <v>38784524.018980555</v>
      </c>
      <c r="AO44" s="724">
        <f t="shared" si="45"/>
        <v>39695944.2351145</v>
      </c>
      <c r="AP44" s="724">
        <f t="shared" si="45"/>
        <v>40017572.295403376</v>
      </c>
      <c r="AQ44" s="724">
        <f t="shared" si="45"/>
        <v>40466512.264699116</v>
      </c>
      <c r="AR44" s="739">
        <f t="shared" si="4"/>
        <v>3.3372429667094168</v>
      </c>
      <c r="AT44" s="722" t="s">
        <v>682</v>
      </c>
      <c r="AU44" s="723">
        <v>2042727</v>
      </c>
      <c r="AV44" s="723">
        <v>2125796</v>
      </c>
      <c r="AW44" s="723">
        <v>2234431</v>
      </c>
      <c r="AX44" s="723">
        <v>2358713</v>
      </c>
      <c r="AY44" s="723">
        <v>2483414</v>
      </c>
      <c r="AZ44" s="723">
        <v>2627241</v>
      </c>
      <c r="BA44" s="723">
        <v>2791389</v>
      </c>
      <c r="BB44" s="723">
        <v>2976436</v>
      </c>
      <c r="BC44" s="723">
        <v>3197332</v>
      </c>
      <c r="BD44" s="723">
        <v>3446450</v>
      </c>
      <c r="BE44" s="724">
        <v>3792686</v>
      </c>
      <c r="BF44" s="724">
        <v>4210652</v>
      </c>
      <c r="BG44" s="724">
        <v>4701291</v>
      </c>
      <c r="BH44" s="724">
        <v>5148080</v>
      </c>
      <c r="BI44" s="724">
        <v>5625169</v>
      </c>
      <c r="BJ44" s="724">
        <v>6085855</v>
      </c>
      <c r="BK44" s="724">
        <v>6583718</v>
      </c>
      <c r="BL44" s="724">
        <v>7132342</v>
      </c>
      <c r="BM44" s="724">
        <v>7845239</v>
      </c>
      <c r="BN44" s="724">
        <v>8511918</v>
      </c>
      <c r="BO44" s="724">
        <v>9143082</v>
      </c>
      <c r="BP44" s="724">
        <v>9771115</v>
      </c>
      <c r="BQ44" s="724">
        <v>10360118</v>
      </c>
      <c r="BR44" s="724">
        <v>10944179</v>
      </c>
      <c r="BS44" s="724">
        <v>11531158</v>
      </c>
      <c r="BT44" s="724">
        <v>12049761</v>
      </c>
      <c r="BU44" s="724">
        <v>12618119</v>
      </c>
      <c r="BV44" s="724">
        <v>13237657</v>
      </c>
      <c r="BW44" s="724">
        <v>13845167</v>
      </c>
      <c r="BX44" s="724">
        <v>14413121</v>
      </c>
      <c r="BY44" s="724">
        <v>14999124</v>
      </c>
      <c r="BZ44" s="724">
        <v>15591286</v>
      </c>
      <c r="CA44" s="724">
        <v>16300966</v>
      </c>
      <c r="CB44" s="724">
        <v>17133565</v>
      </c>
      <c r="CC44" s="724">
        <v>17952056</v>
      </c>
      <c r="CD44" s="724">
        <v>18745570</v>
      </c>
      <c r="CE44" s="724">
        <v>19595126</v>
      </c>
      <c r="CF44" s="724">
        <v>20406150</v>
      </c>
      <c r="CG44" s="724">
        <v>21248799</v>
      </c>
      <c r="CH44" s="724">
        <v>22104911</v>
      </c>
      <c r="CI44" s="724">
        <v>22912302</v>
      </c>
      <c r="CJ44" s="724">
        <v>23704951</v>
      </c>
      <c r="CK44" s="724">
        <v>24453860</v>
      </c>
      <c r="CL44" s="724">
        <v>25154208</v>
      </c>
      <c r="CM44" s="724">
        <v>25804771</v>
      </c>
      <c r="CN44" s="724">
        <v>26370557</v>
      </c>
      <c r="CO44" s="724">
        <v>26872416</v>
      </c>
      <c r="CP44" s="724">
        <v>27317312</v>
      </c>
      <c r="CQ44" s="724">
        <v>27679058</v>
      </c>
      <c r="CR44" s="724">
        <v>28101831</v>
      </c>
      <c r="CS44" s="724">
        <v>28478024</v>
      </c>
      <c r="CT44" s="724">
        <v>28775308</v>
      </c>
      <c r="CU44" s="724">
        <v>29072523</v>
      </c>
      <c r="CV44" s="724">
        <v>29416412</v>
      </c>
      <c r="CW44" s="724">
        <v>29768590</v>
      </c>
      <c r="CX44" s="739">
        <f t="shared" si="5"/>
        <v>3.1970152978370714</v>
      </c>
    </row>
    <row r="45" spans="1:102">
      <c r="A45" s="707"/>
      <c r="B45" s="707" t="s">
        <v>1238</v>
      </c>
      <c r="C45" s="716" t="s">
        <v>684</v>
      </c>
      <c r="D45" s="717">
        <f t="shared" ref="D45:AQ45" si="46">D102+D160</f>
        <v>865616.51124805398</v>
      </c>
      <c r="E45" s="717">
        <f t="shared" si="46"/>
        <v>973722.70073958393</v>
      </c>
      <c r="F45" s="717">
        <f t="shared" si="46"/>
        <v>1094046.9021116539</v>
      </c>
      <c r="G45" s="717">
        <f t="shared" si="46"/>
        <v>1243842.944564482</v>
      </c>
      <c r="H45" s="717">
        <f t="shared" si="46"/>
        <v>1395527.8420523952</v>
      </c>
      <c r="I45" s="717">
        <f t="shared" si="46"/>
        <v>1557150.6239215555</v>
      </c>
      <c r="J45" s="717">
        <f t="shared" si="46"/>
        <v>1693763.1077084162</v>
      </c>
      <c r="K45" s="717">
        <f t="shared" si="46"/>
        <v>1830157.7696376827</v>
      </c>
      <c r="L45" s="717">
        <f t="shared" si="46"/>
        <v>1978459.5942670149</v>
      </c>
      <c r="M45" s="717">
        <f t="shared" si="46"/>
        <v>2131065.3073930121</v>
      </c>
      <c r="N45" s="718">
        <f t="shared" si="46"/>
        <v>2286470.1214853683</v>
      </c>
      <c r="O45" s="718">
        <f t="shared" si="46"/>
        <v>2443031.0784044787</v>
      </c>
      <c r="P45" s="718">
        <f t="shared" si="46"/>
        <v>2598137.3868650221</v>
      </c>
      <c r="Q45" s="718">
        <f t="shared" si="46"/>
        <v>2756994.8990216618</v>
      </c>
      <c r="R45" s="718">
        <f t="shared" si="46"/>
        <v>2934281.1165250321</v>
      </c>
      <c r="S45" s="718">
        <f t="shared" si="46"/>
        <v>3258906.9527430646</v>
      </c>
      <c r="T45" s="718">
        <f t="shared" si="46"/>
        <v>3420839.6706290278</v>
      </c>
      <c r="U45" s="718">
        <f t="shared" si="46"/>
        <v>3693349.1664069532</v>
      </c>
      <c r="V45" s="718">
        <f t="shared" si="46"/>
        <v>3891258.8749572313</v>
      </c>
      <c r="W45" s="718">
        <f t="shared" si="46"/>
        <v>4151863.1291812202</v>
      </c>
      <c r="X45" s="718">
        <f t="shared" si="46"/>
        <v>4427526.9972157981</v>
      </c>
      <c r="Y45" s="718">
        <f t="shared" si="46"/>
        <v>4698530.6646963842</v>
      </c>
      <c r="Z45" s="718">
        <f t="shared" si="46"/>
        <v>4934922.1167724235</v>
      </c>
      <c r="AA45" s="718">
        <f t="shared" si="46"/>
        <v>5106259.1630402105</v>
      </c>
      <c r="AB45" s="718">
        <f t="shared" si="46"/>
        <v>5344174.8406757424</v>
      </c>
      <c r="AC45" s="718">
        <f t="shared" si="46"/>
        <v>5578093.3984282734</v>
      </c>
      <c r="AD45" s="718">
        <f t="shared" si="46"/>
        <v>5831785.0909296554</v>
      </c>
      <c r="AE45" s="718">
        <f t="shared" si="46"/>
        <v>6073648.1282180808</v>
      </c>
      <c r="AF45" s="718">
        <f t="shared" si="46"/>
        <v>6306981.6122001763</v>
      </c>
      <c r="AG45" s="718">
        <f t="shared" si="46"/>
        <v>6482671.3422984704</v>
      </c>
      <c r="AH45" s="718">
        <f t="shared" si="46"/>
        <v>6633705.6009999234</v>
      </c>
      <c r="AI45" s="718">
        <f t="shared" si="46"/>
        <v>6811601.8922760151</v>
      </c>
      <c r="AJ45" s="718">
        <f t="shared" si="46"/>
        <v>6908339.0442290213</v>
      </c>
      <c r="AK45" s="718">
        <f t="shared" si="46"/>
        <v>6980320.4471883541</v>
      </c>
      <c r="AL45" s="718">
        <f t="shared" si="46"/>
        <v>7139079.3857096964</v>
      </c>
      <c r="AM45" s="718">
        <f t="shared" si="46"/>
        <v>7271999.5751527417</v>
      </c>
      <c r="AN45" s="718">
        <f t="shared" si="46"/>
        <v>7469819.5571000567</v>
      </c>
      <c r="AO45" s="718">
        <f t="shared" si="46"/>
        <v>7693165.4548710315</v>
      </c>
      <c r="AP45" s="718">
        <f t="shared" si="46"/>
        <v>7844635.4884950668</v>
      </c>
      <c r="AQ45" s="718">
        <f t="shared" si="46"/>
        <v>7962500.6659892257</v>
      </c>
      <c r="AR45" s="739">
        <f t="shared" si="4"/>
        <v>0.65666146791139002</v>
      </c>
      <c r="AT45" s="716" t="s">
        <v>684</v>
      </c>
      <c r="AU45" s="717">
        <v>561450</v>
      </c>
      <c r="AV45" s="717">
        <v>588289</v>
      </c>
      <c r="AW45" s="717">
        <v>618411</v>
      </c>
      <c r="AX45" s="717">
        <v>650761</v>
      </c>
      <c r="AY45" s="717">
        <v>685414</v>
      </c>
      <c r="AZ45" s="717">
        <v>722575</v>
      </c>
      <c r="BA45" s="717">
        <v>767796</v>
      </c>
      <c r="BB45" s="717">
        <v>825107</v>
      </c>
      <c r="BC45" s="717">
        <v>896892</v>
      </c>
      <c r="BD45" s="717">
        <v>970614</v>
      </c>
      <c r="BE45" s="718">
        <v>1057091</v>
      </c>
      <c r="BF45" s="718">
        <v>1170941</v>
      </c>
      <c r="BG45" s="718">
        <v>1312696</v>
      </c>
      <c r="BH45" s="718">
        <v>1419186</v>
      </c>
      <c r="BI45" s="718">
        <v>1538452</v>
      </c>
      <c r="BJ45" s="718">
        <v>1647990</v>
      </c>
      <c r="BK45" s="718">
        <v>1762324</v>
      </c>
      <c r="BL45" s="718">
        <v>1910662</v>
      </c>
      <c r="BM45" s="718">
        <v>2104558</v>
      </c>
      <c r="BN45" s="718">
        <v>2288529</v>
      </c>
      <c r="BO45" s="718">
        <v>2475434</v>
      </c>
      <c r="BP45" s="718">
        <v>2658919</v>
      </c>
      <c r="BQ45" s="718">
        <v>2849914</v>
      </c>
      <c r="BR45" s="718">
        <v>3046963</v>
      </c>
      <c r="BS45" s="718">
        <v>3237047</v>
      </c>
      <c r="BT45" s="718">
        <v>3420699</v>
      </c>
      <c r="BU45" s="718">
        <v>3627016</v>
      </c>
      <c r="BV45" s="718">
        <v>3839774</v>
      </c>
      <c r="BW45" s="718">
        <v>4068438</v>
      </c>
      <c r="BX45" s="718">
        <v>4285561</v>
      </c>
      <c r="BY45" s="718">
        <v>4488341</v>
      </c>
      <c r="BZ45" s="718">
        <v>4678901</v>
      </c>
      <c r="CA45" s="718">
        <v>4912307</v>
      </c>
      <c r="CB45" s="718">
        <v>5180120</v>
      </c>
      <c r="CC45" s="718">
        <v>5485896</v>
      </c>
      <c r="CD45" s="718">
        <v>5777903</v>
      </c>
      <c r="CE45" s="718">
        <v>6068335</v>
      </c>
      <c r="CF45" s="718">
        <v>6326223</v>
      </c>
      <c r="CG45" s="718">
        <v>6615101</v>
      </c>
      <c r="CH45" s="718">
        <v>6919325</v>
      </c>
      <c r="CI45" s="718">
        <v>7161554</v>
      </c>
      <c r="CJ45" s="718">
        <v>7383039</v>
      </c>
      <c r="CK45" s="718">
        <v>7599787</v>
      </c>
      <c r="CL45" s="718">
        <v>7783328</v>
      </c>
      <c r="CM45" s="718">
        <v>7950495</v>
      </c>
      <c r="CN45" s="718">
        <v>8094065</v>
      </c>
      <c r="CO45" s="718">
        <v>8215100</v>
      </c>
      <c r="CP45" s="718">
        <v>8325804</v>
      </c>
      <c r="CQ45" s="718">
        <v>8419897</v>
      </c>
      <c r="CR45" s="718">
        <v>8522576</v>
      </c>
      <c r="CS45" s="718">
        <v>8610904</v>
      </c>
      <c r="CT45" s="718">
        <v>8675413</v>
      </c>
      <c r="CU45" s="718">
        <v>8735214</v>
      </c>
      <c r="CV45" s="718">
        <v>8817238</v>
      </c>
      <c r="CW45" s="718">
        <v>8901614</v>
      </c>
      <c r="CX45" s="739">
        <f t="shared" si="5"/>
        <v>0.95599409086693854</v>
      </c>
    </row>
    <row r="46" spans="1:102">
      <c r="A46" s="707"/>
      <c r="B46" s="707" t="s">
        <v>1238</v>
      </c>
      <c r="C46" s="716" t="s">
        <v>685</v>
      </c>
      <c r="D46" s="717">
        <f t="shared" ref="D46:AQ46" si="47">D103+D161</f>
        <v>1387586.259653162</v>
      </c>
      <c r="E46" s="717">
        <f t="shared" si="47"/>
        <v>1611299.3670244205</v>
      </c>
      <c r="F46" s="717">
        <f t="shared" si="47"/>
        <v>1916132.3803619442</v>
      </c>
      <c r="G46" s="717">
        <f t="shared" si="47"/>
        <v>2171491.036561945</v>
      </c>
      <c r="H46" s="717">
        <f t="shared" si="47"/>
        <v>2393547.5388890347</v>
      </c>
      <c r="I46" s="717">
        <f t="shared" si="47"/>
        <v>2642230.4830613853</v>
      </c>
      <c r="J46" s="717">
        <f t="shared" si="47"/>
        <v>2853990.3016742989</v>
      </c>
      <c r="K46" s="717">
        <f t="shared" si="47"/>
        <v>3058123.4549971027</v>
      </c>
      <c r="L46" s="717">
        <f t="shared" si="47"/>
        <v>3273643.5097363312</v>
      </c>
      <c r="M46" s="717">
        <f t="shared" si="47"/>
        <v>3542149.6447149138</v>
      </c>
      <c r="N46" s="718">
        <f t="shared" si="47"/>
        <v>3794548.2573102401</v>
      </c>
      <c r="O46" s="718">
        <f t="shared" si="47"/>
        <v>4021854.9471676806</v>
      </c>
      <c r="P46" s="718">
        <f t="shared" si="47"/>
        <v>4230242.6756564053</v>
      </c>
      <c r="Q46" s="718">
        <f t="shared" si="47"/>
        <v>4401480.2317150626</v>
      </c>
      <c r="R46" s="718">
        <f t="shared" si="47"/>
        <v>4610958.0877004452</v>
      </c>
      <c r="S46" s="718">
        <f t="shared" si="47"/>
        <v>5097593.6915775444</v>
      </c>
      <c r="T46" s="718">
        <f t="shared" si="47"/>
        <v>5594515.9124526074</v>
      </c>
      <c r="U46" s="718">
        <f t="shared" si="47"/>
        <v>5840391.7248480273</v>
      </c>
      <c r="V46" s="718">
        <f t="shared" si="47"/>
        <v>6136347.7464917889</v>
      </c>
      <c r="W46" s="718">
        <f t="shared" si="47"/>
        <v>6438138.5637194645</v>
      </c>
      <c r="X46" s="718">
        <f t="shared" si="47"/>
        <v>6800481.3082800079</v>
      </c>
      <c r="Y46" s="718">
        <f t="shared" si="47"/>
        <v>7149823.5275244778</v>
      </c>
      <c r="Z46" s="718">
        <f t="shared" si="47"/>
        <v>7497521.5585033204</v>
      </c>
      <c r="AA46" s="718">
        <f t="shared" si="47"/>
        <v>7789197.881608855</v>
      </c>
      <c r="AB46" s="718">
        <f t="shared" si="47"/>
        <v>8092537.0927237887</v>
      </c>
      <c r="AC46" s="718">
        <f t="shared" si="47"/>
        <v>8426963.7914902214</v>
      </c>
      <c r="AD46" s="718">
        <f t="shared" si="47"/>
        <v>8695432.5503782779</v>
      </c>
      <c r="AE46" s="718">
        <f t="shared" si="47"/>
        <v>8957357.3923845086</v>
      </c>
      <c r="AF46" s="718">
        <f t="shared" si="47"/>
        <v>9174147.861358488</v>
      </c>
      <c r="AG46" s="718">
        <f t="shared" si="47"/>
        <v>9365958.2017453555</v>
      </c>
      <c r="AH46" s="718">
        <f t="shared" si="47"/>
        <v>9625723.2193635739</v>
      </c>
      <c r="AI46" s="718">
        <f t="shared" si="47"/>
        <v>9836722.2202767152</v>
      </c>
      <c r="AJ46" s="718">
        <f t="shared" si="47"/>
        <v>9955703.1292686928</v>
      </c>
      <c r="AK46" s="718">
        <f t="shared" si="47"/>
        <v>10043015.183150388</v>
      </c>
      <c r="AL46" s="718">
        <f t="shared" si="47"/>
        <v>10561383.168546567</v>
      </c>
      <c r="AM46" s="718">
        <f t="shared" si="47"/>
        <v>10807189.582362525</v>
      </c>
      <c r="AN46" s="718">
        <f t="shared" si="47"/>
        <v>10919964.410169642</v>
      </c>
      <c r="AO46" s="718">
        <f t="shared" si="47"/>
        <v>10995191.445936088</v>
      </c>
      <c r="AP46" s="718">
        <f t="shared" si="47"/>
        <v>10994774.845049996</v>
      </c>
      <c r="AQ46" s="718">
        <f t="shared" si="47"/>
        <v>11036837.674704339</v>
      </c>
      <c r="AR46" s="739">
        <f t="shared" si="4"/>
        <v>0.91019973907539908</v>
      </c>
      <c r="AT46" s="716" t="s">
        <v>685</v>
      </c>
      <c r="AU46" s="717">
        <v>808678</v>
      </c>
      <c r="AV46" s="717">
        <v>844980</v>
      </c>
      <c r="AW46" s="717">
        <v>885566</v>
      </c>
      <c r="AX46" s="717">
        <v>931953</v>
      </c>
      <c r="AY46" s="717">
        <v>980501</v>
      </c>
      <c r="AZ46" s="717">
        <v>1039630</v>
      </c>
      <c r="BA46" s="717">
        <v>1109469</v>
      </c>
      <c r="BB46" s="717">
        <v>1184457</v>
      </c>
      <c r="BC46" s="717">
        <v>1272364</v>
      </c>
      <c r="BD46" s="717">
        <v>1370229</v>
      </c>
      <c r="BE46" s="718">
        <v>1480237</v>
      </c>
      <c r="BF46" s="718">
        <v>1623524</v>
      </c>
      <c r="BG46" s="718">
        <v>1811350</v>
      </c>
      <c r="BH46" s="718">
        <v>1981942</v>
      </c>
      <c r="BI46" s="718">
        <v>2137083</v>
      </c>
      <c r="BJ46" s="718">
        <v>2285090</v>
      </c>
      <c r="BK46" s="718">
        <v>2463622</v>
      </c>
      <c r="BL46" s="718">
        <v>2697975</v>
      </c>
      <c r="BM46" s="718">
        <v>2991522</v>
      </c>
      <c r="BN46" s="718">
        <v>3306377</v>
      </c>
      <c r="BO46" s="718">
        <v>3603423</v>
      </c>
      <c r="BP46" s="718">
        <v>3879958</v>
      </c>
      <c r="BQ46" s="718">
        <v>4130823</v>
      </c>
      <c r="BR46" s="718">
        <v>4382163</v>
      </c>
      <c r="BS46" s="718">
        <v>4619095</v>
      </c>
      <c r="BT46" s="718">
        <v>4854550</v>
      </c>
      <c r="BU46" s="718">
        <v>5104600</v>
      </c>
      <c r="BV46" s="718">
        <v>5405217</v>
      </c>
      <c r="BW46" s="718">
        <v>5711278</v>
      </c>
      <c r="BX46" s="718">
        <v>6015112</v>
      </c>
      <c r="BY46" s="718">
        <v>6317764</v>
      </c>
      <c r="BZ46" s="718">
        <v>6611520</v>
      </c>
      <c r="CA46" s="718">
        <v>6946094</v>
      </c>
      <c r="CB46" s="718">
        <v>7350716</v>
      </c>
      <c r="CC46" s="718">
        <v>7776580</v>
      </c>
      <c r="CD46" s="718">
        <v>8210336</v>
      </c>
      <c r="CE46" s="718">
        <v>8663089</v>
      </c>
      <c r="CF46" s="718">
        <v>9072584</v>
      </c>
      <c r="CG46" s="718">
        <v>9507845</v>
      </c>
      <c r="CH46" s="718">
        <v>9946756</v>
      </c>
      <c r="CI46" s="718">
        <v>10307770</v>
      </c>
      <c r="CJ46" s="718">
        <v>10683102</v>
      </c>
      <c r="CK46" s="718">
        <v>11042559</v>
      </c>
      <c r="CL46" s="718">
        <v>11373720</v>
      </c>
      <c r="CM46" s="718">
        <v>11630024</v>
      </c>
      <c r="CN46" s="718">
        <v>11836899</v>
      </c>
      <c r="CO46" s="718">
        <v>12011523</v>
      </c>
      <c r="CP46" s="718">
        <v>12170717</v>
      </c>
      <c r="CQ46" s="718">
        <v>12293830</v>
      </c>
      <c r="CR46" s="718">
        <v>12440820</v>
      </c>
      <c r="CS46" s="718">
        <v>12569199</v>
      </c>
      <c r="CT46" s="718">
        <v>12668797</v>
      </c>
      <c r="CU46" s="718">
        <v>12759994</v>
      </c>
      <c r="CV46" s="718">
        <v>12868797</v>
      </c>
      <c r="CW46" s="718">
        <v>12973445</v>
      </c>
      <c r="CX46" s="739">
        <f t="shared" si="5"/>
        <v>1.393290785040469</v>
      </c>
    </row>
    <row r="47" spans="1:102">
      <c r="A47" s="707"/>
      <c r="B47" s="707" t="s">
        <v>1238</v>
      </c>
      <c r="C47" s="716" t="s">
        <v>686</v>
      </c>
      <c r="D47" s="717">
        <f t="shared" ref="D47:AQ47" si="48">D104+D162</f>
        <v>1376981.3950858566</v>
      </c>
      <c r="E47" s="717">
        <f t="shared" si="48"/>
        <v>1617813.0603716536</v>
      </c>
      <c r="F47" s="717">
        <f t="shared" si="48"/>
        <v>1834980.3872599991</v>
      </c>
      <c r="G47" s="717">
        <f t="shared" si="48"/>
        <v>2150951.3760330961</v>
      </c>
      <c r="H47" s="717">
        <f t="shared" si="48"/>
        <v>2453910.4027818879</v>
      </c>
      <c r="I47" s="717">
        <f t="shared" si="48"/>
        <v>2750368.3285322655</v>
      </c>
      <c r="J47" s="717">
        <f t="shared" si="48"/>
        <v>3046097.2845576387</v>
      </c>
      <c r="K47" s="717">
        <f t="shared" si="48"/>
        <v>3334152.9480216256</v>
      </c>
      <c r="L47" s="717">
        <f t="shared" si="48"/>
        <v>3610210.0027460936</v>
      </c>
      <c r="M47" s="717">
        <f t="shared" si="48"/>
        <v>3904480.5359292626</v>
      </c>
      <c r="N47" s="718">
        <f t="shared" si="48"/>
        <v>4241423.941969323</v>
      </c>
      <c r="O47" s="718">
        <f t="shared" si="48"/>
        <v>4563887.0938525861</v>
      </c>
      <c r="P47" s="718">
        <f t="shared" si="48"/>
        <v>4883085.0716045154</v>
      </c>
      <c r="Q47" s="718">
        <f t="shared" si="48"/>
        <v>5125572.9114848264</v>
      </c>
      <c r="R47" s="718">
        <f t="shared" si="48"/>
        <v>5439396.1491565881</v>
      </c>
      <c r="S47" s="718">
        <f t="shared" si="48"/>
        <v>6110462.6986554284</v>
      </c>
      <c r="T47" s="718">
        <f t="shared" si="48"/>
        <v>6429423.2332772417</v>
      </c>
      <c r="U47" s="718">
        <f t="shared" si="48"/>
        <v>6823278.1813202761</v>
      </c>
      <c r="V47" s="718">
        <f t="shared" si="48"/>
        <v>7220726.6807391178</v>
      </c>
      <c r="W47" s="718">
        <f t="shared" si="48"/>
        <v>7659193.4816100299</v>
      </c>
      <c r="X47" s="718">
        <f t="shared" si="48"/>
        <v>8103523.0855972264</v>
      </c>
      <c r="Y47" s="718">
        <f t="shared" si="48"/>
        <v>8560614.5946465582</v>
      </c>
      <c r="Z47" s="718">
        <f t="shared" si="48"/>
        <v>8945699.1905835457</v>
      </c>
      <c r="AA47" s="718">
        <f t="shared" si="48"/>
        <v>9277502.315370677</v>
      </c>
      <c r="AB47" s="718">
        <f t="shared" si="48"/>
        <v>9666047.550771242</v>
      </c>
      <c r="AC47" s="718">
        <f t="shared" si="48"/>
        <v>10151152.587782441</v>
      </c>
      <c r="AD47" s="718">
        <f t="shared" si="48"/>
        <v>10543899.376044564</v>
      </c>
      <c r="AE47" s="718">
        <f t="shared" si="48"/>
        <v>10881155.589802653</v>
      </c>
      <c r="AF47" s="718">
        <f t="shared" si="48"/>
        <v>11169783.366557561</v>
      </c>
      <c r="AG47" s="718">
        <f t="shared" si="48"/>
        <v>11378163.517321784</v>
      </c>
      <c r="AH47" s="718">
        <f t="shared" si="48"/>
        <v>11668661.215657581</v>
      </c>
      <c r="AI47" s="718">
        <f t="shared" si="48"/>
        <v>11923425.924976803</v>
      </c>
      <c r="AJ47" s="718">
        <f t="shared" si="48"/>
        <v>12109134.860834381</v>
      </c>
      <c r="AK47" s="718">
        <f t="shared" si="48"/>
        <v>12306727.896131512</v>
      </c>
      <c r="AL47" s="718">
        <f t="shared" si="48"/>
        <v>12552808.321725968</v>
      </c>
      <c r="AM47" s="718">
        <f t="shared" si="48"/>
        <v>12772239.441065019</v>
      </c>
      <c r="AN47" s="718">
        <f t="shared" si="48"/>
        <v>13104978.345341958</v>
      </c>
      <c r="AO47" s="718">
        <f t="shared" si="48"/>
        <v>13506661.563168172</v>
      </c>
      <c r="AP47" s="718">
        <f t="shared" si="48"/>
        <v>13621347.337602288</v>
      </c>
      <c r="AQ47" s="718">
        <f t="shared" si="48"/>
        <v>13744447.998298915</v>
      </c>
      <c r="AR47" s="739">
        <f t="shared" si="4"/>
        <v>1.1334943351082849</v>
      </c>
      <c r="AT47" s="716" t="s">
        <v>686</v>
      </c>
      <c r="AU47" s="717">
        <v>938407</v>
      </c>
      <c r="AV47" s="717">
        <v>977770</v>
      </c>
      <c r="AW47" s="717">
        <v>1023119</v>
      </c>
      <c r="AX47" s="717">
        <v>1081347</v>
      </c>
      <c r="AY47" s="717">
        <v>1141511</v>
      </c>
      <c r="AZ47" s="717">
        <v>1210252</v>
      </c>
      <c r="BA47" s="717">
        <v>1295694</v>
      </c>
      <c r="BB47" s="717">
        <v>1384056</v>
      </c>
      <c r="BC47" s="717">
        <v>1494703</v>
      </c>
      <c r="BD47" s="717">
        <v>1619680</v>
      </c>
      <c r="BE47" s="718">
        <v>1782317</v>
      </c>
      <c r="BF47" s="718">
        <v>1975974</v>
      </c>
      <c r="BG47" s="718">
        <v>2206887</v>
      </c>
      <c r="BH47" s="718">
        <v>2390556</v>
      </c>
      <c r="BI47" s="718">
        <v>2584947</v>
      </c>
      <c r="BJ47" s="718">
        <v>2799225</v>
      </c>
      <c r="BK47" s="718">
        <v>3033707</v>
      </c>
      <c r="BL47" s="718">
        <v>3292455</v>
      </c>
      <c r="BM47" s="718">
        <v>3617077</v>
      </c>
      <c r="BN47" s="718">
        <v>3932798</v>
      </c>
      <c r="BO47" s="718">
        <v>4236855</v>
      </c>
      <c r="BP47" s="718">
        <v>4539976</v>
      </c>
      <c r="BQ47" s="718">
        <v>4841818</v>
      </c>
      <c r="BR47" s="718">
        <v>5139042</v>
      </c>
      <c r="BS47" s="718">
        <v>5437848</v>
      </c>
      <c r="BT47" s="718">
        <v>5742509</v>
      </c>
      <c r="BU47" s="718">
        <v>6062099</v>
      </c>
      <c r="BV47" s="718">
        <v>6409251</v>
      </c>
      <c r="BW47" s="718">
        <v>6781346</v>
      </c>
      <c r="BX47" s="718">
        <v>7119959</v>
      </c>
      <c r="BY47" s="718">
        <v>7466174</v>
      </c>
      <c r="BZ47" s="718">
        <v>7796375</v>
      </c>
      <c r="CA47" s="718">
        <v>8193186</v>
      </c>
      <c r="CB47" s="718">
        <v>8672583</v>
      </c>
      <c r="CC47" s="718">
        <v>9149850</v>
      </c>
      <c r="CD47" s="718">
        <v>9616010</v>
      </c>
      <c r="CE47" s="718">
        <v>10102171</v>
      </c>
      <c r="CF47" s="718">
        <v>10521912</v>
      </c>
      <c r="CG47" s="718">
        <v>10937518</v>
      </c>
      <c r="CH47" s="718">
        <v>11346985</v>
      </c>
      <c r="CI47" s="718">
        <v>11687790</v>
      </c>
      <c r="CJ47" s="718">
        <v>12053104</v>
      </c>
      <c r="CK47" s="718">
        <v>12376869</v>
      </c>
      <c r="CL47" s="718">
        <v>12653590</v>
      </c>
      <c r="CM47" s="718">
        <v>12889624</v>
      </c>
      <c r="CN47" s="718">
        <v>13093469</v>
      </c>
      <c r="CO47" s="718">
        <v>13291956</v>
      </c>
      <c r="CP47" s="718">
        <v>13473813</v>
      </c>
      <c r="CQ47" s="718">
        <v>13610334</v>
      </c>
      <c r="CR47" s="718">
        <v>13777846</v>
      </c>
      <c r="CS47" s="718">
        <v>13945669</v>
      </c>
      <c r="CT47" s="718">
        <v>14060215</v>
      </c>
      <c r="CU47" s="718">
        <v>14181696</v>
      </c>
      <c r="CV47" s="718">
        <v>14372801</v>
      </c>
      <c r="CW47" s="718">
        <v>14539798</v>
      </c>
      <c r="CX47" s="739">
        <f t="shared" si="5"/>
        <v>1.5615101902193167</v>
      </c>
    </row>
    <row r="48" spans="1:102">
      <c r="A48" s="707"/>
      <c r="B48" s="707" t="s">
        <v>1238</v>
      </c>
      <c r="C48" s="716" t="s">
        <v>683</v>
      </c>
      <c r="D48" s="717">
        <f t="shared" ref="D48:AQ48" si="49">D105+D163</f>
        <v>1457445.8311680879</v>
      </c>
      <c r="E48" s="717">
        <f t="shared" si="49"/>
        <v>1629064.5475260331</v>
      </c>
      <c r="F48" s="717">
        <f t="shared" si="49"/>
        <v>2119062.5197001379</v>
      </c>
      <c r="G48" s="717">
        <f t="shared" si="49"/>
        <v>2362886.2449699156</v>
      </c>
      <c r="H48" s="717">
        <f t="shared" si="49"/>
        <v>2571542.9840542204</v>
      </c>
      <c r="I48" s="717">
        <f t="shared" si="49"/>
        <v>2778664.4745102422</v>
      </c>
      <c r="J48" s="717">
        <f t="shared" si="49"/>
        <v>3199949.7576088374</v>
      </c>
      <c r="K48" s="717">
        <f t="shared" si="49"/>
        <v>3552992.3898210041</v>
      </c>
      <c r="L48" s="717">
        <f t="shared" si="49"/>
        <v>3706999.0225514984</v>
      </c>
      <c r="M48" s="717">
        <f t="shared" si="49"/>
        <v>3906711.8101750892</v>
      </c>
      <c r="N48" s="718">
        <f t="shared" si="49"/>
        <v>4147476.1917900685</v>
      </c>
      <c r="O48" s="718">
        <f t="shared" si="49"/>
        <v>4373817.7467787396</v>
      </c>
      <c r="P48" s="718">
        <f t="shared" si="49"/>
        <v>4620698.6827897904</v>
      </c>
      <c r="Q48" s="718">
        <f t="shared" si="49"/>
        <v>4777752.6289675133</v>
      </c>
      <c r="R48" s="718">
        <f t="shared" si="49"/>
        <v>4948681.8494392568</v>
      </c>
      <c r="S48" s="718">
        <f t="shared" si="49"/>
        <v>5439092.5490290402</v>
      </c>
      <c r="T48" s="718">
        <f t="shared" si="49"/>
        <v>5670621.4831244256</v>
      </c>
      <c r="U48" s="718">
        <f t="shared" si="49"/>
        <v>5955032.6844284832</v>
      </c>
      <c r="V48" s="718">
        <f t="shared" si="49"/>
        <v>6275740.4342385065</v>
      </c>
      <c r="W48" s="718">
        <f t="shared" si="49"/>
        <v>6594088.7664014678</v>
      </c>
      <c r="X48" s="718">
        <f t="shared" si="49"/>
        <v>7035998.0898684151</v>
      </c>
      <c r="Y48" s="718">
        <f t="shared" si="49"/>
        <v>7447797.1117687374</v>
      </c>
      <c r="Z48" s="718">
        <f t="shared" si="49"/>
        <v>7810777.8480977006</v>
      </c>
      <c r="AA48" s="718">
        <f t="shared" si="49"/>
        <v>8136641.9958692174</v>
      </c>
      <c r="AB48" s="718">
        <f t="shared" si="49"/>
        <v>8443114.4615829159</v>
      </c>
      <c r="AC48" s="718">
        <f t="shared" si="49"/>
        <v>8737806.6140394937</v>
      </c>
      <c r="AD48" s="718">
        <f t="shared" si="49"/>
        <v>8981953.9163273629</v>
      </c>
      <c r="AE48" s="718">
        <f t="shared" si="49"/>
        <v>9291328.7175616212</v>
      </c>
      <c r="AF48" s="718">
        <f t="shared" si="49"/>
        <v>9516810.7866683919</v>
      </c>
      <c r="AG48" s="718">
        <f t="shared" si="49"/>
        <v>9690197.9906911142</v>
      </c>
      <c r="AH48" s="718">
        <f t="shared" si="49"/>
        <v>10034823.554284722</v>
      </c>
      <c r="AI48" s="718">
        <f t="shared" si="49"/>
        <v>10252805.553316729</v>
      </c>
      <c r="AJ48" s="718">
        <f t="shared" si="49"/>
        <v>10457482.144873092</v>
      </c>
      <c r="AK48" s="718">
        <f t="shared" si="49"/>
        <v>10489151.856874308</v>
      </c>
      <c r="AL48" s="718">
        <f t="shared" si="49"/>
        <v>10946390.642529044</v>
      </c>
      <c r="AM48" s="718">
        <f t="shared" si="49"/>
        <v>11243825.331045046</v>
      </c>
      <c r="AN48" s="718">
        <f t="shared" si="49"/>
        <v>11555712.06603097</v>
      </c>
      <c r="AO48" s="718">
        <f t="shared" si="49"/>
        <v>11925377.080499772</v>
      </c>
      <c r="AP48" s="718">
        <f t="shared" si="49"/>
        <v>12358748.037211703</v>
      </c>
      <c r="AQ48" s="718">
        <f t="shared" si="49"/>
        <v>12670045.823432885</v>
      </c>
      <c r="AR48" s="739">
        <f t="shared" si="4"/>
        <v>1.0448891922179053</v>
      </c>
      <c r="AT48" s="716" t="s">
        <v>683</v>
      </c>
      <c r="AU48" s="717">
        <v>864601</v>
      </c>
      <c r="AV48" s="717">
        <v>904990</v>
      </c>
      <c r="AW48" s="717">
        <v>955279</v>
      </c>
      <c r="AX48" s="717">
        <v>1006628</v>
      </c>
      <c r="AY48" s="717">
        <v>1055848</v>
      </c>
      <c r="AZ48" s="717">
        <v>1111859</v>
      </c>
      <c r="BA48" s="717">
        <v>1174468</v>
      </c>
      <c r="BB48" s="717">
        <v>1252613</v>
      </c>
      <c r="BC48" s="717">
        <v>1336706</v>
      </c>
      <c r="BD48" s="717">
        <v>1423563</v>
      </c>
      <c r="BE48" s="718">
        <v>1550514</v>
      </c>
      <c r="BF48" s="718">
        <v>1692599</v>
      </c>
      <c r="BG48" s="718">
        <v>1865282</v>
      </c>
      <c r="BH48" s="718">
        <v>1998797</v>
      </c>
      <c r="BI48" s="718">
        <v>2130767</v>
      </c>
      <c r="BJ48" s="718">
        <v>2262722</v>
      </c>
      <c r="BK48" s="718">
        <v>2404083</v>
      </c>
      <c r="BL48" s="718">
        <v>2582371</v>
      </c>
      <c r="BM48" s="718">
        <v>2803695</v>
      </c>
      <c r="BN48" s="718">
        <v>3010610</v>
      </c>
      <c r="BO48" s="718">
        <v>3209340</v>
      </c>
      <c r="BP48" s="718">
        <v>3409631</v>
      </c>
      <c r="BQ48" s="718">
        <v>3614791</v>
      </c>
      <c r="BR48" s="718">
        <v>3811367</v>
      </c>
      <c r="BS48" s="718">
        <v>3999772</v>
      </c>
      <c r="BT48" s="718">
        <v>4201443</v>
      </c>
      <c r="BU48" s="718">
        <v>4410096</v>
      </c>
      <c r="BV48" s="718">
        <v>4647632</v>
      </c>
      <c r="BW48" s="718">
        <v>4893968</v>
      </c>
      <c r="BX48" s="718">
        <v>5125457</v>
      </c>
      <c r="BY48" s="718">
        <v>5365599</v>
      </c>
      <c r="BZ48" s="718">
        <v>5603572</v>
      </c>
      <c r="CA48" s="718">
        <v>5895452</v>
      </c>
      <c r="CB48" s="718">
        <v>6240161</v>
      </c>
      <c r="CC48" s="718">
        <v>6620931</v>
      </c>
      <c r="CD48" s="718">
        <v>6992122</v>
      </c>
      <c r="CE48" s="718">
        <v>7352795</v>
      </c>
      <c r="CF48" s="718">
        <v>7681025</v>
      </c>
      <c r="CG48" s="718">
        <v>8035554</v>
      </c>
      <c r="CH48" s="718">
        <v>8415650</v>
      </c>
      <c r="CI48" s="718">
        <v>8749062</v>
      </c>
      <c r="CJ48" s="718">
        <v>9068896</v>
      </c>
      <c r="CK48" s="718">
        <v>9367754</v>
      </c>
      <c r="CL48" s="718">
        <v>9606202</v>
      </c>
      <c r="CM48" s="718">
        <v>9815310</v>
      </c>
      <c r="CN48" s="718">
        <v>9985111</v>
      </c>
      <c r="CO48" s="718">
        <v>10150047</v>
      </c>
      <c r="CP48" s="718">
        <v>10291351</v>
      </c>
      <c r="CQ48" s="718">
        <v>10398166</v>
      </c>
      <c r="CR48" s="718">
        <v>10512636</v>
      </c>
      <c r="CS48" s="718">
        <v>10621016</v>
      </c>
      <c r="CT48" s="718">
        <v>10704933</v>
      </c>
      <c r="CU48" s="718">
        <v>10797188</v>
      </c>
      <c r="CV48" s="718">
        <v>10907069</v>
      </c>
      <c r="CW48" s="718">
        <v>11017983</v>
      </c>
      <c r="CX48" s="739">
        <f t="shared" si="5"/>
        <v>1.18328278908436</v>
      </c>
    </row>
    <row r="49" spans="1:102">
      <c r="A49" s="707"/>
      <c r="B49" s="707" t="s">
        <v>1238</v>
      </c>
      <c r="C49" s="716" t="s">
        <v>687</v>
      </c>
      <c r="D49" s="717">
        <f t="shared" ref="D49:AQ49" si="50">D106+D164</f>
        <v>1261248.3852438175</v>
      </c>
      <c r="E49" s="717">
        <f t="shared" si="50"/>
        <v>1440193.0192806988</v>
      </c>
      <c r="F49" s="717">
        <f t="shared" si="50"/>
        <v>1631275.3670844208</v>
      </c>
      <c r="G49" s="717">
        <f t="shared" si="50"/>
        <v>1817456.0835327643</v>
      </c>
      <c r="H49" s="717">
        <f t="shared" si="50"/>
        <v>2012932.6505030449</v>
      </c>
      <c r="I49" s="717">
        <f t="shared" si="50"/>
        <v>2197209.0574661419</v>
      </c>
      <c r="J49" s="717">
        <f t="shared" si="50"/>
        <v>2355936.6664181678</v>
      </c>
      <c r="K49" s="717">
        <f t="shared" si="50"/>
        <v>2514379.8572148131</v>
      </c>
      <c r="L49" s="717">
        <f t="shared" si="50"/>
        <v>2701177.4000991485</v>
      </c>
      <c r="M49" s="717">
        <f t="shared" si="50"/>
        <v>2872853.5508964928</v>
      </c>
      <c r="N49" s="718">
        <f t="shared" si="50"/>
        <v>3060174.0852236496</v>
      </c>
      <c r="O49" s="718">
        <f t="shared" si="50"/>
        <v>3232885.947494694</v>
      </c>
      <c r="P49" s="718">
        <f t="shared" si="50"/>
        <v>3410300.0266779959</v>
      </c>
      <c r="Q49" s="718">
        <f t="shared" si="50"/>
        <v>3535732.9915777734</v>
      </c>
      <c r="R49" s="718">
        <f t="shared" si="50"/>
        <v>3710405.6586750192</v>
      </c>
      <c r="S49" s="718">
        <f t="shared" si="50"/>
        <v>4121219.0117582558</v>
      </c>
      <c r="T49" s="718">
        <f t="shared" si="50"/>
        <v>4296386.9325894844</v>
      </c>
      <c r="U49" s="718">
        <f t="shared" si="50"/>
        <v>4580205.2417182382</v>
      </c>
      <c r="V49" s="718">
        <f t="shared" si="50"/>
        <v>4775956.6388308275</v>
      </c>
      <c r="W49" s="718">
        <f t="shared" si="50"/>
        <v>5053097.7422361523</v>
      </c>
      <c r="X49" s="718">
        <f t="shared" si="50"/>
        <v>5406783.6130012898</v>
      </c>
      <c r="Y49" s="718">
        <f t="shared" si="50"/>
        <v>5675491.9765200913</v>
      </c>
      <c r="Z49" s="718">
        <f t="shared" si="50"/>
        <v>5940308.9919371558</v>
      </c>
      <c r="AA49" s="718">
        <f t="shared" si="50"/>
        <v>6172800.0636339355</v>
      </c>
      <c r="AB49" s="718">
        <f t="shared" si="50"/>
        <v>6405199.7450315012</v>
      </c>
      <c r="AC49" s="718">
        <f t="shared" si="50"/>
        <v>6626105.7448344771</v>
      </c>
      <c r="AD49" s="718">
        <f t="shared" si="50"/>
        <v>6815733.0975077217</v>
      </c>
      <c r="AE49" s="718">
        <f t="shared" si="50"/>
        <v>7054985.0349341249</v>
      </c>
      <c r="AF49" s="718">
        <f t="shared" si="50"/>
        <v>7197594.9887378132</v>
      </c>
      <c r="AG49" s="718">
        <f t="shared" si="50"/>
        <v>7352716.3854232617</v>
      </c>
      <c r="AH49" s="718">
        <f t="shared" si="50"/>
        <v>7527608.946855383</v>
      </c>
      <c r="AI49" s="718">
        <f t="shared" si="50"/>
        <v>7633361.6816859059</v>
      </c>
      <c r="AJ49" s="718">
        <f t="shared" si="50"/>
        <v>7725018.128765747</v>
      </c>
      <c r="AK49" s="718">
        <f t="shared" si="50"/>
        <v>7801101.805400217</v>
      </c>
      <c r="AL49" s="718">
        <f t="shared" si="50"/>
        <v>8022882.1907351147</v>
      </c>
      <c r="AM49" s="718">
        <f t="shared" si="50"/>
        <v>8175565.3388571385</v>
      </c>
      <c r="AN49" s="718">
        <f t="shared" si="50"/>
        <v>8347711.2607244905</v>
      </c>
      <c r="AO49" s="718">
        <f t="shared" si="50"/>
        <v>8586586.3593024462</v>
      </c>
      <c r="AP49" s="718">
        <f t="shared" si="50"/>
        <v>8729818.8560147099</v>
      </c>
      <c r="AQ49" s="718">
        <f t="shared" si="50"/>
        <v>8846349.6320715379</v>
      </c>
      <c r="AR49" s="739">
        <f t="shared" si="4"/>
        <v>0.72955183035225402</v>
      </c>
      <c r="AT49" s="716" t="s">
        <v>687</v>
      </c>
      <c r="AU49" s="717">
        <v>785176</v>
      </c>
      <c r="AV49" s="717">
        <v>826080</v>
      </c>
      <c r="AW49" s="717">
        <v>872980</v>
      </c>
      <c r="AX49" s="717">
        <v>927189</v>
      </c>
      <c r="AY49" s="717">
        <v>986572</v>
      </c>
      <c r="AZ49" s="717">
        <v>1050939</v>
      </c>
      <c r="BA49" s="717">
        <v>1125655</v>
      </c>
      <c r="BB49" s="717">
        <v>1196714</v>
      </c>
      <c r="BC49" s="717">
        <v>1277877</v>
      </c>
      <c r="BD49" s="717">
        <v>1366864</v>
      </c>
      <c r="BE49" s="718">
        <v>1468872</v>
      </c>
      <c r="BF49" s="718">
        <v>1584596</v>
      </c>
      <c r="BG49" s="718">
        <v>1731932</v>
      </c>
      <c r="BH49" s="718">
        <v>1873310</v>
      </c>
      <c r="BI49" s="718">
        <v>2009184</v>
      </c>
      <c r="BJ49" s="718">
        <v>2153083</v>
      </c>
      <c r="BK49" s="718">
        <v>2294152</v>
      </c>
      <c r="BL49" s="718">
        <v>2490764</v>
      </c>
      <c r="BM49" s="718">
        <v>2762017</v>
      </c>
      <c r="BN49" s="718">
        <v>3002093</v>
      </c>
      <c r="BO49" s="718">
        <v>3230029</v>
      </c>
      <c r="BP49" s="718">
        <v>3436118</v>
      </c>
      <c r="BQ49" s="718">
        <v>3632276</v>
      </c>
      <c r="BR49" s="718">
        <v>3838920</v>
      </c>
      <c r="BS49" s="718">
        <v>4034337</v>
      </c>
      <c r="BT49" s="718">
        <v>4228752</v>
      </c>
      <c r="BU49" s="718">
        <v>4437168</v>
      </c>
      <c r="BV49" s="718">
        <v>4661585</v>
      </c>
      <c r="BW49" s="718">
        <v>4892744</v>
      </c>
      <c r="BX49" s="718">
        <v>5116758</v>
      </c>
      <c r="BY49" s="718">
        <v>5331521</v>
      </c>
      <c r="BZ49" s="718">
        <v>5545867</v>
      </c>
      <c r="CA49" s="718">
        <v>5801656</v>
      </c>
      <c r="CB49" s="718">
        <v>6106132</v>
      </c>
      <c r="CC49" s="718">
        <v>6426569</v>
      </c>
      <c r="CD49" s="718">
        <v>6747955</v>
      </c>
      <c r="CE49" s="718">
        <v>7111839</v>
      </c>
      <c r="CF49" s="718">
        <v>7464079</v>
      </c>
      <c r="CG49" s="718">
        <v>7815525</v>
      </c>
      <c r="CH49" s="718">
        <v>8182275</v>
      </c>
      <c r="CI49" s="718">
        <v>8485334</v>
      </c>
      <c r="CJ49" s="718">
        <v>8784459</v>
      </c>
      <c r="CK49" s="718">
        <v>9071582</v>
      </c>
      <c r="CL49" s="718">
        <v>9324918</v>
      </c>
      <c r="CM49" s="718">
        <v>9555820</v>
      </c>
      <c r="CN49" s="718">
        <v>9726295</v>
      </c>
      <c r="CO49" s="718">
        <v>9892541</v>
      </c>
      <c r="CP49" s="718">
        <v>10039865</v>
      </c>
      <c r="CQ49" s="718">
        <v>10165470</v>
      </c>
      <c r="CR49" s="718">
        <v>10301561</v>
      </c>
      <c r="CS49" s="718">
        <v>10425970</v>
      </c>
      <c r="CT49" s="718">
        <v>10524485</v>
      </c>
      <c r="CU49" s="718">
        <v>10627316</v>
      </c>
      <c r="CV49" s="718">
        <v>10754378</v>
      </c>
      <c r="CW49" s="718">
        <v>10876381</v>
      </c>
      <c r="CX49" s="739">
        <f t="shared" si="5"/>
        <v>1.1680753586953383</v>
      </c>
    </row>
    <row r="50" spans="1:102">
      <c r="A50" s="707"/>
      <c r="B50" s="707" t="s">
        <v>1238</v>
      </c>
      <c r="C50" s="716" t="s">
        <v>688</v>
      </c>
      <c r="D50" s="717">
        <f t="shared" ref="D50:AQ50" si="51">D107+D165</f>
        <v>1356172.4576942581</v>
      </c>
      <c r="E50" s="717">
        <f t="shared" si="51"/>
        <v>1589481.2512342543</v>
      </c>
      <c r="F50" s="717">
        <f t="shared" si="51"/>
        <v>1846450.765997292</v>
      </c>
      <c r="G50" s="717">
        <f t="shared" si="51"/>
        <v>2127112.0654402641</v>
      </c>
      <c r="H50" s="717">
        <f t="shared" si="51"/>
        <v>2364028.6998026855</v>
      </c>
      <c r="I50" s="717">
        <f t="shared" si="51"/>
        <v>2605623.9242321276</v>
      </c>
      <c r="J50" s="717">
        <f t="shared" si="51"/>
        <v>2840443.6131925937</v>
      </c>
      <c r="K50" s="717">
        <f t="shared" si="51"/>
        <v>3080505.5524963131</v>
      </c>
      <c r="L50" s="717">
        <f t="shared" si="51"/>
        <v>3337392.4511356093</v>
      </c>
      <c r="M50" s="717">
        <f t="shared" si="51"/>
        <v>3607640.9000830157</v>
      </c>
      <c r="N50" s="718">
        <f t="shared" si="51"/>
        <v>3911150.2347789588</v>
      </c>
      <c r="O50" s="718">
        <f t="shared" si="51"/>
        <v>4173924.3904967792</v>
      </c>
      <c r="P50" s="718">
        <f t="shared" si="51"/>
        <v>4474092.5423218077</v>
      </c>
      <c r="Q50" s="718">
        <f t="shared" si="51"/>
        <v>4668514.8004176579</v>
      </c>
      <c r="R50" s="718">
        <f t="shared" si="51"/>
        <v>4923656.4978721347</v>
      </c>
      <c r="S50" s="718">
        <f t="shared" si="51"/>
        <v>5604769.5869947746</v>
      </c>
      <c r="T50" s="718">
        <f t="shared" si="51"/>
        <v>5935886.2706804415</v>
      </c>
      <c r="U50" s="718">
        <f t="shared" si="51"/>
        <v>6345249.1321061747</v>
      </c>
      <c r="V50" s="718">
        <f t="shared" si="51"/>
        <v>6681427.2128679296</v>
      </c>
      <c r="W50" s="718">
        <f t="shared" si="51"/>
        <v>7089385.1062710332</v>
      </c>
      <c r="X50" s="718">
        <f t="shared" si="51"/>
        <v>7519810.4551451728</v>
      </c>
      <c r="Y50" s="718">
        <f t="shared" si="51"/>
        <v>7942418.849528647</v>
      </c>
      <c r="Z50" s="718">
        <f t="shared" si="51"/>
        <v>8391930.3387590572</v>
      </c>
      <c r="AA50" s="718">
        <f t="shared" si="51"/>
        <v>8699260.3666680977</v>
      </c>
      <c r="AB50" s="718">
        <f t="shared" si="51"/>
        <v>9061746.1449866183</v>
      </c>
      <c r="AC50" s="718">
        <f t="shared" si="51"/>
        <v>9449412.7951830905</v>
      </c>
      <c r="AD50" s="718">
        <f t="shared" si="51"/>
        <v>9815961.5064740181</v>
      </c>
      <c r="AE50" s="718">
        <f t="shared" si="51"/>
        <v>10218290.194473352</v>
      </c>
      <c r="AF50" s="718">
        <f t="shared" si="51"/>
        <v>10523031.158353209</v>
      </c>
      <c r="AG50" s="718">
        <f t="shared" si="51"/>
        <v>10775225.912828732</v>
      </c>
      <c r="AH50" s="718">
        <f t="shared" si="51"/>
        <v>11096499.726894766</v>
      </c>
      <c r="AI50" s="718">
        <f t="shared" si="51"/>
        <v>11364598.653440326</v>
      </c>
      <c r="AJ50" s="718">
        <f t="shared" si="51"/>
        <v>11553330.22672284</v>
      </c>
      <c r="AK50" s="718">
        <f t="shared" si="51"/>
        <v>11650796.35142803</v>
      </c>
      <c r="AL50" s="718">
        <f t="shared" si="51"/>
        <v>11884361.028481578</v>
      </c>
      <c r="AM50" s="718">
        <f t="shared" si="51"/>
        <v>12100798.413592674</v>
      </c>
      <c r="AN50" s="718">
        <f t="shared" si="51"/>
        <v>12352790.01235261</v>
      </c>
      <c r="AO50" s="718">
        <f t="shared" si="51"/>
        <v>12555128.284567932</v>
      </c>
      <c r="AP50" s="718">
        <f t="shared" si="51"/>
        <v>12579814.180624381</v>
      </c>
      <c r="AQ50" s="718">
        <f t="shared" si="51"/>
        <v>12665584.723299265</v>
      </c>
      <c r="AR50" s="739">
        <f t="shared" si="4"/>
        <v>1.0445212886301851</v>
      </c>
      <c r="AT50" s="716" t="s">
        <v>688</v>
      </c>
      <c r="AU50" s="717">
        <v>931730</v>
      </c>
      <c r="AV50" s="717">
        <v>979921</v>
      </c>
      <c r="AW50" s="717">
        <v>1036917</v>
      </c>
      <c r="AX50" s="717">
        <v>1106046</v>
      </c>
      <c r="AY50" s="717">
        <v>1180124</v>
      </c>
      <c r="AZ50" s="717">
        <v>1265470</v>
      </c>
      <c r="BA50" s="717">
        <v>1362482</v>
      </c>
      <c r="BB50" s="717">
        <v>1462490</v>
      </c>
      <c r="BC50" s="717">
        <v>1564318</v>
      </c>
      <c r="BD50" s="717">
        <v>1681866</v>
      </c>
      <c r="BE50" s="718">
        <v>1824823</v>
      </c>
      <c r="BF50" s="718">
        <v>2009800</v>
      </c>
      <c r="BG50" s="718">
        <v>2223947</v>
      </c>
      <c r="BH50" s="718">
        <v>2418186</v>
      </c>
      <c r="BI50" s="718">
        <v>2605043</v>
      </c>
      <c r="BJ50" s="718">
        <v>2802228</v>
      </c>
      <c r="BK50" s="718">
        <v>3035039</v>
      </c>
      <c r="BL50" s="718">
        <v>3315373</v>
      </c>
      <c r="BM50" s="718">
        <v>3666575</v>
      </c>
      <c r="BN50" s="718">
        <v>4014127</v>
      </c>
      <c r="BO50" s="718">
        <v>4344980</v>
      </c>
      <c r="BP50" s="718">
        <v>4675500</v>
      </c>
      <c r="BQ50" s="718">
        <v>5004954</v>
      </c>
      <c r="BR50" s="718">
        <v>5336879</v>
      </c>
      <c r="BS50" s="718">
        <v>5658516</v>
      </c>
      <c r="BT50" s="718">
        <v>5993353</v>
      </c>
      <c r="BU50" s="718">
        <v>6338606</v>
      </c>
      <c r="BV50" s="718">
        <v>6716104</v>
      </c>
      <c r="BW50" s="718">
        <v>7091897</v>
      </c>
      <c r="BX50" s="718">
        <v>7450935</v>
      </c>
      <c r="BY50" s="718">
        <v>7816805</v>
      </c>
      <c r="BZ50" s="718">
        <v>8165925</v>
      </c>
      <c r="CA50" s="718">
        <v>8574352</v>
      </c>
      <c r="CB50" s="718">
        <v>9058778</v>
      </c>
      <c r="CC50" s="718">
        <v>9594766</v>
      </c>
      <c r="CD50" s="718">
        <v>10131657</v>
      </c>
      <c r="CE50" s="718">
        <v>10758029</v>
      </c>
      <c r="CF50" s="718">
        <v>11292469</v>
      </c>
      <c r="CG50" s="718">
        <v>11817663</v>
      </c>
      <c r="CH50" s="718">
        <v>12389194</v>
      </c>
      <c r="CI50" s="718">
        <v>12879069</v>
      </c>
      <c r="CJ50" s="718">
        <v>13371222</v>
      </c>
      <c r="CK50" s="718">
        <v>13808352</v>
      </c>
      <c r="CL50" s="718">
        <v>14199182</v>
      </c>
      <c r="CM50" s="718">
        <v>14556360</v>
      </c>
      <c r="CN50" s="718">
        <v>14832988</v>
      </c>
      <c r="CO50" s="718">
        <v>15103422</v>
      </c>
      <c r="CP50" s="718">
        <v>15328237</v>
      </c>
      <c r="CQ50" s="718">
        <v>15511261</v>
      </c>
      <c r="CR50" s="718">
        <v>15721391</v>
      </c>
      <c r="CS50" s="718">
        <v>15897857</v>
      </c>
      <c r="CT50" s="718">
        <v>16042756</v>
      </c>
      <c r="CU50" s="718">
        <v>16201443</v>
      </c>
      <c r="CV50" s="718">
        <v>16380365</v>
      </c>
      <c r="CW50" s="718">
        <v>16545690</v>
      </c>
      <c r="CX50" s="739">
        <f t="shared" si="5"/>
        <v>1.776934145798301</v>
      </c>
    </row>
    <row r="51" spans="1:102" ht="16" thickBot="1">
      <c r="A51" s="725"/>
      <c r="B51" s="707" t="s">
        <v>1238</v>
      </c>
      <c r="C51" s="726" t="s">
        <v>1200</v>
      </c>
      <c r="D51" s="727">
        <f t="shared" ref="D51:AQ51" si="52">D108+D166</f>
        <v>0</v>
      </c>
      <c r="E51" s="727">
        <f t="shared" si="52"/>
        <v>0</v>
      </c>
      <c r="F51" s="727">
        <f t="shared" si="52"/>
        <v>1240219.5600577181</v>
      </c>
      <c r="G51" s="727">
        <f t="shared" si="52"/>
        <v>1339346.6945511382</v>
      </c>
      <c r="H51" s="727">
        <f t="shared" si="52"/>
        <v>1427154.785891952</v>
      </c>
      <c r="I51" s="727">
        <f t="shared" si="52"/>
        <v>1533094.1775110809</v>
      </c>
      <c r="J51" s="727">
        <f t="shared" si="52"/>
        <v>1617662.290465526</v>
      </c>
      <c r="K51" s="727">
        <f t="shared" si="52"/>
        <v>1705675.9604909206</v>
      </c>
      <c r="L51" s="727">
        <f t="shared" si="52"/>
        <v>1813456.1539636438</v>
      </c>
      <c r="M51" s="727">
        <f t="shared" si="52"/>
        <v>1929163.967173934</v>
      </c>
      <c r="N51" s="728">
        <f t="shared" si="52"/>
        <v>2069181.6460977104</v>
      </c>
      <c r="O51" s="728">
        <f t="shared" si="52"/>
        <v>2181678.0829378515</v>
      </c>
      <c r="P51" s="728">
        <f t="shared" si="52"/>
        <v>2306050.6284483885</v>
      </c>
      <c r="Q51" s="728">
        <f t="shared" si="52"/>
        <v>2420688.5916512464</v>
      </c>
      <c r="R51" s="728">
        <f t="shared" si="52"/>
        <v>2543771.275743424</v>
      </c>
      <c r="S51" s="728">
        <f t="shared" si="52"/>
        <v>2882001.1712865327</v>
      </c>
      <c r="T51" s="728">
        <f t="shared" si="52"/>
        <v>3099320.956327118</v>
      </c>
      <c r="U51" s="728">
        <f t="shared" si="52"/>
        <v>3261047.0181874824</v>
      </c>
      <c r="V51" s="728">
        <f t="shared" si="52"/>
        <v>3458609.4964862484</v>
      </c>
      <c r="W51" s="728">
        <f t="shared" si="52"/>
        <v>3706768.9941901877</v>
      </c>
      <c r="X51" s="728">
        <f t="shared" si="52"/>
        <v>3969414.5873324936</v>
      </c>
      <c r="Y51" s="728">
        <f t="shared" si="52"/>
        <v>4207540.1250721803</v>
      </c>
      <c r="Z51" s="728">
        <f t="shared" si="52"/>
        <v>4482165.7217495125</v>
      </c>
      <c r="AA51" s="728">
        <f t="shared" si="52"/>
        <v>4681670.5060133794</v>
      </c>
      <c r="AB51" s="728">
        <f t="shared" si="52"/>
        <v>4887830.9151436053</v>
      </c>
      <c r="AC51" s="728">
        <f t="shared" si="52"/>
        <v>5081166.8294879682</v>
      </c>
      <c r="AD51" s="728">
        <f t="shared" si="52"/>
        <v>5272114.8655340131</v>
      </c>
      <c r="AE51" s="728">
        <f t="shared" si="52"/>
        <v>5453901.4252170166</v>
      </c>
      <c r="AF51" s="728">
        <f t="shared" si="52"/>
        <v>5669046.2238161592</v>
      </c>
      <c r="AG51" s="728">
        <f t="shared" si="52"/>
        <v>5816338.8355216971</v>
      </c>
      <c r="AH51" s="728">
        <f t="shared" si="52"/>
        <v>5987198.2588233184</v>
      </c>
      <c r="AI51" s="728">
        <f t="shared" si="52"/>
        <v>6115643.9657451799</v>
      </c>
      <c r="AJ51" s="728">
        <f t="shared" si="52"/>
        <v>6254170.2814835059</v>
      </c>
      <c r="AK51" s="728">
        <f t="shared" si="52"/>
        <v>6341991.5841162167</v>
      </c>
      <c r="AL51" s="728">
        <f t="shared" si="52"/>
        <v>6513790.0809559636</v>
      </c>
      <c r="AM51" s="728">
        <f t="shared" si="52"/>
        <v>6635109.3038382893</v>
      </c>
      <c r="AN51" s="728">
        <f t="shared" si="52"/>
        <v>6807280.7341617215</v>
      </c>
      <c r="AO51" s="728">
        <f t="shared" si="52"/>
        <v>6983175.0421318738</v>
      </c>
      <c r="AP51" s="728">
        <f t="shared" si="52"/>
        <v>7009208.5734368479</v>
      </c>
      <c r="AQ51" s="728">
        <f t="shared" si="52"/>
        <v>7083824.5194503674</v>
      </c>
      <c r="AR51" s="739">
        <f t="shared" si="4"/>
        <v>0.58419770402506732</v>
      </c>
      <c r="AT51" s="726" t="s">
        <v>1200</v>
      </c>
      <c r="AU51" s="727">
        <v>0</v>
      </c>
      <c r="AV51" s="727">
        <v>0</v>
      </c>
      <c r="AW51" s="727">
        <v>0</v>
      </c>
      <c r="AX51" s="727">
        <v>0</v>
      </c>
      <c r="AY51" s="727">
        <v>0</v>
      </c>
      <c r="AZ51" s="727">
        <v>0</v>
      </c>
      <c r="BA51" s="727">
        <v>0</v>
      </c>
      <c r="BB51" s="727">
        <v>0</v>
      </c>
      <c r="BC51" s="727">
        <v>0</v>
      </c>
      <c r="BD51" s="727">
        <v>0</v>
      </c>
      <c r="BE51" s="728">
        <v>0</v>
      </c>
      <c r="BF51" s="728">
        <v>0</v>
      </c>
      <c r="BG51" s="728">
        <v>80403</v>
      </c>
      <c r="BH51" s="728">
        <v>270544</v>
      </c>
      <c r="BI51" s="728">
        <v>491678</v>
      </c>
      <c r="BJ51" s="728">
        <v>670254</v>
      </c>
      <c r="BK51" s="728">
        <v>860517</v>
      </c>
      <c r="BL51" s="728">
        <v>1084808</v>
      </c>
      <c r="BM51" s="728">
        <v>1374495</v>
      </c>
      <c r="BN51" s="728">
        <v>1664948</v>
      </c>
      <c r="BO51" s="728">
        <v>1948978</v>
      </c>
      <c r="BP51" s="728">
        <v>2252841</v>
      </c>
      <c r="BQ51" s="728">
        <v>2543602</v>
      </c>
      <c r="BR51" s="728">
        <v>2864735</v>
      </c>
      <c r="BS51" s="728">
        <v>3183778</v>
      </c>
      <c r="BT51" s="728">
        <v>3499344</v>
      </c>
      <c r="BU51" s="728">
        <v>3821750</v>
      </c>
      <c r="BV51" s="728">
        <v>4147330</v>
      </c>
      <c r="BW51" s="728">
        <v>4480867</v>
      </c>
      <c r="BX51" s="728">
        <v>4800903</v>
      </c>
      <c r="BY51" s="728">
        <v>5105281</v>
      </c>
      <c r="BZ51" s="728">
        <v>5402351</v>
      </c>
      <c r="CA51" s="728">
        <v>5746420</v>
      </c>
      <c r="CB51" s="728">
        <v>6130580</v>
      </c>
      <c r="CC51" s="728">
        <v>6530425</v>
      </c>
      <c r="CD51" s="728">
        <v>6949331</v>
      </c>
      <c r="CE51" s="728">
        <v>7396995</v>
      </c>
      <c r="CF51" s="728">
        <v>7793809</v>
      </c>
      <c r="CG51" s="728">
        <v>8219080</v>
      </c>
      <c r="CH51" s="728">
        <v>8692689</v>
      </c>
      <c r="CI51" s="728">
        <v>9069772</v>
      </c>
      <c r="CJ51" s="728">
        <v>9458042</v>
      </c>
      <c r="CK51" s="728">
        <v>9811414</v>
      </c>
      <c r="CL51" s="728">
        <v>10165145</v>
      </c>
      <c r="CM51" s="728">
        <v>10489749</v>
      </c>
      <c r="CN51" s="728">
        <v>10759947</v>
      </c>
      <c r="CO51" s="728">
        <v>11031156</v>
      </c>
      <c r="CP51" s="728">
        <v>11273307</v>
      </c>
      <c r="CQ51" s="728">
        <v>11480877</v>
      </c>
      <c r="CR51" s="728">
        <v>11708154</v>
      </c>
      <c r="CS51" s="728">
        <v>11918813</v>
      </c>
      <c r="CT51" s="728">
        <v>12105132</v>
      </c>
      <c r="CU51" s="728">
        <v>12295719</v>
      </c>
      <c r="CV51" s="728">
        <v>12486284</v>
      </c>
      <c r="CW51" s="728">
        <v>12704104</v>
      </c>
      <c r="CX51" s="739">
        <f t="shared" si="5"/>
        <v>1.3643647493318671</v>
      </c>
    </row>
    <row r="52" spans="1:102" ht="16" thickBot="1">
      <c r="A52" s="707"/>
      <c r="B52" s="707"/>
      <c r="C52" s="729" t="s">
        <v>1201</v>
      </c>
      <c r="D52" s="730">
        <f t="shared" ref="D52:AQ52" si="53">D109+D167</f>
        <v>170032026.76518831</v>
      </c>
      <c r="E52" s="730">
        <f t="shared" si="53"/>
        <v>191030903.93506372</v>
      </c>
      <c r="F52" s="730">
        <f t="shared" si="53"/>
        <v>213712552.10366255</v>
      </c>
      <c r="G52" s="730">
        <f t="shared" si="53"/>
        <v>237028518.76095456</v>
      </c>
      <c r="H52" s="730">
        <f t="shared" si="53"/>
        <v>258226137.35316479</v>
      </c>
      <c r="I52" s="730">
        <f t="shared" si="53"/>
        <v>279557058.65703154</v>
      </c>
      <c r="J52" s="730">
        <f t="shared" si="53"/>
        <v>298870089.61654156</v>
      </c>
      <c r="K52" s="730">
        <f t="shared" si="53"/>
        <v>317109441.76076448</v>
      </c>
      <c r="L52" s="730">
        <f t="shared" si="53"/>
        <v>336873747.07931894</v>
      </c>
      <c r="M52" s="730">
        <f t="shared" si="53"/>
        <v>358707337.81692767</v>
      </c>
      <c r="N52" s="731">
        <f t="shared" si="53"/>
        <v>382291992</v>
      </c>
      <c r="O52" s="731">
        <f t="shared" si="53"/>
        <v>405870569</v>
      </c>
      <c r="P52" s="731">
        <f t="shared" si="53"/>
        <v>427770299</v>
      </c>
      <c r="Q52" s="731">
        <f t="shared" si="53"/>
        <v>447251857</v>
      </c>
      <c r="R52" s="731">
        <f t="shared" si="53"/>
        <v>471313204</v>
      </c>
      <c r="S52" s="731">
        <f t="shared" si="53"/>
        <v>524322906</v>
      </c>
      <c r="T52" s="731">
        <f t="shared" si="53"/>
        <v>554621349</v>
      </c>
      <c r="U52" s="731">
        <f t="shared" si="53"/>
        <v>595587520</v>
      </c>
      <c r="V52" s="731">
        <f t="shared" si="53"/>
        <v>632249672</v>
      </c>
      <c r="W52" s="731">
        <f t="shared" si="53"/>
        <v>677280991</v>
      </c>
      <c r="X52" s="731">
        <f t="shared" si="53"/>
        <v>726746178</v>
      </c>
      <c r="Y52" s="731">
        <f t="shared" si="53"/>
        <v>786110547.99999988</v>
      </c>
      <c r="Z52" s="731">
        <f t="shared" si="53"/>
        <v>826572230</v>
      </c>
      <c r="AA52" s="731">
        <f t="shared" si="53"/>
        <v>857092060</v>
      </c>
      <c r="AB52" s="731">
        <f t="shared" si="53"/>
        <v>888707925.99999988</v>
      </c>
      <c r="AC52" s="731">
        <f t="shared" si="53"/>
        <v>918246818</v>
      </c>
      <c r="AD52" s="731">
        <f t="shared" si="53"/>
        <v>948901846</v>
      </c>
      <c r="AE52" s="731">
        <f t="shared" si="53"/>
        <v>980756022</v>
      </c>
      <c r="AF52" s="731">
        <f t="shared" si="53"/>
        <v>1005381284</v>
      </c>
      <c r="AG52" s="731">
        <f t="shared" si="53"/>
        <v>1026532530.9999999</v>
      </c>
      <c r="AH52" s="731">
        <f t="shared" si="53"/>
        <v>1051391353</v>
      </c>
      <c r="AI52" s="731">
        <f t="shared" si="53"/>
        <v>1068489283</v>
      </c>
      <c r="AJ52" s="731">
        <f t="shared" si="53"/>
        <v>1082417339</v>
      </c>
      <c r="AK52" s="731">
        <f t="shared" si="53"/>
        <v>1089335715</v>
      </c>
      <c r="AL52" s="731">
        <f t="shared" si="53"/>
        <v>1120987454</v>
      </c>
      <c r="AM52" s="731">
        <f t="shared" si="53"/>
        <v>1135383574</v>
      </c>
      <c r="AN52" s="731">
        <f t="shared" si="53"/>
        <v>1162550764</v>
      </c>
      <c r="AO52" s="731">
        <f t="shared" si="53"/>
        <v>1193210223</v>
      </c>
      <c r="AP52" s="731">
        <f t="shared" si="53"/>
        <v>1201637316</v>
      </c>
      <c r="AQ52" s="731">
        <f t="shared" si="53"/>
        <v>1212573153</v>
      </c>
      <c r="AR52" s="739">
        <f t="shared" si="4"/>
        <v>100</v>
      </c>
      <c r="AT52" s="729" t="s">
        <v>1216</v>
      </c>
      <c r="AU52" s="730">
        <v>58743465</v>
      </c>
      <c r="AV52" s="730">
        <v>62176974</v>
      </c>
      <c r="AW52" s="730">
        <v>66400604</v>
      </c>
      <c r="AX52" s="730">
        <v>71192907</v>
      </c>
      <c r="AY52" s="730">
        <v>76338910</v>
      </c>
      <c r="AZ52" s="730">
        <v>82150277</v>
      </c>
      <c r="BA52" s="730">
        <v>88976094</v>
      </c>
      <c r="BB52" s="730">
        <v>96344528</v>
      </c>
      <c r="BC52" s="730">
        <v>104504405</v>
      </c>
      <c r="BD52" s="730">
        <v>113372634</v>
      </c>
      <c r="BE52" s="731">
        <v>123947487</v>
      </c>
      <c r="BF52" s="731">
        <v>136870154</v>
      </c>
      <c r="BG52" s="731">
        <v>151906624</v>
      </c>
      <c r="BH52" s="731">
        <v>165220913</v>
      </c>
      <c r="BI52" s="731">
        <v>179205847</v>
      </c>
      <c r="BJ52" s="731">
        <v>193233498</v>
      </c>
      <c r="BK52" s="731">
        <v>207780660</v>
      </c>
      <c r="BL52" s="731">
        <v>224121501</v>
      </c>
      <c r="BM52" s="731">
        <v>244338274</v>
      </c>
      <c r="BN52" s="731">
        <v>264012052</v>
      </c>
      <c r="BO52" s="731">
        <v>282816577</v>
      </c>
      <c r="BP52" s="731">
        <v>301414823</v>
      </c>
      <c r="BQ52" s="731">
        <v>319893327</v>
      </c>
      <c r="BR52" s="731">
        <v>338356636</v>
      </c>
      <c r="BS52" s="731">
        <v>356316574</v>
      </c>
      <c r="BT52" s="731">
        <v>374352991</v>
      </c>
      <c r="BU52" s="731">
        <v>393374177</v>
      </c>
      <c r="BV52" s="731">
        <v>414082016</v>
      </c>
      <c r="BW52" s="731">
        <v>436318941</v>
      </c>
      <c r="BX52" s="731">
        <v>457639589</v>
      </c>
      <c r="BY52" s="731">
        <v>480360046</v>
      </c>
      <c r="BZ52" s="731">
        <v>503067150</v>
      </c>
      <c r="CA52" s="731">
        <v>529488859</v>
      </c>
      <c r="CB52" s="731">
        <v>558917593</v>
      </c>
      <c r="CC52" s="731">
        <v>588628009</v>
      </c>
      <c r="CD52" s="731">
        <v>617772505</v>
      </c>
      <c r="CE52" s="731">
        <v>648994938</v>
      </c>
      <c r="CF52" s="731">
        <v>677038162</v>
      </c>
      <c r="CG52" s="731">
        <v>704414547</v>
      </c>
      <c r="CH52" s="731">
        <v>732702734</v>
      </c>
      <c r="CI52" s="731">
        <v>756568817</v>
      </c>
      <c r="CJ52" s="731">
        <v>780362538</v>
      </c>
      <c r="CK52" s="731">
        <v>802373092</v>
      </c>
      <c r="CL52" s="731">
        <v>821855150</v>
      </c>
      <c r="CM52" s="731">
        <v>838366907</v>
      </c>
      <c r="CN52" s="731">
        <v>851830937</v>
      </c>
      <c r="CO52" s="731">
        <v>864191660</v>
      </c>
      <c r="CP52" s="731">
        <v>874970365</v>
      </c>
      <c r="CQ52" s="731">
        <v>883844067</v>
      </c>
      <c r="CR52" s="731">
        <v>893423454</v>
      </c>
      <c r="CS52" s="731">
        <v>901882857</v>
      </c>
      <c r="CT52" s="731">
        <v>905764371</v>
      </c>
      <c r="CU52" s="731">
        <v>913384459</v>
      </c>
      <c r="CV52" s="731">
        <v>922264215</v>
      </c>
      <c r="CW52" s="731">
        <v>931136927</v>
      </c>
      <c r="CX52" s="739">
        <f t="shared" si="5"/>
        <v>100</v>
      </c>
    </row>
    <row r="53" spans="1:102">
      <c r="A53" s="707"/>
      <c r="B53" s="707"/>
      <c r="C53" s="722" t="s">
        <v>1182</v>
      </c>
      <c r="D53" s="723">
        <f t="shared" ref="D53:AQ53" si="54">D110+D168</f>
        <v>20124812.195567381</v>
      </c>
      <c r="E53" s="723">
        <f t="shared" si="54"/>
        <v>22656686.595381103</v>
      </c>
      <c r="F53" s="723">
        <f t="shared" si="54"/>
        <v>25315154.332751714</v>
      </c>
      <c r="G53" s="723">
        <f t="shared" si="54"/>
        <v>28319104.937139221</v>
      </c>
      <c r="H53" s="723">
        <f t="shared" si="54"/>
        <v>31196076.255693834</v>
      </c>
      <c r="I53" s="723">
        <f t="shared" si="54"/>
        <v>34205678.650047161</v>
      </c>
      <c r="J53" s="723">
        <f t="shared" si="54"/>
        <v>37158458.273443572</v>
      </c>
      <c r="K53" s="723">
        <f t="shared" si="54"/>
        <v>39859162.098342523</v>
      </c>
      <c r="L53" s="723">
        <f t="shared" si="54"/>
        <v>42824206.758524165</v>
      </c>
      <c r="M53" s="723">
        <f t="shared" si="54"/>
        <v>46077037.769663244</v>
      </c>
      <c r="N53" s="724">
        <f t="shared" si="54"/>
        <v>49412252.073937088</v>
      </c>
      <c r="O53" s="724">
        <f t="shared" si="54"/>
        <v>52604400.253261775</v>
      </c>
      <c r="P53" s="724">
        <f t="shared" si="54"/>
        <v>55479226.033691809</v>
      </c>
      <c r="Q53" s="724">
        <f t="shared" si="54"/>
        <v>58042051.42196773</v>
      </c>
      <c r="R53" s="724">
        <f t="shared" si="54"/>
        <v>61066939.759973407</v>
      </c>
      <c r="S53" s="724">
        <f t="shared" si="54"/>
        <v>67873216.425147817</v>
      </c>
      <c r="T53" s="724">
        <f t="shared" si="54"/>
        <v>71666799.062175095</v>
      </c>
      <c r="U53" s="724">
        <f t="shared" si="54"/>
        <v>80283001.518593639</v>
      </c>
      <c r="V53" s="724">
        <f t="shared" si="54"/>
        <v>84295627.808732554</v>
      </c>
      <c r="W53" s="724">
        <f t="shared" si="54"/>
        <v>89255979.005258292</v>
      </c>
      <c r="X53" s="724">
        <f t="shared" si="54"/>
        <v>94787205.006249487</v>
      </c>
      <c r="Y53" s="724">
        <f t="shared" si="54"/>
        <v>103027024.57331118</v>
      </c>
      <c r="Z53" s="724">
        <f t="shared" si="54"/>
        <v>107755524.76063472</v>
      </c>
      <c r="AA53" s="724">
        <f t="shared" si="54"/>
        <v>111386540.35506803</v>
      </c>
      <c r="AB53" s="724">
        <f t="shared" si="54"/>
        <v>115553885.68049131</v>
      </c>
      <c r="AC53" s="724">
        <f t="shared" si="54"/>
        <v>119922006.19814651</v>
      </c>
      <c r="AD53" s="724">
        <f t="shared" si="54"/>
        <v>124068690.78068222</v>
      </c>
      <c r="AE53" s="724">
        <f t="shared" si="54"/>
        <v>128182049.72141075</v>
      </c>
      <c r="AF53" s="724">
        <f t="shared" si="54"/>
        <v>131228837.81150544</v>
      </c>
      <c r="AG53" s="724">
        <f t="shared" si="54"/>
        <v>134367551.98413053</v>
      </c>
      <c r="AH53" s="724">
        <f t="shared" si="54"/>
        <v>137663064.67139673</v>
      </c>
      <c r="AI53" s="724">
        <f t="shared" si="54"/>
        <v>139920204.4247148</v>
      </c>
      <c r="AJ53" s="724">
        <f t="shared" si="54"/>
        <v>141372975.06315166</v>
      </c>
      <c r="AK53" s="724">
        <f t="shared" si="54"/>
        <v>141787173.09924784</v>
      </c>
      <c r="AL53" s="724">
        <f t="shared" si="54"/>
        <v>143866312.31937206</v>
      </c>
      <c r="AM53" s="724">
        <f t="shared" si="54"/>
        <v>144834843.53510135</v>
      </c>
      <c r="AN53" s="724">
        <f t="shared" si="54"/>
        <v>147200207.32403457</v>
      </c>
      <c r="AO53" s="724">
        <f t="shared" si="54"/>
        <v>150248514.35113576</v>
      </c>
      <c r="AP53" s="724">
        <f t="shared" si="54"/>
        <v>150615364.84026101</v>
      </c>
      <c r="AQ53" s="724">
        <f t="shared" si="54"/>
        <v>151428225.4807758</v>
      </c>
      <c r="AR53" s="739">
        <f t="shared" si="4"/>
        <v>12.488172371797168</v>
      </c>
      <c r="AT53" s="707"/>
      <c r="AU53" s="707" t="s">
        <v>1217</v>
      </c>
      <c r="AV53" s="707" t="s">
        <v>1218</v>
      </c>
      <c r="AW53" s="707"/>
      <c r="AX53" s="707"/>
      <c r="AY53" s="707"/>
      <c r="AZ53" s="707"/>
      <c r="BA53" s="707"/>
      <c r="BB53" s="707"/>
      <c r="BC53" s="707"/>
      <c r="BD53" s="707"/>
      <c r="BE53" s="707"/>
      <c r="BF53" s="707"/>
      <c r="BG53" s="707"/>
      <c r="BH53" s="707"/>
      <c r="BI53" s="707"/>
      <c r="BJ53" s="707"/>
      <c r="BK53" s="707"/>
      <c r="BL53" s="707"/>
      <c r="BM53" s="707"/>
      <c r="BN53" s="707"/>
      <c r="BO53" s="707"/>
      <c r="BP53" s="707"/>
      <c r="BQ53" s="707"/>
      <c r="BR53" s="707"/>
      <c r="BS53" s="707"/>
      <c r="BT53" s="707"/>
      <c r="BU53" s="707"/>
      <c r="BV53" s="707"/>
      <c r="BW53" s="707"/>
      <c r="BX53" s="707"/>
      <c r="BY53" s="707"/>
      <c r="BZ53" s="707"/>
      <c r="CA53" s="707"/>
      <c r="CB53" s="707"/>
      <c r="CC53" s="707"/>
      <c r="CD53" s="707"/>
      <c r="CE53" s="707"/>
      <c r="CF53" s="707"/>
      <c r="CG53" s="707"/>
      <c r="CH53" s="707"/>
      <c r="CI53" s="707"/>
      <c r="CJ53" s="707"/>
      <c r="CK53" s="707"/>
      <c r="CL53" s="707"/>
      <c r="CM53" s="707"/>
      <c r="CN53" s="707"/>
      <c r="CO53" s="707"/>
      <c r="CP53" s="707"/>
      <c r="CQ53" s="707"/>
      <c r="CR53" s="707"/>
      <c r="CS53" s="707"/>
      <c r="CT53" s="707"/>
      <c r="CU53" s="707"/>
      <c r="CV53" s="707"/>
      <c r="CW53" s="707"/>
    </row>
    <row r="54" spans="1:102">
      <c r="A54" s="707"/>
      <c r="B54" s="707"/>
      <c r="C54" s="716" t="s">
        <v>1202</v>
      </c>
      <c r="D54" s="717">
        <f t="shared" ref="D54:AQ54" si="55">D111+D169</f>
        <v>58064646.475377783</v>
      </c>
      <c r="E54" s="717">
        <f t="shared" si="55"/>
        <v>64708254.306891911</v>
      </c>
      <c r="F54" s="717">
        <f t="shared" si="55"/>
        <v>71464759.978551924</v>
      </c>
      <c r="G54" s="717">
        <f t="shared" si="55"/>
        <v>78702878.319535106</v>
      </c>
      <c r="H54" s="717">
        <f t="shared" si="55"/>
        <v>84975577.265962556</v>
      </c>
      <c r="I54" s="717">
        <f t="shared" si="55"/>
        <v>91522681.169589758</v>
      </c>
      <c r="J54" s="717">
        <f t="shared" si="55"/>
        <v>97300713.664592385</v>
      </c>
      <c r="K54" s="717">
        <f t="shared" si="55"/>
        <v>103525946.82593</v>
      </c>
      <c r="L54" s="717">
        <f t="shared" si="55"/>
        <v>109961819.46901539</v>
      </c>
      <c r="M54" s="717">
        <f t="shared" si="55"/>
        <v>117404431.43244499</v>
      </c>
      <c r="N54" s="718">
        <f t="shared" si="55"/>
        <v>124833418.38027647</v>
      </c>
      <c r="O54" s="718">
        <f t="shared" si="55"/>
        <v>132758782.61694922</v>
      </c>
      <c r="P54" s="718">
        <f t="shared" si="55"/>
        <v>140349735.53272116</v>
      </c>
      <c r="Q54" s="718">
        <f t="shared" si="55"/>
        <v>147723945.05174851</v>
      </c>
      <c r="R54" s="718">
        <f t="shared" si="55"/>
        <v>156387327.07328844</v>
      </c>
      <c r="S54" s="718">
        <f t="shared" si="55"/>
        <v>175280576.06066507</v>
      </c>
      <c r="T54" s="718">
        <f t="shared" si="55"/>
        <v>186165730.31698847</v>
      </c>
      <c r="U54" s="718">
        <f t="shared" si="55"/>
        <v>200284020.69614646</v>
      </c>
      <c r="V54" s="718">
        <f t="shared" si="55"/>
        <v>214759220.21607327</v>
      </c>
      <c r="W54" s="718">
        <f t="shared" si="55"/>
        <v>232820045.25084263</v>
      </c>
      <c r="X54" s="718">
        <f t="shared" si="55"/>
        <v>251223416.02701527</v>
      </c>
      <c r="Y54" s="718">
        <f t="shared" si="55"/>
        <v>270860410.8215059</v>
      </c>
      <c r="Z54" s="718">
        <f t="shared" si="55"/>
        <v>285621401.99351555</v>
      </c>
      <c r="AA54" s="718">
        <f t="shared" si="55"/>
        <v>296592083.11077356</v>
      </c>
      <c r="AB54" s="718">
        <f t="shared" si="55"/>
        <v>308099975.50486404</v>
      </c>
      <c r="AC54" s="718">
        <f t="shared" si="55"/>
        <v>318282601.49276936</v>
      </c>
      <c r="AD54" s="718">
        <f t="shared" si="55"/>
        <v>328751043.71100897</v>
      </c>
      <c r="AE54" s="718">
        <f t="shared" si="55"/>
        <v>339608314.75087035</v>
      </c>
      <c r="AF54" s="718">
        <f t="shared" si="55"/>
        <v>348459698.42174375</v>
      </c>
      <c r="AG54" s="718">
        <f t="shared" si="55"/>
        <v>356407003.03350747</v>
      </c>
      <c r="AH54" s="718">
        <f t="shared" si="55"/>
        <v>365519296.45322484</v>
      </c>
      <c r="AI54" s="718">
        <f t="shared" si="55"/>
        <v>371897647.91548365</v>
      </c>
      <c r="AJ54" s="718">
        <f t="shared" si="55"/>
        <v>377416856.22746551</v>
      </c>
      <c r="AK54" s="718">
        <f t="shared" si="55"/>
        <v>380748522.65830487</v>
      </c>
      <c r="AL54" s="718">
        <f t="shared" si="55"/>
        <v>398268647.62294263</v>
      </c>
      <c r="AM54" s="718">
        <f t="shared" si="55"/>
        <v>402567265.40689099</v>
      </c>
      <c r="AN54" s="718">
        <f t="shared" si="55"/>
        <v>412268274.39002067</v>
      </c>
      <c r="AO54" s="718">
        <f t="shared" si="55"/>
        <v>422476922.16460854</v>
      </c>
      <c r="AP54" s="718">
        <f t="shared" si="55"/>
        <v>424520442.41499543</v>
      </c>
      <c r="AQ54" s="718">
        <f t="shared" si="55"/>
        <v>428607245.9384656</v>
      </c>
      <c r="AR54" s="739">
        <f t="shared" si="4"/>
        <v>35.346918648005527</v>
      </c>
    </row>
    <row r="55" spans="1:102">
      <c r="A55" s="707"/>
      <c r="B55" s="707"/>
      <c r="C55" s="716" t="s">
        <v>1203</v>
      </c>
      <c r="D55" s="717">
        <f t="shared" ref="D55:AQ55" si="56">D112+D170</f>
        <v>27441347.633630093</v>
      </c>
      <c r="E55" s="717">
        <f t="shared" si="56"/>
        <v>31240866.499537051</v>
      </c>
      <c r="F55" s="717">
        <f t="shared" si="56"/>
        <v>34774125.708373703</v>
      </c>
      <c r="G55" s="717">
        <f t="shared" si="56"/>
        <v>38628662.796636522</v>
      </c>
      <c r="H55" s="717">
        <f t="shared" si="56"/>
        <v>42192150.719445407</v>
      </c>
      <c r="I55" s="717">
        <f t="shared" si="56"/>
        <v>45530280.417542085</v>
      </c>
      <c r="J55" s="717">
        <f t="shared" si="56"/>
        <v>48269014.866379067</v>
      </c>
      <c r="K55" s="717">
        <f t="shared" si="56"/>
        <v>50849131.203274086</v>
      </c>
      <c r="L55" s="717">
        <f t="shared" si="56"/>
        <v>53837643.492230862</v>
      </c>
      <c r="M55" s="717">
        <f t="shared" si="56"/>
        <v>57345276.193214551</v>
      </c>
      <c r="N55" s="718">
        <f t="shared" si="56"/>
        <v>61437688.000953473</v>
      </c>
      <c r="O55" s="718">
        <f t="shared" si="56"/>
        <v>65613081.934967391</v>
      </c>
      <c r="P55" s="718">
        <f t="shared" si="56"/>
        <v>69289500.251981527</v>
      </c>
      <c r="Q55" s="718">
        <f t="shared" si="56"/>
        <v>72490839.962935969</v>
      </c>
      <c r="R55" s="718">
        <f t="shared" si="56"/>
        <v>76571960.998984247</v>
      </c>
      <c r="S55" s="718">
        <f t="shared" si="56"/>
        <v>84665318.892593473</v>
      </c>
      <c r="T55" s="718">
        <f t="shared" si="56"/>
        <v>90011522.094370842</v>
      </c>
      <c r="U55" s="718">
        <f t="shared" si="56"/>
        <v>96080017.49258098</v>
      </c>
      <c r="V55" s="718">
        <f t="shared" si="56"/>
        <v>102333082.09282498</v>
      </c>
      <c r="W55" s="718">
        <f t="shared" si="56"/>
        <v>109930188.72097713</v>
      </c>
      <c r="X55" s="718">
        <f t="shared" si="56"/>
        <v>118676677.40011735</v>
      </c>
      <c r="Y55" s="718">
        <f t="shared" si="56"/>
        <v>131401428.3141512</v>
      </c>
      <c r="Z55" s="718">
        <f t="shared" si="56"/>
        <v>138141771.33763671</v>
      </c>
      <c r="AA55" s="718">
        <f t="shared" si="56"/>
        <v>142969270.88232103</v>
      </c>
      <c r="AB55" s="718">
        <f t="shared" si="56"/>
        <v>147807370.1361858</v>
      </c>
      <c r="AC55" s="718">
        <f t="shared" si="56"/>
        <v>152475950.32161647</v>
      </c>
      <c r="AD55" s="718">
        <f t="shared" si="56"/>
        <v>157867261.36190653</v>
      </c>
      <c r="AE55" s="718">
        <f t="shared" si="56"/>
        <v>163707453.5763852</v>
      </c>
      <c r="AF55" s="718">
        <f t="shared" si="56"/>
        <v>168334839.7294074</v>
      </c>
      <c r="AG55" s="718">
        <f t="shared" si="56"/>
        <v>171799822.32074818</v>
      </c>
      <c r="AH55" s="718">
        <f t="shared" si="56"/>
        <v>176131164.69026911</v>
      </c>
      <c r="AI55" s="718">
        <f t="shared" si="56"/>
        <v>179266413.16489896</v>
      </c>
      <c r="AJ55" s="718">
        <f t="shared" si="56"/>
        <v>181756590.93425393</v>
      </c>
      <c r="AK55" s="718">
        <f t="shared" si="56"/>
        <v>183450730.13321128</v>
      </c>
      <c r="AL55" s="718">
        <f t="shared" si="56"/>
        <v>188449384.35281789</v>
      </c>
      <c r="AM55" s="718">
        <f t="shared" si="56"/>
        <v>192161639.67766005</v>
      </c>
      <c r="AN55" s="718">
        <f t="shared" si="56"/>
        <v>198494720.97262055</v>
      </c>
      <c r="AO55" s="718">
        <f t="shared" si="56"/>
        <v>205919536.62156117</v>
      </c>
      <c r="AP55" s="718">
        <f t="shared" si="56"/>
        <v>208748121.59526205</v>
      </c>
      <c r="AQ55" s="718">
        <f t="shared" si="56"/>
        <v>211041484.57662511</v>
      </c>
      <c r="AR55" s="739">
        <f t="shared" si="4"/>
        <v>17.404433213327554</v>
      </c>
    </row>
    <row r="56" spans="1:102">
      <c r="A56" s="707"/>
      <c r="B56" s="707"/>
      <c r="C56" s="716" t="s">
        <v>1204</v>
      </c>
      <c r="D56" s="717">
        <f t="shared" ref="D56:AQ56" si="57">D113+D171</f>
        <v>31936429.253911309</v>
      </c>
      <c r="E56" s="717">
        <f t="shared" si="57"/>
        <v>35429742.414691277</v>
      </c>
      <c r="F56" s="717">
        <f t="shared" si="57"/>
        <v>38902623.765729636</v>
      </c>
      <c r="G56" s="717">
        <f t="shared" si="57"/>
        <v>42853367.025141478</v>
      </c>
      <c r="H56" s="717">
        <f t="shared" si="57"/>
        <v>46364343.606181845</v>
      </c>
      <c r="I56" s="717">
        <f t="shared" si="57"/>
        <v>49695988.20009844</v>
      </c>
      <c r="J56" s="717">
        <f t="shared" si="57"/>
        <v>52601193.717662401</v>
      </c>
      <c r="K56" s="717">
        <f t="shared" si="57"/>
        <v>55239849.527645901</v>
      </c>
      <c r="L56" s="717">
        <f t="shared" si="57"/>
        <v>58123346.24309282</v>
      </c>
      <c r="M56" s="717">
        <f t="shared" si="57"/>
        <v>61305244.116791926</v>
      </c>
      <c r="N56" s="718">
        <f t="shared" si="57"/>
        <v>64908376.706683226</v>
      </c>
      <c r="O56" s="718">
        <f t="shared" si="57"/>
        <v>68429425.877257526</v>
      </c>
      <c r="P56" s="718">
        <f t="shared" si="57"/>
        <v>71732875.062003583</v>
      </c>
      <c r="Q56" s="718">
        <f t="shared" si="57"/>
        <v>74405544.446665093</v>
      </c>
      <c r="R56" s="718">
        <f t="shared" si="57"/>
        <v>78082637.821812674</v>
      </c>
      <c r="S56" s="718">
        <f t="shared" si="57"/>
        <v>86755324.306951866</v>
      </c>
      <c r="T56" s="718">
        <f t="shared" si="57"/>
        <v>91367421.209293634</v>
      </c>
      <c r="U56" s="718">
        <f t="shared" si="57"/>
        <v>96532494.914899662</v>
      </c>
      <c r="V56" s="718">
        <f t="shared" si="57"/>
        <v>102179684.49951574</v>
      </c>
      <c r="W56" s="718">
        <f t="shared" si="57"/>
        <v>109215372.81545126</v>
      </c>
      <c r="X56" s="718">
        <f t="shared" si="57"/>
        <v>117331388.50474684</v>
      </c>
      <c r="Y56" s="718">
        <f t="shared" si="57"/>
        <v>126696052.26517129</v>
      </c>
      <c r="Z56" s="718">
        <f t="shared" si="57"/>
        <v>133395252.66119559</v>
      </c>
      <c r="AA56" s="718">
        <f t="shared" si="57"/>
        <v>138860578.88871825</v>
      </c>
      <c r="AB56" s="718">
        <f t="shared" si="57"/>
        <v>144056464.21023631</v>
      </c>
      <c r="AC56" s="718">
        <f t="shared" si="57"/>
        <v>148732008.67312902</v>
      </c>
      <c r="AD56" s="718">
        <f t="shared" si="57"/>
        <v>153726477.27056175</v>
      </c>
      <c r="AE56" s="718">
        <f t="shared" si="57"/>
        <v>158932617.28746036</v>
      </c>
      <c r="AF56" s="718">
        <f t="shared" si="57"/>
        <v>162621804.18709463</v>
      </c>
      <c r="AG56" s="718">
        <f t="shared" si="57"/>
        <v>165576545.14199001</v>
      </c>
      <c r="AH56" s="718">
        <f t="shared" si="57"/>
        <v>169147933.90599644</v>
      </c>
      <c r="AI56" s="718">
        <f t="shared" si="57"/>
        <v>171223153.07447946</v>
      </c>
      <c r="AJ56" s="718">
        <f t="shared" si="57"/>
        <v>172901124.46023062</v>
      </c>
      <c r="AK56" s="718">
        <f t="shared" si="57"/>
        <v>173126810.02553487</v>
      </c>
      <c r="AL56" s="718">
        <f t="shared" si="57"/>
        <v>175687179.93640473</v>
      </c>
      <c r="AM56" s="718">
        <f t="shared" si="57"/>
        <v>177423250.51716903</v>
      </c>
      <c r="AN56" s="718">
        <f t="shared" si="57"/>
        <v>181386936.25018787</v>
      </c>
      <c r="AO56" s="718">
        <f t="shared" si="57"/>
        <v>185477286.33258435</v>
      </c>
      <c r="AP56" s="718">
        <f t="shared" si="57"/>
        <v>186433863.97928295</v>
      </c>
      <c r="AQ56" s="718">
        <f t="shared" si="57"/>
        <v>187864330.51757768</v>
      </c>
      <c r="AR56" s="739">
        <f t="shared" si="4"/>
        <v>15.493030672235053</v>
      </c>
    </row>
    <row r="57" spans="1:102">
      <c r="A57" s="707"/>
      <c r="B57" s="707"/>
      <c r="C57" s="716" t="s">
        <v>1205</v>
      </c>
      <c r="D57" s="717">
        <f t="shared" ref="D57:AQ57" si="58">D114+D172</f>
        <v>13118481.201639242</v>
      </c>
      <c r="E57" s="717">
        <f t="shared" si="58"/>
        <v>15039719.981150983</v>
      </c>
      <c r="F57" s="717">
        <f t="shared" si="58"/>
        <v>17007168.872118242</v>
      </c>
      <c r="G57" s="717">
        <f t="shared" si="58"/>
        <v>18953423.326233141</v>
      </c>
      <c r="H57" s="717">
        <f t="shared" si="58"/>
        <v>20854084.548970394</v>
      </c>
      <c r="I57" s="717">
        <f t="shared" si="58"/>
        <v>22831721.357873082</v>
      </c>
      <c r="J57" s="717">
        <f t="shared" si="58"/>
        <v>24518563.67493128</v>
      </c>
      <c r="K57" s="717">
        <f t="shared" si="58"/>
        <v>25678285.374992184</v>
      </c>
      <c r="L57" s="717">
        <f t="shared" si="58"/>
        <v>27089861.886143841</v>
      </c>
      <c r="M57" s="717">
        <f t="shared" si="58"/>
        <v>28457085.470507231</v>
      </c>
      <c r="N57" s="718">
        <f t="shared" si="58"/>
        <v>30210649.402886607</v>
      </c>
      <c r="O57" s="718">
        <f t="shared" si="58"/>
        <v>32004285.349038839</v>
      </c>
      <c r="P57" s="718">
        <f t="shared" si="58"/>
        <v>33558642.544886112</v>
      </c>
      <c r="Q57" s="718">
        <f t="shared" si="58"/>
        <v>34709553.581772976</v>
      </c>
      <c r="R57" s="718">
        <f t="shared" si="58"/>
        <v>36272340.523965813</v>
      </c>
      <c r="S57" s="718">
        <f t="shared" si="58"/>
        <v>39886456.809964523</v>
      </c>
      <c r="T57" s="718">
        <f t="shared" si="58"/>
        <v>42066533.855112985</v>
      </c>
      <c r="U57" s="718">
        <f t="shared" si="58"/>
        <v>45216146.189833388</v>
      </c>
      <c r="V57" s="718">
        <f t="shared" si="58"/>
        <v>47648544.91384007</v>
      </c>
      <c r="W57" s="718">
        <f t="shared" si="58"/>
        <v>50404539.128700472</v>
      </c>
      <c r="X57" s="718">
        <f t="shared" si="58"/>
        <v>53694925.206850402</v>
      </c>
      <c r="Y57" s="718">
        <f t="shared" si="58"/>
        <v>57770580.908941835</v>
      </c>
      <c r="Z57" s="718">
        <f t="shared" si="58"/>
        <v>60301171.508019522</v>
      </c>
      <c r="AA57" s="718">
        <f t="shared" si="58"/>
        <v>62173444.240960658</v>
      </c>
      <c r="AB57" s="718">
        <f t="shared" si="58"/>
        <v>64073171.362665951</v>
      </c>
      <c r="AC57" s="718">
        <f t="shared" si="58"/>
        <v>65647772.848731972</v>
      </c>
      <c r="AD57" s="718">
        <f t="shared" si="58"/>
        <v>67468136.102004781</v>
      </c>
      <c r="AE57" s="718">
        <f t="shared" si="58"/>
        <v>69420607.705308601</v>
      </c>
      <c r="AF57" s="718">
        <f t="shared" si="58"/>
        <v>70674993.537394971</v>
      </c>
      <c r="AG57" s="718">
        <f t="shared" si="58"/>
        <v>71636515.435788631</v>
      </c>
      <c r="AH57" s="718">
        <f t="shared" si="58"/>
        <v>72786431.742197603</v>
      </c>
      <c r="AI57" s="718">
        <f t="shared" si="58"/>
        <v>73396305.296819195</v>
      </c>
      <c r="AJ57" s="718">
        <f t="shared" si="58"/>
        <v>74056169.329722136</v>
      </c>
      <c r="AK57" s="718">
        <f t="shared" si="58"/>
        <v>74225595.142830357</v>
      </c>
      <c r="AL57" s="718">
        <f t="shared" si="58"/>
        <v>75488313.83975938</v>
      </c>
      <c r="AM57" s="718">
        <f t="shared" si="58"/>
        <v>76649424.460008353</v>
      </c>
      <c r="AN57" s="718">
        <f t="shared" si="58"/>
        <v>78389068.710417688</v>
      </c>
      <c r="AO57" s="718">
        <f t="shared" si="58"/>
        <v>80622908.839538425</v>
      </c>
      <c r="AP57" s="718">
        <f t="shared" si="58"/>
        <v>81443942.60669677</v>
      </c>
      <c r="AQ57" s="718">
        <f t="shared" si="58"/>
        <v>82179041.329577923</v>
      </c>
      <c r="AR57" s="739">
        <f t="shared" si="4"/>
        <v>6.7772440059604326</v>
      </c>
    </row>
    <row r="58" spans="1:102">
      <c r="A58" s="707"/>
      <c r="B58" s="707"/>
      <c r="C58" s="716" t="s">
        <v>1206</v>
      </c>
      <c r="D58" s="717">
        <f t="shared" ref="D58:AQ58" si="59">D115+D173</f>
        <v>5769602.359296903</v>
      </c>
      <c r="E58" s="717">
        <f t="shared" si="59"/>
        <v>6504677.663948887</v>
      </c>
      <c r="F58" s="717">
        <f t="shared" si="59"/>
        <v>7226061.8643461391</v>
      </c>
      <c r="G58" s="717">
        <f t="shared" si="59"/>
        <v>8169677.3994126972</v>
      </c>
      <c r="H58" s="717">
        <f t="shared" si="59"/>
        <v>9011609.6417228319</v>
      </c>
      <c r="I58" s="717">
        <f t="shared" si="59"/>
        <v>9820514.8873661831</v>
      </c>
      <c r="J58" s="717">
        <f t="shared" si="59"/>
        <v>10710030.109923547</v>
      </c>
      <c r="K58" s="717">
        <f t="shared" si="59"/>
        <v>11396649.432834163</v>
      </c>
      <c r="L58" s="717">
        <f t="shared" si="59"/>
        <v>12186917.89742917</v>
      </c>
      <c r="M58" s="717">
        <f t="shared" si="59"/>
        <v>12910050.664852615</v>
      </c>
      <c r="N58" s="718">
        <f t="shared" si="59"/>
        <v>13662114.694710046</v>
      </c>
      <c r="O58" s="718">
        <f t="shared" si="59"/>
        <v>14396900.619004756</v>
      </c>
      <c r="P58" s="718">
        <f t="shared" si="59"/>
        <v>15087015.459910497</v>
      </c>
      <c r="Q58" s="718">
        <f t="shared" si="59"/>
        <v>15670215.971418854</v>
      </c>
      <c r="R58" s="718">
        <f t="shared" si="59"/>
        <v>16347877.377719028</v>
      </c>
      <c r="S58" s="718">
        <f t="shared" si="59"/>
        <v>18117083.879938222</v>
      </c>
      <c r="T58" s="718">
        <f t="shared" si="59"/>
        <v>18871555.304500885</v>
      </c>
      <c r="U58" s="718">
        <f t="shared" si="59"/>
        <v>19814370.532972373</v>
      </c>
      <c r="V58" s="718">
        <f t="shared" si="59"/>
        <v>20693456.734992411</v>
      </c>
      <c r="W58" s="718">
        <f t="shared" si="59"/>
        <v>21792267.201979194</v>
      </c>
      <c r="X58" s="718">
        <f t="shared" si="59"/>
        <v>23106596.614444681</v>
      </c>
      <c r="Y58" s="718">
        <f t="shared" si="59"/>
        <v>24415919.221703108</v>
      </c>
      <c r="Z58" s="718">
        <f t="shared" si="59"/>
        <v>25500996.694371533</v>
      </c>
      <c r="AA58" s="718">
        <f t="shared" si="59"/>
        <v>26382502.791414194</v>
      </c>
      <c r="AB58" s="718">
        <f t="shared" si="59"/>
        <v>27273804.506827939</v>
      </c>
      <c r="AC58" s="718">
        <f t="shared" si="59"/>
        <v>28208003.366174981</v>
      </c>
      <c r="AD58" s="718">
        <f t="shared" si="59"/>
        <v>29083239.534024671</v>
      </c>
      <c r="AE58" s="718">
        <f t="shared" si="59"/>
        <v>30013857.104537882</v>
      </c>
      <c r="AF58" s="718">
        <f t="shared" si="59"/>
        <v>30778191.140030917</v>
      </c>
      <c r="AG58" s="718">
        <f t="shared" si="59"/>
        <v>31407574.214417391</v>
      </c>
      <c r="AH58" s="718">
        <f t="shared" si="59"/>
        <v>32214349.946712691</v>
      </c>
      <c r="AI58" s="718">
        <f t="shared" si="59"/>
        <v>32828128.993758362</v>
      </c>
      <c r="AJ58" s="718">
        <f t="shared" si="59"/>
        <v>33364941.395715602</v>
      </c>
      <c r="AK58" s="718">
        <f t="shared" si="59"/>
        <v>33562818.011228189</v>
      </c>
      <c r="AL58" s="718">
        <f t="shared" si="59"/>
        <v>34143364.687899724</v>
      </c>
      <c r="AM58" s="718">
        <f t="shared" si="59"/>
        <v>34740802.975010142</v>
      </c>
      <c r="AN58" s="718">
        <f t="shared" si="59"/>
        <v>35468775.947856583</v>
      </c>
      <c r="AO58" s="718">
        <f t="shared" si="59"/>
        <v>36523825.224979915</v>
      </c>
      <c r="AP58" s="718">
        <f t="shared" si="59"/>
        <v>36719660.949663386</v>
      </c>
      <c r="AQ58" s="718">
        <f t="shared" si="59"/>
        <v>36976721.855032243</v>
      </c>
      <c r="AR58" s="739">
        <f t="shared" si="4"/>
        <v>3.049442564644365</v>
      </c>
    </row>
    <row r="59" spans="1:102">
      <c r="A59" s="707"/>
      <c r="B59" s="707"/>
      <c r="C59" s="719" t="s">
        <v>1207</v>
      </c>
      <c r="D59" s="720">
        <f t="shared" ref="D59:AQ59" si="60">D116+D174</f>
        <v>13576707.645765603</v>
      </c>
      <c r="E59" s="720">
        <f t="shared" si="60"/>
        <v>15450956.4734625</v>
      </c>
      <c r="F59" s="720">
        <f t="shared" si="60"/>
        <v>19022657.58179114</v>
      </c>
      <c r="G59" s="720">
        <f t="shared" si="60"/>
        <v>21401404.9568564</v>
      </c>
      <c r="H59" s="720">
        <f t="shared" si="60"/>
        <v>23632295.315187886</v>
      </c>
      <c r="I59" s="720">
        <f t="shared" si="60"/>
        <v>25950193.974514816</v>
      </c>
      <c r="J59" s="720">
        <f t="shared" si="60"/>
        <v>28312115.309609331</v>
      </c>
      <c r="K59" s="720">
        <f t="shared" si="60"/>
        <v>30560417.297745567</v>
      </c>
      <c r="L59" s="720">
        <f t="shared" si="60"/>
        <v>32849951.33288262</v>
      </c>
      <c r="M59" s="720">
        <f t="shared" si="60"/>
        <v>35208212.169453174</v>
      </c>
      <c r="N59" s="721">
        <f t="shared" si="60"/>
        <v>37827492.740553074</v>
      </c>
      <c r="O59" s="721">
        <f t="shared" si="60"/>
        <v>40063692.349520467</v>
      </c>
      <c r="P59" s="721">
        <f t="shared" si="60"/>
        <v>42273304.114805259</v>
      </c>
      <c r="Q59" s="721">
        <f t="shared" si="60"/>
        <v>44209706.563490823</v>
      </c>
      <c r="R59" s="721">
        <f t="shared" si="60"/>
        <v>46584120.44425635</v>
      </c>
      <c r="S59" s="721">
        <f t="shared" si="60"/>
        <v>51744929.624739021</v>
      </c>
      <c r="T59" s="721">
        <f t="shared" si="60"/>
        <v>54471787.157558091</v>
      </c>
      <c r="U59" s="721">
        <f t="shared" si="60"/>
        <v>57377468.654973477</v>
      </c>
      <c r="V59" s="721">
        <f t="shared" si="60"/>
        <v>60340055.734020978</v>
      </c>
      <c r="W59" s="721">
        <f t="shared" si="60"/>
        <v>63862598.87679103</v>
      </c>
      <c r="X59" s="721">
        <f t="shared" si="60"/>
        <v>67925969.240575925</v>
      </c>
      <c r="Y59" s="721">
        <f t="shared" si="60"/>
        <v>71939131.895215496</v>
      </c>
      <c r="Z59" s="721">
        <f t="shared" si="60"/>
        <v>75856111.04462637</v>
      </c>
      <c r="AA59" s="721">
        <f t="shared" si="60"/>
        <v>78727639.730744287</v>
      </c>
      <c r="AB59" s="721">
        <f t="shared" si="60"/>
        <v>81843254.598728657</v>
      </c>
      <c r="AC59" s="721">
        <f t="shared" si="60"/>
        <v>84978475.099431723</v>
      </c>
      <c r="AD59" s="721">
        <f t="shared" si="60"/>
        <v>87936997.239811108</v>
      </c>
      <c r="AE59" s="721">
        <f t="shared" si="60"/>
        <v>90891121.854026854</v>
      </c>
      <c r="AF59" s="721">
        <f t="shared" si="60"/>
        <v>93282919.172822744</v>
      </c>
      <c r="AG59" s="721">
        <f t="shared" si="60"/>
        <v>95337518.869417816</v>
      </c>
      <c r="AH59" s="721">
        <f t="shared" si="60"/>
        <v>97929111.59020257</v>
      </c>
      <c r="AI59" s="721">
        <f t="shared" si="60"/>
        <v>99957430.1298455</v>
      </c>
      <c r="AJ59" s="721">
        <f t="shared" si="60"/>
        <v>101548681.58946051</v>
      </c>
      <c r="AK59" s="721">
        <f t="shared" si="60"/>
        <v>102434065.92964253</v>
      </c>
      <c r="AL59" s="721">
        <f t="shared" si="60"/>
        <v>105084251.24080357</v>
      </c>
      <c r="AM59" s="721">
        <f t="shared" si="60"/>
        <v>107006347.42815995</v>
      </c>
      <c r="AN59" s="721">
        <f t="shared" si="60"/>
        <v>109342780.40486199</v>
      </c>
      <c r="AO59" s="721">
        <f t="shared" si="60"/>
        <v>111941229.46559182</v>
      </c>
      <c r="AP59" s="721">
        <f t="shared" si="60"/>
        <v>113155919.61383837</v>
      </c>
      <c r="AQ59" s="721">
        <f t="shared" si="60"/>
        <v>114476103.30194566</v>
      </c>
      <c r="AR59" s="739">
        <f t="shared" si="4"/>
        <v>9.4407585240299028</v>
      </c>
    </row>
    <row r="61" spans="1:102">
      <c r="C61" s="640" t="s">
        <v>1211</v>
      </c>
    </row>
    <row r="62" spans="1:102">
      <c r="A62" s="707"/>
      <c r="B62" s="707"/>
      <c r="C62" s="713" t="s">
        <v>1183</v>
      </c>
      <c r="D62" s="714">
        <v>2271431.3121899972</v>
      </c>
      <c r="E62" s="714">
        <v>2443053.6879614857</v>
      </c>
      <c r="F62" s="714">
        <v>2660081.3318296988</v>
      </c>
      <c r="G62" s="714">
        <v>2944724.3363624802</v>
      </c>
      <c r="H62" s="714">
        <v>3182375.9942479744</v>
      </c>
      <c r="I62" s="714">
        <v>3387354.0323071205</v>
      </c>
      <c r="J62" s="714">
        <v>3618542.4365029642</v>
      </c>
      <c r="K62" s="714">
        <v>3787778.2453992572</v>
      </c>
      <c r="L62" s="714">
        <v>3945339.2015509685</v>
      </c>
      <c r="M62" s="714">
        <v>4156598.8339371001</v>
      </c>
      <c r="N62" s="715">
        <v>4356969.9748653593</v>
      </c>
      <c r="O62" s="715">
        <v>4535574.401270479</v>
      </c>
      <c r="P62" s="715">
        <v>4714844.5912865922</v>
      </c>
      <c r="Q62" s="715">
        <v>4768412.8545404617</v>
      </c>
      <c r="R62" s="715">
        <v>4856396.3608426275</v>
      </c>
      <c r="S62" s="715">
        <v>5001980.5047432818</v>
      </c>
      <c r="T62" s="715">
        <v>5165861.4510502573</v>
      </c>
      <c r="U62" s="715">
        <v>5309779.452239533</v>
      </c>
      <c r="V62" s="715">
        <v>5299658.0685173506</v>
      </c>
      <c r="W62" s="715">
        <v>5546965.0394044546</v>
      </c>
      <c r="X62" s="715">
        <v>5832417.7261583516</v>
      </c>
      <c r="Y62" s="715">
        <v>6080725.9118359555</v>
      </c>
      <c r="Z62" s="715">
        <v>6299393.3656681441</v>
      </c>
      <c r="AA62" s="715">
        <v>6467590.4978597295</v>
      </c>
      <c r="AB62" s="715">
        <v>6618148.2773773242</v>
      </c>
      <c r="AC62" s="715">
        <v>6910862.1055425163</v>
      </c>
      <c r="AD62" s="715">
        <v>7037514.0943042235</v>
      </c>
      <c r="AE62" s="715">
        <v>7218271.7159699025</v>
      </c>
      <c r="AF62" s="715">
        <v>7268630.9190718383</v>
      </c>
      <c r="AG62" s="715">
        <v>7405957.1958337734</v>
      </c>
      <c r="AH62" s="715">
        <v>7567752.0185781699</v>
      </c>
      <c r="AI62" s="715">
        <v>7645282.69728126</v>
      </c>
      <c r="AJ62" s="715">
        <v>7723796.4108377136</v>
      </c>
      <c r="AK62" s="715">
        <v>7609703.8856977923</v>
      </c>
      <c r="AL62" s="715">
        <v>7699503.6939851791</v>
      </c>
      <c r="AM62" s="715">
        <v>7902835.0528395772</v>
      </c>
      <c r="AN62" s="715">
        <v>8057274.2351255231</v>
      </c>
      <c r="AO62" s="715">
        <v>8298579.5525495168</v>
      </c>
      <c r="AP62" s="715">
        <v>8494900.1172209978</v>
      </c>
      <c r="AQ62" s="715">
        <v>8580695.236053627</v>
      </c>
    </row>
    <row r="63" spans="1:102">
      <c r="A63" s="707"/>
      <c r="B63" s="707"/>
      <c r="C63" s="716" t="s">
        <v>644</v>
      </c>
      <c r="D63" s="717">
        <v>252969.60752179418</v>
      </c>
      <c r="E63" s="717">
        <v>312945.22991026071</v>
      </c>
      <c r="F63" s="717">
        <v>347073.20651467232</v>
      </c>
      <c r="G63" s="717">
        <v>382831.87219925382</v>
      </c>
      <c r="H63" s="717">
        <v>417677.50889667508</v>
      </c>
      <c r="I63" s="717">
        <v>443573.95068495569</v>
      </c>
      <c r="J63" s="717">
        <v>485573.61442346545</v>
      </c>
      <c r="K63" s="717">
        <v>498676.42913172825</v>
      </c>
      <c r="L63" s="717">
        <v>534167.4652206921</v>
      </c>
      <c r="M63" s="717">
        <v>587856.63520424441</v>
      </c>
      <c r="N63" s="718">
        <v>631309.81008262665</v>
      </c>
      <c r="O63" s="718">
        <v>661450.13836400874</v>
      </c>
      <c r="P63" s="718">
        <v>689014.6201873488</v>
      </c>
      <c r="Q63" s="718">
        <v>709082.20043973846</v>
      </c>
      <c r="R63" s="718">
        <v>736972.69044359657</v>
      </c>
      <c r="S63" s="718">
        <v>762839.31999130326</v>
      </c>
      <c r="T63" s="718">
        <v>781908.32620019314</v>
      </c>
      <c r="U63" s="718">
        <v>799756.75955869688</v>
      </c>
      <c r="V63" s="718">
        <v>890695.05269981595</v>
      </c>
      <c r="W63" s="718">
        <v>999136.93141545414</v>
      </c>
      <c r="X63" s="718">
        <v>1075414.2674541092</v>
      </c>
      <c r="Y63" s="718">
        <v>1213227.0924137149</v>
      </c>
      <c r="Z63" s="718">
        <v>1276376.2140440985</v>
      </c>
      <c r="AA63" s="718">
        <v>1347018.1110723666</v>
      </c>
      <c r="AB63" s="718">
        <v>1450763.9060489284</v>
      </c>
      <c r="AC63" s="718">
        <v>1559702.5247806737</v>
      </c>
      <c r="AD63" s="718">
        <v>1765750.0219066311</v>
      </c>
      <c r="AE63" s="718">
        <v>1940728.9866414885</v>
      </c>
      <c r="AF63" s="718">
        <v>2056247.9366127772</v>
      </c>
      <c r="AG63" s="718">
        <v>2571158.5608043182</v>
      </c>
      <c r="AH63" s="718">
        <v>2605666.6140412418</v>
      </c>
      <c r="AI63" s="718">
        <v>2565376.4935394684</v>
      </c>
      <c r="AJ63" s="718">
        <v>2497834.4885194013</v>
      </c>
      <c r="AK63" s="718">
        <v>2396323.0360191143</v>
      </c>
      <c r="AL63" s="718">
        <v>2446414.4971062024</v>
      </c>
      <c r="AM63" s="718">
        <v>2443925.0257317601</v>
      </c>
      <c r="AN63" s="718">
        <v>2467890.4832247668</v>
      </c>
      <c r="AO63" s="718">
        <v>2546631.4550669203</v>
      </c>
      <c r="AP63" s="718">
        <v>2546756.7317052921</v>
      </c>
      <c r="AQ63" s="718">
        <v>2540954.1262836889</v>
      </c>
    </row>
    <row r="64" spans="1:102">
      <c r="A64" s="707"/>
      <c r="B64" s="707"/>
      <c r="C64" s="716" t="s">
        <v>1184</v>
      </c>
      <c r="D64" s="717">
        <v>377216.96476188919</v>
      </c>
      <c r="E64" s="717">
        <v>434706.32583307533</v>
      </c>
      <c r="F64" s="717">
        <v>484868.70287737943</v>
      </c>
      <c r="G64" s="717">
        <v>536890.49300468178</v>
      </c>
      <c r="H64" s="717">
        <v>610091.54177228175</v>
      </c>
      <c r="I64" s="717">
        <v>661195.4626023873</v>
      </c>
      <c r="J64" s="717">
        <v>711440.06354255101</v>
      </c>
      <c r="K64" s="717">
        <v>745273.82425402023</v>
      </c>
      <c r="L64" s="717">
        <v>776027.23638628784</v>
      </c>
      <c r="M64" s="717">
        <v>816340.67881593527</v>
      </c>
      <c r="N64" s="718">
        <v>861986.38509388466</v>
      </c>
      <c r="O64" s="718">
        <v>917188.61890170001</v>
      </c>
      <c r="P64" s="718">
        <v>960620.04649450362</v>
      </c>
      <c r="Q64" s="718">
        <v>1014801.3245829551</v>
      </c>
      <c r="R64" s="718">
        <v>1113865.0046537847</v>
      </c>
      <c r="S64" s="718">
        <v>1214730.6822575922</v>
      </c>
      <c r="T64" s="718">
        <v>1264498.8686350216</v>
      </c>
      <c r="U64" s="718">
        <v>1308555.1258051328</v>
      </c>
      <c r="V64" s="718">
        <v>1404039.738092209</v>
      </c>
      <c r="W64" s="718">
        <v>1595007.2344305569</v>
      </c>
      <c r="X64" s="718">
        <v>1757942.1316870165</v>
      </c>
      <c r="Y64" s="718">
        <v>1919610.4955871962</v>
      </c>
      <c r="Z64" s="718">
        <v>2019782.7615921386</v>
      </c>
      <c r="AA64" s="718">
        <v>2124512.7848190828</v>
      </c>
      <c r="AB64" s="718">
        <v>2206059.6626988836</v>
      </c>
      <c r="AC64" s="718">
        <v>2317292.7651565946</v>
      </c>
      <c r="AD64" s="718">
        <v>2377021.4989039237</v>
      </c>
      <c r="AE64" s="718">
        <v>2476396.1697045271</v>
      </c>
      <c r="AF64" s="718">
        <v>2508121.9655525414</v>
      </c>
      <c r="AG64" s="718">
        <v>2507740.1711833323</v>
      </c>
      <c r="AH64" s="718">
        <v>2609823.6099984744</v>
      </c>
      <c r="AI64" s="718">
        <v>2621324.0794133148</v>
      </c>
      <c r="AJ64" s="718">
        <v>2663023.0438668383</v>
      </c>
      <c r="AK64" s="718">
        <v>2602946.4950961191</v>
      </c>
      <c r="AL64" s="718">
        <v>2601419.4427329167</v>
      </c>
      <c r="AM64" s="718">
        <v>2643436.2421691259</v>
      </c>
      <c r="AN64" s="718">
        <v>2746071.5936650014</v>
      </c>
      <c r="AO64" s="718">
        <v>2837293.3914599502</v>
      </c>
      <c r="AP64" s="718">
        <v>2853418.5500110229</v>
      </c>
      <c r="AQ64" s="718">
        <v>2844916.6968392855</v>
      </c>
    </row>
    <row r="65" spans="1:43">
      <c r="A65" s="707"/>
      <c r="B65" s="707"/>
      <c r="C65" s="716" t="s">
        <v>1185</v>
      </c>
      <c r="D65" s="717">
        <v>433033.49184595316</v>
      </c>
      <c r="E65" s="717">
        <v>535821.86834517331</v>
      </c>
      <c r="F65" s="717">
        <v>630694.96004645352</v>
      </c>
      <c r="G65" s="717">
        <v>759789.53817711398</v>
      </c>
      <c r="H65" s="717">
        <v>916020.55152865313</v>
      </c>
      <c r="I65" s="717">
        <v>1005452.8979441138</v>
      </c>
      <c r="J65" s="717">
        <v>1064729.471293404</v>
      </c>
      <c r="K65" s="717">
        <v>1104391.1022462498</v>
      </c>
      <c r="L65" s="717">
        <v>1175203.2645378152</v>
      </c>
      <c r="M65" s="717">
        <v>1241056.0456735417</v>
      </c>
      <c r="N65" s="718">
        <v>1340129.5087725853</v>
      </c>
      <c r="O65" s="718">
        <v>1434349.8346507011</v>
      </c>
      <c r="P65" s="718">
        <v>1514562.2204119791</v>
      </c>
      <c r="Q65" s="718">
        <v>1650015.8756894104</v>
      </c>
      <c r="R65" s="718">
        <v>1740087.8775836313</v>
      </c>
      <c r="S65" s="718">
        <v>1862906.8307568263</v>
      </c>
      <c r="T65" s="718">
        <v>2014771.3053329382</v>
      </c>
      <c r="U65" s="718">
        <v>2128466.5289629046</v>
      </c>
      <c r="V65" s="718">
        <v>2285686.5116431876</v>
      </c>
      <c r="W65" s="718">
        <v>2495084.2086872179</v>
      </c>
      <c r="X65" s="718">
        <v>2663797.9411628153</v>
      </c>
      <c r="Y65" s="718">
        <v>3014572.0413429383</v>
      </c>
      <c r="Z65" s="718">
        <v>3175623.4504760592</v>
      </c>
      <c r="AA65" s="718">
        <v>3284853.2610310623</v>
      </c>
      <c r="AB65" s="718">
        <v>3378471.3335549673</v>
      </c>
      <c r="AC65" s="718">
        <v>3541496.7022213861</v>
      </c>
      <c r="AD65" s="718">
        <v>3673561.0741014853</v>
      </c>
      <c r="AE65" s="718">
        <v>3900927.9387565334</v>
      </c>
      <c r="AF65" s="718">
        <v>3958296.9441217748</v>
      </c>
      <c r="AG65" s="718">
        <v>4042601.4156627301</v>
      </c>
      <c r="AH65" s="718">
        <v>4155917.8801138103</v>
      </c>
      <c r="AI65" s="718">
        <v>4183472.4605290061</v>
      </c>
      <c r="AJ65" s="718">
        <v>4205884.0231987033</v>
      </c>
      <c r="AK65" s="718">
        <v>4187524.319802335</v>
      </c>
      <c r="AL65" s="718">
        <v>4234746.592559292</v>
      </c>
      <c r="AM65" s="718">
        <v>4302241.8715400584</v>
      </c>
      <c r="AN65" s="718">
        <v>4448238.2928133281</v>
      </c>
      <c r="AO65" s="718">
        <v>4885097.0506739626</v>
      </c>
      <c r="AP65" s="718">
        <v>5086624.0184694994</v>
      </c>
      <c r="AQ65" s="718">
        <v>5196004.8861540053</v>
      </c>
    </row>
    <row r="66" spans="1:43">
      <c r="A66" s="707"/>
      <c r="B66" s="707"/>
      <c r="C66" s="716" t="s">
        <v>646</v>
      </c>
      <c r="D66" s="717">
        <v>215133.94341130782</v>
      </c>
      <c r="E66" s="717">
        <v>244295.60086871765</v>
      </c>
      <c r="F66" s="717">
        <v>333819.65088218573</v>
      </c>
      <c r="G66" s="717">
        <v>382405.67523003102</v>
      </c>
      <c r="H66" s="717">
        <v>417874.8225435667</v>
      </c>
      <c r="I66" s="717">
        <v>473281.40807605407</v>
      </c>
      <c r="J66" s="717">
        <v>503444.98263930873</v>
      </c>
      <c r="K66" s="717">
        <v>518421.94300917647</v>
      </c>
      <c r="L66" s="717">
        <v>532227.72306810936</v>
      </c>
      <c r="M66" s="717">
        <v>560624.63465052214</v>
      </c>
      <c r="N66" s="718">
        <v>600378.34528127033</v>
      </c>
      <c r="O66" s="718">
        <v>646010.77460509189</v>
      </c>
      <c r="P66" s="718">
        <v>667662.68884287786</v>
      </c>
      <c r="Q66" s="718">
        <v>684017.78682462778</v>
      </c>
      <c r="R66" s="718">
        <v>721929.63134961738</v>
      </c>
      <c r="S66" s="718">
        <v>775917.22451737651</v>
      </c>
      <c r="T66" s="718">
        <v>811266.88256195711</v>
      </c>
      <c r="U66" s="718">
        <v>864187.19655552832</v>
      </c>
      <c r="V66" s="718">
        <v>942739.66268766508</v>
      </c>
      <c r="W66" s="718">
        <v>1034990.3274078972</v>
      </c>
      <c r="X66" s="718">
        <v>1162021.723893086</v>
      </c>
      <c r="Y66" s="718">
        <v>1343922.6735030385</v>
      </c>
      <c r="Z66" s="718">
        <v>1407075.399161895</v>
      </c>
      <c r="AA66" s="718">
        <v>1440502.8913722483</v>
      </c>
      <c r="AB66" s="718">
        <v>1477025.7049097482</v>
      </c>
      <c r="AC66" s="718">
        <v>1552800.9756247031</v>
      </c>
      <c r="AD66" s="718">
        <v>1589741.8351403917</v>
      </c>
      <c r="AE66" s="718">
        <v>1648746.5758683798</v>
      </c>
      <c r="AF66" s="718">
        <v>1682532.7576706298</v>
      </c>
      <c r="AG66" s="718">
        <v>1714219.4600058075</v>
      </c>
      <c r="AH66" s="718">
        <v>1775523.2378731393</v>
      </c>
      <c r="AI66" s="718">
        <v>1772039.0601427576</v>
      </c>
      <c r="AJ66" s="718">
        <v>1736091.4582673267</v>
      </c>
      <c r="AK66" s="718">
        <v>1730269.5579786454</v>
      </c>
      <c r="AL66" s="718">
        <v>1773538.0348323304</v>
      </c>
      <c r="AM66" s="718">
        <v>1837475.3382468056</v>
      </c>
      <c r="AN66" s="718">
        <v>1942310.4622121044</v>
      </c>
      <c r="AO66" s="718">
        <v>2099648.3797829202</v>
      </c>
      <c r="AP66" s="718">
        <v>2223683.8885437581</v>
      </c>
      <c r="AQ66" s="718">
        <v>2289594.8659085338</v>
      </c>
    </row>
    <row r="67" spans="1:43">
      <c r="A67" s="707"/>
      <c r="B67" s="707"/>
      <c r="C67" s="716" t="s">
        <v>648</v>
      </c>
      <c r="D67" s="717">
        <v>238243.32343042866</v>
      </c>
      <c r="E67" s="717">
        <v>277735.30588430777</v>
      </c>
      <c r="F67" s="717">
        <v>320968.18205557315</v>
      </c>
      <c r="G67" s="717">
        <v>382235.91670846287</v>
      </c>
      <c r="H67" s="717">
        <v>440686.5321722416</v>
      </c>
      <c r="I67" s="717">
        <v>493998.01291246805</v>
      </c>
      <c r="J67" s="717">
        <v>540019.14532355883</v>
      </c>
      <c r="K67" s="717">
        <v>632439.04607666738</v>
      </c>
      <c r="L67" s="717">
        <v>671138.55002715194</v>
      </c>
      <c r="M67" s="717">
        <v>721020.05192252435</v>
      </c>
      <c r="N67" s="718">
        <v>778595.3344481024</v>
      </c>
      <c r="O67" s="718">
        <v>823665.22075784672</v>
      </c>
      <c r="P67" s="718">
        <v>873892.41819581436</v>
      </c>
      <c r="Q67" s="718">
        <v>919621.69296117907</v>
      </c>
      <c r="R67" s="718">
        <v>1021431.6979758987</v>
      </c>
      <c r="S67" s="718">
        <v>1117404.1312794837</v>
      </c>
      <c r="T67" s="718">
        <v>1179823.0893673946</v>
      </c>
      <c r="U67" s="718">
        <v>1239981.1730272963</v>
      </c>
      <c r="V67" s="718">
        <v>1341568.8319454056</v>
      </c>
      <c r="W67" s="718">
        <v>1478157.1267201905</v>
      </c>
      <c r="X67" s="718">
        <v>1616898.8907307966</v>
      </c>
      <c r="Y67" s="718">
        <v>1827385.0360917549</v>
      </c>
      <c r="Z67" s="718">
        <v>1952422.5842088901</v>
      </c>
      <c r="AA67" s="718">
        <v>2006001.4048268723</v>
      </c>
      <c r="AB67" s="718">
        <v>2078607.5387800087</v>
      </c>
      <c r="AC67" s="718">
        <v>2149390.8904290982</v>
      </c>
      <c r="AD67" s="718">
        <v>2242064.6497540316</v>
      </c>
      <c r="AE67" s="718">
        <v>2370640.3446964691</v>
      </c>
      <c r="AF67" s="718">
        <v>2453748.5540017085</v>
      </c>
      <c r="AG67" s="718">
        <v>2534267.8371288395</v>
      </c>
      <c r="AH67" s="718">
        <v>2639510.6797623392</v>
      </c>
      <c r="AI67" s="718">
        <v>2722758.8656788319</v>
      </c>
      <c r="AJ67" s="718">
        <v>2755565.1120756883</v>
      </c>
      <c r="AK67" s="718">
        <v>2742705.2924835607</v>
      </c>
      <c r="AL67" s="718">
        <v>2806418.0008105002</v>
      </c>
      <c r="AM67" s="718">
        <v>2883270.4298112416</v>
      </c>
      <c r="AN67" s="718">
        <v>3004321.5957258968</v>
      </c>
      <c r="AO67" s="718">
        <v>3112778.6115527279</v>
      </c>
      <c r="AP67" s="718">
        <v>3163413.3745113169</v>
      </c>
      <c r="AQ67" s="718">
        <v>3172190.9286367726</v>
      </c>
    </row>
    <row r="68" spans="1:43">
      <c r="A68" s="707"/>
      <c r="B68" s="707"/>
      <c r="C68" s="716" t="s">
        <v>649</v>
      </c>
      <c r="D68" s="717">
        <v>747464.46808614826</v>
      </c>
      <c r="E68" s="717">
        <v>855378.22697431617</v>
      </c>
      <c r="F68" s="717">
        <v>938972.92568705173</v>
      </c>
      <c r="G68" s="717">
        <v>1072916.9496177775</v>
      </c>
      <c r="H68" s="717">
        <v>1180686.4267244381</v>
      </c>
      <c r="I68" s="717">
        <v>1275871.8756863866</v>
      </c>
      <c r="J68" s="717">
        <v>1350071.7175022948</v>
      </c>
      <c r="K68" s="717">
        <v>1422792.9790891646</v>
      </c>
      <c r="L68" s="717">
        <v>1495477.2207832492</v>
      </c>
      <c r="M68" s="717">
        <v>1603346.1743481723</v>
      </c>
      <c r="N68" s="718">
        <v>1750618.1384289907</v>
      </c>
      <c r="O68" s="718">
        <v>1885394.8309532311</v>
      </c>
      <c r="P68" s="718">
        <v>1982548.1705401589</v>
      </c>
      <c r="Q68" s="718">
        <v>2075833.2261802601</v>
      </c>
      <c r="R68" s="718">
        <v>2238008.058260066</v>
      </c>
      <c r="S68" s="718">
        <v>2573604.0121804778</v>
      </c>
      <c r="T68" s="718">
        <v>2716265.6127896528</v>
      </c>
      <c r="U68" s="718">
        <v>2866079.5524668982</v>
      </c>
      <c r="V68" s="718">
        <v>3084803.9552514125</v>
      </c>
      <c r="W68" s="718">
        <v>3390555.3853861135</v>
      </c>
      <c r="X68" s="718">
        <v>3823171.8485394181</v>
      </c>
      <c r="Y68" s="718">
        <v>4177916.258590593</v>
      </c>
      <c r="Z68" s="718">
        <v>4491943.5524985921</v>
      </c>
      <c r="AA68" s="718">
        <v>4651486.1653441228</v>
      </c>
      <c r="AB68" s="718">
        <v>4879788.1594082583</v>
      </c>
      <c r="AC68" s="718">
        <v>5052381.2479747944</v>
      </c>
      <c r="AD68" s="718">
        <v>5219929.7995231152</v>
      </c>
      <c r="AE68" s="718">
        <v>5438564.7263096441</v>
      </c>
      <c r="AF68" s="718">
        <v>5622649.5704352725</v>
      </c>
      <c r="AG68" s="718">
        <v>5686646.1605533184</v>
      </c>
      <c r="AH68" s="718">
        <v>5989050.730383792</v>
      </c>
      <c r="AI68" s="718">
        <v>6275921.5697728889</v>
      </c>
      <c r="AJ68" s="718">
        <v>6315674.9637419255</v>
      </c>
      <c r="AK68" s="718">
        <v>6294862.4943579491</v>
      </c>
      <c r="AL68" s="718">
        <v>6415119.2594922166</v>
      </c>
      <c r="AM68" s="718">
        <v>6657437.1456968626</v>
      </c>
      <c r="AN68" s="718">
        <v>6895105.1527174683</v>
      </c>
      <c r="AO68" s="718">
        <v>7235757.173370122</v>
      </c>
      <c r="AP68" s="718">
        <v>7736438.6015447415</v>
      </c>
      <c r="AQ68" s="718">
        <v>7997233.0859702453</v>
      </c>
    </row>
    <row r="69" spans="1:43">
      <c r="A69" s="707"/>
      <c r="B69" s="707"/>
      <c r="C69" s="719" t="s">
        <v>650</v>
      </c>
      <c r="D69" s="720">
        <v>1297645.1211504664</v>
      </c>
      <c r="E69" s="720">
        <v>1426291.4282440369</v>
      </c>
      <c r="F69" s="720">
        <v>1555170.391470101</v>
      </c>
      <c r="G69" s="720">
        <v>1705560.0671561917</v>
      </c>
      <c r="H69" s="720">
        <v>1873871.6798348711</v>
      </c>
      <c r="I69" s="720">
        <v>2039182.967208073</v>
      </c>
      <c r="J69" s="720">
        <v>2153043.1795374132</v>
      </c>
      <c r="K69" s="720">
        <v>2224920.1933767893</v>
      </c>
      <c r="L69" s="720">
        <v>2327033.2404283015</v>
      </c>
      <c r="M69" s="720">
        <v>2434848.877585724</v>
      </c>
      <c r="N69" s="721">
        <v>2601709.3065311117</v>
      </c>
      <c r="O69" s="721">
        <v>2735782.1771588782</v>
      </c>
      <c r="P69" s="721">
        <v>2836277.0287745874</v>
      </c>
      <c r="Q69" s="721">
        <v>2930793.6386062917</v>
      </c>
      <c r="R69" s="721">
        <v>3113709.273872958</v>
      </c>
      <c r="S69" s="721">
        <v>3310669.7290722472</v>
      </c>
      <c r="T69" s="721">
        <v>3466723.8319306634</v>
      </c>
      <c r="U69" s="721">
        <v>3617240.1277814843</v>
      </c>
      <c r="V69" s="721">
        <v>3827838.5732905734</v>
      </c>
      <c r="W69" s="721">
        <v>4107477.101281737</v>
      </c>
      <c r="X69" s="721">
        <v>4424496.6477946257</v>
      </c>
      <c r="Y69" s="721">
        <v>4832784.3613652876</v>
      </c>
      <c r="Z69" s="721">
        <v>5087561.9125272753</v>
      </c>
      <c r="AA69" s="721">
        <v>5208019.4105546447</v>
      </c>
      <c r="AB69" s="721">
        <v>5366960.1441394435</v>
      </c>
      <c r="AC69" s="721">
        <v>5582911.1323980773</v>
      </c>
      <c r="AD69" s="721">
        <v>5750802.1695720935</v>
      </c>
      <c r="AE69" s="721">
        <v>6015106.3898814097</v>
      </c>
      <c r="AF69" s="721">
        <v>6195198.7429660335</v>
      </c>
      <c r="AG69" s="721">
        <v>6256391.9107383257</v>
      </c>
      <c r="AH69" s="721">
        <v>6439310.6865150705</v>
      </c>
      <c r="AI69" s="721">
        <v>6474301.5466208356</v>
      </c>
      <c r="AJ69" s="721">
        <v>6448888.0740355859</v>
      </c>
      <c r="AK69" s="721">
        <v>6433080.6569369799</v>
      </c>
      <c r="AL69" s="721">
        <v>6533735.8713483065</v>
      </c>
      <c r="AM69" s="721">
        <v>6675604.6983320089</v>
      </c>
      <c r="AN69" s="721">
        <v>6865806.8055140348</v>
      </c>
      <c r="AO69" s="721">
        <v>7113964.1520473342</v>
      </c>
      <c r="AP69" s="721">
        <v>7515997.2520918865</v>
      </c>
      <c r="AQ69" s="721">
        <v>7721654.3774986416</v>
      </c>
    </row>
    <row r="70" spans="1:43">
      <c r="A70" s="707"/>
      <c r="B70" s="707"/>
      <c r="C70" s="713" t="s">
        <v>1186</v>
      </c>
      <c r="D70" s="714">
        <v>1254401.4138047043</v>
      </c>
      <c r="E70" s="714">
        <v>1618610.6760267827</v>
      </c>
      <c r="F70" s="714">
        <v>1878521.9761389624</v>
      </c>
      <c r="G70" s="714">
        <v>2328114.6811956405</v>
      </c>
      <c r="H70" s="714">
        <v>2725286.2344013718</v>
      </c>
      <c r="I70" s="714">
        <v>3188470.049770256</v>
      </c>
      <c r="J70" s="714">
        <v>3414262.4675613944</v>
      </c>
      <c r="K70" s="714">
        <v>3587541.885146956</v>
      </c>
      <c r="L70" s="714">
        <v>3811473.6619342337</v>
      </c>
      <c r="M70" s="714">
        <v>4011778.8255891525</v>
      </c>
      <c r="N70" s="715">
        <v>4333238.0177008091</v>
      </c>
      <c r="O70" s="715">
        <v>4679569.0001794826</v>
      </c>
      <c r="P70" s="715">
        <v>4898140.5609603673</v>
      </c>
      <c r="Q70" s="715">
        <v>5228448.9937148234</v>
      </c>
      <c r="R70" s="715">
        <v>5640876.2496041581</v>
      </c>
      <c r="S70" s="715">
        <v>6196502.6350280317</v>
      </c>
      <c r="T70" s="715">
        <v>6589399.5637857514</v>
      </c>
      <c r="U70" s="715">
        <v>7042593.9296901021</v>
      </c>
      <c r="V70" s="715">
        <v>7621531.1593517624</v>
      </c>
      <c r="W70" s="715">
        <v>8257659.7396103591</v>
      </c>
      <c r="X70" s="715">
        <v>9056043.4867969304</v>
      </c>
      <c r="Y70" s="715">
        <v>9921343.0572659578</v>
      </c>
      <c r="Z70" s="715">
        <v>10721033.365295725</v>
      </c>
      <c r="AA70" s="715">
        <v>11206862.195953988</v>
      </c>
      <c r="AB70" s="715">
        <v>11736072.479205566</v>
      </c>
      <c r="AC70" s="715">
        <v>12074683.666181218</v>
      </c>
      <c r="AD70" s="715">
        <v>12582106.409934269</v>
      </c>
      <c r="AE70" s="715">
        <v>13074372.327197734</v>
      </c>
      <c r="AF70" s="715">
        <v>13552333.989914294</v>
      </c>
      <c r="AG70" s="715">
        <v>13870323.528638458</v>
      </c>
      <c r="AH70" s="715">
        <v>14300145.711661417</v>
      </c>
      <c r="AI70" s="715">
        <v>14600518.49166677</v>
      </c>
      <c r="AJ70" s="715">
        <v>14798431.773720818</v>
      </c>
      <c r="AK70" s="715">
        <v>14790206.558848394</v>
      </c>
      <c r="AL70" s="715">
        <v>15163371.530013109</v>
      </c>
      <c r="AM70" s="715">
        <v>15712754.638051596</v>
      </c>
      <c r="AN70" s="715">
        <v>16305802.918704592</v>
      </c>
      <c r="AO70" s="715">
        <v>17015782.503274456</v>
      </c>
      <c r="AP70" s="715">
        <v>17751077.889803302</v>
      </c>
      <c r="AQ70" s="715">
        <v>18094955.268366423</v>
      </c>
    </row>
    <row r="71" spans="1:43">
      <c r="A71" s="707"/>
      <c r="B71" s="707"/>
      <c r="C71" s="716" t="s">
        <v>1187</v>
      </c>
      <c r="D71" s="717">
        <v>906173.06419822737</v>
      </c>
      <c r="E71" s="717">
        <v>1120121.8516649287</v>
      </c>
      <c r="F71" s="717">
        <v>1257767.3190125204</v>
      </c>
      <c r="G71" s="717">
        <v>1472938.8047139747</v>
      </c>
      <c r="H71" s="717">
        <v>1718046.8347841282</v>
      </c>
      <c r="I71" s="717">
        <v>1816316.6342430396</v>
      </c>
      <c r="J71" s="717">
        <v>1904926.9172555502</v>
      </c>
      <c r="K71" s="717">
        <v>1996687.9226786266</v>
      </c>
      <c r="L71" s="717">
        <v>2101872.8893058645</v>
      </c>
      <c r="M71" s="717">
        <v>2320436.8440645407</v>
      </c>
      <c r="N71" s="718">
        <v>2497206.1318466244</v>
      </c>
      <c r="O71" s="718">
        <v>2708561.8131240164</v>
      </c>
      <c r="P71" s="718">
        <v>2899468.3124715458</v>
      </c>
      <c r="Q71" s="718">
        <v>3061561.0502212862</v>
      </c>
      <c r="R71" s="718">
        <v>3291656.6201877263</v>
      </c>
      <c r="S71" s="718">
        <v>3719219.3485449273</v>
      </c>
      <c r="T71" s="718">
        <v>3960792.4614587659</v>
      </c>
      <c r="U71" s="718">
        <v>4247561.6583973998</v>
      </c>
      <c r="V71" s="718">
        <v>4548891.0650140215</v>
      </c>
      <c r="W71" s="718">
        <v>4988414.0814337404</v>
      </c>
      <c r="X71" s="718">
        <v>5501494.0275406744</v>
      </c>
      <c r="Y71" s="718">
        <v>5991740.1984139401</v>
      </c>
      <c r="Z71" s="718">
        <v>6370375.2105652187</v>
      </c>
      <c r="AA71" s="718">
        <v>6615193.9886950217</v>
      </c>
      <c r="AB71" s="718">
        <v>6837613.1309053507</v>
      </c>
      <c r="AC71" s="718">
        <v>7116496.2729116865</v>
      </c>
      <c r="AD71" s="718">
        <v>7387465.4506661799</v>
      </c>
      <c r="AE71" s="718">
        <v>7637983.2676894702</v>
      </c>
      <c r="AF71" s="718">
        <v>7838059.7923233863</v>
      </c>
      <c r="AG71" s="718">
        <v>8038209.9910998307</v>
      </c>
      <c r="AH71" s="718">
        <v>8244406.5247216308</v>
      </c>
      <c r="AI71" s="718">
        <v>8418311.8162760381</v>
      </c>
      <c r="AJ71" s="718">
        <v>8465996.7164526638</v>
      </c>
      <c r="AK71" s="718">
        <v>8652347.9993500002</v>
      </c>
      <c r="AL71" s="718">
        <v>9028025.3749733232</v>
      </c>
      <c r="AM71" s="718">
        <v>9386321.5890863985</v>
      </c>
      <c r="AN71" s="718">
        <v>9794855.0952937379</v>
      </c>
      <c r="AO71" s="718">
        <v>10237091.271035826</v>
      </c>
      <c r="AP71" s="718">
        <v>10636926.292300757</v>
      </c>
      <c r="AQ71" s="718">
        <v>10826927.580344941</v>
      </c>
    </row>
    <row r="72" spans="1:43">
      <c r="A72" s="707"/>
      <c r="B72" s="707"/>
      <c r="C72" s="716" t="s">
        <v>1188</v>
      </c>
      <c r="D72" s="717">
        <v>957621.38858253614</v>
      </c>
      <c r="E72" s="717">
        <v>1058564.4068118599</v>
      </c>
      <c r="F72" s="717">
        <v>1204664.8553833426</v>
      </c>
      <c r="G72" s="717">
        <v>1366106.549858375</v>
      </c>
      <c r="H72" s="717">
        <v>1506936.0636626121</v>
      </c>
      <c r="I72" s="717">
        <v>1599463.6446007462</v>
      </c>
      <c r="J72" s="717">
        <v>1705502.7571050853</v>
      </c>
      <c r="K72" s="717">
        <v>1791480.4576022672</v>
      </c>
      <c r="L72" s="717">
        <v>1896975.1469763264</v>
      </c>
      <c r="M72" s="717">
        <v>2048316.3575809388</v>
      </c>
      <c r="N72" s="718">
        <v>2241378.9565564375</v>
      </c>
      <c r="O72" s="718">
        <v>2434577.4888250846</v>
      </c>
      <c r="P72" s="718">
        <v>2627437.0054494399</v>
      </c>
      <c r="Q72" s="718">
        <v>2776336.3287183857</v>
      </c>
      <c r="R72" s="718">
        <v>3050455.1678022859</v>
      </c>
      <c r="S72" s="718">
        <v>3371464.2254334148</v>
      </c>
      <c r="T72" s="718">
        <v>3582552.1953515522</v>
      </c>
      <c r="U72" s="718">
        <v>3776189.895318896</v>
      </c>
      <c r="V72" s="718">
        <v>4085479.4272981547</v>
      </c>
      <c r="W72" s="718">
        <v>4511124.2728880458</v>
      </c>
      <c r="X72" s="718">
        <v>4936659.2963247113</v>
      </c>
      <c r="Y72" s="718">
        <v>5328442.8886794671</v>
      </c>
      <c r="Z72" s="718">
        <v>5651542.8737331927</v>
      </c>
      <c r="AA72" s="718">
        <v>5820751.7229335513</v>
      </c>
      <c r="AB72" s="718">
        <v>6008210.7492257943</v>
      </c>
      <c r="AC72" s="718">
        <v>6175164.4172393531</v>
      </c>
      <c r="AD72" s="718">
        <v>6373456.7323158793</v>
      </c>
      <c r="AE72" s="718">
        <v>6653949.8194874385</v>
      </c>
      <c r="AF72" s="718">
        <v>6870732.3218047572</v>
      </c>
      <c r="AG72" s="718">
        <v>7042375.2995690219</v>
      </c>
      <c r="AH72" s="718">
        <v>7255080.4553070376</v>
      </c>
      <c r="AI72" s="718">
        <v>7331368.0672496697</v>
      </c>
      <c r="AJ72" s="718">
        <v>7358802.6758368453</v>
      </c>
      <c r="AK72" s="718">
        <v>7411192.9708593208</v>
      </c>
      <c r="AL72" s="718">
        <v>7534090.0435311515</v>
      </c>
      <c r="AM72" s="718">
        <v>7775387.5910537075</v>
      </c>
      <c r="AN72" s="718">
        <v>7990412.6867216062</v>
      </c>
      <c r="AO72" s="718">
        <v>8380941.2000362007</v>
      </c>
      <c r="AP72" s="718">
        <v>8694332.236779023</v>
      </c>
      <c r="AQ72" s="718">
        <v>8832872.668102663</v>
      </c>
    </row>
    <row r="73" spans="1:43">
      <c r="A73" s="707"/>
      <c r="B73" s="707"/>
      <c r="C73" s="716" t="s">
        <v>1189</v>
      </c>
      <c r="D73" s="717">
        <v>2391927.235456151</v>
      </c>
      <c r="E73" s="717">
        <v>2833055.9750999049</v>
      </c>
      <c r="F73" s="717">
        <v>3098523.5215796833</v>
      </c>
      <c r="G73" s="717">
        <v>3451597.3371106754</v>
      </c>
      <c r="H73" s="717">
        <v>3793417.388083213</v>
      </c>
      <c r="I73" s="717">
        <v>4028716.5081096939</v>
      </c>
      <c r="J73" s="717">
        <v>4237376.7184973098</v>
      </c>
      <c r="K73" s="717">
        <v>4436802.3356667832</v>
      </c>
      <c r="L73" s="717">
        <v>4675416.4052085113</v>
      </c>
      <c r="M73" s="717">
        <v>5007350.1655751895</v>
      </c>
      <c r="N73" s="718">
        <v>5362578.3957702108</v>
      </c>
      <c r="O73" s="718">
        <v>5737798.4112395104</v>
      </c>
      <c r="P73" s="718">
        <v>6066563.1452920167</v>
      </c>
      <c r="Q73" s="718">
        <v>6394136.4195314348</v>
      </c>
      <c r="R73" s="718">
        <v>6852340.043356291</v>
      </c>
      <c r="S73" s="718">
        <v>7356485.1768966094</v>
      </c>
      <c r="T73" s="718">
        <v>7802830.8471586937</v>
      </c>
      <c r="U73" s="718">
        <v>8219408.3898511212</v>
      </c>
      <c r="V73" s="718">
        <v>8835959.0123850685</v>
      </c>
      <c r="W73" s="718">
        <v>9580666.4863394089</v>
      </c>
      <c r="X73" s="718">
        <v>10502440.155571822</v>
      </c>
      <c r="Y73" s="718">
        <v>11365380.92378824</v>
      </c>
      <c r="Z73" s="718">
        <v>11889112.853975261</v>
      </c>
      <c r="AA73" s="718">
        <v>12213278.473417128</v>
      </c>
      <c r="AB73" s="718">
        <v>12541626.521900164</v>
      </c>
      <c r="AC73" s="718">
        <v>12854538.335845798</v>
      </c>
      <c r="AD73" s="718">
        <v>13246625.50876778</v>
      </c>
      <c r="AE73" s="718">
        <v>13734378.631384902</v>
      </c>
      <c r="AF73" s="718">
        <v>14014236.791748259</v>
      </c>
      <c r="AG73" s="718">
        <v>14232911.031452823</v>
      </c>
      <c r="AH73" s="718">
        <v>14499960.982160565</v>
      </c>
      <c r="AI73" s="718">
        <v>14671710.426499536</v>
      </c>
      <c r="AJ73" s="718">
        <v>14627575.466547474</v>
      </c>
      <c r="AK73" s="718">
        <v>14643038.500777923</v>
      </c>
      <c r="AL73" s="718">
        <v>14785198.111718621</v>
      </c>
      <c r="AM73" s="718">
        <v>15059951.166638691</v>
      </c>
      <c r="AN73" s="718">
        <v>15281000.56424069</v>
      </c>
      <c r="AO73" s="718">
        <v>15659305.679031262</v>
      </c>
      <c r="AP73" s="718">
        <v>15900260.405098435</v>
      </c>
      <c r="AQ73" s="718">
        <v>15944834.561149638</v>
      </c>
    </row>
    <row r="74" spans="1:43">
      <c r="A74" s="707"/>
      <c r="B74" s="707"/>
      <c r="C74" s="716" t="s">
        <v>656</v>
      </c>
      <c r="D74" s="717">
        <v>3785180.1929213568</v>
      </c>
      <c r="E74" s="717">
        <v>4249131.3693502322</v>
      </c>
      <c r="F74" s="717">
        <v>4857221.2498547873</v>
      </c>
      <c r="G74" s="717">
        <v>5236403.780658328</v>
      </c>
      <c r="H74" s="717">
        <v>5657742.8832484679</v>
      </c>
      <c r="I74" s="717">
        <v>6232752.1964263665</v>
      </c>
      <c r="J74" s="717">
        <v>6734558.5020534731</v>
      </c>
      <c r="K74" s="717">
        <v>7116550.7721574474</v>
      </c>
      <c r="L74" s="717">
        <v>7693567.9105182495</v>
      </c>
      <c r="M74" s="717">
        <v>7950634.6615107711</v>
      </c>
      <c r="N74" s="718">
        <v>8258422.7577157775</v>
      </c>
      <c r="O74" s="718">
        <v>8611440.4420194179</v>
      </c>
      <c r="P74" s="718">
        <v>8999298.2046261746</v>
      </c>
      <c r="Q74" s="718">
        <v>9221251.4882153608</v>
      </c>
      <c r="R74" s="718">
        <v>9573080.3784134891</v>
      </c>
      <c r="S74" s="718">
        <v>9947313.9379626829</v>
      </c>
      <c r="T74" s="718">
        <v>10414609.208663389</v>
      </c>
      <c r="U74" s="718">
        <v>10693585.859670121</v>
      </c>
      <c r="V74" s="718">
        <v>11325675.097768629</v>
      </c>
      <c r="W74" s="718">
        <v>11906596.293094233</v>
      </c>
      <c r="X74" s="718">
        <v>12596879.287569363</v>
      </c>
      <c r="Y74" s="718">
        <v>13442012.012147216</v>
      </c>
      <c r="Z74" s="718">
        <v>14029310.514166277</v>
      </c>
      <c r="AA74" s="718">
        <v>14369238.574667344</v>
      </c>
      <c r="AB74" s="718">
        <v>14906771.880197998</v>
      </c>
      <c r="AC74" s="718">
        <v>15325052.899723787</v>
      </c>
      <c r="AD74" s="718">
        <v>15503482.80655629</v>
      </c>
      <c r="AE74" s="718">
        <v>15768429.072545223</v>
      </c>
      <c r="AF74" s="718">
        <v>15945696.022576742</v>
      </c>
      <c r="AG74" s="718">
        <v>15838432.317712352</v>
      </c>
      <c r="AH74" s="718">
        <v>16000824.255525989</v>
      </c>
      <c r="AI74" s="718">
        <v>16083992.36759858</v>
      </c>
      <c r="AJ74" s="718">
        <v>16134273.73603918</v>
      </c>
      <c r="AK74" s="718">
        <v>15973921.273521049</v>
      </c>
      <c r="AL74" s="718">
        <v>16108941.239252023</v>
      </c>
      <c r="AM74" s="718">
        <v>16382255.282520682</v>
      </c>
      <c r="AN74" s="718">
        <v>16861244.541862942</v>
      </c>
      <c r="AO74" s="718">
        <v>17364579.927620638</v>
      </c>
      <c r="AP74" s="718">
        <v>17800570.767609615</v>
      </c>
      <c r="AQ74" s="718">
        <v>17962034.598075982</v>
      </c>
    </row>
    <row r="75" spans="1:43">
      <c r="A75" s="707"/>
      <c r="B75" s="707"/>
      <c r="C75" s="716" t="s">
        <v>657</v>
      </c>
      <c r="D75" s="717">
        <v>6642441.6275878595</v>
      </c>
      <c r="E75" s="717">
        <v>7269153.7993903682</v>
      </c>
      <c r="F75" s="717">
        <v>7792917.758668812</v>
      </c>
      <c r="G75" s="717">
        <v>8233951.0892038178</v>
      </c>
      <c r="H75" s="717">
        <v>8598938.9355248976</v>
      </c>
      <c r="I75" s="717">
        <v>8845681.9367469344</v>
      </c>
      <c r="J75" s="717">
        <v>9080121.9504260886</v>
      </c>
      <c r="K75" s="717">
        <v>9309982.2765243519</v>
      </c>
      <c r="L75" s="717">
        <v>9534634.5786706358</v>
      </c>
      <c r="M75" s="717">
        <v>9874106.1472047716</v>
      </c>
      <c r="N75" s="718">
        <v>10252395.867141318</v>
      </c>
      <c r="O75" s="718">
        <v>10601217.488467457</v>
      </c>
      <c r="P75" s="718">
        <v>10855593.963822369</v>
      </c>
      <c r="Q75" s="718">
        <v>11062625.921397828</v>
      </c>
      <c r="R75" s="718">
        <v>11494206.095465994</v>
      </c>
      <c r="S75" s="718">
        <v>11877196.383870129</v>
      </c>
      <c r="T75" s="718">
        <v>12176895.979787581</v>
      </c>
      <c r="U75" s="718">
        <v>12442239.229767529</v>
      </c>
      <c r="V75" s="718">
        <v>12855559.608205121</v>
      </c>
      <c r="W75" s="718">
        <v>13433069.15938451</v>
      </c>
      <c r="X75" s="718">
        <v>14032895.211489446</v>
      </c>
      <c r="Y75" s="718">
        <v>14588403.214982191</v>
      </c>
      <c r="Z75" s="718">
        <v>14989515.664571662</v>
      </c>
      <c r="AA75" s="718">
        <v>15145765.427064162</v>
      </c>
      <c r="AB75" s="718">
        <v>15319609.096597215</v>
      </c>
      <c r="AC75" s="718">
        <v>15413003.504167378</v>
      </c>
      <c r="AD75" s="718">
        <v>15480654.892178854</v>
      </c>
      <c r="AE75" s="718">
        <v>15710641.381549805</v>
      </c>
      <c r="AF75" s="718">
        <v>15797154.817507025</v>
      </c>
      <c r="AG75" s="718">
        <v>15785912.686517254</v>
      </c>
      <c r="AH75" s="718">
        <v>15741158.801189821</v>
      </c>
      <c r="AI75" s="718">
        <v>15428861.496579241</v>
      </c>
      <c r="AJ75" s="718">
        <v>15061991.994930202</v>
      </c>
      <c r="AK75" s="718">
        <v>14865869.30885303</v>
      </c>
      <c r="AL75" s="718">
        <v>14847088.087140633</v>
      </c>
      <c r="AM75" s="718">
        <v>14898446.17634047</v>
      </c>
      <c r="AN75" s="718">
        <v>14956204.548441913</v>
      </c>
      <c r="AO75" s="718">
        <v>15002628.49786913</v>
      </c>
      <c r="AP75" s="718">
        <v>15182419.70936168</v>
      </c>
      <c r="AQ75" s="718">
        <v>15182920.258128788</v>
      </c>
    </row>
    <row r="76" spans="1:43">
      <c r="A76" s="707"/>
      <c r="B76" s="707"/>
      <c r="C76" s="716" t="s">
        <v>1190</v>
      </c>
      <c r="D76" s="717">
        <v>7546822.8790863436</v>
      </c>
      <c r="E76" s="717">
        <v>8183927.6406545555</v>
      </c>
      <c r="F76" s="717">
        <v>8852103.937771542</v>
      </c>
      <c r="G76" s="717">
        <v>9488950.0763617903</v>
      </c>
      <c r="H76" s="717">
        <v>10006119.071460227</v>
      </c>
      <c r="I76" s="717">
        <v>10472748.213679196</v>
      </c>
      <c r="J76" s="717">
        <v>10777425.337550655</v>
      </c>
      <c r="K76" s="717">
        <v>11814613.889309291</v>
      </c>
      <c r="L76" s="717">
        <v>12181268.431646682</v>
      </c>
      <c r="M76" s="717">
        <v>13209110.126852963</v>
      </c>
      <c r="N76" s="718">
        <v>13829818.462340718</v>
      </c>
      <c r="O76" s="718">
        <v>14395038.748189665</v>
      </c>
      <c r="P76" s="718">
        <v>14977512.93289111</v>
      </c>
      <c r="Q76" s="718">
        <v>15711022.306631785</v>
      </c>
      <c r="R76" s="718">
        <v>16387266.265996905</v>
      </c>
      <c r="S76" s="718">
        <v>17247820.942723151</v>
      </c>
      <c r="T76" s="718">
        <v>17863039.152725413</v>
      </c>
      <c r="U76" s="718">
        <v>18508658.326857384</v>
      </c>
      <c r="V76" s="718">
        <v>19330358.891369354</v>
      </c>
      <c r="W76" s="718">
        <v>20530197.317573257</v>
      </c>
      <c r="X76" s="718">
        <v>21827991.222624227</v>
      </c>
      <c r="Y76" s="718">
        <v>23060489.08140232</v>
      </c>
      <c r="Z76" s="718">
        <v>23870994.753906921</v>
      </c>
      <c r="AA76" s="718">
        <v>24359447.038951922</v>
      </c>
      <c r="AB76" s="718">
        <v>24851532.864334527</v>
      </c>
      <c r="AC76" s="718">
        <v>25164133.480873782</v>
      </c>
      <c r="AD76" s="718">
        <v>25516325.517461713</v>
      </c>
      <c r="AE76" s="718">
        <v>26101204.777776256</v>
      </c>
      <c r="AF76" s="718">
        <v>26386712.234893259</v>
      </c>
      <c r="AG76" s="718">
        <v>26243889.699451938</v>
      </c>
      <c r="AH76" s="718">
        <v>26410129.184071552</v>
      </c>
      <c r="AI76" s="718">
        <v>26227635.770398334</v>
      </c>
      <c r="AJ76" s="718">
        <v>25866680.428259056</v>
      </c>
      <c r="AK76" s="718">
        <v>25628736.0664615</v>
      </c>
      <c r="AL76" s="718">
        <v>25823775.796328459</v>
      </c>
      <c r="AM76" s="718">
        <v>26003758.54248035</v>
      </c>
      <c r="AN76" s="718">
        <v>26398628.965039447</v>
      </c>
      <c r="AO76" s="718">
        <v>26957838.227246258</v>
      </c>
      <c r="AP76" s="718">
        <v>27486891.108769268</v>
      </c>
      <c r="AQ76" s="718">
        <v>27622975.510478195</v>
      </c>
    </row>
    <row r="77" spans="1:43">
      <c r="A77" s="707"/>
      <c r="B77" s="707"/>
      <c r="C77" s="716" t="s">
        <v>1191</v>
      </c>
      <c r="D77" s="717">
        <v>184508.33454128163</v>
      </c>
      <c r="E77" s="717">
        <v>213769.1978254517</v>
      </c>
      <c r="F77" s="717">
        <v>243332.14884093197</v>
      </c>
      <c r="G77" s="717">
        <v>289318.46026074683</v>
      </c>
      <c r="H77" s="717">
        <v>320677.83441199048</v>
      </c>
      <c r="I77" s="717">
        <v>339014.76459621417</v>
      </c>
      <c r="J77" s="717">
        <v>364563.33710230782</v>
      </c>
      <c r="K77" s="717">
        <v>383030.51061005052</v>
      </c>
      <c r="L77" s="717">
        <v>402602.0044426645</v>
      </c>
      <c r="M77" s="717">
        <v>430136.52786489006</v>
      </c>
      <c r="N77" s="718">
        <v>489041.73775547475</v>
      </c>
      <c r="O77" s="718">
        <v>546514.71998316492</v>
      </c>
      <c r="P77" s="718">
        <v>612990.22468691459</v>
      </c>
      <c r="Q77" s="718">
        <v>689372.08733443532</v>
      </c>
      <c r="R77" s="718">
        <v>840280.43636568182</v>
      </c>
      <c r="S77" s="718">
        <v>968810.56593204441</v>
      </c>
      <c r="T77" s="718">
        <v>1060561.4008312169</v>
      </c>
      <c r="U77" s="718">
        <v>1128182.395000892</v>
      </c>
      <c r="V77" s="718">
        <v>1253820.3820908307</v>
      </c>
      <c r="W77" s="718">
        <v>1364896.7875758475</v>
      </c>
      <c r="X77" s="718">
        <v>1515683.5428508027</v>
      </c>
      <c r="Y77" s="718">
        <v>1677136.1907517314</v>
      </c>
      <c r="Z77" s="718">
        <v>1766666.5118837641</v>
      </c>
      <c r="AA77" s="718">
        <v>1813258.2943232339</v>
      </c>
      <c r="AB77" s="718">
        <v>1869512.8771942153</v>
      </c>
      <c r="AC77" s="718">
        <v>1942115.1951605482</v>
      </c>
      <c r="AD77" s="718">
        <v>2029262.010045503</v>
      </c>
      <c r="AE77" s="718">
        <v>2112834.5020101424</v>
      </c>
      <c r="AF77" s="718">
        <v>2171596.0787474839</v>
      </c>
      <c r="AG77" s="718">
        <v>2213465.0116022364</v>
      </c>
      <c r="AH77" s="718">
        <v>2285688.2005086076</v>
      </c>
      <c r="AI77" s="718">
        <v>2304946.488072562</v>
      </c>
      <c r="AJ77" s="718">
        <v>2326462.1230226285</v>
      </c>
      <c r="AK77" s="718">
        <v>2326093.7770645074</v>
      </c>
      <c r="AL77" s="718">
        <v>2391479.1415524241</v>
      </c>
      <c r="AM77" s="718">
        <v>2435007.422238281</v>
      </c>
      <c r="AN77" s="718">
        <v>2561347.7218853971</v>
      </c>
      <c r="AO77" s="718">
        <v>2683419.5479857312</v>
      </c>
      <c r="AP77" s="718">
        <v>2720113.3169827671</v>
      </c>
      <c r="AQ77" s="718">
        <v>2720446.523371283</v>
      </c>
    </row>
    <row r="78" spans="1:43">
      <c r="A78" s="707"/>
      <c r="B78" s="707"/>
      <c r="C78" s="719" t="s">
        <v>660</v>
      </c>
      <c r="D78" s="720">
        <v>750691.68729956669</v>
      </c>
      <c r="E78" s="720">
        <v>864715.05151963467</v>
      </c>
      <c r="F78" s="720">
        <v>972444.53158756765</v>
      </c>
      <c r="G78" s="720">
        <v>1125813.1393845731</v>
      </c>
      <c r="H78" s="720">
        <v>1249787.2353456391</v>
      </c>
      <c r="I78" s="720">
        <v>1337144.8568963958</v>
      </c>
      <c r="J78" s="720">
        <v>1427540.0142899635</v>
      </c>
      <c r="K78" s="720">
        <v>1519639.5996383671</v>
      </c>
      <c r="L78" s="720">
        <v>1606919.3468534527</v>
      </c>
      <c r="M78" s="720">
        <v>1719110.360652721</v>
      </c>
      <c r="N78" s="721">
        <v>1870440.4101420976</v>
      </c>
      <c r="O78" s="721">
        <v>2005216.0232091355</v>
      </c>
      <c r="P78" s="721">
        <v>2163026.3980111629</v>
      </c>
      <c r="Q78" s="721">
        <v>2328648.8563167127</v>
      </c>
      <c r="R78" s="721">
        <v>2582678.4740241678</v>
      </c>
      <c r="S78" s="721">
        <v>2873786.0211021183</v>
      </c>
      <c r="T78" s="721">
        <v>3159261.4222151968</v>
      </c>
      <c r="U78" s="721">
        <v>3327747.3051601355</v>
      </c>
      <c r="V78" s="721">
        <v>3618102.2320469422</v>
      </c>
      <c r="W78" s="721">
        <v>3948528.0884896708</v>
      </c>
      <c r="X78" s="721">
        <v>4360402.8548692493</v>
      </c>
      <c r="Y78" s="721">
        <v>4763723.361986503</v>
      </c>
      <c r="Z78" s="721">
        <v>5014665.1045583878</v>
      </c>
      <c r="AA78" s="721">
        <v>5149093.7940830244</v>
      </c>
      <c r="AB78" s="721">
        <v>5325511.7361138491</v>
      </c>
      <c r="AC78" s="721">
        <v>5520333.6573100025</v>
      </c>
      <c r="AD78" s="721">
        <v>5716627.1305488935</v>
      </c>
      <c r="AE78" s="721">
        <v>5938641.8703870866</v>
      </c>
      <c r="AF78" s="721">
        <v>6116660.7515486097</v>
      </c>
      <c r="AG78" s="721">
        <v>6259455.5868513854</v>
      </c>
      <c r="AH78" s="721">
        <v>6535248.727637033</v>
      </c>
      <c r="AI78" s="721">
        <v>6551748.1556654591</v>
      </c>
      <c r="AJ78" s="721">
        <v>6452598.3856141428</v>
      </c>
      <c r="AK78" s="721">
        <v>6394190.5280156974</v>
      </c>
      <c r="AL78" s="721">
        <v>6440763.4493209841</v>
      </c>
      <c r="AM78" s="721">
        <v>6583091.3453641376</v>
      </c>
      <c r="AN78" s="721">
        <v>6779749.3510598326</v>
      </c>
      <c r="AO78" s="721">
        <v>7008994.3393004788</v>
      </c>
      <c r="AP78" s="721">
        <v>7131085.8963432861</v>
      </c>
      <c r="AQ78" s="721">
        <v>7157236.5755733894</v>
      </c>
    </row>
    <row r="79" spans="1:43">
      <c r="A79" s="707"/>
      <c r="B79" s="707"/>
      <c r="C79" s="713" t="s">
        <v>661</v>
      </c>
      <c r="D79" s="714">
        <v>2715743.8417028906</v>
      </c>
      <c r="E79" s="714">
        <v>3086688.099842946</v>
      </c>
      <c r="F79" s="714">
        <v>3468408.0024809605</v>
      </c>
      <c r="G79" s="714">
        <v>3903917.1685962221</v>
      </c>
      <c r="H79" s="714">
        <v>4269054.9557798775</v>
      </c>
      <c r="I79" s="714">
        <v>4541595.780866445</v>
      </c>
      <c r="J79" s="714">
        <v>4737633.7527543064</v>
      </c>
      <c r="K79" s="714">
        <v>4947815.0099695334</v>
      </c>
      <c r="L79" s="714">
        <v>5126068.5611781087</v>
      </c>
      <c r="M79" s="714">
        <v>5415334.0638162047</v>
      </c>
      <c r="N79" s="715">
        <v>5848554.951446875</v>
      </c>
      <c r="O79" s="715">
        <v>6249234.7907348499</v>
      </c>
      <c r="P79" s="715">
        <v>6610324.1129535213</v>
      </c>
      <c r="Q79" s="715">
        <v>7008329.0131893437</v>
      </c>
      <c r="R79" s="715">
        <v>7445999.0524520352</v>
      </c>
      <c r="S79" s="715">
        <v>8134675.7321419474</v>
      </c>
      <c r="T79" s="715">
        <v>8552305.2150356304</v>
      </c>
      <c r="U79" s="715">
        <v>9033289.723942792</v>
      </c>
      <c r="V79" s="715">
        <v>9647106.7155075986</v>
      </c>
      <c r="W79" s="715">
        <v>10545050.592296816</v>
      </c>
      <c r="X79" s="715">
        <v>11615456.623565793</v>
      </c>
      <c r="Y79" s="715">
        <v>12555941.981165294</v>
      </c>
      <c r="Z79" s="715">
        <v>13252326.803459452</v>
      </c>
      <c r="AA79" s="715">
        <v>13649922.319671195</v>
      </c>
      <c r="AB79" s="715">
        <v>13954829.89016181</v>
      </c>
      <c r="AC79" s="715">
        <v>14365593.289518585</v>
      </c>
      <c r="AD79" s="715">
        <v>14791096.461095735</v>
      </c>
      <c r="AE79" s="715">
        <v>15414434.43053812</v>
      </c>
      <c r="AF79" s="715">
        <v>15872241.067091286</v>
      </c>
      <c r="AG79" s="715">
        <v>16162234.86615755</v>
      </c>
      <c r="AH79" s="715">
        <v>16569403.160442339</v>
      </c>
      <c r="AI79" s="715">
        <v>16899107.446622279</v>
      </c>
      <c r="AJ79" s="715">
        <v>17016285.079087704</v>
      </c>
      <c r="AK79" s="715">
        <v>17124342.315303538</v>
      </c>
      <c r="AL79" s="715">
        <v>17463936.144358791</v>
      </c>
      <c r="AM79" s="715">
        <v>18028268.1950722</v>
      </c>
      <c r="AN79" s="715">
        <v>18708946.061083909</v>
      </c>
      <c r="AO79" s="715">
        <v>19679780.550204642</v>
      </c>
      <c r="AP79" s="715">
        <v>20367324.500463765</v>
      </c>
      <c r="AQ79" s="715">
        <v>20702776.272706743</v>
      </c>
    </row>
    <row r="80" spans="1:43">
      <c r="A80" s="707"/>
      <c r="B80" s="707"/>
      <c r="C80" s="716" t="s">
        <v>659</v>
      </c>
      <c r="D80" s="717">
        <v>1017132.279157786</v>
      </c>
      <c r="E80" s="717">
        <v>1148777.2276348218</v>
      </c>
      <c r="F80" s="717">
        <v>1283499.887691983</v>
      </c>
      <c r="G80" s="717">
        <v>1458195.7643575666</v>
      </c>
      <c r="H80" s="717">
        <v>1594365.6357411609</v>
      </c>
      <c r="I80" s="717">
        <v>1688200.9993783536</v>
      </c>
      <c r="J80" s="717">
        <v>1761771.0832171419</v>
      </c>
      <c r="K80" s="717">
        <v>1815209.6540942097</v>
      </c>
      <c r="L80" s="717">
        <v>1904602.3270564498</v>
      </c>
      <c r="M80" s="717">
        <v>2015583.4434861592</v>
      </c>
      <c r="N80" s="718">
        <v>2169526.6549171917</v>
      </c>
      <c r="O80" s="718">
        <v>2308864.0694610528</v>
      </c>
      <c r="P80" s="718">
        <v>2399436.8889838918</v>
      </c>
      <c r="Q80" s="718">
        <v>2456602.7694520745</v>
      </c>
      <c r="R80" s="718">
        <v>2595879.5493368199</v>
      </c>
      <c r="S80" s="718">
        <v>2732606.6244258983</v>
      </c>
      <c r="T80" s="718">
        <v>2872730.6965351654</v>
      </c>
      <c r="U80" s="718">
        <v>3012838.1171382889</v>
      </c>
      <c r="V80" s="718">
        <v>3203437.0973908487</v>
      </c>
      <c r="W80" s="718">
        <v>3449907.456947926</v>
      </c>
      <c r="X80" s="718">
        <v>3690265.6586283268</v>
      </c>
      <c r="Y80" s="718">
        <v>4013080.351356233</v>
      </c>
      <c r="Z80" s="718">
        <v>4190304.3514059838</v>
      </c>
      <c r="AA80" s="718">
        <v>4284669.8109454019</v>
      </c>
      <c r="AB80" s="718">
        <v>4395457.1896373928</v>
      </c>
      <c r="AC80" s="718">
        <v>4529341.2109334553</v>
      </c>
      <c r="AD80" s="718">
        <v>4690711.4193745358</v>
      </c>
      <c r="AE80" s="718">
        <v>4873704.8718583873</v>
      </c>
      <c r="AF80" s="718">
        <v>4991067.9659277871</v>
      </c>
      <c r="AG80" s="718">
        <v>5066407.0525599662</v>
      </c>
      <c r="AH80" s="718">
        <v>5243352.2130573196</v>
      </c>
      <c r="AI80" s="718">
        <v>5354028.639920312</v>
      </c>
      <c r="AJ80" s="718">
        <v>5362579.1745270519</v>
      </c>
      <c r="AK80" s="718">
        <v>5337976.1287982082</v>
      </c>
      <c r="AL80" s="718">
        <v>5450314.114419058</v>
      </c>
      <c r="AM80" s="718">
        <v>5555472.7504648585</v>
      </c>
      <c r="AN80" s="718">
        <v>5746256.9869455379</v>
      </c>
      <c r="AO80" s="718">
        <v>5949552.1852470562</v>
      </c>
      <c r="AP80" s="718">
        <v>6154596.6711518858</v>
      </c>
      <c r="AQ80" s="718">
        <v>6247118.1724559888</v>
      </c>
    </row>
    <row r="81" spans="1:43">
      <c r="A81" s="707"/>
      <c r="B81" s="707"/>
      <c r="C81" s="716" t="s">
        <v>1192</v>
      </c>
      <c r="D81" s="717">
        <v>507806.23285448726</v>
      </c>
      <c r="E81" s="717">
        <v>571738.71805278503</v>
      </c>
      <c r="F81" s="717">
        <v>642609.04612462211</v>
      </c>
      <c r="G81" s="717">
        <v>712176.39110529853</v>
      </c>
      <c r="H81" s="717">
        <v>762024.03016522131</v>
      </c>
      <c r="I81" s="717">
        <v>830346.08969334152</v>
      </c>
      <c r="J81" s="717">
        <v>873015.52965825167</v>
      </c>
      <c r="K81" s="717">
        <v>891630.52531085303</v>
      </c>
      <c r="L81" s="717">
        <v>913910.24525458831</v>
      </c>
      <c r="M81" s="717">
        <v>943824.47110664262</v>
      </c>
      <c r="N81" s="718">
        <v>981126.72286888631</v>
      </c>
      <c r="O81" s="718">
        <v>1025037.424624358</v>
      </c>
      <c r="P81" s="718">
        <v>1065942.5726736619</v>
      </c>
      <c r="Q81" s="718">
        <v>1094561.5638820291</v>
      </c>
      <c r="R81" s="718">
        <v>1138381.0109058046</v>
      </c>
      <c r="S81" s="718">
        <v>1232858.8835435198</v>
      </c>
      <c r="T81" s="718">
        <v>1305756.7382883294</v>
      </c>
      <c r="U81" s="718">
        <v>1377495.1100257507</v>
      </c>
      <c r="V81" s="718">
        <v>1443680.6310898811</v>
      </c>
      <c r="W81" s="718">
        <v>1553626.290122618</v>
      </c>
      <c r="X81" s="718">
        <v>1694697.2082278002</v>
      </c>
      <c r="Y81" s="718">
        <v>1896934.1033706113</v>
      </c>
      <c r="Z81" s="718">
        <v>2027849.9816082031</v>
      </c>
      <c r="AA81" s="718">
        <v>2121292.7099196101</v>
      </c>
      <c r="AB81" s="718">
        <v>2181601.3330832226</v>
      </c>
      <c r="AC81" s="718">
        <v>2256971.6478750994</v>
      </c>
      <c r="AD81" s="718">
        <v>2339293.729266772</v>
      </c>
      <c r="AE81" s="718">
        <v>2430418.5621507624</v>
      </c>
      <c r="AF81" s="718">
        <v>2510895.2060581162</v>
      </c>
      <c r="AG81" s="718">
        <v>2568865.1592681585</v>
      </c>
      <c r="AH81" s="718">
        <v>2660208.0494102347</v>
      </c>
      <c r="AI81" s="718">
        <v>2678087.6006497391</v>
      </c>
      <c r="AJ81" s="718">
        <v>2704610.6073796754</v>
      </c>
      <c r="AK81" s="718">
        <v>2668460.4169474836</v>
      </c>
      <c r="AL81" s="718">
        <v>2709800.3755532401</v>
      </c>
      <c r="AM81" s="718">
        <v>2782463.1871531848</v>
      </c>
      <c r="AN81" s="718">
        <v>2935384.1742023625</v>
      </c>
      <c r="AO81" s="718">
        <v>3084590.571897612</v>
      </c>
      <c r="AP81" s="718">
        <v>3202125.5302796243</v>
      </c>
      <c r="AQ81" s="718">
        <v>3251665.4372828547</v>
      </c>
    </row>
    <row r="82" spans="1:43">
      <c r="A82" s="707"/>
      <c r="B82" s="707"/>
      <c r="C82" s="716" t="s">
        <v>662</v>
      </c>
      <c r="D82" s="717">
        <v>1069718.2656425715</v>
      </c>
      <c r="E82" s="717">
        <v>1190067.1829714244</v>
      </c>
      <c r="F82" s="717">
        <v>1324209.5482350581</v>
      </c>
      <c r="G82" s="717">
        <v>1466917.4670542355</v>
      </c>
      <c r="H82" s="717">
        <v>1577010.0054444298</v>
      </c>
      <c r="I82" s="717">
        <v>1679146.0582292743</v>
      </c>
      <c r="J82" s="717">
        <v>1758723.3938069376</v>
      </c>
      <c r="K82" s="717">
        <v>1834845.9276937405</v>
      </c>
      <c r="L82" s="717">
        <v>1908946.7911009849</v>
      </c>
      <c r="M82" s="717">
        <v>2001624.1058474651</v>
      </c>
      <c r="N82" s="718">
        <v>2123722.6927747838</v>
      </c>
      <c r="O82" s="718">
        <v>2278434.2698815069</v>
      </c>
      <c r="P82" s="718">
        <v>2390052.710856318</v>
      </c>
      <c r="Q82" s="718">
        <v>2483321.8696571658</v>
      </c>
      <c r="R82" s="718">
        <v>2669305.7949130847</v>
      </c>
      <c r="S82" s="718">
        <v>2869292.5268360432</v>
      </c>
      <c r="T82" s="718">
        <v>3056133.6680439622</v>
      </c>
      <c r="U82" s="718">
        <v>3252788.8753067139</v>
      </c>
      <c r="V82" s="718">
        <v>3540210.9179994506</v>
      </c>
      <c r="W82" s="718">
        <v>3911395.177570397</v>
      </c>
      <c r="X82" s="718">
        <v>4269012.1159721343</v>
      </c>
      <c r="Y82" s="718">
        <v>4683733.6581159029</v>
      </c>
      <c r="Z82" s="718">
        <v>4944768.6449008482</v>
      </c>
      <c r="AA82" s="718">
        <v>5085157.8954600021</v>
      </c>
      <c r="AB82" s="718">
        <v>5259707.7799156327</v>
      </c>
      <c r="AC82" s="718">
        <v>5400857.8147139698</v>
      </c>
      <c r="AD82" s="718">
        <v>5539947.2052718466</v>
      </c>
      <c r="AE82" s="718">
        <v>5741847.4781480785</v>
      </c>
      <c r="AF82" s="718">
        <v>5860166.1584691629</v>
      </c>
      <c r="AG82" s="718">
        <v>5946062.9695962658</v>
      </c>
      <c r="AH82" s="718">
        <v>6064757.6185349412</v>
      </c>
      <c r="AI82" s="718">
        <v>6181804.1289140107</v>
      </c>
      <c r="AJ82" s="718">
        <v>6233365.15635713</v>
      </c>
      <c r="AK82" s="718">
        <v>6254670.6523117293</v>
      </c>
      <c r="AL82" s="718">
        <v>6392886.1896002172</v>
      </c>
      <c r="AM82" s="718">
        <v>6582405.395347042</v>
      </c>
      <c r="AN82" s="718">
        <v>6864457.2883513458</v>
      </c>
      <c r="AO82" s="718">
        <v>7347712.8101831079</v>
      </c>
      <c r="AP82" s="718">
        <v>7637482.3981042895</v>
      </c>
      <c r="AQ82" s="718">
        <v>7774618.3555511422</v>
      </c>
    </row>
    <row r="83" spans="1:43">
      <c r="A83" s="707"/>
      <c r="B83" s="707"/>
      <c r="C83" s="716" t="s">
        <v>1193</v>
      </c>
      <c r="D83" s="717">
        <v>6993749.0349229155</v>
      </c>
      <c r="E83" s="717">
        <v>8112793.6992160119</v>
      </c>
      <c r="F83" s="717">
        <v>8690082.3347621839</v>
      </c>
      <c r="G83" s="717">
        <v>9464580.9049275741</v>
      </c>
      <c r="H83" s="717">
        <v>10384969.41130721</v>
      </c>
      <c r="I83" s="717">
        <v>11021821.369612698</v>
      </c>
      <c r="J83" s="717">
        <v>11334489.51209311</v>
      </c>
      <c r="K83" s="717">
        <v>11742585.987117812</v>
      </c>
      <c r="L83" s="717">
        <v>12163882.228797097</v>
      </c>
      <c r="M83" s="717">
        <v>12815159.836514266</v>
      </c>
      <c r="N83" s="718">
        <v>13617886.602489851</v>
      </c>
      <c r="O83" s="718">
        <v>14370869.083483014</v>
      </c>
      <c r="P83" s="718">
        <v>15063619.846514044</v>
      </c>
      <c r="Q83" s="718">
        <v>15663861.601845844</v>
      </c>
      <c r="R83" s="718">
        <v>16557559.786113698</v>
      </c>
      <c r="S83" s="718">
        <v>17746327.521862123</v>
      </c>
      <c r="T83" s="718">
        <v>18845368.248177897</v>
      </c>
      <c r="U83" s="718">
        <v>19885644.158396438</v>
      </c>
      <c r="V83" s="718">
        <v>21104347.678192668</v>
      </c>
      <c r="W83" s="718">
        <v>22807513.406439163</v>
      </c>
      <c r="X83" s="718">
        <v>25020249.81134152</v>
      </c>
      <c r="Y83" s="718">
        <v>27276188.304454062</v>
      </c>
      <c r="Z83" s="718">
        <v>28635210.105085585</v>
      </c>
      <c r="AA83" s="718">
        <v>29309671.610771615</v>
      </c>
      <c r="AB83" s="718">
        <v>29853869.407933522</v>
      </c>
      <c r="AC83" s="718">
        <v>30531673.12931731</v>
      </c>
      <c r="AD83" s="718">
        <v>31526506.99987429</v>
      </c>
      <c r="AE83" s="718">
        <v>32779499.254078001</v>
      </c>
      <c r="AF83" s="718">
        <v>33707951.17754548</v>
      </c>
      <c r="AG83" s="718">
        <v>34197462.170873851</v>
      </c>
      <c r="AH83" s="718">
        <v>34867130.784132287</v>
      </c>
      <c r="AI83" s="718">
        <v>35284298.673768237</v>
      </c>
      <c r="AJ83" s="718">
        <v>35638417.140595332</v>
      </c>
      <c r="AK83" s="718">
        <v>36067835.289837964</v>
      </c>
      <c r="AL83" s="718">
        <v>37110375.738521114</v>
      </c>
      <c r="AM83" s="718">
        <v>38599070.328772157</v>
      </c>
      <c r="AN83" s="718">
        <v>40278589.117916532</v>
      </c>
      <c r="AO83" s="718">
        <v>42346794.051717527</v>
      </c>
      <c r="AP83" s="718">
        <v>43896399.210638307</v>
      </c>
      <c r="AQ83" s="718">
        <v>44640481.119789883</v>
      </c>
    </row>
    <row r="84" spans="1:43">
      <c r="A84" s="707"/>
      <c r="B84" s="707"/>
      <c r="C84" s="716" t="s">
        <v>1194</v>
      </c>
      <c r="D84" s="717">
        <v>1678505.7003271217</v>
      </c>
      <c r="E84" s="717">
        <v>1876177.5781433119</v>
      </c>
      <c r="F84" s="717">
        <v>2159259.3617680706</v>
      </c>
      <c r="G84" s="717">
        <v>2331684.7150327931</v>
      </c>
      <c r="H84" s="717">
        <v>2503544.4309275369</v>
      </c>
      <c r="I84" s="717">
        <v>2717079.5504893139</v>
      </c>
      <c r="J84" s="717">
        <v>2885053.3919985802</v>
      </c>
      <c r="K84" s="717">
        <v>2956496.437153907</v>
      </c>
      <c r="L84" s="717">
        <v>3038224.6894548424</v>
      </c>
      <c r="M84" s="717">
        <v>3135170.947655756</v>
      </c>
      <c r="N84" s="718">
        <v>3343983.1164486255</v>
      </c>
      <c r="O84" s="718">
        <v>3557812.1200246559</v>
      </c>
      <c r="P84" s="718">
        <v>3735262.5192753919</v>
      </c>
      <c r="Q84" s="718">
        <v>3834812.2447767933</v>
      </c>
      <c r="R84" s="718">
        <v>4094367.9181861891</v>
      </c>
      <c r="S84" s="718">
        <v>4399495.7557097115</v>
      </c>
      <c r="T84" s="718">
        <v>4598296.1766694607</v>
      </c>
      <c r="U84" s="718">
        <v>4836614.3499108804</v>
      </c>
      <c r="V84" s="718">
        <v>5173904.4640426124</v>
      </c>
      <c r="W84" s="718">
        <v>5609518.8799208719</v>
      </c>
      <c r="X84" s="718">
        <v>6101300.9992264956</v>
      </c>
      <c r="Y84" s="718">
        <v>6586127.75123432</v>
      </c>
      <c r="Z84" s="718">
        <v>6911409.3536451869</v>
      </c>
      <c r="AA84" s="718">
        <v>7155321.3884523995</v>
      </c>
      <c r="AB84" s="718">
        <v>7492013.1602709591</v>
      </c>
      <c r="AC84" s="718">
        <v>7671521.7700371314</v>
      </c>
      <c r="AD84" s="718">
        <v>8148833.6152084712</v>
      </c>
      <c r="AE84" s="718">
        <v>8545632.0816663224</v>
      </c>
      <c r="AF84" s="718">
        <v>8831843.8090812154</v>
      </c>
      <c r="AG84" s="718">
        <v>9003228.8682679161</v>
      </c>
      <c r="AH84" s="718">
        <v>9204845.5209611468</v>
      </c>
      <c r="AI84" s="718">
        <v>9383640.9587809592</v>
      </c>
      <c r="AJ84" s="718">
        <v>9543679.659549471</v>
      </c>
      <c r="AK84" s="718">
        <v>9713895.8663161173</v>
      </c>
      <c r="AL84" s="718">
        <v>10171864.534874296</v>
      </c>
      <c r="AM84" s="718">
        <v>10639349.251765355</v>
      </c>
      <c r="AN84" s="718">
        <v>11324018.696375249</v>
      </c>
      <c r="AO84" s="718">
        <v>12192131.639861228</v>
      </c>
      <c r="AP84" s="718">
        <v>12701761.16858604</v>
      </c>
      <c r="AQ84" s="718">
        <v>12932424.463811161</v>
      </c>
    </row>
    <row r="85" spans="1:43">
      <c r="A85" s="707"/>
      <c r="B85" s="707"/>
      <c r="C85" s="719" t="s">
        <v>665</v>
      </c>
      <c r="D85" s="720">
        <v>504297.50501507334</v>
      </c>
      <c r="E85" s="720">
        <v>572896.99916782987</v>
      </c>
      <c r="F85" s="720">
        <v>626474.44930339337</v>
      </c>
      <c r="G85" s="720">
        <v>714755.74397937942</v>
      </c>
      <c r="H85" s="720">
        <v>783344.6964040827</v>
      </c>
      <c r="I85" s="720">
        <v>816619.12962810812</v>
      </c>
      <c r="J85" s="720">
        <v>845796.80877590983</v>
      </c>
      <c r="K85" s="720">
        <v>869242.50356443948</v>
      </c>
      <c r="L85" s="720">
        <v>879771.38834302116</v>
      </c>
      <c r="M85" s="720">
        <v>906734.55443970335</v>
      </c>
      <c r="N85" s="721">
        <v>954143.74821187323</v>
      </c>
      <c r="O85" s="721">
        <v>1003768.978182762</v>
      </c>
      <c r="P85" s="721">
        <v>1067861.2660789217</v>
      </c>
      <c r="Q85" s="721">
        <v>1104582.1246281411</v>
      </c>
      <c r="R85" s="721">
        <v>1259705.3828460937</v>
      </c>
      <c r="S85" s="721">
        <v>1329375.8335238011</v>
      </c>
      <c r="T85" s="721">
        <v>1376311.9280541651</v>
      </c>
      <c r="U85" s="721">
        <v>1416723.3323679424</v>
      </c>
      <c r="V85" s="721">
        <v>1511345.2508742453</v>
      </c>
      <c r="W85" s="721">
        <v>1619814.8537585496</v>
      </c>
      <c r="X85" s="721">
        <v>1726015.8461377146</v>
      </c>
      <c r="Y85" s="721">
        <v>1846676.0096841557</v>
      </c>
      <c r="Z85" s="721">
        <v>1939486.9517638404</v>
      </c>
      <c r="AA85" s="721">
        <v>1996766.7555425959</v>
      </c>
      <c r="AB85" s="721">
        <v>2064780.4045670424</v>
      </c>
      <c r="AC85" s="721">
        <v>2120760.3638399327</v>
      </c>
      <c r="AD85" s="721">
        <v>2179772.3964684443</v>
      </c>
      <c r="AE85" s="721">
        <v>2291213.0692992755</v>
      </c>
      <c r="AF85" s="721">
        <v>2381851.5638804948</v>
      </c>
      <c r="AG85" s="721">
        <v>2415694.0282238731</v>
      </c>
      <c r="AH85" s="721">
        <v>2472188.6565264696</v>
      </c>
      <c r="AI85" s="721">
        <v>2524847.0312989554</v>
      </c>
      <c r="AJ85" s="721">
        <v>2521679.2326143137</v>
      </c>
      <c r="AK85" s="721">
        <v>2510780.2877816865</v>
      </c>
      <c r="AL85" s="721">
        <v>2554993.989316042</v>
      </c>
      <c r="AM85" s="721">
        <v>2668755.2016833434</v>
      </c>
      <c r="AN85" s="721">
        <v>2814613.3422720539</v>
      </c>
      <c r="AO85" s="721">
        <v>2920225.6469294764</v>
      </c>
      <c r="AP85" s="721">
        <v>3016902.935284711</v>
      </c>
      <c r="AQ85" s="721">
        <v>3067856.275237238</v>
      </c>
    </row>
    <row r="86" spans="1:43">
      <c r="A86" s="707"/>
      <c r="B86" s="707"/>
      <c r="C86" s="713" t="s">
        <v>1195</v>
      </c>
      <c r="D86" s="714">
        <v>934006.65785749443</v>
      </c>
      <c r="E86" s="714">
        <v>1018469.7283403294</v>
      </c>
      <c r="F86" s="714">
        <v>1136152.007739892</v>
      </c>
      <c r="G86" s="714">
        <v>1283685.716902423</v>
      </c>
      <c r="H86" s="714">
        <v>1454129.1746025004</v>
      </c>
      <c r="I86" s="714">
        <v>1571279.7472531861</v>
      </c>
      <c r="J86" s="714">
        <v>1661374.3075775767</v>
      </c>
      <c r="K86" s="714">
        <v>1743189.861671654</v>
      </c>
      <c r="L86" s="714">
        <v>1802737.6884590564</v>
      </c>
      <c r="M86" s="714">
        <v>1898406.8220629618</v>
      </c>
      <c r="N86" s="715">
        <v>2052132.3478864818</v>
      </c>
      <c r="O86" s="715">
        <v>2219924.8286461513</v>
      </c>
      <c r="P86" s="715">
        <v>2379031.0920576467</v>
      </c>
      <c r="Q86" s="715">
        <v>2499556.2416919074</v>
      </c>
      <c r="R86" s="715">
        <v>2715712.9070297256</v>
      </c>
      <c r="S86" s="715">
        <v>2995498.041515023</v>
      </c>
      <c r="T86" s="715">
        <v>3204981.7680385467</v>
      </c>
      <c r="U86" s="715">
        <v>3398161.9652881804</v>
      </c>
      <c r="V86" s="715">
        <v>3676850.1203325731</v>
      </c>
      <c r="W86" s="715">
        <v>4101354.9714445733</v>
      </c>
      <c r="X86" s="715">
        <v>4441382.621464801</v>
      </c>
      <c r="Y86" s="715">
        <v>4785085.3416608907</v>
      </c>
      <c r="Z86" s="715">
        <v>5057310.6787572671</v>
      </c>
      <c r="AA86" s="715">
        <v>5237234.3167223372</v>
      </c>
      <c r="AB86" s="715">
        <v>5430034.7040565116</v>
      </c>
      <c r="AC86" s="715">
        <v>5691789.510465025</v>
      </c>
      <c r="AD86" s="715">
        <v>5934475.5712778596</v>
      </c>
      <c r="AE86" s="715">
        <v>6216897.3163596001</v>
      </c>
      <c r="AF86" s="715">
        <v>6428640.7896108292</v>
      </c>
      <c r="AG86" s="715">
        <v>6570441.5310446583</v>
      </c>
      <c r="AH86" s="715">
        <v>6794253.6873996072</v>
      </c>
      <c r="AI86" s="715">
        <v>6957505.7547672</v>
      </c>
      <c r="AJ86" s="715">
        <v>6991755.9403284816</v>
      </c>
      <c r="AK86" s="715">
        <v>7050974.8040947597</v>
      </c>
      <c r="AL86" s="715">
        <v>7312331.1472495981</v>
      </c>
      <c r="AM86" s="715">
        <v>7695054.2111939779</v>
      </c>
      <c r="AN86" s="715">
        <v>8367899.26700693</v>
      </c>
      <c r="AO86" s="715">
        <v>8844903.3958039507</v>
      </c>
      <c r="AP86" s="715">
        <v>9546568.2074458431</v>
      </c>
      <c r="AQ86" s="715">
        <v>9952607.4271159489</v>
      </c>
    </row>
    <row r="87" spans="1:43">
      <c r="A87" s="707"/>
      <c r="B87" s="707"/>
      <c r="C87" s="716" t="s">
        <v>671</v>
      </c>
      <c r="D87" s="717">
        <v>1425206.6497862625</v>
      </c>
      <c r="E87" s="717">
        <v>1544636.1064442599</v>
      </c>
      <c r="F87" s="717">
        <v>1681970.7401442002</v>
      </c>
      <c r="G87" s="717">
        <v>1814105.8114484958</v>
      </c>
      <c r="H87" s="717">
        <v>1945167.2673620195</v>
      </c>
      <c r="I87" s="717">
        <v>2047602.2004788895</v>
      </c>
      <c r="J87" s="717">
        <v>2111343.4867231287</v>
      </c>
      <c r="K87" s="717">
        <v>2168497.9613131871</v>
      </c>
      <c r="L87" s="717">
        <v>2233635.3395988955</v>
      </c>
      <c r="M87" s="717">
        <v>2322554.3326370763</v>
      </c>
      <c r="N87" s="718">
        <v>2438958.3627365786</v>
      </c>
      <c r="O87" s="718">
        <v>2554602.9137112815</v>
      </c>
      <c r="P87" s="718">
        <v>2666693.9750798424</v>
      </c>
      <c r="Q87" s="718">
        <v>2733499.5676020635</v>
      </c>
      <c r="R87" s="718">
        <v>2844637.5086372499</v>
      </c>
      <c r="S87" s="718">
        <v>3088625.483003879</v>
      </c>
      <c r="T87" s="718">
        <v>3230631.8562977761</v>
      </c>
      <c r="U87" s="718">
        <v>3332143.6506020273</v>
      </c>
      <c r="V87" s="718">
        <v>3497588.7552196109</v>
      </c>
      <c r="W87" s="718">
        <v>3688356.7492869874</v>
      </c>
      <c r="X87" s="718">
        <v>3955629.9518834376</v>
      </c>
      <c r="Y87" s="718">
        <v>4217458.5955785979</v>
      </c>
      <c r="Z87" s="718">
        <v>4368084.1873299107</v>
      </c>
      <c r="AA87" s="718">
        <v>4481017.2921448648</v>
      </c>
      <c r="AB87" s="718">
        <v>4586049.4277245039</v>
      </c>
      <c r="AC87" s="718">
        <v>4671974.8784602936</v>
      </c>
      <c r="AD87" s="718">
        <v>4790815.226574936</v>
      </c>
      <c r="AE87" s="718">
        <v>4967584.2049888354</v>
      </c>
      <c r="AF87" s="718">
        <v>5100529.5761090852</v>
      </c>
      <c r="AG87" s="718">
        <v>5147400.7637150511</v>
      </c>
      <c r="AH87" s="718">
        <v>5175193.7967606969</v>
      </c>
      <c r="AI87" s="718">
        <v>5156897.0929519124</v>
      </c>
      <c r="AJ87" s="718">
        <v>5135749.0267960904</v>
      </c>
      <c r="AK87" s="718">
        <v>5096122.0496017877</v>
      </c>
      <c r="AL87" s="718">
        <v>5142746.3270482495</v>
      </c>
      <c r="AM87" s="718">
        <v>5285854.3803382572</v>
      </c>
      <c r="AN87" s="718">
        <v>5412697.8817809653</v>
      </c>
      <c r="AO87" s="718">
        <v>5579089.9724155674</v>
      </c>
      <c r="AP87" s="718">
        <v>5706888.5143105295</v>
      </c>
      <c r="AQ87" s="718">
        <v>5749614.3740635747</v>
      </c>
    </row>
    <row r="88" spans="1:43">
      <c r="A88" s="707"/>
      <c r="B88" s="707"/>
      <c r="C88" s="716" t="s">
        <v>670</v>
      </c>
      <c r="D88" s="717">
        <v>6928144.0001484705</v>
      </c>
      <c r="E88" s="717">
        <v>7574181.9830603143</v>
      </c>
      <c r="F88" s="717">
        <v>8090127.7469613543</v>
      </c>
      <c r="G88" s="717">
        <v>8694940.6532149557</v>
      </c>
      <c r="H88" s="717">
        <v>9226769.9609693438</v>
      </c>
      <c r="I88" s="717">
        <v>9593702.4893770292</v>
      </c>
      <c r="J88" s="717">
        <v>9877899.069929922</v>
      </c>
      <c r="K88" s="717">
        <v>10154794.260827167</v>
      </c>
      <c r="L88" s="717">
        <v>10391984.361369632</v>
      </c>
      <c r="M88" s="717">
        <v>10792380.343642673</v>
      </c>
      <c r="N88" s="718">
        <v>11357179.54266246</v>
      </c>
      <c r="O88" s="718">
        <v>11893322.60735851</v>
      </c>
      <c r="P88" s="718">
        <v>12271410.718743686</v>
      </c>
      <c r="Q88" s="718">
        <v>12530523.836237991</v>
      </c>
      <c r="R88" s="718">
        <v>13096024.382346798</v>
      </c>
      <c r="S88" s="718">
        <v>13743456.656124262</v>
      </c>
      <c r="T88" s="718">
        <v>14488118.890861575</v>
      </c>
      <c r="U88" s="718">
        <v>14865405.997993724</v>
      </c>
      <c r="V88" s="718">
        <v>15457596.094229879</v>
      </c>
      <c r="W88" s="718">
        <v>16238329.638693195</v>
      </c>
      <c r="X88" s="718">
        <v>17242115.528886426</v>
      </c>
      <c r="Y88" s="718">
        <v>18168999.954794057</v>
      </c>
      <c r="Z88" s="718">
        <v>18756770.635592002</v>
      </c>
      <c r="AA88" s="718">
        <v>19047888.444867555</v>
      </c>
      <c r="AB88" s="718">
        <v>19380741.331317555</v>
      </c>
      <c r="AC88" s="718">
        <v>19585738.033236217</v>
      </c>
      <c r="AD88" s="718">
        <v>19780864.574498065</v>
      </c>
      <c r="AE88" s="718">
        <v>20193941.94281365</v>
      </c>
      <c r="AF88" s="718">
        <v>20430109.043792892</v>
      </c>
      <c r="AG88" s="718">
        <v>20368896.646950781</v>
      </c>
      <c r="AH88" s="718">
        <v>20562149.36725463</v>
      </c>
      <c r="AI88" s="718">
        <v>20430032.12624447</v>
      </c>
      <c r="AJ88" s="718">
        <v>20275606.395062219</v>
      </c>
      <c r="AK88" s="718">
        <v>19942137.349785831</v>
      </c>
      <c r="AL88" s="718">
        <v>20116058.92287109</v>
      </c>
      <c r="AM88" s="718">
        <v>20408172.629644804</v>
      </c>
      <c r="AN88" s="718">
        <v>20496839.327050205</v>
      </c>
      <c r="AO88" s="718">
        <v>20804147.974472877</v>
      </c>
      <c r="AP88" s="718">
        <v>21077262.531932004</v>
      </c>
      <c r="AQ88" s="718">
        <v>21097648.419777993</v>
      </c>
    </row>
    <row r="89" spans="1:43">
      <c r="A89" s="707"/>
      <c r="B89" s="707"/>
      <c r="C89" s="716" t="s">
        <v>1196</v>
      </c>
      <c r="D89" s="717">
        <v>5156047.8886973038</v>
      </c>
      <c r="E89" s="717">
        <v>5681746.7246018369</v>
      </c>
      <c r="F89" s="717">
        <v>6174079.6674993578</v>
      </c>
      <c r="G89" s="717">
        <v>6742347.2158611128</v>
      </c>
      <c r="H89" s="717">
        <v>7210908.0538949566</v>
      </c>
      <c r="I89" s="717">
        <v>7641980.04581594</v>
      </c>
      <c r="J89" s="717">
        <v>7971407.3352972083</v>
      </c>
      <c r="K89" s="717">
        <v>8147995.6194490017</v>
      </c>
      <c r="L89" s="717">
        <v>8456782.1274520345</v>
      </c>
      <c r="M89" s="717">
        <v>8629068.1237860955</v>
      </c>
      <c r="N89" s="718">
        <v>9021330.6946626715</v>
      </c>
      <c r="O89" s="718">
        <v>9386554.7324342523</v>
      </c>
      <c r="P89" s="718">
        <v>9700331.3440361824</v>
      </c>
      <c r="Q89" s="718">
        <v>9919251.9772042464</v>
      </c>
      <c r="R89" s="718">
        <v>10369895.29013839</v>
      </c>
      <c r="S89" s="718">
        <v>10793295.016933564</v>
      </c>
      <c r="T89" s="718">
        <v>11222998.39573309</v>
      </c>
      <c r="U89" s="718">
        <v>11644294.255526958</v>
      </c>
      <c r="V89" s="718">
        <v>12119397.471362295</v>
      </c>
      <c r="W89" s="718">
        <v>12861303.526365526</v>
      </c>
      <c r="X89" s="718">
        <v>13682537.011608016</v>
      </c>
      <c r="Y89" s="718">
        <v>14422629.643366581</v>
      </c>
      <c r="Z89" s="718">
        <v>15047073.561190192</v>
      </c>
      <c r="AA89" s="718">
        <v>15575932.228196027</v>
      </c>
      <c r="AB89" s="718">
        <v>15904406.645290682</v>
      </c>
      <c r="AC89" s="718">
        <v>16103587.302666424</v>
      </c>
      <c r="AD89" s="718">
        <v>16605806.485022787</v>
      </c>
      <c r="AE89" s="718">
        <v>17330812.330742806</v>
      </c>
      <c r="AF89" s="718">
        <v>17543617.428303558</v>
      </c>
      <c r="AG89" s="718">
        <v>17640358.874532275</v>
      </c>
      <c r="AH89" s="718">
        <v>17797709.646165766</v>
      </c>
      <c r="AI89" s="718">
        <v>17805543.653339878</v>
      </c>
      <c r="AJ89" s="718">
        <v>17650950.5720714</v>
      </c>
      <c r="AK89" s="718">
        <v>17386868.269722089</v>
      </c>
      <c r="AL89" s="718">
        <v>17458151.620970283</v>
      </c>
      <c r="AM89" s="718">
        <v>17803518.05115398</v>
      </c>
      <c r="AN89" s="718">
        <v>18488268.316587806</v>
      </c>
      <c r="AO89" s="718">
        <v>19352545.951041032</v>
      </c>
      <c r="AP89" s="718">
        <v>20042572.71950075</v>
      </c>
      <c r="AQ89" s="718">
        <v>20349183.244452685</v>
      </c>
    </row>
    <row r="90" spans="1:43">
      <c r="A90" s="707"/>
      <c r="B90" s="707"/>
      <c r="C90" s="716" t="s">
        <v>668</v>
      </c>
      <c r="D90" s="717">
        <v>337370.9222110266</v>
      </c>
      <c r="E90" s="717">
        <v>395795.31832652364</v>
      </c>
      <c r="F90" s="717">
        <v>436621.11984302755</v>
      </c>
      <c r="G90" s="717">
        <v>476535.62331526302</v>
      </c>
      <c r="H90" s="717">
        <v>512794.72657440207</v>
      </c>
      <c r="I90" s="717">
        <v>536987.56304328376</v>
      </c>
      <c r="J90" s="717">
        <v>558276.37923987443</v>
      </c>
      <c r="K90" s="717">
        <v>587014.83601168846</v>
      </c>
      <c r="L90" s="717">
        <v>622459.100947764</v>
      </c>
      <c r="M90" s="717">
        <v>655955.36367998645</v>
      </c>
      <c r="N90" s="718">
        <v>712934.10728487791</v>
      </c>
      <c r="O90" s="718">
        <v>752260.53824680182</v>
      </c>
      <c r="P90" s="718">
        <v>802708.96189371427</v>
      </c>
      <c r="Q90" s="718">
        <v>848311.8033565497</v>
      </c>
      <c r="R90" s="718">
        <v>917600.95342142368</v>
      </c>
      <c r="S90" s="718">
        <v>980605.3940149995</v>
      </c>
      <c r="T90" s="718">
        <v>1036597.4739805134</v>
      </c>
      <c r="U90" s="718">
        <v>1091773.1206917395</v>
      </c>
      <c r="V90" s="718">
        <v>1149544.1082549673</v>
      </c>
      <c r="W90" s="718">
        <v>1243832.8435968745</v>
      </c>
      <c r="X90" s="718">
        <v>1364393.5019169594</v>
      </c>
      <c r="Y90" s="718">
        <v>1476540.2934729941</v>
      </c>
      <c r="Z90" s="718">
        <v>1570211.297389661</v>
      </c>
      <c r="AA90" s="718">
        <v>1644657.9073797024</v>
      </c>
      <c r="AB90" s="718">
        <v>1763083.9594956085</v>
      </c>
      <c r="AC90" s="718">
        <v>1838719.8622237239</v>
      </c>
      <c r="AD90" s="718">
        <v>1899969.2184134275</v>
      </c>
      <c r="AE90" s="718">
        <v>1986869.2673286903</v>
      </c>
      <c r="AF90" s="718">
        <v>2031035.6684933673</v>
      </c>
      <c r="AG90" s="718">
        <v>2050274.6469835606</v>
      </c>
      <c r="AH90" s="718">
        <v>2059988.0609153355</v>
      </c>
      <c r="AI90" s="718">
        <v>2073978.8461480769</v>
      </c>
      <c r="AJ90" s="718">
        <v>2156832.9814594239</v>
      </c>
      <c r="AK90" s="718">
        <v>2176624.8601584611</v>
      </c>
      <c r="AL90" s="718">
        <v>2225993.5946831508</v>
      </c>
      <c r="AM90" s="718">
        <v>2268980.4590961318</v>
      </c>
      <c r="AN90" s="718">
        <v>2309707.5037668892</v>
      </c>
      <c r="AO90" s="718">
        <v>2332115.9995553275</v>
      </c>
      <c r="AP90" s="718">
        <v>2371309.1009262619</v>
      </c>
      <c r="AQ90" s="718">
        <v>2377608.8091945755</v>
      </c>
    </row>
    <row r="91" spans="1:43">
      <c r="A91" s="707"/>
      <c r="B91" s="707"/>
      <c r="C91" s="719" t="s">
        <v>669</v>
      </c>
      <c r="D91" s="720">
        <v>1369506.9863540418</v>
      </c>
      <c r="E91" s="720">
        <v>1454105.8834026372</v>
      </c>
      <c r="F91" s="720">
        <v>1555906.7791548949</v>
      </c>
      <c r="G91" s="720">
        <v>1659229.7741957579</v>
      </c>
      <c r="H91" s="720">
        <v>1757211.5756359149</v>
      </c>
      <c r="I91" s="720">
        <v>1867076.9685592749</v>
      </c>
      <c r="J91" s="720">
        <v>1955251.8573609844</v>
      </c>
      <c r="K91" s="720">
        <v>2014951.3175708733</v>
      </c>
      <c r="L91" s="720">
        <v>2073759.6736092453</v>
      </c>
      <c r="M91" s="720">
        <v>2180554.3962894036</v>
      </c>
      <c r="N91" s="721">
        <v>2274695.5365543957</v>
      </c>
      <c r="O91" s="721">
        <v>2346901.393566017</v>
      </c>
      <c r="P91" s="721">
        <v>2400421.6015793849</v>
      </c>
      <c r="Q91" s="721">
        <v>2459933.0287453728</v>
      </c>
      <c r="R91" s="721">
        <v>2515893.0247482737</v>
      </c>
      <c r="S91" s="721">
        <v>2722957.149447517</v>
      </c>
      <c r="T91" s="721">
        <v>2774653.5823927582</v>
      </c>
      <c r="U91" s="721">
        <v>2858193.2680137567</v>
      </c>
      <c r="V91" s="721">
        <v>3018468.5053948904</v>
      </c>
      <c r="W91" s="721">
        <v>3138165.8000720306</v>
      </c>
      <c r="X91" s="721">
        <v>3255890.615933625</v>
      </c>
      <c r="Y91" s="721">
        <v>3360854.2340665096</v>
      </c>
      <c r="Z91" s="721">
        <v>3416831.4663635003</v>
      </c>
      <c r="AA91" s="721">
        <v>3501816.2594053624</v>
      </c>
      <c r="AB91" s="721">
        <v>3609958.7907870868</v>
      </c>
      <c r="AC91" s="721">
        <v>3582708.4050346664</v>
      </c>
      <c r="AD91" s="721">
        <v>3651515.7122429716</v>
      </c>
      <c r="AE91" s="721">
        <v>3780738.244461956</v>
      </c>
      <c r="AF91" s="721">
        <v>3802627.5375217772</v>
      </c>
      <c r="AG91" s="721">
        <v>3814406.3309213668</v>
      </c>
      <c r="AH91" s="721">
        <v>3863124.9108371474</v>
      </c>
      <c r="AI91" s="721">
        <v>3858529.9234033916</v>
      </c>
      <c r="AJ91" s="721">
        <v>3801278.4678441063</v>
      </c>
      <c r="AK91" s="721">
        <v>3693371.3785954583</v>
      </c>
      <c r="AL91" s="721">
        <v>3650220.8774580839</v>
      </c>
      <c r="AM91" s="721">
        <v>3618459.7830933835</v>
      </c>
      <c r="AN91" s="721">
        <v>3624017.6364646037</v>
      </c>
      <c r="AO91" s="721">
        <v>3669739.2280943664</v>
      </c>
      <c r="AP91" s="721">
        <v>3812297.2639252311</v>
      </c>
      <c r="AQ91" s="721">
        <v>3885960.4212967772</v>
      </c>
    </row>
    <row r="92" spans="1:43">
      <c r="A92" s="707"/>
      <c r="B92" s="707"/>
      <c r="C92" s="713" t="s">
        <v>673</v>
      </c>
      <c r="D92" s="714">
        <v>158689.39955746284</v>
      </c>
      <c r="E92" s="714">
        <v>174037.20029116378</v>
      </c>
      <c r="F92" s="714">
        <v>196435.30573528312</v>
      </c>
      <c r="G92" s="714">
        <v>223100.21483662765</v>
      </c>
      <c r="H92" s="714">
        <v>248974.1935629822</v>
      </c>
      <c r="I92" s="714">
        <v>274164.69350114657</v>
      </c>
      <c r="J92" s="714">
        <v>286015.26465592417</v>
      </c>
      <c r="K92" s="714">
        <v>301262.91484307544</v>
      </c>
      <c r="L92" s="714">
        <v>313919.76685513585</v>
      </c>
      <c r="M92" s="714">
        <v>333826.16979374865</v>
      </c>
      <c r="N92" s="715">
        <v>354544.68522265437</v>
      </c>
      <c r="O92" s="715">
        <v>396833.06431354588</v>
      </c>
      <c r="P92" s="715">
        <v>407519.82192339125</v>
      </c>
      <c r="Q92" s="715">
        <v>425823.44846751459</v>
      </c>
      <c r="R92" s="715">
        <v>443837.85397240461</v>
      </c>
      <c r="S92" s="715">
        <v>512933.79518729035</v>
      </c>
      <c r="T92" s="715">
        <v>526979.62751605536</v>
      </c>
      <c r="U92" s="715">
        <v>546633.39374345681</v>
      </c>
      <c r="V92" s="715">
        <v>581974.96282766887</v>
      </c>
      <c r="W92" s="715">
        <v>618387.4510953502</v>
      </c>
      <c r="X92" s="715">
        <v>669958.49191430223</v>
      </c>
      <c r="Y92" s="715">
        <v>724379.55209686304</v>
      </c>
      <c r="Z92" s="715">
        <v>762538.09196914337</v>
      </c>
      <c r="AA92" s="715">
        <v>774719.86560989195</v>
      </c>
      <c r="AB92" s="715">
        <v>802592.72797008243</v>
      </c>
      <c r="AC92" s="715">
        <v>815198.92116528738</v>
      </c>
      <c r="AD92" s="715">
        <v>835767.80419206875</v>
      </c>
      <c r="AE92" s="715">
        <v>926357.20814133808</v>
      </c>
      <c r="AF92" s="715">
        <v>926107.10930337082</v>
      </c>
      <c r="AG92" s="715">
        <v>969700.95376899838</v>
      </c>
      <c r="AH92" s="715">
        <v>992605.70588450553</v>
      </c>
      <c r="AI92" s="715">
        <v>1001214.315434531</v>
      </c>
      <c r="AJ92" s="715">
        <v>990512.96733854502</v>
      </c>
      <c r="AK92" s="715">
        <v>960199.79809049401</v>
      </c>
      <c r="AL92" s="715">
        <v>1013950.6889073789</v>
      </c>
      <c r="AM92" s="715">
        <v>1055106.7372983783</v>
      </c>
      <c r="AN92" s="715">
        <v>1085247.8636049035</v>
      </c>
      <c r="AO92" s="715">
        <v>1116959.1705282521</v>
      </c>
      <c r="AP92" s="715">
        <v>1131312.9678752101</v>
      </c>
      <c r="AQ92" s="715">
        <v>1137079.4962312272</v>
      </c>
    </row>
    <row r="93" spans="1:43">
      <c r="A93" s="707"/>
      <c r="B93" s="707"/>
      <c r="C93" s="716" t="s">
        <v>1197</v>
      </c>
      <c r="D93" s="717">
        <v>236626.45039398738</v>
      </c>
      <c r="E93" s="717">
        <v>251298.48844115165</v>
      </c>
      <c r="F93" s="717">
        <v>282855.19395531074</v>
      </c>
      <c r="G93" s="717">
        <v>314217.53568243817</v>
      </c>
      <c r="H93" s="717">
        <v>343034.19953668508</v>
      </c>
      <c r="I93" s="717">
        <v>363664.62868716015</v>
      </c>
      <c r="J93" s="717">
        <v>380937.04090712377</v>
      </c>
      <c r="K93" s="717">
        <v>395753.72327121015</v>
      </c>
      <c r="L93" s="717">
        <v>410573.2047220036</v>
      </c>
      <c r="M93" s="717">
        <v>430039.68772001506</v>
      </c>
      <c r="N93" s="718">
        <v>456395.89149190113</v>
      </c>
      <c r="O93" s="718">
        <v>475375.71111120097</v>
      </c>
      <c r="P93" s="718">
        <v>496616.96812561265</v>
      </c>
      <c r="Q93" s="718">
        <v>511043.25343574834</v>
      </c>
      <c r="R93" s="718">
        <v>546050.92601317633</v>
      </c>
      <c r="S93" s="718">
        <v>588952.44022300909</v>
      </c>
      <c r="T93" s="718">
        <v>617220.77704194933</v>
      </c>
      <c r="U93" s="718">
        <v>643744.54113984038</v>
      </c>
      <c r="V93" s="718">
        <v>706637.93500302592</v>
      </c>
      <c r="W93" s="718">
        <v>766007.91437406</v>
      </c>
      <c r="X93" s="718">
        <v>846716.46664642391</v>
      </c>
      <c r="Y93" s="718">
        <v>935096.44687161839</v>
      </c>
      <c r="Z93" s="718">
        <v>980037.46321395331</v>
      </c>
      <c r="AA93" s="718">
        <v>993084.5676977603</v>
      </c>
      <c r="AB93" s="718">
        <v>1013421.1934518452</v>
      </c>
      <c r="AC93" s="718">
        <v>1042842.7370537968</v>
      </c>
      <c r="AD93" s="718">
        <v>1076134.1945224986</v>
      </c>
      <c r="AE93" s="718">
        <v>1123968.3073967162</v>
      </c>
      <c r="AF93" s="718">
        <v>1157049.925575905</v>
      </c>
      <c r="AG93" s="718">
        <v>1180305.2354959752</v>
      </c>
      <c r="AH93" s="718">
        <v>1207775.9914352738</v>
      </c>
      <c r="AI93" s="718">
        <v>1212427.7762654957</v>
      </c>
      <c r="AJ93" s="718">
        <v>1203930.0886964342</v>
      </c>
      <c r="AK93" s="718">
        <v>1191461.2294295547</v>
      </c>
      <c r="AL93" s="718">
        <v>1205413.4311594006</v>
      </c>
      <c r="AM93" s="718">
        <v>1226442.9197346747</v>
      </c>
      <c r="AN93" s="718">
        <v>1264971.0787318135</v>
      </c>
      <c r="AO93" s="718">
        <v>1332640.8410785059</v>
      </c>
      <c r="AP93" s="718">
        <v>1409428.532153235</v>
      </c>
      <c r="AQ93" s="718">
        <v>1450712.7292436932</v>
      </c>
    </row>
    <row r="94" spans="1:43">
      <c r="A94" s="707"/>
      <c r="B94" s="707"/>
      <c r="C94" s="716" t="s">
        <v>674</v>
      </c>
      <c r="D94" s="717">
        <v>2326124.5569892987</v>
      </c>
      <c r="E94" s="717">
        <v>2640847.062546555</v>
      </c>
      <c r="F94" s="717">
        <v>3049672.9480890315</v>
      </c>
      <c r="G94" s="717">
        <v>3383372.2256968408</v>
      </c>
      <c r="H94" s="717">
        <v>3611207.9189776289</v>
      </c>
      <c r="I94" s="717">
        <v>3891077.370470738</v>
      </c>
      <c r="J94" s="717">
        <v>4122700.7605948383</v>
      </c>
      <c r="K94" s="717">
        <v>4223020.4691741429</v>
      </c>
      <c r="L94" s="717">
        <v>4369893.9513069028</v>
      </c>
      <c r="M94" s="717">
        <v>4482333.3983174153</v>
      </c>
      <c r="N94" s="718">
        <v>4579635.8425826095</v>
      </c>
      <c r="O94" s="718">
        <v>4697955.9375953255</v>
      </c>
      <c r="P94" s="718">
        <v>4786024.5898451656</v>
      </c>
      <c r="Q94" s="718">
        <v>4868974.3397079753</v>
      </c>
      <c r="R94" s="718">
        <v>5144084.6274814876</v>
      </c>
      <c r="S94" s="718">
        <v>5400659.5791185964</v>
      </c>
      <c r="T94" s="718">
        <v>5584506.9446592703</v>
      </c>
      <c r="U94" s="718">
        <v>5808836.305057087</v>
      </c>
      <c r="V94" s="718">
        <v>6045048.9709820701</v>
      </c>
      <c r="W94" s="718">
        <v>6333181.4492110424</v>
      </c>
      <c r="X94" s="718">
        <v>6770236.1071844576</v>
      </c>
      <c r="Y94" s="718">
        <v>7386454.8764019925</v>
      </c>
      <c r="Z94" s="718">
        <v>7574106.2698919121</v>
      </c>
      <c r="AA94" s="718">
        <v>7798179.2366681341</v>
      </c>
      <c r="AB94" s="718">
        <v>7941604.4934209222</v>
      </c>
      <c r="AC94" s="718">
        <v>8099267.4085371513</v>
      </c>
      <c r="AD94" s="718">
        <v>8237134.3022500789</v>
      </c>
      <c r="AE94" s="718">
        <v>8501062.1474654637</v>
      </c>
      <c r="AF94" s="718">
        <v>8585722.4068555012</v>
      </c>
      <c r="AG94" s="718">
        <v>8622048.9986030925</v>
      </c>
      <c r="AH94" s="718">
        <v>8686522.4103265535</v>
      </c>
      <c r="AI94" s="718">
        <v>8688144.224526329</v>
      </c>
      <c r="AJ94" s="718">
        <v>8747042.449768031</v>
      </c>
      <c r="AK94" s="718">
        <v>8599877.1791250054</v>
      </c>
      <c r="AL94" s="718">
        <v>8799008.1176130455</v>
      </c>
      <c r="AM94" s="718">
        <v>8978558.3840518184</v>
      </c>
      <c r="AN94" s="718">
        <v>9110095.1130706482</v>
      </c>
      <c r="AO94" s="718">
        <v>9385358.1973449774</v>
      </c>
      <c r="AP94" s="718">
        <v>9633077.6112255864</v>
      </c>
      <c r="AQ94" s="718">
        <v>9734072.7984288037</v>
      </c>
    </row>
    <row r="95" spans="1:43">
      <c r="A95" s="707"/>
      <c r="B95" s="707"/>
      <c r="C95" s="716" t="s">
        <v>676</v>
      </c>
      <c r="D95" s="717">
        <v>2860184.1955974465</v>
      </c>
      <c r="E95" s="717">
        <v>3269293.4957830552</v>
      </c>
      <c r="F95" s="717">
        <v>3580894.4997019437</v>
      </c>
      <c r="G95" s="717">
        <v>3886590.1331241112</v>
      </c>
      <c r="H95" s="717">
        <v>4281714.1141242823</v>
      </c>
      <c r="I95" s="717">
        <v>4554567.8630306385</v>
      </c>
      <c r="J95" s="717">
        <v>4719454.3854862954</v>
      </c>
      <c r="K95" s="717">
        <v>4806960.6331828041</v>
      </c>
      <c r="L95" s="717">
        <v>4893013.2809461234</v>
      </c>
      <c r="M95" s="717">
        <v>4948717.9597607357</v>
      </c>
      <c r="N95" s="718">
        <v>5210436.3549747113</v>
      </c>
      <c r="O95" s="718">
        <v>5373029.4440871738</v>
      </c>
      <c r="P95" s="718">
        <v>5508433.4602593742</v>
      </c>
      <c r="Q95" s="718">
        <v>5590028.8439912349</v>
      </c>
      <c r="R95" s="718">
        <v>5776017.734907113</v>
      </c>
      <c r="S95" s="718">
        <v>6167669.6728321332</v>
      </c>
      <c r="T95" s="718">
        <v>6393842.2420687424</v>
      </c>
      <c r="U95" s="718">
        <v>6627999.8284141477</v>
      </c>
      <c r="V95" s="718">
        <v>7014129.5764806103</v>
      </c>
      <c r="W95" s="718">
        <v>7409647.9037514357</v>
      </c>
      <c r="X95" s="718">
        <v>7931324.3625430195</v>
      </c>
      <c r="Y95" s="718">
        <v>8379847.3927236823</v>
      </c>
      <c r="Z95" s="718">
        <v>8684237.4940877128</v>
      </c>
      <c r="AA95" s="718">
        <v>8931827.3943004813</v>
      </c>
      <c r="AB95" s="718">
        <v>9165937.0754518453</v>
      </c>
      <c r="AC95" s="718">
        <v>9259322.738167407</v>
      </c>
      <c r="AD95" s="718">
        <v>9436999.2710700724</v>
      </c>
      <c r="AE95" s="718">
        <v>9594355.3790182713</v>
      </c>
      <c r="AF95" s="718">
        <v>9635847.9688309617</v>
      </c>
      <c r="AG95" s="718">
        <v>9530732.2072349377</v>
      </c>
      <c r="AH95" s="718">
        <v>9570636.5373132285</v>
      </c>
      <c r="AI95" s="718">
        <v>9550831.9474267419</v>
      </c>
      <c r="AJ95" s="718">
        <v>9543964.0009520669</v>
      </c>
      <c r="AK95" s="718">
        <v>9580791.252698198</v>
      </c>
      <c r="AL95" s="718">
        <v>9805690.5813722033</v>
      </c>
      <c r="AM95" s="718">
        <v>10216086.802805817</v>
      </c>
      <c r="AN95" s="718">
        <v>10851829.661053292</v>
      </c>
      <c r="AO95" s="718">
        <v>11521975.135209886</v>
      </c>
      <c r="AP95" s="718">
        <v>11949134.263260894</v>
      </c>
      <c r="AQ95" s="718">
        <v>12169576.351175109</v>
      </c>
    </row>
    <row r="96" spans="1:43">
      <c r="A96" s="707"/>
      <c r="B96" s="707"/>
      <c r="C96" s="719" t="s">
        <v>677</v>
      </c>
      <c r="D96" s="720">
        <v>2208637.0629058112</v>
      </c>
      <c r="E96" s="720">
        <v>2436043.0696328366</v>
      </c>
      <c r="F96" s="720">
        <v>2620642.2872551833</v>
      </c>
      <c r="G96" s="720">
        <v>2827501.9196412931</v>
      </c>
      <c r="H96" s="720">
        <v>3083871.8790202169</v>
      </c>
      <c r="I96" s="720">
        <v>3398360.750293592</v>
      </c>
      <c r="J96" s="720">
        <v>3693426.8799558375</v>
      </c>
      <c r="K96" s="720">
        <v>3736521.5913349688</v>
      </c>
      <c r="L96" s="720">
        <v>3790783.5977535443</v>
      </c>
      <c r="M96" s="720">
        <v>3885254.5041369582</v>
      </c>
      <c r="N96" s="721">
        <v>4087875.3723308556</v>
      </c>
      <c r="O96" s="721">
        <v>4315082.7975425515</v>
      </c>
      <c r="P96" s="721">
        <v>4586007.9642746588</v>
      </c>
      <c r="Q96" s="721">
        <v>4683047.6587796528</v>
      </c>
      <c r="R96" s="721">
        <v>4743652.6500641359</v>
      </c>
      <c r="S96" s="721">
        <v>5011174.6969416328</v>
      </c>
      <c r="T96" s="721">
        <v>5197153.9523734134</v>
      </c>
      <c r="U96" s="721">
        <v>5339463.0753960498</v>
      </c>
      <c r="V96" s="721">
        <v>5534640.1865556724</v>
      </c>
      <c r="W96" s="721">
        <v>5840381.9927775301</v>
      </c>
      <c r="X96" s="721">
        <v>6190477.9588655634</v>
      </c>
      <c r="Y96" s="721">
        <v>6596346.0218632771</v>
      </c>
      <c r="Z96" s="721">
        <v>7027838.3168279976</v>
      </c>
      <c r="AA96" s="721">
        <v>7144803.6011443008</v>
      </c>
      <c r="AB96" s="721">
        <v>7362803.471261654</v>
      </c>
      <c r="AC96" s="721">
        <v>7414170.5999192167</v>
      </c>
      <c r="AD96" s="721">
        <v>7668026.3229804663</v>
      </c>
      <c r="AE96" s="721">
        <v>7930587.3139013238</v>
      </c>
      <c r="AF96" s="721">
        <v>8018474.9611046929</v>
      </c>
      <c r="AG96" s="721">
        <v>8085316.1294170544</v>
      </c>
      <c r="AH96" s="721">
        <v>8170896.8261455689</v>
      </c>
      <c r="AI96" s="721">
        <v>8170308.5283344239</v>
      </c>
      <c r="AJ96" s="721">
        <v>8206989.7480996884</v>
      </c>
      <c r="AK96" s="721">
        <v>8227089.3206278458</v>
      </c>
      <c r="AL96" s="721">
        <v>8333724.4430976603</v>
      </c>
      <c r="AM96" s="721">
        <v>8416097.0799680818</v>
      </c>
      <c r="AN96" s="721">
        <v>8500489.2431450859</v>
      </c>
      <c r="AO96" s="721">
        <v>8895842.3375196047</v>
      </c>
      <c r="AP96" s="721">
        <v>9373059.1344665643</v>
      </c>
      <c r="AQ96" s="721">
        <v>9617870.0948663037</v>
      </c>
    </row>
    <row r="97" spans="1:43">
      <c r="A97" s="707"/>
      <c r="B97" s="707"/>
      <c r="C97" s="713" t="s">
        <v>679</v>
      </c>
      <c r="D97" s="714">
        <v>366964.46143554262</v>
      </c>
      <c r="E97" s="714">
        <v>403389.75249726471</v>
      </c>
      <c r="F97" s="714">
        <v>440864.84510067751</v>
      </c>
      <c r="G97" s="714">
        <v>478229.76984612679</v>
      </c>
      <c r="H97" s="714">
        <v>526406.90316655743</v>
      </c>
      <c r="I97" s="714">
        <v>563754.11241461232</v>
      </c>
      <c r="J97" s="714">
        <v>615696.68147585134</v>
      </c>
      <c r="K97" s="714">
        <v>631444.36974313622</v>
      </c>
      <c r="L97" s="714">
        <v>652895.72126520285</v>
      </c>
      <c r="M97" s="714">
        <v>700438.01070621703</v>
      </c>
      <c r="N97" s="715">
        <v>735745.54092254862</v>
      </c>
      <c r="O97" s="715">
        <v>760177.21458282496</v>
      </c>
      <c r="P97" s="715">
        <v>793570.43724381411</v>
      </c>
      <c r="Q97" s="715">
        <v>831689.43651325849</v>
      </c>
      <c r="R97" s="715">
        <v>864044.59778499301</v>
      </c>
      <c r="S97" s="715">
        <v>941621.58061347529</v>
      </c>
      <c r="T97" s="715">
        <v>968955.64711782406</v>
      </c>
      <c r="U97" s="715">
        <v>990185.38802342315</v>
      </c>
      <c r="V97" s="715">
        <v>1012756.0658731933</v>
      </c>
      <c r="W97" s="715">
        <v>1090801.962703411</v>
      </c>
      <c r="X97" s="715">
        <v>1195624.0419737021</v>
      </c>
      <c r="Y97" s="715">
        <v>1258977.4861539253</v>
      </c>
      <c r="Z97" s="715">
        <v>1289406.9106487792</v>
      </c>
      <c r="AA97" s="715">
        <v>1305645.1477290788</v>
      </c>
      <c r="AB97" s="715">
        <v>1348313.9227542062</v>
      </c>
      <c r="AC97" s="715">
        <v>1410518.3981890376</v>
      </c>
      <c r="AD97" s="715">
        <v>1502249.8936956716</v>
      </c>
      <c r="AE97" s="715">
        <v>1583666.0379477572</v>
      </c>
      <c r="AF97" s="715">
        <v>1643278.1899357303</v>
      </c>
      <c r="AG97" s="715">
        <v>1712038.7081007306</v>
      </c>
      <c r="AH97" s="715">
        <v>1789293.73388583</v>
      </c>
      <c r="AI97" s="715">
        <v>1847006.7227369808</v>
      </c>
      <c r="AJ97" s="715">
        <v>1874460.4172775843</v>
      </c>
      <c r="AK97" s="715">
        <v>1918052.7647342491</v>
      </c>
      <c r="AL97" s="715">
        <v>2026526.9568459243</v>
      </c>
      <c r="AM97" s="715">
        <v>2091146.7676664884</v>
      </c>
      <c r="AN97" s="715">
        <v>2155443.7560907602</v>
      </c>
      <c r="AO97" s="715">
        <v>2272196.5827803304</v>
      </c>
      <c r="AP97" s="715">
        <v>2356387.9800024917</v>
      </c>
      <c r="AQ97" s="715">
        <v>2394152.322796002</v>
      </c>
    </row>
    <row r="98" spans="1:43">
      <c r="A98" s="707"/>
      <c r="B98" s="707"/>
      <c r="C98" s="716" t="s">
        <v>1198</v>
      </c>
      <c r="D98" s="717">
        <v>405918.66941385728</v>
      </c>
      <c r="E98" s="717">
        <v>455810.59601420409</v>
      </c>
      <c r="F98" s="717">
        <v>538826.64554415131</v>
      </c>
      <c r="G98" s="717">
        <v>708278.8038436824</v>
      </c>
      <c r="H98" s="717">
        <v>824459.98641188594</v>
      </c>
      <c r="I98" s="717">
        <v>894781.11743518221</v>
      </c>
      <c r="J98" s="717">
        <v>989594.25042766694</v>
      </c>
      <c r="K98" s="717">
        <v>1046735.1451753863</v>
      </c>
      <c r="L98" s="717">
        <v>1082494.1956209939</v>
      </c>
      <c r="M98" s="717">
        <v>1125867.5481816861</v>
      </c>
      <c r="N98" s="718">
        <v>1160689.2795607818</v>
      </c>
      <c r="O98" s="718">
        <v>1235884.5326455359</v>
      </c>
      <c r="P98" s="718">
        <v>1282017.7243087138</v>
      </c>
      <c r="Q98" s="718">
        <v>1313929.0438099431</v>
      </c>
      <c r="R98" s="718">
        <v>1351861.6906733857</v>
      </c>
      <c r="S98" s="718">
        <v>1410406.0461046435</v>
      </c>
      <c r="T98" s="718">
        <v>1438184.6831072515</v>
      </c>
      <c r="U98" s="718">
        <v>1475932.4867762737</v>
      </c>
      <c r="V98" s="718">
        <v>1570882.4439511097</v>
      </c>
      <c r="W98" s="718">
        <v>1644504.3153504047</v>
      </c>
      <c r="X98" s="718">
        <v>1755083.214591996</v>
      </c>
      <c r="Y98" s="718">
        <v>1925274.513744968</v>
      </c>
      <c r="Z98" s="718">
        <v>2005261.9371594514</v>
      </c>
      <c r="AA98" s="718">
        <v>2070250.6088691051</v>
      </c>
      <c r="AB98" s="718">
        <v>2153184.4919998669</v>
      </c>
      <c r="AC98" s="718">
        <v>2208270.1644158945</v>
      </c>
      <c r="AD98" s="718">
        <v>2263530.4212287706</v>
      </c>
      <c r="AE98" s="718">
        <v>2344940.2421500068</v>
      </c>
      <c r="AF98" s="718">
        <v>2379188.6558687808</v>
      </c>
      <c r="AG98" s="718">
        <v>2420563.3584118281</v>
      </c>
      <c r="AH98" s="718">
        <v>2474920.8480014452</v>
      </c>
      <c r="AI98" s="718">
        <v>2512311.3948875004</v>
      </c>
      <c r="AJ98" s="718">
        <v>2534228.7079414334</v>
      </c>
      <c r="AK98" s="718">
        <v>2535810.2212467021</v>
      </c>
      <c r="AL98" s="718">
        <v>2601419.3510734425</v>
      </c>
      <c r="AM98" s="718">
        <v>2691471.2291758428</v>
      </c>
      <c r="AN98" s="718">
        <v>2765849.9897135631</v>
      </c>
      <c r="AO98" s="718">
        <v>2898146.295319804</v>
      </c>
      <c r="AP98" s="718">
        <v>3009307.9025023184</v>
      </c>
      <c r="AQ98" s="718">
        <v>3063407.7880318509</v>
      </c>
    </row>
    <row r="99" spans="1:43">
      <c r="A99" s="707"/>
      <c r="B99" s="707"/>
      <c r="C99" s="716" t="s">
        <v>1199</v>
      </c>
      <c r="D99" s="717">
        <v>1243039.7566091646</v>
      </c>
      <c r="E99" s="717">
        <v>1372343.8373900603</v>
      </c>
      <c r="F99" s="717">
        <v>1449527.7852578121</v>
      </c>
      <c r="G99" s="717">
        <v>1625270.7990314546</v>
      </c>
      <c r="H99" s="717">
        <v>1764750.8766834869</v>
      </c>
      <c r="I99" s="717">
        <v>1903063.3102525063</v>
      </c>
      <c r="J99" s="717">
        <v>2098341.9283003523</v>
      </c>
      <c r="K99" s="717">
        <v>2175352.0823134929</v>
      </c>
      <c r="L99" s="717">
        <v>2215880.2983786603</v>
      </c>
      <c r="M99" s="717">
        <v>2277864.2492051013</v>
      </c>
      <c r="N99" s="718">
        <v>2403202.815269866</v>
      </c>
      <c r="O99" s="718">
        <v>2484239.1882496681</v>
      </c>
      <c r="P99" s="718">
        <v>2561083.904163396</v>
      </c>
      <c r="Q99" s="718">
        <v>2601167.1432865411</v>
      </c>
      <c r="R99" s="718">
        <v>2696552.1778341117</v>
      </c>
      <c r="S99" s="718">
        <v>2838496.7085123798</v>
      </c>
      <c r="T99" s="718">
        <v>2930493.7894727262</v>
      </c>
      <c r="U99" s="718">
        <v>3015024.7828540294</v>
      </c>
      <c r="V99" s="718">
        <v>3092554.4456064519</v>
      </c>
      <c r="W99" s="718">
        <v>3243628.0207909369</v>
      </c>
      <c r="X99" s="718">
        <v>3410524.0342423697</v>
      </c>
      <c r="Y99" s="718">
        <v>3667412.5003975206</v>
      </c>
      <c r="Z99" s="718">
        <v>3805485.9317501411</v>
      </c>
      <c r="AA99" s="718">
        <v>3924419.1505442183</v>
      </c>
      <c r="AB99" s="718">
        <v>4032221.6022170885</v>
      </c>
      <c r="AC99" s="718">
        <v>4147099.0673125326</v>
      </c>
      <c r="AD99" s="718">
        <v>4180140.4761367342</v>
      </c>
      <c r="AE99" s="718">
        <v>4288125.7076032311</v>
      </c>
      <c r="AF99" s="718">
        <v>4432919.2343800757</v>
      </c>
      <c r="AG99" s="718">
        <v>4440419.4462734954</v>
      </c>
      <c r="AH99" s="718">
        <v>4588388.5972416773</v>
      </c>
      <c r="AI99" s="718">
        <v>4674945.536482715</v>
      </c>
      <c r="AJ99" s="718">
        <v>4766870.4770020656</v>
      </c>
      <c r="AK99" s="718">
        <v>4714230.2910178183</v>
      </c>
      <c r="AL99" s="718">
        <v>4731649.66990826</v>
      </c>
      <c r="AM99" s="718">
        <v>4846784.031927471</v>
      </c>
      <c r="AN99" s="718">
        <v>4973274.2069200072</v>
      </c>
      <c r="AO99" s="718">
        <v>5338765.7215264337</v>
      </c>
      <c r="AP99" s="718">
        <v>5499180.576254813</v>
      </c>
      <c r="AQ99" s="718">
        <v>5591024.1818600073</v>
      </c>
    </row>
    <row r="100" spans="1:43">
      <c r="A100" s="707"/>
      <c r="B100" s="707"/>
      <c r="C100" s="719" t="s">
        <v>681</v>
      </c>
      <c r="D100" s="720">
        <v>173443.34383775073</v>
      </c>
      <c r="E100" s="720">
        <v>213678.52042621659</v>
      </c>
      <c r="F100" s="720">
        <v>229202.38530700793</v>
      </c>
      <c r="G100" s="720">
        <v>252872.86345940072</v>
      </c>
      <c r="H100" s="720">
        <v>287610.52113406244</v>
      </c>
      <c r="I100" s="720">
        <v>305001.6852855215</v>
      </c>
      <c r="J100" s="720">
        <v>316260.53618023882</v>
      </c>
      <c r="K100" s="720">
        <v>327978.61004913726</v>
      </c>
      <c r="L100" s="720">
        <v>334896.1711105404</v>
      </c>
      <c r="M100" s="720">
        <v>342255.27736180992</v>
      </c>
      <c r="N100" s="721">
        <v>359284.74803504709</v>
      </c>
      <c r="O100" s="721">
        <v>368318.04429880867</v>
      </c>
      <c r="P100" s="721">
        <v>392587.07426210423</v>
      </c>
      <c r="Q100" s="721">
        <v>397703.87216635299</v>
      </c>
      <c r="R100" s="721">
        <v>409635.27119377232</v>
      </c>
      <c r="S100" s="721">
        <v>419526.53150770115</v>
      </c>
      <c r="T100" s="721">
        <v>433906.12041968072</v>
      </c>
      <c r="U100" s="721">
        <v>453762.96330622409</v>
      </c>
      <c r="V100" s="721">
        <v>482892.59431900183</v>
      </c>
      <c r="W100" s="721">
        <v>548907.62883569009</v>
      </c>
      <c r="X100" s="721">
        <v>604828.06679651293</v>
      </c>
      <c r="Y100" s="721">
        <v>642036.05274503399</v>
      </c>
      <c r="Z100" s="721">
        <v>663176.38956873561</v>
      </c>
      <c r="AA100" s="721">
        <v>680006.60931811563</v>
      </c>
      <c r="AB100" s="721">
        <v>692730.48882998049</v>
      </c>
      <c r="AC100" s="721">
        <v>713028.30245563295</v>
      </c>
      <c r="AD100" s="721">
        <v>729624.54939351464</v>
      </c>
      <c r="AE100" s="721">
        <v>740413.74619288906</v>
      </c>
      <c r="AF100" s="721">
        <v>763946.04690441908</v>
      </c>
      <c r="AG100" s="721">
        <v>776626.11690760311</v>
      </c>
      <c r="AH100" s="721">
        <v>788544.86169058119</v>
      </c>
      <c r="AI100" s="721">
        <v>792276.20222090697</v>
      </c>
      <c r="AJ100" s="721">
        <v>804408.79350480018</v>
      </c>
      <c r="AK100" s="721">
        <v>790863.13218131918</v>
      </c>
      <c r="AL100" s="721">
        <v>786227.42449158267</v>
      </c>
      <c r="AM100" s="721">
        <v>827815.21449687495</v>
      </c>
      <c r="AN100" s="721">
        <v>836895.82281317329</v>
      </c>
      <c r="AO100" s="721">
        <v>860174.94448824238</v>
      </c>
      <c r="AP100" s="721">
        <v>877551.91759903892</v>
      </c>
      <c r="AQ100" s="721">
        <v>883558.2319564051</v>
      </c>
    </row>
    <row r="101" spans="1:43">
      <c r="A101" s="707"/>
      <c r="B101" s="707"/>
      <c r="C101" s="722" t="s">
        <v>682</v>
      </c>
      <c r="D101" s="723">
        <v>3127448.9624319365</v>
      </c>
      <c r="E101" s="723">
        <v>3393315.0226422888</v>
      </c>
      <c r="F101" s="723">
        <v>3628558.2125168717</v>
      </c>
      <c r="G101" s="723">
        <v>3918750.0737407277</v>
      </c>
      <c r="H101" s="723">
        <v>4239709.9314576862</v>
      </c>
      <c r="I101" s="723">
        <v>4568184.2906634314</v>
      </c>
      <c r="J101" s="723">
        <v>4885906.6918595908</v>
      </c>
      <c r="K101" s="723">
        <v>5159094.705043097</v>
      </c>
      <c r="L101" s="723">
        <v>5508803.3918566266</v>
      </c>
      <c r="M101" s="723">
        <v>5689742.0549614495</v>
      </c>
      <c r="N101" s="724">
        <v>6028046.2177953105</v>
      </c>
      <c r="O101" s="724">
        <v>6156007.3287642961</v>
      </c>
      <c r="P101" s="724">
        <v>6227750.1667604363</v>
      </c>
      <c r="Q101" s="724">
        <v>6444140.5978718922</v>
      </c>
      <c r="R101" s="724">
        <v>6790702.2765817642</v>
      </c>
      <c r="S101" s="724">
        <v>7029745.4865169395</v>
      </c>
      <c r="T101" s="724">
        <v>7176140.5385725629</v>
      </c>
      <c r="U101" s="724">
        <v>7237948.3308703275</v>
      </c>
      <c r="V101" s="724">
        <v>7392745.4639402777</v>
      </c>
      <c r="W101" s="724">
        <v>7670389.2467071675</v>
      </c>
      <c r="X101" s="724">
        <v>7962556.103836149</v>
      </c>
      <c r="Y101" s="724">
        <v>8328414.6657378022</v>
      </c>
      <c r="Z101" s="724">
        <v>8844705.8588545006</v>
      </c>
      <c r="AA101" s="724">
        <v>8939854.6659751963</v>
      </c>
      <c r="AB101" s="724">
        <v>9053998.6604261007</v>
      </c>
      <c r="AC101" s="724">
        <v>9172176.28119855</v>
      </c>
      <c r="AD101" s="724">
        <v>9333292.9904534109</v>
      </c>
      <c r="AE101" s="724">
        <v>9510486.2957177702</v>
      </c>
      <c r="AF101" s="724">
        <v>9558133.6727776509</v>
      </c>
      <c r="AG101" s="724">
        <v>9560699.1264401041</v>
      </c>
      <c r="AH101" s="724">
        <v>9738231.6117515825</v>
      </c>
      <c r="AI101" s="724">
        <v>9868506.8827981167</v>
      </c>
      <c r="AJ101" s="724">
        <v>9898789.3175593205</v>
      </c>
      <c r="AK101" s="724">
        <v>9827857.4588614721</v>
      </c>
      <c r="AL101" s="724">
        <v>9852011.5938944314</v>
      </c>
      <c r="AM101" s="724">
        <v>10113288.325049933</v>
      </c>
      <c r="AN101" s="724">
        <v>10314594.374486066</v>
      </c>
      <c r="AO101" s="724">
        <v>10621042.981691839</v>
      </c>
      <c r="AP101" s="724">
        <v>11092922.115317199</v>
      </c>
      <c r="AQ101" s="724">
        <v>11330989.601260215</v>
      </c>
    </row>
    <row r="102" spans="1:43">
      <c r="A102" s="707"/>
      <c r="B102" s="707"/>
      <c r="C102" s="716" t="s">
        <v>684</v>
      </c>
      <c r="D102" s="717">
        <v>228997.82265999995</v>
      </c>
      <c r="E102" s="717">
        <v>261196.98131557804</v>
      </c>
      <c r="F102" s="717">
        <v>284519.71072309156</v>
      </c>
      <c r="G102" s="717">
        <v>325565.35053280793</v>
      </c>
      <c r="H102" s="717">
        <v>377595.15688726079</v>
      </c>
      <c r="I102" s="717">
        <v>427639.39053925441</v>
      </c>
      <c r="J102" s="717">
        <v>446682.03007693373</v>
      </c>
      <c r="K102" s="717">
        <v>465833.91724829725</v>
      </c>
      <c r="L102" s="717">
        <v>487552.19187966152</v>
      </c>
      <c r="M102" s="717">
        <v>513726.49386535492</v>
      </c>
      <c r="N102" s="718">
        <v>545252.39243171993</v>
      </c>
      <c r="O102" s="718">
        <v>573644.98667385243</v>
      </c>
      <c r="P102" s="718">
        <v>608504.71512157074</v>
      </c>
      <c r="Q102" s="718">
        <v>646631.15218030824</v>
      </c>
      <c r="R102" s="718">
        <v>713644.51169353817</v>
      </c>
      <c r="S102" s="718">
        <v>775492.95849575172</v>
      </c>
      <c r="T102" s="718">
        <v>823487.15486457257</v>
      </c>
      <c r="U102" s="718">
        <v>856465.87483814743</v>
      </c>
      <c r="V102" s="718">
        <v>916955.71896204492</v>
      </c>
      <c r="W102" s="718">
        <v>1005421.5500660988</v>
      </c>
      <c r="X102" s="718">
        <v>1099187.0458466697</v>
      </c>
      <c r="Y102" s="718">
        <v>1210110.1482425323</v>
      </c>
      <c r="Z102" s="718">
        <v>1289511.3669461005</v>
      </c>
      <c r="AA102" s="718">
        <v>1318929.9651934837</v>
      </c>
      <c r="AB102" s="718">
        <v>1372804.5631850371</v>
      </c>
      <c r="AC102" s="718">
        <v>1423728.6198245718</v>
      </c>
      <c r="AD102" s="718">
        <v>1504575.1046393025</v>
      </c>
      <c r="AE102" s="718">
        <v>1577683.7735992384</v>
      </c>
      <c r="AF102" s="718">
        <v>1635128.6371167025</v>
      </c>
      <c r="AG102" s="718">
        <v>1677452.8300469737</v>
      </c>
      <c r="AH102" s="718">
        <v>1715808.1831816854</v>
      </c>
      <c r="AI102" s="718">
        <v>1805008.0423326953</v>
      </c>
      <c r="AJ102" s="718">
        <v>1813614.0714630918</v>
      </c>
      <c r="AK102" s="718">
        <v>1835687.5945948809</v>
      </c>
      <c r="AL102" s="718">
        <v>1903530.8782609636</v>
      </c>
      <c r="AM102" s="718">
        <v>1981216.8349747432</v>
      </c>
      <c r="AN102" s="718">
        <v>2113519.8476016028</v>
      </c>
      <c r="AO102" s="718">
        <v>2249357.8898917818</v>
      </c>
      <c r="AP102" s="718">
        <v>2398782.2425420568</v>
      </c>
      <c r="AQ102" s="718">
        <v>2475823.6256785057</v>
      </c>
    </row>
    <row r="103" spans="1:43">
      <c r="A103" s="707"/>
      <c r="B103" s="707"/>
      <c r="C103" s="716" t="s">
        <v>685</v>
      </c>
      <c r="D103" s="717">
        <v>248067.81700856061</v>
      </c>
      <c r="E103" s="717">
        <v>311775.88757117867</v>
      </c>
      <c r="F103" s="717">
        <v>448564.59086274379</v>
      </c>
      <c r="G103" s="717">
        <v>521692.26950277167</v>
      </c>
      <c r="H103" s="717">
        <v>564063.89313795825</v>
      </c>
      <c r="I103" s="717">
        <v>612566.94496135227</v>
      </c>
      <c r="J103" s="717">
        <v>624423.20263029612</v>
      </c>
      <c r="K103" s="717">
        <v>631342.49210235104</v>
      </c>
      <c r="L103" s="717">
        <v>637539.12127549085</v>
      </c>
      <c r="M103" s="717">
        <v>649191.84388889035</v>
      </c>
      <c r="N103" s="718">
        <v>661498.88147766225</v>
      </c>
      <c r="O103" s="718">
        <v>680382.52799540176</v>
      </c>
      <c r="P103" s="718">
        <v>694346.33271681867</v>
      </c>
      <c r="Q103" s="718">
        <v>694967.8115135564</v>
      </c>
      <c r="R103" s="718">
        <v>720448.72214544518</v>
      </c>
      <c r="S103" s="718">
        <v>750127.49168022117</v>
      </c>
      <c r="T103" s="718">
        <v>784886.12574202882</v>
      </c>
      <c r="U103" s="718">
        <v>801016.15514319041</v>
      </c>
      <c r="V103" s="718">
        <v>822379.81350140262</v>
      </c>
      <c r="W103" s="718">
        <v>846517.39851848967</v>
      </c>
      <c r="X103" s="718">
        <v>884313.89987822552</v>
      </c>
      <c r="Y103" s="718">
        <v>942481.74710478948</v>
      </c>
      <c r="Z103" s="718">
        <v>988689.10516074486</v>
      </c>
      <c r="AA103" s="718">
        <v>1029364.508010965</v>
      </c>
      <c r="AB103" s="718">
        <v>1091777.6781171667</v>
      </c>
      <c r="AC103" s="718">
        <v>1140325.4663712638</v>
      </c>
      <c r="AD103" s="718">
        <v>1178976.5650955297</v>
      </c>
      <c r="AE103" s="718">
        <v>1223650.6438384161</v>
      </c>
      <c r="AF103" s="718">
        <v>1262606.0317510779</v>
      </c>
      <c r="AG103" s="718">
        <v>1270195.9756291381</v>
      </c>
      <c r="AH103" s="718">
        <v>1375702.6140511353</v>
      </c>
      <c r="AI103" s="718">
        <v>1462142.5902811978</v>
      </c>
      <c r="AJ103" s="718">
        <v>1464535.179192465</v>
      </c>
      <c r="AK103" s="718">
        <v>1496674.5765673367</v>
      </c>
      <c r="AL103" s="718">
        <v>1879932.8606728732</v>
      </c>
      <c r="AM103" s="718">
        <v>2071451.7842883144</v>
      </c>
      <c r="AN103" s="718">
        <v>2094796.0055090801</v>
      </c>
      <c r="AO103" s="718">
        <v>2070807.9445049344</v>
      </c>
      <c r="AP103" s="718">
        <v>2134587.8342219205</v>
      </c>
      <c r="AQ103" s="718">
        <v>2160892.040935263</v>
      </c>
    </row>
    <row r="104" spans="1:43">
      <c r="A104" s="707"/>
      <c r="B104" s="707"/>
      <c r="C104" s="716" t="s">
        <v>686</v>
      </c>
      <c r="D104" s="717">
        <v>337273.04789701145</v>
      </c>
      <c r="E104" s="717">
        <v>398369.37820805766</v>
      </c>
      <c r="F104" s="717">
        <v>440867.57688031957</v>
      </c>
      <c r="G104" s="717">
        <v>544839.90354429313</v>
      </c>
      <c r="H104" s="717">
        <v>640154.81600699201</v>
      </c>
      <c r="I104" s="717">
        <v>704524.32864281361</v>
      </c>
      <c r="J104" s="717">
        <v>764982.40204730304</v>
      </c>
      <c r="K104" s="717">
        <v>816826.44063155132</v>
      </c>
      <c r="L104" s="717">
        <v>846967.35845654691</v>
      </c>
      <c r="M104" s="717">
        <v>905368.52918154921</v>
      </c>
      <c r="N104" s="718">
        <v>988317.32769354561</v>
      </c>
      <c r="O104" s="718">
        <v>1059143.0386294492</v>
      </c>
      <c r="P104" s="718">
        <v>1107622.9291257993</v>
      </c>
      <c r="Q104" s="718">
        <v>1159285.3030019293</v>
      </c>
      <c r="R104" s="718">
        <v>1271542.9298279861</v>
      </c>
      <c r="S104" s="718">
        <v>1392398.077684155</v>
      </c>
      <c r="T104" s="718">
        <v>1433651.1487635018</v>
      </c>
      <c r="U104" s="718">
        <v>1480100.9149343004</v>
      </c>
      <c r="V104" s="718">
        <v>1581936.9860160437</v>
      </c>
      <c r="W104" s="718">
        <v>1683053.652993253</v>
      </c>
      <c r="X104" s="718">
        <v>1795698.4225762212</v>
      </c>
      <c r="Y104" s="718">
        <v>1915844.5830465427</v>
      </c>
      <c r="Z104" s="718">
        <v>2005235.1613193611</v>
      </c>
      <c r="AA104" s="718">
        <v>2090515.7468291109</v>
      </c>
      <c r="AB104" s="718">
        <v>2207582.9876709105</v>
      </c>
      <c r="AC104" s="718">
        <v>2382660.9138532137</v>
      </c>
      <c r="AD104" s="718">
        <v>2530700.8801910598</v>
      </c>
      <c r="AE104" s="718">
        <v>2662078.7217560727</v>
      </c>
      <c r="AF104" s="718">
        <v>2773081.5035292753</v>
      </c>
      <c r="AG104" s="718">
        <v>2807595.2379991198</v>
      </c>
      <c r="AH104" s="718">
        <v>2915660.9384050192</v>
      </c>
      <c r="AI104" s="718">
        <v>3016804.7847131751</v>
      </c>
      <c r="AJ104" s="718">
        <v>3040947.8433344965</v>
      </c>
      <c r="AK104" s="718">
        <v>3156864.6286283806</v>
      </c>
      <c r="AL104" s="718">
        <v>3227752.2498261156</v>
      </c>
      <c r="AM104" s="718">
        <v>3350178.5695119458</v>
      </c>
      <c r="AN104" s="718">
        <v>3546030.043625785</v>
      </c>
      <c r="AO104" s="718">
        <v>3794276.6204475602</v>
      </c>
      <c r="AP104" s="718">
        <v>3950781.9625508925</v>
      </c>
      <c r="AQ104" s="718">
        <v>4025197.8385576154</v>
      </c>
    </row>
    <row r="105" spans="1:43">
      <c r="A105" s="707"/>
      <c r="B105" s="707"/>
      <c r="C105" s="716" t="s">
        <v>683</v>
      </c>
      <c r="D105" s="717">
        <v>425477.09773147065</v>
      </c>
      <c r="E105" s="717">
        <v>475753.03564586688</v>
      </c>
      <c r="F105" s="717">
        <v>807127.16352766973</v>
      </c>
      <c r="G105" s="717">
        <v>901520.06408754422</v>
      </c>
      <c r="H105" s="717">
        <v>979470.66328946722</v>
      </c>
      <c r="I105" s="717">
        <v>1044823.1630009027</v>
      </c>
      <c r="J105" s="717">
        <v>1336809.9738491571</v>
      </c>
      <c r="K105" s="717">
        <v>1564346.6098560912</v>
      </c>
      <c r="L105" s="717">
        <v>1587068.5647826202</v>
      </c>
      <c r="M105" s="717">
        <v>1626523.4975641419</v>
      </c>
      <c r="N105" s="718">
        <v>1715264.0645151448</v>
      </c>
      <c r="O105" s="718">
        <v>1808850.5734248585</v>
      </c>
      <c r="P105" s="718">
        <v>1872081.175692176</v>
      </c>
      <c r="Q105" s="718">
        <v>1908653.0504544151</v>
      </c>
      <c r="R105" s="718">
        <v>1954999.8182287291</v>
      </c>
      <c r="S105" s="718">
        <v>2038660.0940198079</v>
      </c>
      <c r="T105" s="718">
        <v>2104240.0709586213</v>
      </c>
      <c r="U105" s="718">
        <v>2126934.1195143545</v>
      </c>
      <c r="V105" s="718">
        <v>2260536.5757907187</v>
      </c>
      <c r="W105" s="718">
        <v>2382049.2184134936</v>
      </c>
      <c r="X105" s="718">
        <v>2576151.4775728402</v>
      </c>
      <c r="Y105" s="718">
        <v>2757974.6807235139</v>
      </c>
      <c r="Z105" s="718">
        <v>2878399.3934238702</v>
      </c>
      <c r="AA105" s="718">
        <v>2997302.6089028623</v>
      </c>
      <c r="AB105" s="718">
        <v>3075289.481496661</v>
      </c>
      <c r="AC105" s="718">
        <v>3138427.6314902683</v>
      </c>
      <c r="AD105" s="718">
        <v>3186001.522576822</v>
      </c>
      <c r="AE105" s="718">
        <v>3265663.5495460625</v>
      </c>
      <c r="AF105" s="718">
        <v>3319485.7532144296</v>
      </c>
      <c r="AG105" s="718">
        <v>3340703.4934003414</v>
      </c>
      <c r="AH105" s="718">
        <v>3529822.8809961407</v>
      </c>
      <c r="AI105" s="718">
        <v>3614306.2223762651</v>
      </c>
      <c r="AJ105" s="718">
        <v>3691919.7130311574</v>
      </c>
      <c r="AK105" s="718">
        <v>3657653.4883461217</v>
      </c>
      <c r="AL105" s="718">
        <v>3976024.856078581</v>
      </c>
      <c r="AM105" s="718">
        <v>4188148.4147456312</v>
      </c>
      <c r="AN105" s="718">
        <v>4374903.9278970622</v>
      </c>
      <c r="AO105" s="718">
        <v>4603146.926052914</v>
      </c>
      <c r="AP105" s="718">
        <v>5031360.0479182499</v>
      </c>
      <c r="AQ105" s="718">
        <v>5275034.5972755123</v>
      </c>
    </row>
    <row r="106" spans="1:43">
      <c r="A106" s="707"/>
      <c r="B106" s="707"/>
      <c r="C106" s="716" t="s">
        <v>687</v>
      </c>
      <c r="D106" s="717">
        <v>325193.34522216831</v>
      </c>
      <c r="E106" s="717">
        <v>379695.38496237731</v>
      </c>
      <c r="F106" s="717">
        <v>425430.11229543563</v>
      </c>
      <c r="G106" s="717">
        <v>468026.33928462467</v>
      </c>
      <c r="H106" s="717">
        <v>535329.1502761218</v>
      </c>
      <c r="I106" s="717">
        <v>584224.47305715096</v>
      </c>
      <c r="J106" s="717">
        <v>613893.19079865003</v>
      </c>
      <c r="K106" s="717">
        <v>647968.37452816078</v>
      </c>
      <c r="L106" s="717">
        <v>677488.62681571895</v>
      </c>
      <c r="M106" s="717">
        <v>697590.80194331962</v>
      </c>
      <c r="N106" s="718">
        <v>731169.49729073979</v>
      </c>
      <c r="O106" s="718">
        <v>767696.95882567577</v>
      </c>
      <c r="P106" s="718">
        <v>807774.93476283317</v>
      </c>
      <c r="Q106" s="718">
        <v>825795.23792049824</v>
      </c>
      <c r="R106" s="718">
        <v>864721.01083320612</v>
      </c>
      <c r="S106" s="718">
        <v>932022.37006716419</v>
      </c>
      <c r="T106" s="718">
        <v>978583.83136611409</v>
      </c>
      <c r="U106" s="718">
        <v>1006627.1297063818</v>
      </c>
      <c r="V106" s="718">
        <v>1044203.9448569451</v>
      </c>
      <c r="W106" s="718">
        <v>1126543.3170172158</v>
      </c>
      <c r="X106" s="718">
        <v>1194357.2757377818</v>
      </c>
      <c r="Y106" s="718">
        <v>1267317.2846451136</v>
      </c>
      <c r="Z106" s="718">
        <v>1340435.2345142693</v>
      </c>
      <c r="AA106" s="718">
        <v>1398565.8037780023</v>
      </c>
      <c r="AB106" s="718">
        <v>1439847.2519695989</v>
      </c>
      <c r="AC106" s="718">
        <v>1478273.7217816168</v>
      </c>
      <c r="AD106" s="718">
        <v>1522421.4505301195</v>
      </c>
      <c r="AE106" s="718">
        <v>1601235.5713169829</v>
      </c>
      <c r="AF106" s="718">
        <v>1627655.6749073006</v>
      </c>
      <c r="AG106" s="718">
        <v>1656656.2920245843</v>
      </c>
      <c r="AH106" s="718">
        <v>1726971.292019061</v>
      </c>
      <c r="AI106" s="718">
        <v>1733434.2010878385</v>
      </c>
      <c r="AJ106" s="718">
        <v>1736277.3888927996</v>
      </c>
      <c r="AK106" s="718">
        <v>1750244.3569474891</v>
      </c>
      <c r="AL106" s="718">
        <v>1852848.6227271114</v>
      </c>
      <c r="AM106" s="718">
        <v>1939884.4961276776</v>
      </c>
      <c r="AN106" s="718">
        <v>2030810.5810711642</v>
      </c>
      <c r="AO106" s="718">
        <v>2175879.8757070554</v>
      </c>
      <c r="AP106" s="718">
        <v>2348513.8368940544</v>
      </c>
      <c r="AQ106" s="718">
        <v>2442441.6428641784</v>
      </c>
    </row>
    <row r="107" spans="1:43">
      <c r="A107" s="707"/>
      <c r="B107" s="707"/>
      <c r="C107" s="716" t="s">
        <v>688</v>
      </c>
      <c r="D107" s="717">
        <v>179114.2701319271</v>
      </c>
      <c r="E107" s="717">
        <v>211730.90184792608</v>
      </c>
      <c r="F107" s="717">
        <v>243405.83506179688</v>
      </c>
      <c r="G107" s="717">
        <v>290589.28256019822</v>
      </c>
      <c r="H107" s="717">
        <v>324234.1359073284</v>
      </c>
      <c r="I107" s="717">
        <v>352879.31542284612</v>
      </c>
      <c r="J107" s="717">
        <v>377002.60706376232</v>
      </c>
      <c r="K107" s="717">
        <v>407594.98129181151</v>
      </c>
      <c r="L107" s="717">
        <v>429396.00474627595</v>
      </c>
      <c r="M107" s="717">
        <v>495733.76680939278</v>
      </c>
      <c r="N107" s="718">
        <v>542438.25713748892</v>
      </c>
      <c r="O107" s="718">
        <v>572568.61096275644</v>
      </c>
      <c r="P107" s="718">
        <v>610748.03506205312</v>
      </c>
      <c r="Q107" s="718">
        <v>639985.79777025396</v>
      </c>
      <c r="R107" s="718">
        <v>697064.46758257924</v>
      </c>
      <c r="S107" s="718">
        <v>768019.80594097462</v>
      </c>
      <c r="T107" s="718">
        <v>811367.53173690673</v>
      </c>
      <c r="U107" s="718">
        <v>860981.04298526503</v>
      </c>
      <c r="V107" s="718">
        <v>911306.53366618941</v>
      </c>
      <c r="W107" s="718">
        <v>976203.64584422973</v>
      </c>
      <c r="X107" s="718">
        <v>1068925.713135486</v>
      </c>
      <c r="Y107" s="718">
        <v>1147023.5158197593</v>
      </c>
      <c r="Z107" s="718">
        <v>1248158.4632134931</v>
      </c>
      <c r="AA107" s="718">
        <v>1279635.0526944743</v>
      </c>
      <c r="AB107" s="718">
        <v>1356219.5170253203</v>
      </c>
      <c r="AC107" s="718">
        <v>1410069.565809038</v>
      </c>
      <c r="AD107" s="718">
        <v>1481397.1974674626</v>
      </c>
      <c r="AE107" s="718">
        <v>1573289.3300298899</v>
      </c>
      <c r="AF107" s="718">
        <v>1631475.0538850708</v>
      </c>
      <c r="AG107" s="718">
        <v>1675616.0222940128</v>
      </c>
      <c r="AH107" s="718">
        <v>1811319.9878343334</v>
      </c>
      <c r="AI107" s="718">
        <v>1898772.9304219689</v>
      </c>
      <c r="AJ107" s="718">
        <v>1918628.3403770668</v>
      </c>
      <c r="AK107" s="718">
        <v>1909583.2917784476</v>
      </c>
      <c r="AL107" s="718">
        <v>1940872.9827178617</v>
      </c>
      <c r="AM107" s="718">
        <v>2025332.5925201678</v>
      </c>
      <c r="AN107" s="718">
        <v>2112223.662546325</v>
      </c>
      <c r="AO107" s="718">
        <v>2123714.1940877861</v>
      </c>
      <c r="AP107" s="718">
        <v>2168916.5449356777</v>
      </c>
      <c r="AQ107" s="718">
        <v>2179662.2106962549</v>
      </c>
    </row>
    <row r="108" spans="1:43" ht="16" thickBot="1">
      <c r="A108" s="725"/>
      <c r="B108" s="707"/>
      <c r="C108" s="726" t="s">
        <v>1200</v>
      </c>
      <c r="D108" s="727">
        <v>0</v>
      </c>
      <c r="E108" s="727">
        <v>0</v>
      </c>
      <c r="F108" s="727">
        <v>124764.24262259854</v>
      </c>
      <c r="G108" s="727">
        <v>146187.56085936516</v>
      </c>
      <c r="H108" s="727">
        <v>160908.80144818773</v>
      </c>
      <c r="I108" s="727">
        <v>177808.13299194773</v>
      </c>
      <c r="J108" s="727">
        <v>187256.94732366479</v>
      </c>
      <c r="K108" s="727">
        <v>200988.59930396819</v>
      </c>
      <c r="L108" s="727">
        <v>216096.8493650434</v>
      </c>
      <c r="M108" s="727">
        <v>229784.88751539506</v>
      </c>
      <c r="N108" s="728">
        <v>269506.2098484512</v>
      </c>
      <c r="O108" s="728">
        <v>288001.15804298094</v>
      </c>
      <c r="P108" s="728">
        <v>320445.62268091261</v>
      </c>
      <c r="Q108" s="728">
        <v>335824.31495240855</v>
      </c>
      <c r="R108" s="728">
        <v>354890.84590770106</v>
      </c>
      <c r="S108" s="728">
        <v>375390.37318012904</v>
      </c>
      <c r="T108" s="728">
        <v>392916.57626426226</v>
      </c>
      <c r="U108" s="728">
        <v>410552.83598123456</v>
      </c>
      <c r="V108" s="728">
        <v>422542.70211854368</v>
      </c>
      <c r="W108" s="728">
        <v>441566.56391196465</v>
      </c>
      <c r="X108" s="728">
        <v>462795.55880777416</v>
      </c>
      <c r="Y108" s="728">
        <v>479145.50921280513</v>
      </c>
      <c r="Z108" s="728">
        <v>534195.50012469001</v>
      </c>
      <c r="AA108" s="728">
        <v>547625.4902866364</v>
      </c>
      <c r="AB108" s="728">
        <v>565689.30591793195</v>
      </c>
      <c r="AC108" s="728">
        <v>577598.47059227224</v>
      </c>
      <c r="AD108" s="728">
        <v>599456.83730500611</v>
      </c>
      <c r="AE108" s="728">
        <v>619985.47208766383</v>
      </c>
      <c r="AF108" s="728">
        <v>635913.9906775991</v>
      </c>
      <c r="AG108" s="728">
        <v>646298.09405098914</v>
      </c>
      <c r="AH108" s="728">
        <v>671776.20738876867</v>
      </c>
      <c r="AI108" s="728">
        <v>675482.96787914645</v>
      </c>
      <c r="AJ108" s="728">
        <v>680034.18693036982</v>
      </c>
      <c r="AK108" s="728">
        <v>676043.02374564856</v>
      </c>
      <c r="AL108" s="728">
        <v>690547.54773227707</v>
      </c>
      <c r="AM108" s="728">
        <v>718919.43273572775</v>
      </c>
      <c r="AN108" s="728">
        <v>746179.20806699165</v>
      </c>
      <c r="AO108" s="728">
        <v>773192.40449288988</v>
      </c>
      <c r="AP108" s="728">
        <v>805730.62058391317</v>
      </c>
      <c r="AQ108" s="728">
        <v>819340.9084703821</v>
      </c>
    </row>
    <row r="109" spans="1:43" ht="16" thickBot="1">
      <c r="A109" s="707"/>
      <c r="B109" s="707"/>
      <c r="C109" s="729" t="s">
        <v>1201</v>
      </c>
      <c r="D109" s="730">
        <v>75741342.280376852</v>
      </c>
      <c r="E109" s="730">
        <v>84817931.506785884</v>
      </c>
      <c r="F109" s="730">
        <v>93490706.682347193</v>
      </c>
      <c r="G109" s="730">
        <v>102700226.82646932</v>
      </c>
      <c r="H109" s="730">
        <v>111391028.60448071</v>
      </c>
      <c r="I109" s="730">
        <v>118814742.97556633</v>
      </c>
      <c r="J109" s="730">
        <v>124864563.2946732</v>
      </c>
      <c r="K109" s="730">
        <v>130304318.97275795</v>
      </c>
      <c r="L109" s="730">
        <v>135333371.09731799</v>
      </c>
      <c r="M109" s="730">
        <v>141739281.43491125</v>
      </c>
      <c r="N109" s="731">
        <v>149781696</v>
      </c>
      <c r="O109" s="731">
        <v>157320128.99999997</v>
      </c>
      <c r="P109" s="731">
        <v>163955686</v>
      </c>
      <c r="Q109" s="731">
        <v>169741820</v>
      </c>
      <c r="R109" s="731">
        <v>178819955</v>
      </c>
      <c r="S109" s="731">
        <v>190301020</v>
      </c>
      <c r="T109" s="731">
        <v>199172463</v>
      </c>
      <c r="U109" s="731">
        <v>207207788</v>
      </c>
      <c r="V109" s="731">
        <v>218490010</v>
      </c>
      <c r="W109" s="731">
        <v>233563889</v>
      </c>
      <c r="X109" s="731">
        <v>251164356</v>
      </c>
      <c r="Y109" s="731">
        <v>269403202</v>
      </c>
      <c r="Z109" s="731">
        <v>282052453</v>
      </c>
      <c r="AA109" s="731">
        <v>289538953</v>
      </c>
      <c r="AB109" s="731">
        <v>297404839</v>
      </c>
      <c r="AC109" s="731">
        <v>304436576</v>
      </c>
      <c r="AD109" s="731">
        <v>312638430</v>
      </c>
      <c r="AE109" s="731">
        <v>323362961</v>
      </c>
      <c r="AF109" s="731">
        <v>329917202</v>
      </c>
      <c r="AG109" s="731">
        <v>333568660</v>
      </c>
      <c r="AH109" s="731">
        <v>340144383.00000006</v>
      </c>
      <c r="AI109" s="731">
        <v>342991796.99999994</v>
      </c>
      <c r="AJ109" s="731">
        <v>343389514</v>
      </c>
      <c r="AK109" s="731">
        <v>342536056</v>
      </c>
      <c r="AL109" s="731">
        <v>349020434</v>
      </c>
      <c r="AM109" s="731">
        <v>358256953</v>
      </c>
      <c r="AN109" s="731">
        <v>369605115.00000006</v>
      </c>
      <c r="AO109" s="731">
        <v>384577139</v>
      </c>
      <c r="AP109" s="731">
        <v>397628437</v>
      </c>
      <c r="AQ109" s="731">
        <v>403468847</v>
      </c>
    </row>
    <row r="110" spans="1:43">
      <c r="A110" s="707"/>
      <c r="B110" s="707"/>
      <c r="C110" s="722" t="s">
        <v>1182</v>
      </c>
      <c r="D110" s="723">
        <v>5833138.2323979856</v>
      </c>
      <c r="E110" s="723">
        <v>6530227.6740213735</v>
      </c>
      <c r="F110" s="723">
        <v>7271649.351363115</v>
      </c>
      <c r="G110" s="723">
        <v>8167354.8484559935</v>
      </c>
      <c r="H110" s="723">
        <v>9039285.0577207021</v>
      </c>
      <c r="I110" s="723">
        <v>9779910.6074215602</v>
      </c>
      <c r="J110" s="723">
        <v>10426864.61076496</v>
      </c>
      <c r="K110" s="723">
        <v>10934693.762583053</v>
      </c>
      <c r="L110" s="723">
        <v>11456613.902002577</v>
      </c>
      <c r="M110" s="723">
        <v>12121691.932137765</v>
      </c>
      <c r="N110" s="724">
        <v>12921696.803503931</v>
      </c>
      <c r="O110" s="724">
        <v>13639415.996661935</v>
      </c>
      <c r="P110" s="724">
        <v>14239421.784733862</v>
      </c>
      <c r="Q110" s="724">
        <v>14752578.599824924</v>
      </c>
      <c r="R110" s="724">
        <v>15542400.594982181</v>
      </c>
      <c r="S110" s="724">
        <v>16620052.434798589</v>
      </c>
      <c r="T110" s="724">
        <v>17401119.367868081</v>
      </c>
      <c r="U110" s="724">
        <v>18134045.916397475</v>
      </c>
      <c r="V110" s="724">
        <v>19077030.394127622</v>
      </c>
      <c r="W110" s="724">
        <v>20647373.35473362</v>
      </c>
      <c r="X110" s="724">
        <v>22356161.177420221</v>
      </c>
      <c r="Y110" s="724">
        <v>24410143.870730478</v>
      </c>
      <c r="Z110" s="724">
        <v>25710179.240177091</v>
      </c>
      <c r="AA110" s="724">
        <v>26529984.52688013</v>
      </c>
      <c r="AB110" s="724">
        <v>27455824.726917561</v>
      </c>
      <c r="AC110" s="724">
        <v>28666838.344127845</v>
      </c>
      <c r="AD110" s="724">
        <v>29656385.143205896</v>
      </c>
      <c r="AE110" s="724">
        <v>31009382.847828351</v>
      </c>
      <c r="AF110" s="724">
        <v>31745427.390432574</v>
      </c>
      <c r="AG110" s="724">
        <v>32718982.711910445</v>
      </c>
      <c r="AH110" s="724">
        <v>33782555.457266033</v>
      </c>
      <c r="AI110" s="724">
        <v>34260476.772978365</v>
      </c>
      <c r="AJ110" s="724">
        <v>34346757.574543186</v>
      </c>
      <c r="AK110" s="724">
        <v>33997415.738372497</v>
      </c>
      <c r="AL110" s="724">
        <v>34510895.392866939</v>
      </c>
      <c r="AM110" s="724">
        <v>35346225.804367445</v>
      </c>
      <c r="AN110" s="724">
        <v>36427018.620998122</v>
      </c>
      <c r="AO110" s="724">
        <v>38129749.766503453</v>
      </c>
      <c r="AP110" s="724">
        <v>39621232.534098513</v>
      </c>
      <c r="AQ110" s="724">
        <v>40343244.2033448</v>
      </c>
    </row>
    <row r="111" spans="1:43">
      <c r="A111" s="707"/>
      <c r="B111" s="707"/>
      <c r="C111" s="716" t="s">
        <v>1202</v>
      </c>
      <c r="D111" s="717">
        <v>24419767.823478028</v>
      </c>
      <c r="E111" s="717">
        <v>27411049.96834372</v>
      </c>
      <c r="F111" s="717">
        <v>30157497.298838146</v>
      </c>
      <c r="G111" s="717">
        <v>32993193.918747917</v>
      </c>
      <c r="H111" s="717">
        <v>35576952.48092255</v>
      </c>
      <c r="I111" s="717">
        <v>37860308.805068843</v>
      </c>
      <c r="J111" s="717">
        <v>39646278.001841828</v>
      </c>
      <c r="K111" s="717">
        <v>41956329.649334133</v>
      </c>
      <c r="L111" s="717">
        <v>43904730.375556618</v>
      </c>
      <c r="M111" s="717">
        <v>46570980.016895942</v>
      </c>
      <c r="N111" s="718">
        <v>49134520.736969471</v>
      </c>
      <c r="O111" s="718">
        <v>51719934.135236934</v>
      </c>
      <c r="P111" s="718">
        <v>54100030.748211101</v>
      </c>
      <c r="Q111" s="718">
        <v>56473403.452082045</v>
      </c>
      <c r="R111" s="718">
        <v>59712839.731216699</v>
      </c>
      <c r="S111" s="718">
        <v>63558599.237493105</v>
      </c>
      <c r="T111" s="718">
        <v>66609942.23197756</v>
      </c>
      <c r="U111" s="718">
        <v>69386166.989713579</v>
      </c>
      <c r="V111" s="718">
        <v>73475376.8755299</v>
      </c>
      <c r="W111" s="718">
        <v>78521152.226389065</v>
      </c>
      <c r="X111" s="718">
        <v>84330489.085637227</v>
      </c>
      <c r="Y111" s="718">
        <v>90138670.929417565</v>
      </c>
      <c r="Z111" s="718">
        <v>94303216.852656409</v>
      </c>
      <c r="AA111" s="718">
        <v>96692889.510089368</v>
      </c>
      <c r="AB111" s="718">
        <v>99396461.335674658</v>
      </c>
      <c r="AC111" s="718">
        <v>101585521.42941356</v>
      </c>
      <c r="AD111" s="718">
        <v>103836006.45847537</v>
      </c>
      <c r="AE111" s="718">
        <v>106732435.65002805</v>
      </c>
      <c r="AF111" s="718">
        <v>108693182.80106381</v>
      </c>
      <c r="AG111" s="718">
        <v>109524975.1528953</v>
      </c>
      <c r="AH111" s="718">
        <v>111272642.84278366</v>
      </c>
      <c r="AI111" s="718">
        <v>111619093.08000618</v>
      </c>
      <c r="AJ111" s="718">
        <v>111092813.30042303</v>
      </c>
      <c r="AK111" s="718">
        <v>110685596.98375142</v>
      </c>
      <c r="AL111" s="718">
        <v>112122732.77383071</v>
      </c>
      <c r="AM111" s="718">
        <v>114236973.75377432</v>
      </c>
      <c r="AN111" s="718">
        <v>116929246.39325017</v>
      </c>
      <c r="AO111" s="718">
        <v>120310581.19339998</v>
      </c>
      <c r="AP111" s="718">
        <v>123303677.62304814</v>
      </c>
      <c r="AQ111" s="718">
        <v>124345203.54359131</v>
      </c>
    </row>
    <row r="112" spans="1:43">
      <c r="A112" s="707"/>
      <c r="B112" s="707"/>
      <c r="C112" s="716" t="s">
        <v>1203</v>
      </c>
      <c r="D112" s="717">
        <v>14486952.859622845</v>
      </c>
      <c r="E112" s="717">
        <v>16559139.505029131</v>
      </c>
      <c r="F112" s="717">
        <v>18194542.630366269</v>
      </c>
      <c r="G112" s="717">
        <v>20052228.155053072</v>
      </c>
      <c r="H112" s="717">
        <v>21874313.165769517</v>
      </c>
      <c r="I112" s="717">
        <v>23294808.977897532</v>
      </c>
      <c r="J112" s="717">
        <v>24196483.47230424</v>
      </c>
      <c r="K112" s="717">
        <v>25057826.044904493</v>
      </c>
      <c r="L112" s="717">
        <v>25935406.23118509</v>
      </c>
      <c r="M112" s="717">
        <v>27233431.422866199</v>
      </c>
      <c r="N112" s="718">
        <v>29038944.489158086</v>
      </c>
      <c r="O112" s="718">
        <v>30794020.7363922</v>
      </c>
      <c r="P112" s="718">
        <v>32332499.917335756</v>
      </c>
      <c r="Q112" s="718">
        <v>33646071.187431388</v>
      </c>
      <c r="R112" s="718">
        <v>35761198.494753726</v>
      </c>
      <c r="S112" s="718">
        <v>38444632.878043048</v>
      </c>
      <c r="T112" s="718">
        <v>40606902.67080462</v>
      </c>
      <c r="U112" s="718">
        <v>42815393.667088799</v>
      </c>
      <c r="V112" s="718">
        <v>45624032.7550973</v>
      </c>
      <c r="W112" s="718">
        <v>49496826.657056339</v>
      </c>
      <c r="X112" s="718">
        <v>54116998.26309979</v>
      </c>
      <c r="Y112" s="718">
        <v>58858682.159380578</v>
      </c>
      <c r="Z112" s="718">
        <v>61901356.191869095</v>
      </c>
      <c r="AA112" s="718">
        <v>63602802.490762822</v>
      </c>
      <c r="AB112" s="718">
        <v>65202259.165569581</v>
      </c>
      <c r="AC112" s="718">
        <v>66876719.226235487</v>
      </c>
      <c r="AD112" s="718">
        <v>69216161.826560095</v>
      </c>
      <c r="AE112" s="718">
        <v>72076749.747738957</v>
      </c>
      <c r="AF112" s="718">
        <v>74156016.948053539</v>
      </c>
      <c r="AG112" s="718">
        <v>75359955.114947587</v>
      </c>
      <c r="AH112" s="718">
        <v>77081886.003064752</v>
      </c>
      <c r="AI112" s="718">
        <v>78305814.479954496</v>
      </c>
      <c r="AJ112" s="718">
        <v>79020616.050110668</v>
      </c>
      <c r="AK112" s="718">
        <v>79677960.957296729</v>
      </c>
      <c r="AL112" s="718">
        <v>81854171.086642757</v>
      </c>
      <c r="AM112" s="718">
        <v>84855784.310258135</v>
      </c>
      <c r="AN112" s="718">
        <v>88672265.667146996</v>
      </c>
      <c r="AO112" s="718">
        <v>93520787.456040651</v>
      </c>
      <c r="AP112" s="718">
        <v>96976592.414508626</v>
      </c>
      <c r="AQ112" s="718">
        <v>98616940.096835002</v>
      </c>
    </row>
    <row r="113" spans="1:43">
      <c r="A113" s="707"/>
      <c r="B113" s="707"/>
      <c r="C113" s="716" t="s">
        <v>1204</v>
      </c>
      <c r="D113" s="717">
        <v>16150283.1050546</v>
      </c>
      <c r="E113" s="717">
        <v>17668935.7441759</v>
      </c>
      <c r="F113" s="717">
        <v>19074858.061342731</v>
      </c>
      <c r="G113" s="717">
        <v>20670844.794938006</v>
      </c>
      <c r="H113" s="717">
        <v>22106980.759039138</v>
      </c>
      <c r="I113" s="717">
        <v>23258629.014527608</v>
      </c>
      <c r="J113" s="717">
        <v>24135552.436128698</v>
      </c>
      <c r="K113" s="717">
        <v>24816443.856843572</v>
      </c>
      <c r="L113" s="717">
        <v>25581358.291436628</v>
      </c>
      <c r="M113" s="717">
        <v>26478919.382098198</v>
      </c>
      <c r="N113" s="718">
        <v>27857230.591787465</v>
      </c>
      <c r="O113" s="718">
        <v>29153567.013963014</v>
      </c>
      <c r="P113" s="718">
        <v>30220597.693390459</v>
      </c>
      <c r="Q113" s="718">
        <v>30991076.454838131</v>
      </c>
      <c r="R113" s="718">
        <v>32459764.066321861</v>
      </c>
      <c r="S113" s="718">
        <v>34324437.741039246</v>
      </c>
      <c r="T113" s="718">
        <v>35957981.967304252</v>
      </c>
      <c r="U113" s="718">
        <v>37189972.258116379</v>
      </c>
      <c r="V113" s="718">
        <v>38919445.054794215</v>
      </c>
      <c r="W113" s="718">
        <v>41271343.529459186</v>
      </c>
      <c r="X113" s="718">
        <v>43941949.231693268</v>
      </c>
      <c r="Y113" s="718">
        <v>46431568.062939636</v>
      </c>
      <c r="Z113" s="718">
        <v>48216281.826622531</v>
      </c>
      <c r="AA113" s="718">
        <v>49488546.448715843</v>
      </c>
      <c r="AB113" s="718">
        <v>50674274.858671948</v>
      </c>
      <c r="AC113" s="718">
        <v>51474517.992086351</v>
      </c>
      <c r="AD113" s="718">
        <v>52663446.788030043</v>
      </c>
      <c r="AE113" s="718">
        <v>54476843.306695528</v>
      </c>
      <c r="AF113" s="718">
        <v>55336560.043831512</v>
      </c>
      <c r="AG113" s="718">
        <v>55591778.7941477</v>
      </c>
      <c r="AH113" s="718">
        <v>56252419.469333187</v>
      </c>
      <c r="AI113" s="718">
        <v>56282487.396854922</v>
      </c>
      <c r="AJ113" s="718">
        <v>56012173.383561723</v>
      </c>
      <c r="AK113" s="718">
        <v>55346098.711958379</v>
      </c>
      <c r="AL113" s="718">
        <v>55905502.490280449</v>
      </c>
      <c r="AM113" s="718">
        <v>57080039.514520533</v>
      </c>
      <c r="AN113" s="718">
        <v>58699429.932657398</v>
      </c>
      <c r="AO113" s="718">
        <v>60582542.521383114</v>
      </c>
      <c r="AP113" s="718">
        <v>62556898.338040628</v>
      </c>
      <c r="AQ113" s="718">
        <v>63412622.69590155</v>
      </c>
    </row>
    <row r="114" spans="1:43">
      <c r="A114" s="707"/>
      <c r="B114" s="707"/>
      <c r="C114" s="716" t="s">
        <v>1205</v>
      </c>
      <c r="D114" s="717">
        <v>7790261.6654440071</v>
      </c>
      <c r="E114" s="717">
        <v>8771519.3166947626</v>
      </c>
      <c r="F114" s="717">
        <v>9730500.2347367518</v>
      </c>
      <c r="G114" s="717">
        <v>10634782.028981311</v>
      </c>
      <c r="H114" s="717">
        <v>11568802.305221796</v>
      </c>
      <c r="I114" s="717">
        <v>12481835.305983275</v>
      </c>
      <c r="J114" s="717">
        <v>13202534.33160002</v>
      </c>
      <c r="K114" s="717">
        <v>13463519.331806201</v>
      </c>
      <c r="L114" s="717">
        <v>13778183.801583711</v>
      </c>
      <c r="M114" s="717">
        <v>14080171.719728872</v>
      </c>
      <c r="N114" s="718">
        <v>14688888.146602731</v>
      </c>
      <c r="O114" s="718">
        <v>15258276.954649797</v>
      </c>
      <c r="P114" s="718">
        <v>15784602.804428201</v>
      </c>
      <c r="Q114" s="718">
        <v>16078917.544382127</v>
      </c>
      <c r="R114" s="718">
        <v>16653643.792438317</v>
      </c>
      <c r="S114" s="718">
        <v>17681390.184302662</v>
      </c>
      <c r="T114" s="718">
        <v>18319703.543659434</v>
      </c>
      <c r="U114" s="718">
        <v>18966677.143750582</v>
      </c>
      <c r="V114" s="718">
        <v>19882431.631849047</v>
      </c>
      <c r="W114" s="718">
        <v>20967606.711209416</v>
      </c>
      <c r="X114" s="718">
        <v>22408713.387153767</v>
      </c>
      <c r="Y114" s="718">
        <v>24022124.289957434</v>
      </c>
      <c r="Z114" s="718">
        <v>25028757.635990717</v>
      </c>
      <c r="AA114" s="718">
        <v>25642614.665420569</v>
      </c>
      <c r="AB114" s="718">
        <v>26286358.961556349</v>
      </c>
      <c r="AC114" s="718">
        <v>26630802.404842861</v>
      </c>
      <c r="AD114" s="718">
        <v>27254061.895015184</v>
      </c>
      <c r="AE114" s="718">
        <v>28076330.355923112</v>
      </c>
      <c r="AF114" s="718">
        <v>28323202.371670432</v>
      </c>
      <c r="AG114" s="718">
        <v>28388103.524520058</v>
      </c>
      <c r="AH114" s="718">
        <v>28628437.471105129</v>
      </c>
      <c r="AI114" s="718">
        <v>28622926.791987523</v>
      </c>
      <c r="AJ114" s="718">
        <v>28692439.254854765</v>
      </c>
      <c r="AK114" s="718">
        <v>28559418.779971097</v>
      </c>
      <c r="AL114" s="718">
        <v>29157787.262149684</v>
      </c>
      <c r="AM114" s="718">
        <v>29892291.923858769</v>
      </c>
      <c r="AN114" s="718">
        <v>30812632.959605742</v>
      </c>
      <c r="AO114" s="718">
        <v>32252775.681681227</v>
      </c>
      <c r="AP114" s="718">
        <v>33496012.508981489</v>
      </c>
      <c r="AQ114" s="718">
        <v>34109311.46994514</v>
      </c>
    </row>
    <row r="115" spans="1:43">
      <c r="A115" s="707"/>
      <c r="B115" s="707"/>
      <c r="C115" s="716" t="s">
        <v>1206</v>
      </c>
      <c r="D115" s="717">
        <v>2189366.2312963153</v>
      </c>
      <c r="E115" s="717">
        <v>2445222.7063277457</v>
      </c>
      <c r="F115" s="717">
        <v>2658421.6612096489</v>
      </c>
      <c r="G115" s="717">
        <v>3064652.2361806645</v>
      </c>
      <c r="H115" s="717">
        <v>3403228.2873959932</v>
      </c>
      <c r="I115" s="717">
        <v>3666600.2253878224</v>
      </c>
      <c r="J115" s="717">
        <v>4019893.3963841093</v>
      </c>
      <c r="K115" s="717">
        <v>4181510.2072811527</v>
      </c>
      <c r="L115" s="717">
        <v>4286166.3863753974</v>
      </c>
      <c r="M115" s="717">
        <v>4446425.0854548141</v>
      </c>
      <c r="N115" s="718">
        <v>4658922.3837882439</v>
      </c>
      <c r="O115" s="718">
        <v>4848618.9797768379</v>
      </c>
      <c r="P115" s="718">
        <v>5029259.1399780279</v>
      </c>
      <c r="Q115" s="718">
        <v>5144489.4957760954</v>
      </c>
      <c r="R115" s="718">
        <v>5322093.7374862637</v>
      </c>
      <c r="S115" s="718">
        <v>5610050.8667382002</v>
      </c>
      <c r="T115" s="718">
        <v>5771540.2401174828</v>
      </c>
      <c r="U115" s="718">
        <v>5934905.6209599506</v>
      </c>
      <c r="V115" s="718">
        <v>6159085.5497497572</v>
      </c>
      <c r="W115" s="718">
        <v>6527841.927680443</v>
      </c>
      <c r="X115" s="718">
        <v>6966059.3576045819</v>
      </c>
      <c r="Y115" s="718">
        <v>7493700.5530414479</v>
      </c>
      <c r="Z115" s="718">
        <v>7763331.1691271076</v>
      </c>
      <c r="AA115" s="718">
        <v>7980321.5164605184</v>
      </c>
      <c r="AB115" s="718">
        <v>8226450.5058011422</v>
      </c>
      <c r="AC115" s="718">
        <v>8478915.932373099</v>
      </c>
      <c r="AD115" s="718">
        <v>8675545.3404546902</v>
      </c>
      <c r="AE115" s="718">
        <v>8957145.7338938843</v>
      </c>
      <c r="AF115" s="718">
        <v>9219332.127089005</v>
      </c>
      <c r="AG115" s="718">
        <v>9349647.6296936572</v>
      </c>
      <c r="AH115" s="718">
        <v>9641148.0408195332</v>
      </c>
      <c r="AI115" s="718">
        <v>9826539.8563281037</v>
      </c>
      <c r="AJ115" s="718">
        <v>9979968.3957258835</v>
      </c>
      <c r="AK115" s="718">
        <v>9958956.409180088</v>
      </c>
      <c r="AL115" s="718">
        <v>10145823.40231921</v>
      </c>
      <c r="AM115" s="718">
        <v>10457217.243266677</v>
      </c>
      <c r="AN115" s="718">
        <v>10731463.775537504</v>
      </c>
      <c r="AO115" s="718">
        <v>11369283.544114809</v>
      </c>
      <c r="AP115" s="718">
        <v>11742428.376358662</v>
      </c>
      <c r="AQ115" s="718">
        <v>11932142.524644265</v>
      </c>
    </row>
    <row r="116" spans="1:43">
      <c r="A116" s="707"/>
      <c r="B116" s="707"/>
      <c r="C116" s="719" t="s">
        <v>1207</v>
      </c>
      <c r="D116" s="720">
        <v>4871572.3630830748</v>
      </c>
      <c r="E116" s="720">
        <v>5431836.5921932729</v>
      </c>
      <c r="F116" s="720">
        <v>6403237.4444905277</v>
      </c>
      <c r="G116" s="720">
        <v>7117170.8441123338</v>
      </c>
      <c r="H116" s="720">
        <v>7821466.5484110024</v>
      </c>
      <c r="I116" s="720">
        <v>8472650.0392796993</v>
      </c>
      <c r="J116" s="720">
        <v>9236957.045649359</v>
      </c>
      <c r="K116" s="720">
        <v>9893996.1200053282</v>
      </c>
      <c r="L116" s="720">
        <v>10390912.109177982</v>
      </c>
      <c r="M116" s="720">
        <v>10807661.875729494</v>
      </c>
      <c r="N116" s="721">
        <v>11481492.848190062</v>
      </c>
      <c r="O116" s="721">
        <v>11906295.183319271</v>
      </c>
      <c r="P116" s="721">
        <v>12249273.9119226</v>
      </c>
      <c r="Q116" s="721">
        <v>12655283.265665263</v>
      </c>
      <c r="R116" s="721">
        <v>13368014.582800949</v>
      </c>
      <c r="S116" s="721">
        <v>14061856.657585142</v>
      </c>
      <c r="T116" s="721">
        <v>14505272.978268571</v>
      </c>
      <c r="U116" s="721">
        <v>14780626.403973203</v>
      </c>
      <c r="V116" s="721">
        <v>15352607.738852168</v>
      </c>
      <c r="W116" s="721">
        <v>16131744.593471915</v>
      </c>
      <c r="X116" s="721">
        <v>17043985.497391146</v>
      </c>
      <c r="Y116" s="721">
        <v>18048312.134532861</v>
      </c>
      <c r="Z116" s="721">
        <v>19129330.083557028</v>
      </c>
      <c r="AA116" s="721">
        <v>19601793.841670733</v>
      </c>
      <c r="AB116" s="721">
        <v>20163209.445808731</v>
      </c>
      <c r="AC116" s="721">
        <v>20723260.670920793</v>
      </c>
      <c r="AD116" s="721">
        <v>21336822.548258711</v>
      </c>
      <c r="AE116" s="721">
        <v>22034073.357892096</v>
      </c>
      <c r="AF116" s="721">
        <v>22443480.317859106</v>
      </c>
      <c r="AG116" s="721">
        <v>22635217.071885265</v>
      </c>
      <c r="AH116" s="721">
        <v>23485293.71562773</v>
      </c>
      <c r="AI116" s="721">
        <v>24074458.621890403</v>
      </c>
      <c r="AJ116" s="721">
        <v>24244746.040780764</v>
      </c>
      <c r="AK116" s="721">
        <v>24310608.419469777</v>
      </c>
      <c r="AL116" s="721">
        <v>25323521.591910213</v>
      </c>
      <c r="AM116" s="721">
        <v>26388420.449954137</v>
      </c>
      <c r="AN116" s="721">
        <v>27333057.65080408</v>
      </c>
      <c r="AO116" s="721">
        <v>28411418.836876761</v>
      </c>
      <c r="AP116" s="721">
        <v>29931595.204963963</v>
      </c>
      <c r="AQ116" s="721">
        <v>30709382.465737928</v>
      </c>
    </row>
    <row r="119" spans="1:43">
      <c r="C119" s="640" t="s">
        <v>1212</v>
      </c>
    </row>
    <row r="120" spans="1:43">
      <c r="A120" s="707"/>
      <c r="B120" s="707"/>
      <c r="C120" s="713" t="s">
        <v>1183</v>
      </c>
      <c r="D120" s="714">
        <v>4863336.8912930693</v>
      </c>
      <c r="E120" s="714">
        <v>5473303.588715178</v>
      </c>
      <c r="F120" s="714">
        <v>6136212.0294866748</v>
      </c>
      <c r="G120" s="714">
        <v>6850655.1217319183</v>
      </c>
      <c r="H120" s="714">
        <v>7515823.9054667838</v>
      </c>
      <c r="I120" s="714">
        <v>8245816.6932315361</v>
      </c>
      <c r="J120" s="714">
        <v>8955097.497722907</v>
      </c>
      <c r="K120" s="714">
        <v>9654434.5156036653</v>
      </c>
      <c r="L120" s="714">
        <v>10488060.934723798</v>
      </c>
      <c r="M120" s="714">
        <v>11359694.552087061</v>
      </c>
      <c r="N120" s="732">
        <v>12190629.44748944</v>
      </c>
      <c r="O120" s="732">
        <v>13013327.601275168</v>
      </c>
      <c r="P120" s="732">
        <v>13740786.234494964</v>
      </c>
      <c r="Q120" s="732">
        <v>14413727.329853961</v>
      </c>
      <c r="R120" s="732">
        <v>15099457.223513851</v>
      </c>
      <c r="S120" s="732">
        <v>17055176.014974881</v>
      </c>
      <c r="T120" s="732">
        <v>17936570.279233318</v>
      </c>
      <c r="U120" s="732">
        <v>19404291.709021147</v>
      </c>
      <c r="V120" s="732">
        <v>20408947.592520356</v>
      </c>
      <c r="W120" s="732">
        <v>21664854.761025507</v>
      </c>
      <c r="X120" s="732">
        <v>22980528.653056845</v>
      </c>
      <c r="Y120" s="732">
        <v>24223156.243864506</v>
      </c>
      <c r="Z120" s="732">
        <v>25493201.116250064</v>
      </c>
      <c r="AA120" s="732">
        <v>26489496.433428276</v>
      </c>
      <c r="AB120" s="732">
        <v>27516637.100934166</v>
      </c>
      <c r="AC120" s="732">
        <v>28474887.885608524</v>
      </c>
      <c r="AD120" s="732">
        <v>29521339.569631346</v>
      </c>
      <c r="AE120" s="732">
        <v>30379263.066270534</v>
      </c>
      <c r="AF120" s="732">
        <v>31128598.509295709</v>
      </c>
      <c r="AG120" s="732">
        <v>31792147.697057214</v>
      </c>
      <c r="AH120" s="732">
        <v>32469709.174848646</v>
      </c>
      <c r="AI120" s="732">
        <v>32968261.809574213</v>
      </c>
      <c r="AJ120" s="732">
        <v>33438997.983523253</v>
      </c>
      <c r="AK120" s="732">
        <v>33644241.472337976</v>
      </c>
      <c r="AL120" s="732">
        <v>34179153.354011923</v>
      </c>
      <c r="AM120" s="732">
        <v>34312048.160097852</v>
      </c>
      <c r="AN120" s="732">
        <v>34817600.332103558</v>
      </c>
      <c r="AO120" s="732">
        <v>35409121.669089079</v>
      </c>
      <c r="AP120" s="732">
        <v>35069643.066038527</v>
      </c>
      <c r="AQ120" s="732">
        <v>35145046.301954523</v>
      </c>
    </row>
    <row r="121" spans="1:43">
      <c r="A121" s="707"/>
      <c r="B121" s="707"/>
      <c r="C121" s="716" t="s">
        <v>644</v>
      </c>
      <c r="D121" s="717">
        <v>1070935.4999887238</v>
      </c>
      <c r="E121" s="717">
        <v>1251674.4916658574</v>
      </c>
      <c r="F121" s="717">
        <v>1401058.4026600441</v>
      </c>
      <c r="G121" s="717">
        <v>1561596.5183488373</v>
      </c>
      <c r="H121" s="717">
        <v>1710882.9370808157</v>
      </c>
      <c r="I121" s="717">
        <v>1890883.5656141443</v>
      </c>
      <c r="J121" s="717">
        <v>2076794.2228700113</v>
      </c>
      <c r="K121" s="717">
        <v>2255186.5808677115</v>
      </c>
      <c r="L121" s="717">
        <v>2440161.5189283919</v>
      </c>
      <c r="M121" s="717">
        <v>2626089.0014585052</v>
      </c>
      <c r="N121" s="733">
        <v>2804864.3717934964</v>
      </c>
      <c r="O121" s="733">
        <v>2996119.5546992617</v>
      </c>
      <c r="P121" s="733">
        <v>3183513.6495467341</v>
      </c>
      <c r="Q121" s="733">
        <v>3312008.1472568987</v>
      </c>
      <c r="R121" s="733">
        <v>3498371.4685457875</v>
      </c>
      <c r="S121" s="733">
        <v>4012457.0187993189</v>
      </c>
      <c r="T121" s="733">
        <v>4188942.7071170206</v>
      </c>
      <c r="U121" s="733">
        <v>4925748.4203835651</v>
      </c>
      <c r="V121" s="733">
        <v>5208825.5550225368</v>
      </c>
      <c r="W121" s="733">
        <v>5425573.3918035822</v>
      </c>
      <c r="X121" s="733">
        <v>5680227.7170934426</v>
      </c>
      <c r="Y121" s="733">
        <v>5907683.2090608217</v>
      </c>
      <c r="Z121" s="733">
        <v>6116637.4332313519</v>
      </c>
      <c r="AA121" s="733">
        <v>6280702.0641842894</v>
      </c>
      <c r="AB121" s="733">
        <v>6455038.7125756778</v>
      </c>
      <c r="AC121" s="733">
        <v>6641663.3662987472</v>
      </c>
      <c r="AD121" s="733">
        <v>6850220.4530229336</v>
      </c>
      <c r="AE121" s="733">
        <v>7022855.6501901112</v>
      </c>
      <c r="AF121" s="733">
        <v>7164933.733739201</v>
      </c>
      <c r="AG121" s="733">
        <v>7295739.9565591849</v>
      </c>
      <c r="AH121" s="733">
        <v>7464143.5031436784</v>
      </c>
      <c r="AI121" s="733">
        <v>7607466.945000886</v>
      </c>
      <c r="AJ121" s="733">
        <v>7716843.4896071004</v>
      </c>
      <c r="AK121" s="733">
        <v>7788596.3901594179</v>
      </c>
      <c r="AL121" s="733">
        <v>7898175.0398228075</v>
      </c>
      <c r="AM121" s="733">
        <v>7892407.5162221659</v>
      </c>
      <c r="AN121" s="733">
        <v>7966452.6758065801</v>
      </c>
      <c r="AO121" s="733">
        <v>8033030.8007447859</v>
      </c>
      <c r="AP121" s="733">
        <v>7939686.1129879532</v>
      </c>
      <c r="AQ121" s="733">
        <v>7932599.6103060963</v>
      </c>
    </row>
    <row r="122" spans="1:43">
      <c r="A122" s="707"/>
      <c r="B122" s="707"/>
      <c r="C122" s="716" t="s">
        <v>1184</v>
      </c>
      <c r="D122" s="717">
        <v>1042146.4088757165</v>
      </c>
      <c r="E122" s="717">
        <v>1190104.9913306851</v>
      </c>
      <c r="F122" s="717">
        <v>1344143.4101438737</v>
      </c>
      <c r="G122" s="717">
        <v>1509603.0664065664</v>
      </c>
      <c r="H122" s="717">
        <v>1672413.7768206059</v>
      </c>
      <c r="I122" s="717">
        <v>1856947.3440770193</v>
      </c>
      <c r="J122" s="717">
        <v>2049895.5247956861</v>
      </c>
      <c r="K122" s="717">
        <v>2228377.8103712429</v>
      </c>
      <c r="L122" s="717">
        <v>2442008.5682024793</v>
      </c>
      <c r="M122" s="717">
        <v>2662771.411598749</v>
      </c>
      <c r="N122" s="733">
        <v>2858233.5988056064</v>
      </c>
      <c r="O122" s="733">
        <v>3048656.4452012666</v>
      </c>
      <c r="P122" s="733">
        <v>3213745.4217187995</v>
      </c>
      <c r="Q122" s="733">
        <v>3351990.2227907772</v>
      </c>
      <c r="R122" s="733">
        <v>3501211.9373526103</v>
      </c>
      <c r="S122" s="733">
        <v>3917061.2860022578</v>
      </c>
      <c r="T122" s="733">
        <v>4111651.9198724502</v>
      </c>
      <c r="U122" s="733">
        <v>5127908.0089428108</v>
      </c>
      <c r="V122" s="733">
        <v>5284574.9567914167</v>
      </c>
      <c r="W122" s="733">
        <v>5492173.8795472765</v>
      </c>
      <c r="X122" s="733">
        <v>5737465.6876389692</v>
      </c>
      <c r="Y122" s="733">
        <v>6504975.6777103264</v>
      </c>
      <c r="Z122" s="733">
        <v>6701785.9967039116</v>
      </c>
      <c r="AA122" s="733">
        <v>6842690.5656292234</v>
      </c>
      <c r="AB122" s="733">
        <v>7055536.3373940261</v>
      </c>
      <c r="AC122" s="733">
        <v>7289056.9760487936</v>
      </c>
      <c r="AD122" s="733">
        <v>7471343.3218330424</v>
      </c>
      <c r="AE122" s="733">
        <v>7630976.8921506852</v>
      </c>
      <c r="AF122" s="733">
        <v>7764534.3980338508</v>
      </c>
      <c r="AG122" s="733">
        <v>7897025.4696209431</v>
      </c>
      <c r="AH122" s="733">
        <v>8038010.7703962922</v>
      </c>
      <c r="AI122" s="733">
        <v>8159946.5484294798</v>
      </c>
      <c r="AJ122" s="733">
        <v>8244962.0050247749</v>
      </c>
      <c r="AK122" s="733">
        <v>8308490.6821309812</v>
      </c>
      <c r="AL122" s="733">
        <v>8406329.512049986</v>
      </c>
      <c r="AM122" s="733">
        <v>8377242.655585492</v>
      </c>
      <c r="AN122" s="733">
        <v>8428955.5821089931</v>
      </c>
      <c r="AO122" s="733">
        <v>8472477.70095619</v>
      </c>
      <c r="AP122" s="733">
        <v>8340803.833323203</v>
      </c>
      <c r="AQ122" s="733">
        <v>8307491.0758585818</v>
      </c>
    </row>
    <row r="123" spans="1:43">
      <c r="A123" s="707"/>
      <c r="B123" s="707"/>
      <c r="C123" s="716" t="s">
        <v>1185</v>
      </c>
      <c r="D123" s="717">
        <v>1455160.8308302762</v>
      </c>
      <c r="E123" s="717">
        <v>1658384.3842939108</v>
      </c>
      <c r="F123" s="717">
        <v>1891367.9811913758</v>
      </c>
      <c r="G123" s="717">
        <v>2153021.8821076509</v>
      </c>
      <c r="H123" s="717">
        <v>2384242.0782579281</v>
      </c>
      <c r="I123" s="717">
        <v>2630614.8800496454</v>
      </c>
      <c r="J123" s="717">
        <v>2870723.9435150572</v>
      </c>
      <c r="K123" s="717">
        <v>3093719.0367340194</v>
      </c>
      <c r="L123" s="717">
        <v>3366094.1194746406</v>
      </c>
      <c r="M123" s="717">
        <v>3662937.0518102506</v>
      </c>
      <c r="N123" s="733">
        <v>4010615.1118127671</v>
      </c>
      <c r="O123" s="733">
        <v>4312806.9445942556</v>
      </c>
      <c r="P123" s="733">
        <v>4581138.427857114</v>
      </c>
      <c r="Q123" s="733">
        <v>4820400.897214992</v>
      </c>
      <c r="R123" s="733">
        <v>5064452.8714113617</v>
      </c>
      <c r="S123" s="733">
        <v>5741324.7604541164</v>
      </c>
      <c r="T123" s="733">
        <v>6039155.8455696423</v>
      </c>
      <c r="U123" s="733">
        <v>6890634.2529409658</v>
      </c>
      <c r="V123" s="733">
        <v>7362797.3933445308</v>
      </c>
      <c r="W123" s="733">
        <v>7813329.1526258346</v>
      </c>
      <c r="X123" s="733">
        <v>8353254.757982756</v>
      </c>
      <c r="Y123" s="733">
        <v>9573930.1330006178</v>
      </c>
      <c r="Z123" s="733">
        <v>10010145.728135912</v>
      </c>
      <c r="AA123" s="733">
        <v>10357095.46651992</v>
      </c>
      <c r="AB123" s="733">
        <v>10784061.095385643</v>
      </c>
      <c r="AC123" s="733">
        <v>11186314.298729621</v>
      </c>
      <c r="AD123" s="733">
        <v>11596248.366342364</v>
      </c>
      <c r="AE123" s="733">
        <v>11978627.132331479</v>
      </c>
      <c r="AF123" s="733">
        <v>12298245.02629094</v>
      </c>
      <c r="AG123" s="733">
        <v>12653439.104152355</v>
      </c>
      <c r="AH123" s="733">
        <v>12988053.481553778</v>
      </c>
      <c r="AI123" s="733">
        <v>13266293.341751382</v>
      </c>
      <c r="AJ123" s="733">
        <v>13486839.331057478</v>
      </c>
      <c r="AK123" s="733">
        <v>13630812.219144564</v>
      </c>
      <c r="AL123" s="733">
        <v>13867504.185459755</v>
      </c>
      <c r="AM123" s="733">
        <v>13894497.132943802</v>
      </c>
      <c r="AN123" s="733">
        <v>14103295.506525928</v>
      </c>
      <c r="AO123" s="733">
        <v>14309116.662454912</v>
      </c>
      <c r="AP123" s="733">
        <v>14151439.346878972</v>
      </c>
      <c r="AQ123" s="733">
        <v>14181211.391290497</v>
      </c>
    </row>
    <row r="124" spans="1:43">
      <c r="A124" s="707"/>
      <c r="B124" s="707"/>
      <c r="C124" s="716" t="s">
        <v>646</v>
      </c>
      <c r="D124" s="717">
        <v>935644.42298110691</v>
      </c>
      <c r="E124" s="717">
        <v>1057821.3263548412</v>
      </c>
      <c r="F124" s="717">
        <v>1171136.719409948</v>
      </c>
      <c r="G124" s="717">
        <v>1312435.5868556353</v>
      </c>
      <c r="H124" s="717">
        <v>1454685.0159472458</v>
      </c>
      <c r="I124" s="717">
        <v>1632640.7678828388</v>
      </c>
      <c r="J124" s="717">
        <v>1826233.590237539</v>
      </c>
      <c r="K124" s="717">
        <v>2010926.7091818945</v>
      </c>
      <c r="L124" s="717">
        <v>2185417.1033299961</v>
      </c>
      <c r="M124" s="717">
        <v>2374068.1499724393</v>
      </c>
      <c r="N124" s="733">
        <v>2531136.4211514518</v>
      </c>
      <c r="O124" s="733">
        <v>2697281.4462254262</v>
      </c>
      <c r="P124" s="733">
        <v>2837548.2781068138</v>
      </c>
      <c r="Q124" s="733">
        <v>2981486.1509758555</v>
      </c>
      <c r="R124" s="733">
        <v>3116001.2904590657</v>
      </c>
      <c r="S124" s="733">
        <v>3442811.4482541364</v>
      </c>
      <c r="T124" s="733">
        <v>3573669.5814652392</v>
      </c>
      <c r="U124" s="733">
        <v>4296360.7944526002</v>
      </c>
      <c r="V124" s="733">
        <v>4453272.3078645794</v>
      </c>
      <c r="W124" s="733">
        <v>4643973.5708852438</v>
      </c>
      <c r="X124" s="733">
        <v>4814186.1935170358</v>
      </c>
      <c r="Y124" s="733">
        <v>5007035.0693877628</v>
      </c>
      <c r="Z124" s="733">
        <v>5178870.7735838713</v>
      </c>
      <c r="AA124" s="733">
        <v>5331872.2529704412</v>
      </c>
      <c r="AB124" s="733">
        <v>5566908.5815383317</v>
      </c>
      <c r="AC124" s="733">
        <v>5753125.8206858579</v>
      </c>
      <c r="AD124" s="733">
        <v>5964851.8893227614</v>
      </c>
      <c r="AE124" s="733">
        <v>6108443.9606128894</v>
      </c>
      <c r="AF124" s="733">
        <v>6220199.0699697845</v>
      </c>
      <c r="AG124" s="733">
        <v>6346895.722924876</v>
      </c>
      <c r="AH124" s="733">
        <v>6477629.5631931648</v>
      </c>
      <c r="AI124" s="733">
        <v>6589556.9651585417</v>
      </c>
      <c r="AJ124" s="733">
        <v>6657324.8951047333</v>
      </c>
      <c r="AK124" s="733">
        <v>6717476.9787078556</v>
      </c>
      <c r="AL124" s="733">
        <v>6797920.4670713795</v>
      </c>
      <c r="AM124" s="733">
        <v>6779744.1287435535</v>
      </c>
      <c r="AN124" s="733">
        <v>6823725.3793263929</v>
      </c>
      <c r="AO124" s="733">
        <v>6865443.944263733</v>
      </c>
      <c r="AP124" s="733">
        <v>6785405.3531290311</v>
      </c>
      <c r="AQ124" s="733">
        <v>6773665.7923504394</v>
      </c>
    </row>
    <row r="125" spans="1:43">
      <c r="A125" s="707"/>
      <c r="B125" s="707"/>
      <c r="C125" s="716" t="s">
        <v>648</v>
      </c>
      <c r="D125" s="717">
        <v>920476.24618118524</v>
      </c>
      <c r="E125" s="717">
        <v>1044169.8889522252</v>
      </c>
      <c r="F125" s="717">
        <v>1171916.843584249</v>
      </c>
      <c r="G125" s="717">
        <v>1324770.7572700393</v>
      </c>
      <c r="H125" s="717">
        <v>1472749.2359299818</v>
      </c>
      <c r="I125" s="717">
        <v>1642059.6567118987</v>
      </c>
      <c r="J125" s="717">
        <v>1818848.8126180992</v>
      </c>
      <c r="K125" s="717">
        <v>1986543.282494436</v>
      </c>
      <c r="L125" s="717">
        <v>2127033.6182618854</v>
      </c>
      <c r="M125" s="717">
        <v>2297105.081952313</v>
      </c>
      <c r="N125" s="733">
        <v>2444766.5708077769</v>
      </c>
      <c r="O125" s="733">
        <v>2578870.2339397017</v>
      </c>
      <c r="P125" s="733">
        <v>2743021.3541171174</v>
      </c>
      <c r="Q125" s="733">
        <v>2885575.7109197192</v>
      </c>
      <c r="R125" s="733">
        <v>3019745.4621299375</v>
      </c>
      <c r="S125" s="733">
        <v>3400286.3743526326</v>
      </c>
      <c r="T125" s="733">
        <v>3547643.3139990512</v>
      </c>
      <c r="U125" s="733">
        <v>4217391.7942763101</v>
      </c>
      <c r="V125" s="733">
        <v>4374916.2595550828</v>
      </c>
      <c r="W125" s="733">
        <v>4564726.8987528775</v>
      </c>
      <c r="X125" s="733">
        <v>4749706.5064438172</v>
      </c>
      <c r="Y125" s="733">
        <v>4942588.7294054329</v>
      </c>
      <c r="Z125" s="733">
        <v>5118772.3861524481</v>
      </c>
      <c r="AA125" s="733">
        <v>5283421.833110488</v>
      </c>
      <c r="AB125" s="733">
        <v>5477265.8857068224</v>
      </c>
      <c r="AC125" s="733">
        <v>5649782.1681864168</v>
      </c>
      <c r="AD125" s="733">
        <v>5796486.9973700456</v>
      </c>
      <c r="AE125" s="733">
        <v>5981029.962778247</v>
      </c>
      <c r="AF125" s="733">
        <v>6139381.6885158746</v>
      </c>
      <c r="AG125" s="733">
        <v>6253133.5292285653</v>
      </c>
      <c r="AH125" s="733">
        <v>6365389.6133601358</v>
      </c>
      <c r="AI125" s="733">
        <v>6464556.2279285882</v>
      </c>
      <c r="AJ125" s="733">
        <v>6526115.4085300453</v>
      </c>
      <c r="AK125" s="733">
        <v>6577879.2385882121</v>
      </c>
      <c r="AL125" s="733">
        <v>6660676.6545468699</v>
      </c>
      <c r="AM125" s="733">
        <v>6636068.3655916993</v>
      </c>
      <c r="AN125" s="733">
        <v>6678174.9898528205</v>
      </c>
      <c r="AO125" s="733">
        <v>6716053.1387454215</v>
      </c>
      <c r="AP125" s="733">
        <v>6634152.9881444369</v>
      </c>
      <c r="AQ125" s="733">
        <v>6615217.6960735815</v>
      </c>
    </row>
    <row r="126" spans="1:43">
      <c r="A126" s="707"/>
      <c r="B126" s="707"/>
      <c r="C126" s="716" t="s">
        <v>649</v>
      </c>
      <c r="D126" s="717">
        <v>2009540.0174787156</v>
      </c>
      <c r="E126" s="717">
        <v>2204393.5924317865</v>
      </c>
      <c r="F126" s="717">
        <v>2414610.6215749779</v>
      </c>
      <c r="G126" s="717">
        <v>2639120.0461210851</v>
      </c>
      <c r="H126" s="717">
        <v>2867507.6118462547</v>
      </c>
      <c r="I126" s="717">
        <v>3118225.0529098748</v>
      </c>
      <c r="J126" s="717">
        <v>3384479.5372005347</v>
      </c>
      <c r="K126" s="717">
        <v>3622866.7601695415</v>
      </c>
      <c r="L126" s="717">
        <v>3915725.70560899</v>
      </c>
      <c r="M126" s="717">
        <v>4241170.0253807651</v>
      </c>
      <c r="N126" s="733">
        <v>4563039.4150913497</v>
      </c>
      <c r="O126" s="733">
        <v>4893018.9503752142</v>
      </c>
      <c r="P126" s="733">
        <v>5244885.9866101108</v>
      </c>
      <c r="Q126" s="733">
        <v>5549913.4344941946</v>
      </c>
      <c r="R126" s="733">
        <v>5863607.271263863</v>
      </c>
      <c r="S126" s="733">
        <v>6530897.6417289563</v>
      </c>
      <c r="T126" s="733">
        <v>7154186.8058253713</v>
      </c>
      <c r="U126" s="733">
        <v>8295054.8672445342</v>
      </c>
      <c r="V126" s="733">
        <v>8715117.9746108577</v>
      </c>
      <c r="W126" s="733">
        <v>9139000.5506751835</v>
      </c>
      <c r="X126" s="733">
        <v>9638093.6977010835</v>
      </c>
      <c r="Y126" s="733">
        <v>10683556.090539677</v>
      </c>
      <c r="Z126" s="733">
        <v>11123824.421126859</v>
      </c>
      <c r="AA126" s="733">
        <v>11506086.995155977</v>
      </c>
      <c r="AB126" s="733">
        <v>11982182.256415522</v>
      </c>
      <c r="AC126" s="733">
        <v>12474617.888135366</v>
      </c>
      <c r="AD126" s="733">
        <v>12917206.950713826</v>
      </c>
      <c r="AE126" s="733">
        <v>13308622.118185993</v>
      </c>
      <c r="AF126" s="733">
        <v>13603351.680978145</v>
      </c>
      <c r="AG126" s="733">
        <v>13908593.250255449</v>
      </c>
      <c r="AH126" s="733">
        <v>14232650.487814251</v>
      </c>
      <c r="AI126" s="733">
        <v>14509684.939237274</v>
      </c>
      <c r="AJ126" s="733">
        <v>14676688.2214271</v>
      </c>
      <c r="AK126" s="733">
        <v>14766761.013236504</v>
      </c>
      <c r="AL126" s="733">
        <v>14935149.272391273</v>
      </c>
      <c r="AM126" s="733">
        <v>14943989.460185401</v>
      </c>
      <c r="AN126" s="733">
        <v>15077091.012876267</v>
      </c>
      <c r="AO126" s="733">
        <v>15255824.155960793</v>
      </c>
      <c r="AP126" s="733">
        <v>15187610.359573103</v>
      </c>
      <c r="AQ126" s="733">
        <v>15255135.576088114</v>
      </c>
    </row>
    <row r="127" spans="1:43">
      <c r="A127" s="707"/>
      <c r="B127" s="707"/>
      <c r="C127" s="719" t="s">
        <v>650</v>
      </c>
      <c r="D127" s="720">
        <v>1994433.6455406009</v>
      </c>
      <c r="E127" s="720">
        <v>2246606.6576152449</v>
      </c>
      <c r="F127" s="720">
        <v>2513058.9733374584</v>
      </c>
      <c r="G127" s="720">
        <v>2800547.1098414911</v>
      </c>
      <c r="H127" s="720">
        <v>3078486.6366235223</v>
      </c>
      <c r="I127" s="720">
        <v>3408580.0821486423</v>
      </c>
      <c r="J127" s="720">
        <v>3749520.5337187815</v>
      </c>
      <c r="K127" s="720">
        <v>4072413.6403369596</v>
      </c>
      <c r="L127" s="720">
        <v>4403091.2879913989</v>
      </c>
      <c r="M127" s="720">
        <v>4731510.5632653916</v>
      </c>
      <c r="N127" s="734">
        <v>5087270.3334812699</v>
      </c>
      <c r="O127" s="734">
        <v>5424903.0802895399</v>
      </c>
      <c r="P127" s="734">
        <v>5695164.8965062937</v>
      </c>
      <c r="Q127" s="734">
        <v>5974370.9286364</v>
      </c>
      <c r="R127" s="734">
        <v>6361691.6403147476</v>
      </c>
      <c r="S127" s="734">
        <v>7153149.4457829315</v>
      </c>
      <c r="T127" s="734">
        <v>7713859.2412249316</v>
      </c>
      <c r="U127" s="734">
        <v>8991565.754934229</v>
      </c>
      <c r="V127" s="734">
        <v>9410145.3748955838</v>
      </c>
      <c r="W127" s="734">
        <v>9864973.4452091809</v>
      </c>
      <c r="X127" s="734">
        <v>10477580.615395322</v>
      </c>
      <c r="Y127" s="734">
        <v>11773955.54961155</v>
      </c>
      <c r="Z127" s="734">
        <v>12302107.665273212</v>
      </c>
      <c r="AA127" s="734">
        <v>12765190.217189288</v>
      </c>
      <c r="AB127" s="734">
        <v>13260430.983623559</v>
      </c>
      <c r="AC127" s="734">
        <v>13785719.450325327</v>
      </c>
      <c r="AD127" s="734">
        <v>14294608.089239996</v>
      </c>
      <c r="AE127" s="734">
        <v>14762848.091062475</v>
      </c>
      <c r="AF127" s="734">
        <v>15164166.314249367</v>
      </c>
      <c r="AG127" s="734">
        <v>15501594.542421494</v>
      </c>
      <c r="AH127" s="734">
        <v>15844922.619820777</v>
      </c>
      <c r="AI127" s="734">
        <v>16093960.874656091</v>
      </c>
      <c r="AJ127" s="734">
        <v>16278446.154333994</v>
      </c>
      <c r="AK127" s="734">
        <v>16355499.36656983</v>
      </c>
      <c r="AL127" s="734">
        <v>16610508.441151127</v>
      </c>
      <c r="AM127" s="734">
        <v>16652620.311363932</v>
      </c>
      <c r="AN127" s="734">
        <v>16877893.224435907</v>
      </c>
      <c r="AO127" s="734">
        <v>17057696.512417391</v>
      </c>
      <c r="AP127" s="734">
        <v>16885391.246087272</v>
      </c>
      <c r="AQ127" s="734">
        <v>16874613.833509166</v>
      </c>
    </row>
    <row r="128" spans="1:43">
      <c r="A128" s="707"/>
      <c r="B128" s="707"/>
      <c r="C128" s="713" t="s">
        <v>1186</v>
      </c>
      <c r="D128" s="714">
        <v>2115912.4054188509</v>
      </c>
      <c r="E128" s="714">
        <v>2295138.8499015528</v>
      </c>
      <c r="F128" s="714">
        <v>2538295.5316287563</v>
      </c>
      <c r="G128" s="714">
        <v>2781871.018774692</v>
      </c>
      <c r="H128" s="714">
        <v>3012570.3206993253</v>
      </c>
      <c r="I128" s="714">
        <v>3276006.9607201922</v>
      </c>
      <c r="J128" s="714">
        <v>3535387.2665045988</v>
      </c>
      <c r="K128" s="714">
        <v>3785871.3200988164</v>
      </c>
      <c r="L128" s="714">
        <v>4099510.3777185758</v>
      </c>
      <c r="M128" s="714">
        <v>4411445.0937641831</v>
      </c>
      <c r="N128" s="732">
        <v>4695655.7036114354</v>
      </c>
      <c r="O128" s="732">
        <v>5025017.2013988188</v>
      </c>
      <c r="P128" s="732">
        <v>5338784.2344019134</v>
      </c>
      <c r="Q128" s="732">
        <v>5610038.403874753</v>
      </c>
      <c r="R128" s="732">
        <v>5905769.535681311</v>
      </c>
      <c r="S128" s="732">
        <v>6652881.0574663356</v>
      </c>
      <c r="T128" s="732">
        <v>7038368.0375989228</v>
      </c>
      <c r="U128" s="732">
        <v>7809647.8800317412</v>
      </c>
      <c r="V128" s="732">
        <v>8241723.5952743562</v>
      </c>
      <c r="W128" s="732">
        <v>8702491.9124656264</v>
      </c>
      <c r="X128" s="732">
        <v>9314572.0409906991</v>
      </c>
      <c r="Y128" s="732">
        <v>9935958.91034442</v>
      </c>
      <c r="Z128" s="732">
        <v>10504320.226817088</v>
      </c>
      <c r="AA128" s="732">
        <v>10954059.910354422</v>
      </c>
      <c r="AB128" s="732">
        <v>11390381.570090357</v>
      </c>
      <c r="AC128" s="732">
        <v>11832651.021244964</v>
      </c>
      <c r="AD128" s="732">
        <v>12265695.305040313</v>
      </c>
      <c r="AE128" s="732">
        <v>12687010.458632972</v>
      </c>
      <c r="AF128" s="732">
        <v>13121687.058748353</v>
      </c>
      <c r="AG128" s="732">
        <v>13456206.941803455</v>
      </c>
      <c r="AH128" s="732">
        <v>13784972.507995583</v>
      </c>
      <c r="AI128" s="732">
        <v>14048704.794690317</v>
      </c>
      <c r="AJ128" s="732">
        <v>14302187.338043703</v>
      </c>
      <c r="AK128" s="732">
        <v>14454967.135813769</v>
      </c>
      <c r="AL128" s="732">
        <v>14790994.388589449</v>
      </c>
      <c r="AM128" s="732">
        <v>14920581.052265208</v>
      </c>
      <c r="AN128" s="732">
        <v>15180315.549502842</v>
      </c>
      <c r="AO128" s="732">
        <v>15504025.437776275</v>
      </c>
      <c r="AP128" s="732">
        <v>15613932.490545997</v>
      </c>
      <c r="AQ128" s="732">
        <v>15865485.639556315</v>
      </c>
    </row>
    <row r="129" spans="1:43">
      <c r="A129" s="707"/>
      <c r="B129" s="707"/>
      <c r="C129" s="716" t="s">
        <v>1187</v>
      </c>
      <c r="D129" s="717">
        <v>1266360.6852355816</v>
      </c>
      <c r="E129" s="717">
        <v>1408705.3913523019</v>
      </c>
      <c r="F129" s="717">
        <v>1559194.4297871923</v>
      </c>
      <c r="G129" s="717">
        <v>1728468.4471020473</v>
      </c>
      <c r="H129" s="717">
        <v>1882197.8770228245</v>
      </c>
      <c r="I129" s="717">
        <v>2059260.5897257491</v>
      </c>
      <c r="J129" s="717">
        <v>2236865.8314813087</v>
      </c>
      <c r="K129" s="717">
        <v>2415199.9431819031</v>
      </c>
      <c r="L129" s="717">
        <v>2592658.3399632811</v>
      </c>
      <c r="M129" s="717">
        <v>2800641.3258786839</v>
      </c>
      <c r="N129" s="733">
        <v>3075093.8670845632</v>
      </c>
      <c r="O129" s="733">
        <v>3267536.0010459744</v>
      </c>
      <c r="P129" s="733">
        <v>3478985.4311729362</v>
      </c>
      <c r="Q129" s="733">
        <v>3654569.9286504393</v>
      </c>
      <c r="R129" s="733">
        <v>3855353.5866470924</v>
      </c>
      <c r="S129" s="733">
        <v>4423940.955552293</v>
      </c>
      <c r="T129" s="733">
        <v>4814606.9707207773</v>
      </c>
      <c r="U129" s="733">
        <v>5277996.507894584</v>
      </c>
      <c r="V129" s="733">
        <v>5586647.7253780561</v>
      </c>
      <c r="W129" s="733">
        <v>5965047.9266445879</v>
      </c>
      <c r="X129" s="733">
        <v>6431068.3076065201</v>
      </c>
      <c r="Y129" s="733">
        <v>7356146.9741489775</v>
      </c>
      <c r="Z129" s="733">
        <v>7739694.2399646854</v>
      </c>
      <c r="AA129" s="733">
        <v>8188743.5852956232</v>
      </c>
      <c r="AB129" s="733">
        <v>8462623.101696644</v>
      </c>
      <c r="AC129" s="733">
        <v>8698100.9485553093</v>
      </c>
      <c r="AD129" s="733">
        <v>8987381.7331732083</v>
      </c>
      <c r="AE129" s="733">
        <v>9265050.1018605344</v>
      </c>
      <c r="AF129" s="733">
        <v>9453128.0675041098</v>
      </c>
      <c r="AG129" s="733">
        <v>9698776.7719727904</v>
      </c>
      <c r="AH129" s="733">
        <v>9900875.4027361199</v>
      </c>
      <c r="AI129" s="733">
        <v>10055713.910091761</v>
      </c>
      <c r="AJ129" s="733">
        <v>10200491.539016381</v>
      </c>
      <c r="AK129" s="733">
        <v>10258232.115258235</v>
      </c>
      <c r="AL129" s="733">
        <v>10457191.527375042</v>
      </c>
      <c r="AM129" s="733">
        <v>10502771.926237157</v>
      </c>
      <c r="AN129" s="733">
        <v>10652839.002193097</v>
      </c>
      <c r="AO129" s="733">
        <v>10801035.398661241</v>
      </c>
      <c r="AP129" s="733">
        <v>10786757.175434308</v>
      </c>
      <c r="AQ129" s="733">
        <v>10874745.236916129</v>
      </c>
    </row>
    <row r="130" spans="1:43">
      <c r="A130" s="707"/>
      <c r="B130" s="707"/>
      <c r="C130" s="716" t="s">
        <v>1188</v>
      </c>
      <c r="D130" s="717">
        <v>1759169.6889346256</v>
      </c>
      <c r="E130" s="717">
        <v>1925876.4119622379</v>
      </c>
      <c r="F130" s="717">
        <v>2111049.8616133123</v>
      </c>
      <c r="G130" s="717">
        <v>2326795.2464733287</v>
      </c>
      <c r="H130" s="717">
        <v>2547584.3994587609</v>
      </c>
      <c r="I130" s="717">
        <v>2796113.6683791014</v>
      </c>
      <c r="J130" s="717">
        <v>3053469.3956925822</v>
      </c>
      <c r="K130" s="717">
        <v>3306658.1888639075</v>
      </c>
      <c r="L130" s="717">
        <v>3480296.7328859572</v>
      </c>
      <c r="M130" s="717">
        <v>3695823.2729360503</v>
      </c>
      <c r="N130" s="733">
        <v>3917008.5776827503</v>
      </c>
      <c r="O130" s="733">
        <v>4140285.4887268911</v>
      </c>
      <c r="P130" s="733">
        <v>4350468.9957642714</v>
      </c>
      <c r="Q130" s="733">
        <v>4568854.9804471238</v>
      </c>
      <c r="R130" s="733">
        <v>4763666.5492037861</v>
      </c>
      <c r="S130" s="733">
        <v>5311176.2210878413</v>
      </c>
      <c r="T130" s="733">
        <v>5528743.5982532836</v>
      </c>
      <c r="U130" s="733">
        <v>6035017.7710732333</v>
      </c>
      <c r="V130" s="733">
        <v>6326097.1917850059</v>
      </c>
      <c r="W130" s="733">
        <v>6672522.5844272198</v>
      </c>
      <c r="X130" s="733">
        <v>7069142.6974501703</v>
      </c>
      <c r="Y130" s="733">
        <v>7913720.8431274667</v>
      </c>
      <c r="Z130" s="733">
        <v>8262438.2536341343</v>
      </c>
      <c r="AA130" s="733">
        <v>8500853.8688085061</v>
      </c>
      <c r="AB130" s="733">
        <v>8798525.0450890996</v>
      </c>
      <c r="AC130" s="733">
        <v>9059386.3060352672</v>
      </c>
      <c r="AD130" s="733">
        <v>9323512.5601697545</v>
      </c>
      <c r="AE130" s="733">
        <v>9598859.7184917144</v>
      </c>
      <c r="AF130" s="733">
        <v>9780519.9477727786</v>
      </c>
      <c r="AG130" s="733">
        <v>9958299.1648658812</v>
      </c>
      <c r="AH130" s="733">
        <v>10147448.322185867</v>
      </c>
      <c r="AI130" s="733">
        <v>10297425.039174907</v>
      </c>
      <c r="AJ130" s="733">
        <v>10433582.676105607</v>
      </c>
      <c r="AK130" s="733">
        <v>10493125.028232036</v>
      </c>
      <c r="AL130" s="733">
        <v>10681335.688060459</v>
      </c>
      <c r="AM130" s="733">
        <v>10716334.861103151</v>
      </c>
      <c r="AN130" s="733">
        <v>10846214.151330773</v>
      </c>
      <c r="AO130" s="733">
        <v>10992006.219046269</v>
      </c>
      <c r="AP130" s="733">
        <v>10978426.549125258</v>
      </c>
      <c r="AQ130" s="733">
        <v>11068115.632126037</v>
      </c>
    </row>
    <row r="131" spans="1:43">
      <c r="A131" s="707"/>
      <c r="B131" s="707"/>
      <c r="C131" s="716" t="s">
        <v>1189</v>
      </c>
      <c r="D131" s="717">
        <v>2274824.3058050899</v>
      </c>
      <c r="E131" s="717">
        <v>2506919.8638013862</v>
      </c>
      <c r="F131" s="717">
        <v>2806124.1740178377</v>
      </c>
      <c r="G131" s="717">
        <v>3128874.826315287</v>
      </c>
      <c r="H131" s="717">
        <v>3408062.090391878</v>
      </c>
      <c r="I131" s="717">
        <v>3755508.5217449651</v>
      </c>
      <c r="J131" s="717">
        <v>4102545.6380867534</v>
      </c>
      <c r="K131" s="717">
        <v>4426101.4383655805</v>
      </c>
      <c r="L131" s="717">
        <v>4758357.1495927237</v>
      </c>
      <c r="M131" s="717">
        <v>5199921.8622017419</v>
      </c>
      <c r="N131" s="733">
        <v>5618832.1247173045</v>
      </c>
      <c r="O131" s="733">
        <v>6031365.2039761795</v>
      </c>
      <c r="P131" s="733">
        <v>6470231.2480969355</v>
      </c>
      <c r="Q131" s="733">
        <v>6836469.6217880966</v>
      </c>
      <c r="R131" s="733">
        <v>7264334.6414005766</v>
      </c>
      <c r="S131" s="733">
        <v>8806261.2038379349</v>
      </c>
      <c r="T131" s="733">
        <v>9358922.5797567349</v>
      </c>
      <c r="U131" s="733">
        <v>10290141.856277538</v>
      </c>
      <c r="V131" s="733">
        <v>11152842.48821204</v>
      </c>
      <c r="W131" s="733">
        <v>12193875.3299009</v>
      </c>
      <c r="X131" s="733">
        <v>13337431.033584964</v>
      </c>
      <c r="Y131" s="733">
        <v>14899368.626463234</v>
      </c>
      <c r="Z131" s="733">
        <v>15897232.237462167</v>
      </c>
      <c r="AA131" s="733">
        <v>16726424.99674331</v>
      </c>
      <c r="AB131" s="733">
        <v>17568461.628280051</v>
      </c>
      <c r="AC131" s="733">
        <v>18355841.771967068</v>
      </c>
      <c r="AD131" s="733">
        <v>19209464.980304495</v>
      </c>
      <c r="AE131" s="733">
        <v>20066636.470010947</v>
      </c>
      <c r="AF131" s="733">
        <v>20719421.323725868</v>
      </c>
      <c r="AG131" s="733">
        <v>21368459.907173514</v>
      </c>
      <c r="AH131" s="733">
        <v>22078166.15400904</v>
      </c>
      <c r="AI131" s="733">
        <v>22649754.235772934</v>
      </c>
      <c r="AJ131" s="733">
        <v>23214952.380954433</v>
      </c>
      <c r="AK131" s="733">
        <v>23565911.54077135</v>
      </c>
      <c r="AL131" s="733">
        <v>24239980.156713173</v>
      </c>
      <c r="AM131" s="733">
        <v>24522565.391332414</v>
      </c>
      <c r="AN131" s="733">
        <v>25155107.970473036</v>
      </c>
      <c r="AO131" s="733">
        <v>25763173.916903846</v>
      </c>
      <c r="AP131" s="733">
        <v>25753776.437319595</v>
      </c>
      <c r="AQ131" s="733">
        <v>26064824.07645458</v>
      </c>
    </row>
    <row r="132" spans="1:43">
      <c r="A132" s="707"/>
      <c r="B132" s="707"/>
      <c r="C132" s="716" t="s">
        <v>656</v>
      </c>
      <c r="D132" s="717">
        <v>3394178.9113246482</v>
      </c>
      <c r="E132" s="717">
        <v>3780109.686118294</v>
      </c>
      <c r="F132" s="717">
        <v>4194067.0392089263</v>
      </c>
      <c r="G132" s="717">
        <v>4654706.481476401</v>
      </c>
      <c r="H132" s="717">
        <v>5080941.3284450537</v>
      </c>
      <c r="I132" s="717">
        <v>5508570.4740754729</v>
      </c>
      <c r="J132" s="717">
        <v>5954708.2627692996</v>
      </c>
      <c r="K132" s="717">
        <v>6412633.940877676</v>
      </c>
      <c r="L132" s="717">
        <v>6904852.8288896009</v>
      </c>
      <c r="M132" s="717">
        <v>7463711.6853401829</v>
      </c>
      <c r="N132" s="733">
        <v>8017387.1353177894</v>
      </c>
      <c r="O132" s="733">
        <v>8564127.3986952044</v>
      </c>
      <c r="P132" s="733">
        <v>9122075.848202724</v>
      </c>
      <c r="Q132" s="733">
        <v>9610071.0437869057</v>
      </c>
      <c r="R132" s="733">
        <v>10136470.510464163</v>
      </c>
      <c r="S132" s="733">
        <v>11698510.034401789</v>
      </c>
      <c r="T132" s="733">
        <v>12421619.763307622</v>
      </c>
      <c r="U132" s="733">
        <v>13750142.031353187</v>
      </c>
      <c r="V132" s="733">
        <v>14667937.67605707</v>
      </c>
      <c r="W132" s="733">
        <v>15832544.186878253</v>
      </c>
      <c r="X132" s="733">
        <v>16973722.962048423</v>
      </c>
      <c r="Y132" s="733">
        <v>18042603.726472408</v>
      </c>
      <c r="Z132" s="733">
        <v>19151814.415264335</v>
      </c>
      <c r="AA132" s="733">
        <v>20035693.147918187</v>
      </c>
      <c r="AB132" s="733">
        <v>20953043.054543462</v>
      </c>
      <c r="AC132" s="733">
        <v>21779615.233575165</v>
      </c>
      <c r="AD132" s="733">
        <v>22643916.50733101</v>
      </c>
      <c r="AE132" s="733">
        <v>23470326.219298296</v>
      </c>
      <c r="AF132" s="733">
        <v>24158482.549991332</v>
      </c>
      <c r="AG132" s="733">
        <v>24840923.62194062</v>
      </c>
      <c r="AH132" s="733">
        <v>25582076.257052042</v>
      </c>
      <c r="AI132" s="733">
        <v>26147978.306627125</v>
      </c>
      <c r="AJ132" s="733">
        <v>26689408.531344064</v>
      </c>
      <c r="AK132" s="733">
        <v>26993362.259056192</v>
      </c>
      <c r="AL132" s="733">
        <v>31013262.72025549</v>
      </c>
      <c r="AM132" s="733">
        <v>31005683.26139462</v>
      </c>
      <c r="AN132" s="733">
        <v>31402056.830336615</v>
      </c>
      <c r="AO132" s="733">
        <v>31817296.407559518</v>
      </c>
      <c r="AP132" s="733">
        <v>31379703.887864579</v>
      </c>
      <c r="AQ132" s="733">
        <v>31467033.735496387</v>
      </c>
    </row>
    <row r="133" spans="1:43">
      <c r="A133" s="707"/>
      <c r="B133" s="707"/>
      <c r="C133" s="716" t="s">
        <v>657</v>
      </c>
      <c r="D133" s="717">
        <v>14486135.542559853</v>
      </c>
      <c r="E133" s="717">
        <v>16356213.998259559</v>
      </c>
      <c r="F133" s="717">
        <v>18385337.83198062</v>
      </c>
      <c r="G133" s="717">
        <v>20593641.838770162</v>
      </c>
      <c r="H133" s="717">
        <v>22294517.856683854</v>
      </c>
      <c r="I133" s="717">
        <v>24329070.77916472</v>
      </c>
      <c r="J133" s="717">
        <v>26092588.25867549</v>
      </c>
      <c r="K133" s="717">
        <v>27830056.369193722</v>
      </c>
      <c r="L133" s="717">
        <v>29911323.04388776</v>
      </c>
      <c r="M133" s="717">
        <v>32024577.572824504</v>
      </c>
      <c r="N133" s="733">
        <v>34127037.393268988</v>
      </c>
      <c r="O133" s="733">
        <v>36726624.907222189</v>
      </c>
      <c r="P133" s="733">
        <v>39243109.700309046</v>
      </c>
      <c r="Q133" s="733">
        <v>41781999.484674968</v>
      </c>
      <c r="R133" s="733">
        <v>44630284.388946831</v>
      </c>
      <c r="S133" s="733">
        <v>51666946.584878847</v>
      </c>
      <c r="T133" s="733">
        <v>55702440.933206975</v>
      </c>
      <c r="U133" s="733">
        <v>60477479.305436194</v>
      </c>
      <c r="V133" s="733">
        <v>66527718.395281233</v>
      </c>
      <c r="W133" s="733">
        <v>74108160.622536957</v>
      </c>
      <c r="X133" s="733">
        <v>80413045.270075127</v>
      </c>
      <c r="Y133" s="733">
        <v>85941852.159413457</v>
      </c>
      <c r="Z133" s="733">
        <v>90870994.974648923</v>
      </c>
      <c r="AA133" s="733">
        <v>94817028.803939745</v>
      </c>
      <c r="AB133" s="733">
        <v>98906221.054325283</v>
      </c>
      <c r="AC133" s="733">
        <v>102636358.36995772</v>
      </c>
      <c r="AD133" s="733">
        <v>106242377.51702525</v>
      </c>
      <c r="AE133" s="733">
        <v>109725602.47519265</v>
      </c>
      <c r="AF133" s="733">
        <v>112962034.75896113</v>
      </c>
      <c r="AG133" s="733">
        <v>116409935.53487435</v>
      </c>
      <c r="AH133" s="733">
        <v>120107025.3955164</v>
      </c>
      <c r="AI133" s="733">
        <v>123221793.73820791</v>
      </c>
      <c r="AJ133" s="733">
        <v>126487781.47363612</v>
      </c>
      <c r="AK133" s="733">
        <v>128615489.18505129</v>
      </c>
      <c r="AL133" s="733">
        <v>137877600.16962945</v>
      </c>
      <c r="AM133" s="733">
        <v>139014069.42752981</v>
      </c>
      <c r="AN133" s="733">
        <v>143105408.61120722</v>
      </c>
      <c r="AO133" s="733">
        <v>146994693.25890428</v>
      </c>
      <c r="AP133" s="733">
        <v>146501270.46907061</v>
      </c>
      <c r="AQ133" s="733">
        <v>148103394.08652291</v>
      </c>
    </row>
    <row r="134" spans="1:43">
      <c r="A134" s="707"/>
      <c r="B134" s="707"/>
      <c r="C134" s="716" t="s">
        <v>1190</v>
      </c>
      <c r="D134" s="717">
        <v>5902660.9666370973</v>
      </c>
      <c r="E134" s="717">
        <v>6309915.3564027362</v>
      </c>
      <c r="F134" s="717">
        <v>6700738.4787724186</v>
      </c>
      <c r="G134" s="717">
        <v>7163835.3374603549</v>
      </c>
      <c r="H134" s="717">
        <v>7538692.5963027682</v>
      </c>
      <c r="I134" s="717">
        <v>7979726.264794426</v>
      </c>
      <c r="J134" s="717">
        <v>8398435.7402487025</v>
      </c>
      <c r="K134" s="717">
        <v>8792261.7395756338</v>
      </c>
      <c r="L134" s="717">
        <v>9299052.6369691715</v>
      </c>
      <c r="M134" s="717">
        <v>9842002.9489878137</v>
      </c>
      <c r="N134" s="733">
        <v>10407736.241974508</v>
      </c>
      <c r="O134" s="733">
        <v>11083807.943229079</v>
      </c>
      <c r="P134" s="733">
        <v>11657540.496857826</v>
      </c>
      <c r="Q134" s="733">
        <v>12180062.44729951</v>
      </c>
      <c r="R134" s="733">
        <v>12757822.196803438</v>
      </c>
      <c r="S134" s="733">
        <v>14856220.919069992</v>
      </c>
      <c r="T134" s="733">
        <v>15886785.996766338</v>
      </c>
      <c r="U134" s="733">
        <v>17129668.133441843</v>
      </c>
      <c r="V134" s="733">
        <v>18287100.006021701</v>
      </c>
      <c r="W134" s="733">
        <v>19714686.071061127</v>
      </c>
      <c r="X134" s="733">
        <v>21642004.68622382</v>
      </c>
      <c r="Y134" s="733">
        <v>24369856.420537874</v>
      </c>
      <c r="Z134" s="733">
        <v>26011126.484198578</v>
      </c>
      <c r="AA134" s="733">
        <v>27373499.638044663</v>
      </c>
      <c r="AB134" s="733">
        <v>28899571.517952912</v>
      </c>
      <c r="AC134" s="733">
        <v>30185912.279398207</v>
      </c>
      <c r="AD134" s="733">
        <v>31592500.311989903</v>
      </c>
      <c r="AE134" s="733">
        <v>32847423.39565482</v>
      </c>
      <c r="AF134" s="733">
        <v>33930900.927196734</v>
      </c>
      <c r="AG134" s="733">
        <v>35173842.431845993</v>
      </c>
      <c r="AH134" s="733">
        <v>36333303.609355003</v>
      </c>
      <c r="AI134" s="733">
        <v>37206886.748173773</v>
      </c>
      <c r="AJ134" s="733">
        <v>38111387.389460787</v>
      </c>
      <c r="AK134" s="733">
        <v>38662042.165180728</v>
      </c>
      <c r="AL134" s="733">
        <v>39695811.031510055</v>
      </c>
      <c r="AM134" s="733">
        <v>40142106.509550989</v>
      </c>
      <c r="AN134" s="733">
        <v>41236426.977989525</v>
      </c>
      <c r="AO134" s="733">
        <v>42276428.412187748</v>
      </c>
      <c r="AP134" s="733">
        <v>42127752.291126728</v>
      </c>
      <c r="AQ134" s="733">
        <v>42531724.966126055</v>
      </c>
    </row>
    <row r="135" spans="1:43">
      <c r="A135" s="707"/>
      <c r="B135" s="707"/>
      <c r="C135" s="716" t="s">
        <v>1191</v>
      </c>
      <c r="D135" s="717">
        <v>627857.74063430028</v>
      </c>
      <c r="E135" s="717">
        <v>695984.18090340332</v>
      </c>
      <c r="F135" s="717">
        <v>768706.24445505359</v>
      </c>
      <c r="G135" s="717">
        <v>846625.65522689011</v>
      </c>
      <c r="H135" s="717">
        <v>914088.02337519138</v>
      </c>
      <c r="I135" s="717">
        <v>977306.69044346176</v>
      </c>
      <c r="J135" s="717">
        <v>1036811.1622189683</v>
      </c>
      <c r="K135" s="717">
        <v>1094726.5283801451</v>
      </c>
      <c r="L135" s="717">
        <v>1229792.2269015105</v>
      </c>
      <c r="M135" s="717">
        <v>1320734.4113729221</v>
      </c>
      <c r="N135" s="733">
        <v>1429706.7015579743</v>
      </c>
      <c r="O135" s="733">
        <v>1524273.598227757</v>
      </c>
      <c r="P135" s="733">
        <v>1619868.70638665</v>
      </c>
      <c r="Q135" s="733">
        <v>1700576.615664769</v>
      </c>
      <c r="R135" s="733">
        <v>1771160.1194056673</v>
      </c>
      <c r="S135" s="733">
        <v>2030186.408322168</v>
      </c>
      <c r="T135" s="733">
        <v>2146321.1819709116</v>
      </c>
      <c r="U135" s="733">
        <v>2471751.108600541</v>
      </c>
      <c r="V135" s="733">
        <v>2578663.7662968892</v>
      </c>
      <c r="W135" s="733">
        <v>2765943.1894381</v>
      </c>
      <c r="X135" s="733">
        <v>2913230.5905271191</v>
      </c>
      <c r="Y135" s="733">
        <v>3039542.8619587403</v>
      </c>
      <c r="Z135" s="733">
        <v>3173109.6778730904</v>
      </c>
      <c r="AA135" s="733">
        <v>3284774.5723851831</v>
      </c>
      <c r="AB135" s="733">
        <v>3395455.8017157237</v>
      </c>
      <c r="AC135" s="733">
        <v>3499120.6123099495</v>
      </c>
      <c r="AD135" s="733">
        <v>3630930.8551340969</v>
      </c>
      <c r="AE135" s="733">
        <v>3779879.338920658</v>
      </c>
      <c r="AF135" s="733">
        <v>3902375.8169155694</v>
      </c>
      <c r="AG135" s="733">
        <v>4014111.8854519268</v>
      </c>
      <c r="AH135" s="733">
        <v>4105523.5073263766</v>
      </c>
      <c r="AI135" s="733">
        <v>4197982.0740973577</v>
      </c>
      <c r="AJ135" s="733">
        <v>4267448.6905023074</v>
      </c>
      <c r="AK135" s="733">
        <v>4310322.9259854592</v>
      </c>
      <c r="AL135" s="733">
        <v>4418049.5998233762</v>
      </c>
      <c r="AM135" s="733">
        <v>4453305.905418762</v>
      </c>
      <c r="AN135" s="733">
        <v>4531073.6624065908</v>
      </c>
      <c r="AO135" s="733">
        <v>4603072.2374432208</v>
      </c>
      <c r="AP135" s="733">
        <v>4616191.1898060609</v>
      </c>
      <c r="AQ135" s="733">
        <v>4669762.6961655635</v>
      </c>
    </row>
    <row r="136" spans="1:43">
      <c r="A136" s="707"/>
      <c r="B136" s="707"/>
      <c r="C136" s="719" t="s">
        <v>660</v>
      </c>
      <c r="D136" s="720">
        <v>1817778.4053497117</v>
      </c>
      <c r="E136" s="720">
        <v>2018340.5998467146</v>
      </c>
      <c r="F136" s="720">
        <v>2243749.0882496526</v>
      </c>
      <c r="G136" s="720">
        <v>2484865.5491880281</v>
      </c>
      <c r="H136" s="720">
        <v>2719970.2926603467</v>
      </c>
      <c r="I136" s="720">
        <v>2980808.4154728241</v>
      </c>
      <c r="J136" s="720">
        <v>3243624.1070728521</v>
      </c>
      <c r="K136" s="720">
        <v>3506107.7080584709</v>
      </c>
      <c r="L136" s="720">
        <v>3781245.7566501983</v>
      </c>
      <c r="M136" s="720">
        <v>4074593.2422429579</v>
      </c>
      <c r="N136" s="734">
        <v>4410439.8980916813</v>
      </c>
      <c r="O136" s="734">
        <v>4675810.7391901854</v>
      </c>
      <c r="P136" s="734">
        <v>4968640.123317779</v>
      </c>
      <c r="Q136" s="734">
        <v>5307899.073479902</v>
      </c>
      <c r="R136" s="734">
        <v>5589625.8135189014</v>
      </c>
      <c r="S136" s="734">
        <v>6275853.4385547498</v>
      </c>
      <c r="T136" s="734">
        <v>6657979.0234293239</v>
      </c>
      <c r="U136" s="734">
        <v>7656009.1123240143</v>
      </c>
      <c r="V136" s="734">
        <v>7915112.4962370005</v>
      </c>
      <c r="W136" s="734">
        <v>8343621.201100762</v>
      </c>
      <c r="X136" s="734">
        <v>8798709.3528712224</v>
      </c>
      <c r="Y136" s="734">
        <v>9222689.3696217556</v>
      </c>
      <c r="Z136" s="734">
        <v>9707454.6309961453</v>
      </c>
      <c r="AA136" s="734">
        <v>10018115.077194538</v>
      </c>
      <c r="AB136" s="734">
        <v>10329231.395495813</v>
      </c>
      <c r="AC136" s="734">
        <v>10650093.520312117</v>
      </c>
      <c r="AD136" s="734">
        <v>11019257.482365558</v>
      </c>
      <c r="AE136" s="734">
        <v>11435090.922779666</v>
      </c>
      <c r="AF136" s="734">
        <v>11737965.169864126</v>
      </c>
      <c r="AG136" s="734">
        <v>11961471.620683648</v>
      </c>
      <c r="AH136" s="734">
        <v>12207262.454264749</v>
      </c>
      <c r="AI136" s="734">
        <v>12452315.988641396</v>
      </c>
      <c r="AJ136" s="734">
        <v>12616802.907979129</v>
      </c>
      <c r="AK136" s="734">
        <v>12709473.319204418</v>
      </c>
      <c r="AL136" s="734">
        <v>12971689.567155404</v>
      </c>
      <c r="AM136" s="734">
        <v>13052873.318284659</v>
      </c>
      <c r="AN136" s="734">
        <v>13229585.241330851</v>
      </c>
      <c r="AO136" s="734">
        <v>13414609.682726175</v>
      </c>
      <c r="AP136" s="734">
        <v>13458954.301654233</v>
      </c>
      <c r="AQ136" s="734">
        <v>13616956.325510314</v>
      </c>
    </row>
    <row r="137" spans="1:43">
      <c r="A137" s="707"/>
      <c r="B137" s="707"/>
      <c r="C137" s="713" t="s">
        <v>661</v>
      </c>
      <c r="D137" s="714">
        <v>2650007.294359264</v>
      </c>
      <c r="E137" s="714">
        <v>2972648.9668982471</v>
      </c>
      <c r="F137" s="714">
        <v>3346726.7465754328</v>
      </c>
      <c r="G137" s="714">
        <v>3735454.2020320217</v>
      </c>
      <c r="H137" s="714">
        <v>4078579.0064285947</v>
      </c>
      <c r="I137" s="714">
        <v>4444298.9655980645</v>
      </c>
      <c r="J137" s="714">
        <v>4791372.5430985643</v>
      </c>
      <c r="K137" s="714">
        <v>5116102.6752482308</v>
      </c>
      <c r="L137" s="714">
        <v>5459050.107316182</v>
      </c>
      <c r="M137" s="714">
        <v>5893737.8000977403</v>
      </c>
      <c r="N137" s="732">
        <v>6298825.8539185897</v>
      </c>
      <c r="O137" s="732">
        <v>6726175.3587345714</v>
      </c>
      <c r="P137" s="732">
        <v>7087204.183576799</v>
      </c>
      <c r="Q137" s="732">
        <v>7427701.3998415573</v>
      </c>
      <c r="R137" s="732">
        <v>7752476.3184448816</v>
      </c>
      <c r="S137" s="732">
        <v>8817499.0184409469</v>
      </c>
      <c r="T137" s="732">
        <v>9421168.9237970728</v>
      </c>
      <c r="U137" s="732">
        <v>10135012.363914428</v>
      </c>
      <c r="V137" s="732">
        <v>10796862.772382293</v>
      </c>
      <c r="W137" s="732">
        <v>11496253.751855245</v>
      </c>
      <c r="X137" s="732">
        <v>12302757.95420328</v>
      </c>
      <c r="Y137" s="732">
        <v>15283774.77257318</v>
      </c>
      <c r="Z137" s="732">
        <v>15989776.9478967</v>
      </c>
      <c r="AA137" s="732">
        <v>16492015.289247213</v>
      </c>
      <c r="AB137" s="732">
        <v>17060050.282551702</v>
      </c>
      <c r="AC137" s="732">
        <v>17583479.622330461</v>
      </c>
      <c r="AD137" s="732">
        <v>18100035.921845753</v>
      </c>
      <c r="AE137" s="732">
        <v>18582994.670317836</v>
      </c>
      <c r="AF137" s="732">
        <v>18999529.313657057</v>
      </c>
      <c r="AG137" s="732">
        <v>19396299.9948867</v>
      </c>
      <c r="AH137" s="732">
        <v>19879964.378233396</v>
      </c>
      <c r="AI137" s="732">
        <v>20196606.910900544</v>
      </c>
      <c r="AJ137" s="732">
        <v>20484617.147273809</v>
      </c>
      <c r="AK137" s="732">
        <v>20604921.69536595</v>
      </c>
      <c r="AL137" s="732">
        <v>21155129.091318917</v>
      </c>
      <c r="AM137" s="732">
        <v>21233530.672917768</v>
      </c>
      <c r="AN137" s="732">
        <v>21703478.03164937</v>
      </c>
      <c r="AO137" s="732">
        <v>22121702.939630643</v>
      </c>
      <c r="AP137" s="732">
        <v>21842515.549525384</v>
      </c>
      <c r="AQ137" s="732">
        <v>21858817.441862587</v>
      </c>
    </row>
    <row r="138" spans="1:43">
      <c r="A138" s="707"/>
      <c r="B138" s="707"/>
      <c r="C138" s="716" t="s">
        <v>659</v>
      </c>
      <c r="D138" s="717">
        <v>1388645.6394971323</v>
      </c>
      <c r="E138" s="717">
        <v>1542520.1356586134</v>
      </c>
      <c r="F138" s="717">
        <v>1714684.7612050774</v>
      </c>
      <c r="G138" s="717">
        <v>1889777.5563997994</v>
      </c>
      <c r="H138" s="717">
        <v>2047466.4630206579</v>
      </c>
      <c r="I138" s="717">
        <v>2211055.3548701215</v>
      </c>
      <c r="J138" s="717">
        <v>2365800.5085357386</v>
      </c>
      <c r="K138" s="717">
        <v>2497340.5330182775</v>
      </c>
      <c r="L138" s="717">
        <v>2697431.3161817328</v>
      </c>
      <c r="M138" s="717">
        <v>2875939.1643938469</v>
      </c>
      <c r="N138" s="733">
        <v>3061681.3359577898</v>
      </c>
      <c r="O138" s="733">
        <v>3275307.3722509192</v>
      </c>
      <c r="P138" s="733">
        <v>3411601.8128393572</v>
      </c>
      <c r="Q138" s="733">
        <v>3547916.5952373561</v>
      </c>
      <c r="R138" s="733">
        <v>3674682.6224184493</v>
      </c>
      <c r="S138" s="733">
        <v>3999403.6535554412</v>
      </c>
      <c r="T138" s="733">
        <v>4156550.2475470682</v>
      </c>
      <c r="U138" s="733">
        <v>4435664.4123640116</v>
      </c>
      <c r="V138" s="733">
        <v>4635330.8896446833</v>
      </c>
      <c r="W138" s="733">
        <v>4855884.4151442107</v>
      </c>
      <c r="X138" s="733">
        <v>5104442.13168207</v>
      </c>
      <c r="Y138" s="733">
        <v>5365299.2098492272</v>
      </c>
      <c r="Z138" s="733">
        <v>5585957.0652189273</v>
      </c>
      <c r="AA138" s="733">
        <v>5783470.7063324181</v>
      </c>
      <c r="AB138" s="733">
        <v>5966234.3442961331</v>
      </c>
      <c r="AC138" s="733">
        <v>6134418.1505665267</v>
      </c>
      <c r="AD138" s="733">
        <v>6302141.2897704635</v>
      </c>
      <c r="AE138" s="733">
        <v>6511446.5938692326</v>
      </c>
      <c r="AF138" s="733">
        <v>6643151.3236169713</v>
      </c>
      <c r="AG138" s="733">
        <v>6746988.4446718534</v>
      </c>
      <c r="AH138" s="733">
        <v>6884945.539969163</v>
      </c>
      <c r="AI138" s="733">
        <v>6975182.1661170758</v>
      </c>
      <c r="AJ138" s="733">
        <v>7058327.4219095511</v>
      </c>
      <c r="AK138" s="733">
        <v>7123054.2208184898</v>
      </c>
      <c r="AL138" s="733">
        <v>7241009.8957394604</v>
      </c>
      <c r="AM138" s="733">
        <v>7257004.6377619226</v>
      </c>
      <c r="AN138" s="733">
        <v>7355270.2121755183</v>
      </c>
      <c r="AO138" s="733">
        <v>7456145.1411129441</v>
      </c>
      <c r="AP138" s="733">
        <v>7410988.2755106706</v>
      </c>
      <c r="AQ138" s="733">
        <v>7429942.1473628543</v>
      </c>
    </row>
    <row r="139" spans="1:43">
      <c r="A139" s="707"/>
      <c r="B139" s="707"/>
      <c r="C139" s="716" t="s">
        <v>1192</v>
      </c>
      <c r="D139" s="717">
        <v>844582.93719212455</v>
      </c>
      <c r="E139" s="717">
        <v>958154.58775133733</v>
      </c>
      <c r="F139" s="717">
        <v>1087247.7232764382</v>
      </c>
      <c r="G139" s="717">
        <v>1228096.3200474067</v>
      </c>
      <c r="H139" s="717">
        <v>1350218.5131765008</v>
      </c>
      <c r="I139" s="717">
        <v>1464840.3907122919</v>
      </c>
      <c r="J139" s="717">
        <v>1575693.1515438033</v>
      </c>
      <c r="K139" s="717">
        <v>1675512.3799704262</v>
      </c>
      <c r="L139" s="717">
        <v>1808243.5553855516</v>
      </c>
      <c r="M139" s="717">
        <v>1956288.3008339782</v>
      </c>
      <c r="N139" s="733">
        <v>2102153.4667737256</v>
      </c>
      <c r="O139" s="733">
        <v>2228542.4132241709</v>
      </c>
      <c r="P139" s="733">
        <v>2379566.68380216</v>
      </c>
      <c r="Q139" s="733">
        <v>2496791.8757070769</v>
      </c>
      <c r="R139" s="733">
        <v>2646951.945497585</v>
      </c>
      <c r="S139" s="733">
        <v>3054311.2694213251</v>
      </c>
      <c r="T139" s="733">
        <v>3282161.8031203207</v>
      </c>
      <c r="U139" s="733">
        <v>3532011.6677593975</v>
      </c>
      <c r="V139" s="733">
        <v>3728068.1660801759</v>
      </c>
      <c r="W139" s="733">
        <v>3975237.3929461334</v>
      </c>
      <c r="X139" s="733">
        <v>4229874.1467119921</v>
      </c>
      <c r="Y139" s="733">
        <v>4490033.5360961016</v>
      </c>
      <c r="Z139" s="733">
        <v>4747803.981081116</v>
      </c>
      <c r="AA139" s="733">
        <v>4990987.1057565641</v>
      </c>
      <c r="AB139" s="733">
        <v>5202353.3752398416</v>
      </c>
      <c r="AC139" s="733">
        <v>5414470.7218213957</v>
      </c>
      <c r="AD139" s="733">
        <v>5619171.5526295612</v>
      </c>
      <c r="AE139" s="733">
        <v>5835228.6256801086</v>
      </c>
      <c r="AF139" s="733">
        <v>6050008.999961609</v>
      </c>
      <c r="AG139" s="733">
        <v>6203170.1293306965</v>
      </c>
      <c r="AH139" s="733">
        <v>6377448.2161544263</v>
      </c>
      <c r="AI139" s="733">
        <v>6503329.9727961067</v>
      </c>
      <c r="AJ139" s="733">
        <v>6624162.6747333612</v>
      </c>
      <c r="AK139" s="733">
        <v>6702585.9610700924</v>
      </c>
      <c r="AL139" s="733">
        <v>6843835.3525633346</v>
      </c>
      <c r="AM139" s="733">
        <v>6881075.4670032952</v>
      </c>
      <c r="AN139" s="733">
        <v>7009248.0620588008</v>
      </c>
      <c r="AO139" s="733">
        <v>7132948.4243901884</v>
      </c>
      <c r="AP139" s="733">
        <v>7088202.8081269013</v>
      </c>
      <c r="AQ139" s="733">
        <v>7114781.4399380926</v>
      </c>
    </row>
    <row r="140" spans="1:43">
      <c r="A140" s="707"/>
      <c r="B140" s="707"/>
      <c r="C140" s="716" t="s">
        <v>662</v>
      </c>
      <c r="D140" s="717">
        <v>1365682.1876223958</v>
      </c>
      <c r="E140" s="717">
        <v>1552535.9858004889</v>
      </c>
      <c r="F140" s="717">
        <v>1765693.5937286497</v>
      </c>
      <c r="G140" s="717">
        <v>2001419.801091708</v>
      </c>
      <c r="H140" s="717">
        <v>2209696.4827631782</v>
      </c>
      <c r="I140" s="717">
        <v>2428742.0437014848</v>
      </c>
      <c r="J140" s="717">
        <v>2644695.7658640058</v>
      </c>
      <c r="K140" s="717">
        <v>2843133.4182163053</v>
      </c>
      <c r="L140" s="717">
        <v>3020188.5313346963</v>
      </c>
      <c r="M140" s="717">
        <v>3235394.3132618871</v>
      </c>
      <c r="N140" s="733">
        <v>3432093.2684774133</v>
      </c>
      <c r="O140" s="733">
        <v>3649090.7347626332</v>
      </c>
      <c r="P140" s="733">
        <v>3889218.4181155879</v>
      </c>
      <c r="Q140" s="733">
        <v>4095972.6831234186</v>
      </c>
      <c r="R140" s="733">
        <v>4286716.6832407461</v>
      </c>
      <c r="S140" s="733">
        <v>4905715.6498766104</v>
      </c>
      <c r="T140" s="733">
        <v>5223451.5689310571</v>
      </c>
      <c r="U140" s="733">
        <v>5764122.1573374076</v>
      </c>
      <c r="V140" s="733">
        <v>6130179.1758677214</v>
      </c>
      <c r="W140" s="733">
        <v>6492615.9228232438</v>
      </c>
      <c r="X140" s="733">
        <v>6895295.6987450533</v>
      </c>
      <c r="Y140" s="733">
        <v>7652915.24248573</v>
      </c>
      <c r="Z140" s="733">
        <v>7968955.7237114282</v>
      </c>
      <c r="AA140" s="733">
        <v>8227539.6300431164</v>
      </c>
      <c r="AB140" s="733">
        <v>8555438.5360066332</v>
      </c>
      <c r="AC140" s="733">
        <v>8812596.0711627789</v>
      </c>
      <c r="AD140" s="733">
        <v>9125806.9028240107</v>
      </c>
      <c r="AE140" s="733">
        <v>9452761.5086097233</v>
      </c>
      <c r="AF140" s="733">
        <v>9674509.2316598594</v>
      </c>
      <c r="AG140" s="733">
        <v>9903856.8351416979</v>
      </c>
      <c r="AH140" s="733">
        <v>10188782.100112643</v>
      </c>
      <c r="AI140" s="733">
        <v>10397464.927076917</v>
      </c>
      <c r="AJ140" s="733">
        <v>10593788.410948791</v>
      </c>
      <c r="AK140" s="733">
        <v>10711414.815450845</v>
      </c>
      <c r="AL140" s="733">
        <v>11119704.615971103</v>
      </c>
      <c r="AM140" s="733">
        <v>11182597.780568473</v>
      </c>
      <c r="AN140" s="733">
        <v>11491441.408913899</v>
      </c>
      <c r="AO140" s="733">
        <v>11795053.977897866</v>
      </c>
      <c r="AP140" s="733">
        <v>11711085.484275011</v>
      </c>
      <c r="AQ140" s="733">
        <v>11745615.787458627</v>
      </c>
    </row>
    <row r="141" spans="1:43">
      <c r="A141" s="707"/>
      <c r="B141" s="707"/>
      <c r="C141" s="716" t="s">
        <v>1193</v>
      </c>
      <c r="D141" s="717">
        <v>4283563.465195992</v>
      </c>
      <c r="E141" s="717">
        <v>4971894.4327881476</v>
      </c>
      <c r="F141" s="717">
        <v>5694622.3421249185</v>
      </c>
      <c r="G141" s="717">
        <v>6438565.2192426063</v>
      </c>
      <c r="H141" s="717">
        <v>7072530.1987019069</v>
      </c>
      <c r="I141" s="717">
        <v>7814552.3221824253</v>
      </c>
      <c r="J141" s="717">
        <v>8513682.4709880538</v>
      </c>
      <c r="K141" s="717">
        <v>9190550.5780193172</v>
      </c>
      <c r="L141" s="717">
        <v>10037285.97053057</v>
      </c>
      <c r="M141" s="717">
        <v>10888134.209836904</v>
      </c>
      <c r="N141" s="733">
        <v>11793067.074818576</v>
      </c>
      <c r="O141" s="733">
        <v>12774832.263122663</v>
      </c>
      <c r="P141" s="733">
        <v>13684320.466877304</v>
      </c>
      <c r="Q141" s="733">
        <v>14445245.388231309</v>
      </c>
      <c r="R141" s="733">
        <v>15321162.398338808</v>
      </c>
      <c r="S141" s="733">
        <v>17479027.435871225</v>
      </c>
      <c r="T141" s="733">
        <v>18827414.182631843</v>
      </c>
      <c r="U141" s="733">
        <v>20114132.173064046</v>
      </c>
      <c r="V141" s="733">
        <v>21472759.563301682</v>
      </c>
      <c r="W141" s="733">
        <v>23064879.670563895</v>
      </c>
      <c r="X141" s="733">
        <v>24844612.903137691</v>
      </c>
      <c r="Y141" s="733">
        <v>27951062.227130726</v>
      </c>
      <c r="Z141" s="733">
        <v>29479989.645371255</v>
      </c>
      <c r="AA141" s="733">
        <v>30803127.601468135</v>
      </c>
      <c r="AB141" s="733">
        <v>32152208.10525801</v>
      </c>
      <c r="AC141" s="733">
        <v>33410191.979297783</v>
      </c>
      <c r="AD141" s="733">
        <v>34694274.555277675</v>
      </c>
      <c r="AE141" s="733">
        <v>35903829.286483914</v>
      </c>
      <c r="AF141" s="733">
        <v>37011236.102080218</v>
      </c>
      <c r="AG141" s="733">
        <v>38008338.065901801</v>
      </c>
      <c r="AH141" s="733">
        <v>39075259.693826698</v>
      </c>
      <c r="AI141" s="733">
        <v>39900463.381221525</v>
      </c>
      <c r="AJ141" s="733">
        <v>40695290.950632654</v>
      </c>
      <c r="AK141" s="733">
        <v>41152590.00868959</v>
      </c>
      <c r="AL141" s="733">
        <v>42300712.209643103</v>
      </c>
      <c r="AM141" s="733">
        <v>42700442.53824576</v>
      </c>
      <c r="AN141" s="733">
        <v>43815500.284954324</v>
      </c>
      <c r="AO141" s="733">
        <v>45005781.256939448</v>
      </c>
      <c r="AP141" s="733">
        <v>44840712.247931749</v>
      </c>
      <c r="AQ141" s="733">
        <v>45240734.977266908</v>
      </c>
    </row>
    <row r="142" spans="1:43">
      <c r="A142" s="707"/>
      <c r="B142" s="707"/>
      <c r="C142" s="716" t="s">
        <v>1194</v>
      </c>
      <c r="D142" s="717">
        <v>1318242.6001837845</v>
      </c>
      <c r="E142" s="717">
        <v>1508144.1142569848</v>
      </c>
      <c r="F142" s="717">
        <v>1693249.6592654823</v>
      </c>
      <c r="G142" s="717">
        <v>1885804.5013912185</v>
      </c>
      <c r="H142" s="717">
        <v>2049992.2544543359</v>
      </c>
      <c r="I142" s="717">
        <v>2227289.3504213705</v>
      </c>
      <c r="J142" s="717">
        <v>2391891.616193145</v>
      </c>
      <c r="K142" s="717">
        <v>2548963.5897448598</v>
      </c>
      <c r="L142" s="717">
        <v>2791848.5647970289</v>
      </c>
      <c r="M142" s="717">
        <v>3045035.6458120462</v>
      </c>
      <c r="N142" s="733">
        <v>3348893.684149046</v>
      </c>
      <c r="O142" s="733">
        <v>3634757.2816498107</v>
      </c>
      <c r="P142" s="733">
        <v>3818873.8954840261</v>
      </c>
      <c r="Q142" s="733">
        <v>4007320.6236535059</v>
      </c>
      <c r="R142" s="733">
        <v>4175485.9125142139</v>
      </c>
      <c r="S142" s="733">
        <v>4688881.326018068</v>
      </c>
      <c r="T142" s="733">
        <v>4959966.5991338473</v>
      </c>
      <c r="U142" s="733">
        <v>5431699.9781533955</v>
      </c>
      <c r="V142" s="733">
        <v>5869777.0144882482</v>
      </c>
      <c r="W142" s="733">
        <v>6240322.5660674442</v>
      </c>
      <c r="X142" s="733">
        <v>6629695.1870599017</v>
      </c>
      <c r="Y142" s="733">
        <v>7004552.8092505746</v>
      </c>
      <c r="Z142" s="733">
        <v>7393923.8982320726</v>
      </c>
      <c r="AA142" s="733">
        <v>7756070.6090053152</v>
      </c>
      <c r="AB142" s="733">
        <v>8096329.057905579</v>
      </c>
      <c r="AC142" s="733">
        <v>8425121.2036213297</v>
      </c>
      <c r="AD142" s="733">
        <v>8742537.5366363358</v>
      </c>
      <c r="AE142" s="733">
        <v>9050085.5684022773</v>
      </c>
      <c r="AF142" s="733">
        <v>9322153.388349738</v>
      </c>
      <c r="AG142" s="733">
        <v>9562983.5608269852</v>
      </c>
      <c r="AH142" s="733">
        <v>9840730.0128563195</v>
      </c>
      <c r="AI142" s="733">
        <v>10045103.846960492</v>
      </c>
      <c r="AJ142" s="733">
        <v>10224599.054296292</v>
      </c>
      <c r="AK142" s="733">
        <v>10338767.738830304</v>
      </c>
      <c r="AL142" s="733">
        <v>10695363.607952848</v>
      </c>
      <c r="AM142" s="733">
        <v>10770291.743357204</v>
      </c>
      <c r="AN142" s="733">
        <v>11062760.173804421</v>
      </c>
      <c r="AO142" s="733">
        <v>11368441.959546588</v>
      </c>
      <c r="AP142" s="733">
        <v>11333273.199525112</v>
      </c>
      <c r="AQ142" s="733">
        <v>11410090.486385141</v>
      </c>
    </row>
    <row r="143" spans="1:43">
      <c r="A143" s="707"/>
      <c r="B143" s="707"/>
      <c r="C143" s="719" t="s">
        <v>665</v>
      </c>
      <c r="D143" s="720">
        <v>1103670.6499565563</v>
      </c>
      <c r="E143" s="720">
        <v>1175828.7713540993</v>
      </c>
      <c r="F143" s="720">
        <v>1277358.2518314358</v>
      </c>
      <c r="G143" s="720">
        <v>1397317.0413786944</v>
      </c>
      <c r="H143" s="720">
        <v>1509354.6351307165</v>
      </c>
      <c r="I143" s="720">
        <v>1644693.0121587936</v>
      </c>
      <c r="J143" s="720">
        <v>1789395.3378515202</v>
      </c>
      <c r="K143" s="720">
        <v>1919701.984152182</v>
      </c>
      <c r="L143" s="720">
        <v>2088189.215500003</v>
      </c>
      <c r="M143" s="720">
        <v>2217315.3361119451</v>
      </c>
      <c r="N143" s="734">
        <v>2362028.8277002461</v>
      </c>
      <c r="O143" s="734">
        <v>2530355.7748304266</v>
      </c>
      <c r="P143" s="734">
        <v>2686214.8739505471</v>
      </c>
      <c r="Q143" s="734">
        <v>2823820.2097103498</v>
      </c>
      <c r="R143" s="734">
        <v>2953286.6237758268</v>
      </c>
      <c r="S143" s="734">
        <v>3275847.6613668129</v>
      </c>
      <c r="T143" s="734">
        <v>3533906.0984050054</v>
      </c>
      <c r="U143" s="734">
        <v>3851981.0728994925</v>
      </c>
      <c r="V143" s="734">
        <v>4076071.7559628822</v>
      </c>
      <c r="W143" s="734">
        <v>4308168.3445206098</v>
      </c>
      <c r="X143" s="734">
        <v>4553001.1154775722</v>
      </c>
      <c r="Y143" s="734">
        <v>4795108.3573850831</v>
      </c>
      <c r="Z143" s="734">
        <v>5074007.8842560919</v>
      </c>
      <c r="AA143" s="734">
        <v>5313257.4497054294</v>
      </c>
      <c r="AB143" s="734">
        <v>5572497.269358295</v>
      </c>
      <c r="AC143" s="734">
        <v>5818953.3465806982</v>
      </c>
      <c r="AD143" s="734">
        <v>6067131.7763626194</v>
      </c>
      <c r="AE143" s="734">
        <v>6294357.5752831586</v>
      </c>
      <c r="AF143" s="734">
        <v>6478234.4220284075</v>
      </c>
      <c r="AG143" s="734">
        <v>6618230.1750408551</v>
      </c>
      <c r="AH143" s="734">
        <v>6802148.7460516989</v>
      </c>
      <c r="AI143" s="734">
        <v>6942447.4798718235</v>
      </c>
      <c r="AJ143" s="734">
        <v>7055189.2243488152</v>
      </c>
      <c r="AK143" s="734">
        <v>7139434.7356892889</v>
      </c>
      <c r="AL143" s="734">
        <v>7239458.492986368</v>
      </c>
      <c r="AM143" s="734">
        <v>7280912.5275474936</v>
      </c>
      <c r="AN143" s="734">
        <v>7384757.1319172261</v>
      </c>
      <c r="AO143" s="734">
        <v>7518675.4660028173</v>
      </c>
      <c r="AP143" s="734">
        <v>7544751.6158585753</v>
      </c>
      <c r="AQ143" s="734">
        <v>7624562.1995158717</v>
      </c>
    </row>
    <row r="144" spans="1:43">
      <c r="A144" s="707"/>
      <c r="B144" s="707"/>
      <c r="C144" s="713" t="s">
        <v>1195</v>
      </c>
      <c r="D144" s="714">
        <v>609522.46261452325</v>
      </c>
      <c r="E144" s="714">
        <v>725745.70572998561</v>
      </c>
      <c r="F144" s="714">
        <v>844877.7110462964</v>
      </c>
      <c r="G144" s="714">
        <v>982689.99525848124</v>
      </c>
      <c r="H144" s="714">
        <v>1110360.2465109676</v>
      </c>
      <c r="I144" s="714">
        <v>1249463.4042005332</v>
      </c>
      <c r="J144" s="714">
        <v>1382688.0462740792</v>
      </c>
      <c r="K144" s="714">
        <v>1509446.7242560857</v>
      </c>
      <c r="L144" s="714">
        <v>1634847.5091564851</v>
      </c>
      <c r="M144" s="714">
        <v>1764271.1826858635</v>
      </c>
      <c r="N144" s="732">
        <v>1926639.0736805289</v>
      </c>
      <c r="O144" s="732">
        <v>2032438.1223451446</v>
      </c>
      <c r="P144" s="732">
        <v>2155446.296292671</v>
      </c>
      <c r="Q144" s="732">
        <v>2322363.6689914251</v>
      </c>
      <c r="R144" s="732">
        <v>2443604.4243659056</v>
      </c>
      <c r="S144" s="732">
        <v>2821481.2404089319</v>
      </c>
      <c r="T144" s="732">
        <v>2954452.7055851319</v>
      </c>
      <c r="U144" s="732">
        <v>3214782.5507600633</v>
      </c>
      <c r="V144" s="732">
        <v>3432570.9228714635</v>
      </c>
      <c r="W144" s="732">
        <v>3674975.6700580711</v>
      </c>
      <c r="X144" s="732">
        <v>3949967.9123771507</v>
      </c>
      <c r="Y144" s="732">
        <v>5263263.0839028424</v>
      </c>
      <c r="Z144" s="732">
        <v>5414051.7104792325</v>
      </c>
      <c r="AA144" s="732">
        <v>5571873.1253793845</v>
      </c>
      <c r="AB144" s="732">
        <v>5722985.4657239299</v>
      </c>
      <c r="AC144" s="732">
        <v>5858409.5776890703</v>
      </c>
      <c r="AD144" s="732">
        <v>6004672.2601613849</v>
      </c>
      <c r="AE144" s="732">
        <v>6127904.4068475533</v>
      </c>
      <c r="AF144" s="732">
        <v>6246810.4545968557</v>
      </c>
      <c r="AG144" s="732">
        <v>6343599.9148426587</v>
      </c>
      <c r="AH144" s="732">
        <v>6486380.1492120735</v>
      </c>
      <c r="AI144" s="732">
        <v>6562638.4408216961</v>
      </c>
      <c r="AJ144" s="732">
        <v>6646298.0643418208</v>
      </c>
      <c r="AK144" s="732">
        <v>6673489.3584218258</v>
      </c>
      <c r="AL144" s="732">
        <v>6750528.3198188525</v>
      </c>
      <c r="AM144" s="732">
        <v>6801337.3954577306</v>
      </c>
      <c r="AN144" s="732">
        <v>6923138.5588717954</v>
      </c>
      <c r="AO144" s="732">
        <v>7016743.1048572063</v>
      </c>
      <c r="AP144" s="732">
        <v>6919679.9219059488</v>
      </c>
      <c r="AQ144" s="732">
        <v>6914963.8705072729</v>
      </c>
    </row>
    <row r="145" spans="1:43">
      <c r="A145" s="707"/>
      <c r="B145" s="707"/>
      <c r="C145" s="716" t="s">
        <v>671</v>
      </c>
      <c r="D145" s="717">
        <v>1471580.859900841</v>
      </c>
      <c r="E145" s="717">
        <v>1723838.0522190214</v>
      </c>
      <c r="F145" s="717">
        <v>1946441.3248388381</v>
      </c>
      <c r="G145" s="717">
        <v>2210183.2978071999</v>
      </c>
      <c r="H145" s="717">
        <v>2451673.931890348</v>
      </c>
      <c r="I145" s="717">
        <v>2699354.95286169</v>
      </c>
      <c r="J145" s="717">
        <v>2930853.4980098084</v>
      </c>
      <c r="K145" s="717">
        <v>3150534.4278439744</v>
      </c>
      <c r="L145" s="717">
        <v>3398384.9716154407</v>
      </c>
      <c r="M145" s="717">
        <v>3648274.1768887104</v>
      </c>
      <c r="N145" s="733">
        <v>3925628.589718224</v>
      </c>
      <c r="O145" s="733">
        <v>4210771.2931054216</v>
      </c>
      <c r="P145" s="733">
        <v>4453160.0796693405</v>
      </c>
      <c r="Q145" s="733">
        <v>4659472.4935663249</v>
      </c>
      <c r="R145" s="733">
        <v>4907740.8776410101</v>
      </c>
      <c r="S145" s="733">
        <v>5821919.0547993816</v>
      </c>
      <c r="T145" s="733">
        <v>6154089.6146379756</v>
      </c>
      <c r="U145" s="733">
        <v>6731965.3628760036</v>
      </c>
      <c r="V145" s="733">
        <v>7202944.9059605654</v>
      </c>
      <c r="W145" s="733">
        <v>7708562.0597087722</v>
      </c>
      <c r="X145" s="733">
        <v>8292618.556387878</v>
      </c>
      <c r="Y145" s="733">
        <v>9095835.5342159085</v>
      </c>
      <c r="Z145" s="733">
        <v>9619810.7067085579</v>
      </c>
      <c r="AA145" s="733">
        <v>10208986.878603617</v>
      </c>
      <c r="AB145" s="733">
        <v>10632035.493371844</v>
      </c>
      <c r="AC145" s="733">
        <v>10993356.097759698</v>
      </c>
      <c r="AD145" s="733">
        <v>11370421.347177679</v>
      </c>
      <c r="AE145" s="733">
        <v>11722464.800219217</v>
      </c>
      <c r="AF145" s="733">
        <v>12004603.20191879</v>
      </c>
      <c r="AG145" s="733">
        <v>12288874.965011885</v>
      </c>
      <c r="AH145" s="733">
        <v>12602592.007484838</v>
      </c>
      <c r="AI145" s="733">
        <v>12824369.649960969</v>
      </c>
      <c r="AJ145" s="733">
        <v>13041187.394375814</v>
      </c>
      <c r="AK145" s="733">
        <v>13156672.860896105</v>
      </c>
      <c r="AL145" s="733">
        <v>13396109.288890909</v>
      </c>
      <c r="AM145" s="733">
        <v>13486622.92976387</v>
      </c>
      <c r="AN145" s="733">
        <v>13746448.069162548</v>
      </c>
      <c r="AO145" s="733">
        <v>13989910.853522286</v>
      </c>
      <c r="AP145" s="733">
        <v>13877754.744225483</v>
      </c>
      <c r="AQ145" s="733">
        <v>13943300.115561312</v>
      </c>
    </row>
    <row r="146" spans="1:43">
      <c r="A146" s="707"/>
      <c r="B146" s="707"/>
      <c r="C146" s="716" t="s">
        <v>670</v>
      </c>
      <c r="D146" s="717">
        <v>7224058.9128536694</v>
      </c>
      <c r="E146" s="717">
        <v>8196134.8612520713</v>
      </c>
      <c r="F146" s="717">
        <v>9231442.4648230206</v>
      </c>
      <c r="G146" s="717">
        <v>10408929.648961287</v>
      </c>
      <c r="H146" s="717">
        <v>11396325.521774108</v>
      </c>
      <c r="I146" s="717">
        <v>12446339.478849752</v>
      </c>
      <c r="J146" s="717">
        <v>13416101.775220312</v>
      </c>
      <c r="K146" s="717">
        <v>14357133.485607518</v>
      </c>
      <c r="L146" s="717">
        <v>15331984.400112472</v>
      </c>
      <c r="M146" s="717">
        <v>16432553.300150137</v>
      </c>
      <c r="N146" s="733">
        <v>17529774.141810913</v>
      </c>
      <c r="O146" s="733">
        <v>18693364.21625597</v>
      </c>
      <c r="P146" s="733">
        <v>19785750.582767822</v>
      </c>
      <c r="Q146" s="733">
        <v>20697980.094002768</v>
      </c>
      <c r="R146" s="733">
        <v>21790618.505544677</v>
      </c>
      <c r="S146" s="733">
        <v>25289697.600798171</v>
      </c>
      <c r="T146" s="733">
        <v>26676414.377845097</v>
      </c>
      <c r="U146" s="733">
        <v>28411414.377565295</v>
      </c>
      <c r="V146" s="733">
        <v>30526348.106276419</v>
      </c>
      <c r="W146" s="733">
        <v>33115512.380841527</v>
      </c>
      <c r="X146" s="733">
        <v>36123313.389987841</v>
      </c>
      <c r="Y146" s="733">
        <v>39125253.187418565</v>
      </c>
      <c r="Z146" s="733">
        <v>41849046.855319709</v>
      </c>
      <c r="AA146" s="733">
        <v>43975470.293908186</v>
      </c>
      <c r="AB146" s="733">
        <v>46100056.388078704</v>
      </c>
      <c r="AC146" s="733">
        <v>48109463.731904984</v>
      </c>
      <c r="AD146" s="733">
        <v>50151372.380285412</v>
      </c>
      <c r="AE146" s="733">
        <v>51972935.14014931</v>
      </c>
      <c r="AF146" s="733">
        <v>53506786.625214413</v>
      </c>
      <c r="AG146" s="733">
        <v>55019697.562405519</v>
      </c>
      <c r="AH146" s="733">
        <v>56511608.458592422</v>
      </c>
      <c r="AI146" s="733">
        <v>57617697.413309038</v>
      </c>
      <c r="AJ146" s="733">
        <v>58645539.329919256</v>
      </c>
      <c r="AK146" s="733">
        <v>59094424.251748621</v>
      </c>
      <c r="AL146" s="733">
        <v>60195785.836339429</v>
      </c>
      <c r="AM146" s="733">
        <v>60336552.118303522</v>
      </c>
      <c r="AN146" s="733">
        <v>61548412.034679629</v>
      </c>
      <c r="AO146" s="733">
        <v>62748321.783001423</v>
      </c>
      <c r="AP146" s="733">
        <v>62283754.452682301</v>
      </c>
      <c r="AQ146" s="733">
        <v>62654864.884025656</v>
      </c>
    </row>
    <row r="147" spans="1:43">
      <c r="A147" s="707"/>
      <c r="B147" s="707"/>
      <c r="C147" s="716" t="s">
        <v>1196</v>
      </c>
      <c r="D147" s="717">
        <v>4564638.2045911252</v>
      </c>
      <c r="E147" s="717">
        <v>5021732.7326913271</v>
      </c>
      <c r="F147" s="717">
        <v>5518159.686029952</v>
      </c>
      <c r="G147" s="717">
        <v>6066418.4955790639</v>
      </c>
      <c r="H147" s="717">
        <v>6552968.3190861326</v>
      </c>
      <c r="I147" s="717">
        <v>7067583.8173710909</v>
      </c>
      <c r="J147" s="717">
        <v>7526291.7535768589</v>
      </c>
      <c r="K147" s="717">
        <v>7959118.3096226305</v>
      </c>
      <c r="L147" s="717">
        <v>8510994.6997509785</v>
      </c>
      <c r="M147" s="717">
        <v>9088664.017994443</v>
      </c>
      <c r="N147" s="733">
        <v>9551665.691098623</v>
      </c>
      <c r="O147" s="733">
        <v>10027963.229516761</v>
      </c>
      <c r="P147" s="733">
        <v>10502360.491276382</v>
      </c>
      <c r="Q147" s="733">
        <v>10955833.994517235</v>
      </c>
      <c r="R147" s="733">
        <v>11497377.597510962</v>
      </c>
      <c r="S147" s="733">
        <v>12801592.022280764</v>
      </c>
      <c r="T147" s="733">
        <v>13578344.944360875</v>
      </c>
      <c r="U147" s="733">
        <v>14503028.29687513</v>
      </c>
      <c r="V147" s="733">
        <v>15329615.435908981</v>
      </c>
      <c r="W147" s="733">
        <v>16362448.52182981</v>
      </c>
      <c r="X147" s="733">
        <v>17583294.895884667</v>
      </c>
      <c r="Y147" s="733">
        <v>19009935.377039131</v>
      </c>
      <c r="Z147" s="733">
        <v>20159429.877321891</v>
      </c>
      <c r="AA147" s="733">
        <v>21126120.161185026</v>
      </c>
      <c r="AB147" s="733">
        <v>22069830.134982813</v>
      </c>
      <c r="AC147" s="733">
        <v>23021626.744843908</v>
      </c>
      <c r="AD147" s="733">
        <v>23970738.594872307</v>
      </c>
      <c r="AE147" s="733">
        <v>24816073.710917167</v>
      </c>
      <c r="AF147" s="733">
        <v>25513555.090121634</v>
      </c>
      <c r="AG147" s="733">
        <v>26121958.50769823</v>
      </c>
      <c r="AH147" s="733">
        <v>26836106.165911019</v>
      </c>
      <c r="AI147" s="733">
        <v>27316280.788893841</v>
      </c>
      <c r="AJ147" s="733">
        <v>27774046.624796417</v>
      </c>
      <c r="AK147" s="733">
        <v>27973905.629947826</v>
      </c>
      <c r="AL147" s="733">
        <v>28399280.466721654</v>
      </c>
      <c r="AM147" s="733">
        <v>28574853.634523291</v>
      </c>
      <c r="AN147" s="733">
        <v>29121463.095887084</v>
      </c>
      <c r="AO147" s="733">
        <v>29610442.02447205</v>
      </c>
      <c r="AP147" s="733">
        <v>29346597.152056225</v>
      </c>
      <c r="AQ147" s="733">
        <v>29454673.281546734</v>
      </c>
    </row>
    <row r="148" spans="1:43">
      <c r="A148" s="707"/>
      <c r="B148" s="707"/>
      <c r="C148" s="716" t="s">
        <v>668</v>
      </c>
      <c r="D148" s="717">
        <v>574033.05806624109</v>
      </c>
      <c r="E148" s="717">
        <v>625800.02000107884</v>
      </c>
      <c r="F148" s="717">
        <v>691102.93121017551</v>
      </c>
      <c r="G148" s="717">
        <v>777049.66942178819</v>
      </c>
      <c r="H148" s="717">
        <v>865025.48574094439</v>
      </c>
      <c r="I148" s="717">
        <v>968342.63978761854</v>
      </c>
      <c r="J148" s="717">
        <v>1078619.6892840429</v>
      </c>
      <c r="K148" s="717">
        <v>1196273.9209677665</v>
      </c>
      <c r="L148" s="717">
        <v>1317121.2951679085</v>
      </c>
      <c r="M148" s="717">
        <v>1434749.8746082853</v>
      </c>
      <c r="N148" s="733">
        <v>1526870.7771667871</v>
      </c>
      <c r="O148" s="733">
        <v>1606959.1296773136</v>
      </c>
      <c r="P148" s="733">
        <v>1679235.3357505656</v>
      </c>
      <c r="Q148" s="733">
        <v>1752695.8225479929</v>
      </c>
      <c r="R148" s="733">
        <v>1873925.7066737167</v>
      </c>
      <c r="S148" s="733">
        <v>2254508.2741206815</v>
      </c>
      <c r="T148" s="733">
        <v>2477326.3467346327</v>
      </c>
      <c r="U148" s="733">
        <v>2654042.7855910431</v>
      </c>
      <c r="V148" s="733">
        <v>2839358.6793074962</v>
      </c>
      <c r="W148" s="733">
        <v>3009774.7098101284</v>
      </c>
      <c r="X148" s="733">
        <v>3192650.2869469575</v>
      </c>
      <c r="Y148" s="733">
        <v>3364842.7852245905</v>
      </c>
      <c r="Z148" s="733">
        <v>3545402.8338292819</v>
      </c>
      <c r="AA148" s="733">
        <v>3724536.3461576188</v>
      </c>
      <c r="AB148" s="733">
        <v>3962766.3432648857</v>
      </c>
      <c r="AC148" s="733">
        <v>4229603.3724170178</v>
      </c>
      <c r="AD148" s="733">
        <v>4396304.3501096815</v>
      </c>
      <c r="AE148" s="733">
        <v>4539154.8375746906</v>
      </c>
      <c r="AF148" s="733">
        <v>4655989.5417887019</v>
      </c>
      <c r="AG148" s="733">
        <v>4773174.6156887766</v>
      </c>
      <c r="AH148" s="733">
        <v>4914223.1022612872</v>
      </c>
      <c r="AI148" s="733">
        <v>5014482.8903791178</v>
      </c>
      <c r="AJ148" s="733">
        <v>5115307.8951563956</v>
      </c>
      <c r="AK148" s="733">
        <v>5187439.2908408977</v>
      </c>
      <c r="AL148" s="733">
        <v>5286337.7726158351</v>
      </c>
      <c r="AM148" s="733">
        <v>5351189.8353977082</v>
      </c>
      <c r="AN148" s="733">
        <v>5470818.3055238053</v>
      </c>
      <c r="AO148" s="733">
        <v>5575058.2536548385</v>
      </c>
      <c r="AP148" s="733">
        <v>5541808.9889119621</v>
      </c>
      <c r="AQ148" s="733">
        <v>5567860.3966047959</v>
      </c>
    </row>
    <row r="149" spans="1:43">
      <c r="A149" s="707"/>
      <c r="B149" s="707"/>
      <c r="C149" s="719" t="s">
        <v>669</v>
      </c>
      <c r="D149" s="720">
        <v>1342312.6508303073</v>
      </c>
      <c r="E149" s="720">
        <v>1467555.2986218929</v>
      </c>
      <c r="F149" s="720">
        <v>1595741.5864386233</v>
      </c>
      <c r="G149" s="720">
        <v>1737251.123175649</v>
      </c>
      <c r="H149" s="720">
        <v>1881009.3421402127</v>
      </c>
      <c r="I149" s="720">
        <v>2006274.8925001463</v>
      </c>
      <c r="J149" s="720">
        <v>2131086.5191686014</v>
      </c>
      <c r="K149" s="720">
        <v>2250898.8025043528</v>
      </c>
      <c r="L149" s="720">
        <v>2348655.075852911</v>
      </c>
      <c r="M149" s="720">
        <v>2457812.1823662859</v>
      </c>
      <c r="N149" s="734">
        <v>2590567.8414206868</v>
      </c>
      <c r="O149" s="734">
        <v>2704362.8723939038</v>
      </c>
      <c r="P149" s="734">
        <v>2936324.5828563515</v>
      </c>
      <c r="Q149" s="734">
        <v>3026121.9182012193</v>
      </c>
      <c r="R149" s="734">
        <v>3109606.6437545433</v>
      </c>
      <c r="S149" s="734">
        <v>3441688.373504689</v>
      </c>
      <c r="T149" s="734">
        <v>3568811.2528256765</v>
      </c>
      <c r="U149" s="734">
        <v>3827289.2831157516</v>
      </c>
      <c r="V149" s="734">
        <v>3929401.3943966054</v>
      </c>
      <c r="W149" s="734">
        <v>4072755.9437437644</v>
      </c>
      <c r="X149" s="734">
        <v>4247594.231469078</v>
      </c>
      <c r="Y149" s="734">
        <v>4405354.2344306074</v>
      </c>
      <c r="Z149" s="734">
        <v>4591228.8509143814</v>
      </c>
      <c r="AA149" s="734">
        <v>4765045.6347685587</v>
      </c>
      <c r="AB149" s="734">
        <v>4894515.5261422014</v>
      </c>
      <c r="AC149" s="734">
        <v>5045031.1564279953</v>
      </c>
      <c r="AD149" s="734">
        <v>5169521.5499252323</v>
      </c>
      <c r="AE149" s="734">
        <v>5277241.0850568842</v>
      </c>
      <c r="AF149" s="734">
        <v>5357499.2296227561</v>
      </c>
      <c r="AG149" s="734">
        <v>5437460.7821952198</v>
      </c>
      <c r="AH149" s="734">
        <v>5544604.5532016363</v>
      </c>
      <c r="AI149" s="734">
        <v>5605196.4942598827</v>
      </c>
      <c r="AJ149" s="734">
        <v>5666571.768079171</v>
      </c>
      <c r="AK149" s="734">
        <v>5694779.9217212275</v>
      </c>
      <c r="AL149" s="734">
        <v>5753635.7617375972</v>
      </c>
      <c r="AM149" s="734">
        <v>5792655.0892023928</v>
      </c>
      <c r="AN149" s="734">
        <v>5877226.2534056231</v>
      </c>
      <c r="AO149" s="734">
        <v>5954267.7916934509</v>
      </c>
      <c r="AP149" s="734">
        <v>5907370.3814603966</v>
      </c>
      <c r="AQ149" s="734">
        <v>5916045.2734303689</v>
      </c>
    </row>
    <row r="150" spans="1:43">
      <c r="A150" s="707"/>
      <c r="B150" s="707"/>
      <c r="C150" s="713" t="s">
        <v>673</v>
      </c>
      <c r="D150" s="714">
        <v>429990.71593148797</v>
      </c>
      <c r="E150" s="714">
        <v>503854.32147937117</v>
      </c>
      <c r="F150" s="714">
        <v>585468.17842387105</v>
      </c>
      <c r="G150" s="714">
        <v>671502.36209751084</v>
      </c>
      <c r="H150" s="714">
        <v>752711.31397901627</v>
      </c>
      <c r="I150" s="714">
        <v>844278.90313753905</v>
      </c>
      <c r="J150" s="714">
        <v>931032.08576546889</v>
      </c>
      <c r="K150" s="714">
        <v>1012260.8014829259</v>
      </c>
      <c r="L150" s="714">
        <v>1145783.8140692252</v>
      </c>
      <c r="M150" s="714">
        <v>1230624.2682169578</v>
      </c>
      <c r="N150" s="732">
        <v>1318256.1017194414</v>
      </c>
      <c r="O150" s="732">
        <v>1395221.9753370001</v>
      </c>
      <c r="P150" s="732">
        <v>1476599.5121099784</v>
      </c>
      <c r="Q150" s="732">
        <v>1535392.2973628943</v>
      </c>
      <c r="R150" s="732">
        <v>1618074.7589419191</v>
      </c>
      <c r="S150" s="732">
        <v>1825293.0708165294</v>
      </c>
      <c r="T150" s="732">
        <v>1925553.7866406236</v>
      </c>
      <c r="U150" s="732">
        <v>2161657.4439525092</v>
      </c>
      <c r="V150" s="732">
        <v>2311073.8300476214</v>
      </c>
      <c r="W150" s="732">
        <v>2431530.3454454681</v>
      </c>
      <c r="X150" s="732">
        <v>2567194.9144993974</v>
      </c>
      <c r="Y150" s="732">
        <v>2662465.2059404962</v>
      </c>
      <c r="Z150" s="732">
        <v>2762139.20994238</v>
      </c>
      <c r="AA150" s="732">
        <v>2845388.5880274344</v>
      </c>
      <c r="AB150" s="732">
        <v>2926805.0677741347</v>
      </c>
      <c r="AC150" s="732">
        <v>3012956.2382441405</v>
      </c>
      <c r="AD150" s="732">
        <v>3097054.914958098</v>
      </c>
      <c r="AE150" s="732">
        <v>3214503.3721074671</v>
      </c>
      <c r="AF150" s="732">
        <v>3279722.5596718099</v>
      </c>
      <c r="AG150" s="732">
        <v>3336802.1470377892</v>
      </c>
      <c r="AH150" s="732">
        <v>3389263.0841658511</v>
      </c>
      <c r="AI150" s="732">
        <v>3437377.3322401084</v>
      </c>
      <c r="AJ150" s="732">
        <v>3488961.9140940276</v>
      </c>
      <c r="AK150" s="732">
        <v>3529750.2267328785</v>
      </c>
      <c r="AL150" s="732">
        <v>3580122.2187127331</v>
      </c>
      <c r="AM150" s="732">
        <v>3623351.576452421</v>
      </c>
      <c r="AN150" s="732">
        <v>3681351.9194167163</v>
      </c>
      <c r="AO150" s="732">
        <v>3730894.4542761561</v>
      </c>
      <c r="AP150" s="732">
        <v>3694709.7023793166</v>
      </c>
      <c r="AQ150" s="732">
        <v>3689645.5913112983</v>
      </c>
    </row>
    <row r="151" spans="1:43">
      <c r="A151" s="707"/>
      <c r="B151" s="707"/>
      <c r="C151" s="716" t="s">
        <v>1197</v>
      </c>
      <c r="D151" s="717">
        <v>642304.57887146366</v>
      </c>
      <c r="E151" s="717">
        <v>733697.92975793313</v>
      </c>
      <c r="F151" s="717">
        <v>824608.85413805232</v>
      </c>
      <c r="G151" s="717">
        <v>920773.69773268991</v>
      </c>
      <c r="H151" s="717">
        <v>1020536.0983381254</v>
      </c>
      <c r="I151" s="717">
        <v>1132367.9615166287</v>
      </c>
      <c r="J151" s="717">
        <v>1236148.2699029215</v>
      </c>
      <c r="K151" s="717">
        <v>1332665.3106832951</v>
      </c>
      <c r="L151" s="717">
        <v>1437765.9735883086</v>
      </c>
      <c r="M151" s="717">
        <v>1535190.2891700624</v>
      </c>
      <c r="N151" s="733">
        <v>1647185.798443042</v>
      </c>
      <c r="O151" s="733">
        <v>1796249.1407865095</v>
      </c>
      <c r="P151" s="733">
        <v>1954049.7071394087</v>
      </c>
      <c r="Q151" s="733">
        <v>2047337.1523182937</v>
      </c>
      <c r="R151" s="733">
        <v>2166826.0922935614</v>
      </c>
      <c r="S151" s="733">
        <v>2411706.0465878001</v>
      </c>
      <c r="T151" s="733">
        <v>2514341.6845590873</v>
      </c>
      <c r="U151" s="733">
        <v>2888334.6709562009</v>
      </c>
      <c r="V151" s="733">
        <v>3058229.8304150742</v>
      </c>
      <c r="W151" s="733">
        <v>3192100.8462937227</v>
      </c>
      <c r="X151" s="733">
        <v>3339744.9951003427</v>
      </c>
      <c r="Y151" s="733">
        <v>3472839.9550785385</v>
      </c>
      <c r="Z151" s="733">
        <v>3610550.2158139152</v>
      </c>
      <c r="AA151" s="733">
        <v>3724378.1247560326</v>
      </c>
      <c r="AB151" s="733">
        <v>3846225.8697478566</v>
      </c>
      <c r="AC151" s="733">
        <v>3965663.5122992955</v>
      </c>
      <c r="AD151" s="733">
        <v>4076328.0605320851</v>
      </c>
      <c r="AE151" s="733">
        <v>4193558.5770777427</v>
      </c>
      <c r="AF151" s="733">
        <v>4296769.6030940721</v>
      </c>
      <c r="AG151" s="733">
        <v>4425034.2938207593</v>
      </c>
      <c r="AH151" s="733">
        <v>4502099.8991705989</v>
      </c>
      <c r="AI151" s="733">
        <v>4586150.1694204304</v>
      </c>
      <c r="AJ151" s="733">
        <v>4664063.3835971877</v>
      </c>
      <c r="AK151" s="733">
        <v>4729524.6048642294</v>
      </c>
      <c r="AL151" s="733">
        <v>4797012.8832845269</v>
      </c>
      <c r="AM151" s="733">
        <v>4867789.7271842994</v>
      </c>
      <c r="AN151" s="733">
        <v>4950084.5316436086</v>
      </c>
      <c r="AO151" s="733">
        <v>5030012.7501703687</v>
      </c>
      <c r="AP151" s="733">
        <v>5008445.7320472663</v>
      </c>
      <c r="AQ151" s="733">
        <v>5024068.1538935294</v>
      </c>
    </row>
    <row r="152" spans="1:43">
      <c r="A152" s="707"/>
      <c r="B152" s="707"/>
      <c r="C152" s="716" t="s">
        <v>674</v>
      </c>
      <c r="D152" s="717">
        <v>1485092.168240943</v>
      </c>
      <c r="E152" s="717">
        <v>1686074.987360331</v>
      </c>
      <c r="F152" s="717">
        <v>1926648.7093422664</v>
      </c>
      <c r="G152" s="717">
        <v>2172140.3721484458</v>
      </c>
      <c r="H152" s="717">
        <v>2404168.2318874495</v>
      </c>
      <c r="I152" s="717">
        <v>2659461.5589930634</v>
      </c>
      <c r="J152" s="717">
        <v>2883347.6598990951</v>
      </c>
      <c r="K152" s="717">
        <v>3091529.7749187713</v>
      </c>
      <c r="L152" s="717">
        <v>3306577.3591722725</v>
      </c>
      <c r="M152" s="717">
        <v>3551162.1742899357</v>
      </c>
      <c r="N152" s="733">
        <v>3811798.720361453</v>
      </c>
      <c r="O152" s="733">
        <v>4054784.6562066167</v>
      </c>
      <c r="P152" s="733">
        <v>4248813.0008150674</v>
      </c>
      <c r="Q152" s="733">
        <v>4443145.421742728</v>
      </c>
      <c r="R152" s="733">
        <v>4653588.3194931811</v>
      </c>
      <c r="S152" s="733">
        <v>5247540.1405631304</v>
      </c>
      <c r="T152" s="733">
        <v>5530930.8080843566</v>
      </c>
      <c r="U152" s="733">
        <v>6076761.3689143248</v>
      </c>
      <c r="V152" s="733">
        <v>6386522.6210575309</v>
      </c>
      <c r="W152" s="733">
        <v>6722955.8821808752</v>
      </c>
      <c r="X152" s="733">
        <v>7199927.1391757587</v>
      </c>
      <c r="Y152" s="733">
        <v>7804903.9382613879</v>
      </c>
      <c r="Z152" s="733">
        <v>8192803.6119281044</v>
      </c>
      <c r="AA152" s="733">
        <v>8527392.7588829771</v>
      </c>
      <c r="AB152" s="733">
        <v>8845561.4783095308</v>
      </c>
      <c r="AC152" s="733">
        <v>9131674.0315666832</v>
      </c>
      <c r="AD152" s="733">
        <v>9397073.8309031408</v>
      </c>
      <c r="AE152" s="733">
        <v>9651872.1808709148</v>
      </c>
      <c r="AF152" s="733">
        <v>9858393.785795195</v>
      </c>
      <c r="AG152" s="733">
        <v>10069415.411730748</v>
      </c>
      <c r="AH152" s="733">
        <v>10300825.374200663</v>
      </c>
      <c r="AI152" s="733">
        <v>10447793.806683879</v>
      </c>
      <c r="AJ152" s="733">
        <v>10585672.386397598</v>
      </c>
      <c r="AK152" s="733">
        <v>10650621.450530613</v>
      </c>
      <c r="AL152" s="733">
        <v>10810383.592498489</v>
      </c>
      <c r="AM152" s="733">
        <v>10930456.579743631</v>
      </c>
      <c r="AN152" s="733">
        <v>11132599.404005794</v>
      </c>
      <c r="AO152" s="733">
        <v>11321864.324094728</v>
      </c>
      <c r="AP152" s="733">
        <v>11208595.991582505</v>
      </c>
      <c r="AQ152" s="733">
        <v>11225936.36360033</v>
      </c>
    </row>
    <row r="153" spans="1:43">
      <c r="A153" s="707"/>
      <c r="B153" s="707"/>
      <c r="C153" s="716" t="s">
        <v>676</v>
      </c>
      <c r="D153" s="717">
        <v>1645616.0784186125</v>
      </c>
      <c r="E153" s="717">
        <v>2005434.8176633744</v>
      </c>
      <c r="F153" s="717">
        <v>2413235.8502632724</v>
      </c>
      <c r="G153" s="717">
        <v>2835142.5556883384</v>
      </c>
      <c r="H153" s="717">
        <v>3194132.5095990649</v>
      </c>
      <c r="I153" s="717">
        <v>3574367.2952341652</v>
      </c>
      <c r="J153" s="717">
        <v>3917417.3880411685</v>
      </c>
      <c r="K153" s="717">
        <v>4229095.9007491404</v>
      </c>
      <c r="L153" s="717">
        <v>4596697.8241975326</v>
      </c>
      <c r="M153" s="717">
        <v>4984580.829848499</v>
      </c>
      <c r="N153" s="733">
        <v>5402641.8299392378</v>
      </c>
      <c r="O153" s="733">
        <v>5887577.2660253979</v>
      </c>
      <c r="P153" s="733">
        <v>6284020.0419995254</v>
      </c>
      <c r="Q153" s="733">
        <v>6609379.2539433539</v>
      </c>
      <c r="R153" s="733">
        <v>6988981.4755051993</v>
      </c>
      <c r="S153" s="733">
        <v>7985175.2539532501</v>
      </c>
      <c r="T153" s="733">
        <v>8773545.8894876521</v>
      </c>
      <c r="U153" s="733">
        <v>9583450.1620579418</v>
      </c>
      <c r="V153" s="733">
        <v>10189039.764396738</v>
      </c>
      <c r="W153" s="733">
        <v>10915422.129455168</v>
      </c>
      <c r="X153" s="733">
        <v>11606297.637768123</v>
      </c>
      <c r="Y153" s="733">
        <v>12619830.837111361</v>
      </c>
      <c r="Z153" s="733">
        <v>13212533.254038546</v>
      </c>
      <c r="AA153" s="733">
        <v>13664691.330213558</v>
      </c>
      <c r="AB153" s="733">
        <v>14151551.803901821</v>
      </c>
      <c r="AC153" s="733">
        <v>14636458.308610806</v>
      </c>
      <c r="AD153" s="733">
        <v>15148504.401540237</v>
      </c>
      <c r="AE153" s="733">
        <v>15593870.061502635</v>
      </c>
      <c r="AF153" s="733">
        <v>16061164.837810073</v>
      </c>
      <c r="AG153" s="733">
        <v>16394694.668855365</v>
      </c>
      <c r="AH153" s="733">
        <v>16757663.459702976</v>
      </c>
      <c r="AI153" s="733">
        <v>16989622.785223998</v>
      </c>
      <c r="AJ153" s="733">
        <v>17222362.599653557</v>
      </c>
      <c r="AK153" s="733">
        <v>17328141.237259224</v>
      </c>
      <c r="AL153" s="733">
        <v>17600760.491603918</v>
      </c>
      <c r="AM153" s="733">
        <v>17733142.38064028</v>
      </c>
      <c r="AN153" s="733">
        <v>18076991.497833557</v>
      </c>
      <c r="AO153" s="733">
        <v>18415827.990859635</v>
      </c>
      <c r="AP153" s="733">
        <v>18269727.104315054</v>
      </c>
      <c r="AQ153" s="733">
        <v>18357968.737983983</v>
      </c>
    </row>
    <row r="154" spans="1:43">
      <c r="A154" s="707"/>
      <c r="B154" s="707"/>
      <c r="C154" s="719" t="s">
        <v>677</v>
      </c>
      <c r="D154" s="720">
        <v>1125215.9947327292</v>
      </c>
      <c r="E154" s="720">
        <v>1339138.6081952106</v>
      </c>
      <c r="F154" s="720">
        <v>1526707.0452140302</v>
      </c>
      <c r="G154" s="720">
        <v>1719082.3095848428</v>
      </c>
      <c r="H154" s="720">
        <v>1913734.0899449401</v>
      </c>
      <c r="I154" s="720">
        <v>2139410.3330084104</v>
      </c>
      <c r="J154" s="720">
        <v>2348083.9397226078</v>
      </c>
      <c r="K154" s="720">
        <v>2549214.2553518489</v>
      </c>
      <c r="L154" s="720">
        <v>2824853.1135327909</v>
      </c>
      <c r="M154" s="720">
        <v>3075356.1892529023</v>
      </c>
      <c r="N154" s="734">
        <v>3341878.8058206988</v>
      </c>
      <c r="O154" s="734">
        <v>3612175.3560335217</v>
      </c>
      <c r="P154" s="734">
        <v>3810557.4783939291</v>
      </c>
      <c r="Q154" s="734">
        <v>3995381.9120235783</v>
      </c>
      <c r="R154" s="734">
        <v>4191226.0852936343</v>
      </c>
      <c r="S154" s="734">
        <v>4735352.1137411511</v>
      </c>
      <c r="T154" s="734">
        <v>5002458.1426818287</v>
      </c>
      <c r="U154" s="734">
        <v>5539265.4002018264</v>
      </c>
      <c r="V154" s="734">
        <v>5821247.2360740555</v>
      </c>
      <c r="W154" s="734">
        <v>6174923.2141158199</v>
      </c>
      <c r="X154" s="734">
        <v>6573047.1331530139</v>
      </c>
      <c r="Y154" s="734">
        <v>7188416.6825926183</v>
      </c>
      <c r="Z154" s="734">
        <v>7494387.5803058604</v>
      </c>
      <c r="AA154" s="734">
        <v>7768978.7736600861</v>
      </c>
      <c r="AB154" s="734">
        <v>8016668.181376256</v>
      </c>
      <c r="AC154" s="734">
        <v>8270218.3531681877</v>
      </c>
      <c r="AD154" s="734">
        <v>8495112.9990560338</v>
      </c>
      <c r="AE154" s="734">
        <v>8690473.1578267235</v>
      </c>
      <c r="AF154" s="734">
        <v>8855740.3793533929</v>
      </c>
      <c r="AG154" s="734">
        <v>9022465.3898239154</v>
      </c>
      <c r="AH154" s="734">
        <v>9208142.453852376</v>
      </c>
      <c r="AI154" s="734">
        <v>9312434.411263261</v>
      </c>
      <c r="AJ154" s="734">
        <v>9402669.7911249995</v>
      </c>
      <c r="AK154" s="734">
        <v>9428138.843472315</v>
      </c>
      <c r="AL154" s="734">
        <v>9542247.3915100358</v>
      </c>
      <c r="AM154" s="734">
        <v>9602392.2721289489</v>
      </c>
      <c r="AN154" s="734">
        <v>9735408.3979122732</v>
      </c>
      <c r="AO154" s="734">
        <v>9871533.6384563148</v>
      </c>
      <c r="AP154" s="734">
        <v>9766451.5673911348</v>
      </c>
      <c r="AQ154" s="734">
        <v>9772111.0128436461</v>
      </c>
    </row>
    <row r="155" spans="1:43">
      <c r="A155" s="707"/>
      <c r="B155" s="707"/>
      <c r="C155" s="713" t="s">
        <v>679</v>
      </c>
      <c r="D155" s="714">
        <v>663496.23347706057</v>
      </c>
      <c r="E155" s="714">
        <v>786893.06634456187</v>
      </c>
      <c r="F155" s="714">
        <v>903029.58268831694</v>
      </c>
      <c r="G155" s="714">
        <v>1030628.5121491487</v>
      </c>
      <c r="H155" s="714">
        <v>1155405.664980416</v>
      </c>
      <c r="I155" s="714">
        <v>1292350.0443678217</v>
      </c>
      <c r="J155" s="714">
        <v>1430009.0660056288</v>
      </c>
      <c r="K155" s="714">
        <v>1564129.1802822696</v>
      </c>
      <c r="L155" s="714">
        <v>1703431.6701593148</v>
      </c>
      <c r="M155" s="714">
        <v>1837615.3512536867</v>
      </c>
      <c r="N155" s="732">
        <v>1958041.9488623436</v>
      </c>
      <c r="O155" s="732">
        <v>2074471.2369999383</v>
      </c>
      <c r="P155" s="732">
        <v>2193708.052121846</v>
      </c>
      <c r="Q155" s="732">
        <v>2289740.5991202737</v>
      </c>
      <c r="R155" s="732">
        <v>2412399.2059015213</v>
      </c>
      <c r="S155" s="732">
        <v>2748228.3203395102</v>
      </c>
      <c r="T155" s="732">
        <v>2883461.5853662603</v>
      </c>
      <c r="U155" s="732">
        <v>3038645.9148751837</v>
      </c>
      <c r="V155" s="732">
        <v>3154628.0522117415</v>
      </c>
      <c r="W155" s="732">
        <v>3292743.1864990336</v>
      </c>
      <c r="X155" s="732">
        <v>3472733.5600343174</v>
      </c>
      <c r="Y155" s="732">
        <v>3615223.7344740811</v>
      </c>
      <c r="Z155" s="732">
        <v>3770497.7528463881</v>
      </c>
      <c r="AA155" s="732">
        <v>3907157.5152308415</v>
      </c>
      <c r="AB155" s="732">
        <v>4020568.48992453</v>
      </c>
      <c r="AC155" s="732">
        <v>4126251.7264379207</v>
      </c>
      <c r="AD155" s="732">
        <v>4224869.1871856572</v>
      </c>
      <c r="AE155" s="732">
        <v>4311308.5672176993</v>
      </c>
      <c r="AF155" s="732">
        <v>4393429.7329155775</v>
      </c>
      <c r="AG155" s="732">
        <v>4461127.6176850172</v>
      </c>
      <c r="AH155" s="732">
        <v>4576736.1200406589</v>
      </c>
      <c r="AI155" s="732">
        <v>4672463.5569325853</v>
      </c>
      <c r="AJ155" s="732">
        <v>4753670.8194487328</v>
      </c>
      <c r="AK155" s="732">
        <v>4804534.3194145774</v>
      </c>
      <c r="AL155" s="732">
        <v>4886680.7327639349</v>
      </c>
      <c r="AM155" s="732">
        <v>4953341.8023075471</v>
      </c>
      <c r="AN155" s="732">
        <v>5046985.3792127948</v>
      </c>
      <c r="AO155" s="732">
        <v>5134091.2898969064</v>
      </c>
      <c r="AP155" s="732">
        <v>5112152.7231182009</v>
      </c>
      <c r="AQ155" s="732">
        <v>5132607.2723564319</v>
      </c>
    </row>
    <row r="156" spans="1:43">
      <c r="A156" s="707"/>
      <c r="B156" s="707"/>
      <c r="C156" s="716" t="s">
        <v>1198</v>
      </c>
      <c r="D156" s="717">
        <v>878224.70275492244</v>
      </c>
      <c r="E156" s="717">
        <v>983950.45684587583</v>
      </c>
      <c r="F156" s="717">
        <v>1125661.4834005747</v>
      </c>
      <c r="G156" s="717">
        <v>1278530.3155071577</v>
      </c>
      <c r="H156" s="717">
        <v>1416439.6867875969</v>
      </c>
      <c r="I156" s="717">
        <v>1566742.4128142889</v>
      </c>
      <c r="J156" s="717">
        <v>1710151.2425303534</v>
      </c>
      <c r="K156" s="717">
        <v>1848630.7383745553</v>
      </c>
      <c r="L156" s="717">
        <v>2062356.7631521809</v>
      </c>
      <c r="M156" s="717">
        <v>2213886.8752762121</v>
      </c>
      <c r="N156" s="733">
        <v>2353318.8446478229</v>
      </c>
      <c r="O156" s="733">
        <v>2536925.3712254842</v>
      </c>
      <c r="P156" s="733">
        <v>2652840.1740947431</v>
      </c>
      <c r="Q156" s="733">
        <v>2783311.6983887325</v>
      </c>
      <c r="R156" s="733">
        <v>2914700.9057565709</v>
      </c>
      <c r="S156" s="733">
        <v>3280807.9941143175</v>
      </c>
      <c r="T156" s="733">
        <v>3414986.8796059303</v>
      </c>
      <c r="U156" s="733">
        <v>3605878.1335729621</v>
      </c>
      <c r="V156" s="733">
        <v>3806902.7292966167</v>
      </c>
      <c r="W156" s="733">
        <v>4028376.062102057</v>
      </c>
      <c r="X156" s="733">
        <v>4319808.3560367757</v>
      </c>
      <c r="Y156" s="733">
        <v>4572681.2136329012</v>
      </c>
      <c r="Z156" s="733">
        <v>4815675.1241136612</v>
      </c>
      <c r="AA156" s="733">
        <v>4993593.2034993786</v>
      </c>
      <c r="AB156" s="733">
        <v>5164954.5044150921</v>
      </c>
      <c r="AC156" s="733">
        <v>5353927.7808687687</v>
      </c>
      <c r="AD156" s="733">
        <v>5560430.4645069707</v>
      </c>
      <c r="AE156" s="733">
        <v>5761585.1294138879</v>
      </c>
      <c r="AF156" s="733">
        <v>5907440.484265035</v>
      </c>
      <c r="AG156" s="733">
        <v>6068528.0646654656</v>
      </c>
      <c r="AH156" s="733">
        <v>6191925.7439910443</v>
      </c>
      <c r="AI156" s="733">
        <v>6293602.0932232365</v>
      </c>
      <c r="AJ156" s="733">
        <v>6385405.6103522331</v>
      </c>
      <c r="AK156" s="733">
        <v>6433384.0344062373</v>
      </c>
      <c r="AL156" s="733">
        <v>6528648.9358722037</v>
      </c>
      <c r="AM156" s="733">
        <v>6594390.7053522887</v>
      </c>
      <c r="AN156" s="733">
        <v>6708148.2129768133</v>
      </c>
      <c r="AO156" s="733">
        <v>6808871.6364187626</v>
      </c>
      <c r="AP156" s="733">
        <v>6749031.9673084021</v>
      </c>
      <c r="AQ156" s="733">
        <v>6756353.3917616215</v>
      </c>
    </row>
    <row r="157" spans="1:43">
      <c r="A157" s="707"/>
      <c r="B157" s="707"/>
      <c r="C157" s="716" t="s">
        <v>1199</v>
      </c>
      <c r="D157" s="717">
        <v>1274763.724859027</v>
      </c>
      <c r="E157" s="717">
        <v>1444558.1000313303</v>
      </c>
      <c r="F157" s="717">
        <v>1620587.3265585424</v>
      </c>
      <c r="G157" s="717">
        <v>1790890.0308336716</v>
      </c>
      <c r="H157" s="717">
        <v>1946749.8392578394</v>
      </c>
      <c r="I157" s="717">
        <v>2105156.2485461943</v>
      </c>
      <c r="J157" s="717">
        <v>2258327.8369106851</v>
      </c>
      <c r="K157" s="717">
        <v>2411165.0071128081</v>
      </c>
      <c r="L157" s="717">
        <v>2633823.0230502365</v>
      </c>
      <c r="M157" s="717">
        <v>2812455.1521347133</v>
      </c>
      <c r="N157" s="733">
        <v>2987244.3527139695</v>
      </c>
      <c r="O157" s="733">
        <v>3137768.3616008079</v>
      </c>
      <c r="P157" s="733">
        <v>3327958.9522385537</v>
      </c>
      <c r="Q157" s="733">
        <v>3494138.011940815</v>
      </c>
      <c r="R157" s="733">
        <v>3664270.9892981849</v>
      </c>
      <c r="S157" s="733">
        <v>4140020.4388122372</v>
      </c>
      <c r="T157" s="733">
        <v>4315662.3997000074</v>
      </c>
      <c r="U157" s="733">
        <v>4556781.4879883574</v>
      </c>
      <c r="V157" s="733">
        <v>4776575.3503802326</v>
      </c>
      <c r="W157" s="733">
        <v>5030049.0982137304</v>
      </c>
      <c r="X157" s="733">
        <v>5309478.4092629701</v>
      </c>
      <c r="Y157" s="733">
        <v>5564251.4991976731</v>
      </c>
      <c r="Z157" s="733">
        <v>5831740.3524795836</v>
      </c>
      <c r="AA157" s="733">
        <v>6055465.730405217</v>
      </c>
      <c r="AB157" s="733">
        <v>6304729.241034911</v>
      </c>
      <c r="AC157" s="733">
        <v>6573131.5026678201</v>
      </c>
      <c r="AD157" s="733">
        <v>6841923.9790127166</v>
      </c>
      <c r="AE157" s="733">
        <v>7076160.0116176531</v>
      </c>
      <c r="AF157" s="733">
        <v>7266656.3366369214</v>
      </c>
      <c r="AG157" s="733">
        <v>7446405.5283220159</v>
      </c>
      <c r="AH157" s="733">
        <v>7641497.1333052954</v>
      </c>
      <c r="AI157" s="733">
        <v>7807427.9130966682</v>
      </c>
      <c r="AJ157" s="733">
        <v>7956713.0092452299</v>
      </c>
      <c r="AK157" s="733">
        <v>8044490.5394370984</v>
      </c>
      <c r="AL157" s="733">
        <v>8194037.3292207336</v>
      </c>
      <c r="AM157" s="733">
        <v>8304316.7553819548</v>
      </c>
      <c r="AN157" s="733">
        <v>8478533.3444204889</v>
      </c>
      <c r="AO157" s="733">
        <v>8645792.165390037</v>
      </c>
      <c r="AP157" s="733">
        <v>8596603.0375815704</v>
      </c>
      <c r="AQ157" s="733">
        <v>8640196.6371393763</v>
      </c>
    </row>
    <row r="158" spans="1:43">
      <c r="A158" s="707"/>
      <c r="B158" s="707"/>
      <c r="C158" s="719" t="s">
        <v>681</v>
      </c>
      <c r="D158" s="720">
        <v>763751.46690957807</v>
      </c>
      <c r="E158" s="720">
        <v>844053.33439937315</v>
      </c>
      <c r="F158" s="720">
        <v>918361.8104890571</v>
      </c>
      <c r="G158" s="720">
        <v>1004976.3047420542</v>
      </c>
      <c r="H158" s="720">
        <v>1089786.1633009859</v>
      </c>
      <c r="I158" s="720">
        <v>1189665.9562500557</v>
      </c>
      <c r="J158" s="720">
        <v>1291648.5680927702</v>
      </c>
      <c r="K158" s="720">
        <v>1391214.2997833788</v>
      </c>
      <c r="L158" s="720">
        <v>1501140.0546920397</v>
      </c>
      <c r="M158" s="720">
        <v>1599668.2007331878</v>
      </c>
      <c r="N158" s="734">
        <v>1704587.1646976653</v>
      </c>
      <c r="O158" s="734">
        <v>1799116.6694016894</v>
      </c>
      <c r="P158" s="734">
        <v>1883249.1414773285</v>
      </c>
      <c r="Q158" s="734">
        <v>1958536.1661929386</v>
      </c>
      <c r="R158" s="734">
        <v>2034412.5392764858</v>
      </c>
      <c r="S158" s="734">
        <v>2337976.2599339574</v>
      </c>
      <c r="T158" s="734">
        <v>2485904.1997112059</v>
      </c>
      <c r="U158" s="734">
        <v>2678159.3755759192</v>
      </c>
      <c r="V158" s="734">
        <v>2796265.0533540645</v>
      </c>
      <c r="W158" s="734">
        <v>2913256.9274839307</v>
      </c>
      <c r="X158" s="734">
        <v>3038516.9315060368</v>
      </c>
      <c r="Y158" s="734">
        <v>3170062.2213570075</v>
      </c>
      <c r="Z158" s="734">
        <v>3319752.2958047898</v>
      </c>
      <c r="AA158" s="734">
        <v>3445964.8258182369</v>
      </c>
      <c r="AB158" s="734">
        <v>3557101.7656522654</v>
      </c>
      <c r="AC158" s="734">
        <v>3675776.423827373</v>
      </c>
      <c r="AD158" s="734">
        <v>3780470.5628646347</v>
      </c>
      <c r="AE158" s="734">
        <v>3907657.6623947546</v>
      </c>
      <c r="AF158" s="734">
        <v>3991332.4591243803</v>
      </c>
      <c r="AG158" s="734">
        <v>4081865.3740512338</v>
      </c>
      <c r="AH158" s="734">
        <v>4163042.908556161</v>
      </c>
      <c r="AI158" s="734">
        <v>4228095.5741777681</v>
      </c>
      <c r="AJ158" s="734">
        <v>4289183.5609435206</v>
      </c>
      <c r="AK158" s="734">
        <v>4321452.7087901812</v>
      </c>
      <c r="AL158" s="734">
        <v>4388174.2877236428</v>
      </c>
      <c r="AM158" s="734">
        <v>4431536.4687016709</v>
      </c>
      <c r="AN158" s="734">
        <v>4503645.2357089836</v>
      </c>
      <c r="AO158" s="734">
        <v>4565786.5891594002</v>
      </c>
      <c r="AP158" s="734">
        <v>4519444.8452965515</v>
      </c>
      <c r="AQ158" s="734">
        <v>4515422.0291305473</v>
      </c>
    </row>
    <row r="159" spans="1:43">
      <c r="A159" s="707"/>
      <c r="B159" s="707"/>
      <c r="C159" s="722" t="s">
        <v>682</v>
      </c>
      <c r="D159" s="723">
        <v>2744207.8432404287</v>
      </c>
      <c r="E159" s="723">
        <v>3196067.5046435674</v>
      </c>
      <c r="F159" s="723">
        <v>3711931.4867011048</v>
      </c>
      <c r="G159" s="723">
        <v>4269568.4374620644</v>
      </c>
      <c r="H159" s="723">
        <v>4773940.4797549797</v>
      </c>
      <c r="I159" s="723">
        <v>5317668.6146165859</v>
      </c>
      <c r="J159" s="723">
        <v>5818365.5961242579</v>
      </c>
      <c r="K159" s="723">
        <v>6325334.6600230094</v>
      </c>
      <c r="L159" s="723">
        <v>6919809.8065266572</v>
      </c>
      <c r="M159" s="723">
        <v>7624404.3981260005</v>
      </c>
      <c r="N159" s="735">
        <v>8289022.0441024425</v>
      </c>
      <c r="O159" s="735">
        <v>8916605.7336233631</v>
      </c>
      <c r="P159" s="735">
        <v>9522946.9336808976</v>
      </c>
      <c r="Q159" s="735">
        <v>10078828.91078319</v>
      </c>
      <c r="R159" s="735">
        <v>10682267.532562695</v>
      </c>
      <c r="S159" s="735">
        <v>12201138.476177437</v>
      </c>
      <c r="T159" s="735">
        <v>12848652.15990518</v>
      </c>
      <c r="U159" s="735">
        <v>13640967.175087506</v>
      </c>
      <c r="V159" s="735">
        <v>14507243.18546905</v>
      </c>
      <c r="W159" s="735">
        <v>15499673.846474295</v>
      </c>
      <c r="X159" s="735">
        <v>16699875.000299376</v>
      </c>
      <c r="Y159" s="735">
        <v>17928500.379720617</v>
      </c>
      <c r="Z159" s="735">
        <v>19008079.419369161</v>
      </c>
      <c r="AA159" s="735">
        <v>19924452.772564724</v>
      </c>
      <c r="AB159" s="735">
        <v>20888605.18738715</v>
      </c>
      <c r="AC159" s="735">
        <v>21755597.056987196</v>
      </c>
      <c r="AD159" s="735">
        <v>22646823.846162081</v>
      </c>
      <c r="AE159" s="735">
        <v>23449969.075717725</v>
      </c>
      <c r="AF159" s="735">
        <v>24167389.502353303</v>
      </c>
      <c r="AG159" s="735">
        <v>24915547.557147287</v>
      </c>
      <c r="AH159" s="735">
        <v>25616659.455571715</v>
      </c>
      <c r="AI159" s="735">
        <v>26150763.355329715</v>
      </c>
      <c r="AJ159" s="735">
        <v>26686714.455723904</v>
      </c>
      <c r="AK159" s="735">
        <v>26993103.346492041</v>
      </c>
      <c r="AL159" s="735">
        <v>27611544.828225203</v>
      </c>
      <c r="AM159" s="735">
        <v>27886332.117196605</v>
      </c>
      <c r="AN159" s="735">
        <v>28469929.644494489</v>
      </c>
      <c r="AO159" s="735">
        <v>29074901.253422659</v>
      </c>
      <c r="AP159" s="735">
        <v>28924650.180086181</v>
      </c>
      <c r="AQ159" s="735">
        <v>29135522.663438905</v>
      </c>
    </row>
    <row r="160" spans="1:43">
      <c r="A160" s="707"/>
      <c r="B160" s="707"/>
      <c r="C160" s="716" t="s">
        <v>684</v>
      </c>
      <c r="D160" s="717">
        <v>636618.68858805404</v>
      </c>
      <c r="E160" s="717">
        <v>712525.71942400583</v>
      </c>
      <c r="F160" s="717">
        <v>809527.19138856232</v>
      </c>
      <c r="G160" s="717">
        <v>918277.59403167409</v>
      </c>
      <c r="H160" s="717">
        <v>1017932.6851651344</v>
      </c>
      <c r="I160" s="717">
        <v>1129511.2333823012</v>
      </c>
      <c r="J160" s="717">
        <v>1247081.0776314824</v>
      </c>
      <c r="K160" s="717">
        <v>1364323.8523893855</v>
      </c>
      <c r="L160" s="717">
        <v>1490907.4023873534</v>
      </c>
      <c r="M160" s="717">
        <v>1617338.8135276572</v>
      </c>
      <c r="N160" s="733">
        <v>1741217.7290536487</v>
      </c>
      <c r="O160" s="733">
        <v>1869386.0917306263</v>
      </c>
      <c r="P160" s="733">
        <v>1989632.6717434514</v>
      </c>
      <c r="Q160" s="733">
        <v>2110363.7468413538</v>
      </c>
      <c r="R160" s="733">
        <v>2220636.6048314939</v>
      </c>
      <c r="S160" s="733">
        <v>2483413.9942473127</v>
      </c>
      <c r="T160" s="733">
        <v>2597352.5157644553</v>
      </c>
      <c r="U160" s="733">
        <v>2836883.2915688059</v>
      </c>
      <c r="V160" s="733">
        <v>2974303.1559951864</v>
      </c>
      <c r="W160" s="733">
        <v>3146441.5791151212</v>
      </c>
      <c r="X160" s="733">
        <v>3328339.9513691287</v>
      </c>
      <c r="Y160" s="733">
        <v>3488420.5164538519</v>
      </c>
      <c r="Z160" s="733">
        <v>3645410.7498263232</v>
      </c>
      <c r="AA160" s="733">
        <v>3787329.197846727</v>
      </c>
      <c r="AB160" s="733">
        <v>3971370.2774907053</v>
      </c>
      <c r="AC160" s="733">
        <v>4154364.7786037019</v>
      </c>
      <c r="AD160" s="733">
        <v>4327209.9862903524</v>
      </c>
      <c r="AE160" s="733">
        <v>4495964.3546188427</v>
      </c>
      <c r="AF160" s="733">
        <v>4671852.9750834741</v>
      </c>
      <c r="AG160" s="733">
        <v>4805218.5122514963</v>
      </c>
      <c r="AH160" s="733">
        <v>4917897.417818238</v>
      </c>
      <c r="AI160" s="733">
        <v>5006593.8499433193</v>
      </c>
      <c r="AJ160" s="733">
        <v>5094724.9727659291</v>
      </c>
      <c r="AK160" s="733">
        <v>5144632.8525934732</v>
      </c>
      <c r="AL160" s="733">
        <v>5235548.5074487329</v>
      </c>
      <c r="AM160" s="733">
        <v>5290782.7401779983</v>
      </c>
      <c r="AN160" s="733">
        <v>5356299.7094984539</v>
      </c>
      <c r="AO160" s="733">
        <v>5443807.5649792496</v>
      </c>
      <c r="AP160" s="733">
        <v>5445853.2459530104</v>
      </c>
      <c r="AQ160" s="733">
        <v>5486677.04031072</v>
      </c>
    </row>
    <row r="161" spans="1:43">
      <c r="A161" s="707"/>
      <c r="B161" s="707"/>
      <c r="C161" s="716" t="s">
        <v>685</v>
      </c>
      <c r="D161" s="717">
        <v>1139518.4426446015</v>
      </c>
      <c r="E161" s="717">
        <v>1299523.4794532419</v>
      </c>
      <c r="F161" s="717">
        <v>1467567.7894992004</v>
      </c>
      <c r="G161" s="717">
        <v>1649798.7670591732</v>
      </c>
      <c r="H161" s="717">
        <v>1829483.6457510763</v>
      </c>
      <c r="I161" s="717">
        <v>2029663.5381000331</v>
      </c>
      <c r="J161" s="717">
        <v>2229567.0990440026</v>
      </c>
      <c r="K161" s="717">
        <v>2426780.9628947517</v>
      </c>
      <c r="L161" s="717">
        <v>2636104.3884608401</v>
      </c>
      <c r="M161" s="717">
        <v>2892957.8008260233</v>
      </c>
      <c r="N161" s="733">
        <v>3133049.3758325777</v>
      </c>
      <c r="O161" s="733">
        <v>3341472.4191722786</v>
      </c>
      <c r="P161" s="733">
        <v>3535896.3429395864</v>
      </c>
      <c r="Q161" s="733">
        <v>3706512.4202015065</v>
      </c>
      <c r="R161" s="733">
        <v>3890509.3655550005</v>
      </c>
      <c r="S161" s="733">
        <v>4347466.1998973237</v>
      </c>
      <c r="T161" s="733">
        <v>4809629.7867105789</v>
      </c>
      <c r="U161" s="733">
        <v>5039375.5697048372</v>
      </c>
      <c r="V161" s="733">
        <v>5313967.9329903862</v>
      </c>
      <c r="W161" s="733">
        <v>5591621.1652009748</v>
      </c>
      <c r="X161" s="733">
        <v>5916167.4084017826</v>
      </c>
      <c r="Y161" s="733">
        <v>6207341.7804196887</v>
      </c>
      <c r="Z161" s="733">
        <v>6508832.4533425756</v>
      </c>
      <c r="AA161" s="733">
        <v>6759833.3735978901</v>
      </c>
      <c r="AB161" s="733">
        <v>7000759.4146066215</v>
      </c>
      <c r="AC161" s="733">
        <v>7286638.325118958</v>
      </c>
      <c r="AD161" s="733">
        <v>7516455.9852827489</v>
      </c>
      <c r="AE161" s="733">
        <v>7733706.7485460918</v>
      </c>
      <c r="AF161" s="733">
        <v>7911541.8296074104</v>
      </c>
      <c r="AG161" s="733">
        <v>8095762.2261162167</v>
      </c>
      <c r="AH161" s="733">
        <v>8250020.6053124396</v>
      </c>
      <c r="AI161" s="733">
        <v>8374579.6299955174</v>
      </c>
      <c r="AJ161" s="733">
        <v>8491167.950076228</v>
      </c>
      <c r="AK161" s="733">
        <v>8546340.6065830514</v>
      </c>
      <c r="AL161" s="733">
        <v>8681450.3078736942</v>
      </c>
      <c r="AM161" s="733">
        <v>8735737.7980742101</v>
      </c>
      <c r="AN161" s="733">
        <v>8825168.4046605621</v>
      </c>
      <c r="AO161" s="733">
        <v>8924383.5014311541</v>
      </c>
      <c r="AP161" s="733">
        <v>8860187.0108280759</v>
      </c>
      <c r="AQ161" s="733">
        <v>8875945.6337690763</v>
      </c>
    </row>
    <row r="162" spans="1:43">
      <c r="A162" s="707"/>
      <c r="B162" s="707"/>
      <c r="C162" s="716" t="s">
        <v>686</v>
      </c>
      <c r="D162" s="717">
        <v>1039708.347188845</v>
      </c>
      <c r="E162" s="717">
        <v>1219443.6821635959</v>
      </c>
      <c r="F162" s="717">
        <v>1394112.8103796795</v>
      </c>
      <c r="G162" s="717">
        <v>1606111.4724888029</v>
      </c>
      <c r="H162" s="717">
        <v>1813755.5867748959</v>
      </c>
      <c r="I162" s="717">
        <v>2045843.999889452</v>
      </c>
      <c r="J162" s="717">
        <v>2281114.8825103357</v>
      </c>
      <c r="K162" s="717">
        <v>2517326.5073900744</v>
      </c>
      <c r="L162" s="717">
        <v>2763242.6442895466</v>
      </c>
      <c r="M162" s="717">
        <v>2999112.0067477133</v>
      </c>
      <c r="N162" s="733">
        <v>3253106.6142757777</v>
      </c>
      <c r="O162" s="733">
        <v>3504744.0552231371</v>
      </c>
      <c r="P162" s="733">
        <v>3775462.1424787161</v>
      </c>
      <c r="Q162" s="733">
        <v>3966287.6084828973</v>
      </c>
      <c r="R162" s="733">
        <v>4167853.2193286018</v>
      </c>
      <c r="S162" s="733">
        <v>4718064.6209712736</v>
      </c>
      <c r="T162" s="733">
        <v>4995772.0845137397</v>
      </c>
      <c r="U162" s="733">
        <v>5343177.2663859762</v>
      </c>
      <c r="V162" s="733">
        <v>5638789.6947230743</v>
      </c>
      <c r="W162" s="733">
        <v>5976139.8286167774</v>
      </c>
      <c r="X162" s="733">
        <v>6307824.6630210057</v>
      </c>
      <c r="Y162" s="733">
        <v>6644770.0116000157</v>
      </c>
      <c r="Z162" s="733">
        <v>6940464.0292641837</v>
      </c>
      <c r="AA162" s="733">
        <v>7186986.5685415659</v>
      </c>
      <c r="AB162" s="733">
        <v>7458464.5631003315</v>
      </c>
      <c r="AC162" s="733">
        <v>7768491.6739292275</v>
      </c>
      <c r="AD162" s="733">
        <v>8013198.4958535032</v>
      </c>
      <c r="AE162" s="733">
        <v>8219076.8680465808</v>
      </c>
      <c r="AF162" s="733">
        <v>8396701.863028286</v>
      </c>
      <c r="AG162" s="733">
        <v>8570568.2793226633</v>
      </c>
      <c r="AH162" s="733">
        <v>8753000.2772525605</v>
      </c>
      <c r="AI162" s="733">
        <v>8906621.1402636282</v>
      </c>
      <c r="AJ162" s="733">
        <v>9068187.0174998846</v>
      </c>
      <c r="AK162" s="733">
        <v>9149863.2675031312</v>
      </c>
      <c r="AL162" s="733">
        <v>9325056.0718998518</v>
      </c>
      <c r="AM162" s="733">
        <v>9422060.8715530727</v>
      </c>
      <c r="AN162" s="733">
        <v>9558948.3017161731</v>
      </c>
      <c r="AO162" s="733">
        <v>9712384.9427206106</v>
      </c>
      <c r="AP162" s="733">
        <v>9670565.375051396</v>
      </c>
      <c r="AQ162" s="733">
        <v>9719250.1597412992</v>
      </c>
    </row>
    <row r="163" spans="1:43">
      <c r="A163" s="707"/>
      <c r="B163" s="707"/>
      <c r="C163" s="716" t="s">
        <v>683</v>
      </c>
      <c r="D163" s="717">
        <v>1031968.7334366173</v>
      </c>
      <c r="E163" s="717">
        <v>1153311.5118801661</v>
      </c>
      <c r="F163" s="717">
        <v>1311935.356172468</v>
      </c>
      <c r="G163" s="717">
        <v>1461366.1808823713</v>
      </c>
      <c r="H163" s="717">
        <v>1592072.3207647533</v>
      </c>
      <c r="I163" s="717">
        <v>1733841.3115093394</v>
      </c>
      <c r="J163" s="717">
        <v>1863139.7837596803</v>
      </c>
      <c r="K163" s="717">
        <v>1988645.7799649127</v>
      </c>
      <c r="L163" s="717">
        <v>2119930.4577688784</v>
      </c>
      <c r="M163" s="717">
        <v>2280188.3126109471</v>
      </c>
      <c r="N163" s="733">
        <v>2432212.127274924</v>
      </c>
      <c r="O163" s="733">
        <v>2564967.1733538816</v>
      </c>
      <c r="P163" s="733">
        <v>2748617.5070976145</v>
      </c>
      <c r="Q163" s="733">
        <v>2869099.5785130984</v>
      </c>
      <c r="R163" s="733">
        <v>2993682.0312105278</v>
      </c>
      <c r="S163" s="733">
        <v>3400432.4550092323</v>
      </c>
      <c r="T163" s="733">
        <v>3566381.4121658043</v>
      </c>
      <c r="U163" s="733">
        <v>3828098.5649141283</v>
      </c>
      <c r="V163" s="733">
        <v>4015203.8584477874</v>
      </c>
      <c r="W163" s="733">
        <v>4212039.5479879742</v>
      </c>
      <c r="X163" s="733">
        <v>4459846.6122955754</v>
      </c>
      <c r="Y163" s="733">
        <v>4689822.431045223</v>
      </c>
      <c r="Z163" s="733">
        <v>4932378.4546738304</v>
      </c>
      <c r="AA163" s="733">
        <v>5139339.3869663551</v>
      </c>
      <c r="AB163" s="733">
        <v>5367824.9800862549</v>
      </c>
      <c r="AC163" s="733">
        <v>5599378.982549225</v>
      </c>
      <c r="AD163" s="733">
        <v>5795952.3937505409</v>
      </c>
      <c r="AE163" s="733">
        <v>6025665.1680155583</v>
      </c>
      <c r="AF163" s="733">
        <v>6197325.0334539618</v>
      </c>
      <c r="AG163" s="733">
        <v>6349494.4972907733</v>
      </c>
      <c r="AH163" s="733">
        <v>6505000.67328858</v>
      </c>
      <c r="AI163" s="733">
        <v>6638499.3309404636</v>
      </c>
      <c r="AJ163" s="733">
        <v>6765562.4318419341</v>
      </c>
      <c r="AK163" s="733">
        <v>6831498.3685281863</v>
      </c>
      <c r="AL163" s="733">
        <v>6970365.7864504624</v>
      </c>
      <c r="AM163" s="733">
        <v>7055676.9162994158</v>
      </c>
      <c r="AN163" s="733">
        <v>7180808.1381339077</v>
      </c>
      <c r="AO163" s="733">
        <v>7322230.1544468589</v>
      </c>
      <c r="AP163" s="733">
        <v>7327387.9892934533</v>
      </c>
      <c r="AQ163" s="733">
        <v>7395011.2261573737</v>
      </c>
    </row>
    <row r="164" spans="1:43">
      <c r="A164" s="707"/>
      <c r="B164" s="707"/>
      <c r="C164" s="716" t="s">
        <v>687</v>
      </c>
      <c r="D164" s="717">
        <v>936055.0400216491</v>
      </c>
      <c r="E164" s="717">
        <v>1060497.6343183215</v>
      </c>
      <c r="F164" s="717">
        <v>1205845.254788985</v>
      </c>
      <c r="G164" s="717">
        <v>1349429.7442481397</v>
      </c>
      <c r="H164" s="717">
        <v>1477603.500226923</v>
      </c>
      <c r="I164" s="717">
        <v>1612984.584408991</v>
      </c>
      <c r="J164" s="717">
        <v>1742043.4756195177</v>
      </c>
      <c r="K164" s="717">
        <v>1866411.4826866523</v>
      </c>
      <c r="L164" s="717">
        <v>2023688.7732834294</v>
      </c>
      <c r="M164" s="717">
        <v>2175262.7489531734</v>
      </c>
      <c r="N164" s="733">
        <v>2329004.5879329098</v>
      </c>
      <c r="O164" s="733">
        <v>2465188.9886690183</v>
      </c>
      <c r="P164" s="733">
        <v>2602525.0919151627</v>
      </c>
      <c r="Q164" s="733">
        <v>2709937.7536572749</v>
      </c>
      <c r="R164" s="733">
        <v>2845684.647841813</v>
      </c>
      <c r="S164" s="733">
        <v>3189196.6416910915</v>
      </c>
      <c r="T164" s="733">
        <v>3317803.1012233705</v>
      </c>
      <c r="U164" s="733">
        <v>3573578.1120118564</v>
      </c>
      <c r="V164" s="733">
        <v>3731752.6939738821</v>
      </c>
      <c r="W164" s="733">
        <v>3926554.425218937</v>
      </c>
      <c r="X164" s="733">
        <v>4212426.3372635078</v>
      </c>
      <c r="Y164" s="733">
        <v>4408174.6918749772</v>
      </c>
      <c r="Z164" s="733">
        <v>4599873.7574228868</v>
      </c>
      <c r="AA164" s="733">
        <v>4774234.2598559335</v>
      </c>
      <c r="AB164" s="733">
        <v>4965352.493061902</v>
      </c>
      <c r="AC164" s="733">
        <v>5147832.0230528601</v>
      </c>
      <c r="AD164" s="733">
        <v>5293311.6469776025</v>
      </c>
      <c r="AE164" s="733">
        <v>5453749.4636171423</v>
      </c>
      <c r="AF164" s="733">
        <v>5569939.3138305126</v>
      </c>
      <c r="AG164" s="733">
        <v>5696060.0933986772</v>
      </c>
      <c r="AH164" s="733">
        <v>5800637.6548363222</v>
      </c>
      <c r="AI164" s="733">
        <v>5899927.4805980679</v>
      </c>
      <c r="AJ164" s="733">
        <v>5988740.7398729473</v>
      </c>
      <c r="AK164" s="733">
        <v>6050857.4484527279</v>
      </c>
      <c r="AL164" s="733">
        <v>6170033.5680080038</v>
      </c>
      <c r="AM164" s="733">
        <v>6235680.8427294604</v>
      </c>
      <c r="AN164" s="733">
        <v>6316900.679653326</v>
      </c>
      <c r="AO164" s="733">
        <v>6410706.4835953917</v>
      </c>
      <c r="AP164" s="733">
        <v>6381305.019120655</v>
      </c>
      <c r="AQ164" s="733">
        <v>6403907.98920736</v>
      </c>
    </row>
    <row r="165" spans="1:43">
      <c r="A165" s="707"/>
      <c r="B165" s="707"/>
      <c r="C165" s="716" t="s">
        <v>688</v>
      </c>
      <c r="D165" s="717">
        <v>1177058.1875623309</v>
      </c>
      <c r="E165" s="717">
        <v>1377750.3493863281</v>
      </c>
      <c r="F165" s="717">
        <v>1603044.9309354951</v>
      </c>
      <c r="G165" s="717">
        <v>1836522.782880066</v>
      </c>
      <c r="H165" s="717">
        <v>2039794.5638953573</v>
      </c>
      <c r="I165" s="717">
        <v>2252744.6088092816</v>
      </c>
      <c r="J165" s="717">
        <v>2463441.0061288313</v>
      </c>
      <c r="K165" s="717">
        <v>2672910.5712045017</v>
      </c>
      <c r="L165" s="717">
        <v>2907996.4463893333</v>
      </c>
      <c r="M165" s="717">
        <v>3111907.133273623</v>
      </c>
      <c r="N165" s="733">
        <v>3368711.9776414698</v>
      </c>
      <c r="O165" s="733">
        <v>3601355.7795340228</v>
      </c>
      <c r="P165" s="733">
        <v>3863344.5072597545</v>
      </c>
      <c r="Q165" s="733">
        <v>4028529.0026474036</v>
      </c>
      <c r="R165" s="733">
        <v>4226592.030289555</v>
      </c>
      <c r="S165" s="733">
        <v>4836749.7810538001</v>
      </c>
      <c r="T165" s="733">
        <v>5124518.7389435349</v>
      </c>
      <c r="U165" s="733">
        <v>5484268.0891209096</v>
      </c>
      <c r="V165" s="733">
        <v>5770120.6792017398</v>
      </c>
      <c r="W165" s="733">
        <v>6113181.4604268037</v>
      </c>
      <c r="X165" s="733">
        <v>6450884.7420096863</v>
      </c>
      <c r="Y165" s="733">
        <v>6795395.3337088879</v>
      </c>
      <c r="Z165" s="733">
        <v>7143771.8755455632</v>
      </c>
      <c r="AA165" s="733">
        <v>7419625.3139736224</v>
      </c>
      <c r="AB165" s="733">
        <v>7705526.6279612985</v>
      </c>
      <c r="AC165" s="733">
        <v>8039343.229374053</v>
      </c>
      <c r="AD165" s="733">
        <v>8334564.3090065559</v>
      </c>
      <c r="AE165" s="733">
        <v>8645000.8644434623</v>
      </c>
      <c r="AF165" s="733">
        <v>8891556.1044681389</v>
      </c>
      <c r="AG165" s="733">
        <v>9099609.8905347195</v>
      </c>
      <c r="AH165" s="733">
        <v>9285179.7390604336</v>
      </c>
      <c r="AI165" s="733">
        <v>9465825.7230183575</v>
      </c>
      <c r="AJ165" s="733">
        <v>9634701.8863457739</v>
      </c>
      <c r="AK165" s="733">
        <v>9741213.059649583</v>
      </c>
      <c r="AL165" s="733">
        <v>9943488.0457637161</v>
      </c>
      <c r="AM165" s="733">
        <v>10075465.821072506</v>
      </c>
      <c r="AN165" s="733">
        <v>10240566.349806285</v>
      </c>
      <c r="AO165" s="733">
        <v>10431414.090480145</v>
      </c>
      <c r="AP165" s="733">
        <v>10410897.635688704</v>
      </c>
      <c r="AQ165" s="733">
        <v>10485922.512603009</v>
      </c>
    </row>
    <row r="166" spans="1:43" ht="16" thickBot="1">
      <c r="A166" s="725"/>
      <c r="B166" s="707"/>
      <c r="C166" s="726" t="s">
        <v>1200</v>
      </c>
      <c r="D166" s="727">
        <v>0</v>
      </c>
      <c r="E166" s="727">
        <v>0</v>
      </c>
      <c r="F166" s="727">
        <v>1115455.3174351195</v>
      </c>
      <c r="G166" s="727">
        <v>1193159.1336917731</v>
      </c>
      <c r="H166" s="727">
        <v>1266245.9844437642</v>
      </c>
      <c r="I166" s="727">
        <v>1355286.0445191332</v>
      </c>
      <c r="J166" s="727">
        <v>1430405.3431418613</v>
      </c>
      <c r="K166" s="727">
        <v>1504687.3611869523</v>
      </c>
      <c r="L166" s="727">
        <v>1597359.3045986004</v>
      </c>
      <c r="M166" s="727">
        <v>1699379.0796585388</v>
      </c>
      <c r="N166" s="736">
        <v>1799675.4362492592</v>
      </c>
      <c r="O166" s="736">
        <v>1893676.9248948705</v>
      </c>
      <c r="P166" s="736">
        <v>1985605.0057674758</v>
      </c>
      <c r="Q166" s="736">
        <v>2084864.2766988378</v>
      </c>
      <c r="R166" s="736">
        <v>2188880.4298357228</v>
      </c>
      <c r="S166" s="736">
        <v>2506610.7981064036</v>
      </c>
      <c r="T166" s="736">
        <v>2706404.3800628558</v>
      </c>
      <c r="U166" s="736">
        <v>2850494.1822062479</v>
      </c>
      <c r="V166" s="736">
        <v>3036066.794367705</v>
      </c>
      <c r="W166" s="736">
        <v>3265202.430278223</v>
      </c>
      <c r="X166" s="736">
        <v>3506619.0285247196</v>
      </c>
      <c r="Y166" s="736">
        <v>3728394.6158593749</v>
      </c>
      <c r="Z166" s="736">
        <v>3947970.2216248228</v>
      </c>
      <c r="AA166" s="736">
        <v>4134045.0157267428</v>
      </c>
      <c r="AB166" s="736">
        <v>4322141.6092256736</v>
      </c>
      <c r="AC166" s="736">
        <v>4503568.3588956958</v>
      </c>
      <c r="AD166" s="736">
        <v>4672658.0282290075</v>
      </c>
      <c r="AE166" s="736">
        <v>4833915.953129353</v>
      </c>
      <c r="AF166" s="736">
        <v>5033132.2331385603</v>
      </c>
      <c r="AG166" s="736">
        <v>5170040.7414707076</v>
      </c>
      <c r="AH166" s="736">
        <v>5315422.0514345495</v>
      </c>
      <c r="AI166" s="736">
        <v>5440160.9978660336</v>
      </c>
      <c r="AJ166" s="736">
        <v>5574136.0945531363</v>
      </c>
      <c r="AK166" s="736">
        <v>5665948.5603705682</v>
      </c>
      <c r="AL166" s="736">
        <v>5823242.5332236867</v>
      </c>
      <c r="AM166" s="736">
        <v>5916189.8711025612</v>
      </c>
      <c r="AN166" s="736">
        <v>6061101.52609473</v>
      </c>
      <c r="AO166" s="736">
        <v>6209982.6376389842</v>
      </c>
      <c r="AP166" s="736">
        <v>6203477.9528529346</v>
      </c>
      <c r="AQ166" s="736">
        <v>6264483.6109799854</v>
      </c>
    </row>
    <row r="167" spans="1:43" ht="16" thickBot="1">
      <c r="A167" s="707"/>
      <c r="B167" s="707"/>
      <c r="C167" s="729" t="s">
        <v>1201</v>
      </c>
      <c r="D167" s="730">
        <v>94290684.484811455</v>
      </c>
      <c r="E167" s="730">
        <v>106212972.42827782</v>
      </c>
      <c r="F167" s="730">
        <v>120221845.42131534</v>
      </c>
      <c r="G167" s="730">
        <v>134328291.93448526</v>
      </c>
      <c r="H167" s="730">
        <v>146835108.74868408</v>
      </c>
      <c r="I167" s="730">
        <v>160742315.68146518</v>
      </c>
      <c r="J167" s="730">
        <v>174005526.32186836</v>
      </c>
      <c r="K167" s="730">
        <v>186805122.78800651</v>
      </c>
      <c r="L167" s="730">
        <v>201540375.98200095</v>
      </c>
      <c r="M167" s="730">
        <v>216968056.38201645</v>
      </c>
      <c r="N167" s="737">
        <v>232510296</v>
      </c>
      <c r="O167" s="737">
        <v>248550440</v>
      </c>
      <c r="P167" s="737">
        <v>263814613</v>
      </c>
      <c r="Q167" s="737">
        <v>277510037</v>
      </c>
      <c r="R167" s="737">
        <v>292493249</v>
      </c>
      <c r="S167" s="737">
        <v>334021886</v>
      </c>
      <c r="T167" s="737">
        <v>355448886</v>
      </c>
      <c r="U167" s="737">
        <v>388379732</v>
      </c>
      <c r="V167" s="737">
        <v>413759662</v>
      </c>
      <c r="W167" s="737">
        <v>443717101.99999994</v>
      </c>
      <c r="X167" s="737">
        <v>475581822</v>
      </c>
      <c r="Y167" s="737">
        <v>516707345.99999988</v>
      </c>
      <c r="Z167" s="737">
        <v>544519777</v>
      </c>
      <c r="AA167" s="737">
        <v>567553107</v>
      </c>
      <c r="AB167" s="737">
        <v>591303086.99999988</v>
      </c>
      <c r="AC167" s="737">
        <v>613810242</v>
      </c>
      <c r="AD167" s="737">
        <v>636263416</v>
      </c>
      <c r="AE167" s="737">
        <v>657393061</v>
      </c>
      <c r="AF167" s="737">
        <v>675464082</v>
      </c>
      <c r="AG167" s="737">
        <v>692963870.99999988</v>
      </c>
      <c r="AH167" s="737">
        <v>711246970</v>
      </c>
      <c r="AI167" s="737">
        <v>725497486</v>
      </c>
      <c r="AJ167" s="737">
        <v>739027825.00000012</v>
      </c>
      <c r="AK167" s="737">
        <v>746799659</v>
      </c>
      <c r="AL167" s="737">
        <v>771967020</v>
      </c>
      <c r="AM167" s="737">
        <v>777126621</v>
      </c>
      <c r="AN167" s="737">
        <v>792945649</v>
      </c>
      <c r="AO167" s="737">
        <v>808633084</v>
      </c>
      <c r="AP167" s="737">
        <v>804008879</v>
      </c>
      <c r="AQ167" s="737">
        <v>809104305.99999988</v>
      </c>
    </row>
    <row r="168" spans="1:43">
      <c r="A168" s="707"/>
      <c r="B168" s="707"/>
      <c r="C168" s="722" t="s">
        <v>1182</v>
      </c>
      <c r="D168" s="723">
        <v>14291673.963169394</v>
      </c>
      <c r="E168" s="723">
        <v>16126458.921359729</v>
      </c>
      <c r="F168" s="723">
        <v>18043504.981388599</v>
      </c>
      <c r="G168" s="723">
        <v>20151750.088683225</v>
      </c>
      <c r="H168" s="723">
        <v>22156791.197973132</v>
      </c>
      <c r="I168" s="723">
        <v>24425768.042625599</v>
      </c>
      <c r="J168" s="723">
        <v>26731593.662678614</v>
      </c>
      <c r="K168" s="723">
        <v>28924468.335759468</v>
      </c>
      <c r="L168" s="723">
        <v>31367592.856521584</v>
      </c>
      <c r="M168" s="723">
        <v>33955345.837525479</v>
      </c>
      <c r="N168" s="735">
        <v>36490555.270433158</v>
      </c>
      <c r="O168" s="735">
        <v>38964984.256599836</v>
      </c>
      <c r="P168" s="735">
        <v>41239804.248957947</v>
      </c>
      <c r="Q168" s="735">
        <v>43289472.822142802</v>
      </c>
      <c r="R168" s="735">
        <v>45524539.164991222</v>
      </c>
      <c r="S168" s="735">
        <v>51253163.990349233</v>
      </c>
      <c r="T168" s="735">
        <v>54265679.694307014</v>
      </c>
      <c r="U168" s="735">
        <v>62148955.602196164</v>
      </c>
      <c r="V168" s="735">
        <v>65218597.414604932</v>
      </c>
      <c r="W168" s="735">
        <v>68608605.650524676</v>
      </c>
      <c r="X168" s="735">
        <v>72431043.828829274</v>
      </c>
      <c r="Y168" s="735">
        <v>78616880.702580705</v>
      </c>
      <c r="Z168" s="735">
        <v>82045345.520457625</v>
      </c>
      <c r="AA168" s="735">
        <v>84856555.828187898</v>
      </c>
      <c r="AB168" s="735">
        <v>88098060.953573748</v>
      </c>
      <c r="AC168" s="735">
        <v>91255167.854018658</v>
      </c>
      <c r="AD168" s="735">
        <v>94412305.637476325</v>
      </c>
      <c r="AE168" s="735">
        <v>97172666.873582408</v>
      </c>
      <c r="AF168" s="735">
        <v>99483410.42107287</v>
      </c>
      <c r="AG168" s="735">
        <v>101648569.27222008</v>
      </c>
      <c r="AH168" s="735">
        <v>103880509.21413071</v>
      </c>
      <c r="AI168" s="735">
        <v>105659727.65173645</v>
      </c>
      <c r="AJ168" s="735">
        <v>107026217.48860848</v>
      </c>
      <c r="AK168" s="735">
        <v>107789757.36087535</v>
      </c>
      <c r="AL168" s="735">
        <v>109355416.92650513</v>
      </c>
      <c r="AM168" s="735">
        <v>109488617.7307339</v>
      </c>
      <c r="AN168" s="735">
        <v>110773188.70303646</v>
      </c>
      <c r="AO168" s="735">
        <v>112118764.58463231</v>
      </c>
      <c r="AP168" s="735">
        <v>110994132.30616249</v>
      </c>
      <c r="AQ168" s="735">
        <v>111084981.277431</v>
      </c>
    </row>
    <row r="169" spans="1:43">
      <c r="A169" s="707"/>
      <c r="B169" s="707"/>
      <c r="C169" s="716" t="s">
        <v>1202</v>
      </c>
      <c r="D169" s="717">
        <v>33644878.651899755</v>
      </c>
      <c r="E169" s="717">
        <v>37297204.338548191</v>
      </c>
      <c r="F169" s="717">
        <v>41307262.679713771</v>
      </c>
      <c r="G169" s="717">
        <v>45709684.40078719</v>
      </c>
      <c r="H169" s="717">
        <v>49398624.785040006</v>
      </c>
      <c r="I169" s="717">
        <v>53662372.364520907</v>
      </c>
      <c r="J169" s="717">
        <v>57654435.66275055</v>
      </c>
      <c r="K169" s="717">
        <v>61569617.176595859</v>
      </c>
      <c r="L169" s="717">
        <v>66057089.093458772</v>
      </c>
      <c r="M169" s="717">
        <v>70833451.41554904</v>
      </c>
      <c r="N169" s="733">
        <v>75698897.643307</v>
      </c>
      <c r="O169" s="733">
        <v>81038848.481712282</v>
      </c>
      <c r="P169" s="733">
        <v>86249704.784510076</v>
      </c>
      <c r="Q169" s="733">
        <v>91250541.599666461</v>
      </c>
      <c r="R169" s="733">
        <v>96674487.342071757</v>
      </c>
      <c r="S169" s="733">
        <v>111721976.82317196</v>
      </c>
      <c r="T169" s="733">
        <v>119555788.0850109</v>
      </c>
      <c r="U169" s="733">
        <v>130897853.70643288</v>
      </c>
      <c r="V169" s="733">
        <v>141283843.34054336</v>
      </c>
      <c r="W169" s="733">
        <v>154298893.02445355</v>
      </c>
      <c r="X169" s="733">
        <v>166892926.94137806</v>
      </c>
      <c r="Y169" s="733">
        <v>180721739.89208835</v>
      </c>
      <c r="Z169" s="733">
        <v>191318185.14085913</v>
      </c>
      <c r="AA169" s="733">
        <v>199899193.6006842</v>
      </c>
      <c r="AB169" s="733">
        <v>208703514.16918936</v>
      </c>
      <c r="AC169" s="733">
        <v>216697080.06335577</v>
      </c>
      <c r="AD169" s="733">
        <v>224915037.25253358</v>
      </c>
      <c r="AE169" s="733">
        <v>232875879.10084227</v>
      </c>
      <c r="AF169" s="733">
        <v>239766515.62067997</v>
      </c>
      <c r="AG169" s="733">
        <v>246882027.88061216</v>
      </c>
      <c r="AH169" s="733">
        <v>254246653.61044118</v>
      </c>
      <c r="AI169" s="733">
        <v>260278554.83547747</v>
      </c>
      <c r="AJ169" s="733">
        <v>266324042.92704251</v>
      </c>
      <c r="AK169" s="733">
        <v>270062925.67455345</v>
      </c>
      <c r="AL169" s="733">
        <v>286145914.84911191</v>
      </c>
      <c r="AM169" s="733">
        <v>288330291.6531167</v>
      </c>
      <c r="AN169" s="733">
        <v>295339027.9967705</v>
      </c>
      <c r="AO169" s="733">
        <v>302166340.97120857</v>
      </c>
      <c r="AP169" s="733">
        <v>301216764.79194731</v>
      </c>
      <c r="AQ169" s="733">
        <v>304262042.39487427</v>
      </c>
    </row>
    <row r="170" spans="1:43">
      <c r="A170" s="707"/>
      <c r="B170" s="707"/>
      <c r="C170" s="716" t="s">
        <v>1203</v>
      </c>
      <c r="D170" s="717">
        <v>12954394.774007248</v>
      </c>
      <c r="E170" s="717">
        <v>14681726.994507918</v>
      </c>
      <c r="F170" s="717">
        <v>16579583.078007435</v>
      </c>
      <c r="G170" s="717">
        <v>18576434.641583454</v>
      </c>
      <c r="H170" s="717">
        <v>20317837.55367589</v>
      </c>
      <c r="I170" s="717">
        <v>22235471.439644549</v>
      </c>
      <c r="J170" s="717">
        <v>24072531.394074831</v>
      </c>
      <c r="K170" s="717">
        <v>25791305.158369597</v>
      </c>
      <c r="L170" s="717">
        <v>27902237.261045769</v>
      </c>
      <c r="M170" s="717">
        <v>30111844.770348348</v>
      </c>
      <c r="N170" s="733">
        <v>32398743.511795387</v>
      </c>
      <c r="O170" s="733">
        <v>34819061.198575191</v>
      </c>
      <c r="P170" s="733">
        <v>36957000.334645778</v>
      </c>
      <c r="Q170" s="733">
        <v>38844768.775504582</v>
      </c>
      <c r="R170" s="733">
        <v>40810762.504230514</v>
      </c>
      <c r="S170" s="733">
        <v>46220686.014550425</v>
      </c>
      <c r="T170" s="733">
        <v>49404619.423566215</v>
      </c>
      <c r="U170" s="733">
        <v>53264623.825492173</v>
      </c>
      <c r="V170" s="733">
        <v>56709049.337727681</v>
      </c>
      <c r="W170" s="733">
        <v>60433362.063920781</v>
      </c>
      <c r="X170" s="733">
        <v>64559679.137017563</v>
      </c>
      <c r="Y170" s="733">
        <v>72542746.154770628</v>
      </c>
      <c r="Z170" s="733">
        <v>76240415.145767599</v>
      </c>
      <c r="AA170" s="733">
        <v>79366468.3915582</v>
      </c>
      <c r="AB170" s="733">
        <v>82605110.970616207</v>
      </c>
      <c r="AC170" s="733">
        <v>85599231.095380977</v>
      </c>
      <c r="AD170" s="733">
        <v>88651099.535346419</v>
      </c>
      <c r="AE170" s="733">
        <v>91630703.828646243</v>
      </c>
      <c r="AF170" s="733">
        <v>94178822.781353861</v>
      </c>
      <c r="AG170" s="733">
        <v>96439867.205800593</v>
      </c>
      <c r="AH170" s="733">
        <v>99049278.687204346</v>
      </c>
      <c r="AI170" s="733">
        <v>100960598.68494447</v>
      </c>
      <c r="AJ170" s="733">
        <v>102735974.88414326</v>
      </c>
      <c r="AK170" s="733">
        <v>103772769.17591456</v>
      </c>
      <c r="AL170" s="733">
        <v>106595213.26617514</v>
      </c>
      <c r="AM170" s="733">
        <v>107305855.36740191</v>
      </c>
      <c r="AN170" s="733">
        <v>109822455.30547355</v>
      </c>
      <c r="AO170" s="733">
        <v>112398749.16552052</v>
      </c>
      <c r="AP170" s="733">
        <v>111771529.18075341</v>
      </c>
      <c r="AQ170" s="733">
        <v>112424544.47979009</v>
      </c>
    </row>
    <row r="171" spans="1:43">
      <c r="A171" s="707"/>
      <c r="B171" s="707"/>
      <c r="C171" s="716" t="s">
        <v>1204</v>
      </c>
      <c r="D171" s="717">
        <v>15786146.148856709</v>
      </c>
      <c r="E171" s="717">
        <v>17760806.670515377</v>
      </c>
      <c r="F171" s="717">
        <v>19827765.704386905</v>
      </c>
      <c r="G171" s="717">
        <v>22182522.230203472</v>
      </c>
      <c r="H171" s="717">
        <v>24257362.847142711</v>
      </c>
      <c r="I171" s="717">
        <v>26437359.185570832</v>
      </c>
      <c r="J171" s="717">
        <v>28465641.281533703</v>
      </c>
      <c r="K171" s="717">
        <v>30423405.670802325</v>
      </c>
      <c r="L171" s="717">
        <v>32541987.951656196</v>
      </c>
      <c r="M171" s="717">
        <v>34826324.734693728</v>
      </c>
      <c r="N171" s="733">
        <v>37051146.114895761</v>
      </c>
      <c r="O171" s="733">
        <v>39275858.863294512</v>
      </c>
      <c r="P171" s="733">
        <v>41512277.368613131</v>
      </c>
      <c r="Q171" s="733">
        <v>43414467.991826966</v>
      </c>
      <c r="R171" s="733">
        <v>45622873.755490817</v>
      </c>
      <c r="S171" s="733">
        <v>52430886.565912619</v>
      </c>
      <c r="T171" s="733">
        <v>55409439.241989389</v>
      </c>
      <c r="U171" s="733">
        <v>59342522.656783283</v>
      </c>
      <c r="V171" s="733">
        <v>63260239.444721527</v>
      </c>
      <c r="W171" s="733">
        <v>67944029.285992071</v>
      </c>
      <c r="X171" s="733">
        <v>73389439.273053572</v>
      </c>
      <c r="Y171" s="733">
        <v>80264484.202231646</v>
      </c>
      <c r="Z171" s="733">
        <v>85178970.83457306</v>
      </c>
      <c r="AA171" s="733">
        <v>89372032.440002397</v>
      </c>
      <c r="AB171" s="733">
        <v>93382189.351564378</v>
      </c>
      <c r="AC171" s="733">
        <v>97257490.681042671</v>
      </c>
      <c r="AD171" s="733">
        <v>101063030.4825317</v>
      </c>
      <c r="AE171" s="733">
        <v>104455773.98076482</v>
      </c>
      <c r="AF171" s="733">
        <v>107285244.14326313</v>
      </c>
      <c r="AG171" s="733">
        <v>109984766.34784229</v>
      </c>
      <c r="AH171" s="733">
        <v>112895514.43666327</v>
      </c>
      <c r="AI171" s="733">
        <v>114940665.67762455</v>
      </c>
      <c r="AJ171" s="733">
        <v>116888951.07666889</v>
      </c>
      <c r="AK171" s="733">
        <v>117780711.31357649</v>
      </c>
      <c r="AL171" s="733">
        <v>119781677.44612429</v>
      </c>
      <c r="AM171" s="733">
        <v>120343211.0026485</v>
      </c>
      <c r="AN171" s="733">
        <v>122687506.31753048</v>
      </c>
      <c r="AO171" s="733">
        <v>124894743.81120124</v>
      </c>
      <c r="AP171" s="733">
        <v>123876965.64124233</v>
      </c>
      <c r="AQ171" s="733">
        <v>124451707.82167614</v>
      </c>
    </row>
    <row r="172" spans="1:43">
      <c r="A172" s="707"/>
      <c r="B172" s="707"/>
      <c r="C172" s="716" t="s">
        <v>1205</v>
      </c>
      <c r="D172" s="717">
        <v>5328219.5361952363</v>
      </c>
      <c r="E172" s="717">
        <v>6268200.6644562203</v>
      </c>
      <c r="F172" s="717">
        <v>7276668.6373814922</v>
      </c>
      <c r="G172" s="717">
        <v>8318641.297251828</v>
      </c>
      <c r="H172" s="717">
        <v>9285282.2437485959</v>
      </c>
      <c r="I172" s="717">
        <v>10349886.051889807</v>
      </c>
      <c r="J172" s="717">
        <v>11316029.343331262</v>
      </c>
      <c r="K172" s="717">
        <v>12214766.043185983</v>
      </c>
      <c r="L172" s="717">
        <v>13311678.08456013</v>
      </c>
      <c r="M172" s="717">
        <v>14376913.750778358</v>
      </c>
      <c r="N172" s="733">
        <v>15521761.256283876</v>
      </c>
      <c r="O172" s="733">
        <v>16746008.394389044</v>
      </c>
      <c r="P172" s="733">
        <v>17774039.740457907</v>
      </c>
      <c r="Q172" s="733">
        <v>18630636.037390847</v>
      </c>
      <c r="R172" s="733">
        <v>19618696.731527496</v>
      </c>
      <c r="S172" s="733">
        <v>22205066.625661865</v>
      </c>
      <c r="T172" s="733">
        <v>23746830.311453551</v>
      </c>
      <c r="U172" s="733">
        <v>26249469.046082802</v>
      </c>
      <c r="V172" s="733">
        <v>27766113.281991024</v>
      </c>
      <c r="W172" s="733">
        <v>29436932.417491056</v>
      </c>
      <c r="X172" s="733">
        <v>31286211.819696635</v>
      </c>
      <c r="Y172" s="733">
        <v>33748456.618984401</v>
      </c>
      <c r="Z172" s="733">
        <v>35272413.872028805</v>
      </c>
      <c r="AA172" s="733">
        <v>36530829.575540088</v>
      </c>
      <c r="AB172" s="733">
        <v>37786812.401109599</v>
      </c>
      <c r="AC172" s="733">
        <v>39016970.443889111</v>
      </c>
      <c r="AD172" s="733">
        <v>40214074.206989594</v>
      </c>
      <c r="AE172" s="733">
        <v>41344277.349385485</v>
      </c>
      <c r="AF172" s="733">
        <v>42351791.165724546</v>
      </c>
      <c r="AG172" s="733">
        <v>43248411.911268577</v>
      </c>
      <c r="AH172" s="733">
        <v>44157994.271092467</v>
      </c>
      <c r="AI172" s="733">
        <v>44773378.504831672</v>
      </c>
      <c r="AJ172" s="733">
        <v>45363730.074867368</v>
      </c>
      <c r="AK172" s="733">
        <v>45666176.362859264</v>
      </c>
      <c r="AL172" s="733">
        <v>46330526.577609703</v>
      </c>
      <c r="AM172" s="733">
        <v>46757132.536149584</v>
      </c>
      <c r="AN172" s="733">
        <v>47576435.750811949</v>
      </c>
      <c r="AO172" s="733">
        <v>48370133.157857202</v>
      </c>
      <c r="AP172" s="733">
        <v>47947930.097715281</v>
      </c>
      <c r="AQ172" s="733">
        <v>48069729.859632783</v>
      </c>
    </row>
    <row r="173" spans="1:43">
      <c r="A173" s="707"/>
      <c r="B173" s="707"/>
      <c r="C173" s="716" t="s">
        <v>1206</v>
      </c>
      <c r="D173" s="717">
        <v>3580236.1280005882</v>
      </c>
      <c r="E173" s="717">
        <v>4059454.9576211413</v>
      </c>
      <c r="F173" s="717">
        <v>4567640.2031364907</v>
      </c>
      <c r="G173" s="717">
        <v>5105025.1632320322</v>
      </c>
      <c r="H173" s="717">
        <v>5608381.3543268386</v>
      </c>
      <c r="I173" s="717">
        <v>6153914.6619783603</v>
      </c>
      <c r="J173" s="717">
        <v>6690136.7135394374</v>
      </c>
      <c r="K173" s="717">
        <v>7215139.2255530115</v>
      </c>
      <c r="L173" s="717">
        <v>7900751.5110537726</v>
      </c>
      <c r="M173" s="717">
        <v>8463625.5793978013</v>
      </c>
      <c r="N173" s="733">
        <v>9003192.3109218013</v>
      </c>
      <c r="O173" s="733">
        <v>9548281.6392279193</v>
      </c>
      <c r="P173" s="733">
        <v>10057756.31993247</v>
      </c>
      <c r="Q173" s="733">
        <v>10525726.475642759</v>
      </c>
      <c r="R173" s="733">
        <v>11025783.640232764</v>
      </c>
      <c r="S173" s="733">
        <v>12507033.013200022</v>
      </c>
      <c r="T173" s="733">
        <v>13100015.064383404</v>
      </c>
      <c r="U173" s="733">
        <v>13879464.912012421</v>
      </c>
      <c r="V173" s="733">
        <v>14534371.185242655</v>
      </c>
      <c r="W173" s="733">
        <v>15264425.274298752</v>
      </c>
      <c r="X173" s="733">
        <v>16140537.256840099</v>
      </c>
      <c r="Y173" s="733">
        <v>16922218.668661661</v>
      </c>
      <c r="Z173" s="733">
        <v>17737665.525244426</v>
      </c>
      <c r="AA173" s="733">
        <v>18402181.274953675</v>
      </c>
      <c r="AB173" s="733">
        <v>19047354.001026798</v>
      </c>
      <c r="AC173" s="733">
        <v>19729087.433801882</v>
      </c>
      <c r="AD173" s="733">
        <v>20407694.193569981</v>
      </c>
      <c r="AE173" s="733">
        <v>21056711.370643996</v>
      </c>
      <c r="AF173" s="733">
        <v>21558859.012941912</v>
      </c>
      <c r="AG173" s="733">
        <v>22057926.584723733</v>
      </c>
      <c r="AH173" s="733">
        <v>22573201.905893158</v>
      </c>
      <c r="AI173" s="733">
        <v>23001589.137430258</v>
      </c>
      <c r="AJ173" s="733">
        <v>23384972.999989718</v>
      </c>
      <c r="AK173" s="733">
        <v>23603861.602048099</v>
      </c>
      <c r="AL173" s="733">
        <v>23997541.285580516</v>
      </c>
      <c r="AM173" s="733">
        <v>24283585.731743462</v>
      </c>
      <c r="AN173" s="733">
        <v>24737312.172319077</v>
      </c>
      <c r="AO173" s="733">
        <v>25154541.680865105</v>
      </c>
      <c r="AP173" s="733">
        <v>24977232.573304724</v>
      </c>
      <c r="AQ173" s="733">
        <v>25044579.33038798</v>
      </c>
    </row>
    <row r="174" spans="1:43">
      <c r="A174" s="707"/>
      <c r="B174" s="707"/>
      <c r="C174" s="719" t="s">
        <v>1207</v>
      </c>
      <c r="D174" s="720">
        <v>8705135.2826825269</v>
      </c>
      <c r="E174" s="720">
        <v>10019119.881269228</v>
      </c>
      <c r="F174" s="720">
        <v>12619420.137300614</v>
      </c>
      <c r="G174" s="720">
        <v>14284234.112744065</v>
      </c>
      <c r="H174" s="720">
        <v>15810828.766776882</v>
      </c>
      <c r="I174" s="720">
        <v>17477543.935235117</v>
      </c>
      <c r="J174" s="720">
        <v>19075158.26395997</v>
      </c>
      <c r="K174" s="720">
        <v>20666421.177740239</v>
      </c>
      <c r="L174" s="720">
        <v>22459039.223704636</v>
      </c>
      <c r="M174" s="720">
        <v>24400550.29372368</v>
      </c>
      <c r="N174" s="734">
        <v>26345999.892363012</v>
      </c>
      <c r="O174" s="734">
        <v>28157397.166201197</v>
      </c>
      <c r="P174" s="734">
        <v>30024030.202882659</v>
      </c>
      <c r="Q174" s="734">
        <v>31554423.297825564</v>
      </c>
      <c r="R174" s="734">
        <v>33216105.861455403</v>
      </c>
      <c r="S174" s="734">
        <v>37683072.967153877</v>
      </c>
      <c r="T174" s="734">
        <v>39966514.17928952</v>
      </c>
      <c r="U174" s="734">
        <v>42596842.25100027</v>
      </c>
      <c r="V174" s="734">
        <v>44987447.995168813</v>
      </c>
      <c r="W174" s="734">
        <v>47730854.283319116</v>
      </c>
      <c r="X174" s="734">
        <v>50881983.743184783</v>
      </c>
      <c r="Y174" s="734">
        <v>53890819.760682635</v>
      </c>
      <c r="Z174" s="734">
        <v>56726780.961069338</v>
      </c>
      <c r="AA174" s="734">
        <v>59125845.889073558</v>
      </c>
      <c r="AB174" s="734">
        <v>61680045.152919933</v>
      </c>
      <c r="AC174" s="734">
        <v>64255214.428510927</v>
      </c>
      <c r="AD174" s="734">
        <v>66600174.691552393</v>
      </c>
      <c r="AE174" s="734">
        <v>68857048.496134758</v>
      </c>
      <c r="AF174" s="734">
        <v>70839438.854963645</v>
      </c>
      <c r="AG174" s="734">
        <v>72702301.797532544</v>
      </c>
      <c r="AH174" s="734">
        <v>74443817.87457484</v>
      </c>
      <c r="AI174" s="734">
        <v>75882971.507955104</v>
      </c>
      <c r="AJ174" s="734">
        <v>77303935.548679739</v>
      </c>
      <c r="AK174" s="734">
        <v>78123457.510172755</v>
      </c>
      <c r="AL174" s="734">
        <v>79760729.648893356</v>
      </c>
      <c r="AM174" s="734">
        <v>80617926.978205815</v>
      </c>
      <c r="AN174" s="734">
        <v>82009722.754057914</v>
      </c>
      <c r="AO174" s="734">
        <v>83529810.628715053</v>
      </c>
      <c r="AP174" s="734">
        <v>83224324.408874407</v>
      </c>
      <c r="AQ174" s="734">
        <v>83766720.836207733</v>
      </c>
    </row>
  </sheetData>
  <phoneticPr fontId="2"/>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5</vt:i4>
      </vt:variant>
    </vt:vector>
  </HeadingPairs>
  <TitlesOfParts>
    <vt:vector size="42" baseType="lpstr">
      <vt:lpstr>ReadMe</vt:lpstr>
      <vt:lpstr>Est_Input</vt:lpstr>
      <vt:lpstr>x-form-&gt;</vt:lpstr>
      <vt:lpstr>G</vt:lpstr>
      <vt:lpstr>E</vt:lpstr>
      <vt:lpstr>Gdata</vt:lpstr>
      <vt:lpstr>Agg</vt:lpstr>
      <vt:lpstr>l_pi_c</vt:lpstr>
      <vt:lpstr>l_IC,pi_d</vt:lpstr>
      <vt:lpstr>l_Output</vt:lpstr>
      <vt:lpstr>l_Solow</vt:lpstr>
      <vt:lpstr>l_HC,WC</vt:lpstr>
      <vt:lpstr>l_NSR</vt:lpstr>
      <vt:lpstr>l_NB,NEC</vt:lpstr>
      <vt:lpstr>Pop</vt:lpstr>
      <vt:lpstr>fdr,edr</vt:lpstr>
      <vt:lpstr>fdr,edr (TFP)</vt:lpstr>
      <vt:lpstr>data-&gt;</vt:lpstr>
      <vt:lpstr>rG_h23</vt:lpstr>
      <vt:lpstr>nG_h23</vt:lpstr>
      <vt:lpstr>rG</vt:lpstr>
      <vt:lpstr>nG</vt:lpstr>
      <vt:lpstr>W</vt:lpstr>
      <vt:lpstr>W_h23</vt:lpstr>
      <vt:lpstr>HC</vt:lpstr>
      <vt:lpstr>L</vt:lpstr>
      <vt:lpstr>NSR</vt:lpstr>
      <vt:lpstr>FoF</vt:lpstr>
      <vt:lpstr>TSE</vt:lpstr>
      <vt:lpstr>Prec</vt:lpstr>
      <vt:lpstr>KC_prev</vt:lpstr>
      <vt:lpstr>KC</vt:lpstr>
      <vt:lpstr>Flood</vt:lpstr>
      <vt:lpstr>Flood_Util</vt:lpstr>
      <vt:lpstr>MLIT</vt:lpstr>
      <vt:lpstr>MLIT2</vt:lpstr>
      <vt:lpstr>PrefStock</vt:lpstr>
      <vt:lpstr>E!Print_Area</vt:lpstr>
      <vt:lpstr>G!Print_Area</vt:lpstr>
      <vt:lpstr>MLIT!Print_Area</vt:lpstr>
      <vt:lpstr>MLIT2!Print_Area</vt:lpstr>
      <vt:lpstr>TSE!Print_Titles</vt:lpstr>
    </vt:vector>
  </TitlesOfParts>
  <Company>日本銀行</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b28655・Hashimoto</dc:creator>
  <cp:lastModifiedBy>Ryuichiro Hashimoto</cp:lastModifiedBy>
  <cp:lastPrinted>2022-11-28T06:46:17Z</cp:lastPrinted>
  <dcterms:created xsi:type="dcterms:W3CDTF">2021-09-28T01:47:00Z</dcterms:created>
  <dcterms:modified xsi:type="dcterms:W3CDTF">2024-01-27T03:02:30Z</dcterms:modified>
</cp:coreProperties>
</file>